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pivotTables/pivotTable1.xml" ContentType="application/vnd.openxmlformats-officedocument.spreadsheetml.pivotTable+xml"/>
  <Override PartName="/xl/comments2.xml" ContentType="application/vnd.openxmlformats-officedocument.spreadsheetml.comments+xml"/>
  <Override PartName="/xl/pivotTables/pivotTable2.xml" ContentType="application/vnd.openxmlformats-officedocument.spreadsheetml.pivotTable+xml"/>
  <Override PartName="/xl/comments3.xml" ContentType="application/vnd.openxmlformats-officedocument.spreadsheetml.comments+xml"/>
  <Override PartName="/xl/pivotTables/pivotTable3.xml" ContentType="application/vnd.openxmlformats-officedocument.spreadsheetml.pivotTable+xml"/>
  <Override PartName="/xl/comments4.xml" ContentType="application/vnd.openxmlformats-officedocument.spreadsheetml.comments+xml"/>
  <Override PartName="/xl/pivotTables/pivotTable4.xml" ContentType="application/vnd.openxmlformats-officedocument.spreadsheetml.pivotTable+xml"/>
  <Override PartName="/xl/comments5.xml" ContentType="application/vnd.openxmlformats-officedocument.spreadsheetml.comments+xml"/>
  <Override PartName="/xl/pivotTables/pivotTable5.xml" ContentType="application/vnd.openxmlformats-officedocument.spreadsheetml.pivotTable+xml"/>
  <Override PartName="/xl/comments6.xml" ContentType="application/vnd.openxmlformats-officedocument.spreadsheetml.comments+xml"/>
  <Override PartName="/xl/pivotTables/pivotTable6.xml" ContentType="application/vnd.openxmlformats-officedocument.spreadsheetml.pivotTable+xml"/>
  <Override PartName="/xl/comments7.xml" ContentType="application/vnd.openxmlformats-officedocument.spreadsheetml.comments+xml"/>
  <Override PartName="/xl/pivotTables/pivotTable7.xml" ContentType="application/vnd.openxmlformats-officedocument.spreadsheetml.pivotTable+xml"/>
  <Override PartName="/xl/comments8.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hidePivotFieldList="1"/>
  <mc:AlternateContent xmlns:mc="http://schemas.openxmlformats.org/markup-compatibility/2006">
    <mc:Choice Requires="x15">
      <x15ac:absPath xmlns:x15ac="http://schemas.microsoft.com/office/spreadsheetml/2010/11/ac" url="C:\Users\PRIYA\Desktop\Emission Estimates  Phase I&amp;II\I\4. Industry\"/>
    </mc:Choice>
  </mc:AlternateContent>
  <xr:revisionPtr revIDLastSave="0" documentId="13_ncr:1_{8A787E82-3F5A-4F1B-BFA6-254D1873C1BA}" xr6:coauthVersionLast="44" xr6:coauthVersionMax="44" xr10:uidLastSave="{00000000-0000-0000-0000-000000000000}"/>
  <bookViews>
    <workbookView xWindow="-120" yWindow="-120" windowWidth="20730" windowHeight="11160" tabRatio="552" xr2:uid="{00000000-000D-0000-FFFF-FFFF00000000}"/>
  </bookViews>
  <sheets>
    <sheet name="Introduction" sheetId="20" r:id="rId1"/>
    <sheet name="Description" sheetId="14" r:id="rId2"/>
    <sheet name="1" sheetId="15" r:id="rId3"/>
    <sheet name="2" sheetId="13" r:id="rId4"/>
    <sheet name="3" sheetId="16" r:id="rId5"/>
    <sheet name="4" sheetId="1" r:id="rId6"/>
    <sheet name="5" sheetId="4" r:id="rId7"/>
    <sheet name="6" sheetId="5" r:id="rId8"/>
    <sheet name="7" sheetId="2" r:id="rId9"/>
    <sheet name="8" sheetId="3" r:id="rId10"/>
    <sheet name="9" sheetId="6" r:id="rId11"/>
    <sheet name="10" sheetId="7" r:id="rId12"/>
    <sheet name="11" sheetId="8" r:id="rId13"/>
    <sheet name="12" sheetId="9" r:id="rId14"/>
    <sheet name="13" sheetId="10" r:id="rId15"/>
    <sheet name="14" sheetId="11" r:id="rId16"/>
    <sheet name="15" sheetId="12" r:id="rId17"/>
    <sheet name="16" sheetId="17" r:id="rId18"/>
  </sheets>
  <definedNames>
    <definedName name="_xlnm._FilterDatabase" localSheetId="2" hidden="1">'1'!$A$2:$U$184</definedName>
    <definedName name="_xlnm._FilterDatabase" localSheetId="11" hidden="1">'10'!$A$2:$Y$966</definedName>
    <definedName name="_xlnm._FilterDatabase" localSheetId="12" hidden="1">'11'!$A$2:$Y$761</definedName>
    <definedName name="_xlnm._FilterDatabase" localSheetId="13" hidden="1">'12'!$A$2:$Y$725</definedName>
    <definedName name="_xlnm._FilterDatabase" localSheetId="14" hidden="1">'13'!$A$2:$Y$965</definedName>
    <definedName name="_xlnm._FilterDatabase" localSheetId="15" hidden="1">'14'!$A$2:$Y$1035</definedName>
    <definedName name="_xlnm._FilterDatabase" localSheetId="16" hidden="1">'15'!$A$2:$Y$1177</definedName>
    <definedName name="_xlnm._FilterDatabase" localSheetId="10" hidden="1">'9'!$A$2:$Y$1122</definedName>
  </definedNames>
  <calcPr calcId="181029" concurrentCalc="0"/>
  <pivotCaches>
    <pivotCache cacheId="0" r:id="rId19"/>
    <pivotCache cacheId="1" r:id="rId20"/>
    <pivotCache cacheId="2" r:id="rId21"/>
    <pivotCache cacheId="3" r:id="rId22"/>
    <pivotCache cacheId="4" r:id="rId23"/>
    <pivotCache cacheId="5" r:id="rId24"/>
    <pivotCache cacheId="6" r:id="rId25"/>
  </pivotCaches>
  <extLs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D33" i="13" l="1"/>
  <c r="E33" i="13"/>
  <c r="F33" i="13"/>
  <c r="G33" i="13"/>
  <c r="H33" i="13"/>
  <c r="I33" i="13"/>
  <c r="J33" i="13"/>
  <c r="E7" i="3"/>
  <c r="J167" i="15"/>
  <c r="J166" i="15"/>
  <c r="E8" i="3"/>
  <c r="K167" i="15"/>
  <c r="K166" i="15"/>
  <c r="E9" i="3"/>
  <c r="L167" i="15"/>
  <c r="L166" i="15"/>
  <c r="E10" i="3"/>
  <c r="M167" i="15"/>
  <c r="M166" i="15"/>
  <c r="E11" i="3"/>
  <c r="N167" i="15"/>
  <c r="N166" i="15"/>
  <c r="E12" i="3"/>
  <c r="O167" i="15"/>
  <c r="O166" i="15"/>
  <c r="E6" i="3"/>
  <c r="I167" i="15"/>
  <c r="I166" i="15"/>
  <c r="U166" i="15"/>
  <c r="T166" i="15"/>
  <c r="S166" i="15"/>
  <c r="R166" i="15"/>
  <c r="Q166" i="15"/>
  <c r="P166" i="15"/>
  <c r="E21" i="17"/>
  <c r="F21" i="17"/>
  <c r="G21" i="17"/>
  <c r="H21" i="17"/>
  <c r="I21" i="17"/>
  <c r="D21" i="17"/>
  <c r="G12" i="17"/>
  <c r="G11" i="17"/>
  <c r="G10" i="17"/>
  <c r="G9" i="17"/>
  <c r="G8" i="17"/>
  <c r="G7" i="17"/>
  <c r="G6" i="17"/>
  <c r="F12" i="17"/>
  <c r="F11" i="17"/>
  <c r="F10" i="17"/>
  <c r="F9" i="17"/>
  <c r="F8" i="17"/>
  <c r="F7" i="17"/>
  <c r="F6" i="17"/>
  <c r="E13" i="4"/>
  <c r="F13" i="4"/>
  <c r="G13" i="4"/>
  <c r="H13" i="4"/>
  <c r="I13" i="4"/>
  <c r="J13" i="4"/>
  <c r="K13" i="4"/>
  <c r="D13" i="4"/>
  <c r="R6" i="15"/>
  <c r="S6" i="15"/>
  <c r="T6" i="15"/>
  <c r="U6" i="15"/>
  <c r="R7" i="15"/>
  <c r="S7" i="15"/>
  <c r="T7" i="15"/>
  <c r="U7" i="15"/>
  <c r="R11" i="15"/>
  <c r="S11" i="15"/>
  <c r="T11" i="15"/>
  <c r="U11" i="15"/>
  <c r="R12" i="15"/>
  <c r="S12" i="15"/>
  <c r="T12" i="15"/>
  <c r="U12" i="15"/>
  <c r="R16" i="15"/>
  <c r="S16" i="15"/>
  <c r="T16" i="15"/>
  <c r="U16" i="15"/>
  <c r="R17" i="15"/>
  <c r="S17" i="15"/>
  <c r="T17" i="15"/>
  <c r="U17" i="15"/>
  <c r="R21" i="15"/>
  <c r="S21" i="15"/>
  <c r="T21" i="15"/>
  <c r="U21" i="15"/>
  <c r="R22" i="15"/>
  <c r="S22" i="15"/>
  <c r="T22" i="15"/>
  <c r="U22" i="15"/>
  <c r="R26" i="15"/>
  <c r="S26" i="15"/>
  <c r="T26" i="15"/>
  <c r="U26" i="15"/>
  <c r="R27" i="15"/>
  <c r="S27" i="15"/>
  <c r="T27" i="15"/>
  <c r="U27" i="15"/>
  <c r="R31" i="15"/>
  <c r="S31" i="15"/>
  <c r="T31" i="15"/>
  <c r="U31" i="15"/>
  <c r="R32" i="15"/>
  <c r="S32" i="15"/>
  <c r="T32" i="15"/>
  <c r="U32" i="15"/>
  <c r="R36" i="15"/>
  <c r="S36" i="15"/>
  <c r="T36" i="15"/>
  <c r="U36" i="15"/>
  <c r="R37" i="15"/>
  <c r="S37" i="15"/>
  <c r="T37" i="15"/>
  <c r="U37" i="15"/>
  <c r="R41" i="15"/>
  <c r="S41" i="15"/>
  <c r="T41" i="15"/>
  <c r="U41" i="15"/>
  <c r="R42" i="15"/>
  <c r="S42" i="15"/>
  <c r="T42" i="15"/>
  <c r="U42" i="15"/>
  <c r="R46" i="15"/>
  <c r="S46" i="15"/>
  <c r="T46" i="15"/>
  <c r="U46" i="15"/>
  <c r="R47" i="15"/>
  <c r="S47" i="15"/>
  <c r="T47" i="15"/>
  <c r="U47" i="15"/>
  <c r="R50" i="15"/>
  <c r="S50" i="15"/>
  <c r="T50" i="15"/>
  <c r="U50" i="15"/>
  <c r="R51" i="15"/>
  <c r="S51" i="15"/>
  <c r="T51" i="15"/>
  <c r="U51" i="15"/>
  <c r="R53" i="15"/>
  <c r="S53" i="15"/>
  <c r="T53" i="15"/>
  <c r="U53" i="15"/>
  <c r="R54" i="15"/>
  <c r="S54" i="15"/>
  <c r="T54" i="15"/>
  <c r="U54" i="15"/>
  <c r="R55" i="15"/>
  <c r="S55" i="15"/>
  <c r="T55" i="15"/>
  <c r="U55" i="15"/>
  <c r="R56" i="15"/>
  <c r="S56" i="15"/>
  <c r="T56" i="15"/>
  <c r="U56" i="15"/>
  <c r="R57" i="15"/>
  <c r="S57" i="15"/>
  <c r="T57" i="15"/>
  <c r="U57" i="15"/>
  <c r="R60" i="15"/>
  <c r="S60" i="15"/>
  <c r="T60" i="15"/>
  <c r="U60" i="15"/>
  <c r="R61" i="15"/>
  <c r="S61" i="15"/>
  <c r="T61" i="15"/>
  <c r="U61" i="15"/>
  <c r="R63" i="15"/>
  <c r="S63" i="15"/>
  <c r="T63" i="15"/>
  <c r="U63" i="15"/>
  <c r="R64" i="15"/>
  <c r="S64" i="15"/>
  <c r="T64" i="15"/>
  <c r="U64" i="15"/>
  <c r="R65" i="15"/>
  <c r="S65" i="15"/>
  <c r="T65" i="15"/>
  <c r="U65" i="15"/>
  <c r="R66" i="15"/>
  <c r="S66" i="15"/>
  <c r="T66" i="15"/>
  <c r="U66" i="15"/>
  <c r="R67" i="15"/>
  <c r="S67" i="15"/>
  <c r="T67" i="15"/>
  <c r="U67" i="15"/>
  <c r="R68" i="15"/>
  <c r="S68" i="15"/>
  <c r="T68" i="15"/>
  <c r="U68" i="15"/>
  <c r="R69" i="15"/>
  <c r="S69" i="15"/>
  <c r="T69" i="15"/>
  <c r="U69" i="15"/>
  <c r="R70" i="15"/>
  <c r="S70" i="15"/>
  <c r="T70" i="15"/>
  <c r="U70" i="15"/>
  <c r="R71" i="15"/>
  <c r="S71" i="15"/>
  <c r="T71" i="15"/>
  <c r="U71" i="15"/>
  <c r="R72" i="15"/>
  <c r="S72" i="15"/>
  <c r="T72" i="15"/>
  <c r="U72" i="15"/>
  <c r="R76" i="15"/>
  <c r="S76" i="15"/>
  <c r="T76" i="15"/>
  <c r="U76" i="15"/>
  <c r="R77" i="15"/>
  <c r="S77" i="15"/>
  <c r="T77" i="15"/>
  <c r="U77" i="15"/>
  <c r="R81" i="15"/>
  <c r="S81" i="15"/>
  <c r="T81" i="15"/>
  <c r="U81" i="15"/>
  <c r="R82" i="15"/>
  <c r="S82" i="15"/>
  <c r="T82" i="15"/>
  <c r="U82" i="15"/>
  <c r="R86" i="15"/>
  <c r="S86" i="15"/>
  <c r="T86" i="15"/>
  <c r="U86" i="15"/>
  <c r="R87" i="15"/>
  <c r="S87" i="15"/>
  <c r="T87" i="15"/>
  <c r="U87" i="15"/>
  <c r="R92" i="15"/>
  <c r="S92" i="15"/>
  <c r="T92" i="15"/>
  <c r="U92" i="15"/>
  <c r="R97" i="15"/>
  <c r="S97" i="15"/>
  <c r="T97" i="15"/>
  <c r="U97" i="15"/>
  <c r="R101" i="15"/>
  <c r="S101" i="15"/>
  <c r="T101" i="15"/>
  <c r="U101" i="15"/>
  <c r="R102" i="15"/>
  <c r="S102" i="15"/>
  <c r="T102" i="15"/>
  <c r="U102" i="15"/>
  <c r="R107" i="15"/>
  <c r="S107" i="15"/>
  <c r="T107" i="15"/>
  <c r="U107" i="15"/>
  <c r="R112" i="15"/>
  <c r="S112" i="15"/>
  <c r="T112" i="15"/>
  <c r="U112" i="15"/>
  <c r="R117" i="15"/>
  <c r="S117" i="15"/>
  <c r="T117" i="15"/>
  <c r="U117" i="15"/>
  <c r="R122" i="15"/>
  <c r="S122" i="15"/>
  <c r="T122" i="15"/>
  <c r="U122" i="15"/>
  <c r="R126" i="15"/>
  <c r="S126" i="15"/>
  <c r="T126" i="15"/>
  <c r="U126" i="15"/>
  <c r="R127" i="15"/>
  <c r="S127" i="15"/>
  <c r="T127" i="15"/>
  <c r="U127" i="15"/>
  <c r="R131" i="15"/>
  <c r="S131" i="15"/>
  <c r="T131" i="15"/>
  <c r="U131" i="15"/>
  <c r="R132" i="15"/>
  <c r="S132" i="15"/>
  <c r="T132" i="15"/>
  <c r="U132" i="15"/>
  <c r="K135" i="15"/>
  <c r="K133" i="15"/>
  <c r="L135" i="15"/>
  <c r="L133" i="15"/>
  <c r="R133" i="15"/>
  <c r="M135" i="15"/>
  <c r="M133" i="15"/>
  <c r="S133" i="15"/>
  <c r="N135" i="15"/>
  <c r="N133" i="15"/>
  <c r="T133" i="15"/>
  <c r="R134" i="15"/>
  <c r="S134" i="15"/>
  <c r="T134" i="15"/>
  <c r="R135" i="15"/>
  <c r="S135" i="15"/>
  <c r="T135" i="15"/>
  <c r="R136" i="15"/>
  <c r="S136" i="15"/>
  <c r="T136" i="15"/>
  <c r="U136" i="15"/>
  <c r="R137" i="15"/>
  <c r="S137" i="15"/>
  <c r="T137" i="15"/>
  <c r="U137" i="15"/>
  <c r="R141" i="15"/>
  <c r="S141" i="15"/>
  <c r="T141" i="15"/>
  <c r="U141" i="15"/>
  <c r="R142" i="15"/>
  <c r="S142" i="15"/>
  <c r="T142" i="15"/>
  <c r="U142" i="15"/>
  <c r="V47" i="11"/>
  <c r="W47" i="11"/>
  <c r="V48" i="11"/>
  <c r="W48" i="11"/>
  <c r="V49" i="11"/>
  <c r="W49" i="11"/>
  <c r="V50" i="11"/>
  <c r="W50" i="11"/>
  <c r="V51" i="11"/>
  <c r="W51" i="11"/>
  <c r="V52" i="11"/>
  <c r="W52" i="11"/>
  <c r="V53" i="11"/>
  <c r="W53" i="11"/>
  <c r="V54" i="11"/>
  <c r="W54" i="11"/>
  <c r="V55" i="11"/>
  <c r="W55" i="11"/>
  <c r="V56" i="11"/>
  <c r="W56" i="11"/>
  <c r="V57" i="11"/>
  <c r="W57" i="11"/>
  <c r="V58" i="11"/>
  <c r="W58" i="11"/>
  <c r="V59" i="11"/>
  <c r="W59" i="11"/>
  <c r="V60" i="11"/>
  <c r="W60" i="11"/>
  <c r="V61" i="11"/>
  <c r="W61" i="11"/>
  <c r="V62" i="11"/>
  <c r="W62" i="11"/>
  <c r="V63" i="11"/>
  <c r="W63" i="11"/>
  <c r="V64" i="11"/>
  <c r="W64" i="11"/>
  <c r="V65" i="11"/>
  <c r="W65" i="11"/>
  <c r="V66" i="11"/>
  <c r="W66" i="11"/>
  <c r="V67" i="11"/>
  <c r="W67" i="11"/>
  <c r="N145" i="15"/>
  <c r="V60" i="12"/>
  <c r="W60" i="12"/>
  <c r="V61" i="12"/>
  <c r="W61" i="12"/>
  <c r="V62" i="12"/>
  <c r="W62" i="12"/>
  <c r="V63" i="12"/>
  <c r="W63" i="12"/>
  <c r="V64" i="12"/>
  <c r="W64" i="12"/>
  <c r="V65" i="12"/>
  <c r="W65" i="12"/>
  <c r="V66" i="12"/>
  <c r="W66" i="12"/>
  <c r="V67" i="12"/>
  <c r="W67" i="12"/>
  <c r="V68" i="12"/>
  <c r="W68" i="12"/>
  <c r="V69" i="12"/>
  <c r="W69" i="12"/>
  <c r="V70" i="12"/>
  <c r="W70" i="12"/>
  <c r="V71" i="12"/>
  <c r="W71" i="12"/>
  <c r="V72" i="12"/>
  <c r="W72" i="12"/>
  <c r="V73" i="12"/>
  <c r="W73" i="12"/>
  <c r="V74" i="12"/>
  <c r="W74" i="12"/>
  <c r="V75" i="12"/>
  <c r="W75" i="12"/>
  <c r="V76" i="12"/>
  <c r="W76" i="12"/>
  <c r="V77" i="12"/>
  <c r="W77" i="12"/>
  <c r="V78" i="12"/>
  <c r="W78" i="12"/>
  <c r="V79" i="12"/>
  <c r="W79" i="12"/>
  <c r="O145" i="15"/>
  <c r="U145" i="15"/>
  <c r="R147" i="15"/>
  <c r="S147" i="15"/>
  <c r="T147" i="15"/>
  <c r="U147" i="15"/>
  <c r="R151" i="15"/>
  <c r="S151" i="15"/>
  <c r="T151" i="15"/>
  <c r="U151" i="15"/>
  <c r="R152" i="15"/>
  <c r="S152" i="15"/>
  <c r="T152" i="15"/>
  <c r="U152" i="15"/>
  <c r="R156" i="15"/>
  <c r="S156" i="15"/>
  <c r="T156" i="15"/>
  <c r="U156" i="15"/>
  <c r="R157" i="15"/>
  <c r="S157" i="15"/>
  <c r="T157" i="15"/>
  <c r="U157" i="15"/>
  <c r="R158" i="15"/>
  <c r="S158" i="15"/>
  <c r="T158" i="15"/>
  <c r="U158" i="15"/>
  <c r="R159" i="15"/>
  <c r="S159" i="15"/>
  <c r="T159" i="15"/>
  <c r="U159" i="15"/>
  <c r="R163" i="15"/>
  <c r="S163" i="15"/>
  <c r="T163" i="15"/>
  <c r="U163" i="15"/>
  <c r="R164" i="15"/>
  <c r="S164" i="15"/>
  <c r="T164" i="15"/>
  <c r="U164" i="15"/>
  <c r="R168" i="15"/>
  <c r="S168" i="15"/>
  <c r="T168" i="15"/>
  <c r="U168" i="15"/>
  <c r="R169" i="15"/>
  <c r="S169" i="15"/>
  <c r="T169" i="15"/>
  <c r="U169" i="15"/>
  <c r="R173" i="15"/>
  <c r="S173" i="15"/>
  <c r="T173" i="15"/>
  <c r="U173" i="15"/>
  <c r="R174" i="15"/>
  <c r="S174" i="15"/>
  <c r="T174" i="15"/>
  <c r="U174" i="15"/>
  <c r="R178" i="15"/>
  <c r="S178" i="15"/>
  <c r="T178" i="15"/>
  <c r="U178" i="15"/>
  <c r="R179" i="15"/>
  <c r="S179" i="15"/>
  <c r="T179" i="15"/>
  <c r="U179" i="15"/>
  <c r="R183" i="15"/>
  <c r="S183" i="15"/>
  <c r="T183" i="15"/>
  <c r="U183" i="15"/>
  <c r="R184" i="15"/>
  <c r="S184" i="15"/>
  <c r="T184" i="15"/>
  <c r="U184" i="15"/>
  <c r="Q6" i="15"/>
  <c r="Q7" i="15"/>
  <c r="Q11" i="15"/>
  <c r="Q12" i="15"/>
  <c r="Q16" i="15"/>
  <c r="Q17" i="15"/>
  <c r="Q21" i="15"/>
  <c r="Q22" i="15"/>
  <c r="Q26" i="15"/>
  <c r="Q27" i="15"/>
  <c r="Q31" i="15"/>
  <c r="Q32" i="15"/>
  <c r="Q36" i="15"/>
  <c r="Q37" i="15"/>
  <c r="Q41" i="15"/>
  <c r="Q42" i="15"/>
  <c r="Q46" i="15"/>
  <c r="Q47" i="15"/>
  <c r="Q50" i="15"/>
  <c r="Q51" i="15"/>
  <c r="Q53" i="15"/>
  <c r="Q54" i="15"/>
  <c r="Q55" i="15"/>
  <c r="Q56" i="15"/>
  <c r="Q57" i="15"/>
  <c r="Q60" i="15"/>
  <c r="Q61" i="15"/>
  <c r="Q63" i="15"/>
  <c r="Q64" i="15"/>
  <c r="Q65" i="15"/>
  <c r="Q66" i="15"/>
  <c r="Q67" i="15"/>
  <c r="Q68" i="15"/>
  <c r="Q69" i="15"/>
  <c r="Q70" i="15"/>
  <c r="Q71" i="15"/>
  <c r="Q72" i="15"/>
  <c r="Q76" i="15"/>
  <c r="Q77" i="15"/>
  <c r="Q81" i="15"/>
  <c r="Q82" i="15"/>
  <c r="Q86" i="15"/>
  <c r="Q87" i="15"/>
  <c r="Q92" i="15"/>
  <c r="Q97" i="15"/>
  <c r="Q101" i="15"/>
  <c r="Q102" i="15"/>
  <c r="Q107" i="15"/>
  <c r="Q112" i="15"/>
  <c r="Q117" i="15"/>
  <c r="Q122" i="15"/>
  <c r="Q126" i="15"/>
  <c r="Q127" i="15"/>
  <c r="Q131" i="15"/>
  <c r="Q132" i="15"/>
  <c r="J135" i="15"/>
  <c r="J133" i="15"/>
  <c r="Q133" i="15"/>
  <c r="Q134" i="15"/>
  <c r="Q135" i="15"/>
  <c r="Q136" i="15"/>
  <c r="Q137" i="15"/>
  <c r="Q141" i="15"/>
  <c r="Q142" i="15"/>
  <c r="Q147" i="15"/>
  <c r="Q151" i="15"/>
  <c r="Q152" i="15"/>
  <c r="Q156" i="15"/>
  <c r="Q157" i="15"/>
  <c r="Q158" i="15"/>
  <c r="Q159" i="15"/>
  <c r="Q163" i="15"/>
  <c r="Q164" i="15"/>
  <c r="Q168" i="15"/>
  <c r="Q169" i="15"/>
  <c r="Q173" i="15"/>
  <c r="Q174" i="15"/>
  <c r="Q178" i="15"/>
  <c r="Q179" i="15"/>
  <c r="Q183" i="15"/>
  <c r="Q184" i="15"/>
  <c r="P16" i="15"/>
  <c r="P17" i="15"/>
  <c r="P21" i="15"/>
  <c r="P22" i="15"/>
  <c r="P26" i="15"/>
  <c r="P27" i="15"/>
  <c r="P31" i="15"/>
  <c r="P32" i="15"/>
  <c r="P36" i="15"/>
  <c r="P37" i="15"/>
  <c r="P41" i="15"/>
  <c r="P42" i="15"/>
  <c r="P46" i="15"/>
  <c r="P47" i="15"/>
  <c r="P50" i="15"/>
  <c r="P51" i="15"/>
  <c r="P53" i="15"/>
  <c r="P54" i="15"/>
  <c r="P55" i="15"/>
  <c r="P56" i="15"/>
  <c r="P57" i="15"/>
  <c r="P60" i="15"/>
  <c r="P61" i="15"/>
  <c r="P63" i="15"/>
  <c r="P64" i="15"/>
  <c r="P65" i="15"/>
  <c r="P66" i="15"/>
  <c r="P67" i="15"/>
  <c r="P68" i="15"/>
  <c r="P69" i="15"/>
  <c r="P70" i="15"/>
  <c r="P71" i="15"/>
  <c r="P72" i="15"/>
  <c r="P76" i="15"/>
  <c r="P77" i="15"/>
  <c r="P81" i="15"/>
  <c r="P82" i="15"/>
  <c r="P86" i="15"/>
  <c r="P87" i="15"/>
  <c r="P92" i="15"/>
  <c r="P97" i="15"/>
  <c r="P101" i="15"/>
  <c r="P102" i="15"/>
  <c r="P107" i="15"/>
  <c r="P112" i="15"/>
  <c r="P117" i="15"/>
  <c r="P122" i="15"/>
  <c r="P126" i="15"/>
  <c r="P127" i="15"/>
  <c r="P131" i="15"/>
  <c r="P132" i="15"/>
  <c r="I135" i="15"/>
  <c r="I133" i="15"/>
  <c r="P133" i="15"/>
  <c r="P134" i="15"/>
  <c r="P135" i="15"/>
  <c r="P136" i="15"/>
  <c r="P137" i="15"/>
  <c r="P141" i="15"/>
  <c r="P142" i="15"/>
  <c r="V49" i="6"/>
  <c r="W49" i="6"/>
  <c r="V50" i="6"/>
  <c r="W50" i="6"/>
  <c r="V51" i="6"/>
  <c r="W51" i="6"/>
  <c r="V52" i="6"/>
  <c r="W52" i="6"/>
  <c r="V53" i="6"/>
  <c r="W53" i="6"/>
  <c r="V54" i="6"/>
  <c r="W54" i="6"/>
  <c r="V55" i="6"/>
  <c r="W55" i="6"/>
  <c r="V56" i="6"/>
  <c r="W56" i="6"/>
  <c r="V57" i="6"/>
  <c r="W57" i="6"/>
  <c r="V58" i="6"/>
  <c r="W58" i="6"/>
  <c r="V59" i="6"/>
  <c r="W59" i="6"/>
  <c r="V60" i="6"/>
  <c r="W60" i="6"/>
  <c r="V61" i="6"/>
  <c r="W61" i="6"/>
  <c r="V62" i="6"/>
  <c r="W62" i="6"/>
  <c r="V63" i="6"/>
  <c r="W63" i="6"/>
  <c r="V64" i="6"/>
  <c r="W64" i="6"/>
  <c r="V65" i="6"/>
  <c r="W65" i="6"/>
  <c r="V66" i="6"/>
  <c r="W66" i="6"/>
  <c r="V67" i="6"/>
  <c r="W67" i="6"/>
  <c r="I145" i="15"/>
  <c r="V56" i="7"/>
  <c r="W56" i="7"/>
  <c r="V57" i="7"/>
  <c r="W57" i="7"/>
  <c r="V58" i="7"/>
  <c r="W58" i="7"/>
  <c r="V59" i="7"/>
  <c r="W59" i="7"/>
  <c r="V60" i="7"/>
  <c r="W60" i="7"/>
  <c r="V61" i="7"/>
  <c r="W61" i="7"/>
  <c r="V62" i="7"/>
  <c r="W62" i="7"/>
  <c r="V63" i="7"/>
  <c r="W63" i="7"/>
  <c r="V64" i="7"/>
  <c r="W64" i="7"/>
  <c r="V65" i="7"/>
  <c r="W65" i="7"/>
  <c r="V66" i="7"/>
  <c r="W66" i="7"/>
  <c r="V67" i="7"/>
  <c r="W67" i="7"/>
  <c r="V68" i="7"/>
  <c r="W68" i="7"/>
  <c r="V69" i="7"/>
  <c r="W69" i="7"/>
  <c r="V70" i="7"/>
  <c r="W70" i="7"/>
  <c r="V71" i="7"/>
  <c r="W71" i="7"/>
  <c r="V72" i="7"/>
  <c r="W72" i="7"/>
  <c r="V73" i="7"/>
  <c r="W73" i="7"/>
  <c r="V74" i="7"/>
  <c r="W74" i="7"/>
  <c r="V75" i="7"/>
  <c r="W75" i="7"/>
  <c r="V76" i="7"/>
  <c r="W76" i="7"/>
  <c r="J145" i="15"/>
  <c r="P145" i="15"/>
  <c r="P147" i="15"/>
  <c r="P151" i="15"/>
  <c r="P152" i="15"/>
  <c r="P156" i="15"/>
  <c r="P157" i="15"/>
  <c r="P158" i="15"/>
  <c r="P159" i="15"/>
  <c r="P163" i="15"/>
  <c r="P164" i="15"/>
  <c r="P168" i="15"/>
  <c r="P169" i="15"/>
  <c r="P173" i="15"/>
  <c r="P174" i="15"/>
  <c r="P178" i="15"/>
  <c r="P179" i="15"/>
  <c r="P183" i="15"/>
  <c r="P184" i="15"/>
  <c r="P6" i="15"/>
  <c r="P7" i="15"/>
  <c r="P11" i="15"/>
  <c r="P12" i="15"/>
  <c r="X56" i="7"/>
  <c r="X57" i="7"/>
  <c r="X58" i="7"/>
  <c r="X59" i="7"/>
  <c r="X60" i="7"/>
  <c r="X61" i="7"/>
  <c r="X62" i="7"/>
  <c r="X63" i="7"/>
  <c r="X64" i="7"/>
  <c r="X65" i="7"/>
  <c r="X66" i="7"/>
  <c r="X67" i="7"/>
  <c r="X68" i="7"/>
  <c r="X69" i="7"/>
  <c r="X70" i="7"/>
  <c r="X71" i="7"/>
  <c r="X72" i="7"/>
  <c r="X73" i="7"/>
  <c r="X74" i="7"/>
  <c r="X75" i="7"/>
  <c r="X76" i="7"/>
  <c r="J146" i="15"/>
  <c r="V63" i="8"/>
  <c r="X63" i="8"/>
  <c r="V64" i="8"/>
  <c r="X64" i="8"/>
  <c r="V65" i="8"/>
  <c r="X65" i="8"/>
  <c r="V66" i="8"/>
  <c r="X66" i="8"/>
  <c r="V67" i="8"/>
  <c r="X67" i="8"/>
  <c r="V68" i="8"/>
  <c r="X68" i="8"/>
  <c r="V69" i="8"/>
  <c r="X69" i="8"/>
  <c r="V70" i="8"/>
  <c r="X70" i="8"/>
  <c r="V71" i="8"/>
  <c r="X71" i="8"/>
  <c r="V72" i="8"/>
  <c r="X72" i="8"/>
  <c r="V73" i="8"/>
  <c r="X73" i="8"/>
  <c r="V74" i="8"/>
  <c r="X74" i="8"/>
  <c r="V75" i="8"/>
  <c r="X75" i="8"/>
  <c r="V76" i="8"/>
  <c r="X76" i="8"/>
  <c r="V77" i="8"/>
  <c r="X77" i="8"/>
  <c r="V78" i="8"/>
  <c r="X78" i="8"/>
  <c r="V79" i="8"/>
  <c r="X79" i="8"/>
  <c r="V80" i="8"/>
  <c r="X80" i="8"/>
  <c r="V81" i="8"/>
  <c r="X81" i="8"/>
  <c r="V82" i="8"/>
  <c r="X82" i="8"/>
  <c r="V83" i="8"/>
  <c r="X83" i="8"/>
  <c r="V84" i="8"/>
  <c r="X84" i="8"/>
  <c r="V85" i="8"/>
  <c r="X85" i="8"/>
  <c r="V86" i="8"/>
  <c r="X86" i="8"/>
  <c r="V87" i="8"/>
  <c r="X87" i="8"/>
  <c r="V88" i="8"/>
  <c r="X88" i="8"/>
  <c r="V89" i="8"/>
  <c r="X89" i="8"/>
  <c r="V90" i="8"/>
  <c r="X90" i="8"/>
  <c r="V91" i="8"/>
  <c r="X91" i="8"/>
  <c r="V92" i="8"/>
  <c r="X92" i="8"/>
  <c r="K146" i="15"/>
  <c r="Q146" i="15"/>
  <c r="J143" i="15"/>
  <c r="W63" i="8"/>
  <c r="W64" i="8"/>
  <c r="W65" i="8"/>
  <c r="W66" i="8"/>
  <c r="W67" i="8"/>
  <c r="W68" i="8"/>
  <c r="W69" i="8"/>
  <c r="W70" i="8"/>
  <c r="W71" i="8"/>
  <c r="W72" i="8"/>
  <c r="W73" i="8"/>
  <c r="W74" i="8"/>
  <c r="W75" i="8"/>
  <c r="W76" i="8"/>
  <c r="W77" i="8"/>
  <c r="W78" i="8"/>
  <c r="W79" i="8"/>
  <c r="W80" i="8"/>
  <c r="W81" i="8"/>
  <c r="W82" i="8"/>
  <c r="W83" i="8"/>
  <c r="W84" i="8"/>
  <c r="W85" i="8"/>
  <c r="W86" i="8"/>
  <c r="W87" i="8"/>
  <c r="W88" i="8"/>
  <c r="W89" i="8"/>
  <c r="W90" i="8"/>
  <c r="W91" i="8"/>
  <c r="W92" i="8"/>
  <c r="K145" i="15"/>
  <c r="V56" i="9"/>
  <c r="W56" i="9"/>
  <c r="V57" i="9"/>
  <c r="W57" i="9"/>
  <c r="V58" i="9"/>
  <c r="W58" i="9"/>
  <c r="V59" i="9"/>
  <c r="W59" i="9"/>
  <c r="V60" i="9"/>
  <c r="W60" i="9"/>
  <c r="V61" i="9"/>
  <c r="W61" i="9"/>
  <c r="V62" i="9"/>
  <c r="W62" i="9"/>
  <c r="V63" i="9"/>
  <c r="W63" i="9"/>
  <c r="V64" i="9"/>
  <c r="W64" i="9"/>
  <c r="V65" i="9"/>
  <c r="W65" i="9"/>
  <c r="V66" i="9"/>
  <c r="W66" i="9"/>
  <c r="V67" i="9"/>
  <c r="W67" i="9"/>
  <c r="V68" i="9"/>
  <c r="W68" i="9"/>
  <c r="V69" i="9"/>
  <c r="W69" i="9"/>
  <c r="V70" i="9"/>
  <c r="W70" i="9"/>
  <c r="V71" i="9"/>
  <c r="W71" i="9"/>
  <c r="V72" i="9"/>
  <c r="W72" i="9"/>
  <c r="V73" i="9"/>
  <c r="W73" i="9"/>
  <c r="V74" i="9"/>
  <c r="W74" i="9"/>
  <c r="V75" i="9"/>
  <c r="W75" i="9"/>
  <c r="V76" i="9"/>
  <c r="W76" i="9"/>
  <c r="V77" i="9"/>
  <c r="W77" i="9"/>
  <c r="V78" i="9"/>
  <c r="W78" i="9"/>
  <c r="V79" i="9"/>
  <c r="W79" i="9"/>
  <c r="V80" i="9"/>
  <c r="W80" i="9"/>
  <c r="L145" i="15"/>
  <c r="R145" i="15"/>
  <c r="X56" i="9"/>
  <c r="X57" i="9"/>
  <c r="X58" i="9"/>
  <c r="X59" i="9"/>
  <c r="X60" i="9"/>
  <c r="X61" i="9"/>
  <c r="X62" i="9"/>
  <c r="X63" i="9"/>
  <c r="X64" i="9"/>
  <c r="X65" i="9"/>
  <c r="X66" i="9"/>
  <c r="X67" i="9"/>
  <c r="X68" i="9"/>
  <c r="X69" i="9"/>
  <c r="X70" i="9"/>
  <c r="X71" i="9"/>
  <c r="X72" i="9"/>
  <c r="X73" i="9"/>
  <c r="X74" i="9"/>
  <c r="X75" i="9"/>
  <c r="X76" i="9"/>
  <c r="X77" i="9"/>
  <c r="X78" i="9"/>
  <c r="X79" i="9"/>
  <c r="X80" i="9"/>
  <c r="L146" i="15"/>
  <c r="R146" i="15"/>
  <c r="K143" i="15"/>
  <c r="L143" i="15"/>
  <c r="V47" i="10"/>
  <c r="W47" i="10"/>
  <c r="V48" i="10"/>
  <c r="W48" i="10"/>
  <c r="V49" i="10"/>
  <c r="W49" i="10"/>
  <c r="V50" i="10"/>
  <c r="W50" i="10"/>
  <c r="V51" i="10"/>
  <c r="W51" i="10"/>
  <c r="V52" i="10"/>
  <c r="W52" i="10"/>
  <c r="V53" i="10"/>
  <c r="W53" i="10"/>
  <c r="V54" i="10"/>
  <c r="W54" i="10"/>
  <c r="V55" i="10"/>
  <c r="W55" i="10"/>
  <c r="V56" i="10"/>
  <c r="W56" i="10"/>
  <c r="V57" i="10"/>
  <c r="W57" i="10"/>
  <c r="V58" i="10"/>
  <c r="W58" i="10"/>
  <c r="V59" i="10"/>
  <c r="W59" i="10"/>
  <c r="V60" i="10"/>
  <c r="W60" i="10"/>
  <c r="V61" i="10"/>
  <c r="W61" i="10"/>
  <c r="V62" i="10"/>
  <c r="W62" i="10"/>
  <c r="V63" i="10"/>
  <c r="W63" i="10"/>
  <c r="V64" i="10"/>
  <c r="W64" i="10"/>
  <c r="V65" i="10"/>
  <c r="W65" i="10"/>
  <c r="V66" i="10"/>
  <c r="W66" i="10"/>
  <c r="M145" i="15"/>
  <c r="X47" i="10"/>
  <c r="X48" i="10"/>
  <c r="X49" i="10"/>
  <c r="X50" i="10"/>
  <c r="X51" i="10"/>
  <c r="X52" i="10"/>
  <c r="X53" i="10"/>
  <c r="X54" i="10"/>
  <c r="X55" i="10"/>
  <c r="X56" i="10"/>
  <c r="X57" i="10"/>
  <c r="X58" i="10"/>
  <c r="X59" i="10"/>
  <c r="X60" i="10"/>
  <c r="X61" i="10"/>
  <c r="X62" i="10"/>
  <c r="X63" i="10"/>
  <c r="X64" i="10"/>
  <c r="X65" i="10"/>
  <c r="X66" i="10"/>
  <c r="M146" i="15"/>
  <c r="M143" i="15"/>
  <c r="S143" i="15"/>
  <c r="T145" i="15"/>
  <c r="X47" i="11"/>
  <c r="X48" i="11"/>
  <c r="X49" i="11"/>
  <c r="X50" i="11"/>
  <c r="X51" i="11"/>
  <c r="X52" i="11"/>
  <c r="X53" i="11"/>
  <c r="X54" i="11"/>
  <c r="X55" i="11"/>
  <c r="X56" i="11"/>
  <c r="X57" i="11"/>
  <c r="X58" i="11"/>
  <c r="X59" i="11"/>
  <c r="X60" i="11"/>
  <c r="X61" i="11"/>
  <c r="X62" i="11"/>
  <c r="X63" i="11"/>
  <c r="X64" i="11"/>
  <c r="X65" i="11"/>
  <c r="X66" i="11"/>
  <c r="X67" i="11"/>
  <c r="N146" i="15"/>
  <c r="N143" i="15"/>
  <c r="T146" i="15"/>
  <c r="X60" i="12"/>
  <c r="X61" i="12"/>
  <c r="X62" i="12"/>
  <c r="X63" i="12"/>
  <c r="X64" i="12"/>
  <c r="X65" i="12"/>
  <c r="X66" i="12"/>
  <c r="X67" i="12"/>
  <c r="X68" i="12"/>
  <c r="X69" i="12"/>
  <c r="X70" i="12"/>
  <c r="X71" i="12"/>
  <c r="X72" i="12"/>
  <c r="X73" i="12"/>
  <c r="X74" i="12"/>
  <c r="X75" i="12"/>
  <c r="X76" i="12"/>
  <c r="X77" i="12"/>
  <c r="X78" i="12"/>
  <c r="X79" i="12"/>
  <c r="O146" i="15"/>
  <c r="O143" i="15"/>
  <c r="X49" i="6"/>
  <c r="X50" i="6"/>
  <c r="X51" i="6"/>
  <c r="X52" i="6"/>
  <c r="X53" i="6"/>
  <c r="X54" i="6"/>
  <c r="X55" i="6"/>
  <c r="X56" i="6"/>
  <c r="X57" i="6"/>
  <c r="X58" i="6"/>
  <c r="X59" i="6"/>
  <c r="X60" i="6"/>
  <c r="X61" i="6"/>
  <c r="X62" i="6"/>
  <c r="X63" i="6"/>
  <c r="X64" i="6"/>
  <c r="X65" i="6"/>
  <c r="X66" i="6"/>
  <c r="X67" i="6"/>
  <c r="I146" i="15"/>
  <c r="I143" i="15"/>
  <c r="J84" i="15"/>
  <c r="K84" i="15"/>
  <c r="K85" i="15"/>
  <c r="K83" i="15"/>
  <c r="L84" i="15"/>
  <c r="M84" i="15"/>
  <c r="M85" i="15"/>
  <c r="N84" i="15"/>
  <c r="O84" i="15"/>
  <c r="O85" i="15"/>
  <c r="O83" i="15"/>
  <c r="I84" i="15"/>
  <c r="J79" i="15"/>
  <c r="J80" i="15"/>
  <c r="K79" i="15"/>
  <c r="L79" i="15"/>
  <c r="L80" i="15"/>
  <c r="L78" i="15"/>
  <c r="M79" i="15"/>
  <c r="N79" i="15"/>
  <c r="O79" i="15"/>
  <c r="O80" i="15"/>
  <c r="O78" i="15"/>
  <c r="I79" i="15"/>
  <c r="I80" i="15"/>
  <c r="J74" i="15"/>
  <c r="K74" i="15"/>
  <c r="L74" i="15"/>
  <c r="L75" i="15"/>
  <c r="M74" i="15"/>
  <c r="N74" i="15"/>
  <c r="N75" i="15"/>
  <c r="O74" i="15"/>
  <c r="O75" i="15"/>
  <c r="O73" i="15"/>
  <c r="I74" i="15"/>
  <c r="L40" i="15"/>
  <c r="L38" i="15"/>
  <c r="N40" i="15"/>
  <c r="N38" i="15"/>
  <c r="O35" i="15"/>
  <c r="O33" i="15"/>
  <c r="V808" i="12"/>
  <c r="Y808" i="12"/>
  <c r="V809" i="12"/>
  <c r="Y809" i="12"/>
  <c r="V807" i="12"/>
  <c r="Y807" i="12"/>
  <c r="V59" i="12"/>
  <c r="X59" i="12"/>
  <c r="V58" i="12"/>
  <c r="X58" i="12"/>
  <c r="V57" i="12"/>
  <c r="X57" i="12"/>
  <c r="V56" i="12"/>
  <c r="X56" i="12"/>
  <c r="V55" i="12"/>
  <c r="X55" i="12"/>
  <c r="V54" i="12"/>
  <c r="X54" i="12"/>
  <c r="V53" i="12"/>
  <c r="X53" i="12"/>
  <c r="V52" i="12"/>
  <c r="X52" i="12"/>
  <c r="V51" i="12"/>
  <c r="X51" i="12"/>
  <c r="V50" i="12"/>
  <c r="X50" i="12"/>
  <c r="V49" i="12"/>
  <c r="X49" i="12"/>
  <c r="V48" i="12"/>
  <c r="X48" i="12"/>
  <c r="V47" i="12"/>
  <c r="X47" i="12"/>
  <c r="V46" i="12"/>
  <c r="X46" i="12"/>
  <c r="V45" i="12"/>
  <c r="X45" i="12"/>
  <c r="V44" i="12"/>
  <c r="X44" i="12"/>
  <c r="V43" i="12"/>
  <c r="X43" i="12"/>
  <c r="V42" i="12"/>
  <c r="X42" i="12"/>
  <c r="V41" i="12"/>
  <c r="X41" i="12"/>
  <c r="V40" i="12"/>
  <c r="X40" i="12"/>
  <c r="V39" i="12"/>
  <c r="X39" i="12"/>
  <c r="V38" i="12"/>
  <c r="X38" i="12"/>
  <c r="V37" i="12"/>
  <c r="X37" i="12"/>
  <c r="V286" i="12"/>
  <c r="W286" i="12"/>
  <c r="V287" i="12"/>
  <c r="W287" i="12"/>
  <c r="V288" i="12"/>
  <c r="W288" i="12"/>
  <c r="V289" i="12"/>
  <c r="W289" i="12"/>
  <c r="V290" i="12"/>
  <c r="W290" i="12"/>
  <c r="V291" i="12"/>
  <c r="W291" i="12"/>
  <c r="V292" i="12"/>
  <c r="W292" i="12"/>
  <c r="V293" i="12"/>
  <c r="W293" i="12"/>
  <c r="V294" i="12"/>
  <c r="W294" i="12"/>
  <c r="V295" i="12"/>
  <c r="W295" i="12"/>
  <c r="V296" i="12"/>
  <c r="W296" i="12"/>
  <c r="V297" i="12"/>
  <c r="W297" i="12"/>
  <c r="V298" i="12"/>
  <c r="W298" i="12"/>
  <c r="V98" i="12"/>
  <c r="W98" i="12"/>
  <c r="V99" i="12"/>
  <c r="W99" i="12"/>
  <c r="V100" i="12"/>
  <c r="W100" i="12"/>
  <c r="V101" i="12"/>
  <c r="W101" i="12"/>
  <c r="V102" i="12"/>
  <c r="W102" i="12"/>
  <c r="V103" i="12"/>
  <c r="W103" i="12"/>
  <c r="V104" i="12"/>
  <c r="W104" i="12"/>
  <c r="V105" i="12"/>
  <c r="W105" i="12"/>
  <c r="V106" i="12"/>
  <c r="W106" i="12"/>
  <c r="V107" i="12"/>
  <c r="W107" i="12"/>
  <c r="V108" i="12"/>
  <c r="W108" i="12"/>
  <c r="V109" i="12"/>
  <c r="W109" i="12"/>
  <c r="V110" i="12"/>
  <c r="W110" i="12"/>
  <c r="V111" i="12"/>
  <c r="W111" i="12"/>
  <c r="V112" i="12"/>
  <c r="W112" i="12"/>
  <c r="V113" i="12"/>
  <c r="W113" i="12"/>
  <c r="V114" i="12"/>
  <c r="W114" i="12"/>
  <c r="V115" i="12"/>
  <c r="W115" i="12"/>
  <c r="V116" i="12"/>
  <c r="W116" i="12"/>
  <c r="V117" i="12"/>
  <c r="W117" i="12"/>
  <c r="V118" i="12"/>
  <c r="W118" i="12"/>
  <c r="V119" i="12"/>
  <c r="W119" i="12"/>
  <c r="V120" i="12"/>
  <c r="W120" i="12"/>
  <c r="V121" i="12"/>
  <c r="W121" i="12"/>
  <c r="V122" i="12"/>
  <c r="W122" i="12"/>
  <c r="V123" i="12"/>
  <c r="W123" i="12"/>
  <c r="V124" i="12"/>
  <c r="W124" i="12"/>
  <c r="V125" i="12"/>
  <c r="W125" i="12"/>
  <c r="V126" i="12"/>
  <c r="W126" i="12"/>
  <c r="V127" i="12"/>
  <c r="W127" i="12"/>
  <c r="V128" i="12"/>
  <c r="W128" i="12"/>
  <c r="V129" i="12"/>
  <c r="W129" i="12"/>
  <c r="V130" i="12"/>
  <c r="W130" i="12"/>
  <c r="V131" i="12"/>
  <c r="W131" i="12"/>
  <c r="V132" i="12"/>
  <c r="W132" i="12"/>
  <c r="V133" i="12"/>
  <c r="W133" i="12"/>
  <c r="V134" i="12"/>
  <c r="W134" i="12"/>
  <c r="V135" i="12"/>
  <c r="W135" i="12"/>
  <c r="V136" i="12"/>
  <c r="W136" i="12"/>
  <c r="V137" i="12"/>
  <c r="W137" i="12"/>
  <c r="V138" i="12"/>
  <c r="W138" i="12"/>
  <c r="V139" i="12"/>
  <c r="W139" i="12"/>
  <c r="V140" i="12"/>
  <c r="W140" i="12"/>
  <c r="V141" i="12"/>
  <c r="W141" i="12"/>
  <c r="V142" i="12"/>
  <c r="W142" i="12"/>
  <c r="V143" i="12"/>
  <c r="W143" i="12"/>
  <c r="V144" i="12"/>
  <c r="W144" i="12"/>
  <c r="V145" i="12"/>
  <c r="W145" i="12"/>
  <c r="V146" i="12"/>
  <c r="W146" i="12"/>
  <c r="V147" i="12"/>
  <c r="W147" i="12"/>
  <c r="V148" i="12"/>
  <c r="W148" i="12"/>
  <c r="V149" i="12"/>
  <c r="W149" i="12"/>
  <c r="V150" i="12"/>
  <c r="W150" i="12"/>
  <c r="V151" i="12"/>
  <c r="W151" i="12"/>
  <c r="V152" i="12"/>
  <c r="W152" i="12"/>
  <c r="V153" i="12"/>
  <c r="W153" i="12"/>
  <c r="V154" i="12"/>
  <c r="W154" i="12"/>
  <c r="V155" i="12"/>
  <c r="W155" i="12"/>
  <c r="V156" i="12"/>
  <c r="W156" i="12"/>
  <c r="V157" i="12"/>
  <c r="W157" i="12"/>
  <c r="V158" i="12"/>
  <c r="W158" i="12"/>
  <c r="V159" i="12"/>
  <c r="W159" i="12"/>
  <c r="V160" i="12"/>
  <c r="W160" i="12"/>
  <c r="V161" i="12"/>
  <c r="W161" i="12"/>
  <c r="V162" i="12"/>
  <c r="W162" i="12"/>
  <c r="V163" i="12"/>
  <c r="W163" i="12"/>
  <c r="V164" i="12"/>
  <c r="W164" i="12"/>
  <c r="V165" i="12"/>
  <c r="W165" i="12"/>
  <c r="V166" i="12"/>
  <c r="W166" i="12"/>
  <c r="V167" i="12"/>
  <c r="W167" i="12"/>
  <c r="V168" i="12"/>
  <c r="W168" i="12"/>
  <c r="V169" i="12"/>
  <c r="W169" i="12"/>
  <c r="V170" i="12"/>
  <c r="W170" i="12"/>
  <c r="V171" i="12"/>
  <c r="W171" i="12"/>
  <c r="V172" i="12"/>
  <c r="W172" i="12"/>
  <c r="V173" i="12"/>
  <c r="W173" i="12"/>
  <c r="V174" i="12"/>
  <c r="W174" i="12"/>
  <c r="V175" i="12"/>
  <c r="W175" i="12"/>
  <c r="V176" i="12"/>
  <c r="W176" i="12"/>
  <c r="V177" i="12"/>
  <c r="W177" i="12"/>
  <c r="V178" i="12"/>
  <c r="W178" i="12"/>
  <c r="V179" i="12"/>
  <c r="W179" i="12"/>
  <c r="V180" i="12"/>
  <c r="W180" i="12"/>
  <c r="V181" i="12"/>
  <c r="W181" i="12"/>
  <c r="V810" i="12"/>
  <c r="W810" i="12"/>
  <c r="V811" i="12"/>
  <c r="W811" i="12"/>
  <c r="V812" i="12"/>
  <c r="W812" i="12"/>
  <c r="V813" i="12"/>
  <c r="W813" i="12"/>
  <c r="V814" i="12"/>
  <c r="W814" i="12"/>
  <c r="V815" i="12"/>
  <c r="W815" i="12"/>
  <c r="V816" i="12"/>
  <c r="W816" i="12"/>
  <c r="V817" i="12"/>
  <c r="W817" i="12"/>
  <c r="V818" i="12"/>
  <c r="W818" i="12"/>
  <c r="V829" i="12"/>
  <c r="W829" i="12"/>
  <c r="V830" i="12"/>
  <c r="W830" i="12"/>
  <c r="V831" i="12"/>
  <c r="W831" i="12"/>
  <c r="V832" i="12"/>
  <c r="W832" i="12"/>
  <c r="V833" i="12"/>
  <c r="W833" i="12"/>
  <c r="V834" i="12"/>
  <c r="W834" i="12"/>
  <c r="V835" i="12"/>
  <c r="W835" i="12"/>
  <c r="V836" i="12"/>
  <c r="W836" i="12"/>
  <c r="V837" i="12"/>
  <c r="W837" i="12"/>
  <c r="V838" i="12"/>
  <c r="W838" i="12"/>
  <c r="V839" i="12"/>
  <c r="W839" i="12"/>
  <c r="V840" i="12"/>
  <c r="W840" i="12"/>
  <c r="V841" i="12"/>
  <c r="W841" i="12"/>
  <c r="V842" i="12"/>
  <c r="W842" i="12"/>
  <c r="V843" i="12"/>
  <c r="W843" i="12"/>
  <c r="V844" i="12"/>
  <c r="W844" i="12"/>
  <c r="V845" i="12"/>
  <c r="W845" i="12"/>
  <c r="V846" i="12"/>
  <c r="W846" i="12"/>
  <c r="V847" i="12"/>
  <c r="W847" i="12"/>
  <c r="V848" i="12"/>
  <c r="W848" i="12"/>
  <c r="V849" i="12"/>
  <c r="W849" i="12"/>
  <c r="V850" i="12"/>
  <c r="W850" i="12"/>
  <c r="V851" i="12"/>
  <c r="W851" i="12"/>
  <c r="V852" i="12"/>
  <c r="W852" i="12"/>
  <c r="V853" i="12"/>
  <c r="W853" i="12"/>
  <c r="V854" i="12"/>
  <c r="W854" i="12"/>
  <c r="V855" i="12"/>
  <c r="W855" i="12"/>
  <c r="V856" i="12"/>
  <c r="W856" i="12"/>
  <c r="V857" i="12"/>
  <c r="W857" i="12"/>
  <c r="V858" i="12"/>
  <c r="W858" i="12"/>
  <c r="V859" i="12"/>
  <c r="W859" i="12"/>
  <c r="V860" i="12"/>
  <c r="W860" i="12"/>
  <c r="V861" i="12"/>
  <c r="W861" i="12"/>
  <c r="V862" i="12"/>
  <c r="W862" i="12"/>
  <c r="V863" i="12"/>
  <c r="W863" i="12"/>
  <c r="V864" i="12"/>
  <c r="W864" i="12"/>
  <c r="V865" i="12"/>
  <c r="W865" i="12"/>
  <c r="V866" i="12"/>
  <c r="W866" i="12"/>
  <c r="V867" i="12"/>
  <c r="W867" i="12"/>
  <c r="V868" i="12"/>
  <c r="W868" i="12"/>
  <c r="V869" i="12"/>
  <c r="W869" i="12"/>
  <c r="V870" i="12"/>
  <c r="W870" i="12"/>
  <c r="V871" i="12"/>
  <c r="W871" i="12"/>
  <c r="V872" i="12"/>
  <c r="W872" i="12"/>
  <c r="V873" i="12"/>
  <c r="W873" i="12"/>
  <c r="V874" i="12"/>
  <c r="W874" i="12"/>
  <c r="V875" i="12"/>
  <c r="W875" i="12"/>
  <c r="V876" i="12"/>
  <c r="W876" i="12"/>
  <c r="V877" i="12"/>
  <c r="W877" i="12"/>
  <c r="V878" i="12"/>
  <c r="W878" i="12"/>
  <c r="V879" i="12"/>
  <c r="W879" i="12"/>
  <c r="V880" i="12"/>
  <c r="W880" i="12"/>
  <c r="V881" i="12"/>
  <c r="W881" i="12"/>
  <c r="V882" i="12"/>
  <c r="W882" i="12"/>
  <c r="V883" i="12"/>
  <c r="W883" i="12"/>
  <c r="V884" i="12"/>
  <c r="W884" i="12"/>
  <c r="V885" i="12"/>
  <c r="W885" i="12"/>
  <c r="V886" i="12"/>
  <c r="W886" i="12"/>
  <c r="V887" i="12"/>
  <c r="W887" i="12"/>
  <c r="V888" i="12"/>
  <c r="W888" i="12"/>
  <c r="V889" i="12"/>
  <c r="W889" i="12"/>
  <c r="V890" i="12"/>
  <c r="W890" i="12"/>
  <c r="V891" i="12"/>
  <c r="W891" i="12"/>
  <c r="V892" i="12"/>
  <c r="W892" i="12"/>
  <c r="V893" i="12"/>
  <c r="W893" i="12"/>
  <c r="V894" i="12"/>
  <c r="W894" i="12"/>
  <c r="V895" i="12"/>
  <c r="W895" i="12"/>
  <c r="V896" i="12"/>
  <c r="W896" i="12"/>
  <c r="V897" i="12"/>
  <c r="W897" i="12"/>
  <c r="V898" i="12"/>
  <c r="W898" i="12"/>
  <c r="V899" i="12"/>
  <c r="W899" i="12"/>
  <c r="V900" i="12"/>
  <c r="W900" i="12"/>
  <c r="V901" i="12"/>
  <c r="W901" i="12"/>
  <c r="V902" i="12"/>
  <c r="W902" i="12"/>
  <c r="V903" i="12"/>
  <c r="W903" i="12"/>
  <c r="V904" i="12"/>
  <c r="W904" i="12"/>
  <c r="V905" i="12"/>
  <c r="W905" i="12"/>
  <c r="V906" i="12"/>
  <c r="W906" i="12"/>
  <c r="V907" i="12"/>
  <c r="W907" i="12"/>
  <c r="V908" i="12"/>
  <c r="W908" i="12"/>
  <c r="V909" i="12"/>
  <c r="W909" i="12"/>
  <c r="V910" i="12"/>
  <c r="W910" i="12"/>
  <c r="V911" i="12"/>
  <c r="W911" i="12"/>
  <c r="V912" i="12"/>
  <c r="W912" i="12"/>
  <c r="V913" i="12"/>
  <c r="W913" i="12"/>
  <c r="V914" i="12"/>
  <c r="W914" i="12"/>
  <c r="V915" i="12"/>
  <c r="W915" i="12"/>
  <c r="V916" i="12"/>
  <c r="W916" i="12"/>
  <c r="V917" i="12"/>
  <c r="W917" i="12"/>
  <c r="V918" i="12"/>
  <c r="W918" i="12"/>
  <c r="V919" i="12"/>
  <c r="W919" i="12"/>
  <c r="V920" i="12"/>
  <c r="W920" i="12"/>
  <c r="V921" i="12"/>
  <c r="W921" i="12"/>
  <c r="V922" i="12"/>
  <c r="W922" i="12"/>
  <c r="V923" i="12"/>
  <c r="W923" i="12"/>
  <c r="V924" i="12"/>
  <c r="W924" i="12"/>
  <c r="V925" i="12"/>
  <c r="W925" i="12"/>
  <c r="V926" i="12"/>
  <c r="W926" i="12"/>
  <c r="V927" i="12"/>
  <c r="W927" i="12"/>
  <c r="V819" i="12"/>
  <c r="W819" i="12"/>
  <c r="V820" i="12"/>
  <c r="W820" i="12"/>
  <c r="V821" i="12"/>
  <c r="W821" i="12"/>
  <c r="V822" i="12"/>
  <c r="W822" i="12"/>
  <c r="V823" i="12"/>
  <c r="W823" i="12"/>
  <c r="V824" i="12"/>
  <c r="W824" i="12"/>
  <c r="V825" i="12"/>
  <c r="W825" i="12"/>
  <c r="V826" i="12"/>
  <c r="W826" i="12"/>
  <c r="V827" i="12"/>
  <c r="W827" i="12"/>
  <c r="V828" i="12"/>
  <c r="W828" i="12"/>
  <c r="V3" i="12"/>
  <c r="W3" i="12"/>
  <c r="V4" i="12"/>
  <c r="W4" i="12"/>
  <c r="V5" i="12"/>
  <c r="W5" i="12"/>
  <c r="V6" i="12"/>
  <c r="W6" i="12"/>
  <c r="V7" i="12"/>
  <c r="W7" i="12"/>
  <c r="V8" i="12"/>
  <c r="W8" i="12"/>
  <c r="V9" i="12"/>
  <c r="W9" i="12"/>
  <c r="V12" i="12"/>
  <c r="W12" i="12"/>
  <c r="V13" i="12"/>
  <c r="W13" i="12"/>
  <c r="V14" i="12"/>
  <c r="W14" i="12"/>
  <c r="V15" i="12"/>
  <c r="W15" i="12"/>
  <c r="V16" i="12"/>
  <c r="W16" i="12"/>
  <c r="V17" i="12"/>
  <c r="W17" i="12"/>
  <c r="V18" i="12"/>
  <c r="W18" i="12"/>
  <c r="V19" i="12"/>
  <c r="W19" i="12"/>
  <c r="V20" i="12"/>
  <c r="W20" i="12"/>
  <c r="V21" i="12"/>
  <c r="W21" i="12"/>
  <c r="V22" i="12"/>
  <c r="W22" i="12"/>
  <c r="V23" i="12"/>
  <c r="W23" i="12"/>
  <c r="V24" i="12"/>
  <c r="W24" i="12"/>
  <c r="V25" i="12"/>
  <c r="W25" i="12"/>
  <c r="V26" i="12"/>
  <c r="W26" i="12"/>
  <c r="V27" i="12"/>
  <c r="W27" i="12"/>
  <c r="V28" i="12"/>
  <c r="W28" i="12"/>
  <c r="V29" i="12"/>
  <c r="W29" i="12"/>
  <c r="V30" i="12"/>
  <c r="W30" i="12"/>
  <c r="V31" i="12"/>
  <c r="W31" i="12"/>
  <c r="V32" i="12"/>
  <c r="W32" i="12"/>
  <c r="V33" i="12"/>
  <c r="W33" i="12"/>
  <c r="V34" i="12"/>
  <c r="W34" i="12"/>
  <c r="V35" i="12"/>
  <c r="W35" i="12"/>
  <c r="V36" i="12"/>
  <c r="W36" i="12"/>
  <c r="V10" i="12"/>
  <c r="W10" i="12"/>
  <c r="V11" i="12"/>
  <c r="W11" i="12"/>
  <c r="V228" i="12"/>
  <c r="W228" i="12"/>
  <c r="V229" i="12"/>
  <c r="W229" i="12"/>
  <c r="V230" i="12"/>
  <c r="W230" i="12"/>
  <c r="V231" i="12"/>
  <c r="W231" i="12"/>
  <c r="V232" i="12"/>
  <c r="W232" i="12"/>
  <c r="V182" i="12"/>
  <c r="W182" i="12"/>
  <c r="V183" i="12"/>
  <c r="W183" i="12"/>
  <c r="V184" i="12"/>
  <c r="W184" i="12"/>
  <c r="V185" i="12"/>
  <c r="W185" i="12"/>
  <c r="V186" i="12"/>
  <c r="W186" i="12"/>
  <c r="V187" i="12"/>
  <c r="W187" i="12"/>
  <c r="V188" i="12"/>
  <c r="W188" i="12"/>
  <c r="V189" i="12"/>
  <c r="W189" i="12"/>
  <c r="V190" i="12"/>
  <c r="W190" i="12"/>
  <c r="V191" i="12"/>
  <c r="W191" i="12"/>
  <c r="V192" i="12"/>
  <c r="W192" i="12"/>
  <c r="V193" i="12"/>
  <c r="W193" i="12"/>
  <c r="V194" i="12"/>
  <c r="W194" i="12"/>
  <c r="V195" i="12"/>
  <c r="W195" i="12"/>
  <c r="V196" i="12"/>
  <c r="W196" i="12"/>
  <c r="V197" i="12"/>
  <c r="W197" i="12"/>
  <c r="V198" i="12"/>
  <c r="W198" i="12"/>
  <c r="V199" i="12"/>
  <c r="W199" i="12"/>
  <c r="V200" i="12"/>
  <c r="W200" i="12"/>
  <c r="V201" i="12"/>
  <c r="W201" i="12"/>
  <c r="V202" i="12"/>
  <c r="W202" i="12"/>
  <c r="V233" i="12"/>
  <c r="W233" i="12"/>
  <c r="V234" i="12"/>
  <c r="W234" i="12"/>
  <c r="V235" i="12"/>
  <c r="W235" i="12"/>
  <c r="V236" i="12"/>
  <c r="W236" i="12"/>
  <c r="V237" i="12"/>
  <c r="W237" i="12"/>
  <c r="V238" i="12"/>
  <c r="W238" i="12"/>
  <c r="V239" i="12"/>
  <c r="W239" i="12"/>
  <c r="V240" i="12"/>
  <c r="W240" i="12"/>
  <c r="V241" i="12"/>
  <c r="W241" i="12"/>
  <c r="V242" i="12"/>
  <c r="W242" i="12"/>
  <c r="V243" i="12"/>
  <c r="W243" i="12"/>
  <c r="V244" i="12"/>
  <c r="W244" i="12"/>
  <c r="V245" i="12"/>
  <c r="W245" i="12"/>
  <c r="V246" i="12"/>
  <c r="W246" i="12"/>
  <c r="V226" i="12"/>
  <c r="W226" i="12"/>
  <c r="V227" i="12"/>
  <c r="W227" i="12"/>
  <c r="V203" i="12"/>
  <c r="W203" i="12"/>
  <c r="V204" i="12"/>
  <c r="W204" i="12"/>
  <c r="V205" i="12"/>
  <c r="W205" i="12"/>
  <c r="V206" i="12"/>
  <c r="W206" i="12"/>
  <c r="V207" i="12"/>
  <c r="W207" i="12"/>
  <c r="V208" i="12"/>
  <c r="W208" i="12"/>
  <c r="V209" i="12"/>
  <c r="W209" i="12"/>
  <c r="V210" i="12"/>
  <c r="W210" i="12"/>
  <c r="V211" i="12"/>
  <c r="W211" i="12"/>
  <c r="V212" i="12"/>
  <c r="W212" i="12"/>
  <c r="V213" i="12"/>
  <c r="W213" i="12"/>
  <c r="V214" i="12"/>
  <c r="W214" i="12"/>
  <c r="V215" i="12"/>
  <c r="W215" i="12"/>
  <c r="V216" i="12"/>
  <c r="W216" i="12"/>
  <c r="V217" i="12"/>
  <c r="W217" i="12"/>
  <c r="V247" i="12"/>
  <c r="W247" i="12"/>
  <c r="V248" i="12"/>
  <c r="W248" i="12"/>
  <c r="V249" i="12"/>
  <c r="W249" i="12"/>
  <c r="V250" i="12"/>
  <c r="W250" i="12"/>
  <c r="V251" i="12"/>
  <c r="W251" i="12"/>
  <c r="V252" i="12"/>
  <c r="W252" i="12"/>
  <c r="V253" i="12"/>
  <c r="W253" i="12"/>
  <c r="V254" i="12"/>
  <c r="W254" i="12"/>
  <c r="V255" i="12"/>
  <c r="W255" i="12"/>
  <c r="V256" i="12"/>
  <c r="W256" i="12"/>
  <c r="V257" i="12"/>
  <c r="W257" i="12"/>
  <c r="V258" i="12"/>
  <c r="W258" i="12"/>
  <c r="V259" i="12"/>
  <c r="W259" i="12"/>
  <c r="V260" i="12"/>
  <c r="W260" i="12"/>
  <c r="V218" i="12"/>
  <c r="W218" i="12"/>
  <c r="V219" i="12"/>
  <c r="W219" i="12"/>
  <c r="V220" i="12"/>
  <c r="W220" i="12"/>
  <c r="V221" i="12"/>
  <c r="W221" i="12"/>
  <c r="V261" i="12"/>
  <c r="W261" i="12"/>
  <c r="V262" i="12"/>
  <c r="W262" i="12"/>
  <c r="V263" i="12"/>
  <c r="W263" i="12"/>
  <c r="V264" i="12"/>
  <c r="W264" i="12"/>
  <c r="V265" i="12"/>
  <c r="W265" i="12"/>
  <c r="V266" i="12"/>
  <c r="W266" i="12"/>
  <c r="V222" i="12"/>
  <c r="W222" i="12"/>
  <c r="V267" i="12"/>
  <c r="W267" i="12"/>
  <c r="V268" i="12"/>
  <c r="W268" i="12"/>
  <c r="V269" i="12"/>
  <c r="W269" i="12"/>
  <c r="V270" i="12"/>
  <c r="W270" i="12"/>
  <c r="V223" i="12"/>
  <c r="W223" i="12"/>
  <c r="V224" i="12"/>
  <c r="W224" i="12"/>
  <c r="V225" i="12"/>
  <c r="W225" i="12"/>
  <c r="V271" i="12"/>
  <c r="W271" i="12"/>
  <c r="V272" i="12"/>
  <c r="W272" i="12"/>
  <c r="V273" i="12"/>
  <c r="W273" i="12"/>
  <c r="V274" i="12"/>
  <c r="W274" i="12"/>
  <c r="V275" i="12"/>
  <c r="W275" i="12"/>
  <c r="V276" i="12"/>
  <c r="W276" i="12"/>
  <c r="V277" i="12"/>
  <c r="W277" i="12"/>
  <c r="V278" i="12"/>
  <c r="W278" i="12"/>
  <c r="V279" i="12"/>
  <c r="W279" i="12"/>
  <c r="V280" i="12"/>
  <c r="W280" i="12"/>
  <c r="V281" i="12"/>
  <c r="W281" i="12"/>
  <c r="V282" i="12"/>
  <c r="W282" i="12"/>
  <c r="V283" i="12"/>
  <c r="W283" i="12"/>
  <c r="V284" i="12"/>
  <c r="W284" i="12"/>
  <c r="V80" i="12"/>
  <c r="W80" i="12"/>
  <c r="V81" i="12"/>
  <c r="W81" i="12"/>
  <c r="V82" i="12"/>
  <c r="W82" i="12"/>
  <c r="V83" i="12"/>
  <c r="W83" i="12"/>
  <c r="V84" i="12"/>
  <c r="W84" i="12"/>
  <c r="V85" i="12"/>
  <c r="W85" i="12"/>
  <c r="W37" i="12"/>
  <c r="W38" i="12"/>
  <c r="W39" i="12"/>
  <c r="W40" i="12"/>
  <c r="W41" i="12"/>
  <c r="W42" i="12"/>
  <c r="W43" i="12"/>
  <c r="W44" i="12"/>
  <c r="W45" i="12"/>
  <c r="W46" i="12"/>
  <c r="W47" i="12"/>
  <c r="W48" i="12"/>
  <c r="W49" i="12"/>
  <c r="W50" i="12"/>
  <c r="W51" i="12"/>
  <c r="W52" i="12"/>
  <c r="W53" i="12"/>
  <c r="W54" i="12"/>
  <c r="W55" i="12"/>
  <c r="W56" i="12"/>
  <c r="W57" i="12"/>
  <c r="W58" i="12"/>
  <c r="W59" i="12"/>
  <c r="V86" i="12"/>
  <c r="W86" i="12"/>
  <c r="V87" i="12"/>
  <c r="W87" i="12"/>
  <c r="V88" i="12"/>
  <c r="W88" i="12"/>
  <c r="V89" i="12"/>
  <c r="W89" i="12"/>
  <c r="V90" i="12"/>
  <c r="W90" i="12"/>
  <c r="V91" i="12"/>
  <c r="W91" i="12"/>
  <c r="V92" i="12"/>
  <c r="W92" i="12"/>
  <c r="V93" i="12"/>
  <c r="W93" i="12"/>
  <c r="V94" i="12"/>
  <c r="W94" i="12"/>
  <c r="V95" i="12"/>
  <c r="W95" i="12"/>
  <c r="V96" i="12"/>
  <c r="W96" i="12"/>
  <c r="V97" i="12"/>
  <c r="W97" i="12"/>
  <c r="V928" i="12"/>
  <c r="W928" i="12"/>
  <c r="V299" i="12"/>
  <c r="W299" i="12"/>
  <c r="V300" i="12"/>
  <c r="W300" i="12"/>
  <c r="V301" i="12"/>
  <c r="W301" i="12"/>
  <c r="V302" i="12"/>
  <c r="W302" i="12"/>
  <c r="V303" i="12"/>
  <c r="W303" i="12"/>
  <c r="V304" i="12"/>
  <c r="W304" i="12"/>
  <c r="V305" i="12"/>
  <c r="W305" i="12"/>
  <c r="V306" i="12"/>
  <c r="W306" i="12"/>
  <c r="V307" i="12"/>
  <c r="W307" i="12"/>
  <c r="V308" i="12"/>
  <c r="W308" i="12"/>
  <c r="V309" i="12"/>
  <c r="W309" i="12"/>
  <c r="V310" i="12"/>
  <c r="W310" i="12"/>
  <c r="V311" i="12"/>
  <c r="W311" i="12"/>
  <c r="V312" i="12"/>
  <c r="W312" i="12"/>
  <c r="V313" i="12"/>
  <c r="W313" i="12"/>
  <c r="V314" i="12"/>
  <c r="W314" i="12"/>
  <c r="V315" i="12"/>
  <c r="W315" i="12"/>
  <c r="V316" i="12"/>
  <c r="W316" i="12"/>
  <c r="V317" i="12"/>
  <c r="W317" i="12"/>
  <c r="V318" i="12"/>
  <c r="W318" i="12"/>
  <c r="V319" i="12"/>
  <c r="W319" i="12"/>
  <c r="V320" i="12"/>
  <c r="W320" i="12"/>
  <c r="V321" i="12"/>
  <c r="W321" i="12"/>
  <c r="V322" i="12"/>
  <c r="W322" i="12"/>
  <c r="V323" i="12"/>
  <c r="W323" i="12"/>
  <c r="V324" i="12"/>
  <c r="W324" i="12"/>
  <c r="V325" i="12"/>
  <c r="W325" i="12"/>
  <c r="V326" i="12"/>
  <c r="W326" i="12"/>
  <c r="V327" i="12"/>
  <c r="W327" i="12"/>
  <c r="V328" i="12"/>
  <c r="W328" i="12"/>
  <c r="V329" i="12"/>
  <c r="W329" i="12"/>
  <c r="V330" i="12"/>
  <c r="W330" i="12"/>
  <c r="V331" i="12"/>
  <c r="W331" i="12"/>
  <c r="V332" i="12"/>
  <c r="W332" i="12"/>
  <c r="V333" i="12"/>
  <c r="W333" i="12"/>
  <c r="V334" i="12"/>
  <c r="W334" i="12"/>
  <c r="V335" i="12"/>
  <c r="W335" i="12"/>
  <c r="V336" i="12"/>
  <c r="W336" i="12"/>
  <c r="V337" i="12"/>
  <c r="W337" i="12"/>
  <c r="V338" i="12"/>
  <c r="W338" i="12"/>
  <c r="V339" i="12"/>
  <c r="W339" i="12"/>
  <c r="V340" i="12"/>
  <c r="W340" i="12"/>
  <c r="V341" i="12"/>
  <c r="W341" i="12"/>
  <c r="V342" i="12"/>
  <c r="W342" i="12"/>
  <c r="V343" i="12"/>
  <c r="W343" i="12"/>
  <c r="V344" i="12"/>
  <c r="W344" i="12"/>
  <c r="V345" i="12"/>
  <c r="W345" i="12"/>
  <c r="V346" i="12"/>
  <c r="W346" i="12"/>
  <c r="V347" i="12"/>
  <c r="W347" i="12"/>
  <c r="V348" i="12"/>
  <c r="W348" i="12"/>
  <c r="V349" i="12"/>
  <c r="W349" i="12"/>
  <c r="V350" i="12"/>
  <c r="W350" i="12"/>
  <c r="V351" i="12"/>
  <c r="W351" i="12"/>
  <c r="V352" i="12"/>
  <c r="W352" i="12"/>
  <c r="V353" i="12"/>
  <c r="W353" i="12"/>
  <c r="V354" i="12"/>
  <c r="W354" i="12"/>
  <c r="V355" i="12"/>
  <c r="W355" i="12"/>
  <c r="V356" i="12"/>
  <c r="W356" i="12"/>
  <c r="V357" i="12"/>
  <c r="W357" i="12"/>
  <c r="V358" i="12"/>
  <c r="W358" i="12"/>
  <c r="V359" i="12"/>
  <c r="W359" i="12"/>
  <c r="V360" i="12"/>
  <c r="W360" i="12"/>
  <c r="V361" i="12"/>
  <c r="W361" i="12"/>
  <c r="V362" i="12"/>
  <c r="W362" i="12"/>
  <c r="V363" i="12"/>
  <c r="W363" i="12"/>
  <c r="V364" i="12"/>
  <c r="W364" i="12"/>
  <c r="V365" i="12"/>
  <c r="W365" i="12"/>
  <c r="V366" i="12"/>
  <c r="W366" i="12"/>
  <c r="V367" i="12"/>
  <c r="W367" i="12"/>
  <c r="V368" i="12"/>
  <c r="W368" i="12"/>
  <c r="V369" i="12"/>
  <c r="W369" i="12"/>
  <c r="V370" i="12"/>
  <c r="W370" i="12"/>
  <c r="V371" i="12"/>
  <c r="W371" i="12"/>
  <c r="V372" i="12"/>
  <c r="W372" i="12"/>
  <c r="V373" i="12"/>
  <c r="W373" i="12"/>
  <c r="V374" i="12"/>
  <c r="W374" i="12"/>
  <c r="V375" i="12"/>
  <c r="W375" i="12"/>
  <c r="V376" i="12"/>
  <c r="W376" i="12"/>
  <c r="V377" i="12"/>
  <c r="W377" i="12"/>
  <c r="V378" i="12"/>
  <c r="W378" i="12"/>
  <c r="V379" i="12"/>
  <c r="W379" i="12"/>
  <c r="V380" i="12"/>
  <c r="W380" i="12"/>
  <c r="V381" i="12"/>
  <c r="W381" i="12"/>
  <c r="V382" i="12"/>
  <c r="W382" i="12"/>
  <c r="V383" i="12"/>
  <c r="W383" i="12"/>
  <c r="V384" i="12"/>
  <c r="W384" i="12"/>
  <c r="V385" i="12"/>
  <c r="W385" i="12"/>
  <c r="V386" i="12"/>
  <c r="W386" i="12"/>
  <c r="V387" i="12"/>
  <c r="W387" i="12"/>
  <c r="V388" i="12"/>
  <c r="W388" i="12"/>
  <c r="V389" i="12"/>
  <c r="W389" i="12"/>
  <c r="V390" i="12"/>
  <c r="W390" i="12"/>
  <c r="V391" i="12"/>
  <c r="W391" i="12"/>
  <c r="V392" i="12"/>
  <c r="W392" i="12"/>
  <c r="V393" i="12"/>
  <c r="W393" i="12"/>
  <c r="V394" i="12"/>
  <c r="W394" i="12"/>
  <c r="V395" i="12"/>
  <c r="W395" i="12"/>
  <c r="V396" i="12"/>
  <c r="W396" i="12"/>
  <c r="V397" i="12"/>
  <c r="W397" i="12"/>
  <c r="V398" i="12"/>
  <c r="W398" i="12"/>
  <c r="V399" i="12"/>
  <c r="W399" i="12"/>
  <c r="V400" i="12"/>
  <c r="W400" i="12"/>
  <c r="V401" i="12"/>
  <c r="W401" i="12"/>
  <c r="V402" i="12"/>
  <c r="W402" i="12"/>
  <c r="V403" i="12"/>
  <c r="W403" i="12"/>
  <c r="V404" i="12"/>
  <c r="W404" i="12"/>
  <c r="V405" i="12"/>
  <c r="W405" i="12"/>
  <c r="V406" i="12"/>
  <c r="W406" i="12"/>
  <c r="V407" i="12"/>
  <c r="W407" i="12"/>
  <c r="V408" i="12"/>
  <c r="W408" i="12"/>
  <c r="V409" i="12"/>
  <c r="W409" i="12"/>
  <c r="V410" i="12"/>
  <c r="W410" i="12"/>
  <c r="V411" i="12"/>
  <c r="W411" i="12"/>
  <c r="V412" i="12"/>
  <c r="W412" i="12"/>
  <c r="V413" i="12"/>
  <c r="W413" i="12"/>
  <c r="V414" i="12"/>
  <c r="W414" i="12"/>
  <c r="V415" i="12"/>
  <c r="W415" i="12"/>
  <c r="V416" i="12"/>
  <c r="W416" i="12"/>
  <c r="V417" i="12"/>
  <c r="W417" i="12"/>
  <c r="V418" i="12"/>
  <c r="W418" i="12"/>
  <c r="V419" i="12"/>
  <c r="W419" i="12"/>
  <c r="V420" i="12"/>
  <c r="W420" i="12"/>
  <c r="V421" i="12"/>
  <c r="W421" i="12"/>
  <c r="V422" i="12"/>
  <c r="W422" i="12"/>
  <c r="V423" i="12"/>
  <c r="W423" i="12"/>
  <c r="V424" i="12"/>
  <c r="W424" i="12"/>
  <c r="V425" i="12"/>
  <c r="W425" i="12"/>
  <c r="V426" i="12"/>
  <c r="W426" i="12"/>
  <c r="V427" i="12"/>
  <c r="W427" i="12"/>
  <c r="V428" i="12"/>
  <c r="W428" i="12"/>
  <c r="V429" i="12"/>
  <c r="W429" i="12"/>
  <c r="V430" i="12"/>
  <c r="W430" i="12"/>
  <c r="V431" i="12"/>
  <c r="W431" i="12"/>
  <c r="V432" i="12"/>
  <c r="W432" i="12"/>
  <c r="V433" i="12"/>
  <c r="W433" i="12"/>
  <c r="V434" i="12"/>
  <c r="W434" i="12"/>
  <c r="V435" i="12"/>
  <c r="W435" i="12"/>
  <c r="V436" i="12"/>
  <c r="W436" i="12"/>
  <c r="V437" i="12"/>
  <c r="W437" i="12"/>
  <c r="V438" i="12"/>
  <c r="W438" i="12"/>
  <c r="V439" i="12"/>
  <c r="W439" i="12"/>
  <c r="V440" i="12"/>
  <c r="W440" i="12"/>
  <c r="V441" i="12"/>
  <c r="W441" i="12"/>
  <c r="V442" i="12"/>
  <c r="W442" i="12"/>
  <c r="V443" i="12"/>
  <c r="W443" i="12"/>
  <c r="V444" i="12"/>
  <c r="W444" i="12"/>
  <c r="V445" i="12"/>
  <c r="W445" i="12"/>
  <c r="V446" i="12"/>
  <c r="W446" i="12"/>
  <c r="V447" i="12"/>
  <c r="W447" i="12"/>
  <c r="V448" i="12"/>
  <c r="W448" i="12"/>
  <c r="V449" i="12"/>
  <c r="W449" i="12"/>
  <c r="V450" i="12"/>
  <c r="W450" i="12"/>
  <c r="V451" i="12"/>
  <c r="W451" i="12"/>
  <c r="V452" i="12"/>
  <c r="W452" i="12"/>
  <c r="V453" i="12"/>
  <c r="W453" i="12"/>
  <c r="V454" i="12"/>
  <c r="W454" i="12"/>
  <c r="V455" i="12"/>
  <c r="W455" i="12"/>
  <c r="V456" i="12"/>
  <c r="W456" i="12"/>
  <c r="V457" i="12"/>
  <c r="W457" i="12"/>
  <c r="V458" i="12"/>
  <c r="W458" i="12"/>
  <c r="V459" i="12"/>
  <c r="W459" i="12"/>
  <c r="V460" i="12"/>
  <c r="W460" i="12"/>
  <c r="V461" i="12"/>
  <c r="W461" i="12"/>
  <c r="V462" i="12"/>
  <c r="W462" i="12"/>
  <c r="V463" i="12"/>
  <c r="W463" i="12"/>
  <c r="V464" i="12"/>
  <c r="W464" i="12"/>
  <c r="V465" i="12"/>
  <c r="W465" i="12"/>
  <c r="V466" i="12"/>
  <c r="W466" i="12"/>
  <c r="V467" i="12"/>
  <c r="W467" i="12"/>
  <c r="V468" i="12"/>
  <c r="W468" i="12"/>
  <c r="V469" i="12"/>
  <c r="W469" i="12"/>
  <c r="V470" i="12"/>
  <c r="W470" i="12"/>
  <c r="V471" i="12"/>
  <c r="W471" i="12"/>
  <c r="V472" i="12"/>
  <c r="W472" i="12"/>
  <c r="V473" i="12"/>
  <c r="W473" i="12"/>
  <c r="V474" i="12"/>
  <c r="W474" i="12"/>
  <c r="V475" i="12"/>
  <c r="W475" i="12"/>
  <c r="V476" i="12"/>
  <c r="W476" i="12"/>
  <c r="V477" i="12"/>
  <c r="W477" i="12"/>
  <c r="V478" i="12"/>
  <c r="W478" i="12"/>
  <c r="V479" i="12"/>
  <c r="W479" i="12"/>
  <c r="V480" i="12"/>
  <c r="W480" i="12"/>
  <c r="V481" i="12"/>
  <c r="W481" i="12"/>
  <c r="V482" i="12"/>
  <c r="W482" i="12"/>
  <c r="V483" i="12"/>
  <c r="W483" i="12"/>
  <c r="V484" i="12"/>
  <c r="W484" i="12"/>
  <c r="V485" i="12"/>
  <c r="W485" i="12"/>
  <c r="V486" i="12"/>
  <c r="W486" i="12"/>
  <c r="V487" i="12"/>
  <c r="W487" i="12"/>
  <c r="V488" i="12"/>
  <c r="W488" i="12"/>
  <c r="V489" i="12"/>
  <c r="W489" i="12"/>
  <c r="V490" i="12"/>
  <c r="W490" i="12"/>
  <c r="V491" i="12"/>
  <c r="W491" i="12"/>
  <c r="V492" i="12"/>
  <c r="W492" i="12"/>
  <c r="V493" i="12"/>
  <c r="W493" i="12"/>
  <c r="V494" i="12"/>
  <c r="W494" i="12"/>
  <c r="V495" i="12"/>
  <c r="W495" i="12"/>
  <c r="V496" i="12"/>
  <c r="W496" i="12"/>
  <c r="V497" i="12"/>
  <c r="W497" i="12"/>
  <c r="V498" i="12"/>
  <c r="W498" i="12"/>
  <c r="V499" i="12"/>
  <c r="W499" i="12"/>
  <c r="V500" i="12"/>
  <c r="W500" i="12"/>
  <c r="V501" i="12"/>
  <c r="W501" i="12"/>
  <c r="V502" i="12"/>
  <c r="W502" i="12"/>
  <c r="V503" i="12"/>
  <c r="W503" i="12"/>
  <c r="V504" i="12"/>
  <c r="W504" i="12"/>
  <c r="V505" i="12"/>
  <c r="W505" i="12"/>
  <c r="V506" i="12"/>
  <c r="W506" i="12"/>
  <c r="V507" i="12"/>
  <c r="W507" i="12"/>
  <c r="V508" i="12"/>
  <c r="W508" i="12"/>
  <c r="V509" i="12"/>
  <c r="W509" i="12"/>
  <c r="V510" i="12"/>
  <c r="W510" i="12"/>
  <c r="V511" i="12"/>
  <c r="W511" i="12"/>
  <c r="V512" i="12"/>
  <c r="W512" i="12"/>
  <c r="V513" i="12"/>
  <c r="W513" i="12"/>
  <c r="V514" i="12"/>
  <c r="W514" i="12"/>
  <c r="V515" i="12"/>
  <c r="W515" i="12"/>
  <c r="V516" i="12"/>
  <c r="W516" i="12"/>
  <c r="V517" i="12"/>
  <c r="W517" i="12"/>
  <c r="V518" i="12"/>
  <c r="W518" i="12"/>
  <c r="V519" i="12"/>
  <c r="W519" i="12"/>
  <c r="V520" i="12"/>
  <c r="W520" i="12"/>
  <c r="V521" i="12"/>
  <c r="W521" i="12"/>
  <c r="V522" i="12"/>
  <c r="W522" i="12"/>
  <c r="V523" i="12"/>
  <c r="W523" i="12"/>
  <c r="V524" i="12"/>
  <c r="W524" i="12"/>
  <c r="V525" i="12"/>
  <c r="W525" i="12"/>
  <c r="V526" i="12"/>
  <c r="W526" i="12"/>
  <c r="V527" i="12"/>
  <c r="W527" i="12"/>
  <c r="V528" i="12"/>
  <c r="W528" i="12"/>
  <c r="V529" i="12"/>
  <c r="W529" i="12"/>
  <c r="V530" i="12"/>
  <c r="W530" i="12"/>
  <c r="V531" i="12"/>
  <c r="W531" i="12"/>
  <c r="V532" i="12"/>
  <c r="W532" i="12"/>
  <c r="V533" i="12"/>
  <c r="W533" i="12"/>
  <c r="V534" i="12"/>
  <c r="W534" i="12"/>
  <c r="V535" i="12"/>
  <c r="W535" i="12"/>
  <c r="V536" i="12"/>
  <c r="W536" i="12"/>
  <c r="V537" i="12"/>
  <c r="W537" i="12"/>
  <c r="V538" i="12"/>
  <c r="W538" i="12"/>
  <c r="V539" i="12"/>
  <c r="W539" i="12"/>
  <c r="V540" i="12"/>
  <c r="W540" i="12"/>
  <c r="V541" i="12"/>
  <c r="W541" i="12"/>
  <c r="V542" i="12"/>
  <c r="W542" i="12"/>
  <c r="V543" i="12"/>
  <c r="W543" i="12"/>
  <c r="V544" i="12"/>
  <c r="W544" i="12"/>
  <c r="V545" i="12"/>
  <c r="W545" i="12"/>
  <c r="V546" i="12"/>
  <c r="W546" i="12"/>
  <c r="V547" i="12"/>
  <c r="W547" i="12"/>
  <c r="V548" i="12"/>
  <c r="W548" i="12"/>
  <c r="V549" i="12"/>
  <c r="W549" i="12"/>
  <c r="V550" i="12"/>
  <c r="W550" i="12"/>
  <c r="V551" i="12"/>
  <c r="W551" i="12"/>
  <c r="V552" i="12"/>
  <c r="W552" i="12"/>
  <c r="V553" i="12"/>
  <c r="W553" i="12"/>
  <c r="V554" i="12"/>
  <c r="W554" i="12"/>
  <c r="V555" i="12"/>
  <c r="W555" i="12"/>
  <c r="V556" i="12"/>
  <c r="W556" i="12"/>
  <c r="V557" i="12"/>
  <c r="W557" i="12"/>
  <c r="V558" i="12"/>
  <c r="W558" i="12"/>
  <c r="V559" i="12"/>
  <c r="W559" i="12"/>
  <c r="V560" i="12"/>
  <c r="W560" i="12"/>
  <c r="V561" i="12"/>
  <c r="W561" i="12"/>
  <c r="V562" i="12"/>
  <c r="W562" i="12"/>
  <c r="V563" i="12"/>
  <c r="W563" i="12"/>
  <c r="V564" i="12"/>
  <c r="W564" i="12"/>
  <c r="V565" i="12"/>
  <c r="W565" i="12"/>
  <c r="V566" i="12"/>
  <c r="W566" i="12"/>
  <c r="V567" i="12"/>
  <c r="W567" i="12"/>
  <c r="V568" i="12"/>
  <c r="W568" i="12"/>
  <c r="V569" i="12"/>
  <c r="W569" i="12"/>
  <c r="V570" i="12"/>
  <c r="W570" i="12"/>
  <c r="V571" i="12"/>
  <c r="W571" i="12"/>
  <c r="V572" i="12"/>
  <c r="W572" i="12"/>
  <c r="V573" i="12"/>
  <c r="W573" i="12"/>
  <c r="V574" i="12"/>
  <c r="W574" i="12"/>
  <c r="V575" i="12"/>
  <c r="W575" i="12"/>
  <c r="V576" i="12"/>
  <c r="W576" i="12"/>
  <c r="V577" i="12"/>
  <c r="W577" i="12"/>
  <c r="V578" i="12"/>
  <c r="W578" i="12"/>
  <c r="V579" i="12"/>
  <c r="W579" i="12"/>
  <c r="V580" i="12"/>
  <c r="W580" i="12"/>
  <c r="V581" i="12"/>
  <c r="W581" i="12"/>
  <c r="V582" i="12"/>
  <c r="W582" i="12"/>
  <c r="V583" i="12"/>
  <c r="W583" i="12"/>
  <c r="V584" i="12"/>
  <c r="W584" i="12"/>
  <c r="V585" i="12"/>
  <c r="W585" i="12"/>
  <c r="V586" i="12"/>
  <c r="W586" i="12"/>
  <c r="V587" i="12"/>
  <c r="W587" i="12"/>
  <c r="V588" i="12"/>
  <c r="W588" i="12"/>
  <c r="V589" i="12"/>
  <c r="W589" i="12"/>
  <c r="V590" i="12"/>
  <c r="W590" i="12"/>
  <c r="V591" i="12"/>
  <c r="W591" i="12"/>
  <c r="V592" i="12"/>
  <c r="W592" i="12"/>
  <c r="V593" i="12"/>
  <c r="W593" i="12"/>
  <c r="V594" i="12"/>
  <c r="W594" i="12"/>
  <c r="V595" i="12"/>
  <c r="W595" i="12"/>
  <c r="V596" i="12"/>
  <c r="W596" i="12"/>
  <c r="V597" i="12"/>
  <c r="W597" i="12"/>
  <c r="V598" i="12"/>
  <c r="W598" i="12"/>
  <c r="V599" i="12"/>
  <c r="W599" i="12"/>
  <c r="V600" i="12"/>
  <c r="W600" i="12"/>
  <c r="V601" i="12"/>
  <c r="W601" i="12"/>
  <c r="V602" i="12"/>
  <c r="W602" i="12"/>
  <c r="V603" i="12"/>
  <c r="W603" i="12"/>
  <c r="V604" i="12"/>
  <c r="W604" i="12"/>
  <c r="V605" i="12"/>
  <c r="W605" i="12"/>
  <c r="V606" i="12"/>
  <c r="W606" i="12"/>
  <c r="V607" i="12"/>
  <c r="W607" i="12"/>
  <c r="V608" i="12"/>
  <c r="W608" i="12"/>
  <c r="V609" i="12"/>
  <c r="W609" i="12"/>
  <c r="V610" i="12"/>
  <c r="W610" i="12"/>
  <c r="V611" i="12"/>
  <c r="W611" i="12"/>
  <c r="V612" i="12"/>
  <c r="W612" i="12"/>
  <c r="V613" i="12"/>
  <c r="W613" i="12"/>
  <c r="V614" i="12"/>
  <c r="W614" i="12"/>
  <c r="V615" i="12"/>
  <c r="W615" i="12"/>
  <c r="V616" i="12"/>
  <c r="W616" i="12"/>
  <c r="V617" i="12"/>
  <c r="W617" i="12"/>
  <c r="V618" i="12"/>
  <c r="W618" i="12"/>
  <c r="V619" i="12"/>
  <c r="W619" i="12"/>
  <c r="V620" i="12"/>
  <c r="W620" i="12"/>
  <c r="V621" i="12"/>
  <c r="W621" i="12"/>
  <c r="V622" i="12"/>
  <c r="W622" i="12"/>
  <c r="V623" i="12"/>
  <c r="W623" i="12"/>
  <c r="V624" i="12"/>
  <c r="W624" i="12"/>
  <c r="V625" i="12"/>
  <c r="W625" i="12"/>
  <c r="V626" i="12"/>
  <c r="W626" i="12"/>
  <c r="V627" i="12"/>
  <c r="W627" i="12"/>
  <c r="V628" i="12"/>
  <c r="W628" i="12"/>
  <c r="V629" i="12"/>
  <c r="W629" i="12"/>
  <c r="V630" i="12"/>
  <c r="W630" i="12"/>
  <c r="V631" i="12"/>
  <c r="W631" i="12"/>
  <c r="V632" i="12"/>
  <c r="W632" i="12"/>
  <c r="V633" i="12"/>
  <c r="W633" i="12"/>
  <c r="V634" i="12"/>
  <c r="W634" i="12"/>
  <c r="V635" i="12"/>
  <c r="W635" i="12"/>
  <c r="V636" i="12"/>
  <c r="W636" i="12"/>
  <c r="V637" i="12"/>
  <c r="W637" i="12"/>
  <c r="V638" i="12"/>
  <c r="W638" i="12"/>
  <c r="V639" i="12"/>
  <c r="W639" i="12"/>
  <c r="V640" i="12"/>
  <c r="W640" i="12"/>
  <c r="V641" i="12"/>
  <c r="W641" i="12"/>
  <c r="V642" i="12"/>
  <c r="W642" i="12"/>
  <c r="V643" i="12"/>
  <c r="W643" i="12"/>
  <c r="V644" i="12"/>
  <c r="W644" i="12"/>
  <c r="V645" i="12"/>
  <c r="W645" i="12"/>
  <c r="V646" i="12"/>
  <c r="W646" i="12"/>
  <c r="V647" i="12"/>
  <c r="W647" i="12"/>
  <c r="V648" i="12"/>
  <c r="W648" i="12"/>
  <c r="V649" i="12"/>
  <c r="W649" i="12"/>
  <c r="V650" i="12"/>
  <c r="W650" i="12"/>
  <c r="V651" i="12"/>
  <c r="W651" i="12"/>
  <c r="V652" i="12"/>
  <c r="W652" i="12"/>
  <c r="V653" i="12"/>
  <c r="W653" i="12"/>
  <c r="V654" i="12"/>
  <c r="W654" i="12"/>
  <c r="V655" i="12"/>
  <c r="W655" i="12"/>
  <c r="V656" i="12"/>
  <c r="W656" i="12"/>
  <c r="V657" i="12"/>
  <c r="W657" i="12"/>
  <c r="V658" i="12"/>
  <c r="W658" i="12"/>
  <c r="V659" i="12"/>
  <c r="W659" i="12"/>
  <c r="V660" i="12"/>
  <c r="W660" i="12"/>
  <c r="V661" i="12"/>
  <c r="W661" i="12"/>
  <c r="V662" i="12"/>
  <c r="W662" i="12"/>
  <c r="V663" i="12"/>
  <c r="W663" i="12"/>
  <c r="V664" i="12"/>
  <c r="W664" i="12"/>
  <c r="V665" i="12"/>
  <c r="W665" i="12"/>
  <c r="V666" i="12"/>
  <c r="W666" i="12"/>
  <c r="V667" i="12"/>
  <c r="W667" i="12"/>
  <c r="V668" i="12"/>
  <c r="W668" i="12"/>
  <c r="V669" i="12"/>
  <c r="W669" i="12"/>
  <c r="V670" i="12"/>
  <c r="W670" i="12"/>
  <c r="V671" i="12"/>
  <c r="W671" i="12"/>
  <c r="V672" i="12"/>
  <c r="W672" i="12"/>
  <c r="V673" i="12"/>
  <c r="W673" i="12"/>
  <c r="V674" i="12"/>
  <c r="W674" i="12"/>
  <c r="V675" i="12"/>
  <c r="W675" i="12"/>
  <c r="V676" i="12"/>
  <c r="W676" i="12"/>
  <c r="V677" i="12"/>
  <c r="W677" i="12"/>
  <c r="V678" i="12"/>
  <c r="W678" i="12"/>
  <c r="V679" i="12"/>
  <c r="W679" i="12"/>
  <c r="V680" i="12"/>
  <c r="W680" i="12"/>
  <c r="V681" i="12"/>
  <c r="W681" i="12"/>
  <c r="V682" i="12"/>
  <c r="W682" i="12"/>
  <c r="V683" i="12"/>
  <c r="W683" i="12"/>
  <c r="V684" i="12"/>
  <c r="W684" i="12"/>
  <c r="V685" i="12"/>
  <c r="W685" i="12"/>
  <c r="V686" i="12"/>
  <c r="W686" i="12"/>
  <c r="V687" i="12"/>
  <c r="W687" i="12"/>
  <c r="V688" i="12"/>
  <c r="W688" i="12"/>
  <c r="V689" i="12"/>
  <c r="W689" i="12"/>
  <c r="V690" i="12"/>
  <c r="W690" i="12"/>
  <c r="V691" i="12"/>
  <c r="W691" i="12"/>
  <c r="V692" i="12"/>
  <c r="W692" i="12"/>
  <c r="V693" i="12"/>
  <c r="W693" i="12"/>
  <c r="V694" i="12"/>
  <c r="W694" i="12"/>
  <c r="V695" i="12"/>
  <c r="W695" i="12"/>
  <c r="V696" i="12"/>
  <c r="W696" i="12"/>
  <c r="V697" i="12"/>
  <c r="W697" i="12"/>
  <c r="V698" i="12"/>
  <c r="W698" i="12"/>
  <c r="V699" i="12"/>
  <c r="W699" i="12"/>
  <c r="V700" i="12"/>
  <c r="W700" i="12"/>
  <c r="V701" i="12"/>
  <c r="W701" i="12"/>
  <c r="V702" i="12"/>
  <c r="W702" i="12"/>
  <c r="V703" i="12"/>
  <c r="W703" i="12"/>
  <c r="V704" i="12"/>
  <c r="W704" i="12"/>
  <c r="V705" i="12"/>
  <c r="W705" i="12"/>
  <c r="V706" i="12"/>
  <c r="W706" i="12"/>
  <c r="V707" i="12"/>
  <c r="W707" i="12"/>
  <c r="V708" i="12"/>
  <c r="W708" i="12"/>
  <c r="V709" i="12"/>
  <c r="W709" i="12"/>
  <c r="V710" i="12"/>
  <c r="W710" i="12"/>
  <c r="V711" i="12"/>
  <c r="W711" i="12"/>
  <c r="V712" i="12"/>
  <c r="W712" i="12"/>
  <c r="V713" i="12"/>
  <c r="W713" i="12"/>
  <c r="V714" i="12"/>
  <c r="W714" i="12"/>
  <c r="V715" i="12"/>
  <c r="W715" i="12"/>
  <c r="V716" i="12"/>
  <c r="W716" i="12"/>
  <c r="V717" i="12"/>
  <c r="W717" i="12"/>
  <c r="V718" i="12"/>
  <c r="W718" i="12"/>
  <c r="V719" i="12"/>
  <c r="W719" i="12"/>
  <c r="V720" i="12"/>
  <c r="W720" i="12"/>
  <c r="V721" i="12"/>
  <c r="W721" i="12"/>
  <c r="V722" i="12"/>
  <c r="W722" i="12"/>
  <c r="V723" i="12"/>
  <c r="W723" i="12"/>
  <c r="V724" i="12"/>
  <c r="W724" i="12"/>
  <c r="V725" i="12"/>
  <c r="W725" i="12"/>
  <c r="V726" i="12"/>
  <c r="W726" i="12"/>
  <c r="V727" i="12"/>
  <c r="W727" i="12"/>
  <c r="V728" i="12"/>
  <c r="W728" i="12"/>
  <c r="V729" i="12"/>
  <c r="W729" i="12"/>
  <c r="V730" i="12"/>
  <c r="W730" i="12"/>
  <c r="V731" i="12"/>
  <c r="W731" i="12"/>
  <c r="V732" i="12"/>
  <c r="W732" i="12"/>
  <c r="V733" i="12"/>
  <c r="W733" i="12"/>
  <c r="V734" i="12"/>
  <c r="W734" i="12"/>
  <c r="V735" i="12"/>
  <c r="W735" i="12"/>
  <c r="V736" i="12"/>
  <c r="W736" i="12"/>
  <c r="V737" i="12"/>
  <c r="W737" i="12"/>
  <c r="V738" i="12"/>
  <c r="W738" i="12"/>
  <c r="V739" i="12"/>
  <c r="W739" i="12"/>
  <c r="V740" i="12"/>
  <c r="W740" i="12"/>
  <c r="V741" i="12"/>
  <c r="W741" i="12"/>
  <c r="V742" i="12"/>
  <c r="W742" i="12"/>
  <c r="V743" i="12"/>
  <c r="W743" i="12"/>
  <c r="V744" i="12"/>
  <c r="W744" i="12"/>
  <c r="V745" i="12"/>
  <c r="W745" i="12"/>
  <c r="V746" i="12"/>
  <c r="W746" i="12"/>
  <c r="V747" i="12"/>
  <c r="W747" i="12"/>
  <c r="V748" i="12"/>
  <c r="W748" i="12"/>
  <c r="V749" i="12"/>
  <c r="W749" i="12"/>
  <c r="V750" i="12"/>
  <c r="W750" i="12"/>
  <c r="V751" i="12"/>
  <c r="W751" i="12"/>
  <c r="V752" i="12"/>
  <c r="W752" i="12"/>
  <c r="V753" i="12"/>
  <c r="W753" i="12"/>
  <c r="V754" i="12"/>
  <c r="W754" i="12"/>
  <c r="V755" i="12"/>
  <c r="W755" i="12"/>
  <c r="V756" i="12"/>
  <c r="W756" i="12"/>
  <c r="V757" i="12"/>
  <c r="W757" i="12"/>
  <c r="V758" i="12"/>
  <c r="W758" i="12"/>
  <c r="V759" i="12"/>
  <c r="W759" i="12"/>
  <c r="V760" i="12"/>
  <c r="W760" i="12"/>
  <c r="V761" i="12"/>
  <c r="W761" i="12"/>
  <c r="V762" i="12"/>
  <c r="W762" i="12"/>
  <c r="V763" i="12"/>
  <c r="W763" i="12"/>
  <c r="V764" i="12"/>
  <c r="W764" i="12"/>
  <c r="V765" i="12"/>
  <c r="W765" i="12"/>
  <c r="V766" i="12"/>
  <c r="W766" i="12"/>
  <c r="V767" i="12"/>
  <c r="W767" i="12"/>
  <c r="V768" i="12"/>
  <c r="W768" i="12"/>
  <c r="V769" i="12"/>
  <c r="W769" i="12"/>
  <c r="V770" i="12"/>
  <c r="W770" i="12"/>
  <c r="V771" i="12"/>
  <c r="W771" i="12"/>
  <c r="V772" i="12"/>
  <c r="W772" i="12"/>
  <c r="V773" i="12"/>
  <c r="W773" i="12"/>
  <c r="V774" i="12"/>
  <c r="W774" i="12"/>
  <c r="V775" i="12"/>
  <c r="W775" i="12"/>
  <c r="V776" i="12"/>
  <c r="W776" i="12"/>
  <c r="V777" i="12"/>
  <c r="W777" i="12"/>
  <c r="V778" i="12"/>
  <c r="W778" i="12"/>
  <c r="V779" i="12"/>
  <c r="W779" i="12"/>
  <c r="V780" i="12"/>
  <c r="W780" i="12"/>
  <c r="V781" i="12"/>
  <c r="W781" i="12"/>
  <c r="V782" i="12"/>
  <c r="W782" i="12"/>
  <c r="V783" i="12"/>
  <c r="W783" i="12"/>
  <c r="V784" i="12"/>
  <c r="W784" i="12"/>
  <c r="V785" i="12"/>
  <c r="W785" i="12"/>
  <c r="V786" i="12"/>
  <c r="W786" i="12"/>
  <c r="V787" i="12"/>
  <c r="W787" i="12"/>
  <c r="V788" i="12"/>
  <c r="W788" i="12"/>
  <c r="V789" i="12"/>
  <c r="W789" i="12"/>
  <c r="V790" i="12"/>
  <c r="W790" i="12"/>
  <c r="V791" i="12"/>
  <c r="W791" i="12"/>
  <c r="V792" i="12"/>
  <c r="W792" i="12"/>
  <c r="V793" i="12"/>
  <c r="W793" i="12"/>
  <c r="V794" i="12"/>
  <c r="W794" i="12"/>
  <c r="V795" i="12"/>
  <c r="W795" i="12"/>
  <c r="V796" i="12"/>
  <c r="W796" i="12"/>
  <c r="V797" i="12"/>
  <c r="W797" i="12"/>
  <c r="V798" i="12"/>
  <c r="W798" i="12"/>
  <c r="V799" i="12"/>
  <c r="W799" i="12"/>
  <c r="V800" i="12"/>
  <c r="W800" i="12"/>
  <c r="V801" i="12"/>
  <c r="W801" i="12"/>
  <c r="V802" i="12"/>
  <c r="W802" i="12"/>
  <c r="V803" i="12"/>
  <c r="W803" i="12"/>
  <c r="V804" i="12"/>
  <c r="W804" i="12"/>
  <c r="V805" i="12"/>
  <c r="W805" i="12"/>
  <c r="V806" i="12"/>
  <c r="W806" i="12"/>
  <c r="V929" i="12"/>
  <c r="W929" i="12"/>
  <c r="V930" i="12"/>
  <c r="W930" i="12"/>
  <c r="V931" i="12"/>
  <c r="W931" i="12"/>
  <c r="V932" i="12"/>
  <c r="W932" i="12"/>
  <c r="V933" i="12"/>
  <c r="W933" i="12"/>
  <c r="V934" i="12"/>
  <c r="W934" i="12"/>
  <c r="V935" i="12"/>
  <c r="W935" i="12"/>
  <c r="V936" i="12"/>
  <c r="W936" i="12"/>
  <c r="V937" i="12"/>
  <c r="W937" i="12"/>
  <c r="V938" i="12"/>
  <c r="W938" i="12"/>
  <c r="V939" i="12"/>
  <c r="W939" i="12"/>
  <c r="V940" i="12"/>
  <c r="W940" i="12"/>
  <c r="V941" i="12"/>
  <c r="W941" i="12"/>
  <c r="V942" i="12"/>
  <c r="W942" i="12"/>
  <c r="V943" i="12"/>
  <c r="W943" i="12"/>
  <c r="V944" i="12"/>
  <c r="W944" i="12"/>
  <c r="V945" i="12"/>
  <c r="W945" i="12"/>
  <c r="V946" i="12"/>
  <c r="W946" i="12"/>
  <c r="V947" i="12"/>
  <c r="W947" i="12"/>
  <c r="V948" i="12"/>
  <c r="W948" i="12"/>
  <c r="V949" i="12"/>
  <c r="W949" i="12"/>
  <c r="V950" i="12"/>
  <c r="W950" i="12"/>
  <c r="V951" i="12"/>
  <c r="W951" i="12"/>
  <c r="V952" i="12"/>
  <c r="W952" i="12"/>
  <c r="V953" i="12"/>
  <c r="W953" i="12"/>
  <c r="V954" i="12"/>
  <c r="W954" i="12"/>
  <c r="V955" i="12"/>
  <c r="W955" i="12"/>
  <c r="V956" i="12"/>
  <c r="W956" i="12"/>
  <c r="V957" i="12"/>
  <c r="W957" i="12"/>
  <c r="V958" i="12"/>
  <c r="W958" i="12"/>
  <c r="V959" i="12"/>
  <c r="W959" i="12"/>
  <c r="V960" i="12"/>
  <c r="W960" i="12"/>
  <c r="V961" i="12"/>
  <c r="W961" i="12"/>
  <c r="V962" i="12"/>
  <c r="W962" i="12"/>
  <c r="V963" i="12"/>
  <c r="W963" i="12"/>
  <c r="V964" i="12"/>
  <c r="W964" i="12"/>
  <c r="V965" i="12"/>
  <c r="W965" i="12"/>
  <c r="V966" i="12"/>
  <c r="W966" i="12"/>
  <c r="V967" i="12"/>
  <c r="W967" i="12"/>
  <c r="V968" i="12"/>
  <c r="W968" i="12"/>
  <c r="V969" i="12"/>
  <c r="W969" i="12"/>
  <c r="V970" i="12"/>
  <c r="W970" i="12"/>
  <c r="V971" i="12"/>
  <c r="W971" i="12"/>
  <c r="V972" i="12"/>
  <c r="W972" i="12"/>
  <c r="V973" i="12"/>
  <c r="W973" i="12"/>
  <c r="V974" i="12"/>
  <c r="W974" i="12"/>
  <c r="V975" i="12"/>
  <c r="W975" i="12"/>
  <c r="V976" i="12"/>
  <c r="W976" i="12"/>
  <c r="V977" i="12"/>
  <c r="W977" i="12"/>
  <c r="V978" i="12"/>
  <c r="W978" i="12"/>
  <c r="V979" i="12"/>
  <c r="W979" i="12"/>
  <c r="V980" i="12"/>
  <c r="W980" i="12"/>
  <c r="V981" i="12"/>
  <c r="W981" i="12"/>
  <c r="V982" i="12"/>
  <c r="W982" i="12"/>
  <c r="V983" i="12"/>
  <c r="W983" i="12"/>
  <c r="V984" i="12"/>
  <c r="W984" i="12"/>
  <c r="V985" i="12"/>
  <c r="W985" i="12"/>
  <c r="V986" i="12"/>
  <c r="W986" i="12"/>
  <c r="V987" i="12"/>
  <c r="W987" i="12"/>
  <c r="V988" i="12"/>
  <c r="W988" i="12"/>
  <c r="V989" i="12"/>
  <c r="W989" i="12"/>
  <c r="V990" i="12"/>
  <c r="W990" i="12"/>
  <c r="V991" i="12"/>
  <c r="W991" i="12"/>
  <c r="V992" i="12"/>
  <c r="W992" i="12"/>
  <c r="V993" i="12"/>
  <c r="W993" i="12"/>
  <c r="V994" i="12"/>
  <c r="W994" i="12"/>
  <c r="V995" i="12"/>
  <c r="W995" i="12"/>
  <c r="V996" i="12"/>
  <c r="W996" i="12"/>
  <c r="V997" i="12"/>
  <c r="W997" i="12"/>
  <c r="V998" i="12"/>
  <c r="W998" i="12"/>
  <c r="V999" i="12"/>
  <c r="W999" i="12"/>
  <c r="V1000" i="12"/>
  <c r="W1000" i="12"/>
  <c r="V1001" i="12"/>
  <c r="W1001" i="12"/>
  <c r="V1002" i="12"/>
  <c r="W1002" i="12"/>
  <c r="V1003" i="12"/>
  <c r="W1003" i="12"/>
  <c r="V1004" i="12"/>
  <c r="W1004" i="12"/>
  <c r="V1005" i="12"/>
  <c r="W1005" i="12"/>
  <c r="V1006" i="12"/>
  <c r="W1006" i="12"/>
  <c r="V1007" i="12"/>
  <c r="W1007" i="12"/>
  <c r="V1008" i="12"/>
  <c r="W1008" i="12"/>
  <c r="V1009" i="12"/>
  <c r="W1009" i="12"/>
  <c r="V1010" i="12"/>
  <c r="W1010" i="12"/>
  <c r="V1011" i="12"/>
  <c r="W1011" i="12"/>
  <c r="V1012" i="12"/>
  <c r="W1012" i="12"/>
  <c r="V1013" i="12"/>
  <c r="W1013" i="12"/>
  <c r="V1014" i="12"/>
  <c r="W1014" i="12"/>
  <c r="V1015" i="12"/>
  <c r="W1015" i="12"/>
  <c r="V1016" i="12"/>
  <c r="W1016" i="12"/>
  <c r="V1017" i="12"/>
  <c r="W1017" i="12"/>
  <c r="V1018" i="12"/>
  <c r="W1018" i="12"/>
  <c r="V1019" i="12"/>
  <c r="W1019" i="12"/>
  <c r="V1020" i="12"/>
  <c r="W1020" i="12"/>
  <c r="V1021" i="12"/>
  <c r="W1021" i="12"/>
  <c r="V1022" i="12"/>
  <c r="W1022" i="12"/>
  <c r="V1023" i="12"/>
  <c r="W1023" i="12"/>
  <c r="V1024" i="12"/>
  <c r="W1024" i="12"/>
  <c r="V1025" i="12"/>
  <c r="W1025" i="12"/>
  <c r="V1026" i="12"/>
  <c r="W1026" i="12"/>
  <c r="V1027" i="12"/>
  <c r="W1027" i="12"/>
  <c r="V1028" i="12"/>
  <c r="W1028" i="12"/>
  <c r="V1029" i="12"/>
  <c r="W1029" i="12"/>
  <c r="V1030" i="12"/>
  <c r="W1030" i="12"/>
  <c r="V1031" i="12"/>
  <c r="W1031" i="12"/>
  <c r="V1032" i="12"/>
  <c r="W1032" i="12"/>
  <c r="V1033" i="12"/>
  <c r="W1033" i="12"/>
  <c r="V1034" i="12"/>
  <c r="W1034" i="12"/>
  <c r="V1035" i="12"/>
  <c r="W1035" i="12"/>
  <c r="V1036" i="12"/>
  <c r="W1036" i="12"/>
  <c r="V1037" i="12"/>
  <c r="W1037" i="12"/>
  <c r="V1038" i="12"/>
  <c r="W1038" i="12"/>
  <c r="V1039" i="12"/>
  <c r="W1039" i="12"/>
  <c r="V1040" i="12"/>
  <c r="W1040" i="12"/>
  <c r="V1041" i="12"/>
  <c r="W1041" i="12"/>
  <c r="V1042" i="12"/>
  <c r="W1042" i="12"/>
  <c r="V1043" i="12"/>
  <c r="W1043" i="12"/>
  <c r="V1044" i="12"/>
  <c r="W1044" i="12"/>
  <c r="V1045" i="12"/>
  <c r="W1045" i="12"/>
  <c r="V1046" i="12"/>
  <c r="W1046" i="12"/>
  <c r="V1047" i="12"/>
  <c r="W1047" i="12"/>
  <c r="V1048" i="12"/>
  <c r="W1048" i="12"/>
  <c r="V1049" i="12"/>
  <c r="W1049" i="12"/>
  <c r="V1050" i="12"/>
  <c r="W1050" i="12"/>
  <c r="V1051" i="12"/>
  <c r="W1051" i="12"/>
  <c r="V1052" i="12"/>
  <c r="W1052" i="12"/>
  <c r="V1053" i="12"/>
  <c r="W1053" i="12"/>
  <c r="V1054" i="12"/>
  <c r="W1054" i="12"/>
  <c r="V1055" i="12"/>
  <c r="W1055" i="12"/>
  <c r="V1056" i="12"/>
  <c r="W1056" i="12"/>
  <c r="V1057" i="12"/>
  <c r="W1057" i="12"/>
  <c r="V1058" i="12"/>
  <c r="W1058" i="12"/>
  <c r="V1059" i="12"/>
  <c r="W1059" i="12"/>
  <c r="V1060" i="12"/>
  <c r="W1060" i="12"/>
  <c r="V1061" i="12"/>
  <c r="W1061" i="12"/>
  <c r="V1062" i="12"/>
  <c r="W1062" i="12"/>
  <c r="V1063" i="12"/>
  <c r="W1063" i="12"/>
  <c r="V1064" i="12"/>
  <c r="W1064" i="12"/>
  <c r="V1065" i="12"/>
  <c r="W1065" i="12"/>
  <c r="V1066" i="12"/>
  <c r="W1066" i="12"/>
  <c r="V1067" i="12"/>
  <c r="W1067" i="12"/>
  <c r="V1068" i="12"/>
  <c r="W1068" i="12"/>
  <c r="V1069" i="12"/>
  <c r="W1069" i="12"/>
  <c r="V1070" i="12"/>
  <c r="W1070" i="12"/>
  <c r="V1071" i="12"/>
  <c r="W1071" i="12"/>
  <c r="V1072" i="12"/>
  <c r="W1072" i="12"/>
  <c r="V1073" i="12"/>
  <c r="W1073" i="12"/>
  <c r="V1074" i="12"/>
  <c r="W1074" i="12"/>
  <c r="V1075" i="12"/>
  <c r="W1075" i="12"/>
  <c r="V1076" i="12"/>
  <c r="W1076" i="12"/>
  <c r="V1077" i="12"/>
  <c r="W1077" i="12"/>
  <c r="V1078" i="12"/>
  <c r="W1078" i="12"/>
  <c r="V1079" i="12"/>
  <c r="W1079" i="12"/>
  <c r="V1080" i="12"/>
  <c r="W1080" i="12"/>
  <c r="V1081" i="12"/>
  <c r="W1081" i="12"/>
  <c r="V1082" i="12"/>
  <c r="W1082" i="12"/>
  <c r="V1083" i="12"/>
  <c r="W1083" i="12"/>
  <c r="V1084" i="12"/>
  <c r="W1084" i="12"/>
  <c r="V1085" i="12"/>
  <c r="W1085" i="12"/>
  <c r="V1086" i="12"/>
  <c r="W1086" i="12"/>
  <c r="V1087" i="12"/>
  <c r="W1087" i="12"/>
  <c r="V1088" i="12"/>
  <c r="W1088" i="12"/>
  <c r="V1089" i="12"/>
  <c r="W1089" i="12"/>
  <c r="V1090" i="12"/>
  <c r="W1090" i="12"/>
  <c r="V1091" i="12"/>
  <c r="W1091" i="12"/>
  <c r="V1092" i="12"/>
  <c r="W1092" i="12"/>
  <c r="V1093" i="12"/>
  <c r="W1093" i="12"/>
  <c r="V1094" i="12"/>
  <c r="W1094" i="12"/>
  <c r="V1095" i="12"/>
  <c r="W1095" i="12"/>
  <c r="V1096" i="12"/>
  <c r="W1096" i="12"/>
  <c r="V1097" i="12"/>
  <c r="W1097" i="12"/>
  <c r="V1098" i="12"/>
  <c r="W1098" i="12"/>
  <c r="V1099" i="12"/>
  <c r="W1099" i="12"/>
  <c r="V1100" i="12"/>
  <c r="W1100" i="12"/>
  <c r="V1101" i="12"/>
  <c r="W1101" i="12"/>
  <c r="V1102" i="12"/>
  <c r="W1102" i="12"/>
  <c r="V1103" i="12"/>
  <c r="W1103" i="12"/>
  <c r="V1104" i="12"/>
  <c r="W1104" i="12"/>
  <c r="V1105" i="12"/>
  <c r="W1105" i="12"/>
  <c r="V1106" i="12"/>
  <c r="W1106" i="12"/>
  <c r="V1107" i="12"/>
  <c r="W1107" i="12"/>
  <c r="V1108" i="12"/>
  <c r="W1108" i="12"/>
  <c r="V1109" i="12"/>
  <c r="W1109" i="12"/>
  <c r="V1110" i="12"/>
  <c r="W1110" i="12"/>
  <c r="V1111" i="12"/>
  <c r="W1111" i="12"/>
  <c r="V1112" i="12"/>
  <c r="W1112" i="12"/>
  <c r="V1113" i="12"/>
  <c r="W1113" i="12"/>
  <c r="V1114" i="12"/>
  <c r="W1114" i="12"/>
  <c r="V1115" i="12"/>
  <c r="W1115" i="12"/>
  <c r="V1116" i="12"/>
  <c r="W1116" i="12"/>
  <c r="V1117" i="12"/>
  <c r="W1117" i="12"/>
  <c r="V1118" i="12"/>
  <c r="W1118" i="12"/>
  <c r="V1119" i="12"/>
  <c r="W1119" i="12"/>
  <c r="V1120" i="12"/>
  <c r="W1120" i="12"/>
  <c r="V1121" i="12"/>
  <c r="W1121" i="12"/>
  <c r="V1122" i="12"/>
  <c r="W1122" i="12"/>
  <c r="V1123" i="12"/>
  <c r="W1123" i="12"/>
  <c r="V1124" i="12"/>
  <c r="W1124" i="12"/>
  <c r="V1125" i="12"/>
  <c r="W1125" i="12"/>
  <c r="V1126" i="12"/>
  <c r="W1126" i="12"/>
  <c r="V1127" i="12"/>
  <c r="W1127" i="12"/>
  <c r="V1128" i="12"/>
  <c r="W1128" i="12"/>
  <c r="V1129" i="12"/>
  <c r="W1129" i="12"/>
  <c r="V1130" i="12"/>
  <c r="W1130" i="12"/>
  <c r="V1131" i="12"/>
  <c r="W1131" i="12"/>
  <c r="V1132" i="12"/>
  <c r="W1132" i="12"/>
  <c r="V1133" i="12"/>
  <c r="W1133" i="12"/>
  <c r="V1134" i="12"/>
  <c r="W1134" i="12"/>
  <c r="V1135" i="12"/>
  <c r="W1135" i="12"/>
  <c r="V1136" i="12"/>
  <c r="W1136" i="12"/>
  <c r="V1137" i="12"/>
  <c r="W1137" i="12"/>
  <c r="V1138" i="12"/>
  <c r="W1138" i="12"/>
  <c r="V1139" i="12"/>
  <c r="W1139" i="12"/>
  <c r="V1140" i="12"/>
  <c r="W1140" i="12"/>
  <c r="V1141" i="12"/>
  <c r="W1141" i="12"/>
  <c r="V1142" i="12"/>
  <c r="W1142" i="12"/>
  <c r="V1143" i="12"/>
  <c r="W1143" i="12"/>
  <c r="V1144" i="12"/>
  <c r="W1144" i="12"/>
  <c r="V1145" i="12"/>
  <c r="W1145" i="12"/>
  <c r="V1146" i="12"/>
  <c r="W1146" i="12"/>
  <c r="V1147" i="12"/>
  <c r="W1147" i="12"/>
  <c r="V1148" i="12"/>
  <c r="W1148" i="12"/>
  <c r="V1149" i="12"/>
  <c r="W1149" i="12"/>
  <c r="V1150" i="12"/>
  <c r="W1150" i="12"/>
  <c r="V1151" i="12"/>
  <c r="W1151" i="12"/>
  <c r="V1152" i="12"/>
  <c r="W1152" i="12"/>
  <c r="V1153" i="12"/>
  <c r="W1153" i="12"/>
  <c r="V1154" i="12"/>
  <c r="W1154" i="12"/>
  <c r="V1155" i="12"/>
  <c r="W1155" i="12"/>
  <c r="V1156" i="12"/>
  <c r="W1156" i="12"/>
  <c r="V1157" i="12"/>
  <c r="W1157" i="12"/>
  <c r="V1158" i="12"/>
  <c r="W1158" i="12"/>
  <c r="V1159" i="12"/>
  <c r="W1159" i="12"/>
  <c r="V1160" i="12"/>
  <c r="W1160" i="12"/>
  <c r="V1161" i="12"/>
  <c r="W1161" i="12"/>
  <c r="V1162" i="12"/>
  <c r="W1162" i="12"/>
  <c r="V1163" i="12"/>
  <c r="W1163" i="12"/>
  <c r="V1164" i="12"/>
  <c r="W1164" i="12"/>
  <c r="V1165" i="12"/>
  <c r="W1165" i="12"/>
  <c r="V1166" i="12"/>
  <c r="W1166" i="12"/>
  <c r="V1167" i="12"/>
  <c r="W1167" i="12"/>
  <c r="V1168" i="12"/>
  <c r="W1168" i="12"/>
  <c r="V1169" i="12"/>
  <c r="W1169" i="12"/>
  <c r="V1170" i="12"/>
  <c r="W1170" i="12"/>
  <c r="V1171" i="12"/>
  <c r="W1171" i="12"/>
  <c r="V1172" i="12"/>
  <c r="W1172" i="12"/>
  <c r="V1173" i="12"/>
  <c r="W1173" i="12"/>
  <c r="V1174" i="12"/>
  <c r="W1174" i="12"/>
  <c r="V1175" i="12"/>
  <c r="W1175" i="12"/>
  <c r="V1176" i="12"/>
  <c r="W1176" i="12"/>
  <c r="V1177" i="12"/>
  <c r="W1177" i="12"/>
  <c r="V285" i="12"/>
  <c r="W285" i="12"/>
  <c r="V675" i="11"/>
  <c r="Y675" i="11"/>
  <c r="V676" i="11"/>
  <c r="Y676" i="11"/>
  <c r="V677" i="11"/>
  <c r="Y677" i="11"/>
  <c r="V674" i="11"/>
  <c r="Y674" i="11"/>
  <c r="V46" i="11"/>
  <c r="X46" i="11"/>
  <c r="V45" i="11"/>
  <c r="X45" i="11"/>
  <c r="V44" i="11"/>
  <c r="X44" i="11"/>
  <c r="V43" i="11"/>
  <c r="X43" i="11"/>
  <c r="V42" i="11"/>
  <c r="X42" i="11"/>
  <c r="V41" i="11"/>
  <c r="X41" i="11"/>
  <c r="V40" i="11"/>
  <c r="X40" i="11"/>
  <c r="V274" i="11"/>
  <c r="W274" i="11"/>
  <c r="V275" i="11"/>
  <c r="W275" i="11"/>
  <c r="V276" i="11"/>
  <c r="W276" i="11"/>
  <c r="V277" i="11"/>
  <c r="W277" i="11"/>
  <c r="V278" i="11"/>
  <c r="W278" i="11"/>
  <c r="V279" i="11"/>
  <c r="W279" i="11"/>
  <c r="V280" i="11"/>
  <c r="W280" i="11"/>
  <c r="V281" i="11"/>
  <c r="W281" i="11"/>
  <c r="V282" i="11"/>
  <c r="W282" i="11"/>
  <c r="V283" i="11"/>
  <c r="W283" i="11"/>
  <c r="V284" i="11"/>
  <c r="W284" i="11"/>
  <c r="V285" i="11"/>
  <c r="W285" i="11"/>
  <c r="V286" i="11"/>
  <c r="W286" i="11"/>
  <c r="V287" i="11"/>
  <c r="W287" i="11"/>
  <c r="V288" i="11"/>
  <c r="W288" i="11"/>
  <c r="V289" i="11"/>
  <c r="W289" i="11"/>
  <c r="V290" i="11"/>
  <c r="W290" i="11"/>
  <c r="V291" i="11"/>
  <c r="W291" i="11"/>
  <c r="V292" i="11"/>
  <c r="W292" i="11"/>
  <c r="V293" i="11"/>
  <c r="W293" i="11"/>
  <c r="V294" i="11"/>
  <c r="W294" i="11"/>
  <c r="V295" i="11"/>
  <c r="W295" i="11"/>
  <c r="V296" i="11"/>
  <c r="W296" i="11"/>
  <c r="V297" i="11"/>
  <c r="W297" i="11"/>
  <c r="V81" i="11"/>
  <c r="W81" i="11"/>
  <c r="V82" i="11"/>
  <c r="W82" i="11"/>
  <c r="V83" i="11"/>
  <c r="W83" i="11"/>
  <c r="V84" i="11"/>
  <c r="W84" i="11"/>
  <c r="V85" i="11"/>
  <c r="W85" i="11"/>
  <c r="V86" i="11"/>
  <c r="W86" i="11"/>
  <c r="V87" i="11"/>
  <c r="W87" i="11"/>
  <c r="V88" i="11"/>
  <c r="W88" i="11"/>
  <c r="V89" i="11"/>
  <c r="W89" i="11"/>
  <c r="V90" i="11"/>
  <c r="W90" i="11"/>
  <c r="V91" i="11"/>
  <c r="W91" i="11"/>
  <c r="V92" i="11"/>
  <c r="W92" i="11"/>
  <c r="V93" i="11"/>
  <c r="W93" i="11"/>
  <c r="V94" i="11"/>
  <c r="W94" i="11"/>
  <c r="V95" i="11"/>
  <c r="W95" i="11"/>
  <c r="V96" i="11"/>
  <c r="W96" i="11"/>
  <c r="V97" i="11"/>
  <c r="W97" i="11"/>
  <c r="V98" i="11"/>
  <c r="W98" i="11"/>
  <c r="V99" i="11"/>
  <c r="W99" i="11"/>
  <c r="V100" i="11"/>
  <c r="W100" i="11"/>
  <c r="V101" i="11"/>
  <c r="W101" i="11"/>
  <c r="V102" i="11"/>
  <c r="W102" i="11"/>
  <c r="V103" i="11"/>
  <c r="W103" i="11"/>
  <c r="V104" i="11"/>
  <c r="W104" i="11"/>
  <c r="V105" i="11"/>
  <c r="W105" i="11"/>
  <c r="V106" i="11"/>
  <c r="W106" i="11"/>
  <c r="V107" i="11"/>
  <c r="W107" i="11"/>
  <c r="V108" i="11"/>
  <c r="W108" i="11"/>
  <c r="V109" i="11"/>
  <c r="W109" i="11"/>
  <c r="V110" i="11"/>
  <c r="W110" i="11"/>
  <c r="V111" i="11"/>
  <c r="W111" i="11"/>
  <c r="V112" i="11"/>
  <c r="W112" i="11"/>
  <c r="V113" i="11"/>
  <c r="W113" i="11"/>
  <c r="V114" i="11"/>
  <c r="W114" i="11"/>
  <c r="V115" i="11"/>
  <c r="W115" i="11"/>
  <c r="V116" i="11"/>
  <c r="W116" i="11"/>
  <c r="V117" i="11"/>
  <c r="W117" i="11"/>
  <c r="V118" i="11"/>
  <c r="W118" i="11"/>
  <c r="V119" i="11"/>
  <c r="W119" i="11"/>
  <c r="V120" i="11"/>
  <c r="W120" i="11"/>
  <c r="V121" i="11"/>
  <c r="W121" i="11"/>
  <c r="V122" i="11"/>
  <c r="W122" i="11"/>
  <c r="V123" i="11"/>
  <c r="W123" i="11"/>
  <c r="V124" i="11"/>
  <c r="W124" i="11"/>
  <c r="V125" i="11"/>
  <c r="W125" i="11"/>
  <c r="V126" i="11"/>
  <c r="W126" i="11"/>
  <c r="V127" i="11"/>
  <c r="W127" i="11"/>
  <c r="V128" i="11"/>
  <c r="W128" i="11"/>
  <c r="V129" i="11"/>
  <c r="W129" i="11"/>
  <c r="V130" i="11"/>
  <c r="W130" i="11"/>
  <c r="V131" i="11"/>
  <c r="W131" i="11"/>
  <c r="V132" i="11"/>
  <c r="W132" i="11"/>
  <c r="V133" i="11"/>
  <c r="W133" i="11"/>
  <c r="V134" i="11"/>
  <c r="W134" i="11"/>
  <c r="V135" i="11"/>
  <c r="W135" i="11"/>
  <c r="V136" i="11"/>
  <c r="W136" i="11"/>
  <c r="V137" i="11"/>
  <c r="W137" i="11"/>
  <c r="V138" i="11"/>
  <c r="W138" i="11"/>
  <c r="V139" i="11"/>
  <c r="W139" i="11"/>
  <c r="V140" i="11"/>
  <c r="W140" i="11"/>
  <c r="V141" i="11"/>
  <c r="W141" i="11"/>
  <c r="V142" i="11"/>
  <c r="W142" i="11"/>
  <c r="V143" i="11"/>
  <c r="W143" i="11"/>
  <c r="V678" i="11"/>
  <c r="W678" i="11"/>
  <c r="V679" i="11"/>
  <c r="W679" i="11"/>
  <c r="V680" i="11"/>
  <c r="W680" i="11"/>
  <c r="V681" i="11"/>
  <c r="W681" i="11"/>
  <c r="V682" i="11"/>
  <c r="W682" i="11"/>
  <c r="V683" i="11"/>
  <c r="W683" i="11"/>
  <c r="V684" i="11"/>
  <c r="W684" i="11"/>
  <c r="V685" i="11"/>
  <c r="W685" i="11"/>
  <c r="V686" i="11"/>
  <c r="W686" i="11"/>
  <c r="V687" i="11"/>
  <c r="W687" i="11"/>
  <c r="V703" i="11"/>
  <c r="W703" i="11"/>
  <c r="V704" i="11"/>
  <c r="W704" i="11"/>
  <c r="V705" i="11"/>
  <c r="W705" i="11"/>
  <c r="V706" i="11"/>
  <c r="W706" i="11"/>
  <c r="V707" i="11"/>
  <c r="W707" i="11"/>
  <c r="V708" i="11"/>
  <c r="W708" i="11"/>
  <c r="V709" i="11"/>
  <c r="W709" i="11"/>
  <c r="V710" i="11"/>
  <c r="W710" i="11"/>
  <c r="V711" i="11"/>
  <c r="W711" i="11"/>
  <c r="V712" i="11"/>
  <c r="W712" i="11"/>
  <c r="V713" i="11"/>
  <c r="W713" i="11"/>
  <c r="V714" i="11"/>
  <c r="W714" i="11"/>
  <c r="V715" i="11"/>
  <c r="W715" i="11"/>
  <c r="V716" i="11"/>
  <c r="W716" i="11"/>
  <c r="V717" i="11"/>
  <c r="W717" i="11"/>
  <c r="V718" i="11"/>
  <c r="W718" i="11"/>
  <c r="V719" i="11"/>
  <c r="W719" i="11"/>
  <c r="V720" i="11"/>
  <c r="W720" i="11"/>
  <c r="V721" i="11"/>
  <c r="W721" i="11"/>
  <c r="V722" i="11"/>
  <c r="W722" i="11"/>
  <c r="V723" i="11"/>
  <c r="W723" i="11"/>
  <c r="V724" i="11"/>
  <c r="W724" i="11"/>
  <c r="V725" i="11"/>
  <c r="W725" i="11"/>
  <c r="V726" i="11"/>
  <c r="W726" i="11"/>
  <c r="V727" i="11"/>
  <c r="W727" i="11"/>
  <c r="V728" i="11"/>
  <c r="W728" i="11"/>
  <c r="V729" i="11"/>
  <c r="W729" i="11"/>
  <c r="V730" i="11"/>
  <c r="W730" i="11"/>
  <c r="V731" i="11"/>
  <c r="W731" i="11"/>
  <c r="V732" i="11"/>
  <c r="W732" i="11"/>
  <c r="V733" i="11"/>
  <c r="W733" i="11"/>
  <c r="V734" i="11"/>
  <c r="W734" i="11"/>
  <c r="V735" i="11"/>
  <c r="W735" i="11"/>
  <c r="V736" i="11"/>
  <c r="W736" i="11"/>
  <c r="V737" i="11"/>
  <c r="W737" i="11"/>
  <c r="V738" i="11"/>
  <c r="W738" i="11"/>
  <c r="V739" i="11"/>
  <c r="W739" i="11"/>
  <c r="V740" i="11"/>
  <c r="W740" i="11"/>
  <c r="V741" i="11"/>
  <c r="W741" i="11"/>
  <c r="V742" i="11"/>
  <c r="W742" i="11"/>
  <c r="V743" i="11"/>
  <c r="W743" i="11"/>
  <c r="V744" i="11"/>
  <c r="W744" i="11"/>
  <c r="V745" i="11"/>
  <c r="W745" i="11"/>
  <c r="V746" i="11"/>
  <c r="W746" i="11"/>
  <c r="V747" i="11"/>
  <c r="W747" i="11"/>
  <c r="V748" i="11"/>
  <c r="W748" i="11"/>
  <c r="V749" i="11"/>
  <c r="W749" i="11"/>
  <c r="V750" i="11"/>
  <c r="W750" i="11"/>
  <c r="V751" i="11"/>
  <c r="W751" i="11"/>
  <c r="V752" i="11"/>
  <c r="W752" i="11"/>
  <c r="V753" i="11"/>
  <c r="W753" i="11"/>
  <c r="V754" i="11"/>
  <c r="W754" i="11"/>
  <c r="V755" i="11"/>
  <c r="W755" i="11"/>
  <c r="V756" i="11"/>
  <c r="W756" i="11"/>
  <c r="V757" i="11"/>
  <c r="W757" i="11"/>
  <c r="V758" i="11"/>
  <c r="W758" i="11"/>
  <c r="V759" i="11"/>
  <c r="W759" i="11"/>
  <c r="V760" i="11"/>
  <c r="W760" i="11"/>
  <c r="V761" i="11"/>
  <c r="W761" i="11"/>
  <c r="V762" i="11"/>
  <c r="W762" i="11"/>
  <c r="V763" i="11"/>
  <c r="W763" i="11"/>
  <c r="V764" i="11"/>
  <c r="W764" i="11"/>
  <c r="V765" i="11"/>
  <c r="W765" i="11"/>
  <c r="V766" i="11"/>
  <c r="W766" i="11"/>
  <c r="V767" i="11"/>
  <c r="W767" i="11"/>
  <c r="V768" i="11"/>
  <c r="W768" i="11"/>
  <c r="V769" i="11"/>
  <c r="W769" i="11"/>
  <c r="V770" i="11"/>
  <c r="W770" i="11"/>
  <c r="V771" i="11"/>
  <c r="W771" i="11"/>
  <c r="V772" i="11"/>
  <c r="W772" i="11"/>
  <c r="V773" i="11"/>
  <c r="W773" i="11"/>
  <c r="V774" i="11"/>
  <c r="W774" i="11"/>
  <c r="V775" i="11"/>
  <c r="W775" i="11"/>
  <c r="V688" i="11"/>
  <c r="W688" i="11"/>
  <c r="V689" i="11"/>
  <c r="W689" i="11"/>
  <c r="V690" i="11"/>
  <c r="W690" i="11"/>
  <c r="V691" i="11"/>
  <c r="W691" i="11"/>
  <c r="V692" i="11"/>
  <c r="W692" i="11"/>
  <c r="V693" i="11"/>
  <c r="W693" i="11"/>
  <c r="V694" i="11"/>
  <c r="W694" i="11"/>
  <c r="V695" i="11"/>
  <c r="W695" i="11"/>
  <c r="V696" i="11"/>
  <c r="W696" i="11"/>
  <c r="V697" i="11"/>
  <c r="W697" i="11"/>
  <c r="V698" i="11"/>
  <c r="W698" i="11"/>
  <c r="V699" i="11"/>
  <c r="W699" i="11"/>
  <c r="V700" i="11"/>
  <c r="W700" i="11"/>
  <c r="V701" i="11"/>
  <c r="W701" i="11"/>
  <c r="V702" i="11"/>
  <c r="W702" i="11"/>
  <c r="V3" i="11"/>
  <c r="W3" i="11"/>
  <c r="V4" i="11"/>
  <c r="W4" i="11"/>
  <c r="V5" i="11"/>
  <c r="W5" i="11"/>
  <c r="V6" i="11"/>
  <c r="W6" i="11"/>
  <c r="V7" i="11"/>
  <c r="W7" i="11"/>
  <c r="V8" i="11"/>
  <c r="W8" i="11"/>
  <c r="V9" i="11"/>
  <c r="W9" i="11"/>
  <c r="V10" i="11"/>
  <c r="W10" i="11"/>
  <c r="V11" i="11"/>
  <c r="W11" i="11"/>
  <c r="V12" i="11"/>
  <c r="W12" i="11"/>
  <c r="V13" i="11"/>
  <c r="W13" i="11"/>
  <c r="V14" i="11"/>
  <c r="W14" i="11"/>
  <c r="V15" i="11"/>
  <c r="W15" i="11"/>
  <c r="V16" i="11"/>
  <c r="W16" i="11"/>
  <c r="V17" i="11"/>
  <c r="W17" i="11"/>
  <c r="V18" i="11"/>
  <c r="W18" i="11"/>
  <c r="V19" i="11"/>
  <c r="W19" i="11"/>
  <c r="V20" i="11"/>
  <c r="W20" i="11"/>
  <c r="V21" i="11"/>
  <c r="W21" i="11"/>
  <c r="V22" i="11"/>
  <c r="W22" i="11"/>
  <c r="V23" i="11"/>
  <c r="W23" i="11"/>
  <c r="V24" i="11"/>
  <c r="W24" i="11"/>
  <c r="V25" i="11"/>
  <c r="W25" i="11"/>
  <c r="V26" i="11"/>
  <c r="W26" i="11"/>
  <c r="V27" i="11"/>
  <c r="W27" i="11"/>
  <c r="V28" i="11"/>
  <c r="W28" i="11"/>
  <c r="V29" i="11"/>
  <c r="W29" i="11"/>
  <c r="V30" i="11"/>
  <c r="W30" i="11"/>
  <c r="V31" i="11"/>
  <c r="W31" i="11"/>
  <c r="V32" i="11"/>
  <c r="W32" i="11"/>
  <c r="V33" i="11"/>
  <c r="W33" i="11"/>
  <c r="V34" i="11"/>
  <c r="W34" i="11"/>
  <c r="V35" i="11"/>
  <c r="W35" i="11"/>
  <c r="V36" i="11"/>
  <c r="W36" i="11"/>
  <c r="V37" i="11"/>
  <c r="W37" i="11"/>
  <c r="V38" i="11"/>
  <c r="W38" i="11"/>
  <c r="V39" i="11"/>
  <c r="W39" i="11"/>
  <c r="V209" i="11"/>
  <c r="W209" i="11"/>
  <c r="V210" i="11"/>
  <c r="W210" i="11"/>
  <c r="V211" i="11"/>
  <c r="W211" i="11"/>
  <c r="V144" i="11"/>
  <c r="W144" i="11"/>
  <c r="V145" i="11"/>
  <c r="W145" i="11"/>
  <c r="V146" i="11"/>
  <c r="W146" i="11"/>
  <c r="V147" i="11"/>
  <c r="W147" i="11"/>
  <c r="V148" i="11"/>
  <c r="W148" i="11"/>
  <c r="V149" i="11"/>
  <c r="W149" i="11"/>
  <c r="V150" i="11"/>
  <c r="W150" i="11"/>
  <c r="V151" i="11"/>
  <c r="W151" i="11"/>
  <c r="V152" i="11"/>
  <c r="W152" i="11"/>
  <c r="V153" i="11"/>
  <c r="W153" i="11"/>
  <c r="V154" i="11"/>
  <c r="W154" i="11"/>
  <c r="V155" i="11"/>
  <c r="W155" i="11"/>
  <c r="V156" i="11"/>
  <c r="W156" i="11"/>
  <c r="V157" i="11"/>
  <c r="W157" i="11"/>
  <c r="V158" i="11"/>
  <c r="W158" i="11"/>
  <c r="V159" i="11"/>
  <c r="W159" i="11"/>
  <c r="V160" i="11"/>
  <c r="W160" i="11"/>
  <c r="V161" i="11"/>
  <c r="W161" i="11"/>
  <c r="V162" i="11"/>
  <c r="W162" i="11"/>
  <c r="V163" i="11"/>
  <c r="W163" i="11"/>
  <c r="V164" i="11"/>
  <c r="W164" i="11"/>
  <c r="V165" i="11"/>
  <c r="W165" i="11"/>
  <c r="V166" i="11"/>
  <c r="W166" i="11"/>
  <c r="V167" i="11"/>
  <c r="W167" i="11"/>
  <c r="V168" i="11"/>
  <c r="W168" i="11"/>
  <c r="V212" i="11"/>
  <c r="W212" i="11"/>
  <c r="V213" i="11"/>
  <c r="W213" i="11"/>
  <c r="V214" i="11"/>
  <c r="W214" i="11"/>
  <c r="V215" i="11"/>
  <c r="W215" i="11"/>
  <c r="V216" i="11"/>
  <c r="W216" i="11"/>
  <c r="V217" i="11"/>
  <c r="W217" i="11"/>
  <c r="V218" i="11"/>
  <c r="W218" i="11"/>
  <c r="V219" i="11"/>
  <c r="W219" i="11"/>
  <c r="V220" i="11"/>
  <c r="W220" i="11"/>
  <c r="V221" i="11"/>
  <c r="W221" i="11"/>
  <c r="V222" i="11"/>
  <c r="W222" i="11"/>
  <c r="V223" i="11"/>
  <c r="W223" i="11"/>
  <c r="V224" i="11"/>
  <c r="W224" i="11"/>
  <c r="V225" i="11"/>
  <c r="W225" i="11"/>
  <c r="V226" i="11"/>
  <c r="W226" i="11"/>
  <c r="V227" i="11"/>
  <c r="W227" i="11"/>
  <c r="V228" i="11"/>
  <c r="W228" i="11"/>
  <c r="V229" i="11"/>
  <c r="W229" i="11"/>
  <c r="V169" i="11"/>
  <c r="W169" i="11"/>
  <c r="V170" i="11"/>
  <c r="W170" i="11"/>
  <c r="V171" i="11"/>
  <c r="W171" i="11"/>
  <c r="V172" i="11"/>
  <c r="W172" i="11"/>
  <c r="V173" i="11"/>
  <c r="W173" i="11"/>
  <c r="V174" i="11"/>
  <c r="W174" i="11"/>
  <c r="V175" i="11"/>
  <c r="W175" i="11"/>
  <c r="V176" i="11"/>
  <c r="W176" i="11"/>
  <c r="V177" i="11"/>
  <c r="W177" i="11"/>
  <c r="V178" i="11"/>
  <c r="W178" i="11"/>
  <c r="V179" i="11"/>
  <c r="W179" i="11"/>
  <c r="V180" i="11"/>
  <c r="W180" i="11"/>
  <c r="V181" i="11"/>
  <c r="W181" i="11"/>
  <c r="V182" i="11"/>
  <c r="W182" i="11"/>
  <c r="V183" i="11"/>
  <c r="W183" i="11"/>
  <c r="V184" i="11"/>
  <c r="W184" i="11"/>
  <c r="V185" i="11"/>
  <c r="W185" i="11"/>
  <c r="V186" i="11"/>
  <c r="W186" i="11"/>
  <c r="V187" i="11"/>
  <c r="W187" i="11"/>
  <c r="V188" i="11"/>
  <c r="W188" i="11"/>
  <c r="V189" i="11"/>
  <c r="W189" i="11"/>
  <c r="V190" i="11"/>
  <c r="W190" i="11"/>
  <c r="V191" i="11"/>
  <c r="W191" i="11"/>
  <c r="V192" i="11"/>
  <c r="W192" i="11"/>
  <c r="V230" i="11"/>
  <c r="W230" i="11"/>
  <c r="V231" i="11"/>
  <c r="W231" i="11"/>
  <c r="V232" i="11"/>
  <c r="W232" i="11"/>
  <c r="V233" i="11"/>
  <c r="W233" i="11"/>
  <c r="V234" i="11"/>
  <c r="W234" i="11"/>
  <c r="V235" i="11"/>
  <c r="W235" i="11"/>
  <c r="V236" i="11"/>
  <c r="W236" i="11"/>
  <c r="V237" i="11"/>
  <c r="W237" i="11"/>
  <c r="V238" i="11"/>
  <c r="W238" i="11"/>
  <c r="V239" i="11"/>
  <c r="W239" i="11"/>
  <c r="V240" i="11"/>
  <c r="W240" i="11"/>
  <c r="V241" i="11"/>
  <c r="W241" i="11"/>
  <c r="V242" i="11"/>
  <c r="W242" i="11"/>
  <c r="V243" i="11"/>
  <c r="W243" i="11"/>
  <c r="V244" i="11"/>
  <c r="W244" i="11"/>
  <c r="V193" i="11"/>
  <c r="W193" i="11"/>
  <c r="V194" i="11"/>
  <c r="W194" i="11"/>
  <c r="V195" i="11"/>
  <c r="W195" i="11"/>
  <c r="V196" i="11"/>
  <c r="W196" i="11"/>
  <c r="V197" i="11"/>
  <c r="W197" i="11"/>
  <c r="V245" i="11"/>
  <c r="W245" i="11"/>
  <c r="V246" i="11"/>
  <c r="W246" i="11"/>
  <c r="V247" i="11"/>
  <c r="W247" i="11"/>
  <c r="V248" i="11"/>
  <c r="W248" i="11"/>
  <c r="V249" i="11"/>
  <c r="W249" i="11"/>
  <c r="V250" i="11"/>
  <c r="W250" i="11"/>
  <c r="V251" i="11"/>
  <c r="W251" i="11"/>
  <c r="V252" i="11"/>
  <c r="W252" i="11"/>
  <c r="V253" i="11"/>
  <c r="W253" i="11"/>
  <c r="V198" i="11"/>
  <c r="W198" i="11"/>
  <c r="V199" i="11"/>
  <c r="W199" i="11"/>
  <c r="V200" i="11"/>
  <c r="W200" i="11"/>
  <c r="V201" i="11"/>
  <c r="W201" i="11"/>
  <c r="V202" i="11"/>
  <c r="W202" i="11"/>
  <c r="V203" i="11"/>
  <c r="W203" i="11"/>
  <c r="V204" i="11"/>
  <c r="W204" i="11"/>
  <c r="V205" i="11"/>
  <c r="W205" i="11"/>
  <c r="V206" i="11"/>
  <c r="W206" i="11"/>
  <c r="V254" i="11"/>
  <c r="W254" i="11"/>
  <c r="V255" i="11"/>
  <c r="W255" i="11"/>
  <c r="V256" i="11"/>
  <c r="W256" i="11"/>
  <c r="V257" i="11"/>
  <c r="W257" i="11"/>
  <c r="V258" i="11"/>
  <c r="W258" i="11"/>
  <c r="V259" i="11"/>
  <c r="W259" i="11"/>
  <c r="V207" i="11"/>
  <c r="W207" i="11"/>
  <c r="V208" i="11"/>
  <c r="W208" i="11"/>
  <c r="V260" i="11"/>
  <c r="W260" i="11"/>
  <c r="V261" i="11"/>
  <c r="W261" i="11"/>
  <c r="V262" i="11"/>
  <c r="W262" i="11"/>
  <c r="V263" i="11"/>
  <c r="W263" i="11"/>
  <c r="V264" i="11"/>
  <c r="W264" i="11"/>
  <c r="V265" i="11"/>
  <c r="W265" i="11"/>
  <c r="V266" i="11"/>
  <c r="W266" i="11"/>
  <c r="V267" i="11"/>
  <c r="W267" i="11"/>
  <c r="V268" i="11"/>
  <c r="W268" i="11"/>
  <c r="V269" i="11"/>
  <c r="W269" i="11"/>
  <c r="V270" i="11"/>
  <c r="W270" i="11"/>
  <c r="V271" i="11"/>
  <c r="W271" i="11"/>
  <c r="V272" i="11"/>
  <c r="W272" i="11"/>
  <c r="V68" i="11"/>
  <c r="W68" i="11"/>
  <c r="W40" i="11"/>
  <c r="W41" i="11"/>
  <c r="W42" i="11"/>
  <c r="W43" i="11"/>
  <c r="W44" i="11"/>
  <c r="W45" i="11"/>
  <c r="W46" i="11"/>
  <c r="V69" i="11"/>
  <c r="W69" i="11"/>
  <c r="V70" i="11"/>
  <c r="W70" i="11"/>
  <c r="V71" i="11"/>
  <c r="W71" i="11"/>
  <c r="V72" i="11"/>
  <c r="W72" i="11"/>
  <c r="V73" i="11"/>
  <c r="W73" i="11"/>
  <c r="V74" i="11"/>
  <c r="W74" i="11"/>
  <c r="V75" i="11"/>
  <c r="W75" i="11"/>
  <c r="V76" i="11"/>
  <c r="W76" i="11"/>
  <c r="V77" i="11"/>
  <c r="W77" i="11"/>
  <c r="V78" i="11"/>
  <c r="W78" i="11"/>
  <c r="V79" i="11"/>
  <c r="W79" i="11"/>
  <c r="V80" i="11"/>
  <c r="W80" i="11"/>
  <c r="V298" i="11"/>
  <c r="W298" i="11"/>
  <c r="V299" i="11"/>
  <c r="W299" i="11"/>
  <c r="V300" i="11"/>
  <c r="W300" i="11"/>
  <c r="V301" i="11"/>
  <c r="W301" i="11"/>
  <c r="V302" i="11"/>
  <c r="W302" i="11"/>
  <c r="V303" i="11"/>
  <c r="W303" i="11"/>
  <c r="V304" i="11"/>
  <c r="W304" i="11"/>
  <c r="V305" i="11"/>
  <c r="W305" i="11"/>
  <c r="V306" i="11"/>
  <c r="W306" i="11"/>
  <c r="V307" i="11"/>
  <c r="W307" i="11"/>
  <c r="V308" i="11"/>
  <c r="W308" i="11"/>
  <c r="V309" i="11"/>
  <c r="W309" i="11"/>
  <c r="V310" i="11"/>
  <c r="W310" i="11"/>
  <c r="V311" i="11"/>
  <c r="W311" i="11"/>
  <c r="V312" i="11"/>
  <c r="W312" i="11"/>
  <c r="V313" i="11"/>
  <c r="W313" i="11"/>
  <c r="V314" i="11"/>
  <c r="W314" i="11"/>
  <c r="V315" i="11"/>
  <c r="W315" i="11"/>
  <c r="V316" i="11"/>
  <c r="W316" i="11"/>
  <c r="V317" i="11"/>
  <c r="W317" i="11"/>
  <c r="V318" i="11"/>
  <c r="W318" i="11"/>
  <c r="V319" i="11"/>
  <c r="W319" i="11"/>
  <c r="V320" i="11"/>
  <c r="W320" i="11"/>
  <c r="V321" i="11"/>
  <c r="W321" i="11"/>
  <c r="V322" i="11"/>
  <c r="W322" i="11"/>
  <c r="V323" i="11"/>
  <c r="W323" i="11"/>
  <c r="V324" i="11"/>
  <c r="W324" i="11"/>
  <c r="V325" i="11"/>
  <c r="W325" i="11"/>
  <c r="V326" i="11"/>
  <c r="W326" i="11"/>
  <c r="V327" i="11"/>
  <c r="W327" i="11"/>
  <c r="V328" i="11"/>
  <c r="W328" i="11"/>
  <c r="V329" i="11"/>
  <c r="W329" i="11"/>
  <c r="V330" i="11"/>
  <c r="W330" i="11"/>
  <c r="V331" i="11"/>
  <c r="W331" i="11"/>
  <c r="V332" i="11"/>
  <c r="W332" i="11"/>
  <c r="V333" i="11"/>
  <c r="W333" i="11"/>
  <c r="V334" i="11"/>
  <c r="W334" i="11"/>
  <c r="V335" i="11"/>
  <c r="W335" i="11"/>
  <c r="V336" i="11"/>
  <c r="W336" i="11"/>
  <c r="V337" i="11"/>
  <c r="W337" i="11"/>
  <c r="V338" i="11"/>
  <c r="W338" i="11"/>
  <c r="V339" i="11"/>
  <c r="W339" i="11"/>
  <c r="V340" i="11"/>
  <c r="W340" i="11"/>
  <c r="V341" i="11"/>
  <c r="W341" i="11"/>
  <c r="V342" i="11"/>
  <c r="W342" i="11"/>
  <c r="V343" i="11"/>
  <c r="W343" i="11"/>
  <c r="V344" i="11"/>
  <c r="W344" i="11"/>
  <c r="V345" i="11"/>
  <c r="W345" i="11"/>
  <c r="V346" i="11"/>
  <c r="W346" i="11"/>
  <c r="V347" i="11"/>
  <c r="W347" i="11"/>
  <c r="V348" i="11"/>
  <c r="W348" i="11"/>
  <c r="V349" i="11"/>
  <c r="W349" i="11"/>
  <c r="V350" i="11"/>
  <c r="W350" i="11"/>
  <c r="V351" i="11"/>
  <c r="W351" i="11"/>
  <c r="V352" i="11"/>
  <c r="W352" i="11"/>
  <c r="V353" i="11"/>
  <c r="W353" i="11"/>
  <c r="V354" i="11"/>
  <c r="W354" i="11"/>
  <c r="V355" i="11"/>
  <c r="W355" i="11"/>
  <c r="V356" i="11"/>
  <c r="W356" i="11"/>
  <c r="V357" i="11"/>
  <c r="W357" i="11"/>
  <c r="V358" i="11"/>
  <c r="W358" i="11"/>
  <c r="V359" i="11"/>
  <c r="W359" i="11"/>
  <c r="V360" i="11"/>
  <c r="W360" i="11"/>
  <c r="V361" i="11"/>
  <c r="W361" i="11"/>
  <c r="V362" i="11"/>
  <c r="W362" i="11"/>
  <c r="V363" i="11"/>
  <c r="W363" i="11"/>
  <c r="V364" i="11"/>
  <c r="W364" i="11"/>
  <c r="V365" i="11"/>
  <c r="W365" i="11"/>
  <c r="V366" i="11"/>
  <c r="W366" i="11"/>
  <c r="V367" i="11"/>
  <c r="W367" i="11"/>
  <c r="V368" i="11"/>
  <c r="W368" i="11"/>
  <c r="V369" i="11"/>
  <c r="W369" i="11"/>
  <c r="V370" i="11"/>
  <c r="W370" i="11"/>
  <c r="V371" i="11"/>
  <c r="W371" i="11"/>
  <c r="V372" i="11"/>
  <c r="W372" i="11"/>
  <c r="V373" i="11"/>
  <c r="W373" i="11"/>
  <c r="V374" i="11"/>
  <c r="W374" i="11"/>
  <c r="V375" i="11"/>
  <c r="W375" i="11"/>
  <c r="V376" i="11"/>
  <c r="W376" i="11"/>
  <c r="V377" i="11"/>
  <c r="W377" i="11"/>
  <c r="V378" i="11"/>
  <c r="W378" i="11"/>
  <c r="V379" i="11"/>
  <c r="W379" i="11"/>
  <c r="V380" i="11"/>
  <c r="W380" i="11"/>
  <c r="V381" i="11"/>
  <c r="W381" i="11"/>
  <c r="V382" i="11"/>
  <c r="W382" i="11"/>
  <c r="V383" i="11"/>
  <c r="W383" i="11"/>
  <c r="V384" i="11"/>
  <c r="W384" i="11"/>
  <c r="V385" i="11"/>
  <c r="W385" i="11"/>
  <c r="V386" i="11"/>
  <c r="W386" i="11"/>
  <c r="V387" i="11"/>
  <c r="W387" i="11"/>
  <c r="V388" i="11"/>
  <c r="W388" i="11"/>
  <c r="V389" i="11"/>
  <c r="W389" i="11"/>
  <c r="V390" i="11"/>
  <c r="W390" i="11"/>
  <c r="V391" i="11"/>
  <c r="W391" i="11"/>
  <c r="V392" i="11"/>
  <c r="W392" i="11"/>
  <c r="V393" i="11"/>
  <c r="W393" i="11"/>
  <c r="V394" i="11"/>
  <c r="W394" i="11"/>
  <c r="V395" i="11"/>
  <c r="W395" i="11"/>
  <c r="V396" i="11"/>
  <c r="W396" i="11"/>
  <c r="V397" i="11"/>
  <c r="W397" i="11"/>
  <c r="V398" i="11"/>
  <c r="W398" i="11"/>
  <c r="V399" i="11"/>
  <c r="W399" i="11"/>
  <c r="V400" i="11"/>
  <c r="W400" i="11"/>
  <c r="V401" i="11"/>
  <c r="W401" i="11"/>
  <c r="V402" i="11"/>
  <c r="W402" i="11"/>
  <c r="V403" i="11"/>
  <c r="W403" i="11"/>
  <c r="V404" i="11"/>
  <c r="W404" i="11"/>
  <c r="V405" i="11"/>
  <c r="W405" i="11"/>
  <c r="V406" i="11"/>
  <c r="W406" i="11"/>
  <c r="V407" i="11"/>
  <c r="W407" i="11"/>
  <c r="V408" i="11"/>
  <c r="W408" i="11"/>
  <c r="V409" i="11"/>
  <c r="W409" i="11"/>
  <c r="V410" i="11"/>
  <c r="W410" i="11"/>
  <c r="V411" i="11"/>
  <c r="W411" i="11"/>
  <c r="V412" i="11"/>
  <c r="W412" i="11"/>
  <c r="V413" i="11"/>
  <c r="W413" i="11"/>
  <c r="V414" i="11"/>
  <c r="W414" i="11"/>
  <c r="V415" i="11"/>
  <c r="W415" i="11"/>
  <c r="V416" i="11"/>
  <c r="W416" i="11"/>
  <c r="V417" i="11"/>
  <c r="W417" i="11"/>
  <c r="V418" i="11"/>
  <c r="W418" i="11"/>
  <c r="V419" i="11"/>
  <c r="W419" i="11"/>
  <c r="V420" i="11"/>
  <c r="W420" i="11"/>
  <c r="V421" i="11"/>
  <c r="W421" i="11"/>
  <c r="V422" i="11"/>
  <c r="W422" i="11"/>
  <c r="V423" i="11"/>
  <c r="W423" i="11"/>
  <c r="V424" i="11"/>
  <c r="W424" i="11"/>
  <c r="V425" i="11"/>
  <c r="W425" i="11"/>
  <c r="V426" i="11"/>
  <c r="W426" i="11"/>
  <c r="V427" i="11"/>
  <c r="W427" i="11"/>
  <c r="V428" i="11"/>
  <c r="W428" i="11"/>
  <c r="V429" i="11"/>
  <c r="W429" i="11"/>
  <c r="V430" i="11"/>
  <c r="W430" i="11"/>
  <c r="V431" i="11"/>
  <c r="W431" i="11"/>
  <c r="V432" i="11"/>
  <c r="W432" i="11"/>
  <c r="V433" i="11"/>
  <c r="W433" i="11"/>
  <c r="V434" i="11"/>
  <c r="W434" i="11"/>
  <c r="V435" i="11"/>
  <c r="W435" i="11"/>
  <c r="V436" i="11"/>
  <c r="W436" i="11"/>
  <c r="V437" i="11"/>
  <c r="W437" i="11"/>
  <c r="V438" i="11"/>
  <c r="W438" i="11"/>
  <c r="V439" i="11"/>
  <c r="W439" i="11"/>
  <c r="V440" i="11"/>
  <c r="W440" i="11"/>
  <c r="V441" i="11"/>
  <c r="W441" i="11"/>
  <c r="V442" i="11"/>
  <c r="W442" i="11"/>
  <c r="V443" i="11"/>
  <c r="W443" i="11"/>
  <c r="V444" i="11"/>
  <c r="W444" i="11"/>
  <c r="V445" i="11"/>
  <c r="W445" i="11"/>
  <c r="V446" i="11"/>
  <c r="W446" i="11"/>
  <c r="V447" i="11"/>
  <c r="W447" i="11"/>
  <c r="V448" i="11"/>
  <c r="W448" i="11"/>
  <c r="V449" i="11"/>
  <c r="W449" i="11"/>
  <c r="V450" i="11"/>
  <c r="W450" i="11"/>
  <c r="V451" i="11"/>
  <c r="W451" i="11"/>
  <c r="V452" i="11"/>
  <c r="W452" i="11"/>
  <c r="V453" i="11"/>
  <c r="W453" i="11"/>
  <c r="V454" i="11"/>
  <c r="W454" i="11"/>
  <c r="V455" i="11"/>
  <c r="W455" i="11"/>
  <c r="V456" i="11"/>
  <c r="W456" i="11"/>
  <c r="V457" i="11"/>
  <c r="W457" i="11"/>
  <c r="V458" i="11"/>
  <c r="W458" i="11"/>
  <c r="V459" i="11"/>
  <c r="W459" i="11"/>
  <c r="V460" i="11"/>
  <c r="W460" i="11"/>
  <c r="V461" i="11"/>
  <c r="W461" i="11"/>
  <c r="V462" i="11"/>
  <c r="W462" i="11"/>
  <c r="V463" i="11"/>
  <c r="W463" i="11"/>
  <c r="V464" i="11"/>
  <c r="W464" i="11"/>
  <c r="V465" i="11"/>
  <c r="W465" i="11"/>
  <c r="V466" i="11"/>
  <c r="W466" i="11"/>
  <c r="V467" i="11"/>
  <c r="W467" i="11"/>
  <c r="V468" i="11"/>
  <c r="W468" i="11"/>
  <c r="V469" i="11"/>
  <c r="W469" i="11"/>
  <c r="V470" i="11"/>
  <c r="W470" i="11"/>
  <c r="V471" i="11"/>
  <c r="W471" i="11"/>
  <c r="V472" i="11"/>
  <c r="W472" i="11"/>
  <c r="V473" i="11"/>
  <c r="W473" i="11"/>
  <c r="V474" i="11"/>
  <c r="W474" i="11"/>
  <c r="V475" i="11"/>
  <c r="W475" i="11"/>
  <c r="V476" i="11"/>
  <c r="W476" i="11"/>
  <c r="V477" i="11"/>
  <c r="W477" i="11"/>
  <c r="V478" i="11"/>
  <c r="W478" i="11"/>
  <c r="V479" i="11"/>
  <c r="W479" i="11"/>
  <c r="V480" i="11"/>
  <c r="W480" i="11"/>
  <c r="V481" i="11"/>
  <c r="W481" i="11"/>
  <c r="V482" i="11"/>
  <c r="W482" i="11"/>
  <c r="V483" i="11"/>
  <c r="W483" i="11"/>
  <c r="V484" i="11"/>
  <c r="W484" i="11"/>
  <c r="V485" i="11"/>
  <c r="W485" i="11"/>
  <c r="V486" i="11"/>
  <c r="W486" i="11"/>
  <c r="V487" i="11"/>
  <c r="W487" i="11"/>
  <c r="V488" i="11"/>
  <c r="W488" i="11"/>
  <c r="V489" i="11"/>
  <c r="W489" i="11"/>
  <c r="V490" i="11"/>
  <c r="W490" i="11"/>
  <c r="V491" i="11"/>
  <c r="W491" i="11"/>
  <c r="V492" i="11"/>
  <c r="W492" i="11"/>
  <c r="V493" i="11"/>
  <c r="W493" i="11"/>
  <c r="V494" i="11"/>
  <c r="W494" i="11"/>
  <c r="V495" i="11"/>
  <c r="W495" i="11"/>
  <c r="V496" i="11"/>
  <c r="W496" i="11"/>
  <c r="V497" i="11"/>
  <c r="W497" i="11"/>
  <c r="V498" i="11"/>
  <c r="W498" i="11"/>
  <c r="V499" i="11"/>
  <c r="W499" i="11"/>
  <c r="V500" i="11"/>
  <c r="W500" i="11"/>
  <c r="V501" i="11"/>
  <c r="W501" i="11"/>
  <c r="V502" i="11"/>
  <c r="W502" i="11"/>
  <c r="V503" i="11"/>
  <c r="W503" i="11"/>
  <c r="V504" i="11"/>
  <c r="W504" i="11"/>
  <c r="V505" i="11"/>
  <c r="W505" i="11"/>
  <c r="V506" i="11"/>
  <c r="W506" i="11"/>
  <c r="V507" i="11"/>
  <c r="W507" i="11"/>
  <c r="V508" i="11"/>
  <c r="W508" i="11"/>
  <c r="V509" i="11"/>
  <c r="W509" i="11"/>
  <c r="V510" i="11"/>
  <c r="W510" i="11"/>
  <c r="V511" i="11"/>
  <c r="W511" i="11"/>
  <c r="V512" i="11"/>
  <c r="W512" i="11"/>
  <c r="V513" i="11"/>
  <c r="W513" i="11"/>
  <c r="V514" i="11"/>
  <c r="W514" i="11"/>
  <c r="V515" i="11"/>
  <c r="W515" i="11"/>
  <c r="V516" i="11"/>
  <c r="W516" i="11"/>
  <c r="V517" i="11"/>
  <c r="W517" i="11"/>
  <c r="V518" i="11"/>
  <c r="W518" i="11"/>
  <c r="V519" i="11"/>
  <c r="W519" i="11"/>
  <c r="V520" i="11"/>
  <c r="W520" i="11"/>
  <c r="V521" i="11"/>
  <c r="W521" i="11"/>
  <c r="V522" i="11"/>
  <c r="W522" i="11"/>
  <c r="V523" i="11"/>
  <c r="W523" i="11"/>
  <c r="V524" i="11"/>
  <c r="W524" i="11"/>
  <c r="V525" i="11"/>
  <c r="W525" i="11"/>
  <c r="V526" i="11"/>
  <c r="W526" i="11"/>
  <c r="V527" i="11"/>
  <c r="W527" i="11"/>
  <c r="V528" i="11"/>
  <c r="W528" i="11"/>
  <c r="V529" i="11"/>
  <c r="W529" i="11"/>
  <c r="V530" i="11"/>
  <c r="W530" i="11"/>
  <c r="V531" i="11"/>
  <c r="W531" i="11"/>
  <c r="V532" i="11"/>
  <c r="W532" i="11"/>
  <c r="V533" i="11"/>
  <c r="W533" i="11"/>
  <c r="V534" i="11"/>
  <c r="W534" i="11"/>
  <c r="V535" i="11"/>
  <c r="W535" i="11"/>
  <c r="V536" i="11"/>
  <c r="W536" i="11"/>
  <c r="V537" i="11"/>
  <c r="W537" i="11"/>
  <c r="V538" i="11"/>
  <c r="W538" i="11"/>
  <c r="V539" i="11"/>
  <c r="W539" i="11"/>
  <c r="V540" i="11"/>
  <c r="W540" i="11"/>
  <c r="V541" i="11"/>
  <c r="W541" i="11"/>
  <c r="V542" i="11"/>
  <c r="W542" i="11"/>
  <c r="V543" i="11"/>
  <c r="W543" i="11"/>
  <c r="V544" i="11"/>
  <c r="W544" i="11"/>
  <c r="V545" i="11"/>
  <c r="W545" i="11"/>
  <c r="V546" i="11"/>
  <c r="W546" i="11"/>
  <c r="V547" i="11"/>
  <c r="W547" i="11"/>
  <c r="V548" i="11"/>
  <c r="W548" i="11"/>
  <c r="V549" i="11"/>
  <c r="W549" i="11"/>
  <c r="V550" i="11"/>
  <c r="W550" i="11"/>
  <c r="V551" i="11"/>
  <c r="W551" i="11"/>
  <c r="V552" i="11"/>
  <c r="W552" i="11"/>
  <c r="V553" i="11"/>
  <c r="W553" i="11"/>
  <c r="V554" i="11"/>
  <c r="W554" i="11"/>
  <c r="V555" i="11"/>
  <c r="W555" i="11"/>
  <c r="V556" i="11"/>
  <c r="W556" i="11"/>
  <c r="V557" i="11"/>
  <c r="W557" i="11"/>
  <c r="V558" i="11"/>
  <c r="W558" i="11"/>
  <c r="V559" i="11"/>
  <c r="W559" i="11"/>
  <c r="V560" i="11"/>
  <c r="W560" i="11"/>
  <c r="V561" i="11"/>
  <c r="W561" i="11"/>
  <c r="V562" i="11"/>
  <c r="W562" i="11"/>
  <c r="V563" i="11"/>
  <c r="W563" i="11"/>
  <c r="V564" i="11"/>
  <c r="W564" i="11"/>
  <c r="V565" i="11"/>
  <c r="W565" i="11"/>
  <c r="V566" i="11"/>
  <c r="W566" i="11"/>
  <c r="V567" i="11"/>
  <c r="W567" i="11"/>
  <c r="V568" i="11"/>
  <c r="W568" i="11"/>
  <c r="V569" i="11"/>
  <c r="W569" i="11"/>
  <c r="V570" i="11"/>
  <c r="W570" i="11"/>
  <c r="V571" i="11"/>
  <c r="W571" i="11"/>
  <c r="V572" i="11"/>
  <c r="W572" i="11"/>
  <c r="V573" i="11"/>
  <c r="W573" i="11"/>
  <c r="V574" i="11"/>
  <c r="W574" i="11"/>
  <c r="V575" i="11"/>
  <c r="W575" i="11"/>
  <c r="V576" i="11"/>
  <c r="W576" i="11"/>
  <c r="V577" i="11"/>
  <c r="W577" i="11"/>
  <c r="V578" i="11"/>
  <c r="W578" i="11"/>
  <c r="V579" i="11"/>
  <c r="W579" i="11"/>
  <c r="V580" i="11"/>
  <c r="W580" i="11"/>
  <c r="V581" i="11"/>
  <c r="W581" i="11"/>
  <c r="V582" i="11"/>
  <c r="W582" i="11"/>
  <c r="V583" i="11"/>
  <c r="W583" i="11"/>
  <c r="V584" i="11"/>
  <c r="W584" i="11"/>
  <c r="V585" i="11"/>
  <c r="W585" i="11"/>
  <c r="V586" i="11"/>
  <c r="W586" i="11"/>
  <c r="V587" i="11"/>
  <c r="W587" i="11"/>
  <c r="V588" i="11"/>
  <c r="W588" i="11"/>
  <c r="V589" i="11"/>
  <c r="W589" i="11"/>
  <c r="V590" i="11"/>
  <c r="W590" i="11"/>
  <c r="V591" i="11"/>
  <c r="W591" i="11"/>
  <c r="V592" i="11"/>
  <c r="W592" i="11"/>
  <c r="V593" i="11"/>
  <c r="W593" i="11"/>
  <c r="V594" i="11"/>
  <c r="W594" i="11"/>
  <c r="V595" i="11"/>
  <c r="W595" i="11"/>
  <c r="V596" i="11"/>
  <c r="W596" i="11"/>
  <c r="V597" i="11"/>
  <c r="W597" i="11"/>
  <c r="V598" i="11"/>
  <c r="W598" i="11"/>
  <c r="V599" i="11"/>
  <c r="W599" i="11"/>
  <c r="V600" i="11"/>
  <c r="W600" i="11"/>
  <c r="V601" i="11"/>
  <c r="W601" i="11"/>
  <c r="V602" i="11"/>
  <c r="W602" i="11"/>
  <c r="V603" i="11"/>
  <c r="W603" i="11"/>
  <c r="V604" i="11"/>
  <c r="W604" i="11"/>
  <c r="V605" i="11"/>
  <c r="W605" i="11"/>
  <c r="V606" i="11"/>
  <c r="W606" i="11"/>
  <c r="V607" i="11"/>
  <c r="W607" i="11"/>
  <c r="V608" i="11"/>
  <c r="W608" i="11"/>
  <c r="V609" i="11"/>
  <c r="W609" i="11"/>
  <c r="V610" i="11"/>
  <c r="W610" i="11"/>
  <c r="V611" i="11"/>
  <c r="W611" i="11"/>
  <c r="V612" i="11"/>
  <c r="W612" i="11"/>
  <c r="V613" i="11"/>
  <c r="W613" i="11"/>
  <c r="V614" i="11"/>
  <c r="W614" i="11"/>
  <c r="V615" i="11"/>
  <c r="W615" i="11"/>
  <c r="V616" i="11"/>
  <c r="W616" i="11"/>
  <c r="V617" i="11"/>
  <c r="W617" i="11"/>
  <c r="V618" i="11"/>
  <c r="W618" i="11"/>
  <c r="V619" i="11"/>
  <c r="W619" i="11"/>
  <c r="V620" i="11"/>
  <c r="W620" i="11"/>
  <c r="V621" i="11"/>
  <c r="W621" i="11"/>
  <c r="V622" i="11"/>
  <c r="W622" i="11"/>
  <c r="V623" i="11"/>
  <c r="W623" i="11"/>
  <c r="V624" i="11"/>
  <c r="W624" i="11"/>
  <c r="V625" i="11"/>
  <c r="W625" i="11"/>
  <c r="V626" i="11"/>
  <c r="W626" i="11"/>
  <c r="V627" i="11"/>
  <c r="W627" i="11"/>
  <c r="V628" i="11"/>
  <c r="W628" i="11"/>
  <c r="V629" i="11"/>
  <c r="W629" i="11"/>
  <c r="V630" i="11"/>
  <c r="W630" i="11"/>
  <c r="V631" i="11"/>
  <c r="W631" i="11"/>
  <c r="V632" i="11"/>
  <c r="W632" i="11"/>
  <c r="V633" i="11"/>
  <c r="W633" i="11"/>
  <c r="V634" i="11"/>
  <c r="W634" i="11"/>
  <c r="V635" i="11"/>
  <c r="W635" i="11"/>
  <c r="V636" i="11"/>
  <c r="W636" i="11"/>
  <c r="V637" i="11"/>
  <c r="W637" i="11"/>
  <c r="V638" i="11"/>
  <c r="W638" i="11"/>
  <c r="V639" i="11"/>
  <c r="W639" i="11"/>
  <c r="V640" i="11"/>
  <c r="W640" i="11"/>
  <c r="V641" i="11"/>
  <c r="W641" i="11"/>
  <c r="V642" i="11"/>
  <c r="W642" i="11"/>
  <c r="V643" i="11"/>
  <c r="W643" i="11"/>
  <c r="V644" i="11"/>
  <c r="W644" i="11"/>
  <c r="V645" i="11"/>
  <c r="W645" i="11"/>
  <c r="V646" i="11"/>
  <c r="W646" i="11"/>
  <c r="V647" i="11"/>
  <c r="W647" i="11"/>
  <c r="V648" i="11"/>
  <c r="W648" i="11"/>
  <c r="V649" i="11"/>
  <c r="W649" i="11"/>
  <c r="V650" i="11"/>
  <c r="W650" i="11"/>
  <c r="V651" i="11"/>
  <c r="W651" i="11"/>
  <c r="V652" i="11"/>
  <c r="W652" i="11"/>
  <c r="V653" i="11"/>
  <c r="W653" i="11"/>
  <c r="V654" i="11"/>
  <c r="W654" i="11"/>
  <c r="V655" i="11"/>
  <c r="W655" i="11"/>
  <c r="V656" i="11"/>
  <c r="W656" i="11"/>
  <c r="V657" i="11"/>
  <c r="W657" i="11"/>
  <c r="V658" i="11"/>
  <c r="W658" i="11"/>
  <c r="V659" i="11"/>
  <c r="W659" i="11"/>
  <c r="V660" i="11"/>
  <c r="W660" i="11"/>
  <c r="V661" i="11"/>
  <c r="W661" i="11"/>
  <c r="V662" i="11"/>
  <c r="W662" i="11"/>
  <c r="V663" i="11"/>
  <c r="W663" i="11"/>
  <c r="V664" i="11"/>
  <c r="W664" i="11"/>
  <c r="V665" i="11"/>
  <c r="W665" i="11"/>
  <c r="V666" i="11"/>
  <c r="W666" i="11"/>
  <c r="V667" i="11"/>
  <c r="W667" i="11"/>
  <c r="V668" i="11"/>
  <c r="W668" i="11"/>
  <c r="V669" i="11"/>
  <c r="W669" i="11"/>
  <c r="V670" i="11"/>
  <c r="W670" i="11"/>
  <c r="V671" i="11"/>
  <c r="W671" i="11"/>
  <c r="V672" i="11"/>
  <c r="W672" i="11"/>
  <c r="V673" i="11"/>
  <c r="W673" i="11"/>
  <c r="V776" i="11"/>
  <c r="W776" i="11"/>
  <c r="V777" i="11"/>
  <c r="W777" i="11"/>
  <c r="V778" i="11"/>
  <c r="W778" i="11"/>
  <c r="V779" i="11"/>
  <c r="W779" i="11"/>
  <c r="V780" i="11"/>
  <c r="W780" i="11"/>
  <c r="V781" i="11"/>
  <c r="W781" i="11"/>
  <c r="V782" i="11"/>
  <c r="W782" i="11"/>
  <c r="V783" i="11"/>
  <c r="W783" i="11"/>
  <c r="V784" i="11"/>
  <c r="W784" i="11"/>
  <c r="V785" i="11"/>
  <c r="W785" i="11"/>
  <c r="V786" i="11"/>
  <c r="W786" i="11"/>
  <c r="V787" i="11"/>
  <c r="W787" i="11"/>
  <c r="V788" i="11"/>
  <c r="W788" i="11"/>
  <c r="V789" i="11"/>
  <c r="W789" i="11"/>
  <c r="V790" i="11"/>
  <c r="W790" i="11"/>
  <c r="V791" i="11"/>
  <c r="W791" i="11"/>
  <c r="V792" i="11"/>
  <c r="W792" i="11"/>
  <c r="V793" i="11"/>
  <c r="W793" i="11"/>
  <c r="V794" i="11"/>
  <c r="W794" i="11"/>
  <c r="V795" i="11"/>
  <c r="W795" i="11"/>
  <c r="V796" i="11"/>
  <c r="W796" i="11"/>
  <c r="V797" i="11"/>
  <c r="W797" i="11"/>
  <c r="V798" i="11"/>
  <c r="W798" i="11"/>
  <c r="V799" i="11"/>
  <c r="W799" i="11"/>
  <c r="V800" i="11"/>
  <c r="W800" i="11"/>
  <c r="V801" i="11"/>
  <c r="W801" i="11"/>
  <c r="V802" i="11"/>
  <c r="W802" i="11"/>
  <c r="V803" i="11"/>
  <c r="W803" i="11"/>
  <c r="V804" i="11"/>
  <c r="W804" i="11"/>
  <c r="V805" i="11"/>
  <c r="W805" i="11"/>
  <c r="V806" i="11"/>
  <c r="W806" i="11"/>
  <c r="V807" i="11"/>
  <c r="W807" i="11"/>
  <c r="V808" i="11"/>
  <c r="W808" i="11"/>
  <c r="V809" i="11"/>
  <c r="W809" i="11"/>
  <c r="V810" i="11"/>
  <c r="W810" i="11"/>
  <c r="V811" i="11"/>
  <c r="W811" i="11"/>
  <c r="V812" i="11"/>
  <c r="W812" i="11"/>
  <c r="V813" i="11"/>
  <c r="W813" i="11"/>
  <c r="V814" i="11"/>
  <c r="W814" i="11"/>
  <c r="V815" i="11"/>
  <c r="W815" i="11"/>
  <c r="V816" i="11"/>
  <c r="W816" i="11"/>
  <c r="V817" i="11"/>
  <c r="W817" i="11"/>
  <c r="V818" i="11"/>
  <c r="W818" i="11"/>
  <c r="V819" i="11"/>
  <c r="W819" i="11"/>
  <c r="V820" i="11"/>
  <c r="W820" i="11"/>
  <c r="V821" i="11"/>
  <c r="W821" i="11"/>
  <c r="V822" i="11"/>
  <c r="W822" i="11"/>
  <c r="V823" i="11"/>
  <c r="W823" i="11"/>
  <c r="V824" i="11"/>
  <c r="W824" i="11"/>
  <c r="V825" i="11"/>
  <c r="W825" i="11"/>
  <c r="V826" i="11"/>
  <c r="W826" i="11"/>
  <c r="V827" i="11"/>
  <c r="W827" i="11"/>
  <c r="V828" i="11"/>
  <c r="W828" i="11"/>
  <c r="V829" i="11"/>
  <c r="W829" i="11"/>
  <c r="V830" i="11"/>
  <c r="W830" i="11"/>
  <c r="V831" i="11"/>
  <c r="W831" i="11"/>
  <c r="V832" i="11"/>
  <c r="W832" i="11"/>
  <c r="V833" i="11"/>
  <c r="W833" i="11"/>
  <c r="V834" i="11"/>
  <c r="W834" i="11"/>
  <c r="V835" i="11"/>
  <c r="W835" i="11"/>
  <c r="V836" i="11"/>
  <c r="W836" i="11"/>
  <c r="V837" i="11"/>
  <c r="W837" i="11"/>
  <c r="V838" i="11"/>
  <c r="W838" i="11"/>
  <c r="V839" i="11"/>
  <c r="W839" i="11"/>
  <c r="V840" i="11"/>
  <c r="W840" i="11"/>
  <c r="V841" i="11"/>
  <c r="W841" i="11"/>
  <c r="V842" i="11"/>
  <c r="W842" i="11"/>
  <c r="V843" i="11"/>
  <c r="W843" i="11"/>
  <c r="V844" i="11"/>
  <c r="W844" i="11"/>
  <c r="V845" i="11"/>
  <c r="W845" i="11"/>
  <c r="V846" i="11"/>
  <c r="W846" i="11"/>
  <c r="V847" i="11"/>
  <c r="W847" i="11"/>
  <c r="V848" i="11"/>
  <c r="W848" i="11"/>
  <c r="V849" i="11"/>
  <c r="W849" i="11"/>
  <c r="V850" i="11"/>
  <c r="W850" i="11"/>
  <c r="V851" i="11"/>
  <c r="W851" i="11"/>
  <c r="V852" i="11"/>
  <c r="W852" i="11"/>
  <c r="V853" i="11"/>
  <c r="W853" i="11"/>
  <c r="V854" i="11"/>
  <c r="W854" i="11"/>
  <c r="V855" i="11"/>
  <c r="W855" i="11"/>
  <c r="V856" i="11"/>
  <c r="W856" i="11"/>
  <c r="V857" i="11"/>
  <c r="W857" i="11"/>
  <c r="V858" i="11"/>
  <c r="W858" i="11"/>
  <c r="V859" i="11"/>
  <c r="W859" i="11"/>
  <c r="V860" i="11"/>
  <c r="W860" i="11"/>
  <c r="V861" i="11"/>
  <c r="W861" i="11"/>
  <c r="V862" i="11"/>
  <c r="W862" i="11"/>
  <c r="V863" i="11"/>
  <c r="W863" i="11"/>
  <c r="V864" i="11"/>
  <c r="W864" i="11"/>
  <c r="V865" i="11"/>
  <c r="W865" i="11"/>
  <c r="V866" i="11"/>
  <c r="W866" i="11"/>
  <c r="V867" i="11"/>
  <c r="W867" i="11"/>
  <c r="V868" i="11"/>
  <c r="W868" i="11"/>
  <c r="V869" i="11"/>
  <c r="W869" i="11"/>
  <c r="V870" i="11"/>
  <c r="W870" i="11"/>
  <c r="V871" i="11"/>
  <c r="W871" i="11"/>
  <c r="V872" i="11"/>
  <c r="W872" i="11"/>
  <c r="V873" i="11"/>
  <c r="W873" i="11"/>
  <c r="V874" i="11"/>
  <c r="W874" i="11"/>
  <c r="V875" i="11"/>
  <c r="W875" i="11"/>
  <c r="V876" i="11"/>
  <c r="W876" i="11"/>
  <c r="V877" i="11"/>
  <c r="W877" i="11"/>
  <c r="V878" i="11"/>
  <c r="W878" i="11"/>
  <c r="V879" i="11"/>
  <c r="W879" i="11"/>
  <c r="V880" i="11"/>
  <c r="W880" i="11"/>
  <c r="V881" i="11"/>
  <c r="W881" i="11"/>
  <c r="V882" i="11"/>
  <c r="W882" i="11"/>
  <c r="V883" i="11"/>
  <c r="W883" i="11"/>
  <c r="V884" i="11"/>
  <c r="W884" i="11"/>
  <c r="V885" i="11"/>
  <c r="W885" i="11"/>
  <c r="V886" i="11"/>
  <c r="W886" i="11"/>
  <c r="V887" i="11"/>
  <c r="W887" i="11"/>
  <c r="V888" i="11"/>
  <c r="W888" i="11"/>
  <c r="V889" i="11"/>
  <c r="W889" i="11"/>
  <c r="V890" i="11"/>
  <c r="W890" i="11"/>
  <c r="V891" i="11"/>
  <c r="W891" i="11"/>
  <c r="V892" i="11"/>
  <c r="W892" i="11"/>
  <c r="V893" i="11"/>
  <c r="W893" i="11"/>
  <c r="V894" i="11"/>
  <c r="W894" i="11"/>
  <c r="V895" i="11"/>
  <c r="W895" i="11"/>
  <c r="V896" i="11"/>
  <c r="W896" i="11"/>
  <c r="V897" i="11"/>
  <c r="W897" i="11"/>
  <c r="V898" i="11"/>
  <c r="W898" i="11"/>
  <c r="V899" i="11"/>
  <c r="W899" i="11"/>
  <c r="V900" i="11"/>
  <c r="W900" i="11"/>
  <c r="V901" i="11"/>
  <c r="W901" i="11"/>
  <c r="V902" i="11"/>
  <c r="W902" i="11"/>
  <c r="V903" i="11"/>
  <c r="W903" i="11"/>
  <c r="V904" i="11"/>
  <c r="W904" i="11"/>
  <c r="V905" i="11"/>
  <c r="W905" i="11"/>
  <c r="V906" i="11"/>
  <c r="W906" i="11"/>
  <c r="V907" i="11"/>
  <c r="W907" i="11"/>
  <c r="V908" i="11"/>
  <c r="W908" i="11"/>
  <c r="V909" i="11"/>
  <c r="W909" i="11"/>
  <c r="V910" i="11"/>
  <c r="W910" i="11"/>
  <c r="V911" i="11"/>
  <c r="W911" i="11"/>
  <c r="V912" i="11"/>
  <c r="W912" i="11"/>
  <c r="V913" i="11"/>
  <c r="W913" i="11"/>
  <c r="V914" i="11"/>
  <c r="W914" i="11"/>
  <c r="V915" i="11"/>
  <c r="W915" i="11"/>
  <c r="V916" i="11"/>
  <c r="W916" i="11"/>
  <c r="V917" i="11"/>
  <c r="W917" i="11"/>
  <c r="V918" i="11"/>
  <c r="W918" i="11"/>
  <c r="V919" i="11"/>
  <c r="W919" i="11"/>
  <c r="V920" i="11"/>
  <c r="W920" i="11"/>
  <c r="V921" i="11"/>
  <c r="W921" i="11"/>
  <c r="V922" i="11"/>
  <c r="W922" i="11"/>
  <c r="V923" i="11"/>
  <c r="W923" i="11"/>
  <c r="V924" i="11"/>
  <c r="W924" i="11"/>
  <c r="V925" i="11"/>
  <c r="W925" i="11"/>
  <c r="V926" i="11"/>
  <c r="W926" i="11"/>
  <c r="V927" i="11"/>
  <c r="W927" i="11"/>
  <c r="V928" i="11"/>
  <c r="W928" i="11"/>
  <c r="V929" i="11"/>
  <c r="W929" i="11"/>
  <c r="V930" i="11"/>
  <c r="W930" i="11"/>
  <c r="V931" i="11"/>
  <c r="W931" i="11"/>
  <c r="V932" i="11"/>
  <c r="W932" i="11"/>
  <c r="V933" i="11"/>
  <c r="W933" i="11"/>
  <c r="V934" i="11"/>
  <c r="W934" i="11"/>
  <c r="V935" i="11"/>
  <c r="W935" i="11"/>
  <c r="V936" i="11"/>
  <c r="W936" i="11"/>
  <c r="V937" i="11"/>
  <c r="W937" i="11"/>
  <c r="V938" i="11"/>
  <c r="W938" i="11"/>
  <c r="V939" i="11"/>
  <c r="W939" i="11"/>
  <c r="V940" i="11"/>
  <c r="W940" i="11"/>
  <c r="V941" i="11"/>
  <c r="W941" i="11"/>
  <c r="V942" i="11"/>
  <c r="W942" i="11"/>
  <c r="V943" i="11"/>
  <c r="W943" i="11"/>
  <c r="V944" i="11"/>
  <c r="W944" i="11"/>
  <c r="V945" i="11"/>
  <c r="W945" i="11"/>
  <c r="V946" i="11"/>
  <c r="W946" i="11"/>
  <c r="V947" i="11"/>
  <c r="W947" i="11"/>
  <c r="V948" i="11"/>
  <c r="W948" i="11"/>
  <c r="V949" i="11"/>
  <c r="W949" i="11"/>
  <c r="V950" i="11"/>
  <c r="W950" i="11"/>
  <c r="V951" i="11"/>
  <c r="W951" i="11"/>
  <c r="V952" i="11"/>
  <c r="W952" i="11"/>
  <c r="V953" i="11"/>
  <c r="W953" i="11"/>
  <c r="V954" i="11"/>
  <c r="W954" i="11"/>
  <c r="V955" i="11"/>
  <c r="W955" i="11"/>
  <c r="V956" i="11"/>
  <c r="W956" i="11"/>
  <c r="V957" i="11"/>
  <c r="W957" i="11"/>
  <c r="V958" i="11"/>
  <c r="W958" i="11"/>
  <c r="V959" i="11"/>
  <c r="W959" i="11"/>
  <c r="V960" i="11"/>
  <c r="W960" i="11"/>
  <c r="V961" i="11"/>
  <c r="W961" i="11"/>
  <c r="V962" i="11"/>
  <c r="W962" i="11"/>
  <c r="V963" i="11"/>
  <c r="W963" i="11"/>
  <c r="V964" i="11"/>
  <c r="W964" i="11"/>
  <c r="V965" i="11"/>
  <c r="W965" i="11"/>
  <c r="V966" i="11"/>
  <c r="W966" i="11"/>
  <c r="V967" i="11"/>
  <c r="W967" i="11"/>
  <c r="V968" i="11"/>
  <c r="W968" i="11"/>
  <c r="V969" i="11"/>
  <c r="W969" i="11"/>
  <c r="V970" i="11"/>
  <c r="W970" i="11"/>
  <c r="V971" i="11"/>
  <c r="W971" i="11"/>
  <c r="V972" i="11"/>
  <c r="W972" i="11"/>
  <c r="V973" i="11"/>
  <c r="W973" i="11"/>
  <c r="V974" i="11"/>
  <c r="W974" i="11"/>
  <c r="V975" i="11"/>
  <c r="W975" i="11"/>
  <c r="V976" i="11"/>
  <c r="W976" i="11"/>
  <c r="V977" i="11"/>
  <c r="W977" i="11"/>
  <c r="V978" i="11"/>
  <c r="W978" i="11"/>
  <c r="V979" i="11"/>
  <c r="W979" i="11"/>
  <c r="V980" i="11"/>
  <c r="W980" i="11"/>
  <c r="V981" i="11"/>
  <c r="W981" i="11"/>
  <c r="V982" i="11"/>
  <c r="W982" i="11"/>
  <c r="V983" i="11"/>
  <c r="W983" i="11"/>
  <c r="V984" i="11"/>
  <c r="W984" i="11"/>
  <c r="V985" i="11"/>
  <c r="W985" i="11"/>
  <c r="V986" i="11"/>
  <c r="W986" i="11"/>
  <c r="V987" i="11"/>
  <c r="W987" i="11"/>
  <c r="V988" i="11"/>
  <c r="W988" i="11"/>
  <c r="V989" i="11"/>
  <c r="W989" i="11"/>
  <c r="V990" i="11"/>
  <c r="W990" i="11"/>
  <c r="V991" i="11"/>
  <c r="W991" i="11"/>
  <c r="V992" i="11"/>
  <c r="W992" i="11"/>
  <c r="V993" i="11"/>
  <c r="W993" i="11"/>
  <c r="V994" i="11"/>
  <c r="W994" i="11"/>
  <c r="V995" i="11"/>
  <c r="W995" i="11"/>
  <c r="V996" i="11"/>
  <c r="W996" i="11"/>
  <c r="V997" i="11"/>
  <c r="W997" i="11"/>
  <c r="V998" i="11"/>
  <c r="W998" i="11"/>
  <c r="V999" i="11"/>
  <c r="W999" i="11"/>
  <c r="V1000" i="11"/>
  <c r="W1000" i="11"/>
  <c r="V1001" i="11"/>
  <c r="W1001" i="11"/>
  <c r="V1002" i="11"/>
  <c r="W1002" i="11"/>
  <c r="V1003" i="11"/>
  <c r="W1003" i="11"/>
  <c r="V1004" i="11"/>
  <c r="W1004" i="11"/>
  <c r="V1005" i="11"/>
  <c r="W1005" i="11"/>
  <c r="V1006" i="11"/>
  <c r="W1006" i="11"/>
  <c r="V1007" i="11"/>
  <c r="W1007" i="11"/>
  <c r="V1008" i="11"/>
  <c r="W1008" i="11"/>
  <c r="V1009" i="11"/>
  <c r="W1009" i="11"/>
  <c r="V1010" i="11"/>
  <c r="W1010" i="11"/>
  <c r="V1011" i="11"/>
  <c r="W1011" i="11"/>
  <c r="V1012" i="11"/>
  <c r="W1012" i="11"/>
  <c r="V1013" i="11"/>
  <c r="W1013" i="11"/>
  <c r="V1014" i="11"/>
  <c r="W1014" i="11"/>
  <c r="V1015" i="11"/>
  <c r="W1015" i="11"/>
  <c r="V1016" i="11"/>
  <c r="W1016" i="11"/>
  <c r="V1017" i="11"/>
  <c r="W1017" i="11"/>
  <c r="V1018" i="11"/>
  <c r="W1018" i="11"/>
  <c r="V1019" i="11"/>
  <c r="W1019" i="11"/>
  <c r="V1020" i="11"/>
  <c r="W1020" i="11"/>
  <c r="V1021" i="11"/>
  <c r="W1021" i="11"/>
  <c r="V1022" i="11"/>
  <c r="W1022" i="11"/>
  <c r="V1023" i="11"/>
  <c r="W1023" i="11"/>
  <c r="V1024" i="11"/>
  <c r="W1024" i="11"/>
  <c r="V1025" i="11"/>
  <c r="W1025" i="11"/>
  <c r="V1026" i="11"/>
  <c r="W1026" i="11"/>
  <c r="V1027" i="11"/>
  <c r="W1027" i="11"/>
  <c r="V1028" i="11"/>
  <c r="W1028" i="11"/>
  <c r="V1029" i="11"/>
  <c r="W1029" i="11"/>
  <c r="V1030" i="11"/>
  <c r="W1030" i="11"/>
  <c r="V1031" i="11"/>
  <c r="W1031" i="11"/>
  <c r="V1032" i="11"/>
  <c r="W1032" i="11"/>
  <c r="V1033" i="11"/>
  <c r="W1033" i="11"/>
  <c r="V1034" i="11"/>
  <c r="W1034" i="11"/>
  <c r="V1035" i="11"/>
  <c r="W1035" i="11"/>
  <c r="V273" i="11"/>
  <c r="W273" i="11"/>
  <c r="V645" i="10"/>
  <c r="Y645" i="10"/>
  <c r="V644" i="10"/>
  <c r="Y644" i="10"/>
  <c r="V46" i="10"/>
  <c r="X46" i="10"/>
  <c r="V45" i="10"/>
  <c r="X45" i="10"/>
  <c r="V44" i="10"/>
  <c r="X44" i="10"/>
  <c r="V43" i="10"/>
  <c r="X43" i="10"/>
  <c r="V42" i="10"/>
  <c r="X42" i="10"/>
  <c r="V41" i="10"/>
  <c r="X41" i="10"/>
  <c r="V40" i="10"/>
  <c r="X40" i="10"/>
  <c r="V39" i="10"/>
  <c r="X39" i="10"/>
  <c r="V38" i="10"/>
  <c r="X38" i="10"/>
  <c r="V37" i="10"/>
  <c r="X37" i="10"/>
  <c r="V36" i="10"/>
  <c r="X36" i="10"/>
  <c r="V35" i="10"/>
  <c r="X35" i="10"/>
  <c r="V34" i="10"/>
  <c r="X34" i="10"/>
  <c r="V4" i="10"/>
  <c r="W4" i="10"/>
  <c r="V5" i="10"/>
  <c r="W5" i="10"/>
  <c r="V6" i="10"/>
  <c r="W6" i="10"/>
  <c r="V7" i="10"/>
  <c r="W7" i="10"/>
  <c r="V8" i="10"/>
  <c r="W8" i="10"/>
  <c r="V9" i="10"/>
  <c r="W9" i="10"/>
  <c r="V10" i="10"/>
  <c r="W10" i="10"/>
  <c r="V11" i="10"/>
  <c r="W11" i="10"/>
  <c r="V12" i="10"/>
  <c r="W12" i="10"/>
  <c r="V13" i="10"/>
  <c r="W13" i="10"/>
  <c r="V14" i="10"/>
  <c r="W14" i="10"/>
  <c r="V15" i="10"/>
  <c r="W15" i="10"/>
  <c r="V16" i="10"/>
  <c r="W16" i="10"/>
  <c r="V17" i="10"/>
  <c r="W17" i="10"/>
  <c r="V18" i="10"/>
  <c r="W18" i="10"/>
  <c r="V19" i="10"/>
  <c r="W19" i="10"/>
  <c r="V20" i="10"/>
  <c r="W20" i="10"/>
  <c r="V21" i="10"/>
  <c r="W21" i="10"/>
  <c r="V22" i="10"/>
  <c r="W22" i="10"/>
  <c r="V23" i="10"/>
  <c r="W23" i="10"/>
  <c r="V24" i="10"/>
  <c r="W24" i="10"/>
  <c r="V25" i="10"/>
  <c r="W25" i="10"/>
  <c r="V26" i="10"/>
  <c r="W26" i="10"/>
  <c r="V27" i="10"/>
  <c r="W27" i="10"/>
  <c r="V28" i="10"/>
  <c r="W28" i="10"/>
  <c r="V29" i="10"/>
  <c r="W29" i="10"/>
  <c r="V30" i="10"/>
  <c r="W30" i="10"/>
  <c r="V31" i="10"/>
  <c r="W31" i="10"/>
  <c r="V32" i="10"/>
  <c r="W32" i="10"/>
  <c r="V33" i="10"/>
  <c r="W33" i="10"/>
  <c r="V67" i="10"/>
  <c r="W67" i="10"/>
  <c r="V68" i="10"/>
  <c r="W68" i="10"/>
  <c r="V69" i="10"/>
  <c r="W69" i="10"/>
  <c r="V70" i="10"/>
  <c r="W70" i="10"/>
  <c r="W34" i="10"/>
  <c r="W35" i="10"/>
  <c r="W36" i="10"/>
  <c r="W37" i="10"/>
  <c r="W38" i="10"/>
  <c r="W39" i="10"/>
  <c r="W40" i="10"/>
  <c r="W41" i="10"/>
  <c r="W42" i="10"/>
  <c r="W43" i="10"/>
  <c r="W44" i="10"/>
  <c r="W45" i="10"/>
  <c r="W46" i="10"/>
  <c r="V71" i="10"/>
  <c r="W71" i="10"/>
  <c r="V72" i="10"/>
  <c r="W72" i="10"/>
  <c r="V73" i="10"/>
  <c r="W73" i="10"/>
  <c r="V74" i="10"/>
  <c r="W74" i="10"/>
  <c r="V75" i="10"/>
  <c r="W75" i="10"/>
  <c r="V76" i="10"/>
  <c r="W76" i="10"/>
  <c r="V77" i="10"/>
  <c r="W77" i="10"/>
  <c r="V78" i="10"/>
  <c r="W78" i="10"/>
  <c r="V79" i="10"/>
  <c r="W79" i="10"/>
  <c r="V80" i="10"/>
  <c r="W80" i="10"/>
  <c r="V81" i="10"/>
  <c r="W81" i="10"/>
  <c r="V82" i="10"/>
  <c r="W82" i="10"/>
  <c r="V83" i="10"/>
  <c r="W83" i="10"/>
  <c r="V84" i="10"/>
  <c r="W84" i="10"/>
  <c r="V85" i="10"/>
  <c r="W85" i="10"/>
  <c r="V86" i="10"/>
  <c r="W86" i="10"/>
  <c r="V87" i="10"/>
  <c r="W87" i="10"/>
  <c r="V88" i="10"/>
  <c r="W88" i="10"/>
  <c r="V89" i="10"/>
  <c r="W89" i="10"/>
  <c r="V90" i="10"/>
  <c r="W90" i="10"/>
  <c r="V91" i="10"/>
  <c r="W91" i="10"/>
  <c r="V92" i="10"/>
  <c r="W92" i="10"/>
  <c r="V93" i="10"/>
  <c r="W93" i="10"/>
  <c r="V94" i="10"/>
  <c r="W94" i="10"/>
  <c r="V95" i="10"/>
  <c r="W95" i="10"/>
  <c r="V96" i="10"/>
  <c r="W96" i="10"/>
  <c r="V97" i="10"/>
  <c r="W97" i="10"/>
  <c r="V98" i="10"/>
  <c r="W98" i="10"/>
  <c r="V99" i="10"/>
  <c r="W99" i="10"/>
  <c r="V100" i="10"/>
  <c r="W100" i="10"/>
  <c r="V101" i="10"/>
  <c r="W101" i="10"/>
  <c r="V102" i="10"/>
  <c r="W102" i="10"/>
  <c r="V103" i="10"/>
  <c r="W103" i="10"/>
  <c r="V104" i="10"/>
  <c r="W104" i="10"/>
  <c r="V105" i="10"/>
  <c r="W105" i="10"/>
  <c r="V106" i="10"/>
  <c r="W106" i="10"/>
  <c r="V107" i="10"/>
  <c r="W107" i="10"/>
  <c r="V108" i="10"/>
  <c r="W108" i="10"/>
  <c r="V109" i="10"/>
  <c r="W109" i="10"/>
  <c r="V110" i="10"/>
  <c r="W110" i="10"/>
  <c r="V111" i="10"/>
  <c r="W111" i="10"/>
  <c r="V112" i="10"/>
  <c r="W112" i="10"/>
  <c r="V113" i="10"/>
  <c r="W113" i="10"/>
  <c r="V114" i="10"/>
  <c r="W114" i="10"/>
  <c r="V115" i="10"/>
  <c r="W115" i="10"/>
  <c r="V116" i="10"/>
  <c r="W116" i="10"/>
  <c r="V117" i="10"/>
  <c r="W117" i="10"/>
  <c r="V118" i="10"/>
  <c r="W118" i="10"/>
  <c r="V119" i="10"/>
  <c r="W119" i="10"/>
  <c r="V120" i="10"/>
  <c r="W120" i="10"/>
  <c r="V121" i="10"/>
  <c r="W121" i="10"/>
  <c r="V122" i="10"/>
  <c r="W122" i="10"/>
  <c r="V123" i="10"/>
  <c r="W123" i="10"/>
  <c r="V124" i="10"/>
  <c r="W124" i="10"/>
  <c r="V125" i="10"/>
  <c r="W125" i="10"/>
  <c r="V126" i="10"/>
  <c r="W126" i="10"/>
  <c r="V127" i="10"/>
  <c r="W127" i="10"/>
  <c r="V128" i="10"/>
  <c r="W128" i="10"/>
  <c r="V129" i="10"/>
  <c r="W129" i="10"/>
  <c r="V130" i="10"/>
  <c r="W130" i="10"/>
  <c r="V131" i="10"/>
  <c r="W131" i="10"/>
  <c r="V132" i="10"/>
  <c r="W132" i="10"/>
  <c r="V133" i="10"/>
  <c r="W133" i="10"/>
  <c r="V134" i="10"/>
  <c r="W134" i="10"/>
  <c r="V135" i="10"/>
  <c r="W135" i="10"/>
  <c r="V136" i="10"/>
  <c r="W136" i="10"/>
  <c r="V137" i="10"/>
  <c r="W137" i="10"/>
  <c r="V138" i="10"/>
  <c r="W138" i="10"/>
  <c r="V139" i="10"/>
  <c r="W139" i="10"/>
  <c r="V140" i="10"/>
  <c r="W140" i="10"/>
  <c r="V141" i="10"/>
  <c r="W141" i="10"/>
  <c r="V142" i="10"/>
  <c r="W142" i="10"/>
  <c r="V143" i="10"/>
  <c r="W143" i="10"/>
  <c r="V144" i="10"/>
  <c r="W144" i="10"/>
  <c r="V145" i="10"/>
  <c r="W145" i="10"/>
  <c r="V146" i="10"/>
  <c r="W146" i="10"/>
  <c r="V147" i="10"/>
  <c r="W147" i="10"/>
  <c r="V148" i="10"/>
  <c r="W148" i="10"/>
  <c r="V149" i="10"/>
  <c r="W149" i="10"/>
  <c r="V150" i="10"/>
  <c r="W150" i="10"/>
  <c r="V151" i="10"/>
  <c r="W151" i="10"/>
  <c r="V152" i="10"/>
  <c r="W152" i="10"/>
  <c r="V153" i="10"/>
  <c r="W153" i="10"/>
  <c r="V154" i="10"/>
  <c r="W154" i="10"/>
  <c r="V155" i="10"/>
  <c r="W155" i="10"/>
  <c r="V156" i="10"/>
  <c r="W156" i="10"/>
  <c r="V157" i="10"/>
  <c r="W157" i="10"/>
  <c r="V158" i="10"/>
  <c r="W158" i="10"/>
  <c r="V159" i="10"/>
  <c r="W159" i="10"/>
  <c r="V160" i="10"/>
  <c r="W160" i="10"/>
  <c r="V161" i="10"/>
  <c r="W161" i="10"/>
  <c r="V162" i="10"/>
  <c r="W162" i="10"/>
  <c r="V163" i="10"/>
  <c r="W163" i="10"/>
  <c r="V164" i="10"/>
  <c r="W164" i="10"/>
  <c r="V165" i="10"/>
  <c r="W165" i="10"/>
  <c r="V166" i="10"/>
  <c r="W166" i="10"/>
  <c r="V167" i="10"/>
  <c r="W167" i="10"/>
  <c r="V168" i="10"/>
  <c r="W168" i="10"/>
  <c r="V169" i="10"/>
  <c r="W169" i="10"/>
  <c r="V170" i="10"/>
  <c r="W170" i="10"/>
  <c r="V171" i="10"/>
  <c r="W171" i="10"/>
  <c r="V172" i="10"/>
  <c r="W172" i="10"/>
  <c r="V173" i="10"/>
  <c r="W173" i="10"/>
  <c r="V174" i="10"/>
  <c r="W174" i="10"/>
  <c r="V175" i="10"/>
  <c r="W175" i="10"/>
  <c r="V176" i="10"/>
  <c r="W176" i="10"/>
  <c r="V177" i="10"/>
  <c r="W177" i="10"/>
  <c r="V178" i="10"/>
  <c r="W178" i="10"/>
  <c r="V179" i="10"/>
  <c r="W179" i="10"/>
  <c r="V180" i="10"/>
  <c r="W180" i="10"/>
  <c r="V181" i="10"/>
  <c r="W181" i="10"/>
  <c r="V182" i="10"/>
  <c r="W182" i="10"/>
  <c r="V183" i="10"/>
  <c r="W183" i="10"/>
  <c r="V184" i="10"/>
  <c r="W184" i="10"/>
  <c r="V185" i="10"/>
  <c r="W185" i="10"/>
  <c r="V186" i="10"/>
  <c r="W186" i="10"/>
  <c r="V187" i="10"/>
  <c r="W187" i="10"/>
  <c r="V188" i="10"/>
  <c r="W188" i="10"/>
  <c r="V189" i="10"/>
  <c r="W189" i="10"/>
  <c r="V190" i="10"/>
  <c r="W190" i="10"/>
  <c r="V191" i="10"/>
  <c r="W191" i="10"/>
  <c r="V192" i="10"/>
  <c r="W192" i="10"/>
  <c r="V193" i="10"/>
  <c r="W193" i="10"/>
  <c r="V194" i="10"/>
  <c r="W194" i="10"/>
  <c r="V195" i="10"/>
  <c r="W195" i="10"/>
  <c r="V196" i="10"/>
  <c r="W196" i="10"/>
  <c r="V197" i="10"/>
  <c r="W197" i="10"/>
  <c r="V198" i="10"/>
  <c r="W198" i="10"/>
  <c r="V199" i="10"/>
  <c r="W199" i="10"/>
  <c r="V200" i="10"/>
  <c r="W200" i="10"/>
  <c r="V201" i="10"/>
  <c r="W201" i="10"/>
  <c r="V202" i="10"/>
  <c r="W202" i="10"/>
  <c r="V203" i="10"/>
  <c r="W203" i="10"/>
  <c r="V204" i="10"/>
  <c r="W204" i="10"/>
  <c r="V205" i="10"/>
  <c r="W205" i="10"/>
  <c r="V227" i="10"/>
  <c r="W227" i="10"/>
  <c r="V228" i="10"/>
  <c r="W228" i="10"/>
  <c r="V229" i="10"/>
  <c r="W229" i="10"/>
  <c r="V230" i="10"/>
  <c r="W230" i="10"/>
  <c r="V231" i="10"/>
  <c r="W231" i="10"/>
  <c r="V232" i="10"/>
  <c r="W232" i="10"/>
  <c r="V233" i="10"/>
  <c r="W233" i="10"/>
  <c r="V234" i="10"/>
  <c r="W234" i="10"/>
  <c r="V235" i="10"/>
  <c r="W235" i="10"/>
  <c r="V236" i="10"/>
  <c r="W236" i="10"/>
  <c r="V237" i="10"/>
  <c r="W237" i="10"/>
  <c r="V238" i="10"/>
  <c r="W238" i="10"/>
  <c r="V239" i="10"/>
  <c r="W239" i="10"/>
  <c r="V240" i="10"/>
  <c r="W240" i="10"/>
  <c r="V241" i="10"/>
  <c r="W241" i="10"/>
  <c r="V242" i="10"/>
  <c r="W242" i="10"/>
  <c r="V243" i="10"/>
  <c r="W243" i="10"/>
  <c r="V244" i="10"/>
  <c r="W244" i="10"/>
  <c r="V245" i="10"/>
  <c r="W245" i="10"/>
  <c r="V246" i="10"/>
  <c r="W246" i="10"/>
  <c r="V206" i="10"/>
  <c r="W206" i="10"/>
  <c r="V207" i="10"/>
  <c r="W207" i="10"/>
  <c r="V208" i="10"/>
  <c r="W208" i="10"/>
  <c r="V209" i="10"/>
  <c r="W209" i="10"/>
  <c r="V210" i="10"/>
  <c r="W210" i="10"/>
  <c r="V211" i="10"/>
  <c r="W211" i="10"/>
  <c r="V212" i="10"/>
  <c r="W212" i="10"/>
  <c r="V213" i="10"/>
  <c r="W213" i="10"/>
  <c r="V214" i="10"/>
  <c r="W214" i="10"/>
  <c r="V215" i="10"/>
  <c r="W215" i="10"/>
  <c r="V216" i="10"/>
  <c r="W216" i="10"/>
  <c r="V217" i="10"/>
  <c r="W217" i="10"/>
  <c r="V218" i="10"/>
  <c r="W218" i="10"/>
  <c r="V219" i="10"/>
  <c r="W219" i="10"/>
  <c r="V220" i="10"/>
  <c r="W220" i="10"/>
  <c r="V221" i="10"/>
  <c r="W221" i="10"/>
  <c r="V247" i="10"/>
  <c r="W247" i="10"/>
  <c r="V248" i="10"/>
  <c r="W248" i="10"/>
  <c r="V249" i="10"/>
  <c r="W249" i="10"/>
  <c r="V250" i="10"/>
  <c r="W250" i="10"/>
  <c r="V251" i="10"/>
  <c r="W251" i="10"/>
  <c r="V252" i="10"/>
  <c r="W252" i="10"/>
  <c r="V253" i="10"/>
  <c r="W253" i="10"/>
  <c r="V254" i="10"/>
  <c r="W254" i="10"/>
  <c r="V255" i="10"/>
  <c r="W255" i="10"/>
  <c r="V256" i="10"/>
  <c r="W256" i="10"/>
  <c r="V257" i="10"/>
  <c r="W257" i="10"/>
  <c r="V222" i="10"/>
  <c r="W222" i="10"/>
  <c r="V258" i="10"/>
  <c r="W258" i="10"/>
  <c r="V259" i="10"/>
  <c r="W259" i="10"/>
  <c r="V260" i="10"/>
  <c r="W260" i="10"/>
  <c r="V261" i="10"/>
  <c r="W261" i="10"/>
  <c r="V262" i="10"/>
  <c r="W262" i="10"/>
  <c r="V263" i="10"/>
  <c r="W263" i="10"/>
  <c r="V264" i="10"/>
  <c r="W264" i="10"/>
  <c r="V223" i="10"/>
  <c r="W223" i="10"/>
  <c r="V224" i="10"/>
  <c r="W224" i="10"/>
  <c r="V225" i="10"/>
  <c r="W225" i="10"/>
  <c r="V265" i="10"/>
  <c r="W265" i="10"/>
  <c r="V266" i="10"/>
  <c r="W266" i="10"/>
  <c r="V267" i="10"/>
  <c r="W267" i="10"/>
  <c r="V268" i="10"/>
  <c r="W268" i="10"/>
  <c r="V269" i="10"/>
  <c r="W269" i="10"/>
  <c r="V270" i="10"/>
  <c r="W270" i="10"/>
  <c r="V226" i="10"/>
  <c r="W226" i="10"/>
  <c r="V271" i="10"/>
  <c r="W271" i="10"/>
  <c r="V272" i="10"/>
  <c r="W272" i="10"/>
  <c r="V273" i="10"/>
  <c r="W273" i="10"/>
  <c r="V274" i="10"/>
  <c r="W274" i="10"/>
  <c r="V275" i="10"/>
  <c r="W275" i="10"/>
  <c r="V276" i="10"/>
  <c r="W276" i="10"/>
  <c r="V277" i="10"/>
  <c r="W277" i="10"/>
  <c r="V278" i="10"/>
  <c r="W278" i="10"/>
  <c r="V279" i="10"/>
  <c r="W279" i="10"/>
  <c r="V280" i="10"/>
  <c r="W280" i="10"/>
  <c r="V281" i="10"/>
  <c r="W281" i="10"/>
  <c r="V282" i="10"/>
  <c r="W282" i="10"/>
  <c r="V283" i="10"/>
  <c r="W283" i="10"/>
  <c r="V284" i="10"/>
  <c r="W284" i="10"/>
  <c r="V285" i="10"/>
  <c r="W285" i="10"/>
  <c r="V286" i="10"/>
  <c r="W286" i="10"/>
  <c r="V287" i="10"/>
  <c r="W287" i="10"/>
  <c r="V288" i="10"/>
  <c r="W288" i="10"/>
  <c r="V289" i="10"/>
  <c r="W289" i="10"/>
  <c r="V290" i="10"/>
  <c r="W290" i="10"/>
  <c r="V291" i="10"/>
  <c r="W291" i="10"/>
  <c r="V292" i="10"/>
  <c r="W292" i="10"/>
  <c r="V293" i="10"/>
  <c r="W293" i="10"/>
  <c r="V294" i="10"/>
  <c r="W294" i="10"/>
  <c r="V295" i="10"/>
  <c r="W295" i="10"/>
  <c r="V296" i="10"/>
  <c r="W296" i="10"/>
  <c r="V297" i="10"/>
  <c r="W297" i="10"/>
  <c r="V298" i="10"/>
  <c r="W298" i="10"/>
  <c r="V299" i="10"/>
  <c r="W299" i="10"/>
  <c r="V300" i="10"/>
  <c r="W300" i="10"/>
  <c r="V301" i="10"/>
  <c r="W301" i="10"/>
  <c r="V302" i="10"/>
  <c r="W302" i="10"/>
  <c r="V303" i="10"/>
  <c r="W303" i="10"/>
  <c r="V304" i="10"/>
  <c r="W304" i="10"/>
  <c r="V305" i="10"/>
  <c r="W305" i="10"/>
  <c r="V306" i="10"/>
  <c r="W306" i="10"/>
  <c r="V307" i="10"/>
  <c r="W307" i="10"/>
  <c r="V308" i="10"/>
  <c r="W308" i="10"/>
  <c r="V309" i="10"/>
  <c r="W309" i="10"/>
  <c r="V310" i="10"/>
  <c r="W310" i="10"/>
  <c r="V311" i="10"/>
  <c r="W311" i="10"/>
  <c r="V312" i="10"/>
  <c r="W312" i="10"/>
  <c r="V313" i="10"/>
  <c r="W313" i="10"/>
  <c r="V314" i="10"/>
  <c r="W314" i="10"/>
  <c r="V315" i="10"/>
  <c r="W315" i="10"/>
  <c r="V316" i="10"/>
  <c r="W316" i="10"/>
  <c r="V317" i="10"/>
  <c r="W317" i="10"/>
  <c r="V318" i="10"/>
  <c r="W318" i="10"/>
  <c r="V319" i="10"/>
  <c r="W319" i="10"/>
  <c r="V320" i="10"/>
  <c r="W320" i="10"/>
  <c r="V321" i="10"/>
  <c r="W321" i="10"/>
  <c r="V322" i="10"/>
  <c r="W322" i="10"/>
  <c r="V323" i="10"/>
  <c r="W323" i="10"/>
  <c r="V324" i="10"/>
  <c r="W324" i="10"/>
  <c r="V325" i="10"/>
  <c r="W325" i="10"/>
  <c r="V326" i="10"/>
  <c r="W326" i="10"/>
  <c r="V327" i="10"/>
  <c r="W327" i="10"/>
  <c r="V328" i="10"/>
  <c r="W328" i="10"/>
  <c r="V329" i="10"/>
  <c r="W329" i="10"/>
  <c r="V330" i="10"/>
  <c r="W330" i="10"/>
  <c r="V331" i="10"/>
  <c r="W331" i="10"/>
  <c r="V332" i="10"/>
  <c r="W332" i="10"/>
  <c r="V333" i="10"/>
  <c r="W333" i="10"/>
  <c r="V334" i="10"/>
  <c r="W334" i="10"/>
  <c r="V335" i="10"/>
  <c r="W335" i="10"/>
  <c r="V336" i="10"/>
  <c r="W336" i="10"/>
  <c r="V337" i="10"/>
  <c r="W337" i="10"/>
  <c r="V338" i="10"/>
  <c r="W338" i="10"/>
  <c r="V339" i="10"/>
  <c r="W339" i="10"/>
  <c r="V340" i="10"/>
  <c r="W340" i="10"/>
  <c r="V341" i="10"/>
  <c r="W341" i="10"/>
  <c r="V342" i="10"/>
  <c r="W342" i="10"/>
  <c r="V343" i="10"/>
  <c r="W343" i="10"/>
  <c r="V344" i="10"/>
  <c r="W344" i="10"/>
  <c r="V345" i="10"/>
  <c r="W345" i="10"/>
  <c r="V346" i="10"/>
  <c r="W346" i="10"/>
  <c r="V347" i="10"/>
  <c r="W347" i="10"/>
  <c r="V348" i="10"/>
  <c r="W348" i="10"/>
  <c r="V349" i="10"/>
  <c r="W349" i="10"/>
  <c r="V350" i="10"/>
  <c r="W350" i="10"/>
  <c r="V351" i="10"/>
  <c r="W351" i="10"/>
  <c r="V352" i="10"/>
  <c r="W352" i="10"/>
  <c r="V353" i="10"/>
  <c r="W353" i="10"/>
  <c r="V354" i="10"/>
  <c r="W354" i="10"/>
  <c r="V355" i="10"/>
  <c r="W355" i="10"/>
  <c r="V356" i="10"/>
  <c r="W356" i="10"/>
  <c r="V357" i="10"/>
  <c r="W357" i="10"/>
  <c r="V358" i="10"/>
  <c r="W358" i="10"/>
  <c r="V359" i="10"/>
  <c r="W359" i="10"/>
  <c r="V360" i="10"/>
  <c r="W360" i="10"/>
  <c r="V361" i="10"/>
  <c r="W361" i="10"/>
  <c r="V362" i="10"/>
  <c r="W362" i="10"/>
  <c r="V363" i="10"/>
  <c r="W363" i="10"/>
  <c r="V364" i="10"/>
  <c r="W364" i="10"/>
  <c r="V365" i="10"/>
  <c r="W365" i="10"/>
  <c r="V366" i="10"/>
  <c r="W366" i="10"/>
  <c r="V367" i="10"/>
  <c r="W367" i="10"/>
  <c r="V368" i="10"/>
  <c r="W368" i="10"/>
  <c r="V369" i="10"/>
  <c r="W369" i="10"/>
  <c r="V370" i="10"/>
  <c r="W370" i="10"/>
  <c r="V371" i="10"/>
  <c r="W371" i="10"/>
  <c r="V372" i="10"/>
  <c r="W372" i="10"/>
  <c r="V373" i="10"/>
  <c r="W373" i="10"/>
  <c r="V374" i="10"/>
  <c r="W374" i="10"/>
  <c r="V375" i="10"/>
  <c r="W375" i="10"/>
  <c r="V376" i="10"/>
  <c r="W376" i="10"/>
  <c r="V377" i="10"/>
  <c r="W377" i="10"/>
  <c r="V378" i="10"/>
  <c r="W378" i="10"/>
  <c r="V379" i="10"/>
  <c r="W379" i="10"/>
  <c r="V380" i="10"/>
  <c r="W380" i="10"/>
  <c r="V381" i="10"/>
  <c r="W381" i="10"/>
  <c r="V382" i="10"/>
  <c r="W382" i="10"/>
  <c r="V383" i="10"/>
  <c r="W383" i="10"/>
  <c r="V384" i="10"/>
  <c r="W384" i="10"/>
  <c r="V385" i="10"/>
  <c r="W385" i="10"/>
  <c r="V386" i="10"/>
  <c r="W386" i="10"/>
  <c r="V387" i="10"/>
  <c r="W387" i="10"/>
  <c r="V388" i="10"/>
  <c r="W388" i="10"/>
  <c r="V389" i="10"/>
  <c r="W389" i="10"/>
  <c r="V390" i="10"/>
  <c r="W390" i="10"/>
  <c r="V391" i="10"/>
  <c r="W391" i="10"/>
  <c r="V392" i="10"/>
  <c r="W392" i="10"/>
  <c r="V393" i="10"/>
  <c r="W393" i="10"/>
  <c r="V394" i="10"/>
  <c r="W394" i="10"/>
  <c r="V395" i="10"/>
  <c r="W395" i="10"/>
  <c r="V396" i="10"/>
  <c r="W396" i="10"/>
  <c r="V397" i="10"/>
  <c r="W397" i="10"/>
  <c r="V398" i="10"/>
  <c r="W398" i="10"/>
  <c r="V399" i="10"/>
  <c r="W399" i="10"/>
  <c r="V400" i="10"/>
  <c r="W400" i="10"/>
  <c r="V401" i="10"/>
  <c r="W401" i="10"/>
  <c r="V402" i="10"/>
  <c r="W402" i="10"/>
  <c r="V403" i="10"/>
  <c r="W403" i="10"/>
  <c r="V404" i="10"/>
  <c r="W404" i="10"/>
  <c r="V405" i="10"/>
  <c r="W405" i="10"/>
  <c r="V406" i="10"/>
  <c r="W406" i="10"/>
  <c r="V407" i="10"/>
  <c r="W407" i="10"/>
  <c r="V408" i="10"/>
  <c r="W408" i="10"/>
  <c r="V409" i="10"/>
  <c r="W409" i="10"/>
  <c r="V410" i="10"/>
  <c r="W410" i="10"/>
  <c r="V411" i="10"/>
  <c r="W411" i="10"/>
  <c r="V412" i="10"/>
  <c r="W412" i="10"/>
  <c r="V413" i="10"/>
  <c r="W413" i="10"/>
  <c r="V414" i="10"/>
  <c r="W414" i="10"/>
  <c r="V415" i="10"/>
  <c r="W415" i="10"/>
  <c r="V416" i="10"/>
  <c r="W416" i="10"/>
  <c r="V417" i="10"/>
  <c r="W417" i="10"/>
  <c r="V418" i="10"/>
  <c r="W418" i="10"/>
  <c r="V419" i="10"/>
  <c r="W419" i="10"/>
  <c r="V420" i="10"/>
  <c r="W420" i="10"/>
  <c r="V421" i="10"/>
  <c r="W421" i="10"/>
  <c r="V422" i="10"/>
  <c r="W422" i="10"/>
  <c r="V423" i="10"/>
  <c r="W423" i="10"/>
  <c r="V424" i="10"/>
  <c r="W424" i="10"/>
  <c r="V425" i="10"/>
  <c r="W425" i="10"/>
  <c r="V426" i="10"/>
  <c r="W426" i="10"/>
  <c r="V427" i="10"/>
  <c r="W427" i="10"/>
  <c r="V428" i="10"/>
  <c r="W428" i="10"/>
  <c r="V429" i="10"/>
  <c r="W429" i="10"/>
  <c r="V430" i="10"/>
  <c r="W430" i="10"/>
  <c r="V431" i="10"/>
  <c r="W431" i="10"/>
  <c r="V432" i="10"/>
  <c r="W432" i="10"/>
  <c r="V433" i="10"/>
  <c r="W433" i="10"/>
  <c r="V434" i="10"/>
  <c r="W434" i="10"/>
  <c r="V435" i="10"/>
  <c r="W435" i="10"/>
  <c r="V436" i="10"/>
  <c r="W436" i="10"/>
  <c r="V437" i="10"/>
  <c r="W437" i="10"/>
  <c r="V438" i="10"/>
  <c r="W438" i="10"/>
  <c r="V439" i="10"/>
  <c r="W439" i="10"/>
  <c r="V440" i="10"/>
  <c r="W440" i="10"/>
  <c r="V441" i="10"/>
  <c r="W441" i="10"/>
  <c r="V442" i="10"/>
  <c r="W442" i="10"/>
  <c r="V443" i="10"/>
  <c r="W443" i="10"/>
  <c r="V444" i="10"/>
  <c r="W444" i="10"/>
  <c r="V445" i="10"/>
  <c r="W445" i="10"/>
  <c r="V446" i="10"/>
  <c r="W446" i="10"/>
  <c r="V447" i="10"/>
  <c r="W447" i="10"/>
  <c r="V448" i="10"/>
  <c r="W448" i="10"/>
  <c r="V449" i="10"/>
  <c r="W449" i="10"/>
  <c r="V450" i="10"/>
  <c r="W450" i="10"/>
  <c r="V451" i="10"/>
  <c r="W451" i="10"/>
  <c r="V452" i="10"/>
  <c r="W452" i="10"/>
  <c r="V453" i="10"/>
  <c r="W453" i="10"/>
  <c r="V454" i="10"/>
  <c r="W454" i="10"/>
  <c r="V455" i="10"/>
  <c r="W455" i="10"/>
  <c r="V456" i="10"/>
  <c r="W456" i="10"/>
  <c r="V457" i="10"/>
  <c r="W457" i="10"/>
  <c r="V458" i="10"/>
  <c r="W458" i="10"/>
  <c r="V459" i="10"/>
  <c r="W459" i="10"/>
  <c r="V460" i="10"/>
  <c r="W460" i="10"/>
  <c r="V461" i="10"/>
  <c r="W461" i="10"/>
  <c r="V462" i="10"/>
  <c r="W462" i="10"/>
  <c r="V463" i="10"/>
  <c r="W463" i="10"/>
  <c r="V464" i="10"/>
  <c r="W464" i="10"/>
  <c r="V465" i="10"/>
  <c r="W465" i="10"/>
  <c r="V466" i="10"/>
  <c r="W466" i="10"/>
  <c r="V467" i="10"/>
  <c r="W467" i="10"/>
  <c r="V468" i="10"/>
  <c r="W468" i="10"/>
  <c r="V469" i="10"/>
  <c r="W469" i="10"/>
  <c r="V470" i="10"/>
  <c r="W470" i="10"/>
  <c r="V471" i="10"/>
  <c r="W471" i="10"/>
  <c r="V472" i="10"/>
  <c r="W472" i="10"/>
  <c r="V473" i="10"/>
  <c r="W473" i="10"/>
  <c r="V474" i="10"/>
  <c r="W474" i="10"/>
  <c r="V475" i="10"/>
  <c r="W475" i="10"/>
  <c r="V476" i="10"/>
  <c r="W476" i="10"/>
  <c r="V477" i="10"/>
  <c r="W477" i="10"/>
  <c r="V478" i="10"/>
  <c r="W478" i="10"/>
  <c r="V479" i="10"/>
  <c r="W479" i="10"/>
  <c r="V480" i="10"/>
  <c r="W480" i="10"/>
  <c r="V481" i="10"/>
  <c r="W481" i="10"/>
  <c r="V482" i="10"/>
  <c r="W482" i="10"/>
  <c r="V483" i="10"/>
  <c r="W483" i="10"/>
  <c r="V484" i="10"/>
  <c r="W484" i="10"/>
  <c r="V485" i="10"/>
  <c r="W485" i="10"/>
  <c r="V486" i="10"/>
  <c r="W486" i="10"/>
  <c r="V487" i="10"/>
  <c r="W487" i="10"/>
  <c r="V488" i="10"/>
  <c r="W488" i="10"/>
  <c r="V489" i="10"/>
  <c r="W489" i="10"/>
  <c r="V490" i="10"/>
  <c r="W490" i="10"/>
  <c r="V491" i="10"/>
  <c r="W491" i="10"/>
  <c r="V492" i="10"/>
  <c r="W492" i="10"/>
  <c r="V493" i="10"/>
  <c r="W493" i="10"/>
  <c r="V494" i="10"/>
  <c r="W494" i="10"/>
  <c r="V495" i="10"/>
  <c r="W495" i="10"/>
  <c r="V496" i="10"/>
  <c r="W496" i="10"/>
  <c r="V497" i="10"/>
  <c r="W497" i="10"/>
  <c r="V498" i="10"/>
  <c r="W498" i="10"/>
  <c r="V499" i="10"/>
  <c r="W499" i="10"/>
  <c r="V500" i="10"/>
  <c r="W500" i="10"/>
  <c r="V501" i="10"/>
  <c r="W501" i="10"/>
  <c r="V502" i="10"/>
  <c r="W502" i="10"/>
  <c r="V503" i="10"/>
  <c r="W503" i="10"/>
  <c r="V504" i="10"/>
  <c r="W504" i="10"/>
  <c r="V505" i="10"/>
  <c r="W505" i="10"/>
  <c r="V506" i="10"/>
  <c r="W506" i="10"/>
  <c r="V507" i="10"/>
  <c r="W507" i="10"/>
  <c r="V508" i="10"/>
  <c r="W508" i="10"/>
  <c r="V509" i="10"/>
  <c r="W509" i="10"/>
  <c r="V510" i="10"/>
  <c r="W510" i="10"/>
  <c r="V511" i="10"/>
  <c r="W511" i="10"/>
  <c r="V512" i="10"/>
  <c r="W512" i="10"/>
  <c r="V513" i="10"/>
  <c r="W513" i="10"/>
  <c r="V514" i="10"/>
  <c r="W514" i="10"/>
  <c r="V515" i="10"/>
  <c r="W515" i="10"/>
  <c r="V516" i="10"/>
  <c r="W516" i="10"/>
  <c r="V517" i="10"/>
  <c r="W517" i="10"/>
  <c r="V518" i="10"/>
  <c r="W518" i="10"/>
  <c r="V519" i="10"/>
  <c r="W519" i="10"/>
  <c r="V520" i="10"/>
  <c r="W520" i="10"/>
  <c r="V521" i="10"/>
  <c r="W521" i="10"/>
  <c r="V522" i="10"/>
  <c r="W522" i="10"/>
  <c r="V523" i="10"/>
  <c r="W523" i="10"/>
  <c r="V524" i="10"/>
  <c r="W524" i="10"/>
  <c r="V525" i="10"/>
  <c r="W525" i="10"/>
  <c r="V526" i="10"/>
  <c r="W526" i="10"/>
  <c r="V527" i="10"/>
  <c r="W527" i="10"/>
  <c r="V528" i="10"/>
  <c r="W528" i="10"/>
  <c r="V529" i="10"/>
  <c r="W529" i="10"/>
  <c r="V530" i="10"/>
  <c r="W530" i="10"/>
  <c r="V531" i="10"/>
  <c r="W531" i="10"/>
  <c r="V532" i="10"/>
  <c r="W532" i="10"/>
  <c r="V533" i="10"/>
  <c r="W533" i="10"/>
  <c r="V534" i="10"/>
  <c r="W534" i="10"/>
  <c r="V535" i="10"/>
  <c r="W535" i="10"/>
  <c r="V536" i="10"/>
  <c r="W536" i="10"/>
  <c r="V537" i="10"/>
  <c r="W537" i="10"/>
  <c r="V538" i="10"/>
  <c r="W538" i="10"/>
  <c r="V539" i="10"/>
  <c r="W539" i="10"/>
  <c r="V540" i="10"/>
  <c r="W540" i="10"/>
  <c r="V541" i="10"/>
  <c r="W541" i="10"/>
  <c r="V542" i="10"/>
  <c r="W542" i="10"/>
  <c r="V543" i="10"/>
  <c r="W543" i="10"/>
  <c r="V544" i="10"/>
  <c r="W544" i="10"/>
  <c r="V545" i="10"/>
  <c r="W545" i="10"/>
  <c r="V546" i="10"/>
  <c r="W546" i="10"/>
  <c r="V547" i="10"/>
  <c r="W547" i="10"/>
  <c r="V548" i="10"/>
  <c r="W548" i="10"/>
  <c r="V549" i="10"/>
  <c r="W549" i="10"/>
  <c r="V550" i="10"/>
  <c r="W550" i="10"/>
  <c r="V551" i="10"/>
  <c r="W551" i="10"/>
  <c r="V552" i="10"/>
  <c r="W552" i="10"/>
  <c r="V553" i="10"/>
  <c r="W553" i="10"/>
  <c r="V554" i="10"/>
  <c r="W554" i="10"/>
  <c r="V555" i="10"/>
  <c r="W555" i="10"/>
  <c r="V556" i="10"/>
  <c r="W556" i="10"/>
  <c r="V557" i="10"/>
  <c r="W557" i="10"/>
  <c r="V558" i="10"/>
  <c r="W558" i="10"/>
  <c r="V559" i="10"/>
  <c r="W559" i="10"/>
  <c r="V560" i="10"/>
  <c r="W560" i="10"/>
  <c r="V561" i="10"/>
  <c r="W561" i="10"/>
  <c r="V562" i="10"/>
  <c r="W562" i="10"/>
  <c r="V563" i="10"/>
  <c r="W563" i="10"/>
  <c r="V564" i="10"/>
  <c r="W564" i="10"/>
  <c r="V565" i="10"/>
  <c r="W565" i="10"/>
  <c r="V566" i="10"/>
  <c r="W566" i="10"/>
  <c r="V567" i="10"/>
  <c r="W567" i="10"/>
  <c r="V568" i="10"/>
  <c r="W568" i="10"/>
  <c r="V569" i="10"/>
  <c r="W569" i="10"/>
  <c r="V570" i="10"/>
  <c r="W570" i="10"/>
  <c r="V571" i="10"/>
  <c r="W571" i="10"/>
  <c r="V572" i="10"/>
  <c r="W572" i="10"/>
  <c r="V573" i="10"/>
  <c r="W573" i="10"/>
  <c r="V574" i="10"/>
  <c r="W574" i="10"/>
  <c r="V575" i="10"/>
  <c r="W575" i="10"/>
  <c r="V576" i="10"/>
  <c r="W576" i="10"/>
  <c r="V577" i="10"/>
  <c r="W577" i="10"/>
  <c r="V578" i="10"/>
  <c r="W578" i="10"/>
  <c r="V579" i="10"/>
  <c r="W579" i="10"/>
  <c r="V580" i="10"/>
  <c r="W580" i="10"/>
  <c r="V581" i="10"/>
  <c r="W581" i="10"/>
  <c r="V582" i="10"/>
  <c r="W582" i="10"/>
  <c r="V583" i="10"/>
  <c r="W583" i="10"/>
  <c r="V584" i="10"/>
  <c r="W584" i="10"/>
  <c r="V585" i="10"/>
  <c r="W585" i="10"/>
  <c r="V586" i="10"/>
  <c r="W586" i="10"/>
  <c r="V587" i="10"/>
  <c r="W587" i="10"/>
  <c r="V588" i="10"/>
  <c r="W588" i="10"/>
  <c r="V589" i="10"/>
  <c r="W589" i="10"/>
  <c r="V590" i="10"/>
  <c r="W590" i="10"/>
  <c r="V591" i="10"/>
  <c r="W591" i="10"/>
  <c r="V592" i="10"/>
  <c r="W592" i="10"/>
  <c r="V593" i="10"/>
  <c r="W593" i="10"/>
  <c r="V594" i="10"/>
  <c r="W594" i="10"/>
  <c r="V595" i="10"/>
  <c r="W595" i="10"/>
  <c r="V596" i="10"/>
  <c r="W596" i="10"/>
  <c r="V597" i="10"/>
  <c r="W597" i="10"/>
  <c r="V598" i="10"/>
  <c r="W598" i="10"/>
  <c r="V599" i="10"/>
  <c r="W599" i="10"/>
  <c r="V600" i="10"/>
  <c r="W600" i="10"/>
  <c r="V601" i="10"/>
  <c r="W601" i="10"/>
  <c r="V602" i="10"/>
  <c r="W602" i="10"/>
  <c r="V603" i="10"/>
  <c r="W603" i="10"/>
  <c r="V604" i="10"/>
  <c r="W604" i="10"/>
  <c r="V605" i="10"/>
  <c r="W605" i="10"/>
  <c r="V606" i="10"/>
  <c r="W606" i="10"/>
  <c r="V607" i="10"/>
  <c r="W607" i="10"/>
  <c r="V608" i="10"/>
  <c r="W608" i="10"/>
  <c r="V609" i="10"/>
  <c r="W609" i="10"/>
  <c r="V610" i="10"/>
  <c r="W610" i="10"/>
  <c r="V611" i="10"/>
  <c r="W611" i="10"/>
  <c r="V612" i="10"/>
  <c r="W612" i="10"/>
  <c r="V613" i="10"/>
  <c r="W613" i="10"/>
  <c r="V614" i="10"/>
  <c r="W614" i="10"/>
  <c r="V615" i="10"/>
  <c r="W615" i="10"/>
  <c r="V616" i="10"/>
  <c r="W616" i="10"/>
  <c r="V617" i="10"/>
  <c r="W617" i="10"/>
  <c r="V618" i="10"/>
  <c r="W618" i="10"/>
  <c r="V619" i="10"/>
  <c r="W619" i="10"/>
  <c r="V620" i="10"/>
  <c r="W620" i="10"/>
  <c r="V621" i="10"/>
  <c r="W621" i="10"/>
  <c r="V622" i="10"/>
  <c r="W622" i="10"/>
  <c r="V623" i="10"/>
  <c r="W623" i="10"/>
  <c r="V624" i="10"/>
  <c r="W624" i="10"/>
  <c r="V625" i="10"/>
  <c r="W625" i="10"/>
  <c r="V626" i="10"/>
  <c r="W626" i="10"/>
  <c r="V627" i="10"/>
  <c r="W627" i="10"/>
  <c r="V628" i="10"/>
  <c r="W628" i="10"/>
  <c r="V629" i="10"/>
  <c r="W629" i="10"/>
  <c r="V630" i="10"/>
  <c r="W630" i="10"/>
  <c r="V631" i="10"/>
  <c r="W631" i="10"/>
  <c r="V632" i="10"/>
  <c r="W632" i="10"/>
  <c r="V633" i="10"/>
  <c r="W633" i="10"/>
  <c r="V634" i="10"/>
  <c r="W634" i="10"/>
  <c r="V635" i="10"/>
  <c r="W635" i="10"/>
  <c r="V636" i="10"/>
  <c r="W636" i="10"/>
  <c r="V637" i="10"/>
  <c r="W637" i="10"/>
  <c r="V638" i="10"/>
  <c r="W638" i="10"/>
  <c r="V639" i="10"/>
  <c r="W639" i="10"/>
  <c r="V640" i="10"/>
  <c r="W640" i="10"/>
  <c r="V641" i="10"/>
  <c r="W641" i="10"/>
  <c r="V642" i="10"/>
  <c r="W642" i="10"/>
  <c r="V643" i="10"/>
  <c r="W643" i="10"/>
  <c r="V646" i="10"/>
  <c r="W646" i="10"/>
  <c r="V647" i="10"/>
  <c r="W647" i="10"/>
  <c r="V648" i="10"/>
  <c r="W648" i="10"/>
  <c r="V649" i="10"/>
  <c r="W649" i="10"/>
  <c r="V650" i="10"/>
  <c r="W650" i="10"/>
  <c r="V651" i="10"/>
  <c r="W651" i="10"/>
  <c r="V652" i="10"/>
  <c r="W652" i="10"/>
  <c r="V653" i="10"/>
  <c r="W653" i="10"/>
  <c r="V654" i="10"/>
  <c r="W654" i="10"/>
  <c r="V655" i="10"/>
  <c r="W655" i="10"/>
  <c r="V656" i="10"/>
  <c r="W656" i="10"/>
  <c r="V657" i="10"/>
  <c r="W657" i="10"/>
  <c r="V658" i="10"/>
  <c r="W658" i="10"/>
  <c r="V659" i="10"/>
  <c r="W659" i="10"/>
  <c r="V660" i="10"/>
  <c r="W660" i="10"/>
  <c r="V661" i="10"/>
  <c r="W661" i="10"/>
  <c r="V662" i="10"/>
  <c r="W662" i="10"/>
  <c r="V663" i="10"/>
  <c r="W663" i="10"/>
  <c r="V664" i="10"/>
  <c r="W664" i="10"/>
  <c r="V665" i="10"/>
  <c r="W665" i="10"/>
  <c r="V666" i="10"/>
  <c r="W666" i="10"/>
  <c r="V667" i="10"/>
  <c r="W667" i="10"/>
  <c r="V668" i="10"/>
  <c r="W668" i="10"/>
  <c r="V669" i="10"/>
  <c r="W669" i="10"/>
  <c r="V670" i="10"/>
  <c r="W670" i="10"/>
  <c r="V671" i="10"/>
  <c r="W671" i="10"/>
  <c r="V672" i="10"/>
  <c r="W672" i="10"/>
  <c r="V673" i="10"/>
  <c r="W673" i="10"/>
  <c r="V674" i="10"/>
  <c r="W674" i="10"/>
  <c r="V675" i="10"/>
  <c r="W675" i="10"/>
  <c r="V676" i="10"/>
  <c r="W676" i="10"/>
  <c r="V677" i="10"/>
  <c r="W677" i="10"/>
  <c r="V678" i="10"/>
  <c r="W678" i="10"/>
  <c r="V679" i="10"/>
  <c r="W679" i="10"/>
  <c r="V680" i="10"/>
  <c r="W680" i="10"/>
  <c r="V681" i="10"/>
  <c r="W681" i="10"/>
  <c r="V682" i="10"/>
  <c r="W682" i="10"/>
  <c r="V683" i="10"/>
  <c r="W683" i="10"/>
  <c r="V684" i="10"/>
  <c r="W684" i="10"/>
  <c r="V685" i="10"/>
  <c r="W685" i="10"/>
  <c r="V686" i="10"/>
  <c r="W686" i="10"/>
  <c r="V687" i="10"/>
  <c r="W687" i="10"/>
  <c r="V688" i="10"/>
  <c r="W688" i="10"/>
  <c r="V689" i="10"/>
  <c r="W689" i="10"/>
  <c r="V690" i="10"/>
  <c r="W690" i="10"/>
  <c r="V691" i="10"/>
  <c r="W691" i="10"/>
  <c r="V692" i="10"/>
  <c r="W692" i="10"/>
  <c r="V693" i="10"/>
  <c r="W693" i="10"/>
  <c r="V694" i="10"/>
  <c r="W694" i="10"/>
  <c r="V695" i="10"/>
  <c r="W695" i="10"/>
  <c r="V696" i="10"/>
  <c r="W696" i="10"/>
  <c r="V697" i="10"/>
  <c r="W697" i="10"/>
  <c r="V698" i="10"/>
  <c r="W698" i="10"/>
  <c r="V699" i="10"/>
  <c r="W699" i="10"/>
  <c r="V700" i="10"/>
  <c r="W700" i="10"/>
  <c r="V701" i="10"/>
  <c r="W701" i="10"/>
  <c r="V702" i="10"/>
  <c r="W702" i="10"/>
  <c r="V703" i="10"/>
  <c r="W703" i="10"/>
  <c r="V704" i="10"/>
  <c r="W704" i="10"/>
  <c r="V705" i="10"/>
  <c r="W705" i="10"/>
  <c r="V706" i="10"/>
  <c r="W706" i="10"/>
  <c r="V707" i="10"/>
  <c r="W707" i="10"/>
  <c r="V708" i="10"/>
  <c r="W708" i="10"/>
  <c r="V709" i="10"/>
  <c r="W709" i="10"/>
  <c r="V710" i="10"/>
  <c r="W710" i="10"/>
  <c r="V711" i="10"/>
  <c r="W711" i="10"/>
  <c r="V712" i="10"/>
  <c r="W712" i="10"/>
  <c r="V713" i="10"/>
  <c r="W713" i="10"/>
  <c r="V714" i="10"/>
  <c r="W714" i="10"/>
  <c r="V715" i="10"/>
  <c r="W715" i="10"/>
  <c r="V716" i="10"/>
  <c r="W716" i="10"/>
  <c r="V717" i="10"/>
  <c r="W717" i="10"/>
  <c r="V718" i="10"/>
  <c r="W718" i="10"/>
  <c r="V719" i="10"/>
  <c r="W719" i="10"/>
  <c r="V720" i="10"/>
  <c r="W720" i="10"/>
  <c r="V721" i="10"/>
  <c r="W721" i="10"/>
  <c r="V722" i="10"/>
  <c r="W722" i="10"/>
  <c r="V723" i="10"/>
  <c r="W723" i="10"/>
  <c r="V724" i="10"/>
  <c r="W724" i="10"/>
  <c r="V725" i="10"/>
  <c r="W725" i="10"/>
  <c r="V726" i="10"/>
  <c r="W726" i="10"/>
  <c r="V727" i="10"/>
  <c r="W727" i="10"/>
  <c r="V728" i="10"/>
  <c r="W728" i="10"/>
  <c r="V729" i="10"/>
  <c r="W729" i="10"/>
  <c r="V730" i="10"/>
  <c r="W730" i="10"/>
  <c r="V731" i="10"/>
  <c r="W731" i="10"/>
  <c r="V732" i="10"/>
  <c r="W732" i="10"/>
  <c r="V733" i="10"/>
  <c r="W733" i="10"/>
  <c r="V734" i="10"/>
  <c r="W734" i="10"/>
  <c r="V735" i="10"/>
  <c r="W735" i="10"/>
  <c r="V736" i="10"/>
  <c r="W736" i="10"/>
  <c r="V737" i="10"/>
  <c r="W737" i="10"/>
  <c r="V738" i="10"/>
  <c r="W738" i="10"/>
  <c r="V739" i="10"/>
  <c r="W739" i="10"/>
  <c r="V740" i="10"/>
  <c r="W740" i="10"/>
  <c r="V741" i="10"/>
  <c r="W741" i="10"/>
  <c r="V742" i="10"/>
  <c r="W742" i="10"/>
  <c r="V743" i="10"/>
  <c r="W743" i="10"/>
  <c r="V744" i="10"/>
  <c r="W744" i="10"/>
  <c r="V745" i="10"/>
  <c r="W745" i="10"/>
  <c r="V746" i="10"/>
  <c r="W746" i="10"/>
  <c r="V747" i="10"/>
  <c r="W747" i="10"/>
  <c r="V748" i="10"/>
  <c r="W748" i="10"/>
  <c r="V749" i="10"/>
  <c r="W749" i="10"/>
  <c r="V750" i="10"/>
  <c r="W750" i="10"/>
  <c r="V751" i="10"/>
  <c r="W751" i="10"/>
  <c r="V752" i="10"/>
  <c r="W752" i="10"/>
  <c r="V753" i="10"/>
  <c r="W753" i="10"/>
  <c r="V754" i="10"/>
  <c r="W754" i="10"/>
  <c r="V755" i="10"/>
  <c r="W755" i="10"/>
  <c r="V756" i="10"/>
  <c r="W756" i="10"/>
  <c r="V757" i="10"/>
  <c r="W757" i="10"/>
  <c r="V758" i="10"/>
  <c r="W758" i="10"/>
  <c r="V759" i="10"/>
  <c r="W759" i="10"/>
  <c r="V760" i="10"/>
  <c r="W760" i="10"/>
  <c r="V761" i="10"/>
  <c r="W761" i="10"/>
  <c r="V762" i="10"/>
  <c r="W762" i="10"/>
  <c r="V763" i="10"/>
  <c r="W763" i="10"/>
  <c r="V764" i="10"/>
  <c r="W764" i="10"/>
  <c r="V765" i="10"/>
  <c r="W765" i="10"/>
  <c r="V766" i="10"/>
  <c r="W766" i="10"/>
  <c r="V767" i="10"/>
  <c r="W767" i="10"/>
  <c r="V768" i="10"/>
  <c r="W768" i="10"/>
  <c r="V769" i="10"/>
  <c r="W769" i="10"/>
  <c r="V770" i="10"/>
  <c r="W770" i="10"/>
  <c r="V771" i="10"/>
  <c r="W771" i="10"/>
  <c r="V772" i="10"/>
  <c r="W772" i="10"/>
  <c r="V773" i="10"/>
  <c r="W773" i="10"/>
  <c r="V774" i="10"/>
  <c r="W774" i="10"/>
  <c r="V775" i="10"/>
  <c r="W775" i="10"/>
  <c r="V776" i="10"/>
  <c r="W776" i="10"/>
  <c r="V777" i="10"/>
  <c r="W777" i="10"/>
  <c r="V778" i="10"/>
  <c r="W778" i="10"/>
  <c r="V779" i="10"/>
  <c r="W779" i="10"/>
  <c r="V780" i="10"/>
  <c r="W780" i="10"/>
  <c r="V781" i="10"/>
  <c r="W781" i="10"/>
  <c r="V782" i="10"/>
  <c r="W782" i="10"/>
  <c r="V783" i="10"/>
  <c r="W783" i="10"/>
  <c r="V784" i="10"/>
  <c r="W784" i="10"/>
  <c r="V785" i="10"/>
  <c r="W785" i="10"/>
  <c r="V786" i="10"/>
  <c r="W786" i="10"/>
  <c r="V787" i="10"/>
  <c r="W787" i="10"/>
  <c r="V788" i="10"/>
  <c r="W788" i="10"/>
  <c r="V789" i="10"/>
  <c r="W789" i="10"/>
  <c r="V790" i="10"/>
  <c r="W790" i="10"/>
  <c r="V791" i="10"/>
  <c r="W791" i="10"/>
  <c r="V792" i="10"/>
  <c r="W792" i="10"/>
  <c r="V793" i="10"/>
  <c r="W793" i="10"/>
  <c r="V794" i="10"/>
  <c r="W794" i="10"/>
  <c r="V795" i="10"/>
  <c r="W795" i="10"/>
  <c r="V796" i="10"/>
  <c r="W796" i="10"/>
  <c r="V797" i="10"/>
  <c r="W797" i="10"/>
  <c r="V798" i="10"/>
  <c r="W798" i="10"/>
  <c r="V799" i="10"/>
  <c r="W799" i="10"/>
  <c r="V800" i="10"/>
  <c r="W800" i="10"/>
  <c r="V801" i="10"/>
  <c r="W801" i="10"/>
  <c r="V802" i="10"/>
  <c r="W802" i="10"/>
  <c r="V803" i="10"/>
  <c r="W803" i="10"/>
  <c r="V804" i="10"/>
  <c r="W804" i="10"/>
  <c r="V805" i="10"/>
  <c r="W805" i="10"/>
  <c r="V806" i="10"/>
  <c r="W806" i="10"/>
  <c r="V807" i="10"/>
  <c r="W807" i="10"/>
  <c r="V808" i="10"/>
  <c r="W808" i="10"/>
  <c r="V809" i="10"/>
  <c r="W809" i="10"/>
  <c r="V810" i="10"/>
  <c r="W810" i="10"/>
  <c r="V811" i="10"/>
  <c r="W811" i="10"/>
  <c r="V812" i="10"/>
  <c r="W812" i="10"/>
  <c r="V813" i="10"/>
  <c r="W813" i="10"/>
  <c r="V814" i="10"/>
  <c r="W814" i="10"/>
  <c r="V815" i="10"/>
  <c r="W815" i="10"/>
  <c r="V816" i="10"/>
  <c r="W816" i="10"/>
  <c r="V817" i="10"/>
  <c r="W817" i="10"/>
  <c r="V818" i="10"/>
  <c r="W818" i="10"/>
  <c r="V819" i="10"/>
  <c r="W819" i="10"/>
  <c r="V820" i="10"/>
  <c r="W820" i="10"/>
  <c r="V821" i="10"/>
  <c r="W821" i="10"/>
  <c r="V822" i="10"/>
  <c r="W822" i="10"/>
  <c r="V823" i="10"/>
  <c r="W823" i="10"/>
  <c r="V824" i="10"/>
  <c r="W824" i="10"/>
  <c r="V825" i="10"/>
  <c r="W825" i="10"/>
  <c r="V826" i="10"/>
  <c r="W826" i="10"/>
  <c r="V827" i="10"/>
  <c r="W827" i="10"/>
  <c r="V828" i="10"/>
  <c r="W828" i="10"/>
  <c r="V829" i="10"/>
  <c r="W829" i="10"/>
  <c r="V830" i="10"/>
  <c r="W830" i="10"/>
  <c r="V831" i="10"/>
  <c r="W831" i="10"/>
  <c r="V832" i="10"/>
  <c r="W832" i="10"/>
  <c r="V833" i="10"/>
  <c r="W833" i="10"/>
  <c r="V834" i="10"/>
  <c r="W834" i="10"/>
  <c r="V835" i="10"/>
  <c r="W835" i="10"/>
  <c r="V836" i="10"/>
  <c r="W836" i="10"/>
  <c r="V837" i="10"/>
  <c r="W837" i="10"/>
  <c r="V838" i="10"/>
  <c r="W838" i="10"/>
  <c r="V839" i="10"/>
  <c r="W839" i="10"/>
  <c r="V840" i="10"/>
  <c r="W840" i="10"/>
  <c r="V841" i="10"/>
  <c r="W841" i="10"/>
  <c r="V842" i="10"/>
  <c r="W842" i="10"/>
  <c r="V843" i="10"/>
  <c r="W843" i="10"/>
  <c r="V844" i="10"/>
  <c r="W844" i="10"/>
  <c r="V845" i="10"/>
  <c r="W845" i="10"/>
  <c r="V846" i="10"/>
  <c r="W846" i="10"/>
  <c r="V847" i="10"/>
  <c r="W847" i="10"/>
  <c r="V848" i="10"/>
  <c r="W848" i="10"/>
  <c r="V849" i="10"/>
  <c r="W849" i="10"/>
  <c r="V850" i="10"/>
  <c r="W850" i="10"/>
  <c r="V851" i="10"/>
  <c r="W851" i="10"/>
  <c r="V852" i="10"/>
  <c r="W852" i="10"/>
  <c r="V853" i="10"/>
  <c r="W853" i="10"/>
  <c r="V854" i="10"/>
  <c r="W854" i="10"/>
  <c r="V855" i="10"/>
  <c r="W855" i="10"/>
  <c r="V856" i="10"/>
  <c r="W856" i="10"/>
  <c r="V857" i="10"/>
  <c r="W857" i="10"/>
  <c r="V858" i="10"/>
  <c r="W858" i="10"/>
  <c r="V859" i="10"/>
  <c r="W859" i="10"/>
  <c r="V860" i="10"/>
  <c r="W860" i="10"/>
  <c r="V861" i="10"/>
  <c r="W861" i="10"/>
  <c r="V862" i="10"/>
  <c r="W862" i="10"/>
  <c r="V863" i="10"/>
  <c r="W863" i="10"/>
  <c r="V864" i="10"/>
  <c r="W864" i="10"/>
  <c r="V865" i="10"/>
  <c r="W865" i="10"/>
  <c r="V866" i="10"/>
  <c r="W866" i="10"/>
  <c r="V867" i="10"/>
  <c r="W867" i="10"/>
  <c r="V868" i="10"/>
  <c r="W868" i="10"/>
  <c r="V869" i="10"/>
  <c r="W869" i="10"/>
  <c r="V870" i="10"/>
  <c r="W870" i="10"/>
  <c r="V871" i="10"/>
  <c r="W871" i="10"/>
  <c r="V872" i="10"/>
  <c r="W872" i="10"/>
  <c r="V873" i="10"/>
  <c r="W873" i="10"/>
  <c r="V874" i="10"/>
  <c r="W874" i="10"/>
  <c r="V875" i="10"/>
  <c r="W875" i="10"/>
  <c r="V876" i="10"/>
  <c r="W876" i="10"/>
  <c r="V877" i="10"/>
  <c r="W877" i="10"/>
  <c r="V878" i="10"/>
  <c r="W878" i="10"/>
  <c r="V879" i="10"/>
  <c r="W879" i="10"/>
  <c r="V880" i="10"/>
  <c r="W880" i="10"/>
  <c r="V881" i="10"/>
  <c r="W881" i="10"/>
  <c r="V882" i="10"/>
  <c r="W882" i="10"/>
  <c r="V883" i="10"/>
  <c r="W883" i="10"/>
  <c r="V884" i="10"/>
  <c r="W884" i="10"/>
  <c r="V885" i="10"/>
  <c r="W885" i="10"/>
  <c r="V886" i="10"/>
  <c r="W886" i="10"/>
  <c r="V887" i="10"/>
  <c r="W887" i="10"/>
  <c r="V888" i="10"/>
  <c r="W888" i="10"/>
  <c r="V889" i="10"/>
  <c r="W889" i="10"/>
  <c r="V890" i="10"/>
  <c r="W890" i="10"/>
  <c r="V891" i="10"/>
  <c r="W891" i="10"/>
  <c r="V892" i="10"/>
  <c r="W892" i="10"/>
  <c r="V893" i="10"/>
  <c r="W893" i="10"/>
  <c r="V894" i="10"/>
  <c r="W894" i="10"/>
  <c r="V895" i="10"/>
  <c r="W895" i="10"/>
  <c r="V896" i="10"/>
  <c r="W896" i="10"/>
  <c r="V897" i="10"/>
  <c r="W897" i="10"/>
  <c r="V898" i="10"/>
  <c r="W898" i="10"/>
  <c r="V899" i="10"/>
  <c r="W899" i="10"/>
  <c r="V900" i="10"/>
  <c r="W900" i="10"/>
  <c r="V901" i="10"/>
  <c r="W901" i="10"/>
  <c r="V902" i="10"/>
  <c r="W902" i="10"/>
  <c r="V903" i="10"/>
  <c r="W903" i="10"/>
  <c r="V904" i="10"/>
  <c r="W904" i="10"/>
  <c r="V905" i="10"/>
  <c r="W905" i="10"/>
  <c r="V906" i="10"/>
  <c r="W906" i="10"/>
  <c r="V907" i="10"/>
  <c r="W907" i="10"/>
  <c r="V908" i="10"/>
  <c r="W908" i="10"/>
  <c r="V909" i="10"/>
  <c r="W909" i="10"/>
  <c r="V910" i="10"/>
  <c r="W910" i="10"/>
  <c r="V911" i="10"/>
  <c r="W911" i="10"/>
  <c r="V912" i="10"/>
  <c r="W912" i="10"/>
  <c r="V913" i="10"/>
  <c r="W913" i="10"/>
  <c r="V914" i="10"/>
  <c r="W914" i="10"/>
  <c r="V915" i="10"/>
  <c r="W915" i="10"/>
  <c r="V916" i="10"/>
  <c r="W916" i="10"/>
  <c r="V917" i="10"/>
  <c r="W917" i="10"/>
  <c r="V918" i="10"/>
  <c r="W918" i="10"/>
  <c r="V919" i="10"/>
  <c r="W919" i="10"/>
  <c r="V920" i="10"/>
  <c r="W920" i="10"/>
  <c r="V921" i="10"/>
  <c r="W921" i="10"/>
  <c r="V922" i="10"/>
  <c r="W922" i="10"/>
  <c r="V923" i="10"/>
  <c r="W923" i="10"/>
  <c r="V924" i="10"/>
  <c r="W924" i="10"/>
  <c r="V925" i="10"/>
  <c r="W925" i="10"/>
  <c r="V926" i="10"/>
  <c r="W926" i="10"/>
  <c r="V927" i="10"/>
  <c r="W927" i="10"/>
  <c r="V928" i="10"/>
  <c r="W928" i="10"/>
  <c r="V929" i="10"/>
  <c r="W929" i="10"/>
  <c r="V930" i="10"/>
  <c r="W930" i="10"/>
  <c r="V931" i="10"/>
  <c r="W931" i="10"/>
  <c r="V932" i="10"/>
  <c r="W932" i="10"/>
  <c r="V933" i="10"/>
  <c r="W933" i="10"/>
  <c r="V934" i="10"/>
  <c r="W934" i="10"/>
  <c r="V935" i="10"/>
  <c r="W935" i="10"/>
  <c r="V936" i="10"/>
  <c r="W936" i="10"/>
  <c r="V937" i="10"/>
  <c r="W937" i="10"/>
  <c r="V938" i="10"/>
  <c r="W938" i="10"/>
  <c r="V939" i="10"/>
  <c r="W939" i="10"/>
  <c r="V940" i="10"/>
  <c r="W940" i="10"/>
  <c r="V941" i="10"/>
  <c r="W941" i="10"/>
  <c r="V942" i="10"/>
  <c r="W942" i="10"/>
  <c r="V943" i="10"/>
  <c r="W943" i="10"/>
  <c r="V944" i="10"/>
  <c r="W944" i="10"/>
  <c r="V945" i="10"/>
  <c r="W945" i="10"/>
  <c r="V946" i="10"/>
  <c r="W946" i="10"/>
  <c r="V947" i="10"/>
  <c r="W947" i="10"/>
  <c r="V948" i="10"/>
  <c r="W948" i="10"/>
  <c r="V949" i="10"/>
  <c r="W949" i="10"/>
  <c r="V950" i="10"/>
  <c r="W950" i="10"/>
  <c r="V951" i="10"/>
  <c r="W951" i="10"/>
  <c r="V952" i="10"/>
  <c r="W952" i="10"/>
  <c r="V953" i="10"/>
  <c r="W953" i="10"/>
  <c r="V954" i="10"/>
  <c r="W954" i="10"/>
  <c r="V955" i="10"/>
  <c r="W955" i="10"/>
  <c r="V956" i="10"/>
  <c r="W956" i="10"/>
  <c r="V957" i="10"/>
  <c r="W957" i="10"/>
  <c r="V958" i="10"/>
  <c r="W958" i="10"/>
  <c r="V959" i="10"/>
  <c r="W959" i="10"/>
  <c r="V960" i="10"/>
  <c r="W960" i="10"/>
  <c r="V961" i="10"/>
  <c r="W961" i="10"/>
  <c r="V962" i="10"/>
  <c r="W962" i="10"/>
  <c r="V963" i="10"/>
  <c r="W963" i="10"/>
  <c r="V964" i="10"/>
  <c r="W964" i="10"/>
  <c r="V965" i="10"/>
  <c r="W965" i="10"/>
  <c r="V3" i="10"/>
  <c r="W3" i="10"/>
  <c r="V387" i="9"/>
  <c r="Y387" i="9"/>
  <c r="V388" i="9"/>
  <c r="Y388" i="9"/>
  <c r="V389" i="9"/>
  <c r="Y389" i="9"/>
  <c r="V390" i="9"/>
  <c r="Y390" i="9"/>
  <c r="V391" i="9"/>
  <c r="Y391" i="9"/>
  <c r="V386" i="9"/>
  <c r="Y386" i="9"/>
  <c r="V55" i="9"/>
  <c r="X55" i="9"/>
  <c r="V54" i="9"/>
  <c r="X54" i="9"/>
  <c r="V53" i="9"/>
  <c r="X53" i="9"/>
  <c r="V52" i="9"/>
  <c r="X52" i="9"/>
  <c r="V51" i="9"/>
  <c r="X51" i="9"/>
  <c r="V50" i="9"/>
  <c r="X50" i="9"/>
  <c r="V49" i="9"/>
  <c r="X49" i="9"/>
  <c r="V48" i="9"/>
  <c r="X48" i="9"/>
  <c r="V47" i="9"/>
  <c r="X47" i="9"/>
  <c r="V46" i="9"/>
  <c r="X46" i="9"/>
  <c r="V45" i="9"/>
  <c r="X45" i="9"/>
  <c r="V44" i="9"/>
  <c r="X44" i="9"/>
  <c r="V43" i="9"/>
  <c r="X43" i="9"/>
  <c r="V42" i="9"/>
  <c r="X42" i="9"/>
  <c r="V41" i="9"/>
  <c r="X41" i="9"/>
  <c r="V40" i="9"/>
  <c r="X40" i="9"/>
  <c r="V39" i="9"/>
  <c r="X39" i="9"/>
  <c r="V38" i="9"/>
  <c r="X38" i="9"/>
  <c r="V37" i="9"/>
  <c r="X37" i="9"/>
  <c r="V36" i="9"/>
  <c r="X36" i="9"/>
  <c r="V35" i="9"/>
  <c r="X35" i="9"/>
  <c r="V34" i="9"/>
  <c r="X34" i="9"/>
  <c r="V33" i="9"/>
  <c r="X33" i="9"/>
  <c r="V32" i="9"/>
  <c r="X32" i="9"/>
  <c r="V218" i="9"/>
  <c r="W218" i="9"/>
  <c r="V219" i="9"/>
  <c r="W219" i="9"/>
  <c r="V220" i="9"/>
  <c r="W220" i="9"/>
  <c r="V221" i="9"/>
  <c r="W221" i="9"/>
  <c r="V222" i="9"/>
  <c r="W222" i="9"/>
  <c r="V223" i="9"/>
  <c r="W223" i="9"/>
  <c r="V224" i="9"/>
  <c r="W224" i="9"/>
  <c r="V225" i="9"/>
  <c r="W225" i="9"/>
  <c r="V226" i="9"/>
  <c r="W226" i="9"/>
  <c r="V227" i="9"/>
  <c r="W227" i="9"/>
  <c r="V228" i="9"/>
  <c r="W228" i="9"/>
  <c r="V229" i="9"/>
  <c r="W229" i="9"/>
  <c r="V230" i="9"/>
  <c r="W230" i="9"/>
  <c r="V231" i="9"/>
  <c r="W231" i="9"/>
  <c r="V232" i="9"/>
  <c r="W232" i="9"/>
  <c r="V233" i="9"/>
  <c r="W233" i="9"/>
  <c r="V234" i="9"/>
  <c r="W234" i="9"/>
  <c r="V235" i="9"/>
  <c r="W235" i="9"/>
  <c r="V236" i="9"/>
  <c r="W236" i="9"/>
  <c r="V237" i="9"/>
  <c r="W237" i="9"/>
  <c r="V238" i="9"/>
  <c r="W238" i="9"/>
  <c r="V239" i="9"/>
  <c r="W239" i="9"/>
  <c r="V240" i="9"/>
  <c r="W240" i="9"/>
  <c r="V241" i="9"/>
  <c r="W241" i="9"/>
  <c r="V242" i="9"/>
  <c r="W242" i="9"/>
  <c r="V243" i="9"/>
  <c r="W243" i="9"/>
  <c r="V244" i="9"/>
  <c r="W244" i="9"/>
  <c r="V245" i="9"/>
  <c r="W245" i="9"/>
  <c r="V246" i="9"/>
  <c r="W246" i="9"/>
  <c r="V247" i="9"/>
  <c r="W247" i="9"/>
  <c r="V248" i="9"/>
  <c r="W248" i="9"/>
  <c r="V249" i="9"/>
  <c r="W249" i="9"/>
  <c r="V250" i="9"/>
  <c r="W250" i="9"/>
  <c r="V251" i="9"/>
  <c r="W251" i="9"/>
  <c r="V252" i="9"/>
  <c r="W252" i="9"/>
  <c r="V253" i="9"/>
  <c r="W253" i="9"/>
  <c r="V254" i="9"/>
  <c r="W254" i="9"/>
  <c r="V255" i="9"/>
  <c r="W255" i="9"/>
  <c r="V256" i="9"/>
  <c r="W256" i="9"/>
  <c r="V257" i="9"/>
  <c r="W257" i="9"/>
  <c r="V258" i="9"/>
  <c r="W258" i="9"/>
  <c r="V259" i="9"/>
  <c r="W259" i="9"/>
  <c r="V260" i="9"/>
  <c r="W260" i="9"/>
  <c r="V261" i="9"/>
  <c r="W261" i="9"/>
  <c r="V262" i="9"/>
  <c r="W262" i="9"/>
  <c r="V263" i="9"/>
  <c r="W263" i="9"/>
  <c r="V264" i="9"/>
  <c r="W264" i="9"/>
  <c r="V265" i="9"/>
  <c r="W265" i="9"/>
  <c r="V266" i="9"/>
  <c r="W266" i="9"/>
  <c r="V267" i="9"/>
  <c r="W267" i="9"/>
  <c r="V268" i="9"/>
  <c r="W268" i="9"/>
  <c r="V269" i="9"/>
  <c r="W269" i="9"/>
  <c r="V270" i="9"/>
  <c r="W270" i="9"/>
  <c r="V271" i="9"/>
  <c r="W271" i="9"/>
  <c r="V272" i="9"/>
  <c r="W272" i="9"/>
  <c r="V273" i="9"/>
  <c r="W273" i="9"/>
  <c r="V274" i="9"/>
  <c r="W274" i="9"/>
  <c r="V275" i="9"/>
  <c r="W275" i="9"/>
  <c r="V92" i="9"/>
  <c r="W92" i="9"/>
  <c r="V93" i="9"/>
  <c r="W93" i="9"/>
  <c r="V94" i="9"/>
  <c r="W94" i="9"/>
  <c r="V95" i="9"/>
  <c r="W95" i="9"/>
  <c r="V96" i="9"/>
  <c r="W96" i="9"/>
  <c r="V97" i="9"/>
  <c r="W97" i="9"/>
  <c r="V98" i="9"/>
  <c r="W98" i="9"/>
  <c r="V99" i="9"/>
  <c r="W99" i="9"/>
  <c r="V100" i="9"/>
  <c r="W100" i="9"/>
  <c r="V101" i="9"/>
  <c r="W101" i="9"/>
  <c r="V102" i="9"/>
  <c r="W102" i="9"/>
  <c r="V103" i="9"/>
  <c r="W103" i="9"/>
  <c r="V104" i="9"/>
  <c r="W104" i="9"/>
  <c r="V105" i="9"/>
  <c r="W105" i="9"/>
  <c r="V106" i="9"/>
  <c r="W106" i="9"/>
  <c r="V107" i="9"/>
  <c r="W107" i="9"/>
  <c r="V108" i="9"/>
  <c r="W108" i="9"/>
  <c r="V109" i="9"/>
  <c r="W109" i="9"/>
  <c r="V110" i="9"/>
  <c r="W110" i="9"/>
  <c r="V111" i="9"/>
  <c r="W111" i="9"/>
  <c r="V112" i="9"/>
  <c r="W112" i="9"/>
  <c r="V113" i="9"/>
  <c r="W113" i="9"/>
  <c r="V114" i="9"/>
  <c r="W114" i="9"/>
  <c r="V115" i="9"/>
  <c r="W115" i="9"/>
  <c r="V116" i="9"/>
  <c r="W116" i="9"/>
  <c r="V117" i="9"/>
  <c r="W117" i="9"/>
  <c r="V118" i="9"/>
  <c r="W118" i="9"/>
  <c r="V119" i="9"/>
  <c r="W119" i="9"/>
  <c r="V120" i="9"/>
  <c r="W120" i="9"/>
  <c r="V121" i="9"/>
  <c r="W121" i="9"/>
  <c r="V122" i="9"/>
  <c r="W122" i="9"/>
  <c r="V392" i="9"/>
  <c r="W392" i="9"/>
  <c r="V393" i="9"/>
  <c r="W393" i="9"/>
  <c r="V394" i="9"/>
  <c r="W394" i="9"/>
  <c r="V395" i="9"/>
  <c r="W395" i="9"/>
  <c r="V396" i="9"/>
  <c r="W396" i="9"/>
  <c r="V397" i="9"/>
  <c r="W397" i="9"/>
  <c r="V398" i="9"/>
  <c r="W398" i="9"/>
  <c r="V399" i="9"/>
  <c r="W399" i="9"/>
  <c r="V400" i="9"/>
  <c r="W400" i="9"/>
  <c r="V401" i="9"/>
  <c r="W401" i="9"/>
  <c r="V402" i="9"/>
  <c r="W402" i="9"/>
  <c r="V403" i="9"/>
  <c r="W403" i="9"/>
  <c r="V404" i="9"/>
  <c r="W404" i="9"/>
  <c r="V405" i="9"/>
  <c r="W405" i="9"/>
  <c r="V406" i="9"/>
  <c r="W406" i="9"/>
  <c r="V407" i="9"/>
  <c r="W407" i="9"/>
  <c r="V408" i="9"/>
  <c r="W408" i="9"/>
  <c r="V418" i="9"/>
  <c r="W418" i="9"/>
  <c r="V419" i="9"/>
  <c r="W419" i="9"/>
  <c r="V420" i="9"/>
  <c r="W420" i="9"/>
  <c r="V421" i="9"/>
  <c r="W421" i="9"/>
  <c r="V422" i="9"/>
  <c r="W422" i="9"/>
  <c r="V423" i="9"/>
  <c r="W423" i="9"/>
  <c r="V424" i="9"/>
  <c r="W424" i="9"/>
  <c r="V425" i="9"/>
  <c r="W425" i="9"/>
  <c r="V426" i="9"/>
  <c r="W426" i="9"/>
  <c r="V427" i="9"/>
  <c r="W427" i="9"/>
  <c r="V428" i="9"/>
  <c r="W428" i="9"/>
  <c r="V429" i="9"/>
  <c r="W429" i="9"/>
  <c r="V430" i="9"/>
  <c r="W430" i="9"/>
  <c r="V431" i="9"/>
  <c r="W431" i="9"/>
  <c r="V432" i="9"/>
  <c r="W432" i="9"/>
  <c r="V433" i="9"/>
  <c r="W433" i="9"/>
  <c r="V434" i="9"/>
  <c r="W434" i="9"/>
  <c r="V435" i="9"/>
  <c r="W435" i="9"/>
  <c r="V436" i="9"/>
  <c r="W436" i="9"/>
  <c r="V437" i="9"/>
  <c r="W437" i="9"/>
  <c r="V438" i="9"/>
  <c r="W438" i="9"/>
  <c r="V439" i="9"/>
  <c r="W439" i="9"/>
  <c r="V440" i="9"/>
  <c r="W440" i="9"/>
  <c r="V441" i="9"/>
  <c r="W441" i="9"/>
  <c r="V442" i="9"/>
  <c r="W442" i="9"/>
  <c r="V443" i="9"/>
  <c r="W443" i="9"/>
  <c r="V444" i="9"/>
  <c r="W444" i="9"/>
  <c r="V445" i="9"/>
  <c r="W445" i="9"/>
  <c r="V446" i="9"/>
  <c r="W446" i="9"/>
  <c r="V447" i="9"/>
  <c r="W447" i="9"/>
  <c r="V448" i="9"/>
  <c r="W448" i="9"/>
  <c r="V449" i="9"/>
  <c r="W449" i="9"/>
  <c r="V450" i="9"/>
  <c r="W450" i="9"/>
  <c r="V451" i="9"/>
  <c r="W451" i="9"/>
  <c r="V452" i="9"/>
  <c r="W452" i="9"/>
  <c r="V453" i="9"/>
  <c r="W453" i="9"/>
  <c r="V454" i="9"/>
  <c r="W454" i="9"/>
  <c r="V455" i="9"/>
  <c r="W455" i="9"/>
  <c r="V456" i="9"/>
  <c r="W456" i="9"/>
  <c r="V457" i="9"/>
  <c r="W457" i="9"/>
  <c r="V458" i="9"/>
  <c r="W458" i="9"/>
  <c r="V459" i="9"/>
  <c r="W459" i="9"/>
  <c r="V460" i="9"/>
  <c r="W460" i="9"/>
  <c r="V461" i="9"/>
  <c r="W461" i="9"/>
  <c r="V462" i="9"/>
  <c r="W462" i="9"/>
  <c r="V463" i="9"/>
  <c r="W463" i="9"/>
  <c r="V464" i="9"/>
  <c r="W464" i="9"/>
  <c r="V465" i="9"/>
  <c r="W465" i="9"/>
  <c r="V466" i="9"/>
  <c r="W466" i="9"/>
  <c r="V467" i="9"/>
  <c r="W467" i="9"/>
  <c r="V468" i="9"/>
  <c r="W468" i="9"/>
  <c r="V469" i="9"/>
  <c r="W469" i="9"/>
  <c r="V470" i="9"/>
  <c r="W470" i="9"/>
  <c r="V471" i="9"/>
  <c r="W471" i="9"/>
  <c r="V472" i="9"/>
  <c r="W472" i="9"/>
  <c r="V473" i="9"/>
  <c r="W473" i="9"/>
  <c r="V474" i="9"/>
  <c r="W474" i="9"/>
  <c r="V475" i="9"/>
  <c r="W475" i="9"/>
  <c r="V476" i="9"/>
  <c r="W476" i="9"/>
  <c r="V477" i="9"/>
  <c r="W477" i="9"/>
  <c r="V478" i="9"/>
  <c r="W478" i="9"/>
  <c r="V479" i="9"/>
  <c r="W479" i="9"/>
  <c r="V480" i="9"/>
  <c r="W480" i="9"/>
  <c r="V481" i="9"/>
  <c r="W481" i="9"/>
  <c r="V482" i="9"/>
  <c r="W482" i="9"/>
  <c r="V483" i="9"/>
  <c r="W483" i="9"/>
  <c r="V484" i="9"/>
  <c r="W484" i="9"/>
  <c r="V485" i="9"/>
  <c r="W485" i="9"/>
  <c r="V486" i="9"/>
  <c r="W486" i="9"/>
  <c r="V487" i="9"/>
  <c r="W487" i="9"/>
  <c r="V488" i="9"/>
  <c r="W488" i="9"/>
  <c r="V489" i="9"/>
  <c r="W489" i="9"/>
  <c r="V490" i="9"/>
  <c r="W490" i="9"/>
  <c r="V491" i="9"/>
  <c r="W491" i="9"/>
  <c r="V492" i="9"/>
  <c r="W492" i="9"/>
  <c r="V493" i="9"/>
  <c r="W493" i="9"/>
  <c r="V494" i="9"/>
  <c r="W494" i="9"/>
  <c r="V495" i="9"/>
  <c r="W495" i="9"/>
  <c r="V496" i="9"/>
  <c r="W496" i="9"/>
  <c r="V497" i="9"/>
  <c r="W497" i="9"/>
  <c r="V498" i="9"/>
  <c r="W498" i="9"/>
  <c r="V499" i="9"/>
  <c r="W499" i="9"/>
  <c r="V500" i="9"/>
  <c r="W500" i="9"/>
  <c r="V501" i="9"/>
  <c r="W501" i="9"/>
  <c r="V502" i="9"/>
  <c r="W502" i="9"/>
  <c r="V503" i="9"/>
  <c r="W503" i="9"/>
  <c r="V504" i="9"/>
  <c r="W504" i="9"/>
  <c r="V505" i="9"/>
  <c r="W505" i="9"/>
  <c r="V506" i="9"/>
  <c r="W506" i="9"/>
  <c r="V507" i="9"/>
  <c r="W507" i="9"/>
  <c r="V508" i="9"/>
  <c r="W508" i="9"/>
  <c r="V509" i="9"/>
  <c r="W509" i="9"/>
  <c r="V409" i="9"/>
  <c r="W409" i="9"/>
  <c r="V410" i="9"/>
  <c r="W410" i="9"/>
  <c r="V411" i="9"/>
  <c r="W411" i="9"/>
  <c r="V412" i="9"/>
  <c r="W412" i="9"/>
  <c r="V413" i="9"/>
  <c r="W413" i="9"/>
  <c r="V414" i="9"/>
  <c r="W414" i="9"/>
  <c r="V415" i="9"/>
  <c r="W415" i="9"/>
  <c r="V416" i="9"/>
  <c r="W416" i="9"/>
  <c r="V417" i="9"/>
  <c r="W417" i="9"/>
  <c r="V3" i="9"/>
  <c r="W3" i="9"/>
  <c r="V4" i="9"/>
  <c r="W4" i="9"/>
  <c r="V5" i="9"/>
  <c r="W5" i="9"/>
  <c r="V6" i="9"/>
  <c r="W6" i="9"/>
  <c r="V7" i="9"/>
  <c r="W7" i="9"/>
  <c r="V8" i="9"/>
  <c r="W8" i="9"/>
  <c r="V9" i="9"/>
  <c r="W9" i="9"/>
  <c r="V17" i="9"/>
  <c r="W17" i="9"/>
  <c r="V18" i="9"/>
  <c r="W18" i="9"/>
  <c r="V19" i="9"/>
  <c r="W19" i="9"/>
  <c r="V20" i="9"/>
  <c r="W20" i="9"/>
  <c r="V21" i="9"/>
  <c r="W21" i="9"/>
  <c r="V22" i="9"/>
  <c r="W22" i="9"/>
  <c r="V23" i="9"/>
  <c r="W23" i="9"/>
  <c r="V24" i="9"/>
  <c r="W24" i="9"/>
  <c r="V25" i="9"/>
  <c r="W25" i="9"/>
  <c r="V26" i="9"/>
  <c r="W26" i="9"/>
  <c r="V27" i="9"/>
  <c r="W27" i="9"/>
  <c r="V28" i="9"/>
  <c r="W28" i="9"/>
  <c r="V29" i="9"/>
  <c r="W29" i="9"/>
  <c r="V30" i="9"/>
  <c r="W30" i="9"/>
  <c r="V31" i="9"/>
  <c r="W31" i="9"/>
  <c r="V10" i="9"/>
  <c r="W10" i="9"/>
  <c r="V11" i="9"/>
  <c r="W11" i="9"/>
  <c r="V12" i="9"/>
  <c r="W12" i="9"/>
  <c r="V13" i="9"/>
  <c r="W13" i="9"/>
  <c r="V14" i="9"/>
  <c r="W14" i="9"/>
  <c r="V15" i="9"/>
  <c r="W15" i="9"/>
  <c r="V16" i="9"/>
  <c r="W16" i="9"/>
  <c r="V173" i="9"/>
  <c r="W173" i="9"/>
  <c r="V174" i="9"/>
  <c r="W174" i="9"/>
  <c r="V123" i="9"/>
  <c r="W123" i="9"/>
  <c r="V124" i="9"/>
  <c r="W124" i="9"/>
  <c r="V125" i="9"/>
  <c r="W125" i="9"/>
  <c r="V126" i="9"/>
  <c r="W126" i="9"/>
  <c r="V127" i="9"/>
  <c r="W127" i="9"/>
  <c r="V128" i="9"/>
  <c r="W128" i="9"/>
  <c r="V129" i="9"/>
  <c r="W129" i="9"/>
  <c r="V130" i="9"/>
  <c r="W130" i="9"/>
  <c r="V131" i="9"/>
  <c r="W131" i="9"/>
  <c r="V132" i="9"/>
  <c r="W132" i="9"/>
  <c r="V133" i="9"/>
  <c r="W133" i="9"/>
  <c r="V134" i="9"/>
  <c r="W134" i="9"/>
  <c r="V135" i="9"/>
  <c r="W135" i="9"/>
  <c r="V136" i="9"/>
  <c r="W136" i="9"/>
  <c r="V137" i="9"/>
  <c r="W137" i="9"/>
  <c r="V138" i="9"/>
  <c r="W138" i="9"/>
  <c r="V139" i="9"/>
  <c r="W139" i="9"/>
  <c r="V140" i="9"/>
  <c r="W140" i="9"/>
  <c r="V141" i="9"/>
  <c r="W141" i="9"/>
  <c r="V142" i="9"/>
  <c r="W142" i="9"/>
  <c r="V143" i="9"/>
  <c r="W143" i="9"/>
  <c r="V144" i="9"/>
  <c r="W144" i="9"/>
  <c r="V175" i="9"/>
  <c r="W175" i="9"/>
  <c r="V176" i="9"/>
  <c r="W176" i="9"/>
  <c r="V177" i="9"/>
  <c r="W177" i="9"/>
  <c r="V178" i="9"/>
  <c r="W178" i="9"/>
  <c r="V179" i="9"/>
  <c r="W179" i="9"/>
  <c r="V180" i="9"/>
  <c r="W180" i="9"/>
  <c r="V181" i="9"/>
  <c r="W181" i="9"/>
  <c r="V182" i="9"/>
  <c r="W182" i="9"/>
  <c r="V183" i="9"/>
  <c r="W183" i="9"/>
  <c r="V184" i="9"/>
  <c r="W184" i="9"/>
  <c r="V185" i="9"/>
  <c r="W185" i="9"/>
  <c r="V186" i="9"/>
  <c r="W186" i="9"/>
  <c r="V187" i="9"/>
  <c r="W187" i="9"/>
  <c r="V188" i="9"/>
  <c r="W188" i="9"/>
  <c r="V189" i="9"/>
  <c r="W189" i="9"/>
  <c r="V190" i="9"/>
  <c r="W190" i="9"/>
  <c r="V191" i="9"/>
  <c r="W191" i="9"/>
  <c r="V192" i="9"/>
  <c r="W192" i="9"/>
  <c r="V193" i="9"/>
  <c r="W193" i="9"/>
  <c r="V145" i="9"/>
  <c r="W145" i="9"/>
  <c r="V146" i="9"/>
  <c r="W146" i="9"/>
  <c r="V147" i="9"/>
  <c r="W147" i="9"/>
  <c r="V148" i="9"/>
  <c r="W148" i="9"/>
  <c r="V149" i="9"/>
  <c r="W149" i="9"/>
  <c r="V150" i="9"/>
  <c r="W150" i="9"/>
  <c r="V151" i="9"/>
  <c r="W151" i="9"/>
  <c r="V152" i="9"/>
  <c r="W152" i="9"/>
  <c r="V153" i="9"/>
  <c r="W153" i="9"/>
  <c r="V154" i="9"/>
  <c r="W154" i="9"/>
  <c r="V155" i="9"/>
  <c r="W155" i="9"/>
  <c r="V156" i="9"/>
  <c r="W156" i="9"/>
  <c r="V157" i="9"/>
  <c r="W157" i="9"/>
  <c r="V158" i="9"/>
  <c r="W158" i="9"/>
  <c r="V159" i="9"/>
  <c r="W159" i="9"/>
  <c r="V160" i="9"/>
  <c r="W160" i="9"/>
  <c r="V161" i="9"/>
  <c r="W161" i="9"/>
  <c r="V162" i="9"/>
  <c r="W162" i="9"/>
  <c r="V194" i="9"/>
  <c r="W194" i="9"/>
  <c r="V195" i="9"/>
  <c r="W195" i="9"/>
  <c r="V196" i="9"/>
  <c r="W196" i="9"/>
  <c r="V197" i="9"/>
  <c r="W197" i="9"/>
  <c r="V198" i="9"/>
  <c r="W198" i="9"/>
  <c r="V199" i="9"/>
  <c r="W199" i="9"/>
  <c r="V163" i="9"/>
  <c r="W163" i="9"/>
  <c r="V200" i="9"/>
  <c r="W200" i="9"/>
  <c r="V201" i="9"/>
  <c r="W201" i="9"/>
  <c r="V202" i="9"/>
  <c r="W202" i="9"/>
  <c r="V203" i="9"/>
  <c r="W203" i="9"/>
  <c r="V204" i="9"/>
  <c r="W204" i="9"/>
  <c r="V164" i="9"/>
  <c r="W164" i="9"/>
  <c r="V165" i="9"/>
  <c r="W165" i="9"/>
  <c r="V166" i="9"/>
  <c r="W166" i="9"/>
  <c r="V167" i="9"/>
  <c r="W167" i="9"/>
  <c r="V168" i="9"/>
  <c r="W168" i="9"/>
  <c r="V169" i="9"/>
  <c r="W169" i="9"/>
  <c r="V170" i="9"/>
  <c r="W170" i="9"/>
  <c r="V205" i="9"/>
  <c r="W205" i="9"/>
  <c r="V206" i="9"/>
  <c r="W206" i="9"/>
  <c r="V207" i="9"/>
  <c r="W207" i="9"/>
  <c r="V171" i="9"/>
  <c r="W171" i="9"/>
  <c r="V172" i="9"/>
  <c r="W172" i="9"/>
  <c r="V208" i="9"/>
  <c r="W208" i="9"/>
  <c r="V209" i="9"/>
  <c r="W209" i="9"/>
  <c r="V210" i="9"/>
  <c r="W210" i="9"/>
  <c r="V211" i="9"/>
  <c r="W211" i="9"/>
  <c r="V212" i="9"/>
  <c r="W212" i="9"/>
  <c r="V213" i="9"/>
  <c r="W213" i="9"/>
  <c r="V214" i="9"/>
  <c r="W214" i="9"/>
  <c r="V215" i="9"/>
  <c r="W215" i="9"/>
  <c r="V216" i="9"/>
  <c r="W216" i="9"/>
  <c r="W32" i="9"/>
  <c r="V81" i="9"/>
  <c r="W81" i="9"/>
  <c r="W33" i="9"/>
  <c r="W34" i="9"/>
  <c r="W35" i="9"/>
  <c r="V82" i="9"/>
  <c r="W82" i="9"/>
  <c r="W36" i="9"/>
  <c r="W37" i="9"/>
  <c r="W38" i="9"/>
  <c r="W39" i="9"/>
  <c r="W40" i="9"/>
  <c r="W41" i="9"/>
  <c r="W42" i="9"/>
  <c r="W43" i="9"/>
  <c r="W44" i="9"/>
  <c r="W45" i="9"/>
  <c r="W46" i="9"/>
  <c r="W47" i="9"/>
  <c r="W48" i="9"/>
  <c r="W49" i="9"/>
  <c r="W50" i="9"/>
  <c r="W51" i="9"/>
  <c r="W52" i="9"/>
  <c r="W53" i="9"/>
  <c r="W54" i="9"/>
  <c r="W55" i="9"/>
  <c r="V83" i="9"/>
  <c r="W83" i="9"/>
  <c r="V84" i="9"/>
  <c r="W84" i="9"/>
  <c r="V85" i="9"/>
  <c r="W85" i="9"/>
  <c r="V86" i="9"/>
  <c r="W86" i="9"/>
  <c r="V87" i="9"/>
  <c r="W87" i="9"/>
  <c r="V88" i="9"/>
  <c r="W88" i="9"/>
  <c r="V89" i="9"/>
  <c r="W89" i="9"/>
  <c r="V90" i="9"/>
  <c r="W90" i="9"/>
  <c r="V91" i="9"/>
  <c r="W91" i="9"/>
  <c r="V276" i="9"/>
  <c r="W276" i="9"/>
  <c r="V277" i="9"/>
  <c r="W277" i="9"/>
  <c r="V278" i="9"/>
  <c r="W278" i="9"/>
  <c r="V279" i="9"/>
  <c r="W279" i="9"/>
  <c r="V280" i="9"/>
  <c r="W280" i="9"/>
  <c r="V281" i="9"/>
  <c r="W281" i="9"/>
  <c r="V282" i="9"/>
  <c r="W282" i="9"/>
  <c r="V283" i="9"/>
  <c r="W283" i="9"/>
  <c r="V284" i="9"/>
  <c r="W284" i="9"/>
  <c r="V285" i="9"/>
  <c r="W285" i="9"/>
  <c r="V286" i="9"/>
  <c r="W286" i="9"/>
  <c r="V287" i="9"/>
  <c r="W287" i="9"/>
  <c r="V288" i="9"/>
  <c r="W288" i="9"/>
  <c r="V289" i="9"/>
  <c r="W289" i="9"/>
  <c r="V290" i="9"/>
  <c r="W290" i="9"/>
  <c r="V291" i="9"/>
  <c r="W291" i="9"/>
  <c r="V292" i="9"/>
  <c r="W292" i="9"/>
  <c r="V293" i="9"/>
  <c r="W293" i="9"/>
  <c r="V294" i="9"/>
  <c r="W294" i="9"/>
  <c r="V295" i="9"/>
  <c r="W295" i="9"/>
  <c r="V296" i="9"/>
  <c r="W296" i="9"/>
  <c r="V297" i="9"/>
  <c r="W297" i="9"/>
  <c r="V298" i="9"/>
  <c r="W298" i="9"/>
  <c r="V299" i="9"/>
  <c r="W299" i="9"/>
  <c r="V300" i="9"/>
  <c r="W300" i="9"/>
  <c r="V301" i="9"/>
  <c r="W301" i="9"/>
  <c r="V302" i="9"/>
  <c r="W302" i="9"/>
  <c r="V303" i="9"/>
  <c r="W303" i="9"/>
  <c r="V304" i="9"/>
  <c r="W304" i="9"/>
  <c r="V305" i="9"/>
  <c r="W305" i="9"/>
  <c r="V306" i="9"/>
  <c r="W306" i="9"/>
  <c r="V307" i="9"/>
  <c r="W307" i="9"/>
  <c r="V308" i="9"/>
  <c r="W308" i="9"/>
  <c r="V309" i="9"/>
  <c r="W309" i="9"/>
  <c r="V310" i="9"/>
  <c r="W310" i="9"/>
  <c r="V311" i="9"/>
  <c r="W311" i="9"/>
  <c r="V312" i="9"/>
  <c r="W312" i="9"/>
  <c r="V313" i="9"/>
  <c r="W313" i="9"/>
  <c r="V314" i="9"/>
  <c r="W314" i="9"/>
  <c r="V315" i="9"/>
  <c r="W315" i="9"/>
  <c r="V316" i="9"/>
  <c r="W316" i="9"/>
  <c r="V317" i="9"/>
  <c r="W317" i="9"/>
  <c r="V318" i="9"/>
  <c r="W318" i="9"/>
  <c r="V319" i="9"/>
  <c r="W319" i="9"/>
  <c r="V320" i="9"/>
  <c r="W320" i="9"/>
  <c r="V321" i="9"/>
  <c r="W321" i="9"/>
  <c r="V322" i="9"/>
  <c r="W322" i="9"/>
  <c r="V323" i="9"/>
  <c r="W323" i="9"/>
  <c r="V324" i="9"/>
  <c r="W324" i="9"/>
  <c r="V325" i="9"/>
  <c r="W325" i="9"/>
  <c r="V326" i="9"/>
  <c r="W326" i="9"/>
  <c r="V327" i="9"/>
  <c r="W327" i="9"/>
  <c r="V328" i="9"/>
  <c r="W328" i="9"/>
  <c r="V329" i="9"/>
  <c r="W329" i="9"/>
  <c r="V330" i="9"/>
  <c r="W330" i="9"/>
  <c r="V331" i="9"/>
  <c r="W331" i="9"/>
  <c r="V332" i="9"/>
  <c r="W332" i="9"/>
  <c r="V333" i="9"/>
  <c r="W333" i="9"/>
  <c r="V334" i="9"/>
  <c r="W334" i="9"/>
  <c r="V335" i="9"/>
  <c r="W335" i="9"/>
  <c r="V336" i="9"/>
  <c r="W336" i="9"/>
  <c r="V337" i="9"/>
  <c r="W337" i="9"/>
  <c r="V338" i="9"/>
  <c r="W338" i="9"/>
  <c r="V339" i="9"/>
  <c r="W339" i="9"/>
  <c r="V340" i="9"/>
  <c r="W340" i="9"/>
  <c r="V341" i="9"/>
  <c r="W341" i="9"/>
  <c r="V342" i="9"/>
  <c r="W342" i="9"/>
  <c r="V343" i="9"/>
  <c r="W343" i="9"/>
  <c r="V344" i="9"/>
  <c r="W344" i="9"/>
  <c r="V345" i="9"/>
  <c r="W345" i="9"/>
  <c r="V346" i="9"/>
  <c r="W346" i="9"/>
  <c r="V347" i="9"/>
  <c r="W347" i="9"/>
  <c r="V348" i="9"/>
  <c r="W348" i="9"/>
  <c r="V349" i="9"/>
  <c r="W349" i="9"/>
  <c r="V350" i="9"/>
  <c r="W350" i="9"/>
  <c r="V351" i="9"/>
  <c r="W351" i="9"/>
  <c r="V352" i="9"/>
  <c r="W352" i="9"/>
  <c r="V353" i="9"/>
  <c r="W353" i="9"/>
  <c r="V354" i="9"/>
  <c r="W354" i="9"/>
  <c r="V355" i="9"/>
  <c r="W355" i="9"/>
  <c r="V356" i="9"/>
  <c r="W356" i="9"/>
  <c r="V357" i="9"/>
  <c r="W357" i="9"/>
  <c r="V358" i="9"/>
  <c r="W358" i="9"/>
  <c r="V359" i="9"/>
  <c r="W359" i="9"/>
  <c r="V360" i="9"/>
  <c r="W360" i="9"/>
  <c r="V361" i="9"/>
  <c r="W361" i="9"/>
  <c r="V362" i="9"/>
  <c r="W362" i="9"/>
  <c r="V363" i="9"/>
  <c r="W363" i="9"/>
  <c r="V364" i="9"/>
  <c r="W364" i="9"/>
  <c r="V365" i="9"/>
  <c r="W365" i="9"/>
  <c r="V366" i="9"/>
  <c r="W366" i="9"/>
  <c r="V367" i="9"/>
  <c r="W367" i="9"/>
  <c r="V368" i="9"/>
  <c r="W368" i="9"/>
  <c r="V369" i="9"/>
  <c r="W369" i="9"/>
  <c r="V370" i="9"/>
  <c r="W370" i="9"/>
  <c r="V371" i="9"/>
  <c r="W371" i="9"/>
  <c r="V372" i="9"/>
  <c r="W372" i="9"/>
  <c r="V373" i="9"/>
  <c r="W373" i="9"/>
  <c r="V374" i="9"/>
  <c r="W374" i="9"/>
  <c r="V375" i="9"/>
  <c r="W375" i="9"/>
  <c r="V376" i="9"/>
  <c r="W376" i="9"/>
  <c r="V377" i="9"/>
  <c r="W377" i="9"/>
  <c r="V378" i="9"/>
  <c r="W378" i="9"/>
  <c r="V379" i="9"/>
  <c r="W379" i="9"/>
  <c r="V380" i="9"/>
  <c r="W380" i="9"/>
  <c r="V381" i="9"/>
  <c r="W381" i="9"/>
  <c r="V382" i="9"/>
  <c r="W382" i="9"/>
  <c r="V383" i="9"/>
  <c r="W383" i="9"/>
  <c r="V384" i="9"/>
  <c r="W384" i="9"/>
  <c r="V385" i="9"/>
  <c r="W385" i="9"/>
  <c r="V510" i="9"/>
  <c r="W510" i="9"/>
  <c r="V511" i="9"/>
  <c r="W511" i="9"/>
  <c r="V512" i="9"/>
  <c r="W512" i="9"/>
  <c r="V513" i="9"/>
  <c r="W513" i="9"/>
  <c r="V514" i="9"/>
  <c r="W514" i="9"/>
  <c r="V515" i="9"/>
  <c r="W515" i="9"/>
  <c r="V516" i="9"/>
  <c r="W516" i="9"/>
  <c r="V517" i="9"/>
  <c r="W517" i="9"/>
  <c r="V518" i="9"/>
  <c r="W518" i="9"/>
  <c r="V519" i="9"/>
  <c r="W519" i="9"/>
  <c r="V520" i="9"/>
  <c r="W520" i="9"/>
  <c r="V521" i="9"/>
  <c r="W521" i="9"/>
  <c r="V522" i="9"/>
  <c r="W522" i="9"/>
  <c r="V523" i="9"/>
  <c r="W523" i="9"/>
  <c r="V524" i="9"/>
  <c r="W524" i="9"/>
  <c r="V525" i="9"/>
  <c r="W525" i="9"/>
  <c r="V526" i="9"/>
  <c r="W526" i="9"/>
  <c r="V527" i="9"/>
  <c r="W527" i="9"/>
  <c r="V528" i="9"/>
  <c r="W528" i="9"/>
  <c r="V529" i="9"/>
  <c r="W529" i="9"/>
  <c r="V530" i="9"/>
  <c r="W530" i="9"/>
  <c r="V531" i="9"/>
  <c r="W531" i="9"/>
  <c r="V532" i="9"/>
  <c r="W532" i="9"/>
  <c r="V533" i="9"/>
  <c r="W533" i="9"/>
  <c r="V534" i="9"/>
  <c r="W534" i="9"/>
  <c r="V535" i="9"/>
  <c r="W535" i="9"/>
  <c r="V536" i="9"/>
  <c r="W536" i="9"/>
  <c r="V537" i="9"/>
  <c r="W537" i="9"/>
  <c r="V538" i="9"/>
  <c r="W538" i="9"/>
  <c r="V539" i="9"/>
  <c r="W539" i="9"/>
  <c r="V540" i="9"/>
  <c r="W540" i="9"/>
  <c r="V541" i="9"/>
  <c r="W541" i="9"/>
  <c r="V542" i="9"/>
  <c r="W542" i="9"/>
  <c r="V543" i="9"/>
  <c r="W543" i="9"/>
  <c r="V544" i="9"/>
  <c r="W544" i="9"/>
  <c r="V545" i="9"/>
  <c r="W545" i="9"/>
  <c r="V546" i="9"/>
  <c r="W546" i="9"/>
  <c r="V547" i="9"/>
  <c r="W547" i="9"/>
  <c r="V548" i="9"/>
  <c r="W548" i="9"/>
  <c r="V549" i="9"/>
  <c r="W549" i="9"/>
  <c r="V550" i="9"/>
  <c r="W550" i="9"/>
  <c r="V551" i="9"/>
  <c r="W551" i="9"/>
  <c r="V552" i="9"/>
  <c r="W552" i="9"/>
  <c r="V553" i="9"/>
  <c r="W553" i="9"/>
  <c r="V554" i="9"/>
  <c r="W554" i="9"/>
  <c r="V555" i="9"/>
  <c r="W555" i="9"/>
  <c r="V556" i="9"/>
  <c r="W556" i="9"/>
  <c r="V557" i="9"/>
  <c r="W557" i="9"/>
  <c r="V558" i="9"/>
  <c r="W558" i="9"/>
  <c r="V559" i="9"/>
  <c r="W559" i="9"/>
  <c r="V560" i="9"/>
  <c r="W560" i="9"/>
  <c r="V561" i="9"/>
  <c r="W561" i="9"/>
  <c r="V562" i="9"/>
  <c r="W562" i="9"/>
  <c r="V563" i="9"/>
  <c r="W563" i="9"/>
  <c r="V564" i="9"/>
  <c r="W564" i="9"/>
  <c r="V565" i="9"/>
  <c r="W565" i="9"/>
  <c r="V566" i="9"/>
  <c r="W566" i="9"/>
  <c r="V567" i="9"/>
  <c r="W567" i="9"/>
  <c r="V568" i="9"/>
  <c r="W568" i="9"/>
  <c r="V569" i="9"/>
  <c r="W569" i="9"/>
  <c r="V570" i="9"/>
  <c r="W570" i="9"/>
  <c r="V571" i="9"/>
  <c r="W571" i="9"/>
  <c r="V572" i="9"/>
  <c r="W572" i="9"/>
  <c r="V573" i="9"/>
  <c r="W573" i="9"/>
  <c r="V574" i="9"/>
  <c r="W574" i="9"/>
  <c r="V575" i="9"/>
  <c r="W575" i="9"/>
  <c r="V576" i="9"/>
  <c r="W576" i="9"/>
  <c r="V577" i="9"/>
  <c r="W577" i="9"/>
  <c r="V578" i="9"/>
  <c r="W578" i="9"/>
  <c r="V579" i="9"/>
  <c r="W579" i="9"/>
  <c r="V580" i="9"/>
  <c r="W580" i="9"/>
  <c r="V581" i="9"/>
  <c r="W581" i="9"/>
  <c r="V582" i="9"/>
  <c r="W582" i="9"/>
  <c r="V583" i="9"/>
  <c r="W583" i="9"/>
  <c r="V584" i="9"/>
  <c r="W584" i="9"/>
  <c r="V585" i="9"/>
  <c r="W585" i="9"/>
  <c r="V586" i="9"/>
  <c r="W586" i="9"/>
  <c r="V587" i="9"/>
  <c r="W587" i="9"/>
  <c r="V588" i="9"/>
  <c r="W588" i="9"/>
  <c r="V589" i="9"/>
  <c r="W589" i="9"/>
  <c r="V590" i="9"/>
  <c r="W590" i="9"/>
  <c r="V591" i="9"/>
  <c r="W591" i="9"/>
  <c r="V592" i="9"/>
  <c r="W592" i="9"/>
  <c r="V593" i="9"/>
  <c r="W593" i="9"/>
  <c r="V594" i="9"/>
  <c r="W594" i="9"/>
  <c r="V595" i="9"/>
  <c r="W595" i="9"/>
  <c r="V596" i="9"/>
  <c r="W596" i="9"/>
  <c r="V597" i="9"/>
  <c r="W597" i="9"/>
  <c r="V598" i="9"/>
  <c r="W598" i="9"/>
  <c r="V599" i="9"/>
  <c r="W599" i="9"/>
  <c r="V600" i="9"/>
  <c r="W600" i="9"/>
  <c r="V601" i="9"/>
  <c r="W601" i="9"/>
  <c r="V602" i="9"/>
  <c r="W602" i="9"/>
  <c r="V603" i="9"/>
  <c r="W603" i="9"/>
  <c r="V604" i="9"/>
  <c r="W604" i="9"/>
  <c r="V605" i="9"/>
  <c r="W605" i="9"/>
  <c r="V606" i="9"/>
  <c r="W606" i="9"/>
  <c r="V607" i="9"/>
  <c r="W607" i="9"/>
  <c r="V608" i="9"/>
  <c r="W608" i="9"/>
  <c r="V609" i="9"/>
  <c r="W609" i="9"/>
  <c r="V610" i="9"/>
  <c r="W610" i="9"/>
  <c r="V611" i="9"/>
  <c r="W611" i="9"/>
  <c r="V612" i="9"/>
  <c r="W612" i="9"/>
  <c r="V613" i="9"/>
  <c r="W613" i="9"/>
  <c r="V614" i="9"/>
  <c r="W614" i="9"/>
  <c r="V615" i="9"/>
  <c r="W615" i="9"/>
  <c r="V616" i="9"/>
  <c r="W616" i="9"/>
  <c r="V617" i="9"/>
  <c r="W617" i="9"/>
  <c r="V618" i="9"/>
  <c r="W618" i="9"/>
  <c r="V619" i="9"/>
  <c r="W619" i="9"/>
  <c r="V620" i="9"/>
  <c r="W620" i="9"/>
  <c r="V621" i="9"/>
  <c r="W621" i="9"/>
  <c r="V622" i="9"/>
  <c r="W622" i="9"/>
  <c r="V623" i="9"/>
  <c r="W623" i="9"/>
  <c r="V624" i="9"/>
  <c r="W624" i="9"/>
  <c r="V625" i="9"/>
  <c r="W625" i="9"/>
  <c r="V626" i="9"/>
  <c r="W626" i="9"/>
  <c r="V627" i="9"/>
  <c r="W627" i="9"/>
  <c r="V628" i="9"/>
  <c r="W628" i="9"/>
  <c r="V629" i="9"/>
  <c r="W629" i="9"/>
  <c r="V630" i="9"/>
  <c r="W630" i="9"/>
  <c r="V631" i="9"/>
  <c r="W631" i="9"/>
  <c r="V632" i="9"/>
  <c r="W632" i="9"/>
  <c r="V633" i="9"/>
  <c r="W633" i="9"/>
  <c r="V634" i="9"/>
  <c r="W634" i="9"/>
  <c r="V635" i="9"/>
  <c r="W635" i="9"/>
  <c r="V636" i="9"/>
  <c r="W636" i="9"/>
  <c r="V637" i="9"/>
  <c r="W637" i="9"/>
  <c r="V638" i="9"/>
  <c r="W638" i="9"/>
  <c r="V639" i="9"/>
  <c r="W639" i="9"/>
  <c r="V640" i="9"/>
  <c r="W640" i="9"/>
  <c r="V641" i="9"/>
  <c r="W641" i="9"/>
  <c r="V642" i="9"/>
  <c r="W642" i="9"/>
  <c r="V643" i="9"/>
  <c r="W643" i="9"/>
  <c r="V644" i="9"/>
  <c r="W644" i="9"/>
  <c r="V645" i="9"/>
  <c r="W645" i="9"/>
  <c r="V646" i="9"/>
  <c r="W646" i="9"/>
  <c r="V647" i="9"/>
  <c r="W647" i="9"/>
  <c r="V648" i="9"/>
  <c r="W648" i="9"/>
  <c r="V649" i="9"/>
  <c r="W649" i="9"/>
  <c r="V650" i="9"/>
  <c r="W650" i="9"/>
  <c r="V651" i="9"/>
  <c r="W651" i="9"/>
  <c r="V652" i="9"/>
  <c r="W652" i="9"/>
  <c r="V653" i="9"/>
  <c r="W653" i="9"/>
  <c r="V654" i="9"/>
  <c r="W654" i="9"/>
  <c r="V655" i="9"/>
  <c r="W655" i="9"/>
  <c r="V656" i="9"/>
  <c r="W656" i="9"/>
  <c r="V657" i="9"/>
  <c r="W657" i="9"/>
  <c r="V658" i="9"/>
  <c r="W658" i="9"/>
  <c r="V659" i="9"/>
  <c r="W659" i="9"/>
  <c r="V660" i="9"/>
  <c r="W660" i="9"/>
  <c r="V661" i="9"/>
  <c r="W661" i="9"/>
  <c r="V662" i="9"/>
  <c r="W662" i="9"/>
  <c r="V663" i="9"/>
  <c r="W663" i="9"/>
  <c r="V664" i="9"/>
  <c r="W664" i="9"/>
  <c r="V665" i="9"/>
  <c r="W665" i="9"/>
  <c r="V666" i="9"/>
  <c r="W666" i="9"/>
  <c r="V667" i="9"/>
  <c r="W667" i="9"/>
  <c r="V668" i="9"/>
  <c r="W668" i="9"/>
  <c r="V669" i="9"/>
  <c r="W669" i="9"/>
  <c r="V670" i="9"/>
  <c r="W670" i="9"/>
  <c r="V671" i="9"/>
  <c r="W671" i="9"/>
  <c r="V672" i="9"/>
  <c r="W672" i="9"/>
  <c r="V673" i="9"/>
  <c r="W673" i="9"/>
  <c r="V674" i="9"/>
  <c r="W674" i="9"/>
  <c r="V675" i="9"/>
  <c r="W675" i="9"/>
  <c r="V676" i="9"/>
  <c r="W676" i="9"/>
  <c r="V677" i="9"/>
  <c r="W677" i="9"/>
  <c r="V678" i="9"/>
  <c r="W678" i="9"/>
  <c r="V679" i="9"/>
  <c r="W679" i="9"/>
  <c r="V680" i="9"/>
  <c r="W680" i="9"/>
  <c r="V681" i="9"/>
  <c r="W681" i="9"/>
  <c r="V682" i="9"/>
  <c r="W682" i="9"/>
  <c r="V683" i="9"/>
  <c r="W683" i="9"/>
  <c r="V684" i="9"/>
  <c r="W684" i="9"/>
  <c r="V685" i="9"/>
  <c r="W685" i="9"/>
  <c r="V686" i="9"/>
  <c r="W686" i="9"/>
  <c r="V687" i="9"/>
  <c r="W687" i="9"/>
  <c r="V688" i="9"/>
  <c r="W688" i="9"/>
  <c r="V689" i="9"/>
  <c r="W689" i="9"/>
  <c r="V690" i="9"/>
  <c r="W690" i="9"/>
  <c r="V691" i="9"/>
  <c r="W691" i="9"/>
  <c r="V692" i="9"/>
  <c r="W692" i="9"/>
  <c r="V693" i="9"/>
  <c r="W693" i="9"/>
  <c r="V694" i="9"/>
  <c r="W694" i="9"/>
  <c r="V695" i="9"/>
  <c r="W695" i="9"/>
  <c r="V696" i="9"/>
  <c r="W696" i="9"/>
  <c r="V697" i="9"/>
  <c r="W697" i="9"/>
  <c r="V698" i="9"/>
  <c r="W698" i="9"/>
  <c r="V699" i="9"/>
  <c r="W699" i="9"/>
  <c r="V700" i="9"/>
  <c r="W700" i="9"/>
  <c r="V701" i="9"/>
  <c r="W701" i="9"/>
  <c r="V702" i="9"/>
  <c r="W702" i="9"/>
  <c r="V703" i="9"/>
  <c r="W703" i="9"/>
  <c r="V704" i="9"/>
  <c r="W704" i="9"/>
  <c r="V705" i="9"/>
  <c r="W705" i="9"/>
  <c r="V706" i="9"/>
  <c r="W706" i="9"/>
  <c r="V707" i="9"/>
  <c r="W707" i="9"/>
  <c r="V708" i="9"/>
  <c r="W708" i="9"/>
  <c r="V709" i="9"/>
  <c r="W709" i="9"/>
  <c r="V710" i="9"/>
  <c r="W710" i="9"/>
  <c r="V711" i="9"/>
  <c r="W711" i="9"/>
  <c r="V712" i="9"/>
  <c r="W712" i="9"/>
  <c r="V713" i="9"/>
  <c r="W713" i="9"/>
  <c r="V714" i="9"/>
  <c r="W714" i="9"/>
  <c r="V715" i="9"/>
  <c r="W715" i="9"/>
  <c r="V716" i="9"/>
  <c r="W716" i="9"/>
  <c r="V717" i="9"/>
  <c r="W717" i="9"/>
  <c r="V718" i="9"/>
  <c r="W718" i="9"/>
  <c r="V719" i="9"/>
  <c r="W719" i="9"/>
  <c r="V720" i="9"/>
  <c r="W720" i="9"/>
  <c r="V721" i="9"/>
  <c r="W721" i="9"/>
  <c r="V722" i="9"/>
  <c r="W722" i="9"/>
  <c r="V723" i="9"/>
  <c r="W723" i="9"/>
  <c r="V724" i="9"/>
  <c r="W724" i="9"/>
  <c r="V725" i="9"/>
  <c r="W725" i="9"/>
  <c r="V217" i="9"/>
  <c r="W217" i="9"/>
  <c r="V426" i="8"/>
  <c r="Y426" i="8"/>
  <c r="V427" i="8"/>
  <c r="Y427" i="8"/>
  <c r="V428" i="8"/>
  <c r="Y428" i="8"/>
  <c r="V425" i="8"/>
  <c r="Y425" i="8"/>
  <c r="V62" i="8"/>
  <c r="X62" i="8"/>
  <c r="V61" i="8"/>
  <c r="X61" i="8"/>
  <c r="V60" i="8"/>
  <c r="X60" i="8"/>
  <c r="V59" i="8"/>
  <c r="X59" i="8"/>
  <c r="V58" i="8"/>
  <c r="X58" i="8"/>
  <c r="V57" i="8"/>
  <c r="X57" i="8"/>
  <c r="V56" i="8"/>
  <c r="X56" i="8"/>
  <c r="V55" i="8"/>
  <c r="X55" i="8"/>
  <c r="V54" i="8"/>
  <c r="X54" i="8"/>
  <c r="V53" i="8"/>
  <c r="X53" i="8"/>
  <c r="V52" i="8"/>
  <c r="X52" i="8"/>
  <c r="V51" i="8"/>
  <c r="X51" i="8"/>
  <c r="V50" i="8"/>
  <c r="X50" i="8"/>
  <c r="V49" i="8"/>
  <c r="X49" i="8"/>
  <c r="V48" i="8"/>
  <c r="X48" i="8"/>
  <c r="V47" i="8"/>
  <c r="X47" i="8"/>
  <c r="V46" i="8"/>
  <c r="X46" i="8"/>
  <c r="V45" i="8"/>
  <c r="X45" i="8"/>
  <c r="V44" i="8"/>
  <c r="X44" i="8"/>
  <c r="V43" i="8"/>
  <c r="X43" i="8"/>
  <c r="V42" i="8"/>
  <c r="X42" i="8"/>
  <c r="V41" i="8"/>
  <c r="X41" i="8"/>
  <c r="V40" i="8"/>
  <c r="X40" i="8"/>
  <c r="V39" i="8"/>
  <c r="X39" i="8"/>
  <c r="V38" i="8"/>
  <c r="X38" i="8"/>
  <c r="V37" i="8"/>
  <c r="X37" i="8"/>
  <c r="V36" i="8"/>
  <c r="X36" i="8"/>
  <c r="V35" i="8"/>
  <c r="X35" i="8"/>
  <c r="V34" i="8"/>
  <c r="X34" i="8"/>
  <c r="V33" i="8"/>
  <c r="X33" i="8"/>
  <c r="V243" i="8"/>
  <c r="W243" i="8"/>
  <c r="V244" i="8"/>
  <c r="W244" i="8"/>
  <c r="V245" i="8"/>
  <c r="W245" i="8"/>
  <c r="V246" i="8"/>
  <c r="W246" i="8"/>
  <c r="V247" i="8"/>
  <c r="W247" i="8"/>
  <c r="V248" i="8"/>
  <c r="W248" i="8"/>
  <c r="V249" i="8"/>
  <c r="W249" i="8"/>
  <c r="V250" i="8"/>
  <c r="W250" i="8"/>
  <c r="V251" i="8"/>
  <c r="W251" i="8"/>
  <c r="V252" i="8"/>
  <c r="W252" i="8"/>
  <c r="V253" i="8"/>
  <c r="W253" i="8"/>
  <c r="V254" i="8"/>
  <c r="W254" i="8"/>
  <c r="V255" i="8"/>
  <c r="W255" i="8"/>
  <c r="V256" i="8"/>
  <c r="W256" i="8"/>
  <c r="V257" i="8"/>
  <c r="W257" i="8"/>
  <c r="V258" i="8"/>
  <c r="W258" i="8"/>
  <c r="V259" i="8"/>
  <c r="W259" i="8"/>
  <c r="V260" i="8"/>
  <c r="W260" i="8"/>
  <c r="V261" i="8"/>
  <c r="W261" i="8"/>
  <c r="V262" i="8"/>
  <c r="W262" i="8"/>
  <c r="V263" i="8"/>
  <c r="W263" i="8"/>
  <c r="V264" i="8"/>
  <c r="W264" i="8"/>
  <c r="V265" i="8"/>
  <c r="W265" i="8"/>
  <c r="V266" i="8"/>
  <c r="W266" i="8"/>
  <c r="V267" i="8"/>
  <c r="W267" i="8"/>
  <c r="V268" i="8"/>
  <c r="W268" i="8"/>
  <c r="V269" i="8"/>
  <c r="W269" i="8"/>
  <c r="V270" i="8"/>
  <c r="W270" i="8"/>
  <c r="V271" i="8"/>
  <c r="W271" i="8"/>
  <c r="V272" i="8"/>
  <c r="W272" i="8"/>
  <c r="V273" i="8"/>
  <c r="W273" i="8"/>
  <c r="V274" i="8"/>
  <c r="W274" i="8"/>
  <c r="V275" i="8"/>
  <c r="W275" i="8"/>
  <c r="V276" i="8"/>
  <c r="W276" i="8"/>
  <c r="V277" i="8"/>
  <c r="W277" i="8"/>
  <c r="V278" i="8"/>
  <c r="W278" i="8"/>
  <c r="V279" i="8"/>
  <c r="W279" i="8"/>
  <c r="V280" i="8"/>
  <c r="W280" i="8"/>
  <c r="V281" i="8"/>
  <c r="W281" i="8"/>
  <c r="V282" i="8"/>
  <c r="W282" i="8"/>
  <c r="V283" i="8"/>
  <c r="W283" i="8"/>
  <c r="V284" i="8"/>
  <c r="W284" i="8"/>
  <c r="V285" i="8"/>
  <c r="W285" i="8"/>
  <c r="V286" i="8"/>
  <c r="W286" i="8"/>
  <c r="V287" i="8"/>
  <c r="W287" i="8"/>
  <c r="V288" i="8"/>
  <c r="W288" i="8"/>
  <c r="V289" i="8"/>
  <c r="W289" i="8"/>
  <c r="V290" i="8"/>
  <c r="W290" i="8"/>
  <c r="V291" i="8"/>
  <c r="W291" i="8"/>
  <c r="V292" i="8"/>
  <c r="W292" i="8"/>
  <c r="V293" i="8"/>
  <c r="W293" i="8"/>
  <c r="V294" i="8"/>
  <c r="W294" i="8"/>
  <c r="V295" i="8"/>
  <c r="W295" i="8"/>
  <c r="V296" i="8"/>
  <c r="W296" i="8"/>
  <c r="V297" i="8"/>
  <c r="W297" i="8"/>
  <c r="V298" i="8"/>
  <c r="W298" i="8"/>
  <c r="V299" i="8"/>
  <c r="W299" i="8"/>
  <c r="V300" i="8"/>
  <c r="W300" i="8"/>
  <c r="V301" i="8"/>
  <c r="W301" i="8"/>
  <c r="V302" i="8"/>
  <c r="W302" i="8"/>
  <c r="V303" i="8"/>
  <c r="W303" i="8"/>
  <c r="V304" i="8"/>
  <c r="W304" i="8"/>
  <c r="V305" i="8"/>
  <c r="W305" i="8"/>
  <c r="V306" i="8"/>
  <c r="W306" i="8"/>
  <c r="V107" i="8"/>
  <c r="W107" i="8"/>
  <c r="V108" i="8"/>
  <c r="W108" i="8"/>
  <c r="V109" i="8"/>
  <c r="W109" i="8"/>
  <c r="V110" i="8"/>
  <c r="W110" i="8"/>
  <c r="V111" i="8"/>
  <c r="W111" i="8"/>
  <c r="V112" i="8"/>
  <c r="W112" i="8"/>
  <c r="V113" i="8"/>
  <c r="W113" i="8"/>
  <c r="V114" i="8"/>
  <c r="W114" i="8"/>
  <c r="V115" i="8"/>
  <c r="W115" i="8"/>
  <c r="V116" i="8"/>
  <c r="W116" i="8"/>
  <c r="V117" i="8"/>
  <c r="W117" i="8"/>
  <c r="V118" i="8"/>
  <c r="W118" i="8"/>
  <c r="V119" i="8"/>
  <c r="W119" i="8"/>
  <c r="V120" i="8"/>
  <c r="W120" i="8"/>
  <c r="V121" i="8"/>
  <c r="W121" i="8"/>
  <c r="V122" i="8"/>
  <c r="W122" i="8"/>
  <c r="V123" i="8"/>
  <c r="W123" i="8"/>
  <c r="V124" i="8"/>
  <c r="W124" i="8"/>
  <c r="V125" i="8"/>
  <c r="W125" i="8"/>
  <c r="V126" i="8"/>
  <c r="W126" i="8"/>
  <c r="V127" i="8"/>
  <c r="W127" i="8"/>
  <c r="V128" i="8"/>
  <c r="W128" i="8"/>
  <c r="V129" i="8"/>
  <c r="W129" i="8"/>
  <c r="V130" i="8"/>
  <c r="W130" i="8"/>
  <c r="V131" i="8"/>
  <c r="W131" i="8"/>
  <c r="V132" i="8"/>
  <c r="W132" i="8"/>
  <c r="V429" i="8"/>
  <c r="W429" i="8"/>
  <c r="V430" i="8"/>
  <c r="W430" i="8"/>
  <c r="V431" i="8"/>
  <c r="W431" i="8"/>
  <c r="V432" i="8"/>
  <c r="W432" i="8"/>
  <c r="V433" i="8"/>
  <c r="W433" i="8"/>
  <c r="V434" i="8"/>
  <c r="W434" i="8"/>
  <c r="V435" i="8"/>
  <c r="W435" i="8"/>
  <c r="V436" i="8"/>
  <c r="W436" i="8"/>
  <c r="V437" i="8"/>
  <c r="W437" i="8"/>
  <c r="V438" i="8"/>
  <c r="W438" i="8"/>
  <c r="V439" i="8"/>
  <c r="W439" i="8"/>
  <c r="V440" i="8"/>
  <c r="W440" i="8"/>
  <c r="V441" i="8"/>
  <c r="W441" i="8"/>
  <c r="V442" i="8"/>
  <c r="W442" i="8"/>
  <c r="V443" i="8"/>
  <c r="W443" i="8"/>
  <c r="V444" i="8"/>
  <c r="W444" i="8"/>
  <c r="V445" i="8"/>
  <c r="W445" i="8"/>
  <c r="V453" i="8"/>
  <c r="W453" i="8"/>
  <c r="V454" i="8"/>
  <c r="W454" i="8"/>
  <c r="V455" i="8"/>
  <c r="W455" i="8"/>
  <c r="V456" i="8"/>
  <c r="W456" i="8"/>
  <c r="V457" i="8"/>
  <c r="W457" i="8"/>
  <c r="V458" i="8"/>
  <c r="W458" i="8"/>
  <c r="V459" i="8"/>
  <c r="W459" i="8"/>
  <c r="V460" i="8"/>
  <c r="W460" i="8"/>
  <c r="V461" i="8"/>
  <c r="W461" i="8"/>
  <c r="V462" i="8"/>
  <c r="W462" i="8"/>
  <c r="V463" i="8"/>
  <c r="W463" i="8"/>
  <c r="V464" i="8"/>
  <c r="W464" i="8"/>
  <c r="V465" i="8"/>
  <c r="W465" i="8"/>
  <c r="V466" i="8"/>
  <c r="W466" i="8"/>
  <c r="V467" i="8"/>
  <c r="W467" i="8"/>
  <c r="V468" i="8"/>
  <c r="W468" i="8"/>
  <c r="V469" i="8"/>
  <c r="W469" i="8"/>
  <c r="V470" i="8"/>
  <c r="W470" i="8"/>
  <c r="V471" i="8"/>
  <c r="W471" i="8"/>
  <c r="V472" i="8"/>
  <c r="W472" i="8"/>
  <c r="V473" i="8"/>
  <c r="W473" i="8"/>
  <c r="V474" i="8"/>
  <c r="W474" i="8"/>
  <c r="V475" i="8"/>
  <c r="W475" i="8"/>
  <c r="V476" i="8"/>
  <c r="W476" i="8"/>
  <c r="V477" i="8"/>
  <c r="W477" i="8"/>
  <c r="V478" i="8"/>
  <c r="W478" i="8"/>
  <c r="V479" i="8"/>
  <c r="W479" i="8"/>
  <c r="V480" i="8"/>
  <c r="W480" i="8"/>
  <c r="V481" i="8"/>
  <c r="W481" i="8"/>
  <c r="V482" i="8"/>
  <c r="W482" i="8"/>
  <c r="V483" i="8"/>
  <c r="W483" i="8"/>
  <c r="V484" i="8"/>
  <c r="W484" i="8"/>
  <c r="V485" i="8"/>
  <c r="W485" i="8"/>
  <c r="V486" i="8"/>
  <c r="W486" i="8"/>
  <c r="V487" i="8"/>
  <c r="W487" i="8"/>
  <c r="V488" i="8"/>
  <c r="W488" i="8"/>
  <c r="V489" i="8"/>
  <c r="W489" i="8"/>
  <c r="V490" i="8"/>
  <c r="W490" i="8"/>
  <c r="V491" i="8"/>
  <c r="W491" i="8"/>
  <c r="V492" i="8"/>
  <c r="W492" i="8"/>
  <c r="V493" i="8"/>
  <c r="W493" i="8"/>
  <c r="V494" i="8"/>
  <c r="W494" i="8"/>
  <c r="V495" i="8"/>
  <c r="W495" i="8"/>
  <c r="V496" i="8"/>
  <c r="W496" i="8"/>
  <c r="V497" i="8"/>
  <c r="W497" i="8"/>
  <c r="V498" i="8"/>
  <c r="W498" i="8"/>
  <c r="V499" i="8"/>
  <c r="W499" i="8"/>
  <c r="V500" i="8"/>
  <c r="W500" i="8"/>
  <c r="V501" i="8"/>
  <c r="W501" i="8"/>
  <c r="V502" i="8"/>
  <c r="W502" i="8"/>
  <c r="V503" i="8"/>
  <c r="W503" i="8"/>
  <c r="V504" i="8"/>
  <c r="W504" i="8"/>
  <c r="V505" i="8"/>
  <c r="W505" i="8"/>
  <c r="V506" i="8"/>
  <c r="W506" i="8"/>
  <c r="V507" i="8"/>
  <c r="W507" i="8"/>
  <c r="V508" i="8"/>
  <c r="W508" i="8"/>
  <c r="V509" i="8"/>
  <c r="W509" i="8"/>
  <c r="V510" i="8"/>
  <c r="W510" i="8"/>
  <c r="V511" i="8"/>
  <c r="W511" i="8"/>
  <c r="V512" i="8"/>
  <c r="W512" i="8"/>
  <c r="V513" i="8"/>
  <c r="W513" i="8"/>
  <c r="V514" i="8"/>
  <c r="W514" i="8"/>
  <c r="V515" i="8"/>
  <c r="W515" i="8"/>
  <c r="V516" i="8"/>
  <c r="W516" i="8"/>
  <c r="V517" i="8"/>
  <c r="W517" i="8"/>
  <c r="V518" i="8"/>
  <c r="W518" i="8"/>
  <c r="V519" i="8"/>
  <c r="W519" i="8"/>
  <c r="V520" i="8"/>
  <c r="W520" i="8"/>
  <c r="V521" i="8"/>
  <c r="W521" i="8"/>
  <c r="V522" i="8"/>
  <c r="W522" i="8"/>
  <c r="V523" i="8"/>
  <c r="W523" i="8"/>
  <c r="V524" i="8"/>
  <c r="W524" i="8"/>
  <c r="V525" i="8"/>
  <c r="W525" i="8"/>
  <c r="V526" i="8"/>
  <c r="W526" i="8"/>
  <c r="V527" i="8"/>
  <c r="W527" i="8"/>
  <c r="V528" i="8"/>
  <c r="W528" i="8"/>
  <c r="V529" i="8"/>
  <c r="W529" i="8"/>
  <c r="V530" i="8"/>
  <c r="W530" i="8"/>
  <c r="V531" i="8"/>
  <c r="W531" i="8"/>
  <c r="V532" i="8"/>
  <c r="W532" i="8"/>
  <c r="V533" i="8"/>
  <c r="W533" i="8"/>
  <c r="V534" i="8"/>
  <c r="W534" i="8"/>
  <c r="V535" i="8"/>
  <c r="W535" i="8"/>
  <c r="V536" i="8"/>
  <c r="W536" i="8"/>
  <c r="V537" i="8"/>
  <c r="W537" i="8"/>
  <c r="V446" i="8"/>
  <c r="W446" i="8"/>
  <c r="V447" i="8"/>
  <c r="W447" i="8"/>
  <c r="V448" i="8"/>
  <c r="W448" i="8"/>
  <c r="V449" i="8"/>
  <c r="W449" i="8"/>
  <c r="V450" i="8"/>
  <c r="W450" i="8"/>
  <c r="V451" i="8"/>
  <c r="W451" i="8"/>
  <c r="V452" i="8"/>
  <c r="W452" i="8"/>
  <c r="V3" i="8"/>
  <c r="W3" i="8"/>
  <c r="V4" i="8"/>
  <c r="W4" i="8"/>
  <c r="V5" i="8"/>
  <c r="W5" i="8"/>
  <c r="V6" i="8"/>
  <c r="W6" i="8"/>
  <c r="V7" i="8"/>
  <c r="W7" i="8"/>
  <c r="V8" i="8"/>
  <c r="W8" i="8"/>
  <c r="V11" i="8"/>
  <c r="W11" i="8"/>
  <c r="V12" i="8"/>
  <c r="W12" i="8"/>
  <c r="V13" i="8"/>
  <c r="W13" i="8"/>
  <c r="V14" i="8"/>
  <c r="W14" i="8"/>
  <c r="V15" i="8"/>
  <c r="W15" i="8"/>
  <c r="V16" i="8"/>
  <c r="W16" i="8"/>
  <c r="V17" i="8"/>
  <c r="W17" i="8"/>
  <c r="V18" i="8"/>
  <c r="W18" i="8"/>
  <c r="V19" i="8"/>
  <c r="W19" i="8"/>
  <c r="V20" i="8"/>
  <c r="W20" i="8"/>
  <c r="V21" i="8"/>
  <c r="W21" i="8"/>
  <c r="V22" i="8"/>
  <c r="W22" i="8"/>
  <c r="V23" i="8"/>
  <c r="W23" i="8"/>
  <c r="V24" i="8"/>
  <c r="W24" i="8"/>
  <c r="V25" i="8"/>
  <c r="W25" i="8"/>
  <c r="V26" i="8"/>
  <c r="W26" i="8"/>
  <c r="V27" i="8"/>
  <c r="W27" i="8"/>
  <c r="V28" i="8"/>
  <c r="W28" i="8"/>
  <c r="V29" i="8"/>
  <c r="W29" i="8"/>
  <c r="V30" i="8"/>
  <c r="W30" i="8"/>
  <c r="V31" i="8"/>
  <c r="W31" i="8"/>
  <c r="V32" i="8"/>
  <c r="W32" i="8"/>
  <c r="V9" i="8"/>
  <c r="W9" i="8"/>
  <c r="V10" i="8"/>
  <c r="W10" i="8"/>
  <c r="V189" i="8"/>
  <c r="W189" i="8"/>
  <c r="V133" i="8"/>
  <c r="W133" i="8"/>
  <c r="V134" i="8"/>
  <c r="W134" i="8"/>
  <c r="V135" i="8"/>
  <c r="W135" i="8"/>
  <c r="V136" i="8"/>
  <c r="W136" i="8"/>
  <c r="V137" i="8"/>
  <c r="W137" i="8"/>
  <c r="V138" i="8"/>
  <c r="W138" i="8"/>
  <c r="V139" i="8"/>
  <c r="W139" i="8"/>
  <c r="V140" i="8"/>
  <c r="W140" i="8"/>
  <c r="V141" i="8"/>
  <c r="W141" i="8"/>
  <c r="V142" i="8"/>
  <c r="W142" i="8"/>
  <c r="V143" i="8"/>
  <c r="W143" i="8"/>
  <c r="V144" i="8"/>
  <c r="W144" i="8"/>
  <c r="V145" i="8"/>
  <c r="W145" i="8"/>
  <c r="V146" i="8"/>
  <c r="W146" i="8"/>
  <c r="V147" i="8"/>
  <c r="W147" i="8"/>
  <c r="V148" i="8"/>
  <c r="W148" i="8"/>
  <c r="V149" i="8"/>
  <c r="W149" i="8"/>
  <c r="V150" i="8"/>
  <c r="W150" i="8"/>
  <c r="V151" i="8"/>
  <c r="W151" i="8"/>
  <c r="V152" i="8"/>
  <c r="W152" i="8"/>
  <c r="V153" i="8"/>
  <c r="W153" i="8"/>
  <c r="V154" i="8"/>
  <c r="W154" i="8"/>
  <c r="V155" i="8"/>
  <c r="W155" i="8"/>
  <c r="V190" i="8"/>
  <c r="W190" i="8"/>
  <c r="V191" i="8"/>
  <c r="W191" i="8"/>
  <c r="V192" i="8"/>
  <c r="W192" i="8"/>
  <c r="V193" i="8"/>
  <c r="W193" i="8"/>
  <c r="V194" i="8"/>
  <c r="W194" i="8"/>
  <c r="V195" i="8"/>
  <c r="W195" i="8"/>
  <c r="V196" i="8"/>
  <c r="W196" i="8"/>
  <c r="V197" i="8"/>
  <c r="W197" i="8"/>
  <c r="V198" i="8"/>
  <c r="W198" i="8"/>
  <c r="V199" i="8"/>
  <c r="W199" i="8"/>
  <c r="V200" i="8"/>
  <c r="W200" i="8"/>
  <c r="V201" i="8"/>
  <c r="W201" i="8"/>
  <c r="V202" i="8"/>
  <c r="W202" i="8"/>
  <c r="V203" i="8"/>
  <c r="W203" i="8"/>
  <c r="V204" i="8"/>
  <c r="W204" i="8"/>
  <c r="V205" i="8"/>
  <c r="W205" i="8"/>
  <c r="V206" i="8"/>
  <c r="W206" i="8"/>
  <c r="V207" i="8"/>
  <c r="W207" i="8"/>
  <c r="V208" i="8"/>
  <c r="W208" i="8"/>
  <c r="V209" i="8"/>
  <c r="W209" i="8"/>
  <c r="V210" i="8"/>
  <c r="W210" i="8"/>
  <c r="V211" i="8"/>
  <c r="W211" i="8"/>
  <c r="V212" i="8"/>
  <c r="W212" i="8"/>
  <c r="V213" i="8"/>
  <c r="W213" i="8"/>
  <c r="V156" i="8"/>
  <c r="W156" i="8"/>
  <c r="V157" i="8"/>
  <c r="W157" i="8"/>
  <c r="V158" i="8"/>
  <c r="W158" i="8"/>
  <c r="V159" i="8"/>
  <c r="W159" i="8"/>
  <c r="V160" i="8"/>
  <c r="W160" i="8"/>
  <c r="V161" i="8"/>
  <c r="W161" i="8"/>
  <c r="V162" i="8"/>
  <c r="W162" i="8"/>
  <c r="V163" i="8"/>
  <c r="W163" i="8"/>
  <c r="V164" i="8"/>
  <c r="W164" i="8"/>
  <c r="V165" i="8"/>
  <c r="W165" i="8"/>
  <c r="V166" i="8"/>
  <c r="W166" i="8"/>
  <c r="V167" i="8"/>
  <c r="W167" i="8"/>
  <c r="V168" i="8"/>
  <c r="W168" i="8"/>
  <c r="V169" i="8"/>
  <c r="W169" i="8"/>
  <c r="V170" i="8"/>
  <c r="W170" i="8"/>
  <c r="V171" i="8"/>
  <c r="W171" i="8"/>
  <c r="V172" i="8"/>
  <c r="W172" i="8"/>
  <c r="V173" i="8"/>
  <c r="W173" i="8"/>
  <c r="V174" i="8"/>
  <c r="W174" i="8"/>
  <c r="V175" i="8"/>
  <c r="W175" i="8"/>
  <c r="V214" i="8"/>
  <c r="W214" i="8"/>
  <c r="V215" i="8"/>
  <c r="W215" i="8"/>
  <c r="V216" i="8"/>
  <c r="W216" i="8"/>
  <c r="V217" i="8"/>
  <c r="W217" i="8"/>
  <c r="V218" i="8"/>
  <c r="W218" i="8"/>
  <c r="V219" i="8"/>
  <c r="W219" i="8"/>
  <c r="V220" i="8"/>
  <c r="W220" i="8"/>
  <c r="V221" i="8"/>
  <c r="W221" i="8"/>
  <c r="V176" i="8"/>
  <c r="W176" i="8"/>
  <c r="V222" i="8"/>
  <c r="W222" i="8"/>
  <c r="V223" i="8"/>
  <c r="W223" i="8"/>
  <c r="V224" i="8"/>
  <c r="W224" i="8"/>
  <c r="V225" i="8"/>
  <c r="W225" i="8"/>
  <c r="V226" i="8"/>
  <c r="W226" i="8"/>
  <c r="V227" i="8"/>
  <c r="W227" i="8"/>
  <c r="V177" i="8"/>
  <c r="W177" i="8"/>
  <c r="V178" i="8"/>
  <c r="W178" i="8"/>
  <c r="V179" i="8"/>
  <c r="W179" i="8"/>
  <c r="V180" i="8"/>
  <c r="W180" i="8"/>
  <c r="V181" i="8"/>
  <c r="W181" i="8"/>
  <c r="V182" i="8"/>
  <c r="W182" i="8"/>
  <c r="V183" i="8"/>
  <c r="W183" i="8"/>
  <c r="V184" i="8"/>
  <c r="W184" i="8"/>
  <c r="V185" i="8"/>
  <c r="W185" i="8"/>
  <c r="V186" i="8"/>
  <c r="W186" i="8"/>
  <c r="V187" i="8"/>
  <c r="W187" i="8"/>
  <c r="V188" i="8"/>
  <c r="W188" i="8"/>
  <c r="V228" i="8"/>
  <c r="W228" i="8"/>
  <c r="V229" i="8"/>
  <c r="W229" i="8"/>
  <c r="V230" i="8"/>
  <c r="W230" i="8"/>
  <c r="V231" i="8"/>
  <c r="W231" i="8"/>
  <c r="V232" i="8"/>
  <c r="W232" i="8"/>
  <c r="V233" i="8"/>
  <c r="W233" i="8"/>
  <c r="V234" i="8"/>
  <c r="W234" i="8"/>
  <c r="V235" i="8"/>
  <c r="W235" i="8"/>
  <c r="V236" i="8"/>
  <c r="W236" i="8"/>
  <c r="V237" i="8"/>
  <c r="W237" i="8"/>
  <c r="V238" i="8"/>
  <c r="W238" i="8"/>
  <c r="V239" i="8"/>
  <c r="W239" i="8"/>
  <c r="V240" i="8"/>
  <c r="W240" i="8"/>
  <c r="V241" i="8"/>
  <c r="W241" i="8"/>
  <c r="W33" i="8"/>
  <c r="V93" i="8"/>
  <c r="W93" i="8"/>
  <c r="V94" i="8"/>
  <c r="W94" i="8"/>
  <c r="W34" i="8"/>
  <c r="W35" i="8"/>
  <c r="W36" i="8"/>
  <c r="W37" i="8"/>
  <c r="W38" i="8"/>
  <c r="W39" i="8"/>
  <c r="W40" i="8"/>
  <c r="W41" i="8"/>
  <c r="W42" i="8"/>
  <c r="W43" i="8"/>
  <c r="W44" i="8"/>
  <c r="W45" i="8"/>
  <c r="W46" i="8"/>
  <c r="W47" i="8"/>
  <c r="W48" i="8"/>
  <c r="W49" i="8"/>
  <c r="W50" i="8"/>
  <c r="W51" i="8"/>
  <c r="W52" i="8"/>
  <c r="W53" i="8"/>
  <c r="W54" i="8"/>
  <c r="W55" i="8"/>
  <c r="W56" i="8"/>
  <c r="W57" i="8"/>
  <c r="W58" i="8"/>
  <c r="W59" i="8"/>
  <c r="W60" i="8"/>
  <c r="W61" i="8"/>
  <c r="W62" i="8"/>
  <c r="V95" i="8"/>
  <c r="W95" i="8"/>
  <c r="V96" i="8"/>
  <c r="W96" i="8"/>
  <c r="V97" i="8"/>
  <c r="W97" i="8"/>
  <c r="V98" i="8"/>
  <c r="W98" i="8"/>
  <c r="V99" i="8"/>
  <c r="W99" i="8"/>
  <c r="V100" i="8"/>
  <c r="W100" i="8"/>
  <c r="V101" i="8"/>
  <c r="W101" i="8"/>
  <c r="V102" i="8"/>
  <c r="W102" i="8"/>
  <c r="V103" i="8"/>
  <c r="W103" i="8"/>
  <c r="V104" i="8"/>
  <c r="W104" i="8"/>
  <c r="V105" i="8"/>
  <c r="W105" i="8"/>
  <c r="V106" i="8"/>
  <c r="W106" i="8"/>
  <c r="V538" i="8"/>
  <c r="W538" i="8"/>
  <c r="V539" i="8"/>
  <c r="W539" i="8"/>
  <c r="V307" i="8"/>
  <c r="W307" i="8"/>
  <c r="V308" i="8"/>
  <c r="W308" i="8"/>
  <c r="V309" i="8"/>
  <c r="W309" i="8"/>
  <c r="V310" i="8"/>
  <c r="W310" i="8"/>
  <c r="V311" i="8"/>
  <c r="W311" i="8"/>
  <c r="V312" i="8"/>
  <c r="W312" i="8"/>
  <c r="V313" i="8"/>
  <c r="W313" i="8"/>
  <c r="V314" i="8"/>
  <c r="W314" i="8"/>
  <c r="V315" i="8"/>
  <c r="W315" i="8"/>
  <c r="V316" i="8"/>
  <c r="W316" i="8"/>
  <c r="V317" i="8"/>
  <c r="W317" i="8"/>
  <c r="V318" i="8"/>
  <c r="W318" i="8"/>
  <c r="V319" i="8"/>
  <c r="W319" i="8"/>
  <c r="V320" i="8"/>
  <c r="W320" i="8"/>
  <c r="V321" i="8"/>
  <c r="W321" i="8"/>
  <c r="V322" i="8"/>
  <c r="W322" i="8"/>
  <c r="V323" i="8"/>
  <c r="W323" i="8"/>
  <c r="V324" i="8"/>
  <c r="W324" i="8"/>
  <c r="V325" i="8"/>
  <c r="W325" i="8"/>
  <c r="V326" i="8"/>
  <c r="W326" i="8"/>
  <c r="V327" i="8"/>
  <c r="W327" i="8"/>
  <c r="V328" i="8"/>
  <c r="W328" i="8"/>
  <c r="V329" i="8"/>
  <c r="W329" i="8"/>
  <c r="V330" i="8"/>
  <c r="W330" i="8"/>
  <c r="V331" i="8"/>
  <c r="W331" i="8"/>
  <c r="V332" i="8"/>
  <c r="W332" i="8"/>
  <c r="V333" i="8"/>
  <c r="W333" i="8"/>
  <c r="V334" i="8"/>
  <c r="W334" i="8"/>
  <c r="V335" i="8"/>
  <c r="W335" i="8"/>
  <c r="V336" i="8"/>
  <c r="W336" i="8"/>
  <c r="V337" i="8"/>
  <c r="W337" i="8"/>
  <c r="V338" i="8"/>
  <c r="W338" i="8"/>
  <c r="V339" i="8"/>
  <c r="W339" i="8"/>
  <c r="V340" i="8"/>
  <c r="W340" i="8"/>
  <c r="V341" i="8"/>
  <c r="W341" i="8"/>
  <c r="V342" i="8"/>
  <c r="W342" i="8"/>
  <c r="V343" i="8"/>
  <c r="W343" i="8"/>
  <c r="V344" i="8"/>
  <c r="W344" i="8"/>
  <c r="V345" i="8"/>
  <c r="W345" i="8"/>
  <c r="V346" i="8"/>
  <c r="W346" i="8"/>
  <c r="V347" i="8"/>
  <c r="W347" i="8"/>
  <c r="V348" i="8"/>
  <c r="W348" i="8"/>
  <c r="V349" i="8"/>
  <c r="W349" i="8"/>
  <c r="V350" i="8"/>
  <c r="W350" i="8"/>
  <c r="V351" i="8"/>
  <c r="W351" i="8"/>
  <c r="V352" i="8"/>
  <c r="W352" i="8"/>
  <c r="V353" i="8"/>
  <c r="W353" i="8"/>
  <c r="V354" i="8"/>
  <c r="W354" i="8"/>
  <c r="V355" i="8"/>
  <c r="W355" i="8"/>
  <c r="V356" i="8"/>
  <c r="W356" i="8"/>
  <c r="V357" i="8"/>
  <c r="W357" i="8"/>
  <c r="V358" i="8"/>
  <c r="W358" i="8"/>
  <c r="V359" i="8"/>
  <c r="W359" i="8"/>
  <c r="V360" i="8"/>
  <c r="W360" i="8"/>
  <c r="V361" i="8"/>
  <c r="W361" i="8"/>
  <c r="V362" i="8"/>
  <c r="W362" i="8"/>
  <c r="V363" i="8"/>
  <c r="W363" i="8"/>
  <c r="V364" i="8"/>
  <c r="W364" i="8"/>
  <c r="V365" i="8"/>
  <c r="W365" i="8"/>
  <c r="V366" i="8"/>
  <c r="W366" i="8"/>
  <c r="V367" i="8"/>
  <c r="W367" i="8"/>
  <c r="V368" i="8"/>
  <c r="W368" i="8"/>
  <c r="V369" i="8"/>
  <c r="W369" i="8"/>
  <c r="V370" i="8"/>
  <c r="W370" i="8"/>
  <c r="V371" i="8"/>
  <c r="W371" i="8"/>
  <c r="V372" i="8"/>
  <c r="W372" i="8"/>
  <c r="V373" i="8"/>
  <c r="W373" i="8"/>
  <c r="V374" i="8"/>
  <c r="W374" i="8"/>
  <c r="V375" i="8"/>
  <c r="W375" i="8"/>
  <c r="V376" i="8"/>
  <c r="W376" i="8"/>
  <c r="V377" i="8"/>
  <c r="W377" i="8"/>
  <c r="V378" i="8"/>
  <c r="W378" i="8"/>
  <c r="V379" i="8"/>
  <c r="W379" i="8"/>
  <c r="V380" i="8"/>
  <c r="W380" i="8"/>
  <c r="V381" i="8"/>
  <c r="W381" i="8"/>
  <c r="V382" i="8"/>
  <c r="W382" i="8"/>
  <c r="V383" i="8"/>
  <c r="W383" i="8"/>
  <c r="V384" i="8"/>
  <c r="W384" i="8"/>
  <c r="V385" i="8"/>
  <c r="W385" i="8"/>
  <c r="V386" i="8"/>
  <c r="W386" i="8"/>
  <c r="V387" i="8"/>
  <c r="W387" i="8"/>
  <c r="V388" i="8"/>
  <c r="W388" i="8"/>
  <c r="V389" i="8"/>
  <c r="W389" i="8"/>
  <c r="V390" i="8"/>
  <c r="W390" i="8"/>
  <c r="V391" i="8"/>
  <c r="W391" i="8"/>
  <c r="V392" i="8"/>
  <c r="W392" i="8"/>
  <c r="V393" i="8"/>
  <c r="W393" i="8"/>
  <c r="V394" i="8"/>
  <c r="W394" i="8"/>
  <c r="V395" i="8"/>
  <c r="W395" i="8"/>
  <c r="V396" i="8"/>
  <c r="W396" i="8"/>
  <c r="V397" i="8"/>
  <c r="W397" i="8"/>
  <c r="V398" i="8"/>
  <c r="W398" i="8"/>
  <c r="V399" i="8"/>
  <c r="W399" i="8"/>
  <c r="V400" i="8"/>
  <c r="W400" i="8"/>
  <c r="V401" i="8"/>
  <c r="W401" i="8"/>
  <c r="V402" i="8"/>
  <c r="W402" i="8"/>
  <c r="V403" i="8"/>
  <c r="W403" i="8"/>
  <c r="V404" i="8"/>
  <c r="W404" i="8"/>
  <c r="V405" i="8"/>
  <c r="W405" i="8"/>
  <c r="V406" i="8"/>
  <c r="W406" i="8"/>
  <c r="V407" i="8"/>
  <c r="W407" i="8"/>
  <c r="V408" i="8"/>
  <c r="W408" i="8"/>
  <c r="V409" i="8"/>
  <c r="W409" i="8"/>
  <c r="V410" i="8"/>
  <c r="W410" i="8"/>
  <c r="V411" i="8"/>
  <c r="W411" i="8"/>
  <c r="V412" i="8"/>
  <c r="W412" i="8"/>
  <c r="V413" i="8"/>
  <c r="W413" i="8"/>
  <c r="V414" i="8"/>
  <c r="W414" i="8"/>
  <c r="V415" i="8"/>
  <c r="W415" i="8"/>
  <c r="V416" i="8"/>
  <c r="W416" i="8"/>
  <c r="V417" i="8"/>
  <c r="W417" i="8"/>
  <c r="V418" i="8"/>
  <c r="W418" i="8"/>
  <c r="V419" i="8"/>
  <c r="W419" i="8"/>
  <c r="V420" i="8"/>
  <c r="W420" i="8"/>
  <c r="V421" i="8"/>
  <c r="W421" i="8"/>
  <c r="V422" i="8"/>
  <c r="W422" i="8"/>
  <c r="V423" i="8"/>
  <c r="W423" i="8"/>
  <c r="V424" i="8"/>
  <c r="W424" i="8"/>
  <c r="V540" i="8"/>
  <c r="W540" i="8"/>
  <c r="V541" i="8"/>
  <c r="W541" i="8"/>
  <c r="V542" i="8"/>
  <c r="W542" i="8"/>
  <c r="V543" i="8"/>
  <c r="W543" i="8"/>
  <c r="V544" i="8"/>
  <c r="W544" i="8"/>
  <c r="V545" i="8"/>
  <c r="W545" i="8"/>
  <c r="V546" i="8"/>
  <c r="W546" i="8"/>
  <c r="V547" i="8"/>
  <c r="W547" i="8"/>
  <c r="V548" i="8"/>
  <c r="W548" i="8"/>
  <c r="V549" i="8"/>
  <c r="W549" i="8"/>
  <c r="V550" i="8"/>
  <c r="W550" i="8"/>
  <c r="V551" i="8"/>
  <c r="W551" i="8"/>
  <c r="V552" i="8"/>
  <c r="W552" i="8"/>
  <c r="V553" i="8"/>
  <c r="W553" i="8"/>
  <c r="V554" i="8"/>
  <c r="W554" i="8"/>
  <c r="V555" i="8"/>
  <c r="W555" i="8"/>
  <c r="V556" i="8"/>
  <c r="W556" i="8"/>
  <c r="V557" i="8"/>
  <c r="W557" i="8"/>
  <c r="V558" i="8"/>
  <c r="W558" i="8"/>
  <c r="V559" i="8"/>
  <c r="W559" i="8"/>
  <c r="V560" i="8"/>
  <c r="W560" i="8"/>
  <c r="V561" i="8"/>
  <c r="W561" i="8"/>
  <c r="V562" i="8"/>
  <c r="W562" i="8"/>
  <c r="V563" i="8"/>
  <c r="W563" i="8"/>
  <c r="V564" i="8"/>
  <c r="W564" i="8"/>
  <c r="V565" i="8"/>
  <c r="W565" i="8"/>
  <c r="V566" i="8"/>
  <c r="W566" i="8"/>
  <c r="V567" i="8"/>
  <c r="W567" i="8"/>
  <c r="V568" i="8"/>
  <c r="W568" i="8"/>
  <c r="V569" i="8"/>
  <c r="W569" i="8"/>
  <c r="V570" i="8"/>
  <c r="W570" i="8"/>
  <c r="V571" i="8"/>
  <c r="W571" i="8"/>
  <c r="V572" i="8"/>
  <c r="W572" i="8"/>
  <c r="V573" i="8"/>
  <c r="W573" i="8"/>
  <c r="V574" i="8"/>
  <c r="W574" i="8"/>
  <c r="V575" i="8"/>
  <c r="W575" i="8"/>
  <c r="V576" i="8"/>
  <c r="W576" i="8"/>
  <c r="V577" i="8"/>
  <c r="W577" i="8"/>
  <c r="V578" i="8"/>
  <c r="W578" i="8"/>
  <c r="V579" i="8"/>
  <c r="W579" i="8"/>
  <c r="V580" i="8"/>
  <c r="W580" i="8"/>
  <c r="V581" i="8"/>
  <c r="W581" i="8"/>
  <c r="V582" i="8"/>
  <c r="W582" i="8"/>
  <c r="V583" i="8"/>
  <c r="W583" i="8"/>
  <c r="V584" i="8"/>
  <c r="W584" i="8"/>
  <c r="V585" i="8"/>
  <c r="W585" i="8"/>
  <c r="V586" i="8"/>
  <c r="W586" i="8"/>
  <c r="V587" i="8"/>
  <c r="W587" i="8"/>
  <c r="V588" i="8"/>
  <c r="W588" i="8"/>
  <c r="V589" i="8"/>
  <c r="W589" i="8"/>
  <c r="V590" i="8"/>
  <c r="W590" i="8"/>
  <c r="V591" i="8"/>
  <c r="W591" i="8"/>
  <c r="V592" i="8"/>
  <c r="W592" i="8"/>
  <c r="V593" i="8"/>
  <c r="W593" i="8"/>
  <c r="V594" i="8"/>
  <c r="W594" i="8"/>
  <c r="V595" i="8"/>
  <c r="W595" i="8"/>
  <c r="V596" i="8"/>
  <c r="W596" i="8"/>
  <c r="V597" i="8"/>
  <c r="W597" i="8"/>
  <c r="V598" i="8"/>
  <c r="W598" i="8"/>
  <c r="V599" i="8"/>
  <c r="W599" i="8"/>
  <c r="V600" i="8"/>
  <c r="W600" i="8"/>
  <c r="V601" i="8"/>
  <c r="W601" i="8"/>
  <c r="V602" i="8"/>
  <c r="W602" i="8"/>
  <c r="V603" i="8"/>
  <c r="W603" i="8"/>
  <c r="V604" i="8"/>
  <c r="W604" i="8"/>
  <c r="V605" i="8"/>
  <c r="W605" i="8"/>
  <c r="V606" i="8"/>
  <c r="W606" i="8"/>
  <c r="V607" i="8"/>
  <c r="W607" i="8"/>
  <c r="V608" i="8"/>
  <c r="W608" i="8"/>
  <c r="V609" i="8"/>
  <c r="W609" i="8"/>
  <c r="V610" i="8"/>
  <c r="W610" i="8"/>
  <c r="V611" i="8"/>
  <c r="W611" i="8"/>
  <c r="V612" i="8"/>
  <c r="W612" i="8"/>
  <c r="V613" i="8"/>
  <c r="W613" i="8"/>
  <c r="V614" i="8"/>
  <c r="W614" i="8"/>
  <c r="V615" i="8"/>
  <c r="W615" i="8"/>
  <c r="V616" i="8"/>
  <c r="W616" i="8"/>
  <c r="V617" i="8"/>
  <c r="W617" i="8"/>
  <c r="V618" i="8"/>
  <c r="W618" i="8"/>
  <c r="V619" i="8"/>
  <c r="W619" i="8"/>
  <c r="V620" i="8"/>
  <c r="W620" i="8"/>
  <c r="V621" i="8"/>
  <c r="W621" i="8"/>
  <c r="V622" i="8"/>
  <c r="W622" i="8"/>
  <c r="V623" i="8"/>
  <c r="W623" i="8"/>
  <c r="V624" i="8"/>
  <c r="W624" i="8"/>
  <c r="V625" i="8"/>
  <c r="W625" i="8"/>
  <c r="V626" i="8"/>
  <c r="W626" i="8"/>
  <c r="V627" i="8"/>
  <c r="W627" i="8"/>
  <c r="V628" i="8"/>
  <c r="W628" i="8"/>
  <c r="V629" i="8"/>
  <c r="W629" i="8"/>
  <c r="V630" i="8"/>
  <c r="W630" i="8"/>
  <c r="V631" i="8"/>
  <c r="W631" i="8"/>
  <c r="V632" i="8"/>
  <c r="W632" i="8"/>
  <c r="V633" i="8"/>
  <c r="W633" i="8"/>
  <c r="V634" i="8"/>
  <c r="W634" i="8"/>
  <c r="V635" i="8"/>
  <c r="W635" i="8"/>
  <c r="V636" i="8"/>
  <c r="W636" i="8"/>
  <c r="V637" i="8"/>
  <c r="W637" i="8"/>
  <c r="V638" i="8"/>
  <c r="W638" i="8"/>
  <c r="V639" i="8"/>
  <c r="W639" i="8"/>
  <c r="V640" i="8"/>
  <c r="W640" i="8"/>
  <c r="V641" i="8"/>
  <c r="W641" i="8"/>
  <c r="V642" i="8"/>
  <c r="W642" i="8"/>
  <c r="V643" i="8"/>
  <c r="W643" i="8"/>
  <c r="V644" i="8"/>
  <c r="W644" i="8"/>
  <c r="V645" i="8"/>
  <c r="W645" i="8"/>
  <c r="V646" i="8"/>
  <c r="W646" i="8"/>
  <c r="V647" i="8"/>
  <c r="W647" i="8"/>
  <c r="V648" i="8"/>
  <c r="W648" i="8"/>
  <c r="V649" i="8"/>
  <c r="W649" i="8"/>
  <c r="V650" i="8"/>
  <c r="W650" i="8"/>
  <c r="V651" i="8"/>
  <c r="W651" i="8"/>
  <c r="V652" i="8"/>
  <c r="W652" i="8"/>
  <c r="V653" i="8"/>
  <c r="W653" i="8"/>
  <c r="V654" i="8"/>
  <c r="W654" i="8"/>
  <c r="V655" i="8"/>
  <c r="W655" i="8"/>
  <c r="V656" i="8"/>
  <c r="W656" i="8"/>
  <c r="V657" i="8"/>
  <c r="W657" i="8"/>
  <c r="V658" i="8"/>
  <c r="W658" i="8"/>
  <c r="V659" i="8"/>
  <c r="W659" i="8"/>
  <c r="V660" i="8"/>
  <c r="W660" i="8"/>
  <c r="V661" i="8"/>
  <c r="W661" i="8"/>
  <c r="V662" i="8"/>
  <c r="W662" i="8"/>
  <c r="V663" i="8"/>
  <c r="W663" i="8"/>
  <c r="V664" i="8"/>
  <c r="W664" i="8"/>
  <c r="V665" i="8"/>
  <c r="W665" i="8"/>
  <c r="V666" i="8"/>
  <c r="W666" i="8"/>
  <c r="V667" i="8"/>
  <c r="W667" i="8"/>
  <c r="V668" i="8"/>
  <c r="W668" i="8"/>
  <c r="V669" i="8"/>
  <c r="W669" i="8"/>
  <c r="V670" i="8"/>
  <c r="W670" i="8"/>
  <c r="V671" i="8"/>
  <c r="W671" i="8"/>
  <c r="V672" i="8"/>
  <c r="W672" i="8"/>
  <c r="V673" i="8"/>
  <c r="W673" i="8"/>
  <c r="V674" i="8"/>
  <c r="W674" i="8"/>
  <c r="V675" i="8"/>
  <c r="W675" i="8"/>
  <c r="V676" i="8"/>
  <c r="W676" i="8"/>
  <c r="V677" i="8"/>
  <c r="W677" i="8"/>
  <c r="V678" i="8"/>
  <c r="W678" i="8"/>
  <c r="V679" i="8"/>
  <c r="W679" i="8"/>
  <c r="V680" i="8"/>
  <c r="W680" i="8"/>
  <c r="V681" i="8"/>
  <c r="W681" i="8"/>
  <c r="V682" i="8"/>
  <c r="W682" i="8"/>
  <c r="V683" i="8"/>
  <c r="W683" i="8"/>
  <c r="V684" i="8"/>
  <c r="W684" i="8"/>
  <c r="V685" i="8"/>
  <c r="W685" i="8"/>
  <c r="V686" i="8"/>
  <c r="W686" i="8"/>
  <c r="V687" i="8"/>
  <c r="W687" i="8"/>
  <c r="V688" i="8"/>
  <c r="W688" i="8"/>
  <c r="V689" i="8"/>
  <c r="W689" i="8"/>
  <c r="V690" i="8"/>
  <c r="W690" i="8"/>
  <c r="V691" i="8"/>
  <c r="W691" i="8"/>
  <c r="V692" i="8"/>
  <c r="W692" i="8"/>
  <c r="V693" i="8"/>
  <c r="W693" i="8"/>
  <c r="V694" i="8"/>
  <c r="W694" i="8"/>
  <c r="V695" i="8"/>
  <c r="W695" i="8"/>
  <c r="V696" i="8"/>
  <c r="W696" i="8"/>
  <c r="V697" i="8"/>
  <c r="W697" i="8"/>
  <c r="V698" i="8"/>
  <c r="W698" i="8"/>
  <c r="V699" i="8"/>
  <c r="W699" i="8"/>
  <c r="V700" i="8"/>
  <c r="W700" i="8"/>
  <c r="V701" i="8"/>
  <c r="W701" i="8"/>
  <c r="V702" i="8"/>
  <c r="W702" i="8"/>
  <c r="V703" i="8"/>
  <c r="W703" i="8"/>
  <c r="V704" i="8"/>
  <c r="W704" i="8"/>
  <c r="V705" i="8"/>
  <c r="W705" i="8"/>
  <c r="V706" i="8"/>
  <c r="W706" i="8"/>
  <c r="V707" i="8"/>
  <c r="W707" i="8"/>
  <c r="V708" i="8"/>
  <c r="W708" i="8"/>
  <c r="V709" i="8"/>
  <c r="W709" i="8"/>
  <c r="V710" i="8"/>
  <c r="W710" i="8"/>
  <c r="V711" i="8"/>
  <c r="W711" i="8"/>
  <c r="V712" i="8"/>
  <c r="W712" i="8"/>
  <c r="V713" i="8"/>
  <c r="W713" i="8"/>
  <c r="V714" i="8"/>
  <c r="W714" i="8"/>
  <c r="V715" i="8"/>
  <c r="W715" i="8"/>
  <c r="V716" i="8"/>
  <c r="W716" i="8"/>
  <c r="V717" i="8"/>
  <c r="W717" i="8"/>
  <c r="V718" i="8"/>
  <c r="W718" i="8"/>
  <c r="V719" i="8"/>
  <c r="W719" i="8"/>
  <c r="V720" i="8"/>
  <c r="W720" i="8"/>
  <c r="V721" i="8"/>
  <c r="W721" i="8"/>
  <c r="V722" i="8"/>
  <c r="W722" i="8"/>
  <c r="V723" i="8"/>
  <c r="W723" i="8"/>
  <c r="V724" i="8"/>
  <c r="W724" i="8"/>
  <c r="V725" i="8"/>
  <c r="W725" i="8"/>
  <c r="V726" i="8"/>
  <c r="W726" i="8"/>
  <c r="V727" i="8"/>
  <c r="W727" i="8"/>
  <c r="V728" i="8"/>
  <c r="W728" i="8"/>
  <c r="V729" i="8"/>
  <c r="W729" i="8"/>
  <c r="V730" i="8"/>
  <c r="W730" i="8"/>
  <c r="V731" i="8"/>
  <c r="W731" i="8"/>
  <c r="V732" i="8"/>
  <c r="W732" i="8"/>
  <c r="V733" i="8"/>
  <c r="W733" i="8"/>
  <c r="V734" i="8"/>
  <c r="W734" i="8"/>
  <c r="V735" i="8"/>
  <c r="W735" i="8"/>
  <c r="V736" i="8"/>
  <c r="W736" i="8"/>
  <c r="V737" i="8"/>
  <c r="W737" i="8"/>
  <c r="V738" i="8"/>
  <c r="W738" i="8"/>
  <c r="V739" i="8"/>
  <c r="W739" i="8"/>
  <c r="V740" i="8"/>
  <c r="W740" i="8"/>
  <c r="V741" i="8"/>
  <c r="W741" i="8"/>
  <c r="V742" i="8"/>
  <c r="W742" i="8"/>
  <c r="V743" i="8"/>
  <c r="W743" i="8"/>
  <c r="V744" i="8"/>
  <c r="W744" i="8"/>
  <c r="V745" i="8"/>
  <c r="W745" i="8"/>
  <c r="V746" i="8"/>
  <c r="W746" i="8"/>
  <c r="V747" i="8"/>
  <c r="W747" i="8"/>
  <c r="V748" i="8"/>
  <c r="W748" i="8"/>
  <c r="V749" i="8"/>
  <c r="W749" i="8"/>
  <c r="V750" i="8"/>
  <c r="W750" i="8"/>
  <c r="V751" i="8"/>
  <c r="W751" i="8"/>
  <c r="V752" i="8"/>
  <c r="W752" i="8"/>
  <c r="V753" i="8"/>
  <c r="W753" i="8"/>
  <c r="V754" i="8"/>
  <c r="W754" i="8"/>
  <c r="V755" i="8"/>
  <c r="W755" i="8"/>
  <c r="V756" i="8"/>
  <c r="W756" i="8"/>
  <c r="V757" i="8"/>
  <c r="W757" i="8"/>
  <c r="V758" i="8"/>
  <c r="W758" i="8"/>
  <c r="V759" i="8"/>
  <c r="W759" i="8"/>
  <c r="V760" i="8"/>
  <c r="W760" i="8"/>
  <c r="V761" i="8"/>
  <c r="W761" i="8"/>
  <c r="V242" i="8"/>
  <c r="W242" i="8"/>
  <c r="V777" i="7"/>
  <c r="Y777" i="7"/>
  <c r="V778" i="7"/>
  <c r="Y778" i="7"/>
  <c r="V779" i="7"/>
  <c r="Y779" i="7"/>
  <c r="V776" i="7"/>
  <c r="Y776" i="7"/>
  <c r="V55" i="7"/>
  <c r="X55" i="7"/>
  <c r="V54" i="7"/>
  <c r="X54" i="7"/>
  <c r="V53" i="7"/>
  <c r="X53" i="7"/>
  <c r="V52" i="7"/>
  <c r="X52" i="7"/>
  <c r="V51" i="7"/>
  <c r="X51" i="7"/>
  <c r="V50" i="7"/>
  <c r="X50" i="7"/>
  <c r="V49" i="7"/>
  <c r="X49" i="7"/>
  <c r="V48" i="7"/>
  <c r="X48" i="7"/>
  <c r="V47" i="7"/>
  <c r="X47" i="7"/>
  <c r="V46" i="7"/>
  <c r="X46" i="7"/>
  <c r="V45" i="7"/>
  <c r="X45" i="7"/>
  <c r="V44" i="7"/>
  <c r="X44" i="7"/>
  <c r="V43" i="7"/>
  <c r="X43" i="7"/>
  <c r="V42" i="7"/>
  <c r="X42" i="7"/>
  <c r="V41" i="7"/>
  <c r="X41" i="7"/>
  <c r="V40" i="7"/>
  <c r="X40" i="7"/>
  <c r="V39" i="7"/>
  <c r="X39" i="7"/>
  <c r="V38" i="7"/>
  <c r="X38" i="7"/>
  <c r="V37" i="7"/>
  <c r="X37" i="7"/>
  <c r="V36" i="7"/>
  <c r="X36" i="7"/>
  <c r="V365" i="6"/>
  <c r="V366" i="6"/>
  <c r="V367" i="6"/>
  <c r="V368" i="6"/>
  <c r="V369" i="6"/>
  <c r="V370" i="6"/>
  <c r="V371" i="6"/>
  <c r="V372" i="6"/>
  <c r="V373" i="6"/>
  <c r="V374" i="6"/>
  <c r="V375" i="6"/>
  <c r="V376" i="6"/>
  <c r="V377" i="6"/>
  <c r="V378" i="6"/>
  <c r="V379" i="6"/>
  <c r="V380" i="6"/>
  <c r="V381" i="6"/>
  <c r="V382" i="6"/>
  <c r="V383" i="6"/>
  <c r="V384" i="6"/>
  <c r="V385" i="6"/>
  <c r="V386" i="6"/>
  <c r="V387" i="6"/>
  <c r="V388" i="6"/>
  <c r="V389" i="6"/>
  <c r="V390" i="6"/>
  <c r="V391" i="6"/>
  <c r="V392" i="6"/>
  <c r="V393" i="6"/>
  <c r="V394" i="6"/>
  <c r="V395" i="6"/>
  <c r="V396" i="6"/>
  <c r="V397" i="6"/>
  <c r="V398" i="6"/>
  <c r="V399" i="6"/>
  <c r="V400" i="6"/>
  <c r="V401" i="6"/>
  <c r="V402" i="6"/>
  <c r="V403" i="6"/>
  <c r="V404" i="6"/>
  <c r="V405" i="6"/>
  <c r="V406" i="6"/>
  <c r="V407" i="6"/>
  <c r="V408" i="6"/>
  <c r="V409" i="6"/>
  <c r="V410" i="6"/>
  <c r="V411" i="6"/>
  <c r="V412" i="6"/>
  <c r="V413" i="6"/>
  <c r="V414" i="6"/>
  <c r="V415" i="6"/>
  <c r="V416" i="6"/>
  <c r="V417" i="6"/>
  <c r="V418" i="6"/>
  <c r="V419" i="6"/>
  <c r="V420" i="6"/>
  <c r="V421" i="6"/>
  <c r="V422" i="6"/>
  <c r="V423" i="6"/>
  <c r="V424" i="6"/>
  <c r="V425" i="6"/>
  <c r="V426" i="6"/>
  <c r="V427" i="6"/>
  <c r="V428" i="6"/>
  <c r="V429" i="6"/>
  <c r="V430" i="6"/>
  <c r="V431" i="6"/>
  <c r="V432" i="6"/>
  <c r="V433" i="6"/>
  <c r="V91" i="6"/>
  <c r="V92" i="6"/>
  <c r="V93" i="6"/>
  <c r="V94" i="6"/>
  <c r="V95" i="6"/>
  <c r="V96" i="6"/>
  <c r="V97"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832" i="6"/>
  <c r="V833" i="6"/>
  <c r="V834" i="6"/>
  <c r="V843" i="6"/>
  <c r="V844" i="6"/>
  <c r="V845" i="6"/>
  <c r="V846" i="6"/>
  <c r="V847" i="6"/>
  <c r="V848" i="6"/>
  <c r="V849" i="6"/>
  <c r="V850" i="6"/>
  <c r="V851" i="6"/>
  <c r="V852" i="6"/>
  <c r="V853" i="6"/>
  <c r="V854" i="6"/>
  <c r="V855" i="6"/>
  <c r="V856" i="6"/>
  <c r="V857" i="6"/>
  <c r="V858" i="6"/>
  <c r="V859" i="6"/>
  <c r="V860" i="6"/>
  <c r="V861" i="6"/>
  <c r="V862" i="6"/>
  <c r="V863" i="6"/>
  <c r="V864" i="6"/>
  <c r="V865" i="6"/>
  <c r="V866" i="6"/>
  <c r="V867" i="6"/>
  <c r="V868" i="6"/>
  <c r="V869" i="6"/>
  <c r="V870" i="6"/>
  <c r="V871" i="6"/>
  <c r="V872" i="6"/>
  <c r="V873" i="6"/>
  <c r="V874" i="6"/>
  <c r="V875" i="6"/>
  <c r="V876" i="6"/>
  <c r="V877" i="6"/>
  <c r="V878" i="6"/>
  <c r="V879" i="6"/>
  <c r="V880" i="6"/>
  <c r="V881" i="6"/>
  <c r="V882" i="6"/>
  <c r="V883" i="6"/>
  <c r="V884" i="6"/>
  <c r="V885" i="6"/>
  <c r="V886" i="6"/>
  <c r="V887" i="6"/>
  <c r="V888" i="6"/>
  <c r="V889" i="6"/>
  <c r="V890" i="6"/>
  <c r="V891" i="6"/>
  <c r="V892" i="6"/>
  <c r="V893" i="6"/>
  <c r="V894" i="6"/>
  <c r="V895" i="6"/>
  <c r="V896" i="6"/>
  <c r="V897" i="6"/>
  <c r="V898" i="6"/>
  <c r="V899" i="6"/>
  <c r="V900" i="6"/>
  <c r="V901" i="6"/>
  <c r="V902" i="6"/>
  <c r="V903" i="6"/>
  <c r="V904" i="6"/>
  <c r="V905" i="6"/>
  <c r="V906" i="6"/>
  <c r="V907" i="6"/>
  <c r="V908" i="6"/>
  <c r="V909" i="6"/>
  <c r="V910" i="6"/>
  <c r="V911" i="6"/>
  <c r="V912" i="6"/>
  <c r="V913" i="6"/>
  <c r="V914" i="6"/>
  <c r="V915" i="6"/>
  <c r="V916" i="6"/>
  <c r="V917" i="6"/>
  <c r="V918" i="6"/>
  <c r="V919" i="6"/>
  <c r="V920" i="6"/>
  <c r="V921" i="6"/>
  <c r="V922" i="6"/>
  <c r="V923" i="6"/>
  <c r="V924" i="6"/>
  <c r="V925" i="6"/>
  <c r="V926" i="6"/>
  <c r="V927" i="6"/>
  <c r="V928" i="6"/>
  <c r="V929" i="6"/>
  <c r="V930" i="6"/>
  <c r="V931" i="6"/>
  <c r="V932" i="6"/>
  <c r="V933" i="6"/>
  <c r="V934" i="6"/>
  <c r="V935" i="6"/>
  <c r="V936" i="6"/>
  <c r="V937" i="6"/>
  <c r="V938" i="6"/>
  <c r="V939" i="6"/>
  <c r="V940" i="6"/>
  <c r="V941" i="6"/>
  <c r="V942" i="6"/>
  <c r="V943" i="6"/>
  <c r="V944" i="6"/>
  <c r="V945" i="6"/>
  <c r="V946" i="6"/>
  <c r="V835" i="6"/>
  <c r="V836" i="6"/>
  <c r="V837" i="6"/>
  <c r="V838" i="6"/>
  <c r="V839" i="6"/>
  <c r="V840" i="6"/>
  <c r="V841" i="6"/>
  <c r="V842" i="6"/>
  <c r="V3" i="6"/>
  <c r="V4" i="6"/>
  <c r="V5" i="6"/>
  <c r="V6" i="6"/>
  <c r="V7" i="6"/>
  <c r="V8" i="6"/>
  <c r="V9" i="6"/>
  <c r="V10" i="6"/>
  <c r="V11" i="6"/>
  <c r="V12" i="6"/>
  <c r="V13" i="6"/>
  <c r="V14" i="6"/>
  <c r="V15" i="6"/>
  <c r="V16" i="6"/>
  <c r="V17" i="6"/>
  <c r="V18" i="6"/>
  <c r="V19" i="6"/>
  <c r="V20" i="6"/>
  <c r="V21" i="6"/>
  <c r="V22" i="6"/>
  <c r="V23" i="6"/>
  <c r="V24" i="6"/>
  <c r="V25" i="6"/>
  <c r="V26" i="6"/>
  <c r="V27" i="6"/>
  <c r="V28" i="6"/>
  <c r="V29" i="6"/>
  <c r="V828" i="6"/>
  <c r="Y828" i="6"/>
  <c r="V829" i="6"/>
  <c r="Y829" i="6"/>
  <c r="V830" i="6"/>
  <c r="Y830" i="6"/>
  <c r="V831" i="6"/>
  <c r="Y831"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309" i="6"/>
  <c r="V310" i="6"/>
  <c r="V311" i="6"/>
  <c r="V312" i="6"/>
  <c r="V313" i="6"/>
  <c r="V314" i="6"/>
  <c r="V315" i="6"/>
  <c r="V316" i="6"/>
  <c r="V317" i="6"/>
  <c r="V318" i="6"/>
  <c r="V319" i="6"/>
  <c r="V320" i="6"/>
  <c r="V321" i="6"/>
  <c r="V322" i="6"/>
  <c r="V323" i="6"/>
  <c r="V281" i="6"/>
  <c r="V282" i="6"/>
  <c r="V283" i="6"/>
  <c r="V284" i="6"/>
  <c r="V285" i="6"/>
  <c r="V286" i="6"/>
  <c r="V287" i="6"/>
  <c r="V324" i="6"/>
  <c r="V325" i="6"/>
  <c r="V326" i="6"/>
  <c r="V288" i="6"/>
  <c r="V289" i="6"/>
  <c r="V290" i="6"/>
  <c r="V291" i="6"/>
  <c r="V292" i="6"/>
  <c r="V293" i="6"/>
  <c r="V294" i="6"/>
  <c r="V327" i="6"/>
  <c r="V328" i="6"/>
  <c r="V329" i="6"/>
  <c r="V330" i="6"/>
  <c r="V331" i="6"/>
  <c r="V295" i="6"/>
  <c r="V296" i="6"/>
  <c r="V297" i="6"/>
  <c r="V298" i="6"/>
  <c r="V299" i="6"/>
  <c r="V332" i="6"/>
  <c r="V333" i="6"/>
  <c r="V334" i="6"/>
  <c r="V300" i="6"/>
  <c r="V335" i="6"/>
  <c r="V336" i="6"/>
  <c r="V337" i="6"/>
  <c r="V301" i="6"/>
  <c r="V302" i="6"/>
  <c r="V338" i="6"/>
  <c r="V339" i="6"/>
  <c r="V303" i="6"/>
  <c r="V304" i="6"/>
  <c r="V305" i="6"/>
  <c r="V306" i="6"/>
  <c r="V307" i="6"/>
  <c r="V308" i="6"/>
  <c r="V340" i="6"/>
  <c r="V341" i="6"/>
  <c r="V342" i="6"/>
  <c r="V343" i="6"/>
  <c r="V344" i="6"/>
  <c r="V345" i="6"/>
  <c r="V346" i="6"/>
  <c r="V347" i="6"/>
  <c r="V348" i="6"/>
  <c r="V349" i="6"/>
  <c r="V350" i="6"/>
  <c r="V351" i="6"/>
  <c r="V352" i="6"/>
  <c r="V353" i="6"/>
  <c r="V354" i="6"/>
  <c r="V355" i="6"/>
  <c r="V356" i="6"/>
  <c r="V357" i="6"/>
  <c r="V358" i="6"/>
  <c r="V359" i="6"/>
  <c r="V360" i="6"/>
  <c r="V361" i="6"/>
  <c r="V362" i="6"/>
  <c r="V363" i="6"/>
  <c r="Y49" i="6"/>
  <c r="Y50" i="6"/>
  <c r="Y51" i="6"/>
  <c r="Y52" i="6"/>
  <c r="Y53" i="6"/>
  <c r="V68" i="6"/>
  <c r="V69" i="6"/>
  <c r="V70" i="6"/>
  <c r="V71" i="6"/>
  <c r="V72" i="6"/>
  <c r="V73" i="6"/>
  <c r="V74" i="6"/>
  <c r="V75" i="6"/>
  <c r="V76" i="6"/>
  <c r="V77" i="6"/>
  <c r="V78" i="6"/>
  <c r="V79" i="6"/>
  <c r="V80" i="6"/>
  <c r="V81" i="6"/>
  <c r="V82" i="6"/>
  <c r="V83" i="6"/>
  <c r="V84" i="6"/>
  <c r="V85" i="6"/>
  <c r="V86" i="6"/>
  <c r="V87" i="6"/>
  <c r="V88" i="6"/>
  <c r="V30" i="6"/>
  <c r="Y30" i="6"/>
  <c r="V31" i="6"/>
  <c r="Y31" i="6"/>
  <c r="V32" i="6"/>
  <c r="Y32" i="6"/>
  <c r="V33" i="6"/>
  <c r="Y33" i="6"/>
  <c r="V34" i="6"/>
  <c r="Y34" i="6"/>
  <c r="V35" i="6"/>
  <c r="Y35" i="6"/>
  <c r="V36" i="6"/>
  <c r="Y36" i="6"/>
  <c r="V37" i="6"/>
  <c r="Y37" i="6"/>
  <c r="V38" i="6"/>
  <c r="Y38" i="6"/>
  <c r="V39" i="6"/>
  <c r="Y39" i="6"/>
  <c r="V40" i="6"/>
  <c r="Y40" i="6"/>
  <c r="V41" i="6"/>
  <c r="Y41" i="6"/>
  <c r="V42" i="6"/>
  <c r="Y42" i="6"/>
  <c r="V43" i="6"/>
  <c r="Y43" i="6"/>
  <c r="V44" i="6"/>
  <c r="Y44" i="6"/>
  <c r="V45" i="6"/>
  <c r="Y45" i="6"/>
  <c r="V46" i="6"/>
  <c r="Y46" i="6"/>
  <c r="V47" i="6"/>
  <c r="Y47" i="6"/>
  <c r="V48" i="6"/>
  <c r="Y48" i="6"/>
  <c r="Y54" i="6"/>
  <c r="Y55" i="6"/>
  <c r="Y56" i="6"/>
  <c r="Y57" i="6"/>
  <c r="Y58" i="6"/>
  <c r="Y59" i="6"/>
  <c r="Y60" i="6"/>
  <c r="Y61" i="6"/>
  <c r="Y62" i="6"/>
  <c r="Y63" i="6"/>
  <c r="Y64" i="6"/>
  <c r="Y65" i="6"/>
  <c r="Y66" i="6"/>
  <c r="Y67" i="6"/>
  <c r="V89" i="6"/>
  <c r="V90" i="6"/>
  <c r="V947" i="6"/>
  <c r="V948" i="6"/>
  <c r="V434" i="6"/>
  <c r="V435" i="6"/>
  <c r="V436" i="6"/>
  <c r="V437" i="6"/>
  <c r="V438" i="6"/>
  <c r="V439" i="6"/>
  <c r="V440" i="6"/>
  <c r="V441" i="6"/>
  <c r="V442" i="6"/>
  <c r="V443" i="6"/>
  <c r="V444" i="6"/>
  <c r="V445" i="6"/>
  <c r="V446" i="6"/>
  <c r="V447" i="6"/>
  <c r="V448" i="6"/>
  <c r="V449" i="6"/>
  <c r="V450" i="6"/>
  <c r="V451" i="6"/>
  <c r="V452" i="6"/>
  <c r="V453" i="6"/>
  <c r="V454" i="6"/>
  <c r="V455" i="6"/>
  <c r="V456" i="6"/>
  <c r="V457" i="6"/>
  <c r="V458" i="6"/>
  <c r="V459" i="6"/>
  <c r="V460" i="6"/>
  <c r="V461" i="6"/>
  <c r="V462" i="6"/>
  <c r="V463" i="6"/>
  <c r="V464" i="6"/>
  <c r="V465" i="6"/>
  <c r="V466" i="6"/>
  <c r="V467" i="6"/>
  <c r="V468" i="6"/>
  <c r="V469" i="6"/>
  <c r="V470" i="6"/>
  <c r="V471" i="6"/>
  <c r="V472" i="6"/>
  <c r="V473" i="6"/>
  <c r="V474" i="6"/>
  <c r="V475" i="6"/>
  <c r="V476" i="6"/>
  <c r="V477" i="6"/>
  <c r="V478" i="6"/>
  <c r="V479" i="6"/>
  <c r="V480" i="6"/>
  <c r="V481" i="6"/>
  <c r="V482" i="6"/>
  <c r="V483" i="6"/>
  <c r="V484" i="6"/>
  <c r="V485" i="6"/>
  <c r="V486" i="6"/>
  <c r="V487" i="6"/>
  <c r="V488" i="6"/>
  <c r="V489" i="6"/>
  <c r="V490" i="6"/>
  <c r="V491" i="6"/>
  <c r="V492" i="6"/>
  <c r="V493" i="6"/>
  <c r="V494" i="6"/>
  <c r="V495" i="6"/>
  <c r="V496" i="6"/>
  <c r="V497" i="6"/>
  <c r="V498" i="6"/>
  <c r="V499" i="6"/>
  <c r="V500" i="6"/>
  <c r="V501" i="6"/>
  <c r="V502" i="6"/>
  <c r="V503" i="6"/>
  <c r="V504" i="6"/>
  <c r="V505" i="6"/>
  <c r="V506" i="6"/>
  <c r="V507" i="6"/>
  <c r="V508" i="6"/>
  <c r="V509" i="6"/>
  <c r="V510" i="6"/>
  <c r="V511" i="6"/>
  <c r="V512" i="6"/>
  <c r="V513" i="6"/>
  <c r="V514" i="6"/>
  <c r="V515" i="6"/>
  <c r="V516" i="6"/>
  <c r="V517" i="6"/>
  <c r="V518" i="6"/>
  <c r="V519" i="6"/>
  <c r="V520" i="6"/>
  <c r="V521" i="6"/>
  <c r="V522" i="6"/>
  <c r="V523" i="6"/>
  <c r="V524" i="6"/>
  <c r="V525" i="6"/>
  <c r="V526" i="6"/>
  <c r="V527" i="6"/>
  <c r="V528" i="6"/>
  <c r="V529" i="6"/>
  <c r="V530" i="6"/>
  <c r="V531" i="6"/>
  <c r="V532" i="6"/>
  <c r="V533" i="6"/>
  <c r="V534" i="6"/>
  <c r="V535" i="6"/>
  <c r="V536" i="6"/>
  <c r="V537" i="6"/>
  <c r="V538" i="6"/>
  <c r="V539" i="6"/>
  <c r="V540" i="6"/>
  <c r="V541" i="6"/>
  <c r="V542" i="6"/>
  <c r="V543" i="6"/>
  <c r="V544" i="6"/>
  <c r="V545" i="6"/>
  <c r="V546" i="6"/>
  <c r="V547" i="6"/>
  <c r="V548" i="6"/>
  <c r="V549" i="6"/>
  <c r="V550" i="6"/>
  <c r="V551" i="6"/>
  <c r="V552" i="6"/>
  <c r="V553" i="6"/>
  <c r="V554" i="6"/>
  <c r="V555" i="6"/>
  <c r="V556" i="6"/>
  <c r="V557" i="6"/>
  <c r="V558" i="6"/>
  <c r="V559" i="6"/>
  <c r="V560" i="6"/>
  <c r="V561" i="6"/>
  <c r="V562" i="6"/>
  <c r="V563" i="6"/>
  <c r="V564" i="6"/>
  <c r="V565" i="6"/>
  <c r="V566" i="6"/>
  <c r="V567" i="6"/>
  <c r="V568" i="6"/>
  <c r="V569" i="6"/>
  <c r="V570" i="6"/>
  <c r="V571" i="6"/>
  <c r="V572" i="6"/>
  <c r="V573" i="6"/>
  <c r="V574" i="6"/>
  <c r="V575" i="6"/>
  <c r="V576" i="6"/>
  <c r="V577" i="6"/>
  <c r="V578" i="6"/>
  <c r="V579" i="6"/>
  <c r="V580" i="6"/>
  <c r="V581" i="6"/>
  <c r="V582" i="6"/>
  <c r="V583" i="6"/>
  <c r="V584" i="6"/>
  <c r="V585" i="6"/>
  <c r="V586" i="6"/>
  <c r="V587" i="6"/>
  <c r="V588" i="6"/>
  <c r="V589" i="6"/>
  <c r="V590" i="6"/>
  <c r="V591" i="6"/>
  <c r="V592" i="6"/>
  <c r="V593" i="6"/>
  <c r="V594" i="6"/>
  <c r="V595" i="6"/>
  <c r="V596" i="6"/>
  <c r="V597" i="6"/>
  <c r="V598" i="6"/>
  <c r="V599" i="6"/>
  <c r="V600" i="6"/>
  <c r="V601" i="6"/>
  <c r="V602" i="6"/>
  <c r="V603" i="6"/>
  <c r="V604" i="6"/>
  <c r="V605" i="6"/>
  <c r="V606" i="6"/>
  <c r="V607" i="6"/>
  <c r="V608" i="6"/>
  <c r="V609" i="6"/>
  <c r="V610" i="6"/>
  <c r="V611" i="6"/>
  <c r="V612" i="6"/>
  <c r="V613" i="6"/>
  <c r="V614" i="6"/>
  <c r="V615" i="6"/>
  <c r="V616" i="6"/>
  <c r="V617" i="6"/>
  <c r="V618" i="6"/>
  <c r="V619" i="6"/>
  <c r="V620" i="6"/>
  <c r="V621" i="6"/>
  <c r="V622" i="6"/>
  <c r="V623" i="6"/>
  <c r="V624" i="6"/>
  <c r="V625" i="6"/>
  <c r="V626" i="6"/>
  <c r="V627" i="6"/>
  <c r="V628" i="6"/>
  <c r="V629" i="6"/>
  <c r="V630" i="6"/>
  <c r="V631" i="6"/>
  <c r="V632" i="6"/>
  <c r="V633" i="6"/>
  <c r="V634" i="6"/>
  <c r="V635" i="6"/>
  <c r="V636" i="6"/>
  <c r="V637" i="6"/>
  <c r="V638" i="6"/>
  <c r="V639" i="6"/>
  <c r="V640" i="6"/>
  <c r="V641" i="6"/>
  <c r="V642" i="6"/>
  <c r="V643" i="6"/>
  <c r="V644" i="6"/>
  <c r="V645" i="6"/>
  <c r="V646" i="6"/>
  <c r="V647" i="6"/>
  <c r="V648" i="6"/>
  <c r="V649" i="6"/>
  <c r="V650" i="6"/>
  <c r="V651" i="6"/>
  <c r="V652" i="6"/>
  <c r="V653" i="6"/>
  <c r="V654" i="6"/>
  <c r="V655" i="6"/>
  <c r="V656" i="6"/>
  <c r="V657" i="6"/>
  <c r="V658" i="6"/>
  <c r="V659" i="6"/>
  <c r="V660" i="6"/>
  <c r="V661" i="6"/>
  <c r="V662" i="6"/>
  <c r="V663" i="6"/>
  <c r="V664" i="6"/>
  <c r="V665" i="6"/>
  <c r="V666" i="6"/>
  <c r="V667" i="6"/>
  <c r="V668" i="6"/>
  <c r="V669" i="6"/>
  <c r="V670" i="6"/>
  <c r="V671" i="6"/>
  <c r="V672" i="6"/>
  <c r="V673" i="6"/>
  <c r="V674" i="6"/>
  <c r="V675" i="6"/>
  <c r="V676" i="6"/>
  <c r="V677" i="6"/>
  <c r="V678" i="6"/>
  <c r="V679" i="6"/>
  <c r="V680" i="6"/>
  <c r="V681" i="6"/>
  <c r="V682" i="6"/>
  <c r="V683" i="6"/>
  <c r="V684" i="6"/>
  <c r="V685" i="6"/>
  <c r="V686" i="6"/>
  <c r="V687" i="6"/>
  <c r="V688" i="6"/>
  <c r="V689" i="6"/>
  <c r="V690" i="6"/>
  <c r="V691" i="6"/>
  <c r="V692" i="6"/>
  <c r="V693" i="6"/>
  <c r="V694" i="6"/>
  <c r="V695" i="6"/>
  <c r="V696" i="6"/>
  <c r="V697" i="6"/>
  <c r="V698" i="6"/>
  <c r="V699" i="6"/>
  <c r="V700" i="6"/>
  <c r="V701" i="6"/>
  <c r="V702" i="6"/>
  <c r="V703" i="6"/>
  <c r="V704" i="6"/>
  <c r="V705" i="6"/>
  <c r="V706" i="6"/>
  <c r="V707" i="6"/>
  <c r="V708" i="6"/>
  <c r="V709" i="6"/>
  <c r="V710" i="6"/>
  <c r="V711" i="6"/>
  <c r="V712" i="6"/>
  <c r="V713" i="6"/>
  <c r="V714" i="6"/>
  <c r="V715" i="6"/>
  <c r="V716" i="6"/>
  <c r="V717" i="6"/>
  <c r="V718" i="6"/>
  <c r="V719" i="6"/>
  <c r="V720" i="6"/>
  <c r="V721" i="6"/>
  <c r="V722" i="6"/>
  <c r="V723" i="6"/>
  <c r="V724" i="6"/>
  <c r="V725" i="6"/>
  <c r="V726" i="6"/>
  <c r="V727" i="6"/>
  <c r="V728" i="6"/>
  <c r="V729" i="6"/>
  <c r="V730" i="6"/>
  <c r="V731" i="6"/>
  <c r="V732" i="6"/>
  <c r="V733" i="6"/>
  <c r="V734" i="6"/>
  <c r="V735" i="6"/>
  <c r="V736" i="6"/>
  <c r="V737" i="6"/>
  <c r="V738" i="6"/>
  <c r="V739" i="6"/>
  <c r="V740" i="6"/>
  <c r="V741" i="6"/>
  <c r="V742" i="6"/>
  <c r="V743" i="6"/>
  <c r="V744" i="6"/>
  <c r="V745" i="6"/>
  <c r="V746" i="6"/>
  <c r="V747" i="6"/>
  <c r="V748" i="6"/>
  <c r="V749" i="6"/>
  <c r="V750" i="6"/>
  <c r="V751" i="6"/>
  <c r="V752" i="6"/>
  <c r="V753" i="6"/>
  <c r="V754" i="6"/>
  <c r="V755" i="6"/>
  <c r="V756" i="6"/>
  <c r="V757" i="6"/>
  <c r="V758" i="6"/>
  <c r="V759" i="6"/>
  <c r="V760" i="6"/>
  <c r="V761" i="6"/>
  <c r="V762" i="6"/>
  <c r="V763" i="6"/>
  <c r="V764" i="6"/>
  <c r="V765" i="6"/>
  <c r="V766" i="6"/>
  <c r="V767" i="6"/>
  <c r="V768" i="6"/>
  <c r="V769" i="6"/>
  <c r="V770" i="6"/>
  <c r="V771" i="6"/>
  <c r="V772" i="6"/>
  <c r="V773" i="6"/>
  <c r="V774" i="6"/>
  <c r="V775" i="6"/>
  <c r="V776" i="6"/>
  <c r="V777" i="6"/>
  <c r="V778" i="6"/>
  <c r="V779" i="6"/>
  <c r="V780" i="6"/>
  <c r="V781" i="6"/>
  <c r="V782" i="6"/>
  <c r="V783" i="6"/>
  <c r="V784" i="6"/>
  <c r="V785" i="6"/>
  <c r="V786" i="6"/>
  <c r="V787" i="6"/>
  <c r="V788" i="6"/>
  <c r="V789" i="6"/>
  <c r="V790" i="6"/>
  <c r="V791" i="6"/>
  <c r="V792" i="6"/>
  <c r="V793" i="6"/>
  <c r="V794" i="6"/>
  <c r="V795" i="6"/>
  <c r="V796" i="6"/>
  <c r="V797" i="6"/>
  <c r="V798" i="6"/>
  <c r="V799" i="6"/>
  <c r="V800" i="6"/>
  <c r="V801" i="6"/>
  <c r="V802" i="6"/>
  <c r="V803" i="6"/>
  <c r="V804" i="6"/>
  <c r="V805" i="6"/>
  <c r="V806" i="6"/>
  <c r="V807" i="6"/>
  <c r="V808" i="6"/>
  <c r="V809" i="6"/>
  <c r="V810" i="6"/>
  <c r="V811" i="6"/>
  <c r="V812" i="6"/>
  <c r="V813" i="6"/>
  <c r="V814" i="6"/>
  <c r="V815" i="6"/>
  <c r="V816" i="6"/>
  <c r="V817" i="6"/>
  <c r="V818" i="6"/>
  <c r="V819" i="6"/>
  <c r="V820" i="6"/>
  <c r="V821" i="6"/>
  <c r="V822" i="6"/>
  <c r="V823" i="6"/>
  <c r="V824" i="6"/>
  <c r="V825" i="6"/>
  <c r="V826" i="6"/>
  <c r="V827" i="6"/>
  <c r="V949" i="6"/>
  <c r="V950" i="6"/>
  <c r="V951" i="6"/>
  <c r="V952" i="6"/>
  <c r="V953" i="6"/>
  <c r="V954" i="6"/>
  <c r="V955" i="6"/>
  <c r="V956" i="6"/>
  <c r="V957" i="6"/>
  <c r="V958" i="6"/>
  <c r="V959" i="6"/>
  <c r="V960" i="6"/>
  <c r="V961" i="6"/>
  <c r="V962" i="6"/>
  <c r="V963" i="6"/>
  <c r="V964" i="6"/>
  <c r="V965" i="6"/>
  <c r="V966" i="6"/>
  <c r="V967" i="6"/>
  <c r="V968" i="6"/>
  <c r="V969" i="6"/>
  <c r="V970" i="6"/>
  <c r="V971" i="6"/>
  <c r="V972" i="6"/>
  <c r="V973" i="6"/>
  <c r="V974" i="6"/>
  <c r="V975" i="6"/>
  <c r="V976" i="6"/>
  <c r="V977" i="6"/>
  <c r="V978" i="6"/>
  <c r="V979" i="6"/>
  <c r="V980" i="6"/>
  <c r="V981" i="6"/>
  <c r="V982" i="6"/>
  <c r="V983" i="6"/>
  <c r="V984" i="6"/>
  <c r="V985" i="6"/>
  <c r="V986" i="6"/>
  <c r="V987" i="6"/>
  <c r="V988" i="6"/>
  <c r="V989" i="6"/>
  <c r="V990" i="6"/>
  <c r="V991" i="6"/>
  <c r="V992" i="6"/>
  <c r="V993" i="6"/>
  <c r="V994" i="6"/>
  <c r="V995" i="6"/>
  <c r="V996" i="6"/>
  <c r="V997" i="6"/>
  <c r="V998" i="6"/>
  <c r="V999" i="6"/>
  <c r="V1000" i="6"/>
  <c r="V1001" i="6"/>
  <c r="V1002" i="6"/>
  <c r="V1003" i="6"/>
  <c r="V1004" i="6"/>
  <c r="V1005" i="6"/>
  <c r="V1006" i="6"/>
  <c r="V1007" i="6"/>
  <c r="V1008" i="6"/>
  <c r="V1009" i="6"/>
  <c r="V1010" i="6"/>
  <c r="V1011" i="6"/>
  <c r="V1012" i="6"/>
  <c r="V1013" i="6"/>
  <c r="V1014" i="6"/>
  <c r="V1015" i="6"/>
  <c r="V1016" i="6"/>
  <c r="V1017" i="6"/>
  <c r="V1018" i="6"/>
  <c r="V1019" i="6"/>
  <c r="V1020" i="6"/>
  <c r="V1021" i="6"/>
  <c r="V1022" i="6"/>
  <c r="V1023" i="6"/>
  <c r="V1024" i="6"/>
  <c r="V1025" i="6"/>
  <c r="V1026" i="6"/>
  <c r="V1027" i="6"/>
  <c r="V1028" i="6"/>
  <c r="V1029" i="6"/>
  <c r="V1030" i="6"/>
  <c r="V1031" i="6"/>
  <c r="V1032" i="6"/>
  <c r="V1033" i="6"/>
  <c r="V1034" i="6"/>
  <c r="V1035" i="6"/>
  <c r="V1036" i="6"/>
  <c r="V1037" i="6"/>
  <c r="V1038" i="6"/>
  <c r="V1039" i="6"/>
  <c r="V1040" i="6"/>
  <c r="V1041" i="6"/>
  <c r="V1042" i="6"/>
  <c r="V1043" i="6"/>
  <c r="V1044" i="6"/>
  <c r="V1045" i="6"/>
  <c r="V1046" i="6"/>
  <c r="V1047" i="6"/>
  <c r="V1048" i="6"/>
  <c r="V1049" i="6"/>
  <c r="V1050" i="6"/>
  <c r="V1051" i="6"/>
  <c r="V1052" i="6"/>
  <c r="V1053" i="6"/>
  <c r="V1054" i="6"/>
  <c r="V1055" i="6"/>
  <c r="V1056" i="6"/>
  <c r="V1057" i="6"/>
  <c r="V1058" i="6"/>
  <c r="V1059" i="6"/>
  <c r="V1060" i="6"/>
  <c r="V1061" i="6"/>
  <c r="V1062" i="6"/>
  <c r="V1063" i="6"/>
  <c r="V1064" i="6"/>
  <c r="V1065" i="6"/>
  <c r="V1066" i="6"/>
  <c r="V1067" i="6"/>
  <c r="V1068" i="6"/>
  <c r="V1069" i="6"/>
  <c r="V1070" i="6"/>
  <c r="V1071" i="6"/>
  <c r="V1072" i="6"/>
  <c r="V1073" i="6"/>
  <c r="V1074" i="6"/>
  <c r="V1075" i="6"/>
  <c r="V1076" i="6"/>
  <c r="V1077" i="6"/>
  <c r="V1078" i="6"/>
  <c r="V1079" i="6"/>
  <c r="V1080" i="6"/>
  <c r="V1081" i="6"/>
  <c r="V1082" i="6"/>
  <c r="V1083" i="6"/>
  <c r="V1084" i="6"/>
  <c r="V1085" i="6"/>
  <c r="V1086" i="6"/>
  <c r="V1087" i="6"/>
  <c r="V1088" i="6"/>
  <c r="V1089" i="6"/>
  <c r="V1090" i="6"/>
  <c r="V1091" i="6"/>
  <c r="V1092" i="6"/>
  <c r="V1093" i="6"/>
  <c r="V1094" i="6"/>
  <c r="V1095" i="6"/>
  <c r="V1096" i="6"/>
  <c r="V1097" i="6"/>
  <c r="V1098" i="6"/>
  <c r="V1099" i="6"/>
  <c r="V1100" i="6"/>
  <c r="V1101" i="6"/>
  <c r="V1102" i="6"/>
  <c r="V1103" i="6"/>
  <c r="V1104" i="6"/>
  <c r="V1105" i="6"/>
  <c r="V1106" i="6"/>
  <c r="V1107" i="6"/>
  <c r="V1108" i="6"/>
  <c r="V1109" i="6"/>
  <c r="V1110" i="6"/>
  <c r="V1111" i="6"/>
  <c r="V1112" i="6"/>
  <c r="V1113" i="6"/>
  <c r="V1114" i="6"/>
  <c r="V1115" i="6"/>
  <c r="V1116" i="6"/>
  <c r="V1117" i="6"/>
  <c r="V1118" i="6"/>
  <c r="V1119" i="6"/>
  <c r="V1120" i="6"/>
  <c r="V1121" i="6"/>
  <c r="V1122" i="6"/>
  <c r="X135" i="6"/>
  <c r="X136" i="6"/>
  <c r="X137" i="6"/>
  <c r="X138" i="6"/>
  <c r="X139" i="6"/>
  <c r="X140" i="6"/>
  <c r="X141" i="6"/>
  <c r="X142" i="6"/>
  <c r="X143" i="6"/>
  <c r="X144" i="6"/>
  <c r="X145" i="6"/>
  <c r="X146" i="6"/>
  <c r="X147" i="6"/>
  <c r="X148" i="6"/>
  <c r="X149" i="6"/>
  <c r="X150" i="6"/>
  <c r="X151" i="6"/>
  <c r="X152" i="6"/>
  <c r="X153" i="6"/>
  <c r="X154" i="6"/>
  <c r="X155" i="6"/>
  <c r="X156" i="6"/>
  <c r="X157" i="6"/>
  <c r="X158" i="6"/>
  <c r="X159" i="6"/>
  <c r="X160" i="6"/>
  <c r="X161" i="6"/>
  <c r="X162" i="6"/>
  <c r="X163" i="6"/>
  <c r="X164" i="6"/>
  <c r="X165" i="6"/>
  <c r="X166" i="6"/>
  <c r="X167" i="6"/>
  <c r="X168" i="6"/>
  <c r="X169" i="6"/>
  <c r="X170" i="6"/>
  <c r="X171" i="6"/>
  <c r="X172" i="6"/>
  <c r="X173" i="6"/>
  <c r="X174" i="6"/>
  <c r="X175" i="6"/>
  <c r="X176" i="6"/>
  <c r="X177" i="6"/>
  <c r="X178" i="6"/>
  <c r="X179" i="6"/>
  <c r="X180" i="6"/>
  <c r="X181" i="6"/>
  <c r="X182" i="6"/>
  <c r="X183" i="6"/>
  <c r="X184" i="6"/>
  <c r="X185" i="6"/>
  <c r="X186" i="6"/>
  <c r="X187" i="6"/>
  <c r="X188" i="6"/>
  <c r="X189" i="6"/>
  <c r="X190" i="6"/>
  <c r="X191" i="6"/>
  <c r="X192" i="6"/>
  <c r="X193" i="6"/>
  <c r="X194" i="6"/>
  <c r="X195" i="6"/>
  <c r="X196" i="6"/>
  <c r="X197" i="6"/>
  <c r="X198" i="6"/>
  <c r="X199" i="6"/>
  <c r="X200" i="6"/>
  <c r="X201" i="6"/>
  <c r="X202" i="6"/>
  <c r="X203" i="6"/>
  <c r="X204" i="6"/>
  <c r="X205" i="6"/>
  <c r="X206" i="6"/>
  <c r="X207" i="6"/>
  <c r="X208" i="6"/>
  <c r="X209" i="6"/>
  <c r="X210" i="6"/>
  <c r="X211" i="6"/>
  <c r="X212" i="6"/>
  <c r="X213" i="6"/>
  <c r="X214" i="6"/>
  <c r="X215" i="6"/>
  <c r="X216" i="6"/>
  <c r="X217" i="6"/>
  <c r="X218" i="6"/>
  <c r="X219" i="6"/>
  <c r="X220" i="6"/>
  <c r="X221" i="6"/>
  <c r="X222" i="6"/>
  <c r="X223" i="6"/>
  <c r="X224" i="6"/>
  <c r="X225" i="6"/>
  <c r="X226" i="6"/>
  <c r="X227" i="6"/>
  <c r="X228" i="6"/>
  <c r="X229" i="6"/>
  <c r="X230" i="6"/>
  <c r="X231" i="6"/>
  <c r="X232" i="6"/>
  <c r="X233" i="6"/>
  <c r="X234" i="6"/>
  <c r="X235" i="6"/>
  <c r="X236" i="6"/>
  <c r="X237" i="6"/>
  <c r="X238" i="6"/>
  <c r="X239" i="6"/>
  <c r="X240" i="6"/>
  <c r="X241" i="6"/>
  <c r="X242" i="6"/>
  <c r="X243" i="6"/>
  <c r="X244" i="6"/>
  <c r="X245" i="6"/>
  <c r="X246" i="6"/>
  <c r="X247" i="6"/>
  <c r="X248" i="6"/>
  <c r="X249" i="6"/>
  <c r="X250" i="6"/>
  <c r="X251" i="6"/>
  <c r="X252" i="6"/>
  <c r="X253" i="6"/>
  <c r="X254" i="6"/>
  <c r="X255" i="6"/>
  <c r="X256" i="6"/>
  <c r="X257" i="6"/>
  <c r="X258" i="6"/>
  <c r="X259" i="6"/>
  <c r="X260" i="6"/>
  <c r="X261" i="6"/>
  <c r="X262" i="6"/>
  <c r="X263" i="6"/>
  <c r="X264" i="6"/>
  <c r="X265" i="6"/>
  <c r="X266" i="6"/>
  <c r="X267" i="6"/>
  <c r="X268" i="6"/>
  <c r="X269" i="6"/>
  <c r="X270" i="6"/>
  <c r="X271" i="6"/>
  <c r="X272" i="6"/>
  <c r="X273" i="6"/>
  <c r="X274" i="6"/>
  <c r="X275" i="6"/>
  <c r="X276" i="6"/>
  <c r="X277" i="6"/>
  <c r="X278" i="6"/>
  <c r="X279" i="6"/>
  <c r="X280" i="6"/>
  <c r="X309" i="6"/>
  <c r="X310" i="6"/>
  <c r="X311" i="6"/>
  <c r="X312" i="6"/>
  <c r="X313" i="6"/>
  <c r="X314" i="6"/>
  <c r="X315" i="6"/>
  <c r="X316" i="6"/>
  <c r="X317" i="6"/>
  <c r="X318" i="6"/>
  <c r="X319" i="6"/>
  <c r="X320" i="6"/>
  <c r="X321" i="6"/>
  <c r="X322" i="6"/>
  <c r="X323" i="6"/>
  <c r="X281" i="6"/>
  <c r="X282" i="6"/>
  <c r="X283" i="6"/>
  <c r="X284" i="6"/>
  <c r="X285" i="6"/>
  <c r="X286" i="6"/>
  <c r="X287" i="6"/>
  <c r="X324" i="6"/>
  <c r="X325" i="6"/>
  <c r="X326" i="6"/>
  <c r="X288" i="6"/>
  <c r="X289" i="6"/>
  <c r="X290" i="6"/>
  <c r="X291" i="6"/>
  <c r="X292" i="6"/>
  <c r="X293" i="6"/>
  <c r="X294" i="6"/>
  <c r="X327" i="6"/>
  <c r="X328" i="6"/>
  <c r="X329" i="6"/>
  <c r="X330" i="6"/>
  <c r="X331" i="6"/>
  <c r="X295" i="6"/>
  <c r="X296" i="6"/>
  <c r="X297" i="6"/>
  <c r="X298" i="6"/>
  <c r="X299" i="6"/>
  <c r="X332" i="6"/>
  <c r="X333" i="6"/>
  <c r="X334" i="6"/>
  <c r="X300" i="6"/>
  <c r="X335" i="6"/>
  <c r="X336" i="6"/>
  <c r="X337" i="6"/>
  <c r="X301" i="6"/>
  <c r="X302" i="6"/>
  <c r="X338" i="6"/>
  <c r="X339" i="6"/>
  <c r="X303" i="6"/>
  <c r="X304" i="6"/>
  <c r="X305" i="6"/>
  <c r="X306" i="6"/>
  <c r="X307" i="6"/>
  <c r="X308" i="6"/>
  <c r="X340" i="6"/>
  <c r="X341" i="6"/>
  <c r="X342" i="6"/>
  <c r="X343" i="6"/>
  <c r="X344" i="6"/>
  <c r="X345" i="6"/>
  <c r="X346" i="6"/>
  <c r="X347" i="6"/>
  <c r="X348" i="6"/>
  <c r="X349" i="6"/>
  <c r="X350" i="6"/>
  <c r="X351" i="6"/>
  <c r="X352" i="6"/>
  <c r="X353" i="6"/>
  <c r="X354" i="6"/>
  <c r="X355" i="6"/>
  <c r="X356" i="6"/>
  <c r="X357" i="6"/>
  <c r="X358" i="6"/>
  <c r="X359" i="6"/>
  <c r="X360" i="6"/>
  <c r="X361" i="6"/>
  <c r="X362" i="6"/>
  <c r="X363" i="6"/>
  <c r="X68" i="6"/>
  <c r="X69" i="6"/>
  <c r="X70" i="6"/>
  <c r="X71" i="6"/>
  <c r="X72" i="6"/>
  <c r="X73" i="6"/>
  <c r="X74" i="6"/>
  <c r="X75" i="6"/>
  <c r="X76" i="6"/>
  <c r="X77" i="6"/>
  <c r="X78" i="6"/>
  <c r="X79" i="6"/>
  <c r="X80" i="6"/>
  <c r="X81" i="6"/>
  <c r="X82" i="6"/>
  <c r="X83" i="6"/>
  <c r="X84" i="6"/>
  <c r="X85" i="6"/>
  <c r="X86" i="6"/>
  <c r="X87" i="6"/>
  <c r="X88" i="6"/>
  <c r="X30" i="6"/>
  <c r="X31" i="6"/>
  <c r="X32" i="6"/>
  <c r="X33" i="6"/>
  <c r="X34" i="6"/>
  <c r="X35" i="6"/>
  <c r="X36" i="6"/>
  <c r="X37" i="6"/>
  <c r="X38" i="6"/>
  <c r="X39" i="6"/>
  <c r="X40" i="6"/>
  <c r="X41" i="6"/>
  <c r="X42" i="6"/>
  <c r="X43" i="6"/>
  <c r="X44" i="6"/>
  <c r="X45" i="6"/>
  <c r="X46" i="6"/>
  <c r="X47" i="6"/>
  <c r="X48" i="6"/>
  <c r="X89" i="6"/>
  <c r="X90" i="6"/>
  <c r="X947" i="6"/>
  <c r="X948" i="6"/>
  <c r="X434" i="6"/>
  <c r="X435" i="6"/>
  <c r="X436" i="6"/>
  <c r="X437" i="6"/>
  <c r="X438" i="6"/>
  <c r="X439" i="6"/>
  <c r="X440" i="6"/>
  <c r="X441" i="6"/>
  <c r="X442" i="6"/>
  <c r="X443" i="6"/>
  <c r="X444" i="6"/>
  <c r="X445" i="6"/>
  <c r="X446" i="6"/>
  <c r="X447" i="6"/>
  <c r="X448" i="6"/>
  <c r="X449" i="6"/>
  <c r="X450" i="6"/>
  <c r="X451" i="6"/>
  <c r="X452" i="6"/>
  <c r="X453" i="6"/>
  <c r="X454" i="6"/>
  <c r="X455" i="6"/>
  <c r="X456" i="6"/>
  <c r="X457" i="6"/>
  <c r="X458" i="6"/>
  <c r="X459" i="6"/>
  <c r="X460" i="6"/>
  <c r="X461" i="6"/>
  <c r="X462" i="6"/>
  <c r="X463" i="6"/>
  <c r="X464" i="6"/>
  <c r="X465" i="6"/>
  <c r="X466" i="6"/>
  <c r="X467" i="6"/>
  <c r="X468" i="6"/>
  <c r="X469" i="6"/>
  <c r="X470" i="6"/>
  <c r="X471" i="6"/>
  <c r="X472" i="6"/>
  <c r="X473" i="6"/>
  <c r="X474" i="6"/>
  <c r="X475" i="6"/>
  <c r="X476" i="6"/>
  <c r="X477" i="6"/>
  <c r="X478" i="6"/>
  <c r="X479" i="6"/>
  <c r="X480" i="6"/>
  <c r="X481" i="6"/>
  <c r="X482" i="6"/>
  <c r="X483" i="6"/>
  <c r="X484" i="6"/>
  <c r="X485" i="6"/>
  <c r="X486" i="6"/>
  <c r="X487" i="6"/>
  <c r="X488" i="6"/>
  <c r="X489" i="6"/>
  <c r="X490" i="6"/>
  <c r="X491" i="6"/>
  <c r="X492" i="6"/>
  <c r="X493" i="6"/>
  <c r="X494" i="6"/>
  <c r="X495" i="6"/>
  <c r="X496" i="6"/>
  <c r="X497" i="6"/>
  <c r="X498" i="6"/>
  <c r="X499" i="6"/>
  <c r="X500" i="6"/>
  <c r="X501" i="6"/>
  <c r="X502" i="6"/>
  <c r="X503" i="6"/>
  <c r="X504" i="6"/>
  <c r="X505" i="6"/>
  <c r="X506" i="6"/>
  <c r="X507" i="6"/>
  <c r="X508" i="6"/>
  <c r="X509" i="6"/>
  <c r="X510" i="6"/>
  <c r="X511" i="6"/>
  <c r="X512" i="6"/>
  <c r="X513" i="6"/>
  <c r="X514" i="6"/>
  <c r="X515" i="6"/>
  <c r="X516" i="6"/>
  <c r="X517" i="6"/>
  <c r="X518" i="6"/>
  <c r="X519" i="6"/>
  <c r="X520" i="6"/>
  <c r="X521" i="6"/>
  <c r="X522" i="6"/>
  <c r="X523" i="6"/>
  <c r="X524" i="6"/>
  <c r="X525" i="6"/>
  <c r="X526" i="6"/>
  <c r="X527" i="6"/>
  <c r="X528" i="6"/>
  <c r="X529" i="6"/>
  <c r="X530" i="6"/>
  <c r="X531" i="6"/>
  <c r="X532" i="6"/>
  <c r="X533" i="6"/>
  <c r="X534" i="6"/>
  <c r="X535" i="6"/>
  <c r="X536" i="6"/>
  <c r="X537" i="6"/>
  <c r="X538" i="6"/>
  <c r="X539" i="6"/>
  <c r="X540" i="6"/>
  <c r="X541" i="6"/>
  <c r="X542" i="6"/>
  <c r="X543" i="6"/>
  <c r="X544" i="6"/>
  <c r="X545" i="6"/>
  <c r="X546" i="6"/>
  <c r="X547" i="6"/>
  <c r="X548" i="6"/>
  <c r="X549" i="6"/>
  <c r="X550" i="6"/>
  <c r="X551" i="6"/>
  <c r="X552" i="6"/>
  <c r="X553" i="6"/>
  <c r="X554" i="6"/>
  <c r="X555" i="6"/>
  <c r="X556" i="6"/>
  <c r="X557" i="6"/>
  <c r="X558" i="6"/>
  <c r="X559" i="6"/>
  <c r="X560" i="6"/>
  <c r="X561" i="6"/>
  <c r="X562" i="6"/>
  <c r="X563" i="6"/>
  <c r="X564" i="6"/>
  <c r="X565" i="6"/>
  <c r="X566" i="6"/>
  <c r="X567" i="6"/>
  <c r="X568" i="6"/>
  <c r="X569" i="6"/>
  <c r="X570" i="6"/>
  <c r="X571" i="6"/>
  <c r="X572" i="6"/>
  <c r="X573" i="6"/>
  <c r="X574" i="6"/>
  <c r="X575" i="6"/>
  <c r="X576" i="6"/>
  <c r="X577" i="6"/>
  <c r="X578" i="6"/>
  <c r="X579" i="6"/>
  <c r="X580" i="6"/>
  <c r="X581" i="6"/>
  <c r="X582" i="6"/>
  <c r="X583" i="6"/>
  <c r="X584" i="6"/>
  <c r="X585" i="6"/>
  <c r="X586" i="6"/>
  <c r="X587" i="6"/>
  <c r="X588" i="6"/>
  <c r="X589" i="6"/>
  <c r="X590" i="6"/>
  <c r="X591" i="6"/>
  <c r="X592" i="6"/>
  <c r="X593" i="6"/>
  <c r="X594" i="6"/>
  <c r="X595" i="6"/>
  <c r="X596" i="6"/>
  <c r="X597" i="6"/>
  <c r="X598" i="6"/>
  <c r="X599" i="6"/>
  <c r="X600" i="6"/>
  <c r="X601" i="6"/>
  <c r="X602" i="6"/>
  <c r="X603" i="6"/>
  <c r="X604" i="6"/>
  <c r="X605" i="6"/>
  <c r="X606" i="6"/>
  <c r="X607" i="6"/>
  <c r="X608" i="6"/>
  <c r="X609" i="6"/>
  <c r="X610" i="6"/>
  <c r="X611" i="6"/>
  <c r="X612" i="6"/>
  <c r="X613" i="6"/>
  <c r="X614" i="6"/>
  <c r="X615" i="6"/>
  <c r="X616" i="6"/>
  <c r="X617" i="6"/>
  <c r="X618" i="6"/>
  <c r="X619" i="6"/>
  <c r="X620" i="6"/>
  <c r="X621" i="6"/>
  <c r="X622" i="6"/>
  <c r="X623" i="6"/>
  <c r="X624" i="6"/>
  <c r="X625" i="6"/>
  <c r="X626" i="6"/>
  <c r="X627" i="6"/>
  <c r="X628" i="6"/>
  <c r="X629" i="6"/>
  <c r="X630" i="6"/>
  <c r="X631" i="6"/>
  <c r="X632" i="6"/>
  <c r="X633" i="6"/>
  <c r="X634" i="6"/>
  <c r="X635" i="6"/>
  <c r="X636" i="6"/>
  <c r="X637" i="6"/>
  <c r="X638" i="6"/>
  <c r="X639" i="6"/>
  <c r="X640" i="6"/>
  <c r="X641" i="6"/>
  <c r="X642" i="6"/>
  <c r="X643" i="6"/>
  <c r="X644" i="6"/>
  <c r="X645" i="6"/>
  <c r="X646" i="6"/>
  <c r="X647" i="6"/>
  <c r="X648" i="6"/>
  <c r="X649" i="6"/>
  <c r="X650" i="6"/>
  <c r="X651" i="6"/>
  <c r="X652" i="6"/>
  <c r="X653" i="6"/>
  <c r="X654" i="6"/>
  <c r="X655" i="6"/>
  <c r="X656" i="6"/>
  <c r="X657" i="6"/>
  <c r="X658" i="6"/>
  <c r="X659" i="6"/>
  <c r="X660" i="6"/>
  <c r="X661" i="6"/>
  <c r="X662" i="6"/>
  <c r="X663" i="6"/>
  <c r="X664" i="6"/>
  <c r="X665" i="6"/>
  <c r="X666" i="6"/>
  <c r="X667" i="6"/>
  <c r="X668" i="6"/>
  <c r="X669" i="6"/>
  <c r="X670" i="6"/>
  <c r="X671" i="6"/>
  <c r="X672" i="6"/>
  <c r="X673" i="6"/>
  <c r="X674" i="6"/>
  <c r="X675" i="6"/>
  <c r="X676" i="6"/>
  <c r="X677" i="6"/>
  <c r="X678" i="6"/>
  <c r="X679" i="6"/>
  <c r="X680" i="6"/>
  <c r="X681" i="6"/>
  <c r="X682" i="6"/>
  <c r="X683" i="6"/>
  <c r="X684" i="6"/>
  <c r="X685" i="6"/>
  <c r="X686" i="6"/>
  <c r="X687" i="6"/>
  <c r="X688" i="6"/>
  <c r="X689" i="6"/>
  <c r="X690" i="6"/>
  <c r="X691" i="6"/>
  <c r="X692" i="6"/>
  <c r="X693" i="6"/>
  <c r="X694" i="6"/>
  <c r="X695" i="6"/>
  <c r="X696" i="6"/>
  <c r="X697" i="6"/>
  <c r="X698" i="6"/>
  <c r="X699" i="6"/>
  <c r="X700" i="6"/>
  <c r="X701" i="6"/>
  <c r="X702" i="6"/>
  <c r="X703" i="6"/>
  <c r="X704" i="6"/>
  <c r="X705" i="6"/>
  <c r="X706" i="6"/>
  <c r="X707" i="6"/>
  <c r="X708" i="6"/>
  <c r="X709" i="6"/>
  <c r="X710" i="6"/>
  <c r="X711" i="6"/>
  <c r="X712" i="6"/>
  <c r="X713" i="6"/>
  <c r="X714" i="6"/>
  <c r="X715" i="6"/>
  <c r="X716" i="6"/>
  <c r="X717" i="6"/>
  <c r="X718" i="6"/>
  <c r="X719" i="6"/>
  <c r="X720" i="6"/>
  <c r="X721" i="6"/>
  <c r="X722" i="6"/>
  <c r="X723" i="6"/>
  <c r="X724" i="6"/>
  <c r="X725" i="6"/>
  <c r="X726" i="6"/>
  <c r="X727" i="6"/>
  <c r="X728" i="6"/>
  <c r="X729" i="6"/>
  <c r="X730" i="6"/>
  <c r="X731" i="6"/>
  <c r="X732" i="6"/>
  <c r="X733" i="6"/>
  <c r="X734" i="6"/>
  <c r="X735" i="6"/>
  <c r="X736" i="6"/>
  <c r="X737" i="6"/>
  <c r="X738" i="6"/>
  <c r="X739" i="6"/>
  <c r="X740" i="6"/>
  <c r="X741" i="6"/>
  <c r="X742" i="6"/>
  <c r="X743" i="6"/>
  <c r="X744" i="6"/>
  <c r="X745" i="6"/>
  <c r="X746" i="6"/>
  <c r="X747" i="6"/>
  <c r="X748" i="6"/>
  <c r="X749" i="6"/>
  <c r="X750" i="6"/>
  <c r="X751" i="6"/>
  <c r="X752" i="6"/>
  <c r="X753" i="6"/>
  <c r="X754" i="6"/>
  <c r="X755" i="6"/>
  <c r="X756" i="6"/>
  <c r="X757" i="6"/>
  <c r="X758" i="6"/>
  <c r="X759" i="6"/>
  <c r="X760" i="6"/>
  <c r="X761" i="6"/>
  <c r="X762" i="6"/>
  <c r="X763" i="6"/>
  <c r="X764" i="6"/>
  <c r="X765" i="6"/>
  <c r="X766" i="6"/>
  <c r="X767" i="6"/>
  <c r="X768" i="6"/>
  <c r="X769" i="6"/>
  <c r="X770" i="6"/>
  <c r="X771" i="6"/>
  <c r="X772" i="6"/>
  <c r="X773" i="6"/>
  <c r="X774" i="6"/>
  <c r="X775" i="6"/>
  <c r="X776" i="6"/>
  <c r="X777" i="6"/>
  <c r="X778" i="6"/>
  <c r="X779" i="6"/>
  <c r="X780" i="6"/>
  <c r="X781" i="6"/>
  <c r="X782" i="6"/>
  <c r="X783" i="6"/>
  <c r="X784" i="6"/>
  <c r="X785" i="6"/>
  <c r="X786" i="6"/>
  <c r="X787" i="6"/>
  <c r="X788" i="6"/>
  <c r="X789" i="6"/>
  <c r="X790" i="6"/>
  <c r="X791" i="6"/>
  <c r="X792" i="6"/>
  <c r="X793" i="6"/>
  <c r="X794" i="6"/>
  <c r="X795" i="6"/>
  <c r="X796" i="6"/>
  <c r="X797" i="6"/>
  <c r="X798" i="6"/>
  <c r="X799" i="6"/>
  <c r="X800" i="6"/>
  <c r="X801" i="6"/>
  <c r="X802" i="6"/>
  <c r="X803" i="6"/>
  <c r="X804" i="6"/>
  <c r="X805" i="6"/>
  <c r="X806" i="6"/>
  <c r="X807" i="6"/>
  <c r="X808" i="6"/>
  <c r="X809" i="6"/>
  <c r="X810" i="6"/>
  <c r="X811" i="6"/>
  <c r="X812" i="6"/>
  <c r="X813" i="6"/>
  <c r="X814" i="6"/>
  <c r="X815" i="6"/>
  <c r="X816" i="6"/>
  <c r="X817" i="6"/>
  <c r="X818" i="6"/>
  <c r="X819" i="6"/>
  <c r="X820" i="6"/>
  <c r="X821" i="6"/>
  <c r="X822" i="6"/>
  <c r="X823" i="6"/>
  <c r="X824" i="6"/>
  <c r="X825" i="6"/>
  <c r="X826" i="6"/>
  <c r="X827" i="6"/>
  <c r="X949" i="6"/>
  <c r="X950" i="6"/>
  <c r="X951" i="6"/>
  <c r="X952" i="6"/>
  <c r="X953" i="6"/>
  <c r="X954" i="6"/>
  <c r="X955" i="6"/>
  <c r="X956" i="6"/>
  <c r="X957" i="6"/>
  <c r="X958" i="6"/>
  <c r="X959" i="6"/>
  <c r="X960" i="6"/>
  <c r="X961" i="6"/>
  <c r="X962" i="6"/>
  <c r="X963" i="6"/>
  <c r="X964" i="6"/>
  <c r="X965" i="6"/>
  <c r="X966" i="6"/>
  <c r="X967" i="6"/>
  <c r="X968" i="6"/>
  <c r="X969" i="6"/>
  <c r="X970" i="6"/>
  <c r="X971" i="6"/>
  <c r="X972" i="6"/>
  <c r="X973" i="6"/>
  <c r="X974" i="6"/>
  <c r="X975" i="6"/>
  <c r="X976" i="6"/>
  <c r="X977" i="6"/>
  <c r="X978" i="6"/>
  <c r="X979" i="6"/>
  <c r="X980" i="6"/>
  <c r="X981" i="6"/>
  <c r="X982" i="6"/>
  <c r="X983" i="6"/>
  <c r="X984" i="6"/>
  <c r="X985" i="6"/>
  <c r="X986" i="6"/>
  <c r="X987" i="6"/>
  <c r="X988" i="6"/>
  <c r="X989" i="6"/>
  <c r="X990" i="6"/>
  <c r="X991" i="6"/>
  <c r="X992" i="6"/>
  <c r="X993" i="6"/>
  <c r="X994" i="6"/>
  <c r="X995" i="6"/>
  <c r="X996" i="6"/>
  <c r="X997" i="6"/>
  <c r="X998" i="6"/>
  <c r="X999" i="6"/>
  <c r="X1000" i="6"/>
  <c r="X1001" i="6"/>
  <c r="X1002" i="6"/>
  <c r="X1003" i="6"/>
  <c r="X1004" i="6"/>
  <c r="X1005" i="6"/>
  <c r="X1006" i="6"/>
  <c r="X1007" i="6"/>
  <c r="X1008" i="6"/>
  <c r="X1009" i="6"/>
  <c r="X1010" i="6"/>
  <c r="X1011" i="6"/>
  <c r="X1012" i="6"/>
  <c r="X1013" i="6"/>
  <c r="X1014" i="6"/>
  <c r="X1015" i="6"/>
  <c r="X1016" i="6"/>
  <c r="X1017" i="6"/>
  <c r="X1018" i="6"/>
  <c r="X1019" i="6"/>
  <c r="X1020" i="6"/>
  <c r="X1021" i="6"/>
  <c r="X1022" i="6"/>
  <c r="X1023" i="6"/>
  <c r="X1024" i="6"/>
  <c r="X1025" i="6"/>
  <c r="X1026" i="6"/>
  <c r="X1027" i="6"/>
  <c r="X1028" i="6"/>
  <c r="X1029" i="6"/>
  <c r="X1030" i="6"/>
  <c r="X1031" i="6"/>
  <c r="X1032" i="6"/>
  <c r="X1033" i="6"/>
  <c r="X1034" i="6"/>
  <c r="X1035" i="6"/>
  <c r="X1036" i="6"/>
  <c r="X1037" i="6"/>
  <c r="X1038" i="6"/>
  <c r="X1039" i="6"/>
  <c r="X1040" i="6"/>
  <c r="X1041" i="6"/>
  <c r="X1042" i="6"/>
  <c r="X1043" i="6"/>
  <c r="X1044" i="6"/>
  <c r="X1045" i="6"/>
  <c r="X1046" i="6"/>
  <c r="X1047" i="6"/>
  <c r="X1048" i="6"/>
  <c r="X1049" i="6"/>
  <c r="X1050" i="6"/>
  <c r="X1051" i="6"/>
  <c r="X1052" i="6"/>
  <c r="X1053" i="6"/>
  <c r="X1054" i="6"/>
  <c r="X1055" i="6"/>
  <c r="X1056" i="6"/>
  <c r="X1057" i="6"/>
  <c r="X1058" i="6"/>
  <c r="X1059" i="6"/>
  <c r="X1060" i="6"/>
  <c r="X1061" i="6"/>
  <c r="X1062" i="6"/>
  <c r="X1063" i="6"/>
  <c r="X1064" i="6"/>
  <c r="X1065" i="6"/>
  <c r="X1066" i="6"/>
  <c r="X1067" i="6"/>
  <c r="X1068" i="6"/>
  <c r="X1069" i="6"/>
  <c r="X1070" i="6"/>
  <c r="X1071" i="6"/>
  <c r="X1072" i="6"/>
  <c r="X1073" i="6"/>
  <c r="X1074" i="6"/>
  <c r="X1075" i="6"/>
  <c r="X1076" i="6"/>
  <c r="X1077" i="6"/>
  <c r="X1078" i="6"/>
  <c r="X1079" i="6"/>
  <c r="X1080" i="6"/>
  <c r="X1081" i="6"/>
  <c r="X1082" i="6"/>
  <c r="X1083" i="6"/>
  <c r="X1084" i="6"/>
  <c r="X1085" i="6"/>
  <c r="X1086" i="6"/>
  <c r="X1087" i="6"/>
  <c r="X1088" i="6"/>
  <c r="X1089" i="6"/>
  <c r="X1090" i="6"/>
  <c r="X1091" i="6"/>
  <c r="X1092" i="6"/>
  <c r="X1093" i="6"/>
  <c r="X1094" i="6"/>
  <c r="X1095" i="6"/>
  <c r="X1096" i="6"/>
  <c r="X1097" i="6"/>
  <c r="X1098" i="6"/>
  <c r="X1099" i="6"/>
  <c r="X1100" i="6"/>
  <c r="X1101" i="6"/>
  <c r="X1102" i="6"/>
  <c r="X1103" i="6"/>
  <c r="X1104" i="6"/>
  <c r="X1105" i="6"/>
  <c r="X1106" i="6"/>
  <c r="X1107" i="6"/>
  <c r="X1108" i="6"/>
  <c r="X1109" i="6"/>
  <c r="X1110" i="6"/>
  <c r="X1111" i="6"/>
  <c r="X1112" i="6"/>
  <c r="X1113" i="6"/>
  <c r="X1114" i="6"/>
  <c r="X1115" i="6"/>
  <c r="X1116" i="6"/>
  <c r="X1117" i="6"/>
  <c r="X1118" i="6"/>
  <c r="X1119" i="6"/>
  <c r="X1120" i="6"/>
  <c r="X1121" i="6"/>
  <c r="X1122" i="6"/>
  <c r="W365" i="6"/>
  <c r="W366" i="6"/>
  <c r="W367" i="6"/>
  <c r="W368" i="6"/>
  <c r="W369" i="6"/>
  <c r="W370" i="6"/>
  <c r="W371" i="6"/>
  <c r="W372" i="6"/>
  <c r="W373" i="6"/>
  <c r="W374" i="6"/>
  <c r="W375" i="6"/>
  <c r="W376" i="6"/>
  <c r="W377" i="6"/>
  <c r="W378" i="6"/>
  <c r="W379" i="6"/>
  <c r="W380" i="6"/>
  <c r="W381" i="6"/>
  <c r="W382" i="6"/>
  <c r="W383" i="6"/>
  <c r="W384" i="6"/>
  <c r="W385" i="6"/>
  <c r="W386" i="6"/>
  <c r="W387" i="6"/>
  <c r="W388" i="6"/>
  <c r="W389" i="6"/>
  <c r="W390" i="6"/>
  <c r="W391" i="6"/>
  <c r="W392" i="6"/>
  <c r="W393" i="6"/>
  <c r="W394" i="6"/>
  <c r="W395" i="6"/>
  <c r="W396" i="6"/>
  <c r="W397" i="6"/>
  <c r="W398" i="6"/>
  <c r="W399" i="6"/>
  <c r="W400" i="6"/>
  <c r="W401" i="6"/>
  <c r="W402" i="6"/>
  <c r="W403" i="6"/>
  <c r="W404" i="6"/>
  <c r="W405" i="6"/>
  <c r="W406" i="6"/>
  <c r="W407" i="6"/>
  <c r="W408" i="6"/>
  <c r="W409" i="6"/>
  <c r="W410" i="6"/>
  <c r="W411" i="6"/>
  <c r="W412" i="6"/>
  <c r="W413" i="6"/>
  <c r="W414" i="6"/>
  <c r="W415" i="6"/>
  <c r="W416" i="6"/>
  <c r="W417" i="6"/>
  <c r="W418" i="6"/>
  <c r="W419" i="6"/>
  <c r="W420" i="6"/>
  <c r="W421" i="6"/>
  <c r="W422" i="6"/>
  <c r="W423" i="6"/>
  <c r="W424" i="6"/>
  <c r="W425" i="6"/>
  <c r="W426" i="6"/>
  <c r="W427" i="6"/>
  <c r="W428" i="6"/>
  <c r="W429" i="6"/>
  <c r="W430" i="6"/>
  <c r="W431" i="6"/>
  <c r="W432" i="6"/>
  <c r="W433" i="6"/>
  <c r="W91" i="6"/>
  <c r="W92" i="6"/>
  <c r="W93" i="6"/>
  <c r="W94" i="6"/>
  <c r="W95" i="6"/>
  <c r="W96" i="6"/>
  <c r="W97" i="6"/>
  <c r="W98" i="6"/>
  <c r="W99" i="6"/>
  <c r="W100" i="6"/>
  <c r="W101" i="6"/>
  <c r="W102" i="6"/>
  <c r="W103" i="6"/>
  <c r="W104" i="6"/>
  <c r="W105" i="6"/>
  <c r="W106" i="6"/>
  <c r="W107" i="6"/>
  <c r="W108" i="6"/>
  <c r="W109" i="6"/>
  <c r="W110" i="6"/>
  <c r="W111" i="6"/>
  <c r="W112" i="6"/>
  <c r="W113" i="6"/>
  <c r="W114" i="6"/>
  <c r="W115" i="6"/>
  <c r="W116" i="6"/>
  <c r="W117" i="6"/>
  <c r="W118" i="6"/>
  <c r="W119" i="6"/>
  <c r="W120" i="6"/>
  <c r="W121" i="6"/>
  <c r="W122" i="6"/>
  <c r="W123" i="6"/>
  <c r="W124" i="6"/>
  <c r="W125" i="6"/>
  <c r="W126" i="6"/>
  <c r="W127" i="6"/>
  <c r="W128" i="6"/>
  <c r="W129" i="6"/>
  <c r="W130" i="6"/>
  <c r="W131" i="6"/>
  <c r="W132" i="6"/>
  <c r="W133" i="6"/>
  <c r="W134" i="6"/>
  <c r="W832" i="6"/>
  <c r="W833" i="6"/>
  <c r="W834" i="6"/>
  <c r="W843" i="6"/>
  <c r="W844" i="6"/>
  <c r="W845" i="6"/>
  <c r="W846" i="6"/>
  <c r="W847" i="6"/>
  <c r="W848" i="6"/>
  <c r="W849" i="6"/>
  <c r="W850" i="6"/>
  <c r="W851" i="6"/>
  <c r="W852" i="6"/>
  <c r="W853" i="6"/>
  <c r="W854" i="6"/>
  <c r="W855" i="6"/>
  <c r="W856" i="6"/>
  <c r="W857" i="6"/>
  <c r="W858" i="6"/>
  <c r="W859" i="6"/>
  <c r="W860" i="6"/>
  <c r="W861" i="6"/>
  <c r="W862" i="6"/>
  <c r="W863" i="6"/>
  <c r="W864" i="6"/>
  <c r="W865" i="6"/>
  <c r="W866" i="6"/>
  <c r="W867" i="6"/>
  <c r="W868" i="6"/>
  <c r="W869" i="6"/>
  <c r="W870" i="6"/>
  <c r="W871" i="6"/>
  <c r="W872" i="6"/>
  <c r="W873" i="6"/>
  <c r="W874" i="6"/>
  <c r="W875" i="6"/>
  <c r="W876" i="6"/>
  <c r="W877" i="6"/>
  <c r="W878" i="6"/>
  <c r="W879" i="6"/>
  <c r="W880" i="6"/>
  <c r="W881" i="6"/>
  <c r="W882" i="6"/>
  <c r="W883" i="6"/>
  <c r="W884" i="6"/>
  <c r="W885" i="6"/>
  <c r="W886" i="6"/>
  <c r="W887" i="6"/>
  <c r="W888" i="6"/>
  <c r="W889" i="6"/>
  <c r="W890" i="6"/>
  <c r="W891" i="6"/>
  <c r="W892" i="6"/>
  <c r="W893" i="6"/>
  <c r="W894" i="6"/>
  <c r="W895" i="6"/>
  <c r="W896" i="6"/>
  <c r="W897" i="6"/>
  <c r="W898" i="6"/>
  <c r="W899" i="6"/>
  <c r="W900" i="6"/>
  <c r="W901" i="6"/>
  <c r="W902" i="6"/>
  <c r="W903" i="6"/>
  <c r="W904" i="6"/>
  <c r="W905" i="6"/>
  <c r="W906" i="6"/>
  <c r="W907" i="6"/>
  <c r="W908" i="6"/>
  <c r="W909" i="6"/>
  <c r="W910" i="6"/>
  <c r="W911" i="6"/>
  <c r="W912" i="6"/>
  <c r="W913" i="6"/>
  <c r="W914" i="6"/>
  <c r="W915" i="6"/>
  <c r="W916" i="6"/>
  <c r="W917" i="6"/>
  <c r="W918" i="6"/>
  <c r="W919" i="6"/>
  <c r="W920" i="6"/>
  <c r="W921" i="6"/>
  <c r="W922" i="6"/>
  <c r="W923" i="6"/>
  <c r="W924" i="6"/>
  <c r="W925" i="6"/>
  <c r="W926" i="6"/>
  <c r="W927" i="6"/>
  <c r="W928" i="6"/>
  <c r="W929" i="6"/>
  <c r="W930" i="6"/>
  <c r="W931" i="6"/>
  <c r="W932" i="6"/>
  <c r="W933" i="6"/>
  <c r="W934" i="6"/>
  <c r="W935" i="6"/>
  <c r="W936" i="6"/>
  <c r="W937" i="6"/>
  <c r="W938" i="6"/>
  <c r="W939" i="6"/>
  <c r="W940" i="6"/>
  <c r="W941" i="6"/>
  <c r="W942" i="6"/>
  <c r="W943" i="6"/>
  <c r="W944" i="6"/>
  <c r="W945" i="6"/>
  <c r="W946" i="6"/>
  <c r="W835" i="6"/>
  <c r="W836" i="6"/>
  <c r="W837" i="6"/>
  <c r="W838" i="6"/>
  <c r="W839" i="6"/>
  <c r="W840" i="6"/>
  <c r="W841" i="6"/>
  <c r="W842" i="6"/>
  <c r="W3" i="6"/>
  <c r="W4" i="6"/>
  <c r="W5" i="6"/>
  <c r="W6" i="6"/>
  <c r="W7" i="6"/>
  <c r="W8" i="6"/>
  <c r="W9" i="6"/>
  <c r="W10" i="6"/>
  <c r="W11" i="6"/>
  <c r="W12" i="6"/>
  <c r="W13" i="6"/>
  <c r="W14" i="6"/>
  <c r="W15" i="6"/>
  <c r="W16" i="6"/>
  <c r="W17" i="6"/>
  <c r="W18" i="6"/>
  <c r="W19" i="6"/>
  <c r="W20" i="6"/>
  <c r="W21" i="6"/>
  <c r="W22" i="6"/>
  <c r="W23" i="6"/>
  <c r="W24" i="6"/>
  <c r="W25" i="6"/>
  <c r="W26" i="6"/>
  <c r="W27" i="6"/>
  <c r="W28" i="6"/>
  <c r="W29" i="6"/>
  <c r="W135" i="6"/>
  <c r="W136" i="6"/>
  <c r="W137" i="6"/>
  <c r="W138" i="6"/>
  <c r="W139" i="6"/>
  <c r="W140" i="6"/>
  <c r="W141" i="6"/>
  <c r="W142" i="6"/>
  <c r="W143" i="6"/>
  <c r="W144" i="6"/>
  <c r="W145" i="6"/>
  <c r="W146" i="6"/>
  <c r="W147" i="6"/>
  <c r="W148" i="6"/>
  <c r="W149" i="6"/>
  <c r="W150" i="6"/>
  <c r="W151" i="6"/>
  <c r="W152" i="6"/>
  <c r="W153" i="6"/>
  <c r="W154" i="6"/>
  <c r="W155" i="6"/>
  <c r="W156" i="6"/>
  <c r="W157" i="6"/>
  <c r="W158" i="6"/>
  <c r="W159" i="6"/>
  <c r="W160" i="6"/>
  <c r="W161" i="6"/>
  <c r="W162" i="6"/>
  <c r="W163" i="6"/>
  <c r="W164" i="6"/>
  <c r="W165" i="6"/>
  <c r="W166" i="6"/>
  <c r="W167" i="6"/>
  <c r="W168" i="6"/>
  <c r="W169" i="6"/>
  <c r="W170" i="6"/>
  <c r="W171" i="6"/>
  <c r="W172" i="6"/>
  <c r="W173" i="6"/>
  <c r="W174" i="6"/>
  <c r="W175" i="6"/>
  <c r="W176" i="6"/>
  <c r="W177" i="6"/>
  <c r="W178" i="6"/>
  <c r="W179" i="6"/>
  <c r="W180" i="6"/>
  <c r="W181" i="6"/>
  <c r="W182" i="6"/>
  <c r="W183" i="6"/>
  <c r="W184" i="6"/>
  <c r="W185" i="6"/>
  <c r="W186" i="6"/>
  <c r="W187" i="6"/>
  <c r="W188" i="6"/>
  <c r="W189" i="6"/>
  <c r="W190" i="6"/>
  <c r="W191" i="6"/>
  <c r="W192" i="6"/>
  <c r="W193" i="6"/>
  <c r="W194" i="6"/>
  <c r="W195" i="6"/>
  <c r="W196" i="6"/>
  <c r="W197" i="6"/>
  <c r="W198" i="6"/>
  <c r="W199" i="6"/>
  <c r="W200" i="6"/>
  <c r="W201" i="6"/>
  <c r="W202" i="6"/>
  <c r="W203" i="6"/>
  <c r="W204" i="6"/>
  <c r="W205" i="6"/>
  <c r="W206" i="6"/>
  <c r="W207" i="6"/>
  <c r="W208" i="6"/>
  <c r="W209" i="6"/>
  <c r="W210" i="6"/>
  <c r="W211" i="6"/>
  <c r="W212" i="6"/>
  <c r="W213" i="6"/>
  <c r="W214" i="6"/>
  <c r="W215" i="6"/>
  <c r="W216" i="6"/>
  <c r="W217" i="6"/>
  <c r="W218" i="6"/>
  <c r="W219" i="6"/>
  <c r="W220" i="6"/>
  <c r="W221" i="6"/>
  <c r="W222" i="6"/>
  <c r="W223" i="6"/>
  <c r="W224" i="6"/>
  <c r="W225" i="6"/>
  <c r="W226" i="6"/>
  <c r="W227" i="6"/>
  <c r="W228" i="6"/>
  <c r="W229" i="6"/>
  <c r="W230" i="6"/>
  <c r="W231" i="6"/>
  <c r="W232" i="6"/>
  <c r="W233" i="6"/>
  <c r="W234" i="6"/>
  <c r="W235" i="6"/>
  <c r="W236" i="6"/>
  <c r="W237" i="6"/>
  <c r="W238" i="6"/>
  <c r="W239" i="6"/>
  <c r="W240" i="6"/>
  <c r="W241" i="6"/>
  <c r="W242" i="6"/>
  <c r="W243" i="6"/>
  <c r="W244" i="6"/>
  <c r="W245" i="6"/>
  <c r="W246" i="6"/>
  <c r="W247" i="6"/>
  <c r="W248" i="6"/>
  <c r="W249" i="6"/>
  <c r="W250" i="6"/>
  <c r="W251" i="6"/>
  <c r="W252" i="6"/>
  <c r="W253" i="6"/>
  <c r="W254" i="6"/>
  <c r="W255" i="6"/>
  <c r="W256" i="6"/>
  <c r="W257" i="6"/>
  <c r="W258" i="6"/>
  <c r="W259" i="6"/>
  <c r="W260" i="6"/>
  <c r="W261" i="6"/>
  <c r="W262" i="6"/>
  <c r="W263" i="6"/>
  <c r="W264" i="6"/>
  <c r="W265" i="6"/>
  <c r="W266" i="6"/>
  <c r="W267" i="6"/>
  <c r="W268" i="6"/>
  <c r="W269" i="6"/>
  <c r="W270" i="6"/>
  <c r="W271" i="6"/>
  <c r="W272" i="6"/>
  <c r="W273" i="6"/>
  <c r="W274" i="6"/>
  <c r="W275" i="6"/>
  <c r="W276" i="6"/>
  <c r="W277" i="6"/>
  <c r="W278" i="6"/>
  <c r="W279" i="6"/>
  <c r="W280" i="6"/>
  <c r="W309" i="6"/>
  <c r="W310" i="6"/>
  <c r="W311" i="6"/>
  <c r="W312" i="6"/>
  <c r="W313" i="6"/>
  <c r="W314" i="6"/>
  <c r="W315" i="6"/>
  <c r="W316" i="6"/>
  <c r="W317" i="6"/>
  <c r="W318" i="6"/>
  <c r="W319" i="6"/>
  <c r="W320" i="6"/>
  <c r="W321" i="6"/>
  <c r="W322" i="6"/>
  <c r="W323" i="6"/>
  <c r="W281" i="6"/>
  <c r="W282" i="6"/>
  <c r="W283" i="6"/>
  <c r="W284" i="6"/>
  <c r="W285" i="6"/>
  <c r="W286" i="6"/>
  <c r="W287" i="6"/>
  <c r="W324" i="6"/>
  <c r="W325" i="6"/>
  <c r="W326" i="6"/>
  <c r="W288" i="6"/>
  <c r="W289" i="6"/>
  <c r="W290" i="6"/>
  <c r="W291" i="6"/>
  <c r="W292" i="6"/>
  <c r="W293" i="6"/>
  <c r="W294" i="6"/>
  <c r="W327" i="6"/>
  <c r="W328" i="6"/>
  <c r="W329" i="6"/>
  <c r="W330" i="6"/>
  <c r="W331" i="6"/>
  <c r="W295" i="6"/>
  <c r="W296" i="6"/>
  <c r="W297" i="6"/>
  <c r="W298" i="6"/>
  <c r="W299" i="6"/>
  <c r="W332" i="6"/>
  <c r="W333" i="6"/>
  <c r="W334" i="6"/>
  <c r="W300" i="6"/>
  <c r="W335" i="6"/>
  <c r="W336" i="6"/>
  <c r="W337" i="6"/>
  <c r="W301" i="6"/>
  <c r="W302" i="6"/>
  <c r="W338" i="6"/>
  <c r="W339" i="6"/>
  <c r="W303" i="6"/>
  <c r="W304" i="6"/>
  <c r="W305" i="6"/>
  <c r="W306" i="6"/>
  <c r="W307" i="6"/>
  <c r="W308" i="6"/>
  <c r="W340" i="6"/>
  <c r="W341" i="6"/>
  <c r="W342" i="6"/>
  <c r="W343" i="6"/>
  <c r="W344" i="6"/>
  <c r="W345" i="6"/>
  <c r="W346" i="6"/>
  <c r="W347" i="6"/>
  <c r="W348" i="6"/>
  <c r="W349" i="6"/>
  <c r="W350" i="6"/>
  <c r="W351" i="6"/>
  <c r="W352" i="6"/>
  <c r="W353" i="6"/>
  <c r="W354" i="6"/>
  <c r="W355" i="6"/>
  <c r="W356" i="6"/>
  <c r="W357" i="6"/>
  <c r="W358" i="6"/>
  <c r="W359" i="6"/>
  <c r="W360" i="6"/>
  <c r="W361" i="6"/>
  <c r="W362" i="6"/>
  <c r="W363" i="6"/>
  <c r="W68" i="6"/>
  <c r="W69" i="6"/>
  <c r="W70" i="6"/>
  <c r="W71" i="6"/>
  <c r="W72" i="6"/>
  <c r="W73" i="6"/>
  <c r="W74" i="6"/>
  <c r="W75" i="6"/>
  <c r="W76" i="6"/>
  <c r="W77" i="6"/>
  <c r="W78" i="6"/>
  <c r="W79" i="6"/>
  <c r="W80" i="6"/>
  <c r="W81" i="6"/>
  <c r="W82" i="6"/>
  <c r="W83" i="6"/>
  <c r="W84" i="6"/>
  <c r="W85" i="6"/>
  <c r="W86" i="6"/>
  <c r="W87" i="6"/>
  <c r="W88" i="6"/>
  <c r="W30" i="6"/>
  <c r="W31" i="6"/>
  <c r="W32" i="6"/>
  <c r="W33" i="6"/>
  <c r="W34" i="6"/>
  <c r="W35" i="6"/>
  <c r="W36" i="6"/>
  <c r="W37" i="6"/>
  <c r="W38" i="6"/>
  <c r="W39" i="6"/>
  <c r="W40" i="6"/>
  <c r="W41" i="6"/>
  <c r="W42" i="6"/>
  <c r="W43" i="6"/>
  <c r="W44" i="6"/>
  <c r="W45" i="6"/>
  <c r="W46" i="6"/>
  <c r="W47" i="6"/>
  <c r="W48" i="6"/>
  <c r="W89" i="6"/>
  <c r="W90" i="6"/>
  <c r="W947" i="6"/>
  <c r="W948" i="6"/>
  <c r="W434" i="6"/>
  <c r="W435" i="6"/>
  <c r="W436" i="6"/>
  <c r="W437" i="6"/>
  <c r="W438" i="6"/>
  <c r="W439" i="6"/>
  <c r="W440" i="6"/>
  <c r="W441" i="6"/>
  <c r="W442" i="6"/>
  <c r="W443" i="6"/>
  <c r="W444" i="6"/>
  <c r="W445" i="6"/>
  <c r="W446" i="6"/>
  <c r="W447" i="6"/>
  <c r="W448" i="6"/>
  <c r="W449" i="6"/>
  <c r="W450" i="6"/>
  <c r="W451" i="6"/>
  <c r="W452" i="6"/>
  <c r="W453" i="6"/>
  <c r="W454" i="6"/>
  <c r="W455" i="6"/>
  <c r="W456" i="6"/>
  <c r="W457" i="6"/>
  <c r="W458" i="6"/>
  <c r="W459" i="6"/>
  <c r="W460" i="6"/>
  <c r="W461" i="6"/>
  <c r="W462" i="6"/>
  <c r="W463" i="6"/>
  <c r="W464" i="6"/>
  <c r="W465" i="6"/>
  <c r="W466" i="6"/>
  <c r="W467" i="6"/>
  <c r="W468" i="6"/>
  <c r="W469" i="6"/>
  <c r="W470" i="6"/>
  <c r="W471" i="6"/>
  <c r="W472" i="6"/>
  <c r="W473" i="6"/>
  <c r="W474" i="6"/>
  <c r="W475" i="6"/>
  <c r="W476" i="6"/>
  <c r="W477" i="6"/>
  <c r="W478" i="6"/>
  <c r="W479" i="6"/>
  <c r="W480" i="6"/>
  <c r="W481" i="6"/>
  <c r="W482" i="6"/>
  <c r="W483" i="6"/>
  <c r="W484" i="6"/>
  <c r="W485" i="6"/>
  <c r="W486" i="6"/>
  <c r="W487" i="6"/>
  <c r="W488" i="6"/>
  <c r="W489" i="6"/>
  <c r="W490" i="6"/>
  <c r="W491" i="6"/>
  <c r="W492" i="6"/>
  <c r="W493" i="6"/>
  <c r="W494" i="6"/>
  <c r="W495" i="6"/>
  <c r="W496" i="6"/>
  <c r="W497" i="6"/>
  <c r="W498" i="6"/>
  <c r="W499" i="6"/>
  <c r="W500" i="6"/>
  <c r="W501" i="6"/>
  <c r="W502" i="6"/>
  <c r="W503" i="6"/>
  <c r="W504" i="6"/>
  <c r="W505" i="6"/>
  <c r="W506" i="6"/>
  <c r="W507" i="6"/>
  <c r="W508" i="6"/>
  <c r="W509" i="6"/>
  <c r="W510" i="6"/>
  <c r="W511" i="6"/>
  <c r="W512" i="6"/>
  <c r="W513" i="6"/>
  <c r="W514" i="6"/>
  <c r="W515" i="6"/>
  <c r="W516" i="6"/>
  <c r="W517" i="6"/>
  <c r="W518" i="6"/>
  <c r="W519" i="6"/>
  <c r="W520" i="6"/>
  <c r="W521" i="6"/>
  <c r="W522" i="6"/>
  <c r="W523" i="6"/>
  <c r="W524" i="6"/>
  <c r="W525" i="6"/>
  <c r="W526" i="6"/>
  <c r="W527" i="6"/>
  <c r="W528" i="6"/>
  <c r="W529" i="6"/>
  <c r="W530" i="6"/>
  <c r="W531" i="6"/>
  <c r="W532" i="6"/>
  <c r="W533" i="6"/>
  <c r="W534" i="6"/>
  <c r="W535" i="6"/>
  <c r="W536" i="6"/>
  <c r="W537" i="6"/>
  <c r="W538" i="6"/>
  <c r="W539" i="6"/>
  <c r="W540" i="6"/>
  <c r="W541" i="6"/>
  <c r="W542" i="6"/>
  <c r="W543" i="6"/>
  <c r="W544" i="6"/>
  <c r="W545" i="6"/>
  <c r="W546" i="6"/>
  <c r="W547" i="6"/>
  <c r="W548" i="6"/>
  <c r="W549" i="6"/>
  <c r="W550" i="6"/>
  <c r="W551" i="6"/>
  <c r="W552" i="6"/>
  <c r="W553" i="6"/>
  <c r="W554" i="6"/>
  <c r="W555" i="6"/>
  <c r="W556" i="6"/>
  <c r="W557" i="6"/>
  <c r="W558" i="6"/>
  <c r="W559" i="6"/>
  <c r="W560" i="6"/>
  <c r="W561" i="6"/>
  <c r="W562" i="6"/>
  <c r="W563" i="6"/>
  <c r="W564" i="6"/>
  <c r="W565" i="6"/>
  <c r="W566" i="6"/>
  <c r="W567" i="6"/>
  <c r="W568" i="6"/>
  <c r="W569" i="6"/>
  <c r="W570" i="6"/>
  <c r="W571" i="6"/>
  <c r="W572" i="6"/>
  <c r="W573" i="6"/>
  <c r="W574" i="6"/>
  <c r="W575" i="6"/>
  <c r="W576" i="6"/>
  <c r="W577" i="6"/>
  <c r="W578" i="6"/>
  <c r="W579" i="6"/>
  <c r="W580" i="6"/>
  <c r="W581" i="6"/>
  <c r="W582" i="6"/>
  <c r="W583" i="6"/>
  <c r="W584" i="6"/>
  <c r="W585" i="6"/>
  <c r="W586" i="6"/>
  <c r="W587" i="6"/>
  <c r="W588" i="6"/>
  <c r="W589" i="6"/>
  <c r="W590" i="6"/>
  <c r="W591" i="6"/>
  <c r="W592" i="6"/>
  <c r="W593" i="6"/>
  <c r="W594" i="6"/>
  <c r="W595" i="6"/>
  <c r="W596" i="6"/>
  <c r="W597" i="6"/>
  <c r="W598" i="6"/>
  <c r="W599" i="6"/>
  <c r="W600" i="6"/>
  <c r="W601" i="6"/>
  <c r="W602" i="6"/>
  <c r="W603" i="6"/>
  <c r="W604" i="6"/>
  <c r="W605" i="6"/>
  <c r="W606" i="6"/>
  <c r="W607" i="6"/>
  <c r="W608" i="6"/>
  <c r="W609" i="6"/>
  <c r="W610" i="6"/>
  <c r="W611" i="6"/>
  <c r="W612" i="6"/>
  <c r="W613" i="6"/>
  <c r="W614" i="6"/>
  <c r="W615" i="6"/>
  <c r="W616" i="6"/>
  <c r="W617" i="6"/>
  <c r="W618" i="6"/>
  <c r="W619" i="6"/>
  <c r="W620" i="6"/>
  <c r="W621" i="6"/>
  <c r="W622" i="6"/>
  <c r="W623" i="6"/>
  <c r="W624" i="6"/>
  <c r="W625" i="6"/>
  <c r="W626" i="6"/>
  <c r="W627" i="6"/>
  <c r="W628" i="6"/>
  <c r="W629" i="6"/>
  <c r="W630" i="6"/>
  <c r="W631" i="6"/>
  <c r="W632" i="6"/>
  <c r="W633" i="6"/>
  <c r="W634" i="6"/>
  <c r="W635" i="6"/>
  <c r="W636" i="6"/>
  <c r="W637" i="6"/>
  <c r="W638" i="6"/>
  <c r="W639" i="6"/>
  <c r="W640" i="6"/>
  <c r="W641" i="6"/>
  <c r="W642" i="6"/>
  <c r="W643" i="6"/>
  <c r="W644" i="6"/>
  <c r="W645" i="6"/>
  <c r="W646" i="6"/>
  <c r="W647" i="6"/>
  <c r="W648" i="6"/>
  <c r="W649" i="6"/>
  <c r="W650" i="6"/>
  <c r="W651" i="6"/>
  <c r="W652" i="6"/>
  <c r="W653" i="6"/>
  <c r="W654" i="6"/>
  <c r="W655" i="6"/>
  <c r="W656" i="6"/>
  <c r="W657" i="6"/>
  <c r="W658" i="6"/>
  <c r="W659" i="6"/>
  <c r="W660" i="6"/>
  <c r="W661" i="6"/>
  <c r="W662" i="6"/>
  <c r="W663" i="6"/>
  <c r="W664" i="6"/>
  <c r="W665" i="6"/>
  <c r="W666" i="6"/>
  <c r="W667" i="6"/>
  <c r="W668" i="6"/>
  <c r="W669" i="6"/>
  <c r="W670" i="6"/>
  <c r="W671" i="6"/>
  <c r="W672" i="6"/>
  <c r="W673" i="6"/>
  <c r="W674" i="6"/>
  <c r="W675" i="6"/>
  <c r="W676" i="6"/>
  <c r="W677" i="6"/>
  <c r="W678" i="6"/>
  <c r="W679" i="6"/>
  <c r="W680" i="6"/>
  <c r="W681" i="6"/>
  <c r="W682" i="6"/>
  <c r="W683" i="6"/>
  <c r="W684" i="6"/>
  <c r="W685" i="6"/>
  <c r="W686" i="6"/>
  <c r="W687" i="6"/>
  <c r="W688" i="6"/>
  <c r="W689" i="6"/>
  <c r="W690" i="6"/>
  <c r="W691" i="6"/>
  <c r="W692" i="6"/>
  <c r="W693" i="6"/>
  <c r="W694" i="6"/>
  <c r="W695" i="6"/>
  <c r="W696" i="6"/>
  <c r="W697" i="6"/>
  <c r="W698" i="6"/>
  <c r="W699" i="6"/>
  <c r="W700" i="6"/>
  <c r="W701" i="6"/>
  <c r="W702" i="6"/>
  <c r="W703" i="6"/>
  <c r="W704" i="6"/>
  <c r="W705" i="6"/>
  <c r="W706" i="6"/>
  <c r="W707" i="6"/>
  <c r="W708" i="6"/>
  <c r="W709" i="6"/>
  <c r="W710" i="6"/>
  <c r="W711" i="6"/>
  <c r="W712" i="6"/>
  <c r="W713" i="6"/>
  <c r="W714" i="6"/>
  <c r="W715" i="6"/>
  <c r="W716" i="6"/>
  <c r="W717" i="6"/>
  <c r="W718" i="6"/>
  <c r="W719" i="6"/>
  <c r="W720" i="6"/>
  <c r="W721" i="6"/>
  <c r="W722" i="6"/>
  <c r="W723" i="6"/>
  <c r="W724" i="6"/>
  <c r="W725" i="6"/>
  <c r="W726" i="6"/>
  <c r="W727" i="6"/>
  <c r="W728" i="6"/>
  <c r="W729" i="6"/>
  <c r="W730" i="6"/>
  <c r="W731" i="6"/>
  <c r="W732" i="6"/>
  <c r="W733" i="6"/>
  <c r="W734" i="6"/>
  <c r="W735" i="6"/>
  <c r="W736" i="6"/>
  <c r="W737" i="6"/>
  <c r="W738" i="6"/>
  <c r="W739" i="6"/>
  <c r="W740" i="6"/>
  <c r="W741" i="6"/>
  <c r="W742" i="6"/>
  <c r="W743" i="6"/>
  <c r="W744" i="6"/>
  <c r="W745" i="6"/>
  <c r="W746" i="6"/>
  <c r="W747" i="6"/>
  <c r="W748" i="6"/>
  <c r="W749" i="6"/>
  <c r="W750" i="6"/>
  <c r="W751" i="6"/>
  <c r="W752" i="6"/>
  <c r="W753" i="6"/>
  <c r="W754" i="6"/>
  <c r="W755" i="6"/>
  <c r="W756" i="6"/>
  <c r="W757" i="6"/>
  <c r="W758" i="6"/>
  <c r="W759" i="6"/>
  <c r="W760" i="6"/>
  <c r="W761" i="6"/>
  <c r="W762" i="6"/>
  <c r="W763" i="6"/>
  <c r="W764" i="6"/>
  <c r="W765" i="6"/>
  <c r="W766" i="6"/>
  <c r="W767" i="6"/>
  <c r="W768" i="6"/>
  <c r="W769" i="6"/>
  <c r="W770" i="6"/>
  <c r="W771" i="6"/>
  <c r="W772" i="6"/>
  <c r="W773" i="6"/>
  <c r="W774" i="6"/>
  <c r="W775" i="6"/>
  <c r="W776" i="6"/>
  <c r="W777" i="6"/>
  <c r="W778" i="6"/>
  <c r="W779" i="6"/>
  <c r="W780" i="6"/>
  <c r="W781" i="6"/>
  <c r="W782" i="6"/>
  <c r="W783" i="6"/>
  <c r="W784" i="6"/>
  <c r="W785" i="6"/>
  <c r="W786" i="6"/>
  <c r="W787" i="6"/>
  <c r="W788" i="6"/>
  <c r="W789" i="6"/>
  <c r="W790" i="6"/>
  <c r="W791" i="6"/>
  <c r="W792" i="6"/>
  <c r="W793" i="6"/>
  <c r="W794" i="6"/>
  <c r="W795" i="6"/>
  <c r="W796" i="6"/>
  <c r="W797" i="6"/>
  <c r="W798" i="6"/>
  <c r="W799" i="6"/>
  <c r="W800" i="6"/>
  <c r="W801" i="6"/>
  <c r="W802" i="6"/>
  <c r="W803" i="6"/>
  <c r="W804" i="6"/>
  <c r="W805" i="6"/>
  <c r="W806" i="6"/>
  <c r="W807" i="6"/>
  <c r="W808" i="6"/>
  <c r="W809" i="6"/>
  <c r="W810" i="6"/>
  <c r="W811" i="6"/>
  <c r="W812" i="6"/>
  <c r="W813" i="6"/>
  <c r="W814" i="6"/>
  <c r="W815" i="6"/>
  <c r="W816" i="6"/>
  <c r="W817" i="6"/>
  <c r="W818" i="6"/>
  <c r="W819" i="6"/>
  <c r="W820" i="6"/>
  <c r="W821" i="6"/>
  <c r="W822" i="6"/>
  <c r="W823" i="6"/>
  <c r="W824" i="6"/>
  <c r="W825" i="6"/>
  <c r="W826" i="6"/>
  <c r="W827" i="6"/>
  <c r="W949" i="6"/>
  <c r="W950" i="6"/>
  <c r="W951" i="6"/>
  <c r="W952" i="6"/>
  <c r="W953" i="6"/>
  <c r="W954" i="6"/>
  <c r="W955" i="6"/>
  <c r="W956" i="6"/>
  <c r="W957" i="6"/>
  <c r="W958" i="6"/>
  <c r="W959" i="6"/>
  <c r="W960" i="6"/>
  <c r="W961" i="6"/>
  <c r="W962" i="6"/>
  <c r="W963" i="6"/>
  <c r="W964" i="6"/>
  <c r="W965" i="6"/>
  <c r="W966" i="6"/>
  <c r="W967" i="6"/>
  <c r="W968" i="6"/>
  <c r="W969" i="6"/>
  <c r="W970" i="6"/>
  <c r="W971" i="6"/>
  <c r="W972" i="6"/>
  <c r="W973" i="6"/>
  <c r="W974" i="6"/>
  <c r="W975" i="6"/>
  <c r="W976" i="6"/>
  <c r="W977" i="6"/>
  <c r="W978" i="6"/>
  <c r="W979" i="6"/>
  <c r="W980" i="6"/>
  <c r="W981" i="6"/>
  <c r="W982" i="6"/>
  <c r="W983" i="6"/>
  <c r="W984" i="6"/>
  <c r="W985" i="6"/>
  <c r="W986" i="6"/>
  <c r="W987" i="6"/>
  <c r="W988" i="6"/>
  <c r="W989" i="6"/>
  <c r="W990" i="6"/>
  <c r="W991" i="6"/>
  <c r="W992" i="6"/>
  <c r="W993" i="6"/>
  <c r="W994" i="6"/>
  <c r="W995" i="6"/>
  <c r="W996" i="6"/>
  <c r="W997" i="6"/>
  <c r="W998" i="6"/>
  <c r="W999" i="6"/>
  <c r="W1000" i="6"/>
  <c r="W1001" i="6"/>
  <c r="W1002" i="6"/>
  <c r="W1003" i="6"/>
  <c r="W1004" i="6"/>
  <c r="W1005" i="6"/>
  <c r="W1006" i="6"/>
  <c r="W1007" i="6"/>
  <c r="W1008" i="6"/>
  <c r="W1009" i="6"/>
  <c r="W1010" i="6"/>
  <c r="W1011" i="6"/>
  <c r="W1012" i="6"/>
  <c r="W1013" i="6"/>
  <c r="W1014" i="6"/>
  <c r="W1015" i="6"/>
  <c r="W1016" i="6"/>
  <c r="W1017" i="6"/>
  <c r="W1018" i="6"/>
  <c r="W1019" i="6"/>
  <c r="W1020" i="6"/>
  <c r="W1021" i="6"/>
  <c r="W1022" i="6"/>
  <c r="W1023" i="6"/>
  <c r="W1024" i="6"/>
  <c r="W1025" i="6"/>
  <c r="W1026" i="6"/>
  <c r="W1027" i="6"/>
  <c r="W1028" i="6"/>
  <c r="W1029" i="6"/>
  <c r="W1030" i="6"/>
  <c r="W1031" i="6"/>
  <c r="W1032" i="6"/>
  <c r="W1033" i="6"/>
  <c r="W1034" i="6"/>
  <c r="W1035" i="6"/>
  <c r="W1036" i="6"/>
  <c r="W1037" i="6"/>
  <c r="W1038" i="6"/>
  <c r="W1039" i="6"/>
  <c r="W1040" i="6"/>
  <c r="W1041" i="6"/>
  <c r="W1042" i="6"/>
  <c r="W1043" i="6"/>
  <c r="W1044" i="6"/>
  <c r="W1045" i="6"/>
  <c r="W1046" i="6"/>
  <c r="W1047" i="6"/>
  <c r="W1048" i="6"/>
  <c r="W1049" i="6"/>
  <c r="W1050" i="6"/>
  <c r="W1051" i="6"/>
  <c r="W1052" i="6"/>
  <c r="W1053" i="6"/>
  <c r="W1054" i="6"/>
  <c r="W1055" i="6"/>
  <c r="W1056" i="6"/>
  <c r="W1057" i="6"/>
  <c r="W1058" i="6"/>
  <c r="W1059" i="6"/>
  <c r="W1060" i="6"/>
  <c r="W1061" i="6"/>
  <c r="W1062" i="6"/>
  <c r="W1063" i="6"/>
  <c r="W1064" i="6"/>
  <c r="W1065" i="6"/>
  <c r="W1066" i="6"/>
  <c r="W1067" i="6"/>
  <c r="W1068" i="6"/>
  <c r="W1069" i="6"/>
  <c r="W1070" i="6"/>
  <c r="W1071" i="6"/>
  <c r="W1072" i="6"/>
  <c r="W1073" i="6"/>
  <c r="W1074" i="6"/>
  <c r="W1075" i="6"/>
  <c r="W1076" i="6"/>
  <c r="W1077" i="6"/>
  <c r="W1078" i="6"/>
  <c r="W1079" i="6"/>
  <c r="W1080" i="6"/>
  <c r="W1081" i="6"/>
  <c r="W1082" i="6"/>
  <c r="W1083" i="6"/>
  <c r="W1084" i="6"/>
  <c r="W1085" i="6"/>
  <c r="W1086" i="6"/>
  <c r="W1087" i="6"/>
  <c r="W1088" i="6"/>
  <c r="W1089" i="6"/>
  <c r="W1090" i="6"/>
  <c r="W1091" i="6"/>
  <c r="W1092" i="6"/>
  <c r="W1093" i="6"/>
  <c r="W1094" i="6"/>
  <c r="W1095" i="6"/>
  <c r="W1096" i="6"/>
  <c r="W1097" i="6"/>
  <c r="W1098" i="6"/>
  <c r="W1099" i="6"/>
  <c r="W1100" i="6"/>
  <c r="W1101" i="6"/>
  <c r="W1102" i="6"/>
  <c r="W1103" i="6"/>
  <c r="W1104" i="6"/>
  <c r="W1105" i="6"/>
  <c r="W1106" i="6"/>
  <c r="W1107" i="6"/>
  <c r="W1108" i="6"/>
  <c r="W1109" i="6"/>
  <c r="W1110" i="6"/>
  <c r="W1111" i="6"/>
  <c r="W1112" i="6"/>
  <c r="W1113" i="6"/>
  <c r="W1114" i="6"/>
  <c r="W1115" i="6"/>
  <c r="W1116" i="6"/>
  <c r="W1117" i="6"/>
  <c r="W1118" i="6"/>
  <c r="W1119" i="6"/>
  <c r="W1120" i="6"/>
  <c r="W1121" i="6"/>
  <c r="W1122" i="6"/>
  <c r="V412" i="7"/>
  <c r="V413" i="7"/>
  <c r="V414" i="7"/>
  <c r="V415" i="7"/>
  <c r="V416" i="7"/>
  <c r="V109" i="7"/>
  <c r="V131" i="7"/>
  <c r="V132" i="7"/>
  <c r="V135" i="7"/>
  <c r="V137" i="7"/>
  <c r="V138" i="7"/>
  <c r="V140" i="7"/>
  <c r="V141" i="7"/>
  <c r="V142" i="7"/>
  <c r="V143" i="7"/>
  <c r="V144" i="7"/>
  <c r="V145" i="7"/>
  <c r="V146" i="7"/>
  <c r="V147" i="7"/>
  <c r="V3" i="7"/>
  <c r="V4" i="7"/>
  <c r="V5" i="7"/>
  <c r="V6" i="7"/>
  <c r="V7" i="7"/>
  <c r="V8" i="7"/>
  <c r="V9" i="7"/>
  <c r="V10" i="7"/>
  <c r="V11" i="7"/>
  <c r="V12" i="7"/>
  <c r="V453" i="7"/>
  <c r="V518" i="7"/>
  <c r="V519" i="7"/>
  <c r="V523" i="7"/>
  <c r="V524" i="7"/>
  <c r="V525" i="7"/>
  <c r="V729" i="7"/>
  <c r="V730" i="7"/>
  <c r="V731" i="7"/>
  <c r="V732" i="7"/>
  <c r="V733" i="7"/>
  <c r="V734" i="7"/>
  <c r="V735" i="7"/>
  <c r="V883" i="7"/>
  <c r="V884" i="7"/>
  <c r="V885" i="7"/>
  <c r="V886" i="7"/>
  <c r="V887" i="7"/>
  <c r="V888" i="7"/>
  <c r="V889" i="7"/>
  <c r="V890" i="7"/>
  <c r="V891" i="7"/>
  <c r="V892" i="7"/>
  <c r="V893" i="7"/>
  <c r="V894" i="7"/>
  <c r="V895" i="7"/>
  <c r="V896" i="7"/>
  <c r="V897" i="7"/>
  <c r="V898" i="7"/>
  <c r="V899" i="7"/>
  <c r="V900" i="7"/>
  <c r="V901" i="7"/>
  <c r="V902" i="7"/>
  <c r="V903" i="7"/>
  <c r="V904" i="7"/>
  <c r="V905" i="7"/>
  <c r="V906" i="7"/>
  <c r="V907" i="7"/>
  <c r="V908" i="7"/>
  <c r="V909" i="7"/>
  <c r="V910" i="7"/>
  <c r="V911" i="7"/>
  <c r="V912" i="7"/>
  <c r="V913" i="7"/>
  <c r="V914" i="7"/>
  <c r="V915" i="7"/>
  <c r="V916" i="7"/>
  <c r="V917" i="7"/>
  <c r="V918" i="7"/>
  <c r="V919" i="7"/>
  <c r="V920" i="7"/>
  <c r="V921" i="7"/>
  <c r="V922" i="7"/>
  <c r="V923" i="7"/>
  <c r="V924" i="7"/>
  <c r="V925" i="7"/>
  <c r="V926" i="7"/>
  <c r="V927" i="7"/>
  <c r="V928" i="7"/>
  <c r="V929" i="7"/>
  <c r="V930" i="7"/>
  <c r="V931" i="7"/>
  <c r="V932" i="7"/>
  <c r="V933" i="7"/>
  <c r="V934" i="7"/>
  <c r="V935" i="7"/>
  <c r="V936" i="7"/>
  <c r="V937" i="7"/>
  <c r="V938" i="7"/>
  <c r="V939" i="7"/>
  <c r="V940" i="7"/>
  <c r="V941" i="7"/>
  <c r="V942" i="7"/>
  <c r="V943" i="7"/>
  <c r="V944" i="7"/>
  <c r="V945" i="7"/>
  <c r="V946" i="7"/>
  <c r="V947" i="7"/>
  <c r="V948" i="7"/>
  <c r="V949" i="7"/>
  <c r="V950" i="7"/>
  <c r="V951" i="7"/>
  <c r="V952" i="7"/>
  <c r="V953" i="7"/>
  <c r="V954" i="7"/>
  <c r="V955" i="7"/>
  <c r="V956" i="7"/>
  <c r="V957" i="7"/>
  <c r="V958" i="7"/>
  <c r="V959" i="7"/>
  <c r="V960" i="7"/>
  <c r="V961" i="7"/>
  <c r="V962" i="7"/>
  <c r="V963" i="7"/>
  <c r="V964" i="7"/>
  <c r="V965" i="7"/>
  <c r="V966" i="7"/>
  <c r="V369" i="7"/>
  <c r="V370" i="7"/>
  <c r="V371" i="7"/>
  <c r="V372" i="7"/>
  <c r="V373" i="7"/>
  <c r="V374" i="7"/>
  <c r="V375" i="7"/>
  <c r="V376" i="7"/>
  <c r="V377" i="7"/>
  <c r="V378" i="7"/>
  <c r="V379" i="7"/>
  <c r="V380" i="7"/>
  <c r="V381" i="7"/>
  <c r="V382" i="7"/>
  <c r="V383" i="7"/>
  <c r="V384" i="7"/>
  <c r="V385" i="7"/>
  <c r="V386" i="7"/>
  <c r="V387" i="7"/>
  <c r="V388" i="7"/>
  <c r="V389" i="7"/>
  <c r="V390" i="7"/>
  <c r="V391" i="7"/>
  <c r="V392" i="7"/>
  <c r="V393" i="7"/>
  <c r="V394" i="7"/>
  <c r="V395" i="7"/>
  <c r="V396" i="7"/>
  <c r="V397" i="7"/>
  <c r="V398" i="7"/>
  <c r="V399" i="7"/>
  <c r="V400" i="7"/>
  <c r="V401" i="7"/>
  <c r="V402" i="7"/>
  <c r="V403" i="7"/>
  <c r="V404" i="7"/>
  <c r="V405" i="7"/>
  <c r="V406" i="7"/>
  <c r="V407" i="7"/>
  <c r="V408" i="7"/>
  <c r="V409" i="7"/>
  <c r="V410" i="7"/>
  <c r="V411" i="7"/>
  <c r="V417" i="7"/>
  <c r="V418" i="7"/>
  <c r="V419" i="7"/>
  <c r="V420" i="7"/>
  <c r="V421" i="7"/>
  <c r="V108" i="7"/>
  <c r="V110" i="7"/>
  <c r="V111" i="7"/>
  <c r="V112" i="7"/>
  <c r="V113" i="7"/>
  <c r="V114" i="7"/>
  <c r="V115" i="7"/>
  <c r="V116" i="7"/>
  <c r="V117" i="7"/>
  <c r="V118" i="7"/>
  <c r="V119" i="7"/>
  <c r="V120" i="7"/>
  <c r="V121" i="7"/>
  <c r="V122" i="7"/>
  <c r="V123" i="7"/>
  <c r="V124" i="7"/>
  <c r="V125" i="7"/>
  <c r="V126" i="7"/>
  <c r="V127" i="7"/>
  <c r="V128" i="7"/>
  <c r="V129" i="7"/>
  <c r="V130" i="7"/>
  <c r="V133" i="7"/>
  <c r="V134" i="7"/>
  <c r="V136" i="7"/>
  <c r="V139" i="7"/>
  <c r="V148" i="7"/>
  <c r="V149" i="7"/>
  <c r="V780" i="7"/>
  <c r="V781" i="7"/>
  <c r="V794" i="7"/>
  <c r="V795" i="7"/>
  <c r="V796" i="7"/>
  <c r="V797" i="7"/>
  <c r="V798" i="7"/>
  <c r="V799" i="7"/>
  <c r="V800" i="7"/>
  <c r="V801" i="7"/>
  <c r="V802" i="7"/>
  <c r="V803" i="7"/>
  <c r="V804" i="7"/>
  <c r="V805" i="7"/>
  <c r="V806" i="7"/>
  <c r="V807" i="7"/>
  <c r="V808" i="7"/>
  <c r="V809" i="7"/>
  <c r="V810" i="7"/>
  <c r="V811" i="7"/>
  <c r="V812" i="7"/>
  <c r="V813" i="7"/>
  <c r="V814" i="7"/>
  <c r="V815" i="7"/>
  <c r="V816" i="7"/>
  <c r="V817" i="7"/>
  <c r="V818" i="7"/>
  <c r="V819" i="7"/>
  <c r="V820" i="7"/>
  <c r="V821" i="7"/>
  <c r="V822" i="7"/>
  <c r="V823" i="7"/>
  <c r="V824" i="7"/>
  <c r="V825" i="7"/>
  <c r="V826" i="7"/>
  <c r="V827" i="7"/>
  <c r="V828" i="7"/>
  <c r="V829" i="7"/>
  <c r="V830" i="7"/>
  <c r="V831" i="7"/>
  <c r="V832" i="7"/>
  <c r="V833" i="7"/>
  <c r="V834" i="7"/>
  <c r="V835" i="7"/>
  <c r="V836" i="7"/>
  <c r="V837" i="7"/>
  <c r="V838" i="7"/>
  <c r="V839" i="7"/>
  <c r="V840" i="7"/>
  <c r="V841" i="7"/>
  <c r="V842" i="7"/>
  <c r="V843" i="7"/>
  <c r="V844" i="7"/>
  <c r="V845" i="7"/>
  <c r="V846" i="7"/>
  <c r="V847" i="7"/>
  <c r="V848" i="7"/>
  <c r="V849" i="7"/>
  <c r="V850" i="7"/>
  <c r="V851" i="7"/>
  <c r="V852" i="7"/>
  <c r="V853" i="7"/>
  <c r="V854" i="7"/>
  <c r="V855" i="7"/>
  <c r="V856" i="7"/>
  <c r="V857" i="7"/>
  <c r="V858" i="7"/>
  <c r="V859" i="7"/>
  <c r="V860" i="7"/>
  <c r="V861" i="7"/>
  <c r="V862" i="7"/>
  <c r="V863" i="7"/>
  <c r="V864" i="7"/>
  <c r="V865" i="7"/>
  <c r="V866" i="7"/>
  <c r="V867" i="7"/>
  <c r="V868" i="7"/>
  <c r="V869" i="7"/>
  <c r="V870" i="7"/>
  <c r="V871" i="7"/>
  <c r="V872" i="7"/>
  <c r="V873" i="7"/>
  <c r="V874" i="7"/>
  <c r="V875" i="7"/>
  <c r="V876" i="7"/>
  <c r="V877" i="7"/>
  <c r="V878" i="7"/>
  <c r="V782" i="7"/>
  <c r="V783" i="7"/>
  <c r="V784" i="7"/>
  <c r="V785" i="7"/>
  <c r="V786" i="7"/>
  <c r="V787" i="7"/>
  <c r="V788" i="7"/>
  <c r="V789" i="7"/>
  <c r="V790" i="7"/>
  <c r="V791" i="7"/>
  <c r="V792" i="7"/>
  <c r="V793" i="7"/>
  <c r="V13" i="7"/>
  <c r="V14" i="7"/>
  <c r="V15" i="7"/>
  <c r="V16" i="7"/>
  <c r="V17" i="7"/>
  <c r="V18" i="7"/>
  <c r="V19" i="7"/>
  <c r="V20" i="7"/>
  <c r="V21" i="7"/>
  <c r="V22" i="7"/>
  <c r="V23" i="7"/>
  <c r="V24" i="7"/>
  <c r="V25" i="7"/>
  <c r="V26" i="7"/>
  <c r="V27" i="7"/>
  <c r="V28" i="7"/>
  <c r="V29" i="7"/>
  <c r="V30" i="7"/>
  <c r="V31" i="7"/>
  <c r="V32" i="7"/>
  <c r="V33" i="7"/>
  <c r="V34" i="7"/>
  <c r="V35" i="7"/>
  <c r="V150" i="7"/>
  <c r="V151" i="7"/>
  <c r="V152" i="7"/>
  <c r="V153" i="7"/>
  <c r="V154" i="7"/>
  <c r="V155" i="7"/>
  <c r="V156" i="7"/>
  <c r="V157" i="7"/>
  <c r="V158" i="7"/>
  <c r="V159" i="7"/>
  <c r="V160" i="7"/>
  <c r="V161" i="7"/>
  <c r="V162" i="7"/>
  <c r="V163" i="7"/>
  <c r="V164" i="7"/>
  <c r="V165" i="7"/>
  <c r="V166" i="7"/>
  <c r="V167" i="7"/>
  <c r="V168" i="7"/>
  <c r="V169" i="7"/>
  <c r="V170" i="7"/>
  <c r="V171" i="7"/>
  <c r="V172" i="7"/>
  <c r="V173" i="7"/>
  <c r="V174" i="7"/>
  <c r="V175" i="7"/>
  <c r="V176" i="7"/>
  <c r="V177" i="7"/>
  <c r="V178" i="7"/>
  <c r="V179" i="7"/>
  <c r="V180" i="7"/>
  <c r="V181" i="7"/>
  <c r="V182" i="7"/>
  <c r="V183" i="7"/>
  <c r="V184" i="7"/>
  <c r="V185" i="7"/>
  <c r="V186" i="7"/>
  <c r="V187" i="7"/>
  <c r="V188" i="7"/>
  <c r="V189" i="7"/>
  <c r="V190" i="7"/>
  <c r="V191" i="7"/>
  <c r="V192" i="7"/>
  <c r="V193" i="7"/>
  <c r="V194" i="7"/>
  <c r="V195" i="7"/>
  <c r="V196" i="7"/>
  <c r="V197" i="7"/>
  <c r="V198" i="7"/>
  <c r="V199" i="7"/>
  <c r="V200" i="7"/>
  <c r="V201" i="7"/>
  <c r="V202" i="7"/>
  <c r="V203" i="7"/>
  <c r="V204" i="7"/>
  <c r="V205" i="7"/>
  <c r="V206" i="7"/>
  <c r="V207" i="7"/>
  <c r="V208" i="7"/>
  <c r="V209" i="7"/>
  <c r="V210" i="7"/>
  <c r="V211" i="7"/>
  <c r="V212" i="7"/>
  <c r="V213" i="7"/>
  <c r="V214" i="7"/>
  <c r="V215" i="7"/>
  <c r="V216" i="7"/>
  <c r="V217" i="7"/>
  <c r="V218" i="7"/>
  <c r="V219" i="7"/>
  <c r="V220" i="7"/>
  <c r="V221" i="7"/>
  <c r="V222" i="7"/>
  <c r="V223" i="7"/>
  <c r="V224" i="7"/>
  <c r="V225" i="7"/>
  <c r="V226" i="7"/>
  <c r="V227" i="7"/>
  <c r="V228" i="7"/>
  <c r="V229" i="7"/>
  <c r="V230" i="7"/>
  <c r="V231" i="7"/>
  <c r="V232" i="7"/>
  <c r="V233" i="7"/>
  <c r="V234" i="7"/>
  <c r="V235" i="7"/>
  <c r="V236" i="7"/>
  <c r="V237" i="7"/>
  <c r="V238" i="7"/>
  <c r="V239" i="7"/>
  <c r="V240" i="7"/>
  <c r="V241" i="7"/>
  <c r="V242" i="7"/>
  <c r="V243" i="7"/>
  <c r="V244" i="7"/>
  <c r="V245" i="7"/>
  <c r="V246" i="7"/>
  <c r="V247" i="7"/>
  <c r="V248" i="7"/>
  <c r="V249" i="7"/>
  <c r="V250" i="7"/>
  <c r="V251" i="7"/>
  <c r="V252" i="7"/>
  <c r="V253" i="7"/>
  <c r="V254" i="7"/>
  <c r="V255" i="7"/>
  <c r="V256" i="7"/>
  <c r="V257" i="7"/>
  <c r="V258" i="7"/>
  <c r="V259" i="7"/>
  <c r="V260" i="7"/>
  <c r="V261" i="7"/>
  <c r="V262" i="7"/>
  <c r="V263" i="7"/>
  <c r="V264" i="7"/>
  <c r="V265" i="7"/>
  <c r="V266" i="7"/>
  <c r="V267" i="7"/>
  <c r="V268" i="7"/>
  <c r="V269" i="7"/>
  <c r="V270" i="7"/>
  <c r="V271" i="7"/>
  <c r="V272" i="7"/>
  <c r="V318" i="7"/>
  <c r="V319" i="7"/>
  <c r="V320" i="7"/>
  <c r="V321" i="7"/>
  <c r="V322" i="7"/>
  <c r="V273" i="7"/>
  <c r="V274" i="7"/>
  <c r="V275" i="7"/>
  <c r="V276" i="7"/>
  <c r="V277" i="7"/>
  <c r="V278" i="7"/>
  <c r="V279" i="7"/>
  <c r="V280" i="7"/>
  <c r="V281" i="7"/>
  <c r="V282" i="7"/>
  <c r="V283" i="7"/>
  <c r="V284" i="7"/>
  <c r="V285" i="7"/>
  <c r="V286" i="7"/>
  <c r="V287" i="7"/>
  <c r="V288" i="7"/>
  <c r="V323" i="7"/>
  <c r="V324" i="7"/>
  <c r="V325" i="7"/>
  <c r="V326" i="7"/>
  <c r="V327" i="7"/>
  <c r="V328" i="7"/>
  <c r="V329" i="7"/>
  <c r="V330" i="7"/>
  <c r="V331" i="7"/>
  <c r="V332" i="7"/>
  <c r="V333" i="7"/>
  <c r="V334" i="7"/>
  <c r="V335" i="7"/>
  <c r="V289" i="7"/>
  <c r="V290" i="7"/>
  <c r="V291" i="7"/>
  <c r="V292" i="7"/>
  <c r="V293" i="7"/>
  <c r="V336" i="7"/>
  <c r="V294" i="7"/>
  <c r="V295" i="7"/>
  <c r="V296" i="7"/>
  <c r="V297" i="7"/>
  <c r="V298" i="7"/>
  <c r="V299" i="7"/>
  <c r="V300" i="7"/>
  <c r="V301" i="7"/>
  <c r="V302" i="7"/>
  <c r="V337" i="7"/>
  <c r="V338" i="7"/>
  <c r="V339" i="7"/>
  <c r="V340" i="7"/>
  <c r="V303" i="7"/>
  <c r="V304" i="7"/>
  <c r="V305" i="7"/>
  <c r="V306" i="7"/>
  <c r="V307" i="7"/>
  <c r="V341" i="7"/>
  <c r="V342" i="7"/>
  <c r="V343" i="7"/>
  <c r="V308" i="7"/>
  <c r="V309" i="7"/>
  <c r="V344" i="7"/>
  <c r="V345" i="7"/>
  <c r="V346" i="7"/>
  <c r="V347" i="7"/>
  <c r="V310" i="7"/>
  <c r="V311" i="7"/>
  <c r="V312" i="7"/>
  <c r="V313" i="7"/>
  <c r="V314" i="7"/>
  <c r="V315" i="7"/>
  <c r="V316" i="7"/>
  <c r="V317" i="7"/>
  <c r="V348" i="7"/>
  <c r="V349" i="7"/>
  <c r="V350" i="7"/>
  <c r="V351" i="7"/>
  <c r="V352" i="7"/>
  <c r="V353" i="7"/>
  <c r="V354" i="7"/>
  <c r="V355" i="7"/>
  <c r="V356" i="7"/>
  <c r="V357" i="7"/>
  <c r="V358" i="7"/>
  <c r="V359" i="7"/>
  <c r="V360" i="7"/>
  <c r="V361" i="7"/>
  <c r="V362" i="7"/>
  <c r="V363" i="7"/>
  <c r="V364" i="7"/>
  <c r="V365" i="7"/>
  <c r="V366" i="7"/>
  <c r="V367" i="7"/>
  <c r="V77" i="7"/>
  <c r="V78" i="7"/>
  <c r="V79" i="7"/>
  <c r="V80" i="7"/>
  <c r="V81" i="7"/>
  <c r="V82" i="7"/>
  <c r="V83" i="7"/>
  <c r="V84" i="7"/>
  <c r="V85" i="7"/>
  <c r="V86" i="7"/>
  <c r="V87" i="7"/>
  <c r="V88" i="7"/>
  <c r="V89" i="7"/>
  <c r="V90" i="7"/>
  <c r="V91" i="7"/>
  <c r="V92" i="7"/>
  <c r="V93" i="7"/>
  <c r="V94" i="7"/>
  <c r="V95" i="7"/>
  <c r="V96" i="7"/>
  <c r="V97" i="7"/>
  <c r="V98" i="7"/>
  <c r="V99" i="7"/>
  <c r="V100" i="7"/>
  <c r="V101" i="7"/>
  <c r="V102" i="7"/>
  <c r="V103" i="7"/>
  <c r="V104" i="7"/>
  <c r="V105" i="7"/>
  <c r="V106" i="7"/>
  <c r="V107" i="7"/>
  <c r="V879" i="7"/>
  <c r="V880" i="7"/>
  <c r="V881" i="7"/>
  <c r="V882" i="7"/>
  <c r="V422" i="7"/>
  <c r="V423" i="7"/>
  <c r="V424" i="7"/>
  <c r="V425" i="7"/>
  <c r="V426" i="7"/>
  <c r="V427" i="7"/>
  <c r="V428" i="7"/>
  <c r="V429" i="7"/>
  <c r="V430" i="7"/>
  <c r="V431" i="7"/>
  <c r="V432" i="7"/>
  <c r="V433" i="7"/>
  <c r="V434" i="7"/>
  <c r="V435" i="7"/>
  <c r="V436" i="7"/>
  <c r="V437" i="7"/>
  <c r="V438" i="7"/>
  <c r="V439" i="7"/>
  <c r="V440" i="7"/>
  <c r="V441" i="7"/>
  <c r="V442" i="7"/>
  <c r="V443" i="7"/>
  <c r="V444" i="7"/>
  <c r="V445" i="7"/>
  <c r="V446" i="7"/>
  <c r="V447" i="7"/>
  <c r="V448" i="7"/>
  <c r="V449" i="7"/>
  <c r="V450" i="7"/>
  <c r="V451" i="7"/>
  <c r="V452" i="7"/>
  <c r="V454" i="7"/>
  <c r="V455" i="7"/>
  <c r="V456" i="7"/>
  <c r="V457" i="7"/>
  <c r="V458" i="7"/>
  <c r="V459" i="7"/>
  <c r="V460" i="7"/>
  <c r="V461" i="7"/>
  <c r="V462" i="7"/>
  <c r="V463" i="7"/>
  <c r="V464" i="7"/>
  <c r="V465" i="7"/>
  <c r="V466" i="7"/>
  <c r="V467" i="7"/>
  <c r="V468" i="7"/>
  <c r="V469" i="7"/>
  <c r="V470" i="7"/>
  <c r="V471" i="7"/>
  <c r="V472" i="7"/>
  <c r="V473" i="7"/>
  <c r="V474" i="7"/>
  <c r="V475" i="7"/>
  <c r="V476" i="7"/>
  <c r="V477" i="7"/>
  <c r="V478" i="7"/>
  <c r="V479" i="7"/>
  <c r="V480" i="7"/>
  <c r="V481" i="7"/>
  <c r="V482" i="7"/>
  <c r="V483" i="7"/>
  <c r="V484" i="7"/>
  <c r="V485" i="7"/>
  <c r="V486" i="7"/>
  <c r="V487" i="7"/>
  <c r="V488" i="7"/>
  <c r="V489" i="7"/>
  <c r="V490" i="7"/>
  <c r="V491" i="7"/>
  <c r="V492" i="7"/>
  <c r="V493" i="7"/>
  <c r="V494" i="7"/>
  <c r="V495" i="7"/>
  <c r="V496" i="7"/>
  <c r="V497" i="7"/>
  <c r="V498" i="7"/>
  <c r="V499" i="7"/>
  <c r="V500" i="7"/>
  <c r="V501" i="7"/>
  <c r="V502" i="7"/>
  <c r="V503" i="7"/>
  <c r="V504" i="7"/>
  <c r="V505" i="7"/>
  <c r="V506" i="7"/>
  <c r="V507" i="7"/>
  <c r="V508" i="7"/>
  <c r="V509" i="7"/>
  <c r="V510" i="7"/>
  <c r="V511" i="7"/>
  <c r="V512" i="7"/>
  <c r="V513" i="7"/>
  <c r="V514" i="7"/>
  <c r="V515" i="7"/>
  <c r="V516" i="7"/>
  <c r="V517" i="7"/>
  <c r="V520" i="7"/>
  <c r="V521" i="7"/>
  <c r="V522" i="7"/>
  <c r="V526" i="7"/>
  <c r="V527" i="7"/>
  <c r="V528" i="7"/>
  <c r="V529" i="7"/>
  <c r="V530" i="7"/>
  <c r="V531" i="7"/>
  <c r="V532" i="7"/>
  <c r="V533" i="7"/>
  <c r="V534" i="7"/>
  <c r="V535" i="7"/>
  <c r="V536" i="7"/>
  <c r="V537" i="7"/>
  <c r="V538" i="7"/>
  <c r="V539" i="7"/>
  <c r="V540" i="7"/>
  <c r="V541" i="7"/>
  <c r="V542" i="7"/>
  <c r="V543" i="7"/>
  <c r="V544" i="7"/>
  <c r="V545" i="7"/>
  <c r="V546" i="7"/>
  <c r="V547" i="7"/>
  <c r="V548" i="7"/>
  <c r="V549" i="7"/>
  <c r="V550" i="7"/>
  <c r="V551" i="7"/>
  <c r="V552" i="7"/>
  <c r="V553" i="7"/>
  <c r="V554" i="7"/>
  <c r="V555" i="7"/>
  <c r="V556" i="7"/>
  <c r="V557" i="7"/>
  <c r="V558" i="7"/>
  <c r="V559" i="7"/>
  <c r="V560" i="7"/>
  <c r="V561" i="7"/>
  <c r="V562" i="7"/>
  <c r="V563" i="7"/>
  <c r="V564" i="7"/>
  <c r="V565" i="7"/>
  <c r="V566" i="7"/>
  <c r="V567" i="7"/>
  <c r="V568" i="7"/>
  <c r="V569" i="7"/>
  <c r="V570" i="7"/>
  <c r="V571" i="7"/>
  <c r="V572" i="7"/>
  <c r="V573" i="7"/>
  <c r="V574" i="7"/>
  <c r="V575" i="7"/>
  <c r="V576" i="7"/>
  <c r="V577" i="7"/>
  <c r="V578" i="7"/>
  <c r="V579" i="7"/>
  <c r="V580" i="7"/>
  <c r="V581" i="7"/>
  <c r="V582" i="7"/>
  <c r="V583" i="7"/>
  <c r="V584" i="7"/>
  <c r="V585" i="7"/>
  <c r="V586" i="7"/>
  <c r="V587" i="7"/>
  <c r="V588" i="7"/>
  <c r="V589" i="7"/>
  <c r="V590" i="7"/>
  <c r="V591" i="7"/>
  <c r="V592" i="7"/>
  <c r="V593" i="7"/>
  <c r="V594" i="7"/>
  <c r="V595" i="7"/>
  <c r="V596" i="7"/>
  <c r="V597" i="7"/>
  <c r="V598" i="7"/>
  <c r="V599" i="7"/>
  <c r="V600" i="7"/>
  <c r="V601" i="7"/>
  <c r="V602" i="7"/>
  <c r="V603" i="7"/>
  <c r="V604" i="7"/>
  <c r="V605" i="7"/>
  <c r="V606" i="7"/>
  <c r="V607" i="7"/>
  <c r="V608" i="7"/>
  <c r="V609" i="7"/>
  <c r="V610" i="7"/>
  <c r="V611" i="7"/>
  <c r="V612" i="7"/>
  <c r="V613" i="7"/>
  <c r="V614" i="7"/>
  <c r="V615" i="7"/>
  <c r="V616" i="7"/>
  <c r="V617" i="7"/>
  <c r="V618" i="7"/>
  <c r="V619" i="7"/>
  <c r="V620" i="7"/>
  <c r="V621" i="7"/>
  <c r="V622" i="7"/>
  <c r="V623" i="7"/>
  <c r="V624" i="7"/>
  <c r="V625" i="7"/>
  <c r="V626" i="7"/>
  <c r="V627" i="7"/>
  <c r="V628" i="7"/>
  <c r="V629" i="7"/>
  <c r="V630" i="7"/>
  <c r="V631" i="7"/>
  <c r="V632" i="7"/>
  <c r="V633" i="7"/>
  <c r="V634" i="7"/>
  <c r="V635" i="7"/>
  <c r="V636" i="7"/>
  <c r="V637" i="7"/>
  <c r="V638" i="7"/>
  <c r="V639" i="7"/>
  <c r="V640" i="7"/>
  <c r="V641" i="7"/>
  <c r="V642" i="7"/>
  <c r="V643" i="7"/>
  <c r="V644" i="7"/>
  <c r="V645" i="7"/>
  <c r="V646" i="7"/>
  <c r="V647" i="7"/>
  <c r="V648" i="7"/>
  <c r="V649" i="7"/>
  <c r="V650" i="7"/>
  <c r="V651" i="7"/>
  <c r="V652" i="7"/>
  <c r="V653" i="7"/>
  <c r="V654" i="7"/>
  <c r="V655" i="7"/>
  <c r="V656" i="7"/>
  <c r="V657" i="7"/>
  <c r="V658" i="7"/>
  <c r="V659" i="7"/>
  <c r="V660" i="7"/>
  <c r="V661" i="7"/>
  <c r="V662" i="7"/>
  <c r="V663" i="7"/>
  <c r="V664" i="7"/>
  <c r="V665" i="7"/>
  <c r="V666" i="7"/>
  <c r="V667" i="7"/>
  <c r="V668" i="7"/>
  <c r="V669" i="7"/>
  <c r="V670" i="7"/>
  <c r="V671" i="7"/>
  <c r="V672" i="7"/>
  <c r="V673" i="7"/>
  <c r="V674" i="7"/>
  <c r="V675" i="7"/>
  <c r="V676" i="7"/>
  <c r="V677" i="7"/>
  <c r="V678" i="7"/>
  <c r="V679" i="7"/>
  <c r="V680" i="7"/>
  <c r="V681" i="7"/>
  <c r="V682" i="7"/>
  <c r="V683" i="7"/>
  <c r="V684" i="7"/>
  <c r="V685" i="7"/>
  <c r="V686" i="7"/>
  <c r="V687" i="7"/>
  <c r="V688" i="7"/>
  <c r="V689" i="7"/>
  <c r="V690" i="7"/>
  <c r="V691" i="7"/>
  <c r="V692" i="7"/>
  <c r="V693" i="7"/>
  <c r="V694" i="7"/>
  <c r="V695" i="7"/>
  <c r="V696" i="7"/>
  <c r="V697" i="7"/>
  <c r="V698" i="7"/>
  <c r="V699" i="7"/>
  <c r="V700" i="7"/>
  <c r="V701" i="7"/>
  <c r="V702" i="7"/>
  <c r="V703" i="7"/>
  <c r="V704" i="7"/>
  <c r="V705" i="7"/>
  <c r="V706" i="7"/>
  <c r="V707" i="7"/>
  <c r="V708" i="7"/>
  <c r="V709" i="7"/>
  <c r="V710" i="7"/>
  <c r="V711" i="7"/>
  <c r="V712" i="7"/>
  <c r="V713" i="7"/>
  <c r="V714" i="7"/>
  <c r="V715" i="7"/>
  <c r="V716" i="7"/>
  <c r="V717" i="7"/>
  <c r="V718" i="7"/>
  <c r="V719" i="7"/>
  <c r="V720" i="7"/>
  <c r="V721" i="7"/>
  <c r="V722" i="7"/>
  <c r="V723" i="7"/>
  <c r="V724" i="7"/>
  <c r="V725" i="7"/>
  <c r="V726" i="7"/>
  <c r="V727" i="7"/>
  <c r="V728" i="7"/>
  <c r="V736" i="7"/>
  <c r="V737" i="7"/>
  <c r="V738" i="7"/>
  <c r="V739" i="7"/>
  <c r="V740" i="7"/>
  <c r="V741" i="7"/>
  <c r="V742" i="7"/>
  <c r="V743" i="7"/>
  <c r="V744" i="7"/>
  <c r="V745" i="7"/>
  <c r="V746" i="7"/>
  <c r="V747" i="7"/>
  <c r="V748" i="7"/>
  <c r="V749" i="7"/>
  <c r="V750" i="7"/>
  <c r="V751" i="7"/>
  <c r="V752" i="7"/>
  <c r="V753" i="7"/>
  <c r="V754" i="7"/>
  <c r="V755" i="7"/>
  <c r="V756" i="7"/>
  <c r="V757" i="7"/>
  <c r="V758" i="7"/>
  <c r="V759" i="7"/>
  <c r="V760" i="7"/>
  <c r="V761" i="7"/>
  <c r="V762" i="7"/>
  <c r="V763" i="7"/>
  <c r="V764" i="7"/>
  <c r="V765" i="7"/>
  <c r="V766" i="7"/>
  <c r="V767" i="7"/>
  <c r="V768" i="7"/>
  <c r="V769" i="7"/>
  <c r="V770" i="7"/>
  <c r="V771" i="7"/>
  <c r="V772" i="7"/>
  <c r="V773" i="7"/>
  <c r="V774" i="7"/>
  <c r="V775" i="7"/>
  <c r="V364" i="6"/>
  <c r="W364" i="6"/>
  <c r="V368" i="7"/>
  <c r="W369" i="7"/>
  <c r="W370" i="7"/>
  <c r="W371" i="7"/>
  <c r="W372" i="7"/>
  <c r="W373" i="7"/>
  <c r="W374" i="7"/>
  <c r="W375" i="7"/>
  <c r="W376" i="7"/>
  <c r="W377" i="7"/>
  <c r="W378" i="7"/>
  <c r="W379" i="7"/>
  <c r="W380" i="7"/>
  <c r="W381" i="7"/>
  <c r="W382" i="7"/>
  <c r="W383" i="7"/>
  <c r="W384" i="7"/>
  <c r="W385" i="7"/>
  <c r="W386" i="7"/>
  <c r="W387" i="7"/>
  <c r="W388" i="7"/>
  <c r="W389" i="7"/>
  <c r="W390" i="7"/>
  <c r="W391" i="7"/>
  <c r="W392" i="7"/>
  <c r="W393" i="7"/>
  <c r="W394" i="7"/>
  <c r="W395" i="7"/>
  <c r="W396" i="7"/>
  <c r="W397" i="7"/>
  <c r="W398" i="7"/>
  <c r="W399" i="7"/>
  <c r="W400" i="7"/>
  <c r="W401" i="7"/>
  <c r="W402" i="7"/>
  <c r="W403" i="7"/>
  <c r="W404" i="7"/>
  <c r="W405" i="7"/>
  <c r="W406" i="7"/>
  <c r="W407" i="7"/>
  <c r="W408" i="7"/>
  <c r="W409" i="7"/>
  <c r="W410" i="7"/>
  <c r="W411" i="7"/>
  <c r="W412" i="7"/>
  <c r="W413" i="7"/>
  <c r="W414" i="7"/>
  <c r="W415" i="7"/>
  <c r="W416" i="7"/>
  <c r="W417" i="7"/>
  <c r="W418" i="7"/>
  <c r="W419" i="7"/>
  <c r="W420" i="7"/>
  <c r="W421" i="7"/>
  <c r="W108" i="7"/>
  <c r="W109" i="7"/>
  <c r="W110" i="7"/>
  <c r="W111" i="7"/>
  <c r="W112" i="7"/>
  <c r="W113" i="7"/>
  <c r="W114" i="7"/>
  <c r="W115" i="7"/>
  <c r="W116" i="7"/>
  <c r="W117" i="7"/>
  <c r="W118" i="7"/>
  <c r="W119" i="7"/>
  <c r="W120" i="7"/>
  <c r="W121" i="7"/>
  <c r="W122" i="7"/>
  <c r="W123" i="7"/>
  <c r="W124" i="7"/>
  <c r="W125" i="7"/>
  <c r="W126" i="7"/>
  <c r="W127" i="7"/>
  <c r="W128" i="7"/>
  <c r="W129" i="7"/>
  <c r="W130" i="7"/>
  <c r="W131" i="7"/>
  <c r="W132" i="7"/>
  <c r="W133" i="7"/>
  <c r="W134" i="7"/>
  <c r="W135" i="7"/>
  <c r="W136" i="7"/>
  <c r="W137" i="7"/>
  <c r="W138" i="7"/>
  <c r="W139" i="7"/>
  <c r="W140" i="7"/>
  <c r="W141" i="7"/>
  <c r="W142" i="7"/>
  <c r="W143" i="7"/>
  <c r="W144" i="7"/>
  <c r="W145" i="7"/>
  <c r="W146" i="7"/>
  <c r="W147" i="7"/>
  <c r="W148" i="7"/>
  <c r="W149" i="7"/>
  <c r="W780" i="7"/>
  <c r="W781" i="7"/>
  <c r="W794" i="7"/>
  <c r="W795" i="7"/>
  <c r="W796" i="7"/>
  <c r="W797" i="7"/>
  <c r="W798" i="7"/>
  <c r="W799" i="7"/>
  <c r="W800" i="7"/>
  <c r="W801" i="7"/>
  <c r="W802" i="7"/>
  <c r="W803" i="7"/>
  <c r="W804" i="7"/>
  <c r="W805" i="7"/>
  <c r="W806" i="7"/>
  <c r="W807" i="7"/>
  <c r="W808" i="7"/>
  <c r="W809" i="7"/>
  <c r="W810" i="7"/>
  <c r="W811" i="7"/>
  <c r="W812" i="7"/>
  <c r="W813" i="7"/>
  <c r="W814" i="7"/>
  <c r="W815" i="7"/>
  <c r="W816" i="7"/>
  <c r="W817" i="7"/>
  <c r="W818" i="7"/>
  <c r="W819" i="7"/>
  <c r="W820" i="7"/>
  <c r="W821" i="7"/>
  <c r="W822" i="7"/>
  <c r="W823" i="7"/>
  <c r="W824" i="7"/>
  <c r="W825" i="7"/>
  <c r="W826" i="7"/>
  <c r="W827" i="7"/>
  <c r="W828" i="7"/>
  <c r="W829" i="7"/>
  <c r="W830" i="7"/>
  <c r="W831" i="7"/>
  <c r="W832" i="7"/>
  <c r="W833" i="7"/>
  <c r="W834" i="7"/>
  <c r="W835" i="7"/>
  <c r="W836" i="7"/>
  <c r="W837" i="7"/>
  <c r="W838" i="7"/>
  <c r="W839" i="7"/>
  <c r="W840" i="7"/>
  <c r="W841" i="7"/>
  <c r="W842" i="7"/>
  <c r="W843" i="7"/>
  <c r="W844" i="7"/>
  <c r="W845" i="7"/>
  <c r="W846" i="7"/>
  <c r="W847" i="7"/>
  <c r="W848" i="7"/>
  <c r="W849" i="7"/>
  <c r="W850" i="7"/>
  <c r="W851" i="7"/>
  <c r="W852" i="7"/>
  <c r="W853" i="7"/>
  <c r="W854" i="7"/>
  <c r="W855" i="7"/>
  <c r="W856" i="7"/>
  <c r="W857" i="7"/>
  <c r="W858" i="7"/>
  <c r="W859" i="7"/>
  <c r="W860" i="7"/>
  <c r="W861" i="7"/>
  <c r="W862" i="7"/>
  <c r="W863" i="7"/>
  <c r="W864" i="7"/>
  <c r="W865" i="7"/>
  <c r="W866" i="7"/>
  <c r="W867" i="7"/>
  <c r="W868" i="7"/>
  <c r="W869" i="7"/>
  <c r="W870" i="7"/>
  <c r="W871" i="7"/>
  <c r="W872" i="7"/>
  <c r="W873" i="7"/>
  <c r="W874" i="7"/>
  <c r="W875" i="7"/>
  <c r="W876" i="7"/>
  <c r="W877" i="7"/>
  <c r="W878" i="7"/>
  <c r="W782" i="7"/>
  <c r="W783" i="7"/>
  <c r="W784" i="7"/>
  <c r="W785" i="7"/>
  <c r="W786" i="7"/>
  <c r="W787" i="7"/>
  <c r="W788" i="7"/>
  <c r="W789" i="7"/>
  <c r="W790" i="7"/>
  <c r="W791" i="7"/>
  <c r="W792" i="7"/>
  <c r="W793" i="7"/>
  <c r="W3" i="7"/>
  <c r="W4" i="7"/>
  <c r="W5" i="7"/>
  <c r="W6" i="7"/>
  <c r="W7" i="7"/>
  <c r="W8" i="7"/>
  <c r="W9" i="7"/>
  <c r="W10" i="7"/>
  <c r="W11" i="7"/>
  <c r="W12" i="7"/>
  <c r="W13" i="7"/>
  <c r="W14" i="7"/>
  <c r="W15" i="7"/>
  <c r="W16" i="7"/>
  <c r="W17" i="7"/>
  <c r="W18" i="7"/>
  <c r="W19" i="7"/>
  <c r="W20" i="7"/>
  <c r="W21" i="7"/>
  <c r="W22" i="7"/>
  <c r="W23" i="7"/>
  <c r="W24" i="7"/>
  <c r="W25" i="7"/>
  <c r="W26" i="7"/>
  <c r="W27" i="7"/>
  <c r="W28" i="7"/>
  <c r="W29" i="7"/>
  <c r="W30" i="7"/>
  <c r="W31" i="7"/>
  <c r="W32" i="7"/>
  <c r="W33" i="7"/>
  <c r="W34" i="7"/>
  <c r="W35" i="7"/>
  <c r="W150" i="7"/>
  <c r="W151" i="7"/>
  <c r="W152" i="7"/>
  <c r="W153" i="7"/>
  <c r="W154" i="7"/>
  <c r="W155" i="7"/>
  <c r="W156" i="7"/>
  <c r="W157" i="7"/>
  <c r="W158" i="7"/>
  <c r="W159" i="7"/>
  <c r="W160" i="7"/>
  <c r="W161" i="7"/>
  <c r="W162" i="7"/>
  <c r="W163" i="7"/>
  <c r="W164" i="7"/>
  <c r="W165" i="7"/>
  <c r="W166" i="7"/>
  <c r="W167" i="7"/>
  <c r="W168" i="7"/>
  <c r="W169" i="7"/>
  <c r="W170" i="7"/>
  <c r="W171" i="7"/>
  <c r="W172" i="7"/>
  <c r="W173" i="7"/>
  <c r="W174" i="7"/>
  <c r="W175" i="7"/>
  <c r="W176" i="7"/>
  <c r="W177" i="7"/>
  <c r="W178" i="7"/>
  <c r="W179" i="7"/>
  <c r="W180" i="7"/>
  <c r="W181" i="7"/>
  <c r="W182" i="7"/>
  <c r="W183" i="7"/>
  <c r="W184" i="7"/>
  <c r="W185" i="7"/>
  <c r="W186" i="7"/>
  <c r="W187" i="7"/>
  <c r="W188" i="7"/>
  <c r="W189" i="7"/>
  <c r="W190" i="7"/>
  <c r="W191" i="7"/>
  <c r="W192" i="7"/>
  <c r="W193" i="7"/>
  <c r="W194" i="7"/>
  <c r="W195" i="7"/>
  <c r="W196" i="7"/>
  <c r="W197" i="7"/>
  <c r="W198" i="7"/>
  <c r="W199" i="7"/>
  <c r="W200" i="7"/>
  <c r="W201" i="7"/>
  <c r="W202" i="7"/>
  <c r="W203" i="7"/>
  <c r="W204" i="7"/>
  <c r="W205" i="7"/>
  <c r="W206" i="7"/>
  <c r="W207" i="7"/>
  <c r="W208" i="7"/>
  <c r="W209" i="7"/>
  <c r="W210" i="7"/>
  <c r="W211" i="7"/>
  <c r="W212" i="7"/>
  <c r="W213" i="7"/>
  <c r="W214" i="7"/>
  <c r="W215" i="7"/>
  <c r="W216" i="7"/>
  <c r="W217" i="7"/>
  <c r="W218" i="7"/>
  <c r="W219" i="7"/>
  <c r="W220" i="7"/>
  <c r="W221" i="7"/>
  <c r="W222" i="7"/>
  <c r="W223" i="7"/>
  <c r="W224" i="7"/>
  <c r="W225" i="7"/>
  <c r="W226" i="7"/>
  <c r="W227" i="7"/>
  <c r="W228" i="7"/>
  <c r="W229" i="7"/>
  <c r="W230" i="7"/>
  <c r="W231" i="7"/>
  <c r="W232" i="7"/>
  <c r="W233" i="7"/>
  <c r="W234" i="7"/>
  <c r="W235" i="7"/>
  <c r="W236" i="7"/>
  <c r="W237" i="7"/>
  <c r="W238" i="7"/>
  <c r="W239" i="7"/>
  <c r="W240" i="7"/>
  <c r="W241" i="7"/>
  <c r="W242" i="7"/>
  <c r="W243" i="7"/>
  <c r="W244" i="7"/>
  <c r="W245" i="7"/>
  <c r="W246" i="7"/>
  <c r="W247" i="7"/>
  <c r="W248" i="7"/>
  <c r="W249" i="7"/>
  <c r="W250" i="7"/>
  <c r="W251" i="7"/>
  <c r="W252" i="7"/>
  <c r="W253" i="7"/>
  <c r="W254" i="7"/>
  <c r="W255" i="7"/>
  <c r="W256" i="7"/>
  <c r="W257" i="7"/>
  <c r="W258" i="7"/>
  <c r="W259" i="7"/>
  <c r="W260" i="7"/>
  <c r="W261" i="7"/>
  <c r="W262" i="7"/>
  <c r="W263" i="7"/>
  <c r="W264" i="7"/>
  <c r="W265" i="7"/>
  <c r="W266" i="7"/>
  <c r="W267" i="7"/>
  <c r="W268" i="7"/>
  <c r="W269" i="7"/>
  <c r="W270" i="7"/>
  <c r="W271" i="7"/>
  <c r="W272" i="7"/>
  <c r="W318" i="7"/>
  <c r="W319" i="7"/>
  <c r="W320" i="7"/>
  <c r="W321" i="7"/>
  <c r="W322" i="7"/>
  <c r="W273" i="7"/>
  <c r="W274" i="7"/>
  <c r="W275" i="7"/>
  <c r="W276" i="7"/>
  <c r="W277" i="7"/>
  <c r="W278" i="7"/>
  <c r="W279" i="7"/>
  <c r="W280" i="7"/>
  <c r="W281" i="7"/>
  <c r="W282" i="7"/>
  <c r="W283" i="7"/>
  <c r="W284" i="7"/>
  <c r="W285" i="7"/>
  <c r="W286" i="7"/>
  <c r="W287" i="7"/>
  <c r="W288" i="7"/>
  <c r="W323" i="7"/>
  <c r="W324" i="7"/>
  <c r="W325" i="7"/>
  <c r="W326" i="7"/>
  <c r="W327" i="7"/>
  <c r="W328" i="7"/>
  <c r="W329" i="7"/>
  <c r="W330" i="7"/>
  <c r="W331" i="7"/>
  <c r="W332" i="7"/>
  <c r="W333" i="7"/>
  <c r="W334" i="7"/>
  <c r="W335" i="7"/>
  <c r="W289" i="7"/>
  <c r="W290" i="7"/>
  <c r="W291" i="7"/>
  <c r="W292" i="7"/>
  <c r="W293" i="7"/>
  <c r="W336" i="7"/>
  <c r="W294" i="7"/>
  <c r="W295" i="7"/>
  <c r="W296" i="7"/>
  <c r="W297" i="7"/>
  <c r="W298" i="7"/>
  <c r="W299" i="7"/>
  <c r="W300" i="7"/>
  <c r="W301" i="7"/>
  <c r="W302" i="7"/>
  <c r="W337" i="7"/>
  <c r="W338" i="7"/>
  <c r="W339" i="7"/>
  <c r="W340" i="7"/>
  <c r="W303" i="7"/>
  <c r="W304" i="7"/>
  <c r="W305" i="7"/>
  <c r="W306" i="7"/>
  <c r="W307" i="7"/>
  <c r="W341" i="7"/>
  <c r="W342" i="7"/>
  <c r="W343" i="7"/>
  <c r="W308" i="7"/>
  <c r="W309" i="7"/>
  <c r="W344" i="7"/>
  <c r="W345" i="7"/>
  <c r="W346" i="7"/>
  <c r="W347" i="7"/>
  <c r="W310" i="7"/>
  <c r="W311" i="7"/>
  <c r="W312" i="7"/>
  <c r="W313" i="7"/>
  <c r="W314" i="7"/>
  <c r="W315" i="7"/>
  <c r="W316" i="7"/>
  <c r="W317" i="7"/>
  <c r="W348" i="7"/>
  <c r="W349" i="7"/>
  <c r="W350" i="7"/>
  <c r="W351" i="7"/>
  <c r="W352" i="7"/>
  <c r="W353" i="7"/>
  <c r="W354" i="7"/>
  <c r="W355" i="7"/>
  <c r="W356" i="7"/>
  <c r="W357" i="7"/>
  <c r="W358" i="7"/>
  <c r="W359" i="7"/>
  <c r="W360" i="7"/>
  <c r="W361" i="7"/>
  <c r="W362" i="7"/>
  <c r="W363" i="7"/>
  <c r="W364" i="7"/>
  <c r="W365" i="7"/>
  <c r="W366" i="7"/>
  <c r="W367" i="7"/>
  <c r="W77" i="7"/>
  <c r="W78" i="7"/>
  <c r="W79" i="7"/>
  <c r="W80" i="7"/>
  <c r="W81" i="7"/>
  <c r="W82" i="7"/>
  <c r="W83" i="7"/>
  <c r="W84" i="7"/>
  <c r="W85" i="7"/>
  <c r="W86" i="7"/>
  <c r="W87" i="7"/>
  <c r="W88" i="7"/>
  <c r="W89" i="7"/>
  <c r="W90" i="7"/>
  <c r="W91" i="7"/>
  <c r="W92" i="7"/>
  <c r="W93" i="7"/>
  <c r="W94" i="7"/>
  <c r="W95" i="7"/>
  <c r="W96" i="7"/>
  <c r="W97" i="7"/>
  <c r="W36" i="7"/>
  <c r="W37" i="7"/>
  <c r="W38" i="7"/>
  <c r="W39" i="7"/>
  <c r="W40" i="7"/>
  <c r="W41" i="7"/>
  <c r="W42" i="7"/>
  <c r="W43" i="7"/>
  <c r="W44" i="7"/>
  <c r="W45" i="7"/>
  <c r="W46" i="7"/>
  <c r="W47" i="7"/>
  <c r="W48" i="7"/>
  <c r="W49" i="7"/>
  <c r="W50" i="7"/>
  <c r="W51" i="7"/>
  <c r="W52" i="7"/>
  <c r="W53" i="7"/>
  <c r="W54" i="7"/>
  <c r="W55" i="7"/>
  <c r="W98" i="7"/>
  <c r="W99" i="7"/>
  <c r="W100" i="7"/>
  <c r="W101" i="7"/>
  <c r="W102" i="7"/>
  <c r="W103" i="7"/>
  <c r="W104" i="7"/>
  <c r="W105" i="7"/>
  <c r="W106" i="7"/>
  <c r="W107" i="7"/>
  <c r="W879" i="7"/>
  <c r="W880" i="7"/>
  <c r="W881" i="7"/>
  <c r="W882" i="7"/>
  <c r="W422" i="7"/>
  <c r="W423" i="7"/>
  <c r="W424" i="7"/>
  <c r="W425" i="7"/>
  <c r="W426" i="7"/>
  <c r="W427" i="7"/>
  <c r="W428" i="7"/>
  <c r="W429" i="7"/>
  <c r="W430" i="7"/>
  <c r="W431" i="7"/>
  <c r="W432" i="7"/>
  <c r="W433" i="7"/>
  <c r="W434" i="7"/>
  <c r="W435" i="7"/>
  <c r="W436" i="7"/>
  <c r="W437" i="7"/>
  <c r="W438" i="7"/>
  <c r="W439" i="7"/>
  <c r="W440" i="7"/>
  <c r="W441" i="7"/>
  <c r="W442" i="7"/>
  <c r="W443" i="7"/>
  <c r="W444" i="7"/>
  <c r="W445" i="7"/>
  <c r="W446" i="7"/>
  <c r="W447" i="7"/>
  <c r="W448" i="7"/>
  <c r="W449" i="7"/>
  <c r="W450" i="7"/>
  <c r="W451" i="7"/>
  <c r="W452" i="7"/>
  <c r="W453" i="7"/>
  <c r="W454" i="7"/>
  <c r="W455" i="7"/>
  <c r="W456" i="7"/>
  <c r="W457" i="7"/>
  <c r="W458" i="7"/>
  <c r="W459" i="7"/>
  <c r="W460" i="7"/>
  <c r="W461" i="7"/>
  <c r="W462" i="7"/>
  <c r="W463" i="7"/>
  <c r="W464" i="7"/>
  <c r="W465" i="7"/>
  <c r="W466" i="7"/>
  <c r="W467" i="7"/>
  <c r="W468" i="7"/>
  <c r="W469" i="7"/>
  <c r="W470" i="7"/>
  <c r="W471" i="7"/>
  <c r="W472" i="7"/>
  <c r="W473" i="7"/>
  <c r="W474" i="7"/>
  <c r="W475" i="7"/>
  <c r="W476" i="7"/>
  <c r="W477" i="7"/>
  <c r="W478" i="7"/>
  <c r="W479" i="7"/>
  <c r="W480" i="7"/>
  <c r="W481" i="7"/>
  <c r="W482" i="7"/>
  <c r="W483" i="7"/>
  <c r="W484" i="7"/>
  <c r="W485" i="7"/>
  <c r="W486" i="7"/>
  <c r="W487" i="7"/>
  <c r="W488" i="7"/>
  <c r="W489" i="7"/>
  <c r="W490" i="7"/>
  <c r="W491" i="7"/>
  <c r="W492" i="7"/>
  <c r="W493" i="7"/>
  <c r="W494" i="7"/>
  <c r="W495" i="7"/>
  <c r="W496" i="7"/>
  <c r="W497" i="7"/>
  <c r="W498" i="7"/>
  <c r="W499" i="7"/>
  <c r="W500" i="7"/>
  <c r="W501" i="7"/>
  <c r="W502" i="7"/>
  <c r="W503" i="7"/>
  <c r="W504" i="7"/>
  <c r="W505" i="7"/>
  <c r="W506" i="7"/>
  <c r="W507" i="7"/>
  <c r="W508" i="7"/>
  <c r="W509" i="7"/>
  <c r="W510" i="7"/>
  <c r="W511" i="7"/>
  <c r="W512" i="7"/>
  <c r="W513" i="7"/>
  <c r="W514" i="7"/>
  <c r="W515" i="7"/>
  <c r="W516" i="7"/>
  <c r="W517" i="7"/>
  <c r="W518" i="7"/>
  <c r="W519" i="7"/>
  <c r="W520" i="7"/>
  <c r="W521" i="7"/>
  <c r="W522" i="7"/>
  <c r="W523" i="7"/>
  <c r="W524" i="7"/>
  <c r="W525" i="7"/>
  <c r="W526" i="7"/>
  <c r="W527" i="7"/>
  <c r="W528" i="7"/>
  <c r="W529" i="7"/>
  <c r="W530" i="7"/>
  <c r="W531" i="7"/>
  <c r="W532" i="7"/>
  <c r="W533" i="7"/>
  <c r="W534" i="7"/>
  <c r="W535" i="7"/>
  <c r="W536" i="7"/>
  <c r="W537" i="7"/>
  <c r="W538" i="7"/>
  <c r="W539" i="7"/>
  <c r="W540" i="7"/>
  <c r="W541" i="7"/>
  <c r="W542" i="7"/>
  <c r="W543" i="7"/>
  <c r="W544" i="7"/>
  <c r="W545" i="7"/>
  <c r="W546" i="7"/>
  <c r="W547" i="7"/>
  <c r="W548" i="7"/>
  <c r="W549" i="7"/>
  <c r="W550" i="7"/>
  <c r="W551" i="7"/>
  <c r="W552" i="7"/>
  <c r="W553" i="7"/>
  <c r="W554" i="7"/>
  <c r="W555" i="7"/>
  <c r="W556" i="7"/>
  <c r="W557" i="7"/>
  <c r="W558" i="7"/>
  <c r="W559" i="7"/>
  <c r="W560" i="7"/>
  <c r="W561" i="7"/>
  <c r="W562" i="7"/>
  <c r="W563" i="7"/>
  <c r="W564" i="7"/>
  <c r="W565" i="7"/>
  <c r="W566" i="7"/>
  <c r="W567" i="7"/>
  <c r="W568" i="7"/>
  <c r="W569" i="7"/>
  <c r="W570" i="7"/>
  <c r="W571" i="7"/>
  <c r="W572" i="7"/>
  <c r="W573" i="7"/>
  <c r="W574" i="7"/>
  <c r="W575" i="7"/>
  <c r="W576" i="7"/>
  <c r="W577" i="7"/>
  <c r="W578" i="7"/>
  <c r="W579" i="7"/>
  <c r="W580" i="7"/>
  <c r="W581" i="7"/>
  <c r="W582" i="7"/>
  <c r="W583" i="7"/>
  <c r="W584" i="7"/>
  <c r="W585" i="7"/>
  <c r="W586" i="7"/>
  <c r="W587" i="7"/>
  <c r="W588" i="7"/>
  <c r="W589" i="7"/>
  <c r="W590" i="7"/>
  <c r="W591" i="7"/>
  <c r="W592" i="7"/>
  <c r="W593" i="7"/>
  <c r="W594" i="7"/>
  <c r="W595" i="7"/>
  <c r="W596" i="7"/>
  <c r="W597" i="7"/>
  <c r="W598" i="7"/>
  <c r="W599" i="7"/>
  <c r="W600" i="7"/>
  <c r="W601" i="7"/>
  <c r="W602" i="7"/>
  <c r="W603" i="7"/>
  <c r="W604" i="7"/>
  <c r="W605" i="7"/>
  <c r="W606" i="7"/>
  <c r="W607" i="7"/>
  <c r="W608" i="7"/>
  <c r="W609" i="7"/>
  <c r="W610" i="7"/>
  <c r="W611" i="7"/>
  <c r="W612" i="7"/>
  <c r="W613" i="7"/>
  <c r="W614" i="7"/>
  <c r="W615" i="7"/>
  <c r="W616" i="7"/>
  <c r="W617" i="7"/>
  <c r="W618" i="7"/>
  <c r="W619" i="7"/>
  <c r="W620" i="7"/>
  <c r="W621" i="7"/>
  <c r="W622" i="7"/>
  <c r="W623" i="7"/>
  <c r="W624" i="7"/>
  <c r="W625" i="7"/>
  <c r="W626" i="7"/>
  <c r="W627" i="7"/>
  <c r="W628" i="7"/>
  <c r="W629" i="7"/>
  <c r="W630" i="7"/>
  <c r="W631" i="7"/>
  <c r="W632" i="7"/>
  <c r="W633" i="7"/>
  <c r="W634" i="7"/>
  <c r="W635" i="7"/>
  <c r="W636" i="7"/>
  <c r="W637" i="7"/>
  <c r="W638" i="7"/>
  <c r="W639" i="7"/>
  <c r="W640" i="7"/>
  <c r="W641" i="7"/>
  <c r="W642" i="7"/>
  <c r="W643" i="7"/>
  <c r="W644" i="7"/>
  <c r="W645" i="7"/>
  <c r="W646" i="7"/>
  <c r="W647" i="7"/>
  <c r="W648" i="7"/>
  <c r="W649" i="7"/>
  <c r="W650" i="7"/>
  <c r="W651" i="7"/>
  <c r="W652" i="7"/>
  <c r="W653" i="7"/>
  <c r="W654" i="7"/>
  <c r="W655" i="7"/>
  <c r="W656" i="7"/>
  <c r="W657" i="7"/>
  <c r="W658" i="7"/>
  <c r="W659" i="7"/>
  <c r="W660" i="7"/>
  <c r="W661" i="7"/>
  <c r="W662" i="7"/>
  <c r="W663" i="7"/>
  <c r="W664" i="7"/>
  <c r="W665" i="7"/>
  <c r="W666" i="7"/>
  <c r="W667" i="7"/>
  <c r="W668" i="7"/>
  <c r="W669" i="7"/>
  <c r="W670" i="7"/>
  <c r="W671" i="7"/>
  <c r="W672" i="7"/>
  <c r="W673" i="7"/>
  <c r="W674" i="7"/>
  <c r="W675" i="7"/>
  <c r="W676" i="7"/>
  <c r="W677" i="7"/>
  <c r="W678" i="7"/>
  <c r="W679" i="7"/>
  <c r="W680" i="7"/>
  <c r="W681" i="7"/>
  <c r="W682" i="7"/>
  <c r="W683" i="7"/>
  <c r="W684" i="7"/>
  <c r="W685" i="7"/>
  <c r="W686" i="7"/>
  <c r="W687" i="7"/>
  <c r="W688" i="7"/>
  <c r="W689" i="7"/>
  <c r="W690" i="7"/>
  <c r="W691" i="7"/>
  <c r="W692" i="7"/>
  <c r="W693" i="7"/>
  <c r="W694" i="7"/>
  <c r="W695" i="7"/>
  <c r="W696" i="7"/>
  <c r="W697" i="7"/>
  <c r="W698" i="7"/>
  <c r="W699" i="7"/>
  <c r="W700" i="7"/>
  <c r="W701" i="7"/>
  <c r="W702" i="7"/>
  <c r="W703" i="7"/>
  <c r="W704" i="7"/>
  <c r="W705" i="7"/>
  <c r="W706" i="7"/>
  <c r="W707" i="7"/>
  <c r="W708" i="7"/>
  <c r="W709" i="7"/>
  <c r="W710" i="7"/>
  <c r="W711" i="7"/>
  <c r="W712" i="7"/>
  <c r="W713" i="7"/>
  <c r="W714" i="7"/>
  <c r="W715" i="7"/>
  <c r="W716" i="7"/>
  <c r="W717" i="7"/>
  <c r="W718" i="7"/>
  <c r="W719" i="7"/>
  <c r="W720" i="7"/>
  <c r="W721" i="7"/>
  <c r="W722" i="7"/>
  <c r="W723" i="7"/>
  <c r="W724" i="7"/>
  <c r="W725" i="7"/>
  <c r="W726" i="7"/>
  <c r="W727" i="7"/>
  <c r="W728" i="7"/>
  <c r="W729" i="7"/>
  <c r="W730" i="7"/>
  <c r="W731" i="7"/>
  <c r="W732" i="7"/>
  <c r="W733" i="7"/>
  <c r="W734" i="7"/>
  <c r="W735" i="7"/>
  <c r="W736" i="7"/>
  <c r="W737" i="7"/>
  <c r="W738" i="7"/>
  <c r="W739" i="7"/>
  <c r="W740" i="7"/>
  <c r="W741" i="7"/>
  <c r="W742" i="7"/>
  <c r="W743" i="7"/>
  <c r="W744" i="7"/>
  <c r="W745" i="7"/>
  <c r="W746" i="7"/>
  <c r="W747" i="7"/>
  <c r="W748" i="7"/>
  <c r="W749" i="7"/>
  <c r="W750" i="7"/>
  <c r="W751" i="7"/>
  <c r="W752" i="7"/>
  <c r="W753" i="7"/>
  <c r="W754" i="7"/>
  <c r="W755" i="7"/>
  <c r="W756" i="7"/>
  <c r="W757" i="7"/>
  <c r="W758" i="7"/>
  <c r="W759" i="7"/>
  <c r="W760" i="7"/>
  <c r="W761" i="7"/>
  <c r="W762" i="7"/>
  <c r="W763" i="7"/>
  <c r="W764" i="7"/>
  <c r="W765" i="7"/>
  <c r="W766" i="7"/>
  <c r="W767" i="7"/>
  <c r="W768" i="7"/>
  <c r="W769" i="7"/>
  <c r="W770" i="7"/>
  <c r="W771" i="7"/>
  <c r="W772" i="7"/>
  <c r="W773" i="7"/>
  <c r="W774" i="7"/>
  <c r="W775" i="7"/>
  <c r="W883" i="7"/>
  <c r="W884" i="7"/>
  <c r="W885" i="7"/>
  <c r="W886" i="7"/>
  <c r="W887" i="7"/>
  <c r="W888" i="7"/>
  <c r="W889" i="7"/>
  <c r="W890" i="7"/>
  <c r="W891" i="7"/>
  <c r="W892" i="7"/>
  <c r="W893" i="7"/>
  <c r="W894" i="7"/>
  <c r="W895" i="7"/>
  <c r="W896" i="7"/>
  <c r="W897" i="7"/>
  <c r="W898" i="7"/>
  <c r="W899" i="7"/>
  <c r="W900" i="7"/>
  <c r="W901" i="7"/>
  <c r="W902" i="7"/>
  <c r="W903" i="7"/>
  <c r="W904" i="7"/>
  <c r="W905" i="7"/>
  <c r="W906" i="7"/>
  <c r="W907" i="7"/>
  <c r="W908" i="7"/>
  <c r="W909" i="7"/>
  <c r="W910" i="7"/>
  <c r="W911" i="7"/>
  <c r="W912" i="7"/>
  <c r="W913" i="7"/>
  <c r="W914" i="7"/>
  <c r="W915" i="7"/>
  <c r="W916" i="7"/>
  <c r="W917" i="7"/>
  <c r="W918" i="7"/>
  <c r="W919" i="7"/>
  <c r="W920" i="7"/>
  <c r="W921" i="7"/>
  <c r="W922" i="7"/>
  <c r="W923" i="7"/>
  <c r="W924" i="7"/>
  <c r="W925" i="7"/>
  <c r="W926" i="7"/>
  <c r="W927" i="7"/>
  <c r="W928" i="7"/>
  <c r="W929" i="7"/>
  <c r="W930" i="7"/>
  <c r="W931" i="7"/>
  <c r="W932" i="7"/>
  <c r="W933" i="7"/>
  <c r="W934" i="7"/>
  <c r="W935" i="7"/>
  <c r="W936" i="7"/>
  <c r="W937" i="7"/>
  <c r="W938" i="7"/>
  <c r="W939" i="7"/>
  <c r="W940" i="7"/>
  <c r="W941" i="7"/>
  <c r="W942" i="7"/>
  <c r="W943" i="7"/>
  <c r="W944" i="7"/>
  <c r="W945" i="7"/>
  <c r="W946" i="7"/>
  <c r="W947" i="7"/>
  <c r="W948" i="7"/>
  <c r="W949" i="7"/>
  <c r="W950" i="7"/>
  <c r="W951" i="7"/>
  <c r="W952" i="7"/>
  <c r="W953" i="7"/>
  <c r="W954" i="7"/>
  <c r="W955" i="7"/>
  <c r="W956" i="7"/>
  <c r="W957" i="7"/>
  <c r="W958" i="7"/>
  <c r="W959" i="7"/>
  <c r="W960" i="7"/>
  <c r="W961" i="7"/>
  <c r="W962" i="7"/>
  <c r="W963" i="7"/>
  <c r="W964" i="7"/>
  <c r="W965" i="7"/>
  <c r="W966" i="7"/>
  <c r="W368" i="7"/>
  <c r="N59" i="15"/>
  <c r="O59" i="15"/>
  <c r="N89" i="15"/>
  <c r="O89" i="15"/>
  <c r="N94" i="15"/>
  <c r="O94" i="15"/>
  <c r="N109" i="15"/>
  <c r="O109" i="15"/>
  <c r="N114" i="15"/>
  <c r="O114" i="15"/>
  <c r="N119" i="15"/>
  <c r="O119" i="15"/>
  <c r="K59" i="15"/>
  <c r="L59" i="15"/>
  <c r="M59" i="15"/>
  <c r="K89" i="15"/>
  <c r="L89" i="15"/>
  <c r="M89" i="15"/>
  <c r="K94" i="15"/>
  <c r="L94" i="15"/>
  <c r="M94" i="15"/>
  <c r="K109" i="15"/>
  <c r="L109" i="15"/>
  <c r="M109" i="15"/>
  <c r="K114" i="15"/>
  <c r="L114" i="15"/>
  <c r="M114" i="15"/>
  <c r="K119" i="15"/>
  <c r="L119" i="15"/>
  <c r="M119" i="15"/>
  <c r="J59" i="15"/>
  <c r="J89" i="15"/>
  <c r="J94" i="15"/>
  <c r="J109" i="15"/>
  <c r="J114" i="15"/>
  <c r="J119" i="15"/>
  <c r="I59" i="15"/>
  <c r="I89" i="15"/>
  <c r="I94" i="15"/>
  <c r="I109" i="15"/>
  <c r="I114" i="15"/>
  <c r="I119" i="15"/>
  <c r="I23" i="17"/>
  <c r="I26" i="17"/>
  <c r="E12" i="17"/>
  <c r="H23" i="17"/>
  <c r="H26" i="17"/>
  <c r="E11" i="17"/>
  <c r="G23" i="17"/>
  <c r="G26" i="17"/>
  <c r="E10" i="17"/>
  <c r="F23" i="17"/>
  <c r="F26" i="17"/>
  <c r="E9" i="17"/>
  <c r="E23" i="17"/>
  <c r="E26" i="17"/>
  <c r="E8" i="17"/>
  <c r="D23" i="17"/>
  <c r="D26" i="17"/>
  <c r="E7" i="17"/>
  <c r="C19" i="17"/>
  <c r="O165" i="15"/>
  <c r="L28" i="13"/>
  <c r="E12" i="2"/>
  <c r="E11" i="2"/>
  <c r="N161" i="15"/>
  <c r="E10" i="2"/>
  <c r="E9" i="2"/>
  <c r="L161" i="15"/>
  <c r="E8" i="2"/>
  <c r="E7" i="2"/>
  <c r="J161" i="15"/>
  <c r="E6" i="2"/>
  <c r="I161" i="15"/>
  <c r="E12" i="5"/>
  <c r="E11" i="5"/>
  <c r="N154" i="15"/>
  <c r="E10" i="5"/>
  <c r="M154" i="15"/>
  <c r="E9" i="5"/>
  <c r="E8" i="5"/>
  <c r="K154" i="15"/>
  <c r="E7" i="5"/>
  <c r="J154" i="15"/>
  <c r="E6" i="5"/>
  <c r="I154" i="15"/>
  <c r="L50" i="4"/>
  <c r="K50" i="4"/>
  <c r="J50" i="4"/>
  <c r="I50" i="4"/>
  <c r="H50" i="4"/>
  <c r="G50" i="4"/>
  <c r="F50" i="4"/>
  <c r="J27" i="1"/>
  <c r="C13" i="1"/>
  <c r="E13" i="1"/>
  <c r="J26" i="1"/>
  <c r="C12" i="1"/>
  <c r="E12" i="1"/>
  <c r="N5" i="15"/>
  <c r="N3" i="15"/>
  <c r="J25" i="1"/>
  <c r="C11" i="1"/>
  <c r="E11" i="1"/>
  <c r="M4" i="15"/>
  <c r="J24" i="1"/>
  <c r="C10" i="1"/>
  <c r="E10" i="1"/>
  <c r="L4" i="15"/>
  <c r="D22" i="1"/>
  <c r="E22" i="1"/>
  <c r="F22" i="1"/>
  <c r="G22" i="1"/>
  <c r="H22" i="1"/>
  <c r="I22" i="1"/>
  <c r="C22" i="1"/>
  <c r="C21" i="1"/>
  <c r="J23" i="1"/>
  <c r="C9" i="1"/>
  <c r="E9" i="1"/>
  <c r="L6" i="13"/>
  <c r="M6" i="13"/>
  <c r="N6" i="13"/>
  <c r="O6" i="13"/>
  <c r="P6" i="13"/>
  <c r="L7" i="13"/>
  <c r="M7" i="13"/>
  <c r="N7" i="13"/>
  <c r="O7" i="13"/>
  <c r="P7" i="13"/>
  <c r="L8" i="13"/>
  <c r="M8" i="13"/>
  <c r="N8" i="13"/>
  <c r="O8" i="13"/>
  <c r="P8" i="13"/>
  <c r="L9" i="13"/>
  <c r="M9" i="13"/>
  <c r="N9" i="13"/>
  <c r="O9" i="13"/>
  <c r="P9" i="13"/>
  <c r="L10" i="13"/>
  <c r="M10" i="13"/>
  <c r="N10" i="13"/>
  <c r="O10" i="13"/>
  <c r="P10" i="13"/>
  <c r="L11" i="13"/>
  <c r="M11" i="13"/>
  <c r="N11" i="13"/>
  <c r="O11" i="13"/>
  <c r="P11" i="13"/>
  <c r="L24" i="13"/>
  <c r="M24" i="13"/>
  <c r="N24" i="13"/>
  <c r="O24" i="13"/>
  <c r="P24" i="13"/>
  <c r="L25" i="13"/>
  <c r="M25" i="13"/>
  <c r="N25" i="13"/>
  <c r="O25" i="13"/>
  <c r="P25" i="13"/>
  <c r="L29" i="13"/>
  <c r="M29" i="13"/>
  <c r="N29" i="13"/>
  <c r="O29" i="13"/>
  <c r="P29" i="13"/>
  <c r="L30" i="13"/>
  <c r="M30" i="13"/>
  <c r="N30" i="13"/>
  <c r="O30" i="13"/>
  <c r="P30" i="13"/>
  <c r="L31" i="13"/>
  <c r="M31" i="13"/>
  <c r="N31" i="13"/>
  <c r="O31" i="13"/>
  <c r="P31" i="13"/>
  <c r="K6" i="13"/>
  <c r="K7" i="13"/>
  <c r="K8" i="13"/>
  <c r="K9" i="13"/>
  <c r="K10" i="13"/>
  <c r="K11" i="13"/>
  <c r="K24" i="13"/>
  <c r="K25" i="13"/>
  <c r="K29" i="13"/>
  <c r="K30" i="13"/>
  <c r="K31" i="13"/>
  <c r="D21" i="1"/>
  <c r="E21" i="1"/>
  <c r="F21" i="1"/>
  <c r="G21" i="1"/>
  <c r="H21" i="1"/>
  <c r="I21" i="1"/>
  <c r="C20" i="1"/>
  <c r="C6" i="13"/>
  <c r="C7" i="13"/>
  <c r="C8" i="13"/>
  <c r="C9" i="13"/>
  <c r="C10" i="13"/>
  <c r="C11" i="13"/>
  <c r="C12" i="13"/>
  <c r="C13" i="13"/>
  <c r="C14" i="13"/>
  <c r="C15" i="13"/>
  <c r="C16" i="13"/>
  <c r="C17" i="13"/>
  <c r="C18" i="13"/>
  <c r="C19" i="13"/>
  <c r="C20" i="13"/>
  <c r="C21" i="13"/>
  <c r="C22" i="13"/>
  <c r="C23" i="13"/>
  <c r="C24" i="13"/>
  <c r="C25" i="13"/>
  <c r="C26" i="13"/>
  <c r="C27" i="13"/>
  <c r="C28" i="13"/>
  <c r="C29" i="13"/>
  <c r="C30" i="13"/>
  <c r="C31" i="13"/>
  <c r="C5" i="13"/>
  <c r="M49" i="4"/>
  <c r="L49" i="4"/>
  <c r="O121" i="15"/>
  <c r="K49" i="4"/>
  <c r="N121" i="15"/>
  <c r="J49" i="4"/>
  <c r="M121" i="15"/>
  <c r="I49" i="4"/>
  <c r="L121" i="15"/>
  <c r="H49" i="4"/>
  <c r="K121" i="15"/>
  <c r="G49" i="4"/>
  <c r="J121" i="15"/>
  <c r="F49" i="4"/>
  <c r="I121" i="15"/>
  <c r="M48" i="4"/>
  <c r="L48" i="4"/>
  <c r="O120" i="15"/>
  <c r="K48" i="4"/>
  <c r="N120" i="15"/>
  <c r="J48" i="4"/>
  <c r="M120" i="15"/>
  <c r="I48" i="4"/>
  <c r="L120" i="15"/>
  <c r="H48" i="4"/>
  <c r="K120" i="15"/>
  <c r="G48" i="4"/>
  <c r="J120" i="15"/>
  <c r="F48" i="4"/>
  <c r="I120" i="15"/>
  <c r="M47" i="4"/>
  <c r="L47" i="4"/>
  <c r="O116" i="15"/>
  <c r="K47" i="4"/>
  <c r="N116" i="15"/>
  <c r="J47" i="4"/>
  <c r="M116" i="15"/>
  <c r="I47" i="4"/>
  <c r="L116" i="15"/>
  <c r="H47" i="4"/>
  <c r="K116" i="15"/>
  <c r="G47" i="4"/>
  <c r="J116" i="15"/>
  <c r="F47" i="4"/>
  <c r="I116" i="15"/>
  <c r="M46" i="4"/>
  <c r="L46" i="4"/>
  <c r="O115" i="15"/>
  <c r="K46" i="4"/>
  <c r="N115" i="15"/>
  <c r="J46" i="4"/>
  <c r="M115" i="15"/>
  <c r="I46" i="4"/>
  <c r="L115" i="15"/>
  <c r="H46" i="4"/>
  <c r="K115" i="15"/>
  <c r="G46" i="4"/>
  <c r="J115" i="15"/>
  <c r="F46" i="4"/>
  <c r="I115" i="15"/>
  <c r="M45" i="4"/>
  <c r="L45" i="4"/>
  <c r="O111" i="15"/>
  <c r="K45" i="4"/>
  <c r="N111" i="15"/>
  <c r="J45" i="4"/>
  <c r="M111" i="15"/>
  <c r="I45" i="4"/>
  <c r="L111" i="15"/>
  <c r="H45" i="4"/>
  <c r="K111" i="15"/>
  <c r="G45" i="4"/>
  <c r="J111" i="15"/>
  <c r="F45" i="4"/>
  <c r="I111" i="15"/>
  <c r="M44" i="4"/>
  <c r="L44" i="4"/>
  <c r="O110" i="15"/>
  <c r="K44" i="4"/>
  <c r="N110" i="15"/>
  <c r="J44" i="4"/>
  <c r="M110" i="15"/>
  <c r="I44" i="4"/>
  <c r="L110" i="15"/>
  <c r="H44" i="4"/>
  <c r="K110" i="15"/>
  <c r="G44" i="4"/>
  <c r="J110" i="15"/>
  <c r="F44" i="4"/>
  <c r="I110" i="15"/>
  <c r="M43" i="4"/>
  <c r="L43" i="4"/>
  <c r="O106" i="15"/>
  <c r="K43" i="4"/>
  <c r="N106" i="15"/>
  <c r="J43" i="4"/>
  <c r="M106" i="15"/>
  <c r="I43" i="4"/>
  <c r="L106" i="15"/>
  <c r="H43" i="4"/>
  <c r="K106" i="15"/>
  <c r="G43" i="4"/>
  <c r="J106" i="15"/>
  <c r="F43" i="4"/>
  <c r="I106" i="15"/>
  <c r="M42" i="4"/>
  <c r="L42" i="4"/>
  <c r="O104" i="15"/>
  <c r="K42" i="4"/>
  <c r="N105" i="15"/>
  <c r="J42" i="4"/>
  <c r="M105" i="15"/>
  <c r="I42" i="4"/>
  <c r="L105" i="15"/>
  <c r="H42" i="4"/>
  <c r="K104" i="15"/>
  <c r="G42" i="4"/>
  <c r="J105" i="15"/>
  <c r="F42" i="4"/>
  <c r="I105" i="15"/>
  <c r="M41" i="4"/>
  <c r="L41" i="4"/>
  <c r="O99" i="15"/>
  <c r="O100" i="15"/>
  <c r="O98" i="15"/>
  <c r="K41" i="4"/>
  <c r="N99" i="15"/>
  <c r="J41" i="4"/>
  <c r="M99" i="15"/>
  <c r="I41" i="4"/>
  <c r="L99" i="15"/>
  <c r="H41" i="4"/>
  <c r="K99" i="15"/>
  <c r="K100" i="15"/>
  <c r="K98" i="15"/>
  <c r="G41" i="4"/>
  <c r="J99" i="15"/>
  <c r="J100" i="15"/>
  <c r="F41" i="4"/>
  <c r="I99" i="15"/>
  <c r="M40" i="4"/>
  <c r="L40" i="4"/>
  <c r="M39" i="4"/>
  <c r="L39" i="4"/>
  <c r="O96" i="15"/>
  <c r="K39" i="4"/>
  <c r="N96" i="15"/>
  <c r="J39" i="4"/>
  <c r="M96" i="15"/>
  <c r="I39" i="4"/>
  <c r="L96" i="15"/>
  <c r="H39" i="4"/>
  <c r="K96" i="15"/>
  <c r="G39" i="4"/>
  <c r="J96" i="15"/>
  <c r="F39" i="4"/>
  <c r="I96" i="15"/>
  <c r="M38" i="4"/>
  <c r="L38" i="4"/>
  <c r="O95" i="15"/>
  <c r="K38" i="4"/>
  <c r="N95" i="15"/>
  <c r="J38" i="4"/>
  <c r="M95" i="15"/>
  <c r="I38" i="4"/>
  <c r="L95" i="15"/>
  <c r="H38" i="4"/>
  <c r="K95" i="15"/>
  <c r="G38" i="4"/>
  <c r="J95" i="15"/>
  <c r="F38" i="4"/>
  <c r="I95" i="15"/>
  <c r="M37" i="4"/>
  <c r="L37" i="4"/>
  <c r="O91" i="15"/>
  <c r="K37" i="4"/>
  <c r="N91" i="15"/>
  <c r="J37" i="4"/>
  <c r="M91" i="15"/>
  <c r="I37" i="4"/>
  <c r="L91" i="15"/>
  <c r="H37" i="4"/>
  <c r="K91" i="15"/>
  <c r="G37" i="4"/>
  <c r="J91" i="15"/>
  <c r="F37" i="4"/>
  <c r="I91" i="15"/>
  <c r="M36" i="4"/>
  <c r="M35" i="4"/>
  <c r="L36" i="4"/>
  <c r="O90" i="15"/>
  <c r="K36" i="4"/>
  <c r="N90" i="15"/>
  <c r="J36" i="4"/>
  <c r="M90" i="15"/>
  <c r="I36" i="4"/>
  <c r="H36" i="4"/>
  <c r="K90" i="15"/>
  <c r="G36" i="4"/>
  <c r="J90" i="15"/>
  <c r="F36" i="4"/>
  <c r="I90" i="15"/>
  <c r="K35" i="4"/>
  <c r="M34" i="4"/>
  <c r="L34" i="4"/>
  <c r="K34" i="4"/>
  <c r="J34" i="4"/>
  <c r="I34" i="4"/>
  <c r="H34" i="4"/>
  <c r="G34" i="4"/>
  <c r="F34" i="4"/>
  <c r="M33" i="4"/>
  <c r="L33" i="4"/>
  <c r="K33" i="4"/>
  <c r="J33" i="4"/>
  <c r="I33" i="4"/>
  <c r="H33" i="4"/>
  <c r="G33" i="4"/>
  <c r="F33" i="4"/>
  <c r="M32" i="4"/>
  <c r="M31" i="4"/>
  <c r="L32" i="4"/>
  <c r="L31" i="4"/>
  <c r="K32" i="4"/>
  <c r="K31" i="4"/>
  <c r="J32" i="4"/>
  <c r="J31" i="4"/>
  <c r="I32" i="4"/>
  <c r="I31" i="4"/>
  <c r="H32" i="4"/>
  <c r="H31" i="4"/>
  <c r="G32" i="4"/>
  <c r="G31" i="4"/>
  <c r="F32" i="4"/>
  <c r="F31" i="4"/>
  <c r="M30" i="4"/>
  <c r="L30" i="4"/>
  <c r="K30" i="4"/>
  <c r="J30" i="4"/>
  <c r="I30" i="4"/>
  <c r="H30" i="4"/>
  <c r="G30" i="4"/>
  <c r="F30" i="4"/>
  <c r="M29" i="4"/>
  <c r="L29" i="4"/>
  <c r="K29" i="4"/>
  <c r="J29" i="4"/>
  <c r="I29" i="4"/>
  <c r="H29" i="4"/>
  <c r="G29" i="4"/>
  <c r="F29" i="4"/>
  <c r="M28" i="4"/>
  <c r="M27" i="4"/>
  <c r="L28" i="4"/>
  <c r="O62" i="15"/>
  <c r="O58" i="15"/>
  <c r="K28" i="4"/>
  <c r="N62" i="15"/>
  <c r="J28" i="4"/>
  <c r="M62" i="15"/>
  <c r="I28" i="4"/>
  <c r="L62" i="15"/>
  <c r="L58" i="15"/>
  <c r="H28" i="4"/>
  <c r="H27" i="4"/>
  <c r="G28" i="4"/>
  <c r="J62" i="15"/>
  <c r="J58" i="15"/>
  <c r="F28" i="4"/>
  <c r="I62" i="15"/>
  <c r="M26" i="4"/>
  <c r="L26" i="4"/>
  <c r="K26" i="4"/>
  <c r="J26" i="4"/>
  <c r="I26" i="4"/>
  <c r="H26" i="4"/>
  <c r="G26" i="4"/>
  <c r="F26" i="4"/>
  <c r="M25" i="4"/>
  <c r="L25" i="4"/>
  <c r="K25" i="4"/>
  <c r="J25" i="4"/>
  <c r="I25" i="4"/>
  <c r="H25" i="4"/>
  <c r="G25" i="4"/>
  <c r="F25" i="4"/>
  <c r="M24" i="4"/>
  <c r="L24" i="4"/>
  <c r="K24" i="4"/>
  <c r="J24" i="4"/>
  <c r="I24" i="4"/>
  <c r="H24" i="4"/>
  <c r="G24" i="4"/>
  <c r="F24" i="4"/>
  <c r="O129" i="15"/>
  <c r="O14" i="15"/>
  <c r="O144" i="15"/>
  <c r="L51" i="4"/>
  <c r="O19" i="15"/>
  <c r="O171" i="15"/>
  <c r="O139" i="15"/>
  <c r="O39" i="15"/>
  <c r="O24" i="15"/>
  <c r="L52" i="4"/>
  <c r="O176" i="15"/>
  <c r="O149" i="15"/>
  <c r="O134" i="15"/>
  <c r="O124" i="15"/>
  <c r="O49" i="15"/>
  <c r="O29" i="15"/>
  <c r="O9" i="15"/>
  <c r="N171" i="15"/>
  <c r="N149" i="15"/>
  <c r="N129" i="15"/>
  <c r="K52" i="4"/>
  <c r="N49" i="15"/>
  <c r="N24" i="15"/>
  <c r="N14" i="15"/>
  <c r="K51" i="4"/>
  <c r="N176" i="15"/>
  <c r="N124" i="15"/>
  <c r="N34" i="15"/>
  <c r="N139" i="15"/>
  <c r="N29" i="15"/>
  <c r="N19" i="15"/>
  <c r="N9" i="15"/>
  <c r="N144" i="15"/>
  <c r="M139" i="15"/>
  <c r="M129" i="15"/>
  <c r="M19" i="15"/>
  <c r="J51" i="4"/>
  <c r="M124" i="15"/>
  <c r="M14" i="15"/>
  <c r="M144" i="15"/>
  <c r="J52" i="4"/>
  <c r="M176" i="15"/>
  <c r="M149" i="15"/>
  <c r="M39" i="15"/>
  <c r="M34" i="15"/>
  <c r="M29" i="15"/>
  <c r="M9" i="15"/>
  <c r="M171" i="15"/>
  <c r="M49" i="15"/>
  <c r="M24" i="15"/>
  <c r="L139" i="15"/>
  <c r="L49" i="15"/>
  <c r="I51" i="4"/>
  <c r="L176" i="15"/>
  <c r="L171" i="15"/>
  <c r="L29" i="15"/>
  <c r="L24" i="15"/>
  <c r="L19" i="15"/>
  <c r="L14" i="15"/>
  <c r="L9" i="15"/>
  <c r="I52" i="4"/>
  <c r="L34" i="15"/>
  <c r="L149" i="15"/>
  <c r="L129" i="15"/>
  <c r="L124" i="15"/>
  <c r="L144" i="15"/>
  <c r="K124" i="15"/>
  <c r="K49" i="15"/>
  <c r="K34" i="15"/>
  <c r="K19" i="15"/>
  <c r="K129" i="15"/>
  <c r="K24" i="15"/>
  <c r="K176" i="15"/>
  <c r="K139" i="15"/>
  <c r="K39" i="15"/>
  <c r="K144" i="15"/>
  <c r="H52" i="4"/>
  <c r="K171" i="15"/>
  <c r="K29" i="15"/>
  <c r="K9" i="15"/>
  <c r="K149" i="15"/>
  <c r="K14" i="15"/>
  <c r="H51" i="4"/>
  <c r="J49" i="15"/>
  <c r="J144" i="15"/>
  <c r="G51" i="4"/>
  <c r="J176" i="15"/>
  <c r="J124" i="15"/>
  <c r="J24" i="15"/>
  <c r="J14" i="15"/>
  <c r="G52" i="4"/>
  <c r="J171" i="15"/>
  <c r="J149" i="15"/>
  <c r="J129" i="15"/>
  <c r="J19" i="15"/>
  <c r="J9" i="15"/>
  <c r="J139" i="15"/>
  <c r="J39" i="15"/>
  <c r="J34" i="15"/>
  <c r="J29" i="15"/>
  <c r="I176" i="15"/>
  <c r="I149" i="15"/>
  <c r="I39" i="15"/>
  <c r="I34" i="15"/>
  <c r="I14" i="15"/>
  <c r="F52" i="4"/>
  <c r="I124" i="15"/>
  <c r="I19" i="15"/>
  <c r="I171" i="15"/>
  <c r="I49" i="15"/>
  <c r="I29" i="15"/>
  <c r="I9" i="15"/>
  <c r="I139" i="15"/>
  <c r="I129" i="15"/>
  <c r="I24" i="15"/>
  <c r="I144" i="15"/>
  <c r="F51" i="4"/>
  <c r="O10" i="15"/>
  <c r="O8" i="15"/>
  <c r="O30" i="15"/>
  <c r="O28" i="15"/>
  <c r="O52" i="15"/>
  <c r="O48" i="15"/>
  <c r="O125" i="15"/>
  <c r="O123" i="15"/>
  <c r="O135" i="15"/>
  <c r="U134" i="15"/>
  <c r="O150" i="15"/>
  <c r="O148" i="15"/>
  <c r="O177" i="15"/>
  <c r="O175" i="15"/>
  <c r="O25" i="15"/>
  <c r="O23" i="15"/>
  <c r="U39" i="15"/>
  <c r="O40" i="15"/>
  <c r="O140" i="15"/>
  <c r="O138" i="15"/>
  <c r="O172" i="15"/>
  <c r="O170" i="15"/>
  <c r="O20" i="15"/>
  <c r="O18" i="15"/>
  <c r="O15" i="15"/>
  <c r="O13" i="15"/>
  <c r="O130" i="15"/>
  <c r="O128" i="15"/>
  <c r="U143" i="15"/>
  <c r="U144" i="15"/>
  <c r="N10" i="15"/>
  <c r="U9" i="15"/>
  <c r="N20" i="15"/>
  <c r="U19" i="15"/>
  <c r="N30" i="15"/>
  <c r="U29" i="15"/>
  <c r="N140" i="15"/>
  <c r="U139" i="15"/>
  <c r="U34" i="15"/>
  <c r="N35" i="15"/>
  <c r="U124" i="15"/>
  <c r="N125" i="15"/>
  <c r="U176" i="15"/>
  <c r="N177" i="15"/>
  <c r="U14" i="15"/>
  <c r="N15" i="15"/>
  <c r="U24" i="15"/>
  <c r="N25" i="15"/>
  <c r="U49" i="15"/>
  <c r="N52" i="15"/>
  <c r="U129" i="15"/>
  <c r="N130" i="15"/>
  <c r="N150" i="15"/>
  <c r="U149" i="15"/>
  <c r="N172" i="15"/>
  <c r="U171" i="15"/>
  <c r="T143" i="15"/>
  <c r="U146" i="15"/>
  <c r="T24" i="15"/>
  <c r="M25" i="15"/>
  <c r="M52" i="15"/>
  <c r="T49" i="15"/>
  <c r="M172" i="15"/>
  <c r="T171" i="15"/>
  <c r="T9" i="15"/>
  <c r="M10" i="15"/>
  <c r="T29" i="15"/>
  <c r="M30" i="15"/>
  <c r="T34" i="15"/>
  <c r="M35" i="15"/>
  <c r="T39" i="15"/>
  <c r="S39" i="15"/>
  <c r="M40" i="15"/>
  <c r="T149" i="15"/>
  <c r="M150" i="15"/>
  <c r="T176" i="15"/>
  <c r="M177" i="15"/>
  <c r="T144" i="15"/>
  <c r="T14" i="15"/>
  <c r="M15" i="15"/>
  <c r="T124" i="15"/>
  <c r="M125" i="15"/>
  <c r="M20" i="15"/>
  <c r="T19" i="15"/>
  <c r="M130" i="15"/>
  <c r="T129" i="15"/>
  <c r="T139" i="15"/>
  <c r="M140" i="15"/>
  <c r="S146" i="15"/>
  <c r="S145" i="15"/>
  <c r="S144" i="15"/>
  <c r="L125" i="15"/>
  <c r="S124" i="15"/>
  <c r="S129" i="15"/>
  <c r="L130" i="15"/>
  <c r="L150" i="15"/>
  <c r="S149" i="15"/>
  <c r="S34" i="15"/>
  <c r="L35" i="15"/>
  <c r="L10" i="15"/>
  <c r="S9" i="15"/>
  <c r="S14" i="15"/>
  <c r="L15" i="15"/>
  <c r="S19" i="15"/>
  <c r="L20" i="15"/>
  <c r="S24" i="15"/>
  <c r="L25" i="15"/>
  <c r="L30" i="15"/>
  <c r="S29" i="15"/>
  <c r="L172" i="15"/>
  <c r="S171" i="15"/>
  <c r="S176" i="15"/>
  <c r="L177" i="15"/>
  <c r="L52" i="15"/>
  <c r="S49" i="15"/>
  <c r="S139" i="15"/>
  <c r="L140" i="15"/>
  <c r="R143" i="15"/>
  <c r="R14" i="15"/>
  <c r="K15" i="15"/>
  <c r="R149" i="15"/>
  <c r="K150" i="15"/>
  <c r="R9" i="15"/>
  <c r="K10" i="15"/>
  <c r="R29" i="15"/>
  <c r="K30" i="15"/>
  <c r="R171" i="15"/>
  <c r="K172" i="15"/>
  <c r="R144" i="15"/>
  <c r="R39" i="15"/>
  <c r="K40" i="15"/>
  <c r="R139" i="15"/>
  <c r="K140" i="15"/>
  <c r="R176" i="15"/>
  <c r="K177" i="15"/>
  <c r="R24" i="15"/>
  <c r="K25" i="15"/>
  <c r="R129" i="15"/>
  <c r="K130" i="15"/>
  <c r="R19" i="15"/>
  <c r="K20" i="15"/>
  <c r="R34" i="15"/>
  <c r="K35" i="15"/>
  <c r="R49" i="15"/>
  <c r="K52" i="15"/>
  <c r="R124" i="15"/>
  <c r="K125" i="15"/>
  <c r="Q145" i="15"/>
  <c r="Q143" i="15"/>
  <c r="J30" i="15"/>
  <c r="Q29" i="15"/>
  <c r="Q34" i="15"/>
  <c r="J35" i="15"/>
  <c r="Q39" i="15"/>
  <c r="J40" i="15"/>
  <c r="Q139" i="15"/>
  <c r="J140" i="15"/>
  <c r="J10" i="15"/>
  <c r="Q9" i="15"/>
  <c r="J20" i="15"/>
  <c r="Q19" i="15"/>
  <c r="J130" i="15"/>
  <c r="Q129" i="15"/>
  <c r="J150" i="15"/>
  <c r="Q149" i="15"/>
  <c r="J172" i="15"/>
  <c r="Q171" i="15"/>
  <c r="Q14" i="15"/>
  <c r="J15" i="15"/>
  <c r="Q24" i="15"/>
  <c r="J25" i="15"/>
  <c r="Q124" i="15"/>
  <c r="J125" i="15"/>
  <c r="J177" i="15"/>
  <c r="Q176" i="15"/>
  <c r="Q144" i="15"/>
  <c r="Q49" i="15"/>
  <c r="J52" i="15"/>
  <c r="P143" i="15"/>
  <c r="P146" i="15"/>
  <c r="P144" i="15"/>
  <c r="P24" i="15"/>
  <c r="I25" i="15"/>
  <c r="I130" i="15"/>
  <c r="P129" i="15"/>
  <c r="I140" i="15"/>
  <c r="P139" i="15"/>
  <c r="P9" i="15"/>
  <c r="I10" i="15"/>
  <c r="P29" i="15"/>
  <c r="I30" i="15"/>
  <c r="P49" i="15"/>
  <c r="I52" i="15"/>
  <c r="P171" i="15"/>
  <c r="I172" i="15"/>
  <c r="I20" i="15"/>
  <c r="P19" i="15"/>
  <c r="I125" i="15"/>
  <c r="P124" i="15"/>
  <c r="I15" i="15"/>
  <c r="P14" i="15"/>
  <c r="I35" i="15"/>
  <c r="P34" i="15"/>
  <c r="I40" i="15"/>
  <c r="P39" i="15"/>
  <c r="I150" i="15"/>
  <c r="P149" i="15"/>
  <c r="P176" i="15"/>
  <c r="I177" i="15"/>
  <c r="C21" i="17"/>
  <c r="C23" i="17"/>
  <c r="C26" i="17"/>
  <c r="F29" i="17"/>
  <c r="K9" i="17"/>
  <c r="K10" i="17"/>
  <c r="G29" i="17"/>
  <c r="K8" i="17"/>
  <c r="E29" i="17"/>
  <c r="K11" i="17"/>
  <c r="H29" i="17"/>
  <c r="K7" i="17"/>
  <c r="D29" i="17"/>
  <c r="K12" i="17"/>
  <c r="I29" i="17"/>
  <c r="K28" i="13"/>
  <c r="P28" i="13"/>
  <c r="O28" i="13"/>
  <c r="N165" i="15"/>
  <c r="U165" i="15"/>
  <c r="U167" i="15"/>
  <c r="N28" i="13"/>
  <c r="P161" i="15"/>
  <c r="I162" i="15"/>
  <c r="L162" i="15"/>
  <c r="J162" i="15"/>
  <c r="N162" i="15"/>
  <c r="L27" i="13"/>
  <c r="N27" i="13"/>
  <c r="P27" i="13"/>
  <c r="M161" i="15"/>
  <c r="S161" i="15"/>
  <c r="O161" i="15"/>
  <c r="O162" i="15"/>
  <c r="O160" i="15"/>
  <c r="K161" i="15"/>
  <c r="Q161" i="15"/>
  <c r="P154" i="15"/>
  <c r="L154" i="15"/>
  <c r="L155" i="15"/>
  <c r="P26" i="13"/>
  <c r="O154" i="15"/>
  <c r="O155" i="15"/>
  <c r="O153" i="15"/>
  <c r="Q154" i="15"/>
  <c r="T154" i="15"/>
  <c r="M155" i="15"/>
  <c r="M153" i="15"/>
  <c r="K155" i="15"/>
  <c r="K153" i="15"/>
  <c r="N155" i="15"/>
  <c r="U155" i="15"/>
  <c r="K26" i="13"/>
  <c r="L26" i="13"/>
  <c r="N153" i="15"/>
  <c r="J155" i="15"/>
  <c r="I155" i="15"/>
  <c r="I35" i="4"/>
  <c r="L27" i="4"/>
  <c r="G35" i="4"/>
  <c r="G27" i="4"/>
  <c r="U120" i="15"/>
  <c r="J40" i="4"/>
  <c r="I40" i="4"/>
  <c r="J27" i="4"/>
  <c r="K27" i="4"/>
  <c r="F40" i="4"/>
  <c r="L35" i="4"/>
  <c r="F27" i="4"/>
  <c r="M104" i="15"/>
  <c r="P90" i="15"/>
  <c r="P96" i="15"/>
  <c r="S120" i="15"/>
  <c r="Q89" i="15"/>
  <c r="I27" i="4"/>
  <c r="J35" i="4"/>
  <c r="G40" i="4"/>
  <c r="O118" i="15"/>
  <c r="I104" i="15"/>
  <c r="Q114" i="15"/>
  <c r="K40" i="4"/>
  <c r="N104" i="15"/>
  <c r="U104" i="15"/>
  <c r="F35" i="4"/>
  <c r="P99" i="15"/>
  <c r="I100" i="15"/>
  <c r="I98" i="15"/>
  <c r="P106" i="15"/>
  <c r="P115" i="15"/>
  <c r="T115" i="15"/>
  <c r="I113" i="15"/>
  <c r="P120" i="15"/>
  <c r="L104" i="15"/>
  <c r="R104" i="15"/>
  <c r="L90" i="15"/>
  <c r="L88" i="15"/>
  <c r="O105" i="15"/>
  <c r="U105" i="15"/>
  <c r="K105" i="15"/>
  <c r="K103" i="15"/>
  <c r="H35" i="4"/>
  <c r="K62" i="15"/>
  <c r="K58" i="15"/>
  <c r="R58" i="15"/>
  <c r="J104" i="15"/>
  <c r="Q104" i="15"/>
  <c r="H40" i="4"/>
  <c r="L13" i="13"/>
  <c r="P13" i="13"/>
  <c r="T114" i="15"/>
  <c r="T89" i="15"/>
  <c r="N108" i="15"/>
  <c r="M18" i="13"/>
  <c r="N22" i="13"/>
  <c r="O20" i="13"/>
  <c r="P109" i="15"/>
  <c r="P59" i="15"/>
  <c r="Q119" i="15"/>
  <c r="Q94" i="15"/>
  <c r="P62" i="15"/>
  <c r="U84" i="15"/>
  <c r="R91" i="15"/>
  <c r="K22" i="13"/>
  <c r="N16" i="13"/>
  <c r="O14" i="13"/>
  <c r="U96" i="15"/>
  <c r="T96" i="15"/>
  <c r="J103" i="15"/>
  <c r="T111" i="15"/>
  <c r="S116" i="15"/>
  <c r="P74" i="15"/>
  <c r="I93" i="15"/>
  <c r="P111" i="15"/>
  <c r="O93" i="15"/>
  <c r="M13" i="13"/>
  <c r="K14" i="13"/>
  <c r="K20" i="13"/>
  <c r="K16" i="13"/>
  <c r="L22" i="13"/>
  <c r="K18" i="13"/>
  <c r="L14" i="13"/>
  <c r="L20" i="13"/>
  <c r="L16" i="13"/>
  <c r="N18" i="13"/>
  <c r="O16" i="13"/>
  <c r="Q109" i="15"/>
  <c r="Q59" i="15"/>
  <c r="R119" i="15"/>
  <c r="T109" i="15"/>
  <c r="R94" i="15"/>
  <c r="T59" i="15"/>
  <c r="U114" i="15"/>
  <c r="R74" i="15"/>
  <c r="T84" i="15"/>
  <c r="Q84" i="15"/>
  <c r="O88" i="15"/>
  <c r="T90" i="15"/>
  <c r="Q96" i="15"/>
  <c r="U111" i="15"/>
  <c r="U116" i="15"/>
  <c r="M113" i="15"/>
  <c r="R121" i="15"/>
  <c r="S99" i="15"/>
  <c r="K13" i="13"/>
  <c r="O13" i="13"/>
  <c r="L23" i="13"/>
  <c r="P19" i="13"/>
  <c r="P114" i="15"/>
  <c r="P89" i="15"/>
  <c r="T62" i="15"/>
  <c r="I75" i="15"/>
  <c r="I73" i="15"/>
  <c r="R79" i="15"/>
  <c r="N85" i="15"/>
  <c r="N83" i="15"/>
  <c r="U83" i="15"/>
  <c r="N88" i="15"/>
  <c r="Q91" i="15"/>
  <c r="N93" i="15"/>
  <c r="S95" i="15"/>
  <c r="U99" i="15"/>
  <c r="N103" i="15"/>
  <c r="Q106" i="15"/>
  <c r="Q110" i="15"/>
  <c r="U121" i="15"/>
  <c r="L118" i="15"/>
  <c r="S114" i="15"/>
  <c r="R109" i="15"/>
  <c r="S89" i="15"/>
  <c r="R59" i="15"/>
  <c r="U119" i="15"/>
  <c r="U109" i="15"/>
  <c r="U94" i="15"/>
  <c r="U59" i="15"/>
  <c r="T74" i="15"/>
  <c r="U79" i="15"/>
  <c r="J85" i="15"/>
  <c r="S91" i="15"/>
  <c r="J88" i="15"/>
  <c r="R96" i="15"/>
  <c r="Q99" i="15"/>
  <c r="P110" i="15"/>
  <c r="T110" i="15"/>
  <c r="T116" i="15"/>
  <c r="S115" i="15"/>
  <c r="S121" i="15"/>
  <c r="R120" i="15"/>
  <c r="U91" i="15"/>
  <c r="K21" i="13"/>
  <c r="K17" i="13"/>
  <c r="O21" i="13"/>
  <c r="O17" i="13"/>
  <c r="P80" i="15"/>
  <c r="Q79" i="15"/>
  <c r="M88" i="15"/>
  <c r="P95" i="15"/>
  <c r="L93" i="15"/>
  <c r="R95" i="15"/>
  <c r="T106" i="15"/>
  <c r="S111" i="15"/>
  <c r="J108" i="15"/>
  <c r="P116" i="15"/>
  <c r="R116" i="15"/>
  <c r="I118" i="15"/>
  <c r="T121" i="15"/>
  <c r="Q121" i="15"/>
  <c r="U106" i="15"/>
  <c r="M22" i="13"/>
  <c r="N14" i="13"/>
  <c r="N20" i="13"/>
  <c r="O22" i="13"/>
  <c r="O18" i="13"/>
  <c r="P14" i="13"/>
  <c r="P20" i="13"/>
  <c r="P16" i="13"/>
  <c r="U89" i="15"/>
  <c r="U62" i="15"/>
  <c r="P79" i="15"/>
  <c r="K80" i="15"/>
  <c r="Q80" i="15"/>
  <c r="P91" i="15"/>
  <c r="T91" i="15"/>
  <c r="M93" i="15"/>
  <c r="S96" i="15"/>
  <c r="N100" i="15"/>
  <c r="N98" i="15"/>
  <c r="U98" i="15"/>
  <c r="L100" i="15"/>
  <c r="L98" i="15"/>
  <c r="R98" i="15"/>
  <c r="R99" i="15"/>
  <c r="I103" i="15"/>
  <c r="R106" i="15"/>
  <c r="O108" i="15"/>
  <c r="M108" i="15"/>
  <c r="Q111" i="15"/>
  <c r="N113" i="15"/>
  <c r="L113" i="15"/>
  <c r="R115" i="15"/>
  <c r="K118" i="15"/>
  <c r="F6" i="4"/>
  <c r="K44" i="15"/>
  <c r="I44" i="15"/>
  <c r="D6" i="4"/>
  <c r="G6" i="4"/>
  <c r="L44" i="15"/>
  <c r="J6" i="4"/>
  <c r="O44" i="15"/>
  <c r="O45" i="15"/>
  <c r="O43" i="15"/>
  <c r="J44" i="15"/>
  <c r="E6" i="4"/>
  <c r="M44" i="15"/>
  <c r="H6" i="4"/>
  <c r="N44" i="15"/>
  <c r="I6" i="4"/>
  <c r="U75" i="15"/>
  <c r="M80" i="15"/>
  <c r="S80" i="15"/>
  <c r="T79" i="15"/>
  <c r="M83" i="15"/>
  <c r="U74" i="15"/>
  <c r="P18" i="13"/>
  <c r="L18" i="13"/>
  <c r="M16" i="13"/>
  <c r="S109" i="15"/>
  <c r="S59" i="15"/>
  <c r="I58" i="15"/>
  <c r="P58" i="15"/>
  <c r="N58" i="15"/>
  <c r="U58" i="15"/>
  <c r="N73" i="15"/>
  <c r="U73" i="15"/>
  <c r="M75" i="15"/>
  <c r="S75" i="15"/>
  <c r="S74" i="15"/>
  <c r="N80" i="15"/>
  <c r="I85" i="15"/>
  <c r="P84" i="15"/>
  <c r="R84" i="15"/>
  <c r="Q90" i="15"/>
  <c r="M103" i="15"/>
  <c r="L108" i="15"/>
  <c r="M118" i="15"/>
  <c r="T120" i="15"/>
  <c r="J118" i="15"/>
  <c r="P22" i="13"/>
  <c r="M20" i="13"/>
  <c r="M14" i="13"/>
  <c r="N13" i="13"/>
  <c r="P119" i="15"/>
  <c r="P94" i="15"/>
  <c r="T119" i="15"/>
  <c r="T94" i="15"/>
  <c r="S62" i="15"/>
  <c r="Q74" i="15"/>
  <c r="J75" i="15"/>
  <c r="L85" i="15"/>
  <c r="S84" i="15"/>
  <c r="K88" i="15"/>
  <c r="Q95" i="15"/>
  <c r="J93" i="15"/>
  <c r="J98" i="15"/>
  <c r="Q98" i="15"/>
  <c r="Q100" i="15"/>
  <c r="S106" i="15"/>
  <c r="R111" i="15"/>
  <c r="Q116" i="15"/>
  <c r="P105" i="15"/>
  <c r="U95" i="15"/>
  <c r="U90" i="15"/>
  <c r="P121" i="15"/>
  <c r="S119" i="15"/>
  <c r="R114" i="15"/>
  <c r="S94" i="15"/>
  <c r="R89" i="15"/>
  <c r="M58" i="15"/>
  <c r="L73" i="15"/>
  <c r="K75" i="15"/>
  <c r="I78" i="15"/>
  <c r="S79" i="15"/>
  <c r="J78" i="15"/>
  <c r="T95" i="15"/>
  <c r="M100" i="15"/>
  <c r="T99" i="15"/>
  <c r="S105" i="15"/>
  <c r="L103" i="15"/>
  <c r="R110" i="15"/>
  <c r="K108" i="15"/>
  <c r="O113" i="15"/>
  <c r="Q115" i="15"/>
  <c r="J113" i="15"/>
  <c r="N118" i="15"/>
  <c r="U115" i="15"/>
  <c r="U110" i="15"/>
  <c r="Q120" i="15"/>
  <c r="T105" i="15"/>
  <c r="S110" i="15"/>
  <c r="I88" i="15"/>
  <c r="K93" i="15"/>
  <c r="I108" i="15"/>
  <c r="K113" i="15"/>
  <c r="K23" i="13"/>
  <c r="K19" i="13"/>
  <c r="K15" i="13"/>
  <c r="L21" i="13"/>
  <c r="L17" i="13"/>
  <c r="M23" i="13"/>
  <c r="M19" i="13"/>
  <c r="M15" i="13"/>
  <c r="O23" i="13"/>
  <c r="O19" i="13"/>
  <c r="O15" i="13"/>
  <c r="P21" i="13"/>
  <c r="P17" i="13"/>
  <c r="L19" i="13"/>
  <c r="P15" i="13"/>
  <c r="N21" i="13"/>
  <c r="L15" i="13"/>
  <c r="P23" i="13"/>
  <c r="N17" i="13"/>
  <c r="M21" i="13"/>
  <c r="M17" i="13"/>
  <c r="N23" i="13"/>
  <c r="N19" i="13"/>
  <c r="N15" i="13"/>
  <c r="C8" i="1"/>
  <c r="E8" i="1"/>
  <c r="J5" i="15"/>
  <c r="J21" i="1"/>
  <c r="C7" i="1"/>
  <c r="E7" i="1"/>
  <c r="I5" i="15"/>
  <c r="J22" i="1"/>
  <c r="O5" i="15"/>
  <c r="O3" i="15"/>
  <c r="U3" i="15"/>
  <c r="O4" i="15"/>
  <c r="M5" i="15"/>
  <c r="M3" i="15"/>
  <c r="T3" i="15"/>
  <c r="L5" i="15"/>
  <c r="L3" i="15"/>
  <c r="K4" i="15"/>
  <c r="R4" i="15"/>
  <c r="J4" i="15"/>
  <c r="N4" i="15"/>
  <c r="T4" i="15"/>
  <c r="K5" i="15"/>
  <c r="K3" i="15"/>
  <c r="S4" i="15"/>
  <c r="J3" i="15"/>
  <c r="O38" i="15"/>
  <c r="U38" i="15"/>
  <c r="U40" i="15"/>
  <c r="O133" i="15"/>
  <c r="U133" i="15"/>
  <c r="U135" i="15"/>
  <c r="U150" i="15"/>
  <c r="N148" i="15"/>
  <c r="U148" i="15"/>
  <c r="U140" i="15"/>
  <c r="N138" i="15"/>
  <c r="U138" i="15"/>
  <c r="U20" i="15"/>
  <c r="N18" i="15"/>
  <c r="U18" i="15"/>
  <c r="U130" i="15"/>
  <c r="N128" i="15"/>
  <c r="U128" i="15"/>
  <c r="U25" i="15"/>
  <c r="N23" i="15"/>
  <c r="U23" i="15"/>
  <c r="N175" i="15"/>
  <c r="U175" i="15"/>
  <c r="U177" i="15"/>
  <c r="N33" i="15"/>
  <c r="U33" i="15"/>
  <c r="U35" i="15"/>
  <c r="N170" i="15"/>
  <c r="U170" i="15"/>
  <c r="U172" i="15"/>
  <c r="N28" i="15"/>
  <c r="U28" i="15"/>
  <c r="U30" i="15"/>
  <c r="N8" i="15"/>
  <c r="U8" i="15"/>
  <c r="U10" i="15"/>
  <c r="U52" i="15"/>
  <c r="N48" i="15"/>
  <c r="U48" i="15"/>
  <c r="U15" i="15"/>
  <c r="N13" i="15"/>
  <c r="U13" i="15"/>
  <c r="N123" i="15"/>
  <c r="U123" i="15"/>
  <c r="U125" i="15"/>
  <c r="T125" i="15"/>
  <c r="M123" i="15"/>
  <c r="M33" i="15"/>
  <c r="T33" i="15"/>
  <c r="T35" i="15"/>
  <c r="T10" i="15"/>
  <c r="M8" i="15"/>
  <c r="T8" i="15"/>
  <c r="T130" i="15"/>
  <c r="M128" i="15"/>
  <c r="T128" i="15"/>
  <c r="M175" i="15"/>
  <c r="T175" i="15"/>
  <c r="T177" i="15"/>
  <c r="M38" i="15"/>
  <c r="S40" i="15"/>
  <c r="T40" i="15"/>
  <c r="T52" i="15"/>
  <c r="M48" i="15"/>
  <c r="T48" i="15"/>
  <c r="M138" i="15"/>
  <c r="T138" i="15"/>
  <c r="T140" i="15"/>
  <c r="T15" i="15"/>
  <c r="M13" i="15"/>
  <c r="T13" i="15"/>
  <c r="T30" i="15"/>
  <c r="M28" i="15"/>
  <c r="T28" i="15"/>
  <c r="M23" i="15"/>
  <c r="T23" i="15"/>
  <c r="T25" i="15"/>
  <c r="T20" i="15"/>
  <c r="M18" i="15"/>
  <c r="T18" i="15"/>
  <c r="M148" i="15"/>
  <c r="T148" i="15"/>
  <c r="T150" i="15"/>
  <c r="M170" i="15"/>
  <c r="T170" i="15"/>
  <c r="T172" i="15"/>
  <c r="S52" i="15"/>
  <c r="L48" i="15"/>
  <c r="S48" i="15"/>
  <c r="S140" i="15"/>
  <c r="L138" i="15"/>
  <c r="S177" i="15"/>
  <c r="L175" i="15"/>
  <c r="S175" i="15"/>
  <c r="S20" i="15"/>
  <c r="L18" i="15"/>
  <c r="S18" i="15"/>
  <c r="S172" i="15"/>
  <c r="L170" i="15"/>
  <c r="S30" i="15"/>
  <c r="L28" i="15"/>
  <c r="S28" i="15"/>
  <c r="S10" i="15"/>
  <c r="L8" i="15"/>
  <c r="S8" i="15"/>
  <c r="S150" i="15"/>
  <c r="L148" i="15"/>
  <c r="L123" i="15"/>
  <c r="S123" i="15"/>
  <c r="S125" i="15"/>
  <c r="S25" i="15"/>
  <c r="L23" i="15"/>
  <c r="S15" i="15"/>
  <c r="L13" i="15"/>
  <c r="S13" i="15"/>
  <c r="L33" i="15"/>
  <c r="S33" i="15"/>
  <c r="S35" i="15"/>
  <c r="L128" i="15"/>
  <c r="S130" i="15"/>
  <c r="R30" i="15"/>
  <c r="K28" i="15"/>
  <c r="R28" i="15"/>
  <c r="R150" i="15"/>
  <c r="K148" i="15"/>
  <c r="R52" i="15"/>
  <c r="K48" i="15"/>
  <c r="R48" i="15"/>
  <c r="R20" i="15"/>
  <c r="K18" i="15"/>
  <c r="R25" i="15"/>
  <c r="K23" i="15"/>
  <c r="R23" i="15"/>
  <c r="R140" i="15"/>
  <c r="K138" i="15"/>
  <c r="R172" i="15"/>
  <c r="K170" i="15"/>
  <c r="R170" i="15"/>
  <c r="R10" i="15"/>
  <c r="K8" i="15"/>
  <c r="R8" i="15"/>
  <c r="R15" i="15"/>
  <c r="K13" i="15"/>
  <c r="R13" i="15"/>
  <c r="R125" i="15"/>
  <c r="K123" i="15"/>
  <c r="R123" i="15"/>
  <c r="R35" i="15"/>
  <c r="K33" i="15"/>
  <c r="R33" i="15"/>
  <c r="R130" i="15"/>
  <c r="K128" i="15"/>
  <c r="R128" i="15"/>
  <c r="R177" i="15"/>
  <c r="K175" i="15"/>
  <c r="R175" i="15"/>
  <c r="R40" i="15"/>
  <c r="K38" i="15"/>
  <c r="R38" i="15"/>
  <c r="Q140" i="15"/>
  <c r="J138" i="15"/>
  <c r="Q138" i="15"/>
  <c r="J33" i="15"/>
  <c r="Q35" i="15"/>
  <c r="J148" i="15"/>
  <c r="Q148" i="15"/>
  <c r="Q150" i="15"/>
  <c r="J18" i="15"/>
  <c r="Q18" i="15"/>
  <c r="Q20" i="15"/>
  <c r="Q15" i="15"/>
  <c r="J13" i="15"/>
  <c r="Q13" i="15"/>
  <c r="Q25" i="15"/>
  <c r="J23" i="15"/>
  <c r="Q23" i="15"/>
  <c r="J38" i="15"/>
  <c r="Q38" i="15"/>
  <c r="Q40" i="15"/>
  <c r="Q125" i="15"/>
  <c r="J123" i="15"/>
  <c r="Q123" i="15"/>
  <c r="J48" i="15"/>
  <c r="Q48" i="15"/>
  <c r="Q52" i="15"/>
  <c r="Q177" i="15"/>
  <c r="J175" i="15"/>
  <c r="J170" i="15"/>
  <c r="Q170" i="15"/>
  <c r="Q172" i="15"/>
  <c r="J128" i="15"/>
  <c r="Q128" i="15"/>
  <c r="Q130" i="15"/>
  <c r="Q10" i="15"/>
  <c r="J8" i="15"/>
  <c r="Q8" i="15"/>
  <c r="Q30" i="15"/>
  <c r="J28" i="15"/>
  <c r="Q28" i="15"/>
  <c r="P177" i="15"/>
  <c r="I175" i="15"/>
  <c r="P175" i="15"/>
  <c r="P40" i="15"/>
  <c r="I38" i="15"/>
  <c r="P38" i="15"/>
  <c r="P15" i="15"/>
  <c r="I13" i="15"/>
  <c r="P13" i="15"/>
  <c r="P20" i="15"/>
  <c r="I18" i="15"/>
  <c r="P18" i="15"/>
  <c r="P130" i="15"/>
  <c r="I128" i="15"/>
  <c r="P128" i="15"/>
  <c r="P172" i="15"/>
  <c r="I170" i="15"/>
  <c r="P170" i="15"/>
  <c r="P30" i="15"/>
  <c r="I28" i="15"/>
  <c r="P28" i="15"/>
  <c r="I23" i="15"/>
  <c r="P23" i="15"/>
  <c r="P25" i="15"/>
  <c r="P150" i="15"/>
  <c r="I148" i="15"/>
  <c r="P148" i="15"/>
  <c r="I33" i="15"/>
  <c r="P33" i="15"/>
  <c r="P35" i="15"/>
  <c r="P125" i="15"/>
  <c r="I123" i="15"/>
  <c r="P123" i="15"/>
  <c r="I138" i="15"/>
  <c r="P138" i="15"/>
  <c r="P140" i="15"/>
  <c r="P52" i="15"/>
  <c r="I48" i="15"/>
  <c r="P48" i="15"/>
  <c r="P10" i="15"/>
  <c r="I8" i="15"/>
  <c r="P8" i="15"/>
  <c r="E6" i="17"/>
  <c r="K6" i="17"/>
  <c r="C29" i="17"/>
  <c r="J181" i="15"/>
  <c r="K181" i="15"/>
  <c r="M181" i="15"/>
  <c r="O181" i="15"/>
  <c r="O182" i="15"/>
  <c r="O180" i="15"/>
  <c r="N181" i="15"/>
  <c r="I181" i="15"/>
  <c r="L181" i="15"/>
  <c r="N32" i="13"/>
  <c r="S167" i="15"/>
  <c r="L165" i="15"/>
  <c r="R167" i="15"/>
  <c r="K165" i="15"/>
  <c r="T167" i="15"/>
  <c r="M165" i="15"/>
  <c r="T165" i="15"/>
  <c r="Q167" i="15"/>
  <c r="J165" i="15"/>
  <c r="Q165" i="15"/>
  <c r="P167" i="15"/>
  <c r="I165" i="15"/>
  <c r="P165" i="15"/>
  <c r="M28" i="13"/>
  <c r="K27" i="13"/>
  <c r="M27" i="13"/>
  <c r="U161" i="15"/>
  <c r="R161" i="15"/>
  <c r="K162" i="15"/>
  <c r="N160" i="15"/>
  <c r="U160" i="15"/>
  <c r="U162" i="15"/>
  <c r="J160" i="15"/>
  <c r="Q162" i="15"/>
  <c r="O27" i="13"/>
  <c r="M162" i="15"/>
  <c r="S162" i="15"/>
  <c r="T161" i="15"/>
  <c r="P162" i="15"/>
  <c r="I160" i="15"/>
  <c r="L160" i="15"/>
  <c r="U153" i="15"/>
  <c r="U154" i="15"/>
  <c r="T153" i="15"/>
  <c r="S155" i="15"/>
  <c r="T155" i="15"/>
  <c r="O26" i="13"/>
  <c r="S154" i="15"/>
  <c r="L153" i="15"/>
  <c r="S153" i="15"/>
  <c r="R154" i="15"/>
  <c r="N26" i="13"/>
  <c r="R155" i="15"/>
  <c r="R153" i="15"/>
  <c r="M26" i="13"/>
  <c r="P155" i="15"/>
  <c r="I153" i="15"/>
  <c r="Q155" i="15"/>
  <c r="J153" i="15"/>
  <c r="Q153" i="15"/>
  <c r="P104" i="15"/>
  <c r="P93" i="15"/>
  <c r="P103" i="15"/>
  <c r="Q62" i="15"/>
  <c r="R62" i="15"/>
  <c r="S90" i="15"/>
  <c r="R90" i="15"/>
  <c r="U100" i="15"/>
  <c r="R88" i="15"/>
  <c r="Q103" i="15"/>
  <c r="U88" i="15"/>
  <c r="O103" i="15"/>
  <c r="U103" i="15"/>
  <c r="R105" i="15"/>
  <c r="T104" i="15"/>
  <c r="Q105" i="15"/>
  <c r="R93" i="15"/>
  <c r="U118" i="15"/>
  <c r="T93" i="15"/>
  <c r="P88" i="15"/>
  <c r="S100" i="15"/>
  <c r="P100" i="15"/>
  <c r="S118" i="15"/>
  <c r="S104" i="15"/>
  <c r="P75" i="15"/>
  <c r="T103" i="15"/>
  <c r="S113" i="15"/>
  <c r="U93" i="15"/>
  <c r="T113" i="15"/>
  <c r="S88" i="15"/>
  <c r="R113" i="15"/>
  <c r="O12" i="13"/>
  <c r="K12" i="13"/>
  <c r="Q108" i="15"/>
  <c r="T108" i="15"/>
  <c r="P108" i="15"/>
  <c r="U113" i="15"/>
  <c r="U108" i="15"/>
  <c r="T85" i="15"/>
  <c r="T83" i="15"/>
  <c r="Q118" i="15"/>
  <c r="S103" i="15"/>
  <c r="T58" i="15"/>
  <c r="S108" i="15"/>
  <c r="R118" i="15"/>
  <c r="R100" i="15"/>
  <c r="P118" i="15"/>
  <c r="U85" i="15"/>
  <c r="P78" i="15"/>
  <c r="T88" i="15"/>
  <c r="Q88" i="15"/>
  <c r="N12" i="13"/>
  <c r="S93" i="15"/>
  <c r="Q113" i="15"/>
  <c r="Q85" i="15"/>
  <c r="J83" i="15"/>
  <c r="Q83" i="15"/>
  <c r="R103" i="15"/>
  <c r="R80" i="15"/>
  <c r="K78" i="15"/>
  <c r="R78" i="15"/>
  <c r="P98" i="15"/>
  <c r="R75" i="15"/>
  <c r="K73" i="15"/>
  <c r="R73" i="15"/>
  <c r="Q93" i="15"/>
  <c r="N78" i="15"/>
  <c r="U78" i="15"/>
  <c r="U80" i="15"/>
  <c r="P113" i="15"/>
  <c r="S58" i="15"/>
  <c r="T44" i="15"/>
  <c r="M45" i="15"/>
  <c r="P44" i="15"/>
  <c r="I45" i="15"/>
  <c r="S85" i="15"/>
  <c r="L83" i="15"/>
  <c r="R108" i="15"/>
  <c r="T118" i="15"/>
  <c r="I83" i="15"/>
  <c r="P83" i="15"/>
  <c r="P85" i="15"/>
  <c r="T75" i="15"/>
  <c r="M73" i="15"/>
  <c r="T73" i="15"/>
  <c r="R85" i="15"/>
  <c r="T80" i="15"/>
  <c r="M78" i="15"/>
  <c r="Q58" i="15"/>
  <c r="P12" i="13"/>
  <c r="L12" i="13"/>
  <c r="S44" i="15"/>
  <c r="L45" i="15"/>
  <c r="R44" i="15"/>
  <c r="K45" i="15"/>
  <c r="M98" i="15"/>
  <c r="T100" i="15"/>
  <c r="Q75" i="15"/>
  <c r="J73" i="15"/>
  <c r="U44" i="15"/>
  <c r="N45" i="15"/>
  <c r="Q44" i="15"/>
  <c r="J45" i="15"/>
  <c r="M12" i="13"/>
  <c r="M5" i="13"/>
  <c r="T5" i="15"/>
  <c r="R5" i="15"/>
  <c r="I3" i="15"/>
  <c r="P3" i="15"/>
  <c r="P5" i="15"/>
  <c r="I4" i="15"/>
  <c r="P4" i="15"/>
  <c r="L5" i="13"/>
  <c r="S3" i="15"/>
  <c r="S5" i="15"/>
  <c r="Q4" i="15"/>
  <c r="U4" i="15"/>
  <c r="U5" i="15"/>
  <c r="O5" i="13"/>
  <c r="N5" i="13"/>
  <c r="Q5" i="15"/>
  <c r="K5" i="13"/>
  <c r="Q3" i="15"/>
  <c r="P5" i="13"/>
  <c r="R3" i="15"/>
  <c r="T123" i="15"/>
  <c r="S170" i="15"/>
  <c r="S38" i="15"/>
  <c r="T38" i="15"/>
  <c r="S128" i="15"/>
  <c r="S23" i="15"/>
  <c r="S148" i="15"/>
  <c r="S138" i="15"/>
  <c r="R138" i="15"/>
  <c r="R18" i="15"/>
  <c r="R148" i="15"/>
  <c r="Q175" i="15"/>
  <c r="Q33" i="15"/>
  <c r="K32" i="13"/>
  <c r="L32" i="13"/>
  <c r="P32" i="13"/>
  <c r="P181" i="15"/>
  <c r="I182" i="15"/>
  <c r="M32" i="13"/>
  <c r="T181" i="15"/>
  <c r="M182" i="15"/>
  <c r="S181" i="15"/>
  <c r="L182" i="15"/>
  <c r="U181" i="15"/>
  <c r="N182" i="15"/>
  <c r="O32" i="13"/>
  <c r="J182" i="15"/>
  <c r="Q181" i="15"/>
  <c r="K182" i="15"/>
  <c r="R181" i="15"/>
  <c r="S165" i="15"/>
  <c r="R165" i="15"/>
  <c r="M160" i="15"/>
  <c r="T160" i="15"/>
  <c r="T162" i="15"/>
  <c r="P160" i="15"/>
  <c r="R162" i="15"/>
  <c r="K160" i="15"/>
  <c r="R160" i="15"/>
  <c r="P153" i="15"/>
  <c r="Q73" i="15"/>
  <c r="Q78" i="15"/>
  <c r="Q45" i="15"/>
  <c r="J43" i="15"/>
  <c r="R45" i="15"/>
  <c r="K43" i="15"/>
  <c r="I43" i="15"/>
  <c r="P45" i="15"/>
  <c r="S83" i="15"/>
  <c r="R83" i="15"/>
  <c r="U45" i="15"/>
  <c r="N43" i="15"/>
  <c r="U43" i="15"/>
  <c r="S45" i="15"/>
  <c r="L43" i="15"/>
  <c r="T45" i="15"/>
  <c r="M43" i="15"/>
  <c r="T98" i="15"/>
  <c r="S98" i="15"/>
  <c r="T78" i="15"/>
  <c r="S78" i="15"/>
  <c r="P73" i="15"/>
  <c r="S73" i="15"/>
  <c r="K180" i="15"/>
  <c r="R182" i="15"/>
  <c r="N180" i="15"/>
  <c r="U180" i="15"/>
  <c r="U182" i="15"/>
  <c r="M180" i="15"/>
  <c r="T182" i="15"/>
  <c r="S182" i="15"/>
  <c r="L180" i="15"/>
  <c r="Q182" i="15"/>
  <c r="J180" i="15"/>
  <c r="I180" i="15"/>
  <c r="P182" i="15"/>
  <c r="S160" i="15"/>
  <c r="Q160" i="15"/>
  <c r="T43" i="15"/>
  <c r="Q43" i="15"/>
  <c r="P43" i="15"/>
  <c r="S43" i="15"/>
  <c r="R43" i="15"/>
  <c r="T180" i="15"/>
  <c r="Q180" i="15"/>
  <c r="R180" i="15"/>
  <c r="S180" i="15"/>
  <c r="P180" i="15"/>
  <c r="L33" i="13"/>
  <c r="O33" i="13"/>
  <c r="N33" i="13"/>
  <c r="M33" i="13"/>
  <c r="P33" i="13"/>
  <c r="K33"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 authorId="0" shapeId="0" xr:uid="{00000000-0006-0000-0300-000001000000}">
      <text>
        <r>
          <rPr>
            <b/>
            <sz val="10"/>
            <color indexed="81"/>
            <rFont val="Calibri"/>
            <family val="2"/>
          </rPr>
          <t>Author:</t>
        </r>
        <r>
          <rPr>
            <sz val="10"/>
            <color indexed="81"/>
            <rFont val="Calibri"/>
            <family val="2"/>
          </rPr>
          <t xml:space="preserve">
from national production statistics</t>
        </r>
      </text>
    </comment>
    <comment ref="B12" authorId="0" shapeId="0" xr:uid="{00000000-0006-0000-0300-000002000000}">
      <text>
        <r>
          <rPr>
            <b/>
            <sz val="10"/>
            <color indexed="81"/>
            <rFont val="Calibri"/>
            <family val="2"/>
          </rPr>
          <t>Author:</t>
        </r>
        <r>
          <rPr>
            <sz val="10"/>
            <color indexed="81"/>
            <rFont val="Calibri"/>
            <family val="2"/>
          </rPr>
          <t xml:space="preserve">
Subtract emission from urea production from the ASI data and replace with national statistics</t>
        </r>
      </text>
    </comment>
    <comment ref="B27" authorId="0" shapeId="0" xr:uid="{00000000-0006-0000-0300-000003000000}">
      <text>
        <r>
          <rPr>
            <b/>
            <sz val="10"/>
            <color indexed="81"/>
            <rFont val="Calibri"/>
            <family val="2"/>
          </rPr>
          <t>Author:</t>
        </r>
        <r>
          <rPr>
            <sz val="10"/>
            <color indexed="81"/>
            <rFont val="Calibri"/>
            <family val="2"/>
          </rPr>
          <t xml:space="preserve">
emissions using national production statistics</t>
        </r>
      </text>
    </comment>
    <comment ref="B28" authorId="0" shapeId="0" xr:uid="{00000000-0006-0000-0300-000004000000}">
      <text>
        <r>
          <rPr>
            <b/>
            <sz val="10"/>
            <color indexed="81"/>
            <rFont val="Calibri"/>
            <family val="2"/>
          </rPr>
          <t>Author:</t>
        </r>
        <r>
          <rPr>
            <sz val="10"/>
            <color indexed="81"/>
            <rFont val="Calibri"/>
            <family val="2"/>
          </rPr>
          <t xml:space="preserve">
Emissions using national production statistics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L2" authorId="0" shapeId="0" xr:uid="{00000000-0006-0000-0A00-000001000000}">
      <text>
        <r>
          <rPr>
            <b/>
            <sz val="10"/>
            <color indexed="81"/>
            <rFont val="Calibri"/>
            <family val="2"/>
          </rPr>
          <t>Microsoft Office User:</t>
        </r>
        <r>
          <rPr>
            <sz val="10"/>
            <color indexed="81"/>
            <rFont val="Calibri"/>
            <family val="2"/>
          </rPr>
          <t xml:space="preserve">
All factors converts the quantities (expressed in different units) to their equivalent weights</t>
        </r>
      </text>
    </comment>
    <comment ref="P2" authorId="0" shapeId="0" xr:uid="{00000000-0006-0000-0A00-000002000000}">
      <text>
        <r>
          <rPr>
            <b/>
            <sz val="10"/>
            <color indexed="81"/>
            <rFont val="Calibri"/>
            <family val="2"/>
          </rPr>
          <t>Microsoft Office User:</t>
        </r>
        <r>
          <rPr>
            <sz val="10"/>
            <color indexed="81"/>
            <rFont val="Calibri"/>
            <family val="2"/>
          </rPr>
          <t xml:space="preserve">
All factors converts the quantities (expressed in different units) to their equivalent weights</t>
        </r>
      </text>
    </comment>
    <comment ref="T2" authorId="0" shapeId="0" xr:uid="{00000000-0006-0000-0A00-000003000000}">
      <text>
        <r>
          <rPr>
            <b/>
            <sz val="10"/>
            <color indexed="81"/>
            <rFont val="Calibri"/>
            <family val="2"/>
          </rPr>
          <t>Microsoft Office User:</t>
        </r>
        <r>
          <rPr>
            <sz val="10"/>
            <color indexed="81"/>
            <rFont val="Calibri"/>
            <family val="2"/>
          </rPr>
          <t xml:space="preserve">
All factors converts the quantities (expressed in different units) to their equivalent weights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L2" authorId="0" shapeId="0" xr:uid="{00000000-0006-0000-0B00-000001000000}">
      <text>
        <r>
          <rPr>
            <b/>
            <sz val="10"/>
            <color indexed="81"/>
            <rFont val="Calibri"/>
            <family val="2"/>
          </rPr>
          <t>Microsoft Office User:</t>
        </r>
        <r>
          <rPr>
            <sz val="10"/>
            <color indexed="81"/>
            <rFont val="Calibri"/>
            <family val="2"/>
          </rPr>
          <t xml:space="preserve">
All factors converts the quantities (expressed in different units) to their equivalent weights</t>
        </r>
      </text>
    </comment>
    <comment ref="P2" authorId="0" shapeId="0" xr:uid="{00000000-0006-0000-0B00-000002000000}">
      <text>
        <r>
          <rPr>
            <b/>
            <sz val="10"/>
            <color indexed="81"/>
            <rFont val="Calibri"/>
            <family val="2"/>
          </rPr>
          <t>Microsoft Office User:</t>
        </r>
        <r>
          <rPr>
            <sz val="10"/>
            <color indexed="81"/>
            <rFont val="Calibri"/>
            <family val="2"/>
          </rPr>
          <t xml:space="preserve">
All factors converts the quantities (expressed in different units) to their equivalent weights</t>
        </r>
      </text>
    </comment>
    <comment ref="T2" authorId="0" shapeId="0" xr:uid="{00000000-0006-0000-0B00-000003000000}">
      <text>
        <r>
          <rPr>
            <b/>
            <sz val="10"/>
            <color indexed="81"/>
            <rFont val="Calibri"/>
            <family val="2"/>
          </rPr>
          <t>Microsoft Office User:</t>
        </r>
        <r>
          <rPr>
            <sz val="10"/>
            <color indexed="81"/>
            <rFont val="Calibri"/>
            <family val="2"/>
          </rPr>
          <t xml:space="preserve">
All factors converts the quantities (expressed in different units) to their equivalent weights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L2" authorId="0" shapeId="0" xr:uid="{00000000-0006-0000-0C00-000001000000}">
      <text>
        <r>
          <rPr>
            <b/>
            <sz val="10"/>
            <color indexed="81"/>
            <rFont val="Calibri"/>
            <family val="2"/>
          </rPr>
          <t>Microsoft Office User:</t>
        </r>
        <r>
          <rPr>
            <sz val="10"/>
            <color indexed="81"/>
            <rFont val="Calibri"/>
            <family val="2"/>
          </rPr>
          <t xml:space="preserve">
All factors converts the quantities (expressed in different units) to their equivalent weights</t>
        </r>
      </text>
    </comment>
    <comment ref="P2" authorId="0" shapeId="0" xr:uid="{00000000-0006-0000-0C00-000002000000}">
      <text>
        <r>
          <rPr>
            <b/>
            <sz val="10"/>
            <color indexed="81"/>
            <rFont val="Calibri"/>
            <family val="2"/>
          </rPr>
          <t>Microsoft Office User:</t>
        </r>
        <r>
          <rPr>
            <sz val="10"/>
            <color indexed="81"/>
            <rFont val="Calibri"/>
            <family val="2"/>
          </rPr>
          <t xml:space="preserve">
All factors converts the quantities (expressed in different units) to their equivalent weights</t>
        </r>
      </text>
    </comment>
    <comment ref="T2" authorId="0" shapeId="0" xr:uid="{00000000-0006-0000-0C00-000003000000}">
      <text>
        <r>
          <rPr>
            <b/>
            <sz val="10"/>
            <color indexed="81"/>
            <rFont val="Calibri"/>
            <family val="2"/>
          </rPr>
          <t>Microsoft Office User:</t>
        </r>
        <r>
          <rPr>
            <sz val="10"/>
            <color indexed="81"/>
            <rFont val="Calibri"/>
            <family val="2"/>
          </rPr>
          <t xml:space="preserve">
All factors converts the quantities (expressed in different units) to their equivalent weights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L2" authorId="0" shapeId="0" xr:uid="{00000000-0006-0000-0D00-000001000000}">
      <text>
        <r>
          <rPr>
            <b/>
            <sz val="10"/>
            <color indexed="81"/>
            <rFont val="Calibri"/>
            <family val="2"/>
          </rPr>
          <t>Microsoft Office User:</t>
        </r>
        <r>
          <rPr>
            <sz val="10"/>
            <color indexed="81"/>
            <rFont val="Calibri"/>
            <family val="2"/>
          </rPr>
          <t xml:space="preserve">
All factors converts the quantities (expressed in different units) to their equivalent weights</t>
        </r>
      </text>
    </comment>
    <comment ref="P2" authorId="0" shapeId="0" xr:uid="{00000000-0006-0000-0D00-000002000000}">
      <text>
        <r>
          <rPr>
            <b/>
            <sz val="10"/>
            <color indexed="81"/>
            <rFont val="Calibri"/>
            <family val="2"/>
          </rPr>
          <t>Microsoft Office User:</t>
        </r>
        <r>
          <rPr>
            <sz val="10"/>
            <color indexed="81"/>
            <rFont val="Calibri"/>
            <family val="2"/>
          </rPr>
          <t xml:space="preserve">
All factors converts the quantities (expressed in different units) to their equivalent weights</t>
        </r>
      </text>
    </comment>
    <comment ref="T2" authorId="0" shapeId="0" xr:uid="{00000000-0006-0000-0D00-000003000000}">
      <text>
        <r>
          <rPr>
            <b/>
            <sz val="10"/>
            <color indexed="81"/>
            <rFont val="Calibri"/>
            <family val="2"/>
          </rPr>
          <t>Microsoft Office User:</t>
        </r>
        <r>
          <rPr>
            <sz val="10"/>
            <color indexed="81"/>
            <rFont val="Calibri"/>
            <family val="2"/>
          </rPr>
          <t xml:space="preserve">
All factors converts the quantities (expressed in different units) to their equivalent weights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L2" authorId="0" shapeId="0" xr:uid="{00000000-0006-0000-0E00-000001000000}">
      <text>
        <r>
          <rPr>
            <b/>
            <sz val="10"/>
            <color indexed="81"/>
            <rFont val="Calibri"/>
            <family val="2"/>
          </rPr>
          <t>Microsoft Office User:</t>
        </r>
        <r>
          <rPr>
            <sz val="10"/>
            <color indexed="81"/>
            <rFont val="Calibri"/>
            <family val="2"/>
          </rPr>
          <t xml:space="preserve">
All factors converts the quantities (expressed in different units) to their equivalent weights</t>
        </r>
      </text>
    </comment>
    <comment ref="P2" authorId="0" shapeId="0" xr:uid="{00000000-0006-0000-0E00-000002000000}">
      <text>
        <r>
          <rPr>
            <b/>
            <sz val="10"/>
            <color indexed="81"/>
            <rFont val="Calibri"/>
            <family val="2"/>
          </rPr>
          <t>Microsoft Office User:</t>
        </r>
        <r>
          <rPr>
            <sz val="10"/>
            <color indexed="81"/>
            <rFont val="Calibri"/>
            <family val="2"/>
          </rPr>
          <t xml:space="preserve">
All factors converts the quantities (expressed in different units) to their equivalent weights</t>
        </r>
      </text>
    </comment>
    <comment ref="T2" authorId="0" shapeId="0" xr:uid="{00000000-0006-0000-0E00-000003000000}">
      <text>
        <r>
          <rPr>
            <b/>
            <sz val="10"/>
            <color indexed="81"/>
            <rFont val="Calibri"/>
            <family val="2"/>
          </rPr>
          <t>Microsoft Office User:</t>
        </r>
        <r>
          <rPr>
            <sz val="10"/>
            <color indexed="81"/>
            <rFont val="Calibri"/>
            <family val="2"/>
          </rPr>
          <t xml:space="preserve">
All factors converts the quantities (expressed in different units) to their equivalent weights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L2" authorId="0" shapeId="0" xr:uid="{00000000-0006-0000-0F00-000001000000}">
      <text>
        <r>
          <rPr>
            <b/>
            <sz val="10"/>
            <color indexed="81"/>
            <rFont val="Calibri"/>
            <family val="2"/>
          </rPr>
          <t>Microsoft Office User:</t>
        </r>
        <r>
          <rPr>
            <sz val="10"/>
            <color indexed="81"/>
            <rFont val="Calibri"/>
            <family val="2"/>
          </rPr>
          <t xml:space="preserve">
All factors converts the quantities (expressed in different units) to their equivalent weights</t>
        </r>
      </text>
    </comment>
    <comment ref="P2" authorId="0" shapeId="0" xr:uid="{00000000-0006-0000-0F00-000002000000}">
      <text>
        <r>
          <rPr>
            <b/>
            <sz val="10"/>
            <color indexed="81"/>
            <rFont val="Calibri"/>
            <family val="2"/>
          </rPr>
          <t>Microsoft Office User:</t>
        </r>
        <r>
          <rPr>
            <sz val="10"/>
            <color indexed="81"/>
            <rFont val="Calibri"/>
            <family val="2"/>
          </rPr>
          <t xml:space="preserve">
All factors converts the quantities (expressed in different units) to their equivalent weights</t>
        </r>
      </text>
    </comment>
    <comment ref="T2" authorId="0" shapeId="0" xr:uid="{00000000-0006-0000-0F00-000003000000}">
      <text>
        <r>
          <rPr>
            <b/>
            <sz val="10"/>
            <color indexed="81"/>
            <rFont val="Calibri"/>
            <family val="2"/>
          </rPr>
          <t>Microsoft Office User:</t>
        </r>
        <r>
          <rPr>
            <sz val="10"/>
            <color indexed="81"/>
            <rFont val="Calibri"/>
            <family val="2"/>
          </rPr>
          <t xml:space="preserve">
All factors converts the quantities (expressed in different units) to their equivalent weights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L2" authorId="0" shapeId="0" xr:uid="{00000000-0006-0000-1000-000001000000}">
      <text>
        <r>
          <rPr>
            <b/>
            <sz val="10"/>
            <color indexed="81"/>
            <rFont val="Calibri"/>
            <family val="2"/>
          </rPr>
          <t>Microsoft Office User:</t>
        </r>
        <r>
          <rPr>
            <sz val="10"/>
            <color indexed="81"/>
            <rFont val="Calibri"/>
            <family val="2"/>
          </rPr>
          <t xml:space="preserve">
All factors converts the quantities (expressed in different units) to their equivalent weights</t>
        </r>
      </text>
    </comment>
    <comment ref="P2" authorId="0" shapeId="0" xr:uid="{00000000-0006-0000-1000-000002000000}">
      <text>
        <r>
          <rPr>
            <b/>
            <sz val="10"/>
            <color indexed="81"/>
            <rFont val="Calibri"/>
            <family val="2"/>
          </rPr>
          <t>Microsoft Office User:</t>
        </r>
        <r>
          <rPr>
            <sz val="10"/>
            <color indexed="81"/>
            <rFont val="Calibri"/>
            <family val="2"/>
          </rPr>
          <t xml:space="preserve">
All factors converts the quantities (expressed in different units) to their equivalent weights</t>
        </r>
      </text>
    </comment>
    <comment ref="T2" authorId="0" shapeId="0" xr:uid="{00000000-0006-0000-1000-000003000000}">
      <text>
        <r>
          <rPr>
            <b/>
            <sz val="10"/>
            <color indexed="81"/>
            <rFont val="Calibri"/>
            <family val="2"/>
          </rPr>
          <t>Microsoft Office User:</t>
        </r>
        <r>
          <rPr>
            <sz val="10"/>
            <color indexed="81"/>
            <rFont val="Calibri"/>
            <family val="2"/>
          </rPr>
          <t xml:space="preserve">
All factors converts the quantities (expressed in different units) to their equivalent weights</t>
        </r>
      </text>
    </comment>
  </commentList>
</comments>
</file>

<file path=xl/sharedStrings.xml><?xml version="1.0" encoding="utf-8"?>
<sst xmlns="http://schemas.openxmlformats.org/spreadsheetml/2006/main" count="36365" uniqueCount="336">
  <si>
    <t>Year</t>
  </si>
  <si>
    <t>O.P.C.</t>
  </si>
  <si>
    <t>P.P.C.</t>
  </si>
  <si>
    <t>P.B.F.S.</t>
  </si>
  <si>
    <t>S.R.C.</t>
  </si>
  <si>
    <t>IRST 40</t>
  </si>
  <si>
    <t xml:space="preserve">Others </t>
  </si>
  <si>
    <t>Total</t>
  </si>
  <si>
    <t>2006-07</t>
  </si>
  <si>
    <t>2007-08</t>
  </si>
  <si>
    <t>tCO2/tclinker</t>
  </si>
  <si>
    <t>Clinker Stock</t>
  </si>
  <si>
    <t>2005-06</t>
  </si>
  <si>
    <t>Production(tonnes)</t>
  </si>
  <si>
    <t>Emissions</t>
  </si>
  <si>
    <t>2008-09</t>
  </si>
  <si>
    <t>2009-10</t>
  </si>
  <si>
    <t>2010-11</t>
  </si>
  <si>
    <t>2011-12</t>
  </si>
  <si>
    <t>2012-13</t>
  </si>
  <si>
    <t>Emission factor (IPCC)</t>
  </si>
  <si>
    <t>Lead Production</t>
  </si>
  <si>
    <t>Emissions (tonnes)</t>
  </si>
  <si>
    <t>Zinc Production</t>
  </si>
  <si>
    <t>Production ( 000 MT)</t>
  </si>
  <si>
    <t>2B</t>
  </si>
  <si>
    <t>Chemical Industry</t>
  </si>
  <si>
    <t xml:space="preserve">2006-07 </t>
  </si>
  <si>
    <t xml:space="preserve">2007-08 </t>
  </si>
  <si>
    <t xml:space="preserve">2008-09 </t>
  </si>
  <si>
    <t xml:space="preserve">2009-10 </t>
  </si>
  <si>
    <t xml:space="preserve">2010-11 </t>
  </si>
  <si>
    <t xml:space="preserve">2011-12 </t>
  </si>
  <si>
    <t xml:space="preserve">2012-13 </t>
  </si>
  <si>
    <t xml:space="preserve">2013-14 </t>
  </si>
  <si>
    <t>2B1</t>
  </si>
  <si>
    <t>Ammonia Production</t>
  </si>
  <si>
    <t>2B2</t>
  </si>
  <si>
    <t>Nitric Acid Production</t>
  </si>
  <si>
    <t>2B3</t>
  </si>
  <si>
    <t>Adipic Acid Production</t>
  </si>
  <si>
    <t>2B4</t>
  </si>
  <si>
    <t>Caprolactam, Glyoxal and Glyoxylic Acid Production</t>
  </si>
  <si>
    <t>Caprolactum</t>
  </si>
  <si>
    <t>Glyoxal</t>
  </si>
  <si>
    <t>Glyoxalic Acid</t>
  </si>
  <si>
    <t>2B5</t>
  </si>
  <si>
    <t>Carbide Production</t>
  </si>
  <si>
    <t>Calcium Carbide</t>
  </si>
  <si>
    <t>2B6</t>
  </si>
  <si>
    <t>Titanium Dioxide Production</t>
  </si>
  <si>
    <t>2B7</t>
  </si>
  <si>
    <t>Soda Ash Production</t>
  </si>
  <si>
    <t>2B8</t>
  </si>
  <si>
    <t>Petrochemical and Carbon Black Production</t>
  </si>
  <si>
    <t>2B8a</t>
  </si>
  <si>
    <t>Methanol</t>
  </si>
  <si>
    <t>2B8b</t>
  </si>
  <si>
    <t>Ethylene</t>
  </si>
  <si>
    <t>2B8c</t>
  </si>
  <si>
    <t>Ethylene Dichloride and Vinyl Chloride Monomer</t>
  </si>
  <si>
    <t>Ethylene Dichloride</t>
  </si>
  <si>
    <t>Vinyl Chloride Monomer</t>
  </si>
  <si>
    <t>2B8d</t>
  </si>
  <si>
    <t>Ethylene Oxide</t>
  </si>
  <si>
    <t>2B8e</t>
  </si>
  <si>
    <t>Acrylonitrile</t>
  </si>
  <si>
    <t>2B8f</t>
  </si>
  <si>
    <t>Carbon Black</t>
  </si>
  <si>
    <t>GAS TYPE</t>
  </si>
  <si>
    <t>GWP</t>
  </si>
  <si>
    <t>CO2</t>
  </si>
  <si>
    <t>N2O</t>
  </si>
  <si>
    <t>CH4</t>
  </si>
  <si>
    <t>IPCC default E.F (tCO2/tproduct)</t>
  </si>
  <si>
    <t>Aluminium Production</t>
  </si>
  <si>
    <t>Aluminium Production (tonnes)</t>
  </si>
  <si>
    <t>Sector</t>
  </si>
  <si>
    <t>TotalQuantity</t>
  </si>
  <si>
    <t>EmissionCO2</t>
  </si>
  <si>
    <t>UnitConversionCO2</t>
  </si>
  <si>
    <t>GWPCO2</t>
  </si>
  <si>
    <t>EmissionCH4</t>
  </si>
  <si>
    <t>UnitConversionCH4</t>
  </si>
  <si>
    <t>GWPCH4</t>
  </si>
  <si>
    <t>EmissionN2O</t>
  </si>
  <si>
    <t>UnitConversionN2O</t>
  </si>
  <si>
    <t>GWPN2O</t>
  </si>
  <si>
    <t>IPPUEmissions</t>
  </si>
  <si>
    <t>tonne</t>
  </si>
  <si>
    <t>Output</t>
  </si>
  <si>
    <t>Input</t>
  </si>
  <si>
    <t>2A2</t>
  </si>
  <si>
    <t>kg</t>
  </si>
  <si>
    <t>2A3</t>
  </si>
  <si>
    <t>sq.metre</t>
  </si>
  <si>
    <t>th nos</t>
  </si>
  <si>
    <t>metres</t>
  </si>
  <si>
    <t>2A4a</t>
  </si>
  <si>
    <t>2A4b</t>
  </si>
  <si>
    <t>2A4c</t>
  </si>
  <si>
    <t>2A4d</t>
  </si>
  <si>
    <t>litres</t>
  </si>
  <si>
    <t>2C1</t>
  </si>
  <si>
    <t>2C2</t>
  </si>
  <si>
    <t>2C7</t>
  </si>
  <si>
    <t>2D1</t>
  </si>
  <si>
    <t>2D2</t>
  </si>
  <si>
    <t>Lime Production</t>
  </si>
  <si>
    <t>Glass Production</t>
  </si>
  <si>
    <t>Other process Uses of Carbonates - Ceramics</t>
  </si>
  <si>
    <t>Other Uses of Carbonates(In Mineral Industry) - Soap/Paper/Water Treatment &amp; Usage in Chemicals</t>
  </si>
  <si>
    <t>Other Uses of Carbonates(In Mineral Industry)- Non-Metallic Magnesia</t>
  </si>
  <si>
    <t>Other Uses of Carbonates(In Mineral Industry) - Brick Industry</t>
  </si>
  <si>
    <t>Others (metal emissions)</t>
  </si>
  <si>
    <t>Lubricants</t>
  </si>
  <si>
    <t>Paraffin Wax</t>
  </si>
  <si>
    <t>Total Quantity</t>
  </si>
  <si>
    <t>Litres</t>
  </si>
  <si>
    <t>Kg</t>
  </si>
  <si>
    <t>Tonne</t>
  </si>
  <si>
    <t>Th. Pair</t>
  </si>
  <si>
    <t>Sq. metre</t>
  </si>
  <si>
    <t>Th. Nos</t>
  </si>
  <si>
    <t>IPPUEmissions (tonnes)</t>
  </si>
  <si>
    <t>Sectors</t>
  </si>
  <si>
    <t>NPCMSCode</t>
  </si>
  <si>
    <t>Metres</t>
  </si>
  <si>
    <t>Nos.</t>
  </si>
  <si>
    <t>IPCC Codes</t>
  </si>
  <si>
    <t>2A1</t>
  </si>
  <si>
    <t>2C3</t>
  </si>
  <si>
    <t>2C5</t>
  </si>
  <si>
    <t>2C6</t>
  </si>
  <si>
    <t>Emissions Ammonia Production (as an intermediate for Urea production) -National Statistics</t>
  </si>
  <si>
    <t>Emissions Ammonia Production (as an intermediate for Urea production) - ASI</t>
  </si>
  <si>
    <t>Ammonia Production (as an intermediate for Urea production)</t>
  </si>
  <si>
    <t>Emission Factors</t>
  </si>
  <si>
    <t>All emission factors are in tonnes of gas emitted  per tonne of material (Input/Output)</t>
  </si>
  <si>
    <t>UnitConversion</t>
  </si>
  <si>
    <t>All factors converts the quantities (expressed in different units) to their equivalent weights</t>
  </si>
  <si>
    <t>Row Labels</t>
  </si>
  <si>
    <t>Grand Total</t>
  </si>
  <si>
    <t>Sum of IPPUEmissions (tonnes)</t>
  </si>
  <si>
    <t>Sum of IPPUEmissions</t>
  </si>
  <si>
    <t>Cement Production</t>
  </si>
  <si>
    <t>IPCC Sector</t>
  </si>
  <si>
    <t>Description</t>
  </si>
  <si>
    <t>Fuel/Input Type</t>
  </si>
  <si>
    <t>Emission/Removal</t>
  </si>
  <si>
    <t>Gas</t>
  </si>
  <si>
    <t>Mineral Industry</t>
  </si>
  <si>
    <t>Emission</t>
  </si>
  <si>
    <t>CO2Eq(GWP)</t>
  </si>
  <si>
    <t>-</t>
  </si>
  <si>
    <t>Total Cement</t>
  </si>
  <si>
    <t>CMA</t>
  </si>
  <si>
    <t>IBM</t>
  </si>
  <si>
    <t xml:space="preserve"> Data Source</t>
  </si>
  <si>
    <t>Data Source</t>
  </si>
  <si>
    <t>CO2(tonnes)</t>
  </si>
  <si>
    <t>GWP CO2</t>
  </si>
  <si>
    <t>CO2Eq</t>
  </si>
  <si>
    <t>IPCC 2006</t>
  </si>
  <si>
    <t>Other Process Uses of Carbonates</t>
  </si>
  <si>
    <t>Ceramics</t>
  </si>
  <si>
    <t>Bricks</t>
  </si>
  <si>
    <t>Soap/paper/water treatment and Use in chemicals</t>
  </si>
  <si>
    <t>Non-metallic magnesia</t>
  </si>
  <si>
    <t>Other</t>
  </si>
  <si>
    <t>Copper Smelting</t>
  </si>
  <si>
    <t>Metal Industry</t>
  </si>
  <si>
    <t>Iron and Steel Production</t>
  </si>
  <si>
    <t>Ferroalloys Production</t>
  </si>
  <si>
    <t xml:space="preserve">Magnesium Production </t>
  </si>
  <si>
    <t>Iron &amp; Steel Production (Dolomite Consumption)</t>
  </si>
  <si>
    <t>Iron &amp; Steel Production (Limestone Consumption)</t>
  </si>
  <si>
    <t>ferro-chrome</t>
  </si>
  <si>
    <t>ferro Manganese</t>
  </si>
  <si>
    <t>Ferro silicon</t>
  </si>
  <si>
    <t>Iron &amp; Steel Production (Dolomite consumption)</t>
  </si>
  <si>
    <t>Iron &amp; Steel Production (Limestone consumption)</t>
  </si>
  <si>
    <t>Iron &amp; Steel Production (EAF)</t>
  </si>
  <si>
    <t>Limestone Consumption</t>
  </si>
  <si>
    <t>Dolomite Consumption</t>
  </si>
  <si>
    <t>EAF Method</t>
  </si>
  <si>
    <t>Ferro-chrome</t>
  </si>
  <si>
    <t>Ferro-silicon</t>
  </si>
  <si>
    <t>Ferro-manganese</t>
  </si>
  <si>
    <t>Sector Classification</t>
  </si>
  <si>
    <t>ASI</t>
  </si>
  <si>
    <t>GOI- DoC</t>
  </si>
  <si>
    <t>CMA/IBM</t>
  </si>
  <si>
    <t>ASI-DoC</t>
  </si>
  <si>
    <t>Abbreviations</t>
  </si>
  <si>
    <t>GOI-DoC</t>
  </si>
  <si>
    <t>Indian Bureau of Mines</t>
  </si>
  <si>
    <t>Annual Survey of Industries (MOSPI)</t>
  </si>
  <si>
    <t>Cement Manufacturing Association of India</t>
  </si>
  <si>
    <t>Department of Chemicals and Fertilizers</t>
  </si>
  <si>
    <t>Financial Years (tonnes of CO2Eq)</t>
  </si>
  <si>
    <t>Calendar Years (Mt of CO2Eq)</t>
  </si>
  <si>
    <t>IPCC- E.F(tonnes CO2/Tonne metal)</t>
  </si>
  <si>
    <t>IPCC - E.F (tonne CO2/tonne metal)</t>
  </si>
  <si>
    <t>IPCC Code</t>
  </si>
  <si>
    <t>NIC -2004</t>
  </si>
  <si>
    <t>ASICC Code</t>
  </si>
  <si>
    <t>Unit Code</t>
  </si>
  <si>
    <t>Unit</t>
  </si>
  <si>
    <t>TotalQuantity (tonnes)</t>
  </si>
  <si>
    <t>Material flow</t>
  </si>
  <si>
    <t>EmissionsFactorCO2 (tonne CO2/ tonne product)</t>
  </si>
  <si>
    <t>EmissionsFactorCH4 (tonne CH4 / tonne product)</t>
  </si>
  <si>
    <t>EmissionsFactorN2O (tonne N2O/ tonne product)</t>
  </si>
  <si>
    <t>IPCC code</t>
  </si>
  <si>
    <t>NIC-2004</t>
  </si>
  <si>
    <t>Unit code</t>
  </si>
  <si>
    <t>EmissionsFactorCH4 (tonne CH4/ tonne product)</t>
  </si>
  <si>
    <t>EmissionsFactorN2O (tonne N2O/ tonne of product)</t>
  </si>
  <si>
    <t>NIC-2008</t>
  </si>
  <si>
    <t>Material Flow</t>
  </si>
  <si>
    <t>EmissionsFactorN2O (tonne N2O/ tonne product0</t>
  </si>
  <si>
    <t>tonnes</t>
  </si>
  <si>
    <t>Tonnes</t>
  </si>
  <si>
    <t>Emissions are calculated as product of activity data and emission factors</t>
  </si>
  <si>
    <t>Activity data</t>
  </si>
  <si>
    <t>Estimated from a combination of data sources. For industrial sectors whose activity data is accounted from annual survey of industries (ASI) are grouped together and represented year-wise. The rest sectors having different data sources are reprsentated in their respective tabs.</t>
  </si>
  <si>
    <t xml:space="preserve">Unless mentioned, all numbers are in tonnes </t>
  </si>
  <si>
    <t>IPCC Classification</t>
  </si>
  <si>
    <t>Other Uses of Soda Ash</t>
  </si>
  <si>
    <t>Non Metallurgical Magnesia Production</t>
  </si>
  <si>
    <t>Non-Energy Products from Fuels and Solvent Use</t>
  </si>
  <si>
    <t>Lubricant Use</t>
  </si>
  <si>
    <t>2C4</t>
  </si>
  <si>
    <t>Paraffin Wax Use</t>
  </si>
  <si>
    <t>Tab</t>
  </si>
  <si>
    <t>IPPU emissions on a standard format</t>
  </si>
  <si>
    <t>IPPU emissions as per IPCC classification system</t>
  </si>
  <si>
    <t>IPCC codes description</t>
  </si>
  <si>
    <t>Activity data and calculations for chemicals sector</t>
  </si>
  <si>
    <t>Activity data and calculations for cement sector</t>
  </si>
  <si>
    <t>Activity data and calculations for aluminium sector</t>
  </si>
  <si>
    <t>Activity data and calculations for zinc sector</t>
  </si>
  <si>
    <t>Activity data and calculations for lead sector</t>
  </si>
  <si>
    <t>IPPU emissions for 2006-07</t>
  </si>
  <si>
    <t>IPPU emissions for 2007-08</t>
  </si>
  <si>
    <t>IPPU emissions for 2008-09</t>
  </si>
  <si>
    <t>IPPU emissions for 2009-10</t>
  </si>
  <si>
    <t>IPPU emissions for 2010-11</t>
  </si>
  <si>
    <t>IPPU emissions for 2011-12</t>
  </si>
  <si>
    <t>IPPU emissions for 2012-13</t>
  </si>
  <si>
    <t>Emission from Ammonia Production (Both as end product and intermediate for Urea)- ASI</t>
  </si>
  <si>
    <t>Coal Mining</t>
  </si>
  <si>
    <t>Total Coal &amp; Lignite Production (tonnes)</t>
  </si>
  <si>
    <t>Density (kg/kl)</t>
  </si>
  <si>
    <t>Emission Factor (tCO2/tonne)</t>
  </si>
  <si>
    <t>Emissions (tCO2)</t>
  </si>
  <si>
    <t>Emissions (tCH4)</t>
  </si>
  <si>
    <t>Emissions (tN2O)</t>
  </si>
  <si>
    <t>Industry Sector</t>
  </si>
  <si>
    <t>CO2 Emissions</t>
  </si>
  <si>
    <t>CH4 Emissions</t>
  </si>
  <si>
    <t>N2O Emissions</t>
  </si>
  <si>
    <t>Emissions CO2(eq)</t>
  </si>
  <si>
    <t>2D4</t>
  </si>
  <si>
    <t>CIL</t>
  </si>
  <si>
    <t>Emissions from lubricant usage in coal mining operations</t>
  </si>
  <si>
    <t>Glyoxylic Acid</t>
  </si>
  <si>
    <t>Emissions CO2</t>
  </si>
  <si>
    <t>Emissions CH4</t>
  </si>
  <si>
    <t>Emissions N2O</t>
  </si>
  <si>
    <t>Industrial Process and Product Use</t>
  </si>
  <si>
    <t>Sector (Level -1)</t>
  </si>
  <si>
    <t>Category (Level-2)</t>
  </si>
  <si>
    <t>Activity (Level-3)</t>
  </si>
  <si>
    <t>Process/Product Type (Level-4)</t>
  </si>
  <si>
    <t>CO2Eq(GTP)</t>
  </si>
  <si>
    <t>Type of Cement (Quantity in tonnes)</t>
  </si>
  <si>
    <t>From ASI data</t>
  </si>
  <si>
    <t>No Production</t>
  </si>
  <si>
    <t>Urea (used for calculating emissions from ammonia) production in lakh metric tonnes</t>
  </si>
  <si>
    <t xml:space="preserve">Department of Chemicals and fertilizers annual report 2015 </t>
  </si>
  <si>
    <t>Other non-energy fuel use</t>
  </si>
  <si>
    <t>Specific Lubricant Consumption ( litres/tonne of coal produced)</t>
  </si>
  <si>
    <t>Total Consumption (litres) of lubricants</t>
  </si>
  <si>
    <t>Emissions from Lubricants</t>
  </si>
  <si>
    <t>Quantity Consumed (Kilo litres)</t>
  </si>
  <si>
    <t>Central Coalfields Ltd (Annual Report 2006-07)</t>
  </si>
  <si>
    <t>Coal Directory</t>
  </si>
  <si>
    <t>Table 1: IPPU emissions in SEEG format</t>
  </si>
  <si>
    <t>Table 2: IPPU template in IPCC format</t>
  </si>
  <si>
    <t>Table 3: IPCC code description</t>
  </si>
  <si>
    <t>Table 4:Emissions (tonnes) from cement production</t>
  </si>
  <si>
    <t>Table 4.1: Activity Data</t>
  </si>
  <si>
    <t>Table 4.2: Clinker Factor</t>
  </si>
  <si>
    <t>Table 5: Consolidated emissions table</t>
  </si>
  <si>
    <t>Table 5.1: Emissions (tonnes) from different gas type</t>
  </si>
  <si>
    <t>Table 5.2: Activity Data</t>
  </si>
  <si>
    <t>Table 6: Emissions from Aluminium production</t>
  </si>
  <si>
    <t>Table 7: Emissions from Lead production</t>
  </si>
  <si>
    <t>Table 8: Emissions from Zinc production</t>
  </si>
  <si>
    <t>Table 12: Activity data for IPPU emission from ASI (2009-10)</t>
  </si>
  <si>
    <t>Table 11: Activity data for IPPU emission from ASI (2008-09)</t>
  </si>
  <si>
    <t>Table 10: Activity data for IPPU emission from ASI (2007-08)</t>
  </si>
  <si>
    <t>Table 9: Activity data for IPPU emission from ASI (2006-07)</t>
  </si>
  <si>
    <t>Table 13: Activity data for IPPU emission from ASI (2010-11)</t>
  </si>
  <si>
    <t>Table 14: Activity data for IPPU emission from ASI (2011-12)</t>
  </si>
  <si>
    <t>Table 15: Activity data for IPPU emission from ASI (2012-13)</t>
  </si>
  <si>
    <t>Table 15: Emissions from Coal &amp; Lignite Mining</t>
  </si>
  <si>
    <t>Table 15.1: Activity Data for Lubricants</t>
  </si>
  <si>
    <t>IPCCCodes</t>
  </si>
  <si>
    <t>Paraffin Wax use</t>
  </si>
  <si>
    <t>Industry</t>
  </si>
  <si>
    <t>Version</t>
  </si>
  <si>
    <t>Time Series</t>
  </si>
  <si>
    <t>2007 to 2012</t>
  </si>
  <si>
    <t>Level of Disaggregation</t>
  </si>
  <si>
    <t>National level data</t>
  </si>
  <si>
    <t>Sub-sector Disaggregation</t>
  </si>
  <si>
    <t>IPPU, Industrial Energy use</t>
  </si>
  <si>
    <t>Sector Description</t>
  </si>
  <si>
    <t xml:space="preserve">Industries contribute approximately one fourth of India’s total GHG emissions. The Industrial sector emissions have been developed using a systematic approach of assessing a wide range of fuel consumption, industrial process, and product use from more than two million industrial units.
The emissions have been estimated across 16 sub-sectors including chemicals and fertilisers, food and beverages, machinery, metals and mining, textile, etc. The data trend, disaggregated at the sub-sector level, can inform policymakers and industries to improve energy efficiency and emission intensity. Emissions related to captive power generation within the industry have not been accounted, as those get reported under the electricity and energy sector.
</t>
  </si>
  <si>
    <t>About GHG Platform</t>
  </si>
  <si>
    <t xml:space="preserve">The GHG Platform India is a collective Indian civil-society initiative providing an independent sector and economy wide estimation and analysis of India’s greenhouse gas (GHG) emissions from 2007 to 2012.  The platform comprises of eminent organisations namely, Council on Energy, Environment and Water, Center for Study of Science, Technology and Policy (CSTEP), ICLEI South Asia, Shakti Sustainable Energy Foundation, Vasudha Foundation and WRI-India.  </t>
  </si>
  <si>
    <t>Lead Institution</t>
  </si>
  <si>
    <t>Council on Energy, Environment and Water (CEEW)</t>
  </si>
  <si>
    <t>Contact Details</t>
  </si>
  <si>
    <t>info@ghgplatform-india.org, vaibhav.gupta@ceew.in</t>
  </si>
  <si>
    <t>Usage Policy</t>
  </si>
  <si>
    <t>Any re-production or re-distribution of the material(s) and information displayed and published on this Website/GHG Platform India/Portal shall be accompanied by a due acknowledgment and credit to the GHG Platform India for such material(s) and information.
You must give appropriate credit, provide a link, and indicate if changes were made. You may do so in any reasonable manner, but not in any way that suggests the GHG Plaform India endorses you or your use. Data sheets may be revised or updated from time to time. The latest version of each data sheet will be posted on the website. To keep abreast of these changes, please email us at info@ghgplatform-india.org so that we may inform you when data sheets have been updated.</t>
  </si>
  <si>
    <t>Citation</t>
  </si>
  <si>
    <t>Disclaimer</t>
  </si>
  <si>
    <t>The data used for arriving at the results of this study is from published, secondary sources, or wholly or in part from official sources that have been duly acknowledged. The veracity of the data has been corroborated to the maximum extent possible.  However, the GHG Platform India shall not be held liable and responsible to establish the veracity of or corroborate such content or data and shall not be responsible or liable for any consequences that arise from and / or any harm or loss caused by way of placing reliance on the material(s) and information displayed and published on the website or by further use and analysis of the results of this study.</t>
  </si>
  <si>
    <t>2.0 Posted on November 15, 2016</t>
  </si>
  <si>
    <t xml:space="preserve">Ganesan, K., Gupta, V., &amp; Biswas, T. (2016). Industrial Emissions. Version 2.0 dated November 15, 2016, from GHG platform India: GHG platform India-2007-2012 National Estimates - 2016 Series http://ghgplatform-india.org/data-and-emissions/industry.html
In instances where this sheet is used along with any other sector sheet on this website, the suggested citation is “GHG platform India 2007-2012 National Estimates - 2016 Series” 
</t>
  </si>
  <si>
    <t>Sum of Emissions (CO2, tonnes)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</si>
</sst>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 #,##0.00_-;_-* &quot;-&quot;??_-;_-@_-"/>
    <numFmt numFmtId="165" formatCode="0.0"/>
  </numFmts>
  <fonts count="35" x14ac:knownFonts="1">
    <font>
      <sz val="12"/>
      <color theme="1"/>
      <name val="Calibri"/>
      <family val="2"/>
      <scheme val="minor"/>
    </font>
    <font>
      <sz val="12"/>
      <color theme="1"/>
      <name val="Calibri"/>
      <family val="2"/>
      <scheme val="minor"/>
    </font>
    <font>
      <sz val="12"/>
      <color rgb="FF006100"/>
      <name val="Calibri"/>
      <family val="2"/>
      <scheme val="minor"/>
    </font>
    <font>
      <b/>
      <sz val="12"/>
      <color theme="1"/>
      <name val="Calibri"/>
      <family val="2"/>
      <scheme val="minor"/>
    </font>
    <font>
      <b/>
      <sz val="11"/>
      <color theme="1"/>
      <name val="Calibri"/>
      <family val="2"/>
      <scheme val="minor"/>
    </font>
    <font>
      <sz val="10"/>
      <name val="Arial"/>
      <family val="2"/>
    </font>
    <font>
      <u/>
      <sz val="12"/>
      <color theme="10"/>
      <name val="Calibri"/>
      <family val="2"/>
      <scheme val="minor"/>
    </font>
    <font>
      <b/>
      <sz val="10"/>
      <color indexed="81"/>
      <name val="Calibri"/>
      <family val="2"/>
    </font>
    <font>
      <sz val="10"/>
      <color indexed="81"/>
      <name val="Calibri"/>
      <family val="2"/>
    </font>
    <font>
      <sz val="8"/>
      <name val="Calibri"/>
      <family val="2"/>
      <scheme val="minor"/>
    </font>
    <font>
      <b/>
      <i/>
      <sz val="12"/>
      <color theme="1"/>
      <name val="Calibri"/>
      <family val="2"/>
      <scheme val="minor"/>
    </font>
    <font>
      <b/>
      <i/>
      <sz val="11"/>
      <color rgb="FFFF0000"/>
      <name val="Calibri"/>
      <family val="2"/>
      <scheme val="minor"/>
    </font>
    <font>
      <sz val="12"/>
      <color rgb="FF000000"/>
      <name val="Calibri"/>
      <family val="2"/>
      <scheme val="minor"/>
    </font>
    <font>
      <b/>
      <i/>
      <sz val="12"/>
      <color theme="1"/>
      <name val="Times New Roman"/>
      <family val="1"/>
    </font>
    <font>
      <sz val="12"/>
      <color theme="1"/>
      <name val="Times New Roman"/>
      <family val="1"/>
    </font>
    <font>
      <b/>
      <i/>
      <sz val="11"/>
      <name val="Times New Roman"/>
      <family val="1"/>
    </font>
    <font>
      <sz val="11"/>
      <name val="Times New Roman"/>
      <family val="1"/>
    </font>
    <font>
      <u/>
      <sz val="12"/>
      <color theme="10"/>
      <name val="Times New Roman"/>
      <family val="1"/>
    </font>
    <font>
      <b/>
      <sz val="12"/>
      <color theme="1"/>
      <name val="Times New Roman"/>
      <family val="1"/>
    </font>
    <font>
      <b/>
      <i/>
      <sz val="12"/>
      <name val="Times New Roman"/>
      <family val="1"/>
    </font>
    <font>
      <sz val="12"/>
      <name val="Times New Roman"/>
      <family val="1"/>
    </font>
    <font>
      <b/>
      <i/>
      <sz val="11"/>
      <color theme="1"/>
      <name val="Times New Roman"/>
      <family val="1"/>
    </font>
    <font>
      <b/>
      <sz val="11"/>
      <color theme="1"/>
      <name val="Times New Roman"/>
      <family val="1"/>
    </font>
    <font>
      <sz val="11"/>
      <color theme="1"/>
      <name val="Times New Roman"/>
      <family val="1"/>
    </font>
    <font>
      <i/>
      <sz val="11"/>
      <color theme="1"/>
      <name val="Times New Roman"/>
      <family val="1"/>
    </font>
    <font>
      <i/>
      <sz val="11"/>
      <name val="Times New Roman"/>
      <family val="1"/>
    </font>
    <font>
      <i/>
      <sz val="12"/>
      <color theme="1"/>
      <name val="Times New Roman"/>
      <family val="1"/>
    </font>
    <font>
      <b/>
      <sz val="12"/>
      <color rgb="FFFF0000"/>
      <name val="Times New Roman"/>
      <family val="1"/>
    </font>
    <font>
      <b/>
      <sz val="12"/>
      <name val="Times New Roman"/>
      <family val="1"/>
    </font>
    <font>
      <b/>
      <sz val="15"/>
      <name val="Times New Roman"/>
      <family val="1"/>
    </font>
    <font>
      <sz val="15"/>
      <color theme="1"/>
      <name val="Times New Roman"/>
      <family val="1"/>
    </font>
    <font>
      <b/>
      <sz val="15"/>
      <color theme="1"/>
      <name val="Times New Roman"/>
      <family val="1"/>
    </font>
    <font>
      <sz val="15"/>
      <name val="Times New Roman"/>
      <family val="1"/>
    </font>
    <font>
      <u/>
      <sz val="15"/>
      <color theme="10"/>
      <name val="Times New Roman"/>
      <family val="1"/>
    </font>
    <font>
      <u/>
      <sz val="12"/>
      <color theme="1"/>
      <name val="Times New Roman"/>
      <family val="1"/>
    </font>
  </fonts>
  <fills count="9">
    <fill>
      <patternFill patternType="none"/>
    </fill>
    <fill>
      <patternFill patternType="gray125"/>
    </fill>
    <fill>
      <patternFill patternType="solid">
        <fgColor rgb="FFC6EFCE"/>
      </patternFill>
    </fill>
    <fill>
      <patternFill patternType="solid">
        <fgColor rgb="FFFFC000"/>
        <bgColor indexed="64"/>
      </patternFill>
    </fill>
    <fill>
      <patternFill patternType="solid">
        <fgColor rgb="FFFFFF00"/>
        <bgColor indexed="64"/>
      </patternFill>
    </fill>
    <fill>
      <patternFill patternType="solid">
        <fgColor theme="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6"/>
        <bgColor indexed="64"/>
      </patternFill>
    </fill>
  </fills>
  <borders count="28">
    <border>
      <left/>
      <right/>
      <top/>
      <bottom/>
      <diagonal/>
    </border>
    <border>
      <left style="dotted">
        <color auto="1"/>
      </left>
      <right style="dotted">
        <color auto="1"/>
      </right>
      <top style="dotted">
        <color auto="1"/>
      </top>
      <bottom style="dotted">
        <color auto="1"/>
      </bottom>
      <diagonal/>
    </border>
    <border>
      <left/>
      <right/>
      <top/>
      <bottom style="dotted">
        <color auto="1"/>
      </bottom>
      <diagonal/>
    </border>
    <border>
      <left style="dotted">
        <color auto="1"/>
      </left>
      <right style="dotted">
        <color auto="1"/>
      </right>
      <top style="dotted">
        <color auto="1"/>
      </top>
      <bottom style="double">
        <color auto="1"/>
      </bottom>
      <diagonal/>
    </border>
    <border>
      <left/>
      <right/>
      <top style="dotted">
        <color auto="1"/>
      </top>
      <bottom style="double">
        <color auto="1"/>
      </bottom>
      <diagonal/>
    </border>
    <border>
      <left style="dotted">
        <color auto="1"/>
      </left>
      <right style="dotted">
        <color auto="1"/>
      </right>
      <top/>
      <bottom style="dotted">
        <color auto="1"/>
      </bottom>
      <diagonal/>
    </border>
    <border>
      <left style="dotted">
        <color auto="1"/>
      </left>
      <right/>
      <top style="dotted">
        <color auto="1"/>
      </top>
      <bottom style="dotted">
        <color auto="1"/>
      </bottom>
      <diagonal/>
    </border>
    <border>
      <left/>
      <right style="dotted">
        <color auto="1"/>
      </right>
      <top style="dotted">
        <color auto="1"/>
      </top>
      <bottom style="dotted">
        <color auto="1"/>
      </bottom>
      <diagonal/>
    </border>
    <border>
      <left/>
      <right/>
      <top style="dotted">
        <color auto="1"/>
      </top>
      <bottom style="dotted">
        <color auto="1"/>
      </bottom>
      <diagonal/>
    </border>
    <border>
      <left/>
      <right style="dotted">
        <color auto="1"/>
      </right>
      <top/>
      <bottom style="dotted">
        <color auto="1"/>
      </bottom>
      <diagonal/>
    </border>
    <border>
      <left style="dotted">
        <color auto="1"/>
      </left>
      <right style="dotted">
        <color auto="1"/>
      </right>
      <top style="dotted">
        <color auto="1"/>
      </top>
      <bottom/>
      <diagonal/>
    </border>
    <border>
      <left style="dotted">
        <color auto="1"/>
      </left>
      <right style="dotted">
        <color auto="1"/>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style="medium">
        <color theme="1"/>
      </left>
      <right style="thin">
        <color auto="1"/>
      </right>
      <top style="medium">
        <color theme="1"/>
      </top>
      <bottom style="thin">
        <color theme="0"/>
      </bottom>
      <diagonal/>
    </border>
    <border>
      <left/>
      <right style="medium">
        <color theme="1"/>
      </right>
      <top style="medium">
        <color theme="1"/>
      </top>
      <bottom style="thin">
        <color auto="1"/>
      </bottom>
      <diagonal/>
    </border>
    <border>
      <left/>
      <right style="thin">
        <color theme="0"/>
      </right>
      <top style="thin">
        <color theme="0"/>
      </top>
      <bottom style="thin">
        <color theme="0"/>
      </bottom>
      <diagonal/>
    </border>
    <border>
      <left style="medium">
        <color auto="1"/>
      </left>
      <right style="thin">
        <color theme="1"/>
      </right>
      <top style="medium">
        <color auto="1"/>
      </top>
      <bottom style="thin">
        <color theme="1"/>
      </bottom>
      <diagonal/>
    </border>
    <border>
      <left style="thin">
        <color theme="1"/>
      </left>
      <right style="medium">
        <color auto="1"/>
      </right>
      <top style="medium">
        <color auto="1"/>
      </top>
      <bottom style="thin">
        <color theme="1"/>
      </bottom>
      <diagonal/>
    </border>
    <border>
      <left style="medium">
        <color theme="1"/>
      </left>
      <right style="thin">
        <color auto="1"/>
      </right>
      <top/>
      <bottom style="thin">
        <color auto="1"/>
      </bottom>
      <diagonal/>
    </border>
    <border>
      <left/>
      <right style="medium">
        <color theme="1"/>
      </right>
      <top style="thin">
        <color auto="1"/>
      </top>
      <bottom style="thin">
        <color auto="1"/>
      </bottom>
      <diagonal/>
    </border>
    <border>
      <left style="medium">
        <color theme="1"/>
      </left>
      <right style="thin">
        <color auto="1"/>
      </right>
      <top style="thin">
        <color auto="1"/>
      </top>
      <bottom style="thin">
        <color auto="1"/>
      </bottom>
      <diagonal/>
    </border>
    <border>
      <left style="thin">
        <color auto="1"/>
      </left>
      <right style="medium">
        <color theme="1"/>
      </right>
      <top style="thin">
        <color auto="1"/>
      </top>
      <bottom style="thin">
        <color auto="1"/>
      </bottom>
      <diagonal/>
    </border>
    <border>
      <left/>
      <right style="medium">
        <color theme="1"/>
      </right>
      <top/>
      <bottom style="thin">
        <color auto="1"/>
      </bottom>
      <diagonal/>
    </border>
    <border>
      <left style="thin">
        <color auto="1"/>
      </left>
      <right style="medium">
        <color auto="1"/>
      </right>
      <top style="thin">
        <color auto="1"/>
      </top>
      <bottom style="thin">
        <color auto="1"/>
      </bottom>
      <diagonal/>
    </border>
    <border>
      <left style="medium">
        <color theme="1"/>
      </left>
      <right style="thin">
        <color auto="1"/>
      </right>
      <top/>
      <bottom style="medium">
        <color theme="1"/>
      </bottom>
      <diagonal/>
    </border>
    <border>
      <left style="thin">
        <color auto="1"/>
      </left>
      <right style="medium">
        <color theme="1"/>
      </right>
      <top style="thin">
        <color auto="1"/>
      </top>
      <bottom style="medium">
        <color theme="1"/>
      </bottom>
      <diagonal/>
    </border>
  </borders>
  <cellStyleXfs count="6">
    <xf numFmtId="0" fontId="0" fillId="0" borderId="0"/>
    <xf numFmtId="164" fontId="1" fillId="0" borderId="0" applyFont="0" applyFill="0" applyBorder="0" applyAlignment="0" applyProtection="0"/>
    <xf numFmtId="0" fontId="2" fillId="2" borderId="0" applyNumberFormat="0" applyBorder="0" applyAlignment="0" applyProtection="0"/>
    <xf numFmtId="0" fontId="5" fillId="0" borderId="0"/>
    <xf numFmtId="0" fontId="6" fillId="0" borderId="0" applyNumberFormat="0" applyFill="0" applyBorder="0" applyAlignment="0" applyProtection="0"/>
    <xf numFmtId="9" fontId="1" fillId="0" borderId="0" applyFont="0" applyFill="0" applyBorder="0" applyAlignment="0" applyProtection="0"/>
  </cellStyleXfs>
  <cellXfs count="174">
    <xf numFmtId="0" fontId="0" fillId="0" borderId="0" xfId="0"/>
    <xf numFmtId="0" fontId="0" fillId="0" borderId="0" xfId="0" applyAlignment="1">
      <alignment horizontal="left"/>
    </xf>
    <xf numFmtId="0" fontId="0" fillId="0" borderId="0" xfId="0" applyNumberFormat="1"/>
    <xf numFmtId="0" fontId="0" fillId="5" borderId="0" xfId="0" applyFill="1"/>
    <xf numFmtId="1" fontId="0" fillId="5" borderId="1" xfId="0" applyNumberFormat="1" applyFill="1" applyBorder="1"/>
    <xf numFmtId="0" fontId="10" fillId="5" borderId="0" xfId="0" applyFont="1" applyFill="1"/>
    <xf numFmtId="0" fontId="0" fillId="5" borderId="0" xfId="0" applyFont="1" applyFill="1"/>
    <xf numFmtId="2" fontId="0" fillId="5" borderId="1" xfId="0" applyNumberFormat="1" applyFill="1" applyBorder="1"/>
    <xf numFmtId="0" fontId="10" fillId="5" borderId="1" xfId="0" applyFont="1" applyFill="1" applyBorder="1" applyAlignment="1">
      <alignment horizontal="left" vertical="center"/>
    </xf>
    <xf numFmtId="0" fontId="0" fillId="5" borderId="0" xfId="0" applyFill="1" applyBorder="1"/>
    <xf numFmtId="0" fontId="10" fillId="5" borderId="0" xfId="0" applyFont="1" applyFill="1" applyBorder="1" applyAlignment="1"/>
    <xf numFmtId="0" fontId="0" fillId="5" borderId="1" xfId="0" applyFill="1" applyBorder="1"/>
    <xf numFmtId="1" fontId="0" fillId="5" borderId="0" xfId="0" applyNumberFormat="1" applyFill="1"/>
    <xf numFmtId="0" fontId="3" fillId="7" borderId="1" xfId="0" applyFont="1" applyFill="1" applyBorder="1" applyAlignment="1">
      <alignment horizontal="left"/>
    </xf>
    <xf numFmtId="0" fontId="11" fillId="5" borderId="0" xfId="0" applyFont="1" applyFill="1"/>
    <xf numFmtId="0" fontId="10" fillId="3" borderId="1" xfId="0" applyFont="1" applyFill="1" applyBorder="1"/>
    <xf numFmtId="0" fontId="0" fillId="5" borderId="1" xfId="0" applyFill="1" applyBorder="1"/>
    <xf numFmtId="0" fontId="4" fillId="5" borderId="0" xfId="0" applyFont="1" applyFill="1"/>
    <xf numFmtId="0" fontId="12" fillId="5" borderId="1" xfId="0" applyFont="1" applyFill="1" applyBorder="1"/>
    <xf numFmtId="0" fontId="0" fillId="5" borderId="1" xfId="0" applyFill="1" applyBorder="1"/>
    <xf numFmtId="0" fontId="11" fillId="5" borderId="0" xfId="0" applyFont="1" applyFill="1" applyAlignment="1">
      <alignment wrapText="1"/>
    </xf>
    <xf numFmtId="0" fontId="14" fillId="5" borderId="0" xfId="0" applyFont="1" applyFill="1"/>
    <xf numFmtId="0" fontId="13" fillId="5" borderId="1" xfId="0" applyFont="1" applyFill="1" applyBorder="1"/>
    <xf numFmtId="0" fontId="13" fillId="5" borderId="1" xfId="0" applyFont="1" applyFill="1" applyBorder="1" applyAlignment="1">
      <alignment horizontal="center"/>
    </xf>
    <xf numFmtId="0" fontId="14" fillId="5" borderId="1" xfId="0" applyFont="1" applyFill="1" applyBorder="1"/>
    <xf numFmtId="0" fontId="14" fillId="5" borderId="0" xfId="0" applyFont="1" applyFill="1" applyAlignment="1">
      <alignment vertical="center"/>
    </xf>
    <xf numFmtId="0" fontId="13" fillId="5" borderId="1" xfId="0" applyFont="1" applyFill="1" applyBorder="1" applyAlignment="1">
      <alignment vertical="center"/>
    </xf>
    <xf numFmtId="0" fontId="13" fillId="5" borderId="1" xfId="0" applyFont="1" applyFill="1" applyBorder="1" applyAlignment="1">
      <alignment horizontal="center" vertical="center"/>
    </xf>
    <xf numFmtId="0" fontId="19" fillId="5" borderId="1" xfId="3" applyFont="1" applyFill="1" applyBorder="1" applyAlignment="1">
      <alignment horizontal="center" vertical="center"/>
    </xf>
    <xf numFmtId="0" fontId="14" fillId="5" borderId="1" xfId="0" applyFont="1" applyFill="1" applyBorder="1" applyAlignment="1">
      <alignment vertical="center"/>
    </xf>
    <xf numFmtId="0" fontId="14" fillId="5" borderId="1" xfId="0" applyFont="1" applyFill="1" applyBorder="1" applyAlignment="1">
      <alignment horizontal="center" vertical="center"/>
    </xf>
    <xf numFmtId="1" fontId="13" fillId="5" borderId="1" xfId="0" applyNumberFormat="1" applyFont="1" applyFill="1" applyBorder="1" applyAlignment="1">
      <alignment vertical="center"/>
    </xf>
    <xf numFmtId="0" fontId="13" fillId="5" borderId="1" xfId="0" applyFont="1" applyFill="1" applyBorder="1" applyAlignment="1">
      <alignment vertical="center" wrapText="1"/>
    </xf>
    <xf numFmtId="0" fontId="17" fillId="5" borderId="1" xfId="4" applyFont="1" applyFill="1" applyBorder="1" applyAlignment="1">
      <alignment horizontal="center" vertical="center"/>
    </xf>
    <xf numFmtId="0" fontId="19" fillId="5" borderId="1" xfId="3" applyFont="1" applyFill="1" applyBorder="1" applyAlignment="1">
      <alignment horizontal="right" vertical="center"/>
    </xf>
    <xf numFmtId="0" fontId="15" fillId="0" borderId="1" xfId="0" applyFont="1" applyFill="1" applyBorder="1"/>
    <xf numFmtId="0" fontId="14" fillId="0" borderId="1" xfId="0" applyFont="1" applyFill="1" applyBorder="1" applyAlignment="1">
      <alignment horizontal="center"/>
    </xf>
    <xf numFmtId="0" fontId="22" fillId="0" borderId="1" xfId="0" applyFont="1" applyFill="1" applyBorder="1"/>
    <xf numFmtId="0" fontId="21" fillId="5" borderId="0" xfId="0" applyFont="1" applyFill="1"/>
    <xf numFmtId="0" fontId="23" fillId="5" borderId="0" xfId="0" applyFont="1" applyFill="1"/>
    <xf numFmtId="0" fontId="14" fillId="0" borderId="1" xfId="0" applyFont="1" applyFill="1" applyBorder="1" applyAlignment="1">
      <alignment horizontal="left" vertical="center"/>
    </xf>
    <xf numFmtId="0" fontId="14" fillId="0" borderId="1" xfId="0" applyFont="1" applyFill="1" applyBorder="1" applyAlignment="1">
      <alignment horizontal="left" vertical="center" wrapText="1"/>
    </xf>
    <xf numFmtId="1" fontId="14" fillId="0" borderId="1" xfId="0" applyNumberFormat="1" applyFont="1" applyFill="1" applyBorder="1" applyAlignment="1">
      <alignment horizontal="right" vertical="center"/>
    </xf>
    <xf numFmtId="2" fontId="14" fillId="5" borderId="1" xfId="0" applyNumberFormat="1" applyFont="1" applyFill="1" applyBorder="1"/>
    <xf numFmtId="1" fontId="14" fillId="5" borderId="1" xfId="0" applyNumberFormat="1" applyFont="1" applyFill="1" applyBorder="1"/>
    <xf numFmtId="0" fontId="14" fillId="3" borderId="3" xfId="0" applyFont="1" applyFill="1" applyBorder="1"/>
    <xf numFmtId="0" fontId="14" fillId="3" borderId="4" xfId="0" applyFont="1" applyFill="1" applyBorder="1"/>
    <xf numFmtId="2" fontId="14" fillId="3" borderId="4" xfId="0" applyNumberFormat="1" applyFont="1" applyFill="1" applyBorder="1"/>
    <xf numFmtId="1" fontId="20" fillId="5" borderId="1" xfId="0" quotePrefix="1" applyNumberFormat="1" applyFont="1" applyFill="1" applyBorder="1" applyAlignment="1">
      <alignment horizontal="right" vertical="center"/>
    </xf>
    <xf numFmtId="1" fontId="20" fillId="5" borderId="1" xfId="0" applyNumberFormat="1" applyFont="1" applyFill="1" applyBorder="1" applyAlignment="1">
      <alignment vertical="center"/>
    </xf>
    <xf numFmtId="1" fontId="20" fillId="5" borderId="1" xfId="3" quotePrefix="1" applyNumberFormat="1" applyFont="1" applyFill="1" applyBorder="1" applyAlignment="1">
      <alignment horizontal="right" vertical="center"/>
    </xf>
    <xf numFmtId="1" fontId="20" fillId="5" borderId="1" xfId="3" applyNumberFormat="1" applyFont="1" applyFill="1" applyBorder="1" applyAlignment="1">
      <alignment vertical="center"/>
    </xf>
    <xf numFmtId="0" fontId="14" fillId="0" borderId="0" xfId="0" applyFont="1"/>
    <xf numFmtId="11" fontId="14" fillId="0" borderId="0" xfId="0" applyNumberFormat="1" applyFont="1"/>
    <xf numFmtId="0" fontId="3" fillId="5" borderId="1" xfId="0" applyFont="1" applyFill="1" applyBorder="1" applyAlignment="1">
      <alignment vertical="center"/>
    </xf>
    <xf numFmtId="0" fontId="13" fillId="0" borderId="1" xfId="0" applyFont="1" applyFill="1" applyBorder="1" applyAlignment="1">
      <alignment horizontal="center"/>
    </xf>
    <xf numFmtId="0" fontId="13" fillId="3" borderId="1" xfId="0" applyFont="1" applyFill="1" applyBorder="1"/>
    <xf numFmtId="0" fontId="23" fillId="5" borderId="1" xfId="0" applyFont="1" applyFill="1" applyBorder="1" applyAlignment="1">
      <alignment vertical="center" wrapText="1"/>
    </xf>
    <xf numFmtId="0" fontId="18" fillId="7" borderId="1" xfId="0" applyFont="1" applyFill="1" applyBorder="1" applyAlignment="1">
      <alignment vertical="center" wrapText="1"/>
    </xf>
    <xf numFmtId="0" fontId="18" fillId="7" borderId="1" xfId="0" applyFont="1" applyFill="1" applyBorder="1" applyAlignment="1">
      <alignment vertical="center"/>
    </xf>
    <xf numFmtId="0" fontId="0" fillId="5" borderId="0" xfId="0" applyFill="1" applyAlignment="1">
      <alignment vertical="center"/>
    </xf>
    <xf numFmtId="1" fontId="14" fillId="5" borderId="1" xfId="0" applyNumberFormat="1" applyFont="1" applyFill="1" applyBorder="1" applyAlignment="1">
      <alignment vertical="center"/>
    </xf>
    <xf numFmtId="0" fontId="27" fillId="5" borderId="1" xfId="0" applyFont="1" applyFill="1" applyBorder="1" applyAlignment="1">
      <alignment vertical="center"/>
    </xf>
    <xf numFmtId="1" fontId="27" fillId="5" borderId="1" xfId="0" applyNumberFormat="1" applyFont="1" applyFill="1" applyBorder="1" applyAlignment="1">
      <alignment vertical="center"/>
    </xf>
    <xf numFmtId="0" fontId="14" fillId="4" borderId="1" xfId="0" applyFont="1" applyFill="1" applyBorder="1" applyAlignment="1">
      <alignment vertical="center"/>
    </xf>
    <xf numFmtId="1" fontId="14" fillId="4" borderId="1" xfId="0" applyNumberFormat="1" applyFont="1" applyFill="1" applyBorder="1" applyAlignment="1">
      <alignment vertical="center"/>
    </xf>
    <xf numFmtId="0" fontId="6" fillId="0" borderId="1" xfId="4" applyBorder="1" applyAlignment="1">
      <alignment vertical="center"/>
    </xf>
    <xf numFmtId="0" fontId="14" fillId="5" borderId="5" xfId="0" applyFont="1" applyFill="1" applyBorder="1"/>
    <xf numFmtId="0" fontId="14" fillId="5" borderId="1" xfId="0" applyFont="1" applyFill="1" applyBorder="1"/>
    <xf numFmtId="1" fontId="16" fillId="0" borderId="1" xfId="0" applyNumberFormat="1" applyFont="1" applyFill="1" applyBorder="1"/>
    <xf numFmtId="1" fontId="23" fillId="0" borderId="1" xfId="0" applyNumberFormat="1" applyFont="1" applyFill="1" applyBorder="1"/>
    <xf numFmtId="1" fontId="24" fillId="0" borderId="1" xfId="0" applyNumberFormat="1" applyFont="1" applyFill="1" applyBorder="1"/>
    <xf numFmtId="1" fontId="25" fillId="0" borderId="1" xfId="0" applyNumberFormat="1" applyFont="1" applyFill="1" applyBorder="1"/>
    <xf numFmtId="9" fontId="0" fillId="5" borderId="0" xfId="5" applyFont="1" applyFill="1"/>
    <xf numFmtId="0" fontId="0" fillId="0" borderId="12" xfId="0" applyBorder="1"/>
    <xf numFmtId="0" fontId="0" fillId="0" borderId="13" xfId="0" applyBorder="1"/>
    <xf numFmtId="0" fontId="0" fillId="0" borderId="14" xfId="0" applyBorder="1"/>
    <xf numFmtId="0" fontId="29" fillId="6" borderId="15" xfId="0" applyFont="1" applyFill="1" applyBorder="1" applyAlignment="1">
      <alignment horizontal="left" vertical="center"/>
    </xf>
    <xf numFmtId="0" fontId="30" fillId="0" borderId="16" xfId="0" applyFont="1" applyBorder="1" applyAlignment="1">
      <alignment vertical="center" wrapText="1"/>
    </xf>
    <xf numFmtId="0" fontId="30" fillId="0" borderId="17" xfId="0" applyFont="1" applyBorder="1"/>
    <xf numFmtId="0" fontId="29" fillId="6" borderId="18" xfId="0" applyFont="1" applyFill="1" applyBorder="1" applyAlignment="1">
      <alignment horizontal="left" vertical="center"/>
    </xf>
    <xf numFmtId="165" fontId="30" fillId="0" borderId="19" xfId="0" quotePrefix="1" applyNumberFormat="1" applyFont="1" applyBorder="1" applyAlignment="1">
      <alignment horizontal="left" vertical="center" wrapText="1"/>
    </xf>
    <xf numFmtId="0" fontId="31" fillId="6" borderId="20" xfId="0" applyFont="1" applyFill="1" applyBorder="1" applyAlignment="1">
      <alignment horizontal="left" vertical="center"/>
    </xf>
    <xf numFmtId="0" fontId="30" fillId="0" borderId="21" xfId="0" applyFont="1" applyBorder="1" applyAlignment="1">
      <alignment vertical="center"/>
    </xf>
    <xf numFmtId="0" fontId="31" fillId="6" borderId="22" xfId="0" applyFont="1" applyFill="1" applyBorder="1" applyAlignment="1">
      <alignment horizontal="left" vertical="center" wrapText="1"/>
    </xf>
    <xf numFmtId="0" fontId="30" fillId="0" borderId="21" xfId="0" applyFont="1" applyBorder="1" applyAlignment="1">
      <alignment vertical="center" wrapText="1"/>
    </xf>
    <xf numFmtId="0" fontId="30" fillId="0" borderId="21" xfId="0" applyFont="1" applyBorder="1" applyAlignment="1">
      <alignment vertical="top" wrapText="1"/>
    </xf>
    <xf numFmtId="0" fontId="31" fillId="6" borderId="22" xfId="0" applyFont="1" applyFill="1" applyBorder="1" applyAlignment="1">
      <alignment horizontal="left" vertical="center"/>
    </xf>
    <xf numFmtId="0" fontId="32" fillId="5" borderId="23" xfId="0" applyFont="1" applyFill="1" applyBorder="1" applyAlignment="1">
      <alignment vertical="center" wrapText="1"/>
    </xf>
    <xf numFmtId="0" fontId="30" fillId="0" borderId="21" xfId="0" applyFont="1" applyBorder="1" applyAlignment="1">
      <alignment horizontal="left" vertical="center" wrapText="1"/>
    </xf>
    <xf numFmtId="0" fontId="33" fillId="0" borderId="24" xfId="4" applyFont="1" applyBorder="1" applyAlignment="1">
      <alignment vertical="center"/>
    </xf>
    <xf numFmtId="0" fontId="32" fillId="0" borderId="25" xfId="0" applyFont="1" applyBorder="1" applyAlignment="1">
      <alignment horizontal="left" vertical="center" wrapText="1"/>
    </xf>
    <xf numFmtId="0" fontId="31" fillId="6" borderId="26" xfId="0" applyFont="1" applyFill="1" applyBorder="1" applyAlignment="1">
      <alignment horizontal="left" vertical="center"/>
    </xf>
    <xf numFmtId="0" fontId="32" fillId="5" borderId="27" xfId="0" applyFont="1" applyFill="1" applyBorder="1" applyAlignment="1">
      <alignment vertical="center" wrapText="1"/>
    </xf>
    <xf numFmtId="0" fontId="0" fillId="0" borderId="17" xfId="0" applyBorder="1"/>
    <xf numFmtId="0" fontId="14" fillId="8" borderId="0" xfId="0" applyFont="1" applyFill="1"/>
    <xf numFmtId="0" fontId="0" fillId="8" borderId="0" xfId="0" applyFill="1"/>
    <xf numFmtId="0" fontId="13" fillId="8" borderId="1" xfId="0" applyFont="1" applyFill="1" applyBorder="1" applyAlignment="1">
      <alignment horizontal="center" vertical="center" wrapText="1"/>
    </xf>
    <xf numFmtId="0" fontId="13" fillId="8" borderId="1" xfId="0" applyFont="1" applyFill="1" applyBorder="1" applyAlignment="1">
      <alignment horizontal="center"/>
    </xf>
    <xf numFmtId="0" fontId="14" fillId="0" borderId="0" xfId="0" applyFont="1" applyFill="1"/>
    <xf numFmtId="0" fontId="0" fillId="0" borderId="0" xfId="0" applyFill="1"/>
    <xf numFmtId="0" fontId="22" fillId="8" borderId="1" xfId="0" applyFont="1" applyFill="1" applyBorder="1" applyAlignment="1">
      <alignment horizontal="left"/>
    </xf>
    <xf numFmtId="0" fontId="21" fillId="8" borderId="1" xfId="0" applyFont="1" applyFill="1" applyBorder="1" applyAlignment="1">
      <alignment horizontal="left"/>
    </xf>
    <xf numFmtId="0" fontId="21" fillId="8" borderId="1" xfId="0" applyFont="1" applyFill="1" applyBorder="1" applyAlignment="1">
      <alignment horizontal="center" vertical="center"/>
    </xf>
    <xf numFmtId="0" fontId="22" fillId="8" borderId="1" xfId="0" applyFont="1" applyFill="1" applyBorder="1"/>
    <xf numFmtId="1" fontId="22" fillId="8" borderId="1" xfId="0" applyNumberFormat="1" applyFont="1" applyFill="1" applyBorder="1"/>
    <xf numFmtId="0" fontId="13" fillId="8" borderId="1" xfId="0" applyFont="1" applyFill="1" applyBorder="1"/>
    <xf numFmtId="0" fontId="19" fillId="8" borderId="1" xfId="3" applyFont="1" applyFill="1" applyBorder="1" applyAlignment="1">
      <alignment horizontal="center" vertical="center"/>
    </xf>
    <xf numFmtId="0" fontId="14" fillId="0" borderId="1" xfId="0" applyFont="1" applyFill="1" applyBorder="1" applyAlignment="1">
      <alignment wrapText="1"/>
    </xf>
    <xf numFmtId="0" fontId="14" fillId="0" borderId="1" xfId="0" applyFont="1" applyFill="1" applyBorder="1" applyAlignment="1">
      <alignment horizontal="left" vertical="top" wrapText="1"/>
    </xf>
    <xf numFmtId="0" fontId="10" fillId="0" borderId="0" xfId="0" applyFont="1" applyFill="1"/>
    <xf numFmtId="0" fontId="21" fillId="0" borderId="1" xfId="0" applyFont="1" applyFill="1" applyBorder="1" applyAlignment="1">
      <alignment wrapText="1"/>
    </xf>
    <xf numFmtId="1" fontId="14" fillId="0" borderId="1" xfId="0" applyNumberFormat="1" applyFont="1" applyFill="1" applyBorder="1"/>
    <xf numFmtId="0" fontId="22" fillId="0" borderId="1" xfId="0" applyFont="1" applyFill="1" applyBorder="1" applyAlignment="1">
      <alignment wrapText="1"/>
    </xf>
    <xf numFmtId="0" fontId="13" fillId="0" borderId="0" xfId="0" applyFont="1" applyFill="1"/>
    <xf numFmtId="0" fontId="14" fillId="0" borderId="1" xfId="0" applyFont="1" applyFill="1" applyBorder="1"/>
    <xf numFmtId="2" fontId="14" fillId="0" borderId="1" xfId="0" applyNumberFormat="1" applyFont="1" applyFill="1" applyBorder="1" applyAlignment="1">
      <alignment horizontal="center"/>
    </xf>
    <xf numFmtId="0" fontId="14" fillId="0" borderId="1" xfId="0" applyFont="1" applyFill="1" applyBorder="1" applyAlignment="1">
      <alignment horizontal="center" wrapText="1"/>
    </xf>
    <xf numFmtId="0" fontId="22" fillId="0" borderId="1" xfId="0" applyFont="1" applyFill="1" applyBorder="1" applyAlignment="1">
      <alignment horizontal="center" wrapText="1"/>
    </xf>
    <xf numFmtId="0" fontId="26" fillId="0" borderId="1" xfId="0" applyFont="1" applyFill="1" applyBorder="1" applyAlignment="1">
      <alignment horizontal="left" vertical="top" wrapText="1"/>
    </xf>
    <xf numFmtId="2" fontId="14" fillId="0" borderId="1" xfId="0" applyNumberFormat="1" applyFont="1" applyFill="1" applyBorder="1"/>
    <xf numFmtId="0" fontId="3" fillId="0" borderId="0" xfId="0" applyFont="1" applyFill="1" applyBorder="1"/>
    <xf numFmtId="2" fontId="0" fillId="0" borderId="0" xfId="0" applyNumberFormat="1" applyFill="1" applyBorder="1"/>
    <xf numFmtId="0" fontId="24" fillId="8" borderId="1" xfId="0" applyFont="1" applyFill="1" applyBorder="1" applyAlignment="1">
      <alignment horizontal="center" vertical="top" wrapText="1"/>
    </xf>
    <xf numFmtId="0" fontId="21" fillId="8" borderId="1" xfId="0" applyFont="1" applyFill="1" applyBorder="1" applyAlignment="1">
      <alignment wrapText="1"/>
    </xf>
    <xf numFmtId="0" fontId="21" fillId="8" borderId="1" xfId="0" applyFont="1" applyFill="1" applyBorder="1" applyAlignment="1">
      <alignment horizontal="center"/>
    </xf>
    <xf numFmtId="0" fontId="24" fillId="8" borderId="1" xfId="0" applyFont="1" applyFill="1" applyBorder="1" applyAlignment="1">
      <alignment horizontal="center" vertical="center" wrapText="1"/>
    </xf>
    <xf numFmtId="0" fontId="21" fillId="8" borderId="1" xfId="0" applyFont="1" applyFill="1" applyBorder="1" applyAlignment="1">
      <alignment vertical="center" wrapText="1"/>
    </xf>
    <xf numFmtId="0" fontId="21" fillId="8" borderId="1" xfId="0" applyFont="1" applyFill="1" applyBorder="1" applyAlignment="1">
      <alignment vertical="center"/>
    </xf>
    <xf numFmtId="0" fontId="18" fillId="0" borderId="1" xfId="0" applyFont="1" applyFill="1" applyBorder="1"/>
    <xf numFmtId="2" fontId="18" fillId="0" borderId="1" xfId="0" applyNumberFormat="1" applyFont="1" applyFill="1" applyBorder="1"/>
    <xf numFmtId="0" fontId="18" fillId="0" borderId="1" xfId="0" applyFont="1" applyFill="1" applyBorder="1" applyAlignment="1">
      <alignment wrapText="1"/>
    </xf>
    <xf numFmtId="0" fontId="13" fillId="8" borderId="0" xfId="0" applyFont="1" applyFill="1"/>
    <xf numFmtId="0" fontId="26" fillId="8" borderId="1" xfId="0" applyFont="1" applyFill="1" applyBorder="1" applyAlignment="1">
      <alignment horizontal="center" vertical="top" wrapText="1"/>
    </xf>
    <xf numFmtId="0" fontId="21" fillId="8" borderId="1" xfId="0" applyFont="1" applyFill="1" applyBorder="1" applyAlignment="1"/>
    <xf numFmtId="0" fontId="14" fillId="0" borderId="1" xfId="0" applyFont="1" applyFill="1" applyBorder="1" applyAlignment="1">
      <alignment horizontal="left"/>
    </xf>
    <xf numFmtId="1" fontId="0" fillId="0" borderId="0" xfId="0" applyNumberFormat="1" applyFill="1"/>
    <xf numFmtId="0" fontId="14" fillId="0" borderId="1" xfId="0" applyNumberFormat="1" applyFont="1" applyFill="1" applyBorder="1"/>
    <xf numFmtId="0" fontId="18" fillId="8" borderId="1" xfId="0" applyFont="1" applyFill="1" applyBorder="1" applyAlignment="1">
      <alignment horizontal="center" vertical="center"/>
    </xf>
    <xf numFmtId="0" fontId="18" fillId="8" borderId="1" xfId="0" applyFont="1" applyFill="1" applyBorder="1" applyAlignment="1">
      <alignment horizontal="center" vertical="center" wrapText="1"/>
    </xf>
    <xf numFmtId="0" fontId="0" fillId="0" borderId="0" xfId="0" applyFont="1" applyFill="1"/>
    <xf numFmtId="0" fontId="14" fillId="0" borderId="1" xfId="1" applyNumberFormat="1" applyFont="1" applyFill="1" applyBorder="1"/>
    <xf numFmtId="0" fontId="18" fillId="8" borderId="1" xfId="0" applyFont="1" applyFill="1" applyBorder="1" applyAlignment="1">
      <alignment horizontal="left" vertical="center" wrapText="1"/>
    </xf>
    <xf numFmtId="0" fontId="28" fillId="8" borderId="1" xfId="2" applyFont="1" applyFill="1" applyBorder="1" applyAlignment="1">
      <alignment horizontal="left" vertical="center" wrapText="1"/>
    </xf>
    <xf numFmtId="0" fontId="18" fillId="8" borderId="1" xfId="0" applyFont="1" applyFill="1" applyBorder="1" applyAlignment="1">
      <alignment vertical="center" wrapText="1"/>
    </xf>
    <xf numFmtId="0" fontId="14" fillId="8" borderId="1" xfId="2" applyFont="1" applyFill="1" applyBorder="1" applyAlignment="1">
      <alignment vertical="center" wrapText="1"/>
    </xf>
    <xf numFmtId="0" fontId="0" fillId="5" borderId="1" xfId="0" applyFill="1" applyBorder="1" applyAlignment="1">
      <alignment horizontal="left" vertical="center" wrapText="1"/>
    </xf>
    <xf numFmtId="0" fontId="13" fillId="0" borderId="2" xfId="0" applyFont="1" applyFill="1" applyBorder="1" applyAlignment="1">
      <alignment horizontal="center"/>
    </xf>
    <xf numFmtId="0" fontId="13" fillId="0" borderId="2" xfId="0" applyFont="1" applyFill="1" applyBorder="1" applyAlignment="1">
      <alignment horizontal="left"/>
    </xf>
    <xf numFmtId="0" fontId="21" fillId="0" borderId="1" xfId="0" applyFont="1" applyFill="1" applyBorder="1" applyAlignment="1">
      <alignment horizontal="center"/>
    </xf>
    <xf numFmtId="0" fontId="13" fillId="0" borderId="9" xfId="0" applyFont="1" applyFill="1" applyBorder="1" applyAlignment="1">
      <alignment horizontal="left"/>
    </xf>
    <xf numFmtId="0" fontId="10" fillId="0" borderId="2" xfId="0" applyFont="1" applyFill="1" applyBorder="1" applyAlignment="1">
      <alignment horizontal="left"/>
    </xf>
    <xf numFmtId="0" fontId="14" fillId="5" borderId="1" xfId="0" applyFont="1" applyFill="1" applyBorder="1"/>
    <xf numFmtId="0" fontId="14" fillId="5" borderId="5" xfId="0" applyFont="1" applyFill="1" applyBorder="1"/>
    <xf numFmtId="0" fontId="13" fillId="8" borderId="1" xfId="0" applyFont="1" applyFill="1" applyBorder="1" applyAlignment="1">
      <alignment horizontal="left"/>
    </xf>
    <xf numFmtId="0" fontId="13" fillId="0" borderId="5" xfId="0" applyFont="1" applyFill="1" applyBorder="1" applyAlignment="1">
      <alignment horizontal="center" vertical="center"/>
    </xf>
    <xf numFmtId="0" fontId="13" fillId="8" borderId="1" xfId="0" applyFont="1" applyFill="1" applyBorder="1" applyAlignment="1">
      <alignment horizontal="left" vertical="center"/>
    </xf>
    <xf numFmtId="0" fontId="14" fillId="5" borderId="6" xfId="0" applyFont="1" applyFill="1" applyBorder="1" applyAlignment="1">
      <alignment horizontal="center" vertical="center"/>
    </xf>
    <xf numFmtId="0" fontId="14" fillId="5" borderId="7" xfId="0" applyFont="1" applyFill="1" applyBorder="1" applyAlignment="1">
      <alignment horizontal="center" vertical="center"/>
    </xf>
    <xf numFmtId="0" fontId="18" fillId="8" borderId="2" xfId="0" applyFont="1" applyFill="1" applyBorder="1" applyAlignment="1">
      <alignment horizontal="left" vertical="center"/>
    </xf>
    <xf numFmtId="1" fontId="14" fillId="0" borderId="6" xfId="0" applyNumberFormat="1" applyFont="1" applyFill="1" applyBorder="1" applyAlignment="1">
      <alignment horizontal="center"/>
    </xf>
    <xf numFmtId="1" fontId="14" fillId="0" borderId="8" xfId="0" applyNumberFormat="1" applyFont="1" applyFill="1" applyBorder="1" applyAlignment="1">
      <alignment horizontal="center"/>
    </xf>
    <xf numFmtId="1" fontId="14" fillId="0" borderId="7" xfId="0" applyNumberFormat="1" applyFont="1" applyFill="1" applyBorder="1" applyAlignment="1">
      <alignment horizontal="center"/>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3" fillId="0" borderId="0" xfId="0" applyFont="1" applyFill="1" applyAlignment="1">
      <alignment horizontal="left"/>
    </xf>
    <xf numFmtId="0" fontId="13" fillId="8" borderId="1" xfId="0" applyFont="1" applyFill="1" applyBorder="1" applyAlignment="1">
      <alignment horizontal="center"/>
    </xf>
    <xf numFmtId="0" fontId="14" fillId="8" borderId="1" xfId="0" applyFont="1" applyFill="1" applyBorder="1" applyAlignment="1">
      <alignment horizontal="center" vertical="center"/>
    </xf>
    <xf numFmtId="0" fontId="17" fillId="0" borderId="1" xfId="4" applyFont="1" applyFill="1" applyBorder="1" applyAlignment="1">
      <alignment horizontal="center" vertical="center"/>
    </xf>
    <xf numFmtId="0" fontId="34" fillId="0" borderId="1" xfId="4" applyFont="1" applyFill="1" applyBorder="1" applyAlignment="1">
      <alignment horizontal="center" vertical="center"/>
    </xf>
    <xf numFmtId="0" fontId="13" fillId="4" borderId="0" xfId="0" applyFont="1" applyFill="1" applyAlignment="1">
      <alignment horizontal="left"/>
    </xf>
    <xf numFmtId="0" fontId="21" fillId="7" borderId="1" xfId="0" applyFont="1" applyFill="1" applyBorder="1" applyAlignment="1">
      <alignment horizontal="center" vertical="center"/>
    </xf>
    <xf numFmtId="0" fontId="10" fillId="4" borderId="2" xfId="0" applyFont="1" applyFill="1" applyBorder="1" applyAlignment="1">
      <alignment horizontal="left"/>
    </xf>
  </cellXfs>
  <cellStyles count="6">
    <cellStyle name="Comma" xfId="1" builtinId="3"/>
    <cellStyle name="Good" xfId="2" builtinId="26"/>
    <cellStyle name="Hyperlink" xfId="4" builtinId="8"/>
    <cellStyle name="Normal" xfId="0" builtinId="0"/>
    <cellStyle name="Normal 2" xfId="3" xr:uid="{00000000-0005-0000-0000-000004000000}"/>
    <cellStyle name="Percent" xfId="5" builtinId="5"/>
  </cellStyles>
  <dxfs count="14">
    <dxf>
      <fill>
        <patternFill patternType="solid">
          <bgColor theme="6"/>
        </patternFill>
      </fill>
    </dxf>
    <dxf>
      <fill>
        <patternFill patternType="solid">
          <bgColor theme="6"/>
        </patternFill>
      </fill>
    </dxf>
    <dxf>
      <fill>
        <patternFill patternType="solid">
          <bgColor theme="6"/>
        </patternFill>
      </fill>
    </dxf>
    <dxf>
      <fill>
        <patternFill patternType="solid">
          <bgColor theme="6"/>
        </patternFill>
      </fill>
    </dxf>
    <dxf>
      <fill>
        <patternFill patternType="solid">
          <bgColor theme="6"/>
        </patternFill>
      </fill>
    </dxf>
    <dxf>
      <fill>
        <patternFill patternType="solid">
          <bgColor theme="6"/>
        </patternFill>
      </fill>
    </dxf>
    <dxf>
      <fill>
        <patternFill patternType="solid">
          <bgColor theme="6"/>
        </patternFill>
      </fill>
    </dxf>
    <dxf>
      <fill>
        <patternFill patternType="solid">
          <bgColor theme="6"/>
        </patternFill>
      </fill>
    </dxf>
    <dxf>
      <fill>
        <patternFill patternType="solid">
          <bgColor theme="6"/>
        </patternFill>
      </fill>
    </dxf>
    <dxf>
      <fill>
        <patternFill patternType="solid">
          <bgColor theme="6"/>
        </patternFill>
      </fill>
    </dxf>
    <dxf>
      <fill>
        <patternFill patternType="solid">
          <bgColor theme="6"/>
        </patternFill>
      </fill>
    </dxf>
    <dxf>
      <fill>
        <patternFill patternType="solid">
          <bgColor theme="6"/>
        </patternFill>
      </fill>
    </dxf>
    <dxf>
      <fill>
        <patternFill patternType="solid">
          <bgColor theme="6"/>
        </patternFill>
      </fill>
    </dxf>
    <dxf>
      <fill>
        <patternFill patternType="solid">
          <bgColor theme="6"/>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pivotCacheDefinition" Target="pivotCache/pivotCacheDefinition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2.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5.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4.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3460750</xdr:colOff>
      <xdr:row>0</xdr:row>
      <xdr:rowOff>171450</xdr:rowOff>
    </xdr:from>
    <xdr:to>
      <xdr:col>3</xdr:col>
      <xdr:colOff>3471983</xdr:colOff>
      <xdr:row>4</xdr:row>
      <xdr:rowOff>133349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85050" y="171450"/>
          <a:ext cx="1467" cy="774699"/>
        </a:xfrm>
        <a:prstGeom prst="rect">
          <a:avLst/>
        </a:prstGeom>
      </xdr:spPr>
    </xdr:pic>
    <xdr:clientData/>
  </xdr:twoCellAnchor>
  <xdr:twoCellAnchor editAs="oneCell">
    <xdr:from>
      <xdr:col>3</xdr:col>
      <xdr:colOff>3702844</xdr:colOff>
      <xdr:row>1</xdr:row>
      <xdr:rowOff>59531</xdr:rowOff>
    </xdr:from>
    <xdr:to>
      <xdr:col>3</xdr:col>
      <xdr:colOff>5133302</xdr:colOff>
      <xdr:row>4</xdr:row>
      <xdr:rowOff>185736</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7144" y="262731"/>
          <a:ext cx="1417758" cy="7358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6837</xdr:colOff>
      <xdr:row>1</xdr:row>
      <xdr:rowOff>12211</xdr:rowOff>
    </xdr:from>
    <xdr:ext cx="7222394" cy="241789"/>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845037" y="209061"/>
          <a:ext cx="7222394" cy="2417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IN" sz="1200" b="1">
              <a:latin typeface="Times New Roman" panose="02020603050405020304" pitchFamily="18" charset="0"/>
              <a:cs typeface="Times New Roman" panose="02020603050405020304" pitchFamily="18" charset="0"/>
            </a:rPr>
            <a:t>Emissions from Cement = </a:t>
          </a:r>
          <a:r>
            <a:rPr lang="en-IN" sz="1200" b="1">
              <a:solidFill>
                <a:srgbClr val="FF0000"/>
              </a:solidFill>
              <a:latin typeface="Times New Roman" panose="02020603050405020304" pitchFamily="18" charset="0"/>
              <a:cs typeface="Times New Roman" panose="02020603050405020304" pitchFamily="18" charset="0"/>
            </a:rPr>
            <a:t>Emission Factor</a:t>
          </a:r>
          <a:r>
            <a:rPr lang="en-IN" sz="1200" b="1">
              <a:latin typeface="Times New Roman" panose="02020603050405020304" pitchFamily="18" charset="0"/>
              <a:cs typeface="Times New Roman" panose="02020603050405020304" pitchFamily="18" charset="0"/>
            </a:rPr>
            <a:t> * Activity Data (Cement</a:t>
          </a:r>
          <a:r>
            <a:rPr lang="en-IN" sz="1200" b="1" baseline="0">
              <a:latin typeface="Times New Roman" panose="02020603050405020304" pitchFamily="18" charset="0"/>
              <a:cs typeface="Times New Roman" panose="02020603050405020304" pitchFamily="18" charset="0"/>
            </a:rPr>
            <a:t> production) * Clinker factor</a:t>
          </a:r>
          <a:endParaRPr lang="en-IN" sz="1200" b="1">
            <a:latin typeface="Times New Roman" panose="02020603050405020304" pitchFamily="18" charset="0"/>
            <a:cs typeface="Times New Roman" panose="02020603050405020304" pitchFamily="18" charset="0"/>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xdr:col>
      <xdr:colOff>120952</xdr:colOff>
      <xdr:row>1</xdr:row>
      <xdr:rowOff>20158</xdr:rowOff>
    </xdr:from>
    <xdr:ext cx="7222394" cy="241789"/>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120952" y="221745"/>
          <a:ext cx="7222394" cy="2417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IN" sz="1200" b="1">
              <a:latin typeface="Times New Roman" panose="02020603050405020304" pitchFamily="18" charset="0"/>
              <a:cs typeface="Times New Roman" panose="02020603050405020304" pitchFamily="18" charset="0"/>
            </a:rPr>
            <a:t>Emissions from Chemical</a:t>
          </a:r>
          <a:r>
            <a:rPr lang="en-IN" sz="1200" b="1" baseline="0">
              <a:latin typeface="Times New Roman" panose="02020603050405020304" pitchFamily="18" charset="0"/>
              <a:cs typeface="Times New Roman" panose="02020603050405020304" pitchFamily="18" charset="0"/>
            </a:rPr>
            <a:t> Industry</a:t>
          </a:r>
          <a:r>
            <a:rPr lang="en-IN" sz="1200" b="1">
              <a:latin typeface="Times New Roman" panose="02020603050405020304" pitchFamily="18" charset="0"/>
              <a:cs typeface="Times New Roman" panose="02020603050405020304" pitchFamily="18" charset="0"/>
            </a:rPr>
            <a:t> = </a:t>
          </a:r>
          <a:r>
            <a:rPr lang="en-IN" sz="1200" b="1">
              <a:solidFill>
                <a:srgbClr val="FF0000"/>
              </a:solidFill>
              <a:latin typeface="Times New Roman" panose="02020603050405020304" pitchFamily="18" charset="0"/>
              <a:cs typeface="Times New Roman" panose="02020603050405020304" pitchFamily="18" charset="0"/>
            </a:rPr>
            <a:t>Emission Factor</a:t>
          </a:r>
          <a:r>
            <a:rPr lang="en-IN" sz="1200" b="1">
              <a:latin typeface="Times New Roman" panose="02020603050405020304" pitchFamily="18" charset="0"/>
              <a:cs typeface="Times New Roman" panose="02020603050405020304" pitchFamily="18" charset="0"/>
            </a:rPr>
            <a:t> * Activity Data (Chemical</a:t>
          </a:r>
          <a:r>
            <a:rPr lang="en-IN" sz="1200" b="1" baseline="0">
              <a:latin typeface="Times New Roman" panose="02020603050405020304" pitchFamily="18" charset="0"/>
              <a:cs typeface="Times New Roman" panose="02020603050405020304" pitchFamily="18" charset="0"/>
            </a:rPr>
            <a:t> production)</a:t>
          </a:r>
          <a:endParaRPr lang="en-IN" sz="1200" b="1">
            <a:latin typeface="Times New Roman" panose="02020603050405020304" pitchFamily="18" charset="0"/>
            <a:cs typeface="Times New Roman" panose="02020603050405020304" pitchFamily="18" charset="0"/>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xdr:col>
      <xdr:colOff>44450</xdr:colOff>
      <xdr:row>1</xdr:row>
      <xdr:rowOff>12700</xdr:rowOff>
    </xdr:from>
    <xdr:ext cx="7222394" cy="241789"/>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869950" y="209550"/>
          <a:ext cx="7222394" cy="2417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IN" sz="1200" b="1">
              <a:latin typeface="Times New Roman" panose="02020603050405020304" pitchFamily="18" charset="0"/>
              <a:cs typeface="Times New Roman" panose="02020603050405020304" pitchFamily="18" charset="0"/>
            </a:rPr>
            <a:t>Emissions from Aluminium</a:t>
          </a:r>
          <a:r>
            <a:rPr lang="en-IN" sz="1200" b="1" baseline="0">
              <a:latin typeface="Times New Roman" panose="02020603050405020304" pitchFamily="18" charset="0"/>
              <a:cs typeface="Times New Roman" panose="02020603050405020304" pitchFamily="18" charset="0"/>
            </a:rPr>
            <a:t> Industry</a:t>
          </a:r>
          <a:r>
            <a:rPr lang="en-IN" sz="1200" b="1">
              <a:latin typeface="Times New Roman" panose="02020603050405020304" pitchFamily="18" charset="0"/>
              <a:cs typeface="Times New Roman" panose="02020603050405020304" pitchFamily="18" charset="0"/>
            </a:rPr>
            <a:t> = </a:t>
          </a:r>
          <a:r>
            <a:rPr lang="en-IN" sz="1200" b="1">
              <a:solidFill>
                <a:srgbClr val="FF0000"/>
              </a:solidFill>
              <a:latin typeface="Times New Roman" panose="02020603050405020304" pitchFamily="18" charset="0"/>
              <a:cs typeface="Times New Roman" panose="02020603050405020304" pitchFamily="18" charset="0"/>
            </a:rPr>
            <a:t>Emission Factor</a:t>
          </a:r>
          <a:r>
            <a:rPr lang="en-IN" sz="1200" b="1">
              <a:latin typeface="Times New Roman" panose="02020603050405020304" pitchFamily="18" charset="0"/>
              <a:cs typeface="Times New Roman" panose="02020603050405020304" pitchFamily="18" charset="0"/>
            </a:rPr>
            <a:t> * Activity Data (</a:t>
          </a:r>
          <a:r>
            <a:rPr lang="en-IN" sz="1200" b="1" baseline="0">
              <a:latin typeface="Times New Roman" panose="02020603050405020304" pitchFamily="18" charset="0"/>
              <a:cs typeface="Times New Roman" panose="02020603050405020304" pitchFamily="18" charset="0"/>
            </a:rPr>
            <a:t>production)</a:t>
          </a:r>
          <a:endParaRPr lang="en-IN" sz="1200" b="1">
            <a:latin typeface="Times New Roman" panose="02020603050405020304" pitchFamily="18" charset="0"/>
            <a:cs typeface="Times New Roman" panose="02020603050405020304" pitchFamily="18" charset="0"/>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1</xdr:row>
      <xdr:rowOff>0</xdr:rowOff>
    </xdr:from>
    <xdr:ext cx="7222394" cy="241789"/>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0" y="196850"/>
          <a:ext cx="7222394" cy="2417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IN" sz="1200" b="1">
              <a:latin typeface="Times New Roman" panose="02020603050405020304" pitchFamily="18" charset="0"/>
              <a:cs typeface="Times New Roman" panose="02020603050405020304" pitchFamily="18" charset="0"/>
            </a:rPr>
            <a:t>Emissions from Lead</a:t>
          </a:r>
          <a:r>
            <a:rPr lang="en-IN" sz="1200" b="1" baseline="0">
              <a:latin typeface="Times New Roman" panose="02020603050405020304" pitchFamily="18" charset="0"/>
              <a:cs typeface="Times New Roman" panose="02020603050405020304" pitchFamily="18" charset="0"/>
            </a:rPr>
            <a:t> Industry</a:t>
          </a:r>
          <a:r>
            <a:rPr lang="en-IN" sz="1200" b="1">
              <a:latin typeface="Times New Roman" panose="02020603050405020304" pitchFamily="18" charset="0"/>
              <a:cs typeface="Times New Roman" panose="02020603050405020304" pitchFamily="18" charset="0"/>
            </a:rPr>
            <a:t> = </a:t>
          </a:r>
          <a:r>
            <a:rPr lang="en-IN" sz="1200" b="1">
              <a:solidFill>
                <a:srgbClr val="FF0000"/>
              </a:solidFill>
              <a:latin typeface="Times New Roman" panose="02020603050405020304" pitchFamily="18" charset="0"/>
              <a:cs typeface="Times New Roman" panose="02020603050405020304" pitchFamily="18" charset="0"/>
            </a:rPr>
            <a:t>Emission Factor</a:t>
          </a:r>
          <a:r>
            <a:rPr lang="en-IN" sz="1200" b="1">
              <a:latin typeface="Times New Roman" panose="02020603050405020304" pitchFamily="18" charset="0"/>
              <a:cs typeface="Times New Roman" panose="02020603050405020304" pitchFamily="18" charset="0"/>
            </a:rPr>
            <a:t> * Activity Data (</a:t>
          </a:r>
          <a:r>
            <a:rPr lang="en-IN" sz="1200" b="1" baseline="0">
              <a:latin typeface="Times New Roman" panose="02020603050405020304" pitchFamily="18" charset="0"/>
              <a:cs typeface="Times New Roman" panose="02020603050405020304" pitchFamily="18" charset="0"/>
            </a:rPr>
            <a:t>production)</a:t>
          </a:r>
          <a:endParaRPr lang="en-IN" sz="1200" b="1">
            <a:latin typeface="Times New Roman" panose="02020603050405020304" pitchFamily="18" charset="0"/>
            <a:cs typeface="Times New Roman" panose="02020603050405020304" pitchFamily="18" charset="0"/>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1</xdr:row>
      <xdr:rowOff>0</xdr:rowOff>
    </xdr:from>
    <xdr:ext cx="7222394" cy="241789"/>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0" y="196850"/>
          <a:ext cx="7222394" cy="2417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IN" sz="1200" b="1">
              <a:latin typeface="Times New Roman" panose="02020603050405020304" pitchFamily="18" charset="0"/>
              <a:cs typeface="Times New Roman" panose="02020603050405020304" pitchFamily="18" charset="0"/>
            </a:rPr>
            <a:t>Emissions from Zinc</a:t>
          </a:r>
          <a:r>
            <a:rPr lang="en-IN" sz="1200" b="1" baseline="0">
              <a:latin typeface="Times New Roman" panose="02020603050405020304" pitchFamily="18" charset="0"/>
              <a:cs typeface="Times New Roman" panose="02020603050405020304" pitchFamily="18" charset="0"/>
            </a:rPr>
            <a:t> Industry</a:t>
          </a:r>
          <a:r>
            <a:rPr lang="en-IN" sz="1200" b="1">
              <a:latin typeface="Times New Roman" panose="02020603050405020304" pitchFamily="18" charset="0"/>
              <a:cs typeface="Times New Roman" panose="02020603050405020304" pitchFamily="18" charset="0"/>
            </a:rPr>
            <a:t> = </a:t>
          </a:r>
          <a:r>
            <a:rPr lang="en-IN" sz="1200" b="1">
              <a:solidFill>
                <a:srgbClr val="FF0000"/>
              </a:solidFill>
              <a:latin typeface="Times New Roman" panose="02020603050405020304" pitchFamily="18" charset="0"/>
              <a:cs typeface="Times New Roman" panose="02020603050405020304" pitchFamily="18" charset="0"/>
            </a:rPr>
            <a:t>Emission Factor</a:t>
          </a:r>
          <a:r>
            <a:rPr lang="en-IN" sz="1200" b="1">
              <a:latin typeface="Times New Roman" panose="02020603050405020304" pitchFamily="18" charset="0"/>
              <a:cs typeface="Times New Roman" panose="02020603050405020304" pitchFamily="18" charset="0"/>
            </a:rPr>
            <a:t> * Activity Data (</a:t>
          </a:r>
          <a:r>
            <a:rPr lang="en-IN" sz="1200" b="1" baseline="0">
              <a:latin typeface="Times New Roman" panose="02020603050405020304" pitchFamily="18" charset="0"/>
              <a:cs typeface="Times New Roman" panose="02020603050405020304" pitchFamily="18" charset="0"/>
            </a:rPr>
            <a:t>production)</a:t>
          </a:r>
          <a:endParaRPr lang="en-IN" sz="1200" b="1">
            <a:latin typeface="Times New Roman" panose="02020603050405020304" pitchFamily="18" charset="0"/>
            <a:cs typeface="Times New Roman" panose="02020603050405020304" pitchFamily="18" charset="0"/>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1</xdr:row>
      <xdr:rowOff>1</xdr:rowOff>
    </xdr:from>
    <xdr:ext cx="12261102" cy="224118"/>
    <xdr:sp macro="" textlink="">
      <xdr:nvSpPr>
        <xdr:cNvPr id="2" name="TextBox 1">
          <a:extLst>
            <a:ext uri="{FF2B5EF4-FFF2-40B4-BE49-F238E27FC236}">
              <a16:creationId xmlns:a16="http://schemas.microsoft.com/office/drawing/2014/main" id="{00000000-0008-0000-1000-000002000000}"/>
            </a:ext>
          </a:extLst>
        </xdr:cNvPr>
        <xdr:cNvSpPr txBox="1"/>
      </xdr:nvSpPr>
      <xdr:spPr>
        <a:xfrm>
          <a:off x="0" y="196104"/>
          <a:ext cx="12261102" cy="2241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IN" sz="1200" b="1">
              <a:latin typeface="Times New Roman" panose="02020603050405020304" pitchFamily="18" charset="0"/>
              <a:cs typeface="Times New Roman" panose="02020603050405020304" pitchFamily="18" charset="0"/>
            </a:rPr>
            <a:t>Emissions from lubricant</a:t>
          </a:r>
          <a:r>
            <a:rPr lang="en-IN" sz="1200" b="1" baseline="0">
              <a:latin typeface="Times New Roman" panose="02020603050405020304" pitchFamily="18" charset="0"/>
              <a:cs typeface="Times New Roman" panose="02020603050405020304" pitchFamily="18" charset="0"/>
            </a:rPr>
            <a:t> use in coal &amp; lignite mining</a:t>
          </a:r>
          <a:r>
            <a:rPr lang="en-IN" sz="1200" b="1">
              <a:latin typeface="Times New Roman" panose="02020603050405020304" pitchFamily="18" charset="0"/>
              <a:cs typeface="Times New Roman" panose="02020603050405020304" pitchFamily="18" charset="0"/>
            </a:rPr>
            <a:t> = </a:t>
          </a:r>
          <a:r>
            <a:rPr lang="en-IN" sz="1200" b="1">
              <a:solidFill>
                <a:srgbClr val="FF0000"/>
              </a:solidFill>
              <a:latin typeface="Times New Roman" panose="02020603050405020304" pitchFamily="18" charset="0"/>
              <a:cs typeface="Times New Roman" panose="02020603050405020304" pitchFamily="18" charset="0"/>
            </a:rPr>
            <a:t>Emission Factor</a:t>
          </a:r>
          <a:r>
            <a:rPr lang="en-IN" sz="1200" b="1">
              <a:latin typeface="Times New Roman" panose="02020603050405020304" pitchFamily="18" charset="0"/>
              <a:cs typeface="Times New Roman" panose="02020603050405020304" pitchFamily="18" charset="0"/>
            </a:rPr>
            <a:t> * Activity Data </a:t>
          </a:r>
          <a:r>
            <a:rPr lang="en-IN" sz="1200" b="0">
              <a:latin typeface="Times New Roman" panose="02020603050405020304" pitchFamily="18" charset="0"/>
              <a:cs typeface="Times New Roman" panose="02020603050405020304" pitchFamily="18" charset="0"/>
            </a:rPr>
            <a:t>(Specific</a:t>
          </a:r>
          <a:r>
            <a:rPr lang="en-IN" sz="1200" b="0" baseline="0">
              <a:latin typeface="Times New Roman" panose="02020603050405020304" pitchFamily="18" charset="0"/>
              <a:cs typeface="Times New Roman" panose="02020603050405020304" pitchFamily="18" charset="0"/>
            </a:rPr>
            <a:t> lubricant consumption * total coal production * Density of lubricant)</a:t>
          </a:r>
          <a:endParaRPr lang="en-IN" sz="1200" b="0">
            <a:latin typeface="Times New Roman" panose="02020603050405020304" pitchFamily="18" charset="0"/>
            <a:cs typeface="Times New Roman" panose="02020603050405020304" pitchFamily="18" charset="0"/>
          </a:endParaRPr>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2500.586335763888" createdVersion="4" refreshedVersion="4" minRefreshableVersion="3" recordCount="1120" xr:uid="{00000000-000A-0000-FFFF-FFFF01000000}">
  <cacheSource type="worksheet">
    <worksheetSource ref="A2:V1122" sheet="9"/>
  </cacheSource>
  <cacheFields count="22">
    <cacheField name="Year" numFmtId="0">
      <sharedItems containsSemiMixedTypes="0" containsString="0" containsNumber="1" containsInteger="1" minValue="2007" maxValue="2007"/>
    </cacheField>
    <cacheField name="IndCodeIPCC" numFmtId="0">
      <sharedItems/>
    </cacheField>
    <cacheField name="Sector" numFmtId="0">
      <sharedItems count="19">
        <s v="Lime Production"/>
        <s v="Glass Production"/>
        <s v="Other process Uses of Carbonates - Ceramics"/>
        <s v="Other Uses of Carbonates(In Mineral Industry) - Soap/Paper/Water Treatment &amp; Usage in Chemicals"/>
        <s v="Other Uses of Carbonates(In Mineral Industry)- Non-Metallic Magnesia"/>
        <s v="Other Uses of Carbonates(In Mineral Industry) - Brick Industry"/>
        <s v="Ammonia Production"/>
        <s v="Ammonia Production (as an intermediate for Urea production)"/>
        <s v="Nitric Acid Production"/>
        <s v="Iron &amp; Steel Production (Dolomite Consumption)"/>
        <s v="Iron &amp; Steel Production (Limestone Consumption)"/>
        <s v="Ferro silicon"/>
        <s v="ferro-chrome"/>
        <s v="ferro Manganese"/>
        <s v="Others (metal emissions)"/>
        <s v="Lubricants"/>
        <s v="Paraffin Wax"/>
        <s v="ferro-chrome/Ferro silicon/ ferro Manganese Production" u="1"/>
        <s v="Iron &amp; Steel Production" u="1"/>
      </sharedItems>
    </cacheField>
    <cacheField name="IndCodeNIC04" numFmtId="0">
      <sharedItems containsSemiMixedTypes="0" containsString="0" containsNumber="1" containsInteger="1" minValue="15135" maxValue="93010"/>
    </cacheField>
    <cacheField name="ASICCCode" numFmtId="0">
      <sharedItems containsSemiMixedTypes="0" containsString="0" containsNumber="1" containsInteger="1" minValue="21126" maxValue="94205"/>
    </cacheField>
    <cacheField name="UoMCode" numFmtId="0">
      <sharedItems containsSemiMixedTypes="0" containsString="0" containsNumber="1" containsInteger="1" minValue="0" maxValue="27"/>
    </cacheField>
    <cacheField name="UoM" numFmtId="0">
      <sharedItems containsBlank="1"/>
    </cacheField>
    <cacheField name="TotalQuantity" numFmtId="0">
      <sharedItems containsSemiMixedTypes="0" containsString="0" containsNumber="1" minValue="0.1741635" maxValue="223000000"/>
    </cacheField>
    <cacheField name="IO" numFmtId="0">
      <sharedItems/>
    </cacheField>
    <cacheField name="EmissionCO2" numFmtId="0">
      <sharedItems containsBlank="1"/>
    </cacheField>
    <cacheField name="EmissionsFactorCO2" numFmtId="0">
      <sharedItems containsSemiMixedTypes="0" containsString="0" containsNumber="1" minValue="0" maxValue="73.3"/>
    </cacheField>
    <cacheField name="UnitConversionCO2" numFmtId="0">
      <sharedItems containsSemiMixedTypes="0" containsString="0" containsNumber="1" minValue="0" maxValue="2.27"/>
    </cacheField>
    <cacheField name="GWPCO2" numFmtId="0">
      <sharedItems containsSemiMixedTypes="0" containsString="0" containsNumber="1" containsInteger="1" minValue="1" maxValue="1"/>
    </cacheField>
    <cacheField name="EmissionCH4" numFmtId="0">
      <sharedItems containsBlank="1"/>
    </cacheField>
    <cacheField name="EmissionsFactorCH4" numFmtId="0">
      <sharedItems containsSemiMixedTypes="0" containsString="0" containsNumber="1" minValue="0" maxValue="1.1019999999999999E-3"/>
    </cacheField>
    <cacheField name="UnitConversionCH4" numFmtId="0">
      <sharedItems containsSemiMixedTypes="0" containsString="0" containsNumber="1" minValue="0" maxValue="1"/>
    </cacheField>
    <cacheField name="GWPCH4" numFmtId="0">
      <sharedItems containsSemiMixedTypes="0" containsString="0" containsNumber="1" containsInteger="1" minValue="21" maxValue="21"/>
    </cacheField>
    <cacheField name="EmissionN2O" numFmtId="0">
      <sharedItems containsBlank="1"/>
    </cacheField>
    <cacheField name="EmissionsFactorN2O" numFmtId="0">
      <sharedItems containsSemiMixedTypes="0" containsString="0" containsNumber="1" minValue="0" maxValue="0.01"/>
    </cacheField>
    <cacheField name="UnitConversionN2O" numFmtId="0">
      <sharedItems containsSemiMixedTypes="0" containsString="0" containsNumber="1" containsInteger="1" minValue="0" maxValue="1"/>
    </cacheField>
    <cacheField name="GWPN2O" numFmtId="0">
      <sharedItems containsSemiMixedTypes="0" containsString="0" containsNumber="1" containsInteger="1" minValue="310" maxValue="310"/>
    </cacheField>
    <cacheField name="IPPUEmissions (tonnes)" numFmtId="0">
      <sharedItems containsSemiMixedTypes="0" containsString="0" containsNumber="1" minValue="5.0751936330000001E-3" maxValue="3170380.5"/>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2500.587140393516" createdVersion="4" refreshedVersion="4" minRefreshableVersion="3" recordCount="964" xr:uid="{00000000-000A-0000-FFFF-FFFF02000000}">
  <cacheSource type="worksheet">
    <worksheetSource ref="A2:V966" sheet="10"/>
  </cacheSource>
  <cacheFields count="22">
    <cacheField name="Year" numFmtId="0">
      <sharedItems containsSemiMixedTypes="0" containsString="0" containsNumber="1" containsInteger="1" minValue="2008" maxValue="2008"/>
    </cacheField>
    <cacheField name="IndCodeIPCC" numFmtId="0">
      <sharedItems/>
    </cacheField>
    <cacheField name="Sector" numFmtId="0">
      <sharedItems count="19">
        <s v="Lime Production"/>
        <s v="Glass Production"/>
        <s v="Other process Uses of Carbonates - Ceramics"/>
        <s v="Other Uses of Carbonates(In Mineral Industry) - Soap/Paper/Water Treatment &amp; Usage in Chemicals"/>
        <s v="Other Uses of Carbonates(In Mineral Industry)- Non-Metallic Magnesia"/>
        <s v="Other Uses of Carbonates(In Mineral Industry) - Brick Industry"/>
        <s v="Ammonia Production"/>
        <s v="Ammonia Production (as an intermediate for Urea production)"/>
        <s v="Nitric Acid Production"/>
        <s v="Iron &amp; Steel Production (Dolomite Consumption)"/>
        <s v="Iron &amp; Steel Production (Limestone Consumption)"/>
        <s v="Ferro silicon"/>
        <s v="ferro-chrome"/>
        <s v="ferro Manganese"/>
        <s v="Others (metal emissions)"/>
        <s v="Lubricants"/>
        <s v="Paraffin Wax"/>
        <s v="ferro-chrome/Ferro silicon/ ferro Manganese Production" u="1"/>
        <s v="Iron &amp; Steel Production" u="1"/>
      </sharedItems>
    </cacheField>
    <cacheField name="IndCodeNIC04" numFmtId="0">
      <sharedItems containsSemiMixedTypes="0" containsString="0" containsNumber="1" containsInteger="1" minValue="15141" maxValue="93010"/>
    </cacheField>
    <cacheField name="ASICCCode" numFmtId="0">
      <sharedItems containsSemiMixedTypes="0" containsString="0" containsNumber="1" containsInteger="1" minValue="21126" maxValue="94205"/>
    </cacheField>
    <cacheField name="UoMCode" numFmtId="0">
      <sharedItems containsSemiMixedTypes="0" containsString="0" containsNumber="1" containsInteger="1" minValue="0" maxValue="27"/>
    </cacheField>
    <cacheField name="UoM" numFmtId="0">
      <sharedItems containsBlank="1"/>
    </cacheField>
    <cacheField name="Total Quantity" numFmtId="0">
      <sharedItems containsSemiMixedTypes="0" containsString="0" containsNumber="1" minValue="1" maxValue="353020000"/>
    </cacheField>
    <cacheField name="IO" numFmtId="0">
      <sharedItems/>
    </cacheField>
    <cacheField name="EmissionCO2" numFmtId="0">
      <sharedItems containsBlank="1"/>
    </cacheField>
    <cacheField name="EmissionsFactorCO2" numFmtId="0">
      <sharedItems containsSemiMixedTypes="0" containsString="0" containsNumber="1" minValue="0" maxValue="73.3"/>
    </cacheField>
    <cacheField name="UnitConversionCO2" numFmtId="0">
      <sharedItems containsSemiMixedTypes="0" containsString="0" containsNumber="1" minValue="0" maxValue="2.27"/>
    </cacheField>
    <cacheField name="GWPCO2" numFmtId="0">
      <sharedItems containsSemiMixedTypes="0" containsString="0" containsNumber="1" containsInteger="1" minValue="1" maxValue="1"/>
    </cacheField>
    <cacheField name="EmissionCH4" numFmtId="0">
      <sharedItems containsBlank="1"/>
    </cacheField>
    <cacheField name="EmissionsFactorCH4" numFmtId="0">
      <sharedItems containsSemiMixedTypes="0" containsString="0" containsNumber="1" minValue="0" maxValue="1.1019999999999999E-3"/>
    </cacheField>
    <cacheField name="UnitConversionCH4" numFmtId="0">
      <sharedItems containsSemiMixedTypes="0" containsString="0" containsNumber="1" minValue="0" maxValue="1"/>
    </cacheField>
    <cacheField name="GWPCH4" numFmtId="0">
      <sharedItems containsSemiMixedTypes="0" containsString="0" containsNumber="1" containsInteger="1" minValue="21" maxValue="21"/>
    </cacheField>
    <cacheField name="EmissionN2O" numFmtId="0">
      <sharedItems containsBlank="1"/>
    </cacheField>
    <cacheField name="EmissionsFactorN2O" numFmtId="0">
      <sharedItems containsSemiMixedTypes="0" containsString="0" containsNumber="1" minValue="0" maxValue="0.01"/>
    </cacheField>
    <cacheField name="UnitConversionN2O" numFmtId="0">
      <sharedItems containsSemiMixedTypes="0" containsString="0" containsNumber="1" containsInteger="1" minValue="0" maxValue="1"/>
    </cacheField>
    <cacheField name="GWPN2O" numFmtId="0">
      <sharedItems containsSemiMixedTypes="0" containsString="0" containsNumber="1" containsInteger="1" minValue="310" maxValue="310"/>
    </cacheField>
    <cacheField name="IPPUEmissions (tonnes)" numFmtId="0">
      <sharedItems containsSemiMixedTypes="0" containsString="0" containsNumber="1" minValue="7.5227790000000007E-4" maxValue="2749973.7317600003"/>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2500.588746412039" createdVersion="4" refreshedVersion="4" minRefreshableVersion="3" recordCount="759" xr:uid="{00000000-000A-0000-FFFF-FFFF03000000}">
  <cacheSource type="worksheet">
    <worksheetSource ref="A2:V761" sheet="11"/>
  </cacheSource>
  <cacheFields count="22">
    <cacheField name="Year" numFmtId="0">
      <sharedItems containsSemiMixedTypes="0" containsString="0" containsNumber="1" containsInteger="1" minValue="2009" maxValue="2009"/>
    </cacheField>
    <cacheField name="IndCodeIPCC" numFmtId="0">
      <sharedItems/>
    </cacheField>
    <cacheField name="Sector" numFmtId="0">
      <sharedItems count="19">
        <s v="Lime Production"/>
        <s v="Glass Production"/>
        <s v="Other process Uses of Carbonates - Ceramics"/>
        <s v="Other Uses of Carbonates(In Mineral Industry) - Soap/Paper/Water Treatment &amp; Usage in Chemicals"/>
        <s v="Other Uses of Carbonates(In Mineral Industry)- Non-Metallic Magnesia"/>
        <s v="Other Uses of Carbonates(In Mineral Industry) - Brick Industry"/>
        <s v="Ammonia Production"/>
        <s v="Ammonia Production (as an intermediate for Urea production)"/>
        <s v="Nitric Acid Production"/>
        <s v="Iron &amp; Steel Production (Limestone Consumption)"/>
        <s v="Iron &amp; Steel Production (Dolomite consumption)"/>
        <s v="ferro Manganese"/>
        <s v="ferro-chrome"/>
        <s v="Ferro silicon"/>
        <s v="Others (metal emissions)"/>
        <s v="Lubricants"/>
        <s v="Paraffin Wax"/>
        <s v="ferro-chrome/Ferro silicon/ ferro Manganese Production" u="1"/>
        <s v="Iron &amp; Steel Production" u="1"/>
      </sharedItems>
    </cacheField>
    <cacheField name="IndCodeNIC08" numFmtId="0">
      <sharedItems containsSemiMixedTypes="0" containsString="0" containsNumber="1" containsInteger="1" minValue="10401" maxValue="96010"/>
    </cacheField>
    <cacheField name="ASICCCode" numFmtId="0">
      <sharedItems containsSemiMixedTypes="0" containsString="0" containsNumber="1" containsInteger="1" minValue="21126" maxValue="94203"/>
    </cacheField>
    <cacheField name="UoMCode" numFmtId="0">
      <sharedItems containsSemiMixedTypes="0" containsString="0" containsNumber="1" containsInteger="1" minValue="9" maxValue="27"/>
    </cacheField>
    <cacheField name="UoM" numFmtId="0">
      <sharedItems/>
    </cacheField>
    <cacheField name="TotalQuantity" numFmtId="0">
      <sharedItems containsSemiMixedTypes="0" containsString="0" containsNumber="1" minValue="0.26866839999999997" maxValue="115000000"/>
    </cacheField>
    <cacheField name="IO" numFmtId="0">
      <sharedItems/>
    </cacheField>
    <cacheField name="EmissionCO2" numFmtId="0">
      <sharedItems containsBlank="1"/>
    </cacheField>
    <cacheField name="EmissionsFactorCO2" numFmtId="0">
      <sharedItems containsSemiMixedTypes="0" containsString="0" containsNumber="1" minValue="0" maxValue="73.3"/>
    </cacheField>
    <cacheField name="UnitConversionCO2" numFmtId="0">
      <sharedItems containsSemiMixedTypes="0" containsString="0" containsNumber="1" minValue="0" maxValue="2.27"/>
    </cacheField>
    <cacheField name="GWPCO2" numFmtId="0">
      <sharedItems containsSemiMixedTypes="0" containsString="0" containsNumber="1" containsInteger="1" minValue="1" maxValue="1"/>
    </cacheField>
    <cacheField name="EmissionCH4" numFmtId="0">
      <sharedItems containsBlank="1"/>
    </cacheField>
    <cacheField name="EmissionsFactorCH4" numFmtId="0">
      <sharedItems containsSemiMixedTypes="0" containsString="0" containsNumber="1" minValue="0" maxValue="1.1019999999999999E-3"/>
    </cacheField>
    <cacheField name="UnitConversionCH4" numFmtId="0">
      <sharedItems containsSemiMixedTypes="0" containsString="0" containsNumber="1" minValue="0" maxValue="1"/>
    </cacheField>
    <cacheField name="GWPCH4" numFmtId="0">
      <sharedItems containsSemiMixedTypes="0" containsString="0" containsNumber="1" containsInteger="1" minValue="21" maxValue="21"/>
    </cacheField>
    <cacheField name="EmissionN2O" numFmtId="0">
      <sharedItems containsBlank="1"/>
    </cacheField>
    <cacheField name="EmissionsFactorN2O" numFmtId="0">
      <sharedItems containsSemiMixedTypes="0" containsString="0" containsNumber="1" minValue="0" maxValue="0.01"/>
    </cacheField>
    <cacheField name="UnitConversionN2O" numFmtId="0">
      <sharedItems containsSemiMixedTypes="0" containsString="0" containsNumber="1" containsInteger="1" minValue="0" maxValue="1"/>
    </cacheField>
    <cacheField name="GWPN2O" numFmtId="0">
      <sharedItems containsSemiMixedTypes="0" containsString="0" containsNumber="1" containsInteger="1" minValue="310" maxValue="310"/>
    </cacheField>
    <cacheField name="IPPUEmissions" numFmtId="0">
      <sharedItems containsSemiMixedTypes="0" containsString="0" containsNumber="1" minValue="6.5382067150399992E-4" maxValue="2000705.966160000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2500.590432060184" createdVersion="4" refreshedVersion="4" minRefreshableVersion="3" recordCount="723" xr:uid="{00000000-000A-0000-FFFF-FFFF04000000}">
  <cacheSource type="worksheet">
    <worksheetSource ref="A2:V725" sheet="12"/>
  </cacheSource>
  <cacheFields count="22">
    <cacheField name="Year" numFmtId="0">
      <sharedItems containsSemiMixedTypes="0" containsString="0" containsNumber="1" containsInteger="1" minValue="2010" maxValue="2010"/>
    </cacheField>
    <cacheField name="IndCodeIPCC" numFmtId="0">
      <sharedItems/>
    </cacheField>
    <cacheField name="Sector" numFmtId="0">
      <sharedItems count="18">
        <s v="Lime Production"/>
        <s v="Glass Production"/>
        <s v="Other process Uses of Carbonates - Ceramics"/>
        <s v="Other Uses of Carbonates(In Mineral Industry) - Soap/Paper/Water Treatment &amp; Usage in Chemicals"/>
        <s v="Other Uses of Carbonates(In Mineral Industry)- Non-Metallic Magnesia"/>
        <s v="Other Uses of Carbonates(In Mineral Industry) - Brick Industry"/>
        <s v="Ammonia Production"/>
        <s v="Ammonia Production (as an intermediate for Urea production)"/>
        <s v="Nitric Acid Production"/>
        <s v="Iron &amp; Steel Production (Limestone consumption)"/>
        <s v="Iron &amp; Steel Production (Dolomite Consumption)"/>
        <s v="ferro Manganese"/>
        <s v="Ferro silicon"/>
        <s v="ferro-chrome"/>
        <s v="Lubricants"/>
        <s v="Paraffin Wax"/>
        <s v="ferro-chrome/Ferro silicon/ ferro Manganese Production" u="1"/>
        <s v="Iron &amp; Steel Production" u="1"/>
      </sharedItems>
    </cacheField>
    <cacheField name="IndCodeNIC08" numFmtId="0">
      <sharedItems containsSemiMixedTypes="0" containsString="0" containsNumber="1" containsInteger="1" minValue="10401" maxValue="45200"/>
    </cacheField>
    <cacheField name="ASICCCode" numFmtId="0">
      <sharedItems containsSemiMixedTypes="0" containsString="0" containsNumber="1" containsInteger="1" minValue="21126" maxValue="94205"/>
    </cacheField>
    <cacheField name="UoMCode" numFmtId="0">
      <sharedItems containsSemiMixedTypes="0" containsString="0" containsNumber="1" containsInteger="1" minValue="9" maxValue="27"/>
    </cacheField>
    <cacheField name="UoM" numFmtId="0">
      <sharedItems/>
    </cacheField>
    <cacheField name="TotalQuantity" numFmtId="0">
      <sharedItems containsSemiMixedTypes="0" containsString="0" containsNumber="1" minValue="0.62610699999999997" maxValue="121000000"/>
    </cacheField>
    <cacheField name="IO" numFmtId="0">
      <sharedItems/>
    </cacheField>
    <cacheField name="EmissionCO2" numFmtId="0">
      <sharedItems containsBlank="1"/>
    </cacheField>
    <cacheField name="EmissionsFactorCO2" numFmtId="0">
      <sharedItems containsSemiMixedTypes="0" containsString="0" containsNumber="1" minValue="0" maxValue="73.3"/>
    </cacheField>
    <cacheField name="UnitConversionCO2" numFmtId="0">
      <sharedItems containsSemiMixedTypes="0" containsString="0" containsNumber="1" minValue="0" maxValue="2.27"/>
    </cacheField>
    <cacheField name="GWPCO2" numFmtId="0">
      <sharedItems containsSemiMixedTypes="0" containsString="0" containsNumber="1" containsInteger="1" minValue="1" maxValue="1"/>
    </cacheField>
    <cacheField name="EmissionCH4" numFmtId="0">
      <sharedItems containsBlank="1"/>
    </cacheField>
    <cacheField name="EmissionsFactorCH4" numFmtId="0">
      <sharedItems containsSemiMixedTypes="0" containsString="0" containsNumber="1" minValue="0" maxValue="1.1019999999999999E-3"/>
    </cacheField>
    <cacheField name="UnitConversionCH4" numFmtId="0">
      <sharedItems containsSemiMixedTypes="0" containsString="0" containsNumber="1" minValue="0" maxValue="1"/>
    </cacheField>
    <cacheField name="GWPCH4" numFmtId="0">
      <sharedItems containsSemiMixedTypes="0" containsString="0" containsNumber="1" containsInteger="1" minValue="21" maxValue="21"/>
    </cacheField>
    <cacheField name="EmissionN2O" numFmtId="0">
      <sharedItems containsBlank="1"/>
    </cacheField>
    <cacheField name="EmissionsFactorN2O" numFmtId="0">
      <sharedItems containsSemiMixedTypes="0" containsString="0" containsNumber="1" minValue="0" maxValue="0.01"/>
    </cacheField>
    <cacheField name="UnitConversionN2O" numFmtId="0">
      <sharedItems containsSemiMixedTypes="0" containsString="0" containsNumber="1" containsInteger="1" minValue="0" maxValue="1"/>
    </cacheField>
    <cacheField name="GWPN2O" numFmtId="0">
      <sharedItems containsSemiMixedTypes="0" containsString="0" containsNumber="1" containsInteger="1" minValue="310" maxValue="310"/>
    </cacheField>
    <cacheField name="IPPUEmissions" numFmtId="0">
      <sharedItems containsSemiMixedTypes="0" containsString="0" containsNumber="1" minValue="1.52366895092E-3" maxValue="2026159.7988"/>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2500.592071874999" createdVersion="4" refreshedVersion="4" minRefreshableVersion="3" recordCount="963" xr:uid="{00000000-000A-0000-FFFF-FFFF05000000}">
  <cacheSource type="worksheet">
    <worksheetSource ref="A2:V965" sheet="13"/>
  </cacheSource>
  <cacheFields count="22">
    <cacheField name="Year" numFmtId="0">
      <sharedItems containsSemiMixedTypes="0" containsString="0" containsNumber="1" containsInteger="1" minValue="2011" maxValue="2011"/>
    </cacheField>
    <cacheField name="IndCodeIPCC" numFmtId="0">
      <sharedItems/>
    </cacheField>
    <cacheField name="Sectors" numFmtId="0">
      <sharedItems count="19">
        <s v="Ammonia Production"/>
        <s v="Ammonia Production (as an intermediate for Urea production)"/>
        <s v="ferro-chrome"/>
        <s v="Ferro silicon"/>
        <s v="ferro Manganese"/>
        <s v="Glass Production"/>
        <s v="Iron &amp; Steel Production (Dolomite consumption)"/>
        <s v="Iron &amp; Steel Production (Limestone consumption)"/>
        <s v="Lime Production"/>
        <s v="Lubricants"/>
        <s v="Nitric Acid Production"/>
        <s v="Other process Uses of Carbonates - Ceramics"/>
        <s v="Other Uses of Carbonates(In Mineral Industry) - Brick Industry"/>
        <s v="Other Uses of Carbonates(In Mineral Industry) - Soap/Paper/Water Treatment &amp; Usage in Chemicals"/>
        <s v="Other Uses of Carbonates(In Mineral Industry)- Non-Metallic Magnesia"/>
        <s v="Others (metal emissions)"/>
        <s v="Paraffin Wax"/>
        <s v="ferro-chrome/Ferro silicon/ ferro Manganese Production" u="1"/>
        <s v="Iron &amp; Steel Production" u="1"/>
      </sharedItems>
    </cacheField>
    <cacheField name="IndCodeNIC08" numFmtId="0">
      <sharedItems containsSemiMixedTypes="0" containsString="0" containsNumber="1" containsInteger="1" minValue="10305" maxValue="45200"/>
    </cacheField>
    <cacheField name="NPCMSCode" numFmtId="0">
      <sharedItems containsSemiMixedTypes="0" containsString="0" containsNumber="1" containsInteger="1" minValue="1520006" maxValue="4111513"/>
    </cacheField>
    <cacheField name="UoMCode" numFmtId="0">
      <sharedItems containsSemiMixedTypes="0" containsString="0" containsNumber="1" containsInteger="1" minValue="9" maxValue="27"/>
    </cacheField>
    <cacheField name="UoM" numFmtId="0">
      <sharedItems/>
    </cacheField>
    <cacheField name="Total Quantity" numFmtId="0">
      <sharedItems containsSemiMixedTypes="0" containsString="0" containsNumber="1" minValue="1" maxValue="402000000"/>
    </cacheField>
    <cacheField name="IO" numFmtId="0">
      <sharedItems/>
    </cacheField>
    <cacheField name="EmissionCO2" numFmtId="0">
      <sharedItems containsBlank="1"/>
    </cacheField>
    <cacheField name="EmissionsFactorCO2" numFmtId="0">
      <sharedItems containsSemiMixedTypes="0" containsString="0" containsNumber="1" minValue="0" maxValue="73.3"/>
    </cacheField>
    <cacheField name="UnitConversionCO2" numFmtId="0">
      <sharedItems containsSemiMixedTypes="0" containsString="0" containsNumber="1" minValue="0" maxValue="2.27"/>
    </cacheField>
    <cacheField name="GWPCO2" numFmtId="0">
      <sharedItems containsSemiMixedTypes="0" containsString="0" containsNumber="1" containsInteger="1" minValue="1" maxValue="1"/>
    </cacheField>
    <cacheField name="EmissionCH4" numFmtId="0">
      <sharedItems containsBlank="1"/>
    </cacheField>
    <cacheField name="EmissionsFactorCH4" numFmtId="0">
      <sharedItems containsSemiMixedTypes="0" containsString="0" containsNumber="1" minValue="0" maxValue="1.1019999999999999E-3"/>
    </cacheField>
    <cacheField name="UnitConversionCH4" numFmtId="0">
      <sharedItems containsSemiMixedTypes="0" containsString="0" containsNumber="1" minValue="0" maxValue="1"/>
    </cacheField>
    <cacheField name="GWPCH4" numFmtId="0">
      <sharedItems containsSemiMixedTypes="0" containsString="0" containsNumber="1" containsInteger="1" minValue="21" maxValue="21"/>
    </cacheField>
    <cacheField name="EmissionN2O" numFmtId="0">
      <sharedItems containsBlank="1"/>
    </cacheField>
    <cacheField name="EmissionsFactorN2O" numFmtId="0">
      <sharedItems containsSemiMixedTypes="0" containsString="0" containsNumber="1" minValue="0" maxValue="0.01"/>
    </cacheField>
    <cacheField name="UnitConversionN2O" numFmtId="0">
      <sharedItems containsSemiMixedTypes="0" containsString="0" containsNumber="1" containsInteger="1" minValue="0" maxValue="1"/>
    </cacheField>
    <cacheField name="GWPN2O" numFmtId="0">
      <sharedItems containsSemiMixedTypes="0" containsString="0" containsNumber="1" containsInteger="1" minValue="310" maxValue="310"/>
    </cacheField>
    <cacheField name="IPPUEmissions" numFmtId="0">
      <sharedItems containsSemiMixedTypes="0" containsString="0" containsNumber="1" minValue="2.1902039999999998E-2" maxValue="2571800"/>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2500.599853819447" createdVersion="4" refreshedVersion="4" minRefreshableVersion="3" recordCount="1033" xr:uid="{00000000-000A-0000-FFFF-FFFF06000000}">
  <cacheSource type="worksheet">
    <worksheetSource ref="A2:V1035" sheet="14"/>
  </cacheSource>
  <cacheFields count="22">
    <cacheField name="Year" numFmtId="0">
      <sharedItems containsSemiMixedTypes="0" containsString="0" containsNumber="1" containsInteger="1" minValue="2012" maxValue="2012"/>
    </cacheField>
    <cacheField name="IndCodeIPCC" numFmtId="0">
      <sharedItems/>
    </cacheField>
    <cacheField name="Sectors" numFmtId="0">
      <sharedItems count="18">
        <s v="Lime Production"/>
        <s v="Glass Production"/>
        <s v="Other process Uses of Carbonates - Ceramics"/>
        <s v="Other Uses of Carbonates(In Mineral Industry) - Soap/Paper/Water Treatment &amp; Usage in Chemicals"/>
        <s v="Other Uses of Carbonates(In Mineral Industry)- Non-Metallic Magnesia"/>
        <s v="Other Uses of Carbonates(In Mineral Industry) - Brick Industry"/>
        <s v="Ammonia Production"/>
        <s v="Ammonia Production (as an intermediate for Urea production)"/>
        <s v="Nitric Acid Production"/>
        <s v="Iron &amp; Steel Production (Limestone consumption)"/>
        <s v="Iron &amp; Steel Production (Dolomite consumption)"/>
        <s v="ferro-chrome"/>
        <s v="Ferro silicon"/>
        <s v="ferro Manganese"/>
        <s v="Lubricants"/>
        <s v="Paraffin Wax"/>
        <s v="ferro-chrome/Ferro silicon/ ferro Manganese Production" u="1"/>
        <s v="Iron &amp; Steel Production" u="1"/>
      </sharedItems>
    </cacheField>
    <cacheField name="IndCodeNIC08" numFmtId="0">
      <sharedItems containsSemiMixedTypes="0" containsString="0" containsNumber="1" containsInteger="1" minValue="10108" maxValue="96010"/>
    </cacheField>
    <cacheField name="NPCMSCode" numFmtId="0">
      <sharedItems containsSemiMixedTypes="0" containsString="0" containsNumber="1" containsInteger="1" minValue="1520006" maxValue="4111513"/>
    </cacheField>
    <cacheField name="UoMCode" numFmtId="0">
      <sharedItems containsSemiMixedTypes="0" containsString="0" containsNumber="1" containsInteger="1" minValue="9" maxValue="27"/>
    </cacheField>
    <cacheField name="UoM" numFmtId="0">
      <sharedItems/>
    </cacheField>
    <cacheField name="Total Quantity" numFmtId="0">
      <sharedItems containsSemiMixedTypes="0" containsString="0" containsNumber="1" minValue="1" maxValue="681000000"/>
    </cacheField>
    <cacheField name="IO" numFmtId="0">
      <sharedItems/>
    </cacheField>
    <cacheField name="EmissionCO2" numFmtId="0">
      <sharedItems containsBlank="1"/>
    </cacheField>
    <cacheField name="EmissionsFactorCO2" numFmtId="0">
      <sharedItems containsSemiMixedTypes="0" containsString="0" containsNumber="1" minValue="0" maxValue="73.3"/>
    </cacheField>
    <cacheField name="UnitConversionCO2" numFmtId="0">
      <sharedItems containsSemiMixedTypes="0" containsString="0" containsNumber="1" minValue="0" maxValue="2.27"/>
    </cacheField>
    <cacheField name="GWPCO2" numFmtId="0">
      <sharedItems containsSemiMixedTypes="0" containsString="0" containsNumber="1" containsInteger="1" minValue="1" maxValue="1"/>
    </cacheField>
    <cacheField name="EmissionCH4" numFmtId="0">
      <sharedItems containsBlank="1"/>
    </cacheField>
    <cacheField name="EmissionsFactorCH4" numFmtId="0">
      <sharedItems containsSemiMixedTypes="0" containsString="0" containsNumber="1" minValue="0" maxValue="1.1019999999999999E-3"/>
    </cacheField>
    <cacheField name="UnitConversionCH4" numFmtId="0">
      <sharedItems containsSemiMixedTypes="0" containsString="0" containsNumber="1" minValue="0" maxValue="1"/>
    </cacheField>
    <cacheField name="GWPCH4" numFmtId="0">
      <sharedItems containsSemiMixedTypes="0" containsString="0" containsNumber="1" containsInteger="1" minValue="21" maxValue="21"/>
    </cacheField>
    <cacheField name="EmissionN2O" numFmtId="0">
      <sharedItems containsBlank="1"/>
    </cacheField>
    <cacheField name="EmissionsFactorN2O" numFmtId="0">
      <sharedItems containsSemiMixedTypes="0" containsString="0" containsNumber="1" minValue="0" maxValue="0.01"/>
    </cacheField>
    <cacheField name="UnitConversionN2O" numFmtId="0">
      <sharedItems containsSemiMixedTypes="0" containsString="0" containsNumber="1" containsInteger="1" minValue="0" maxValue="1"/>
    </cacheField>
    <cacheField name="GWPN2O" numFmtId="0">
      <sharedItems containsSemiMixedTypes="0" containsString="0" containsNumber="1" containsInteger="1" minValue="310" maxValue="310"/>
    </cacheField>
    <cacheField name="IPPUEmissions" numFmtId="0">
      <sharedItems containsSemiMixedTypes="0" containsString="0" containsNumber="1" minValue="1.6092568000000002E-2" maxValue="3746989.5051000002"/>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2500.602216435182" createdVersion="4" refreshedVersion="4" minRefreshableVersion="3" recordCount="1175" xr:uid="{00000000-000A-0000-FFFF-FFFF07000000}">
  <cacheSource type="worksheet">
    <worksheetSource ref="A2:V1177" sheet="15"/>
  </cacheSource>
  <cacheFields count="23">
    <cacheField name="Year" numFmtId="0">
      <sharedItems containsSemiMixedTypes="0" containsString="0" containsNumber="1" containsInteger="1" minValue="2013" maxValue="2013"/>
    </cacheField>
    <cacheField name="IndCodeIPCC" numFmtId="0">
      <sharedItems/>
    </cacheField>
    <cacheField name="Sectors" numFmtId="0">
      <sharedItems count="19">
        <s v="Lime Production"/>
        <s v="Glass Production"/>
        <s v="Other process Uses of Carbonates - Ceramics"/>
        <s v="Other Uses of Carbonates(In Mineral Industry) - Soap/Paper/Water Treatment &amp; Usage in Chemicals"/>
        <s v="Other Uses of Carbonates(In Mineral Industry) - Brick Industry"/>
        <s v="Ammonia Production"/>
        <s v="Ammonia Production (as an intermediate for Urea production)"/>
        <s v="Nitric Acid Production"/>
        <s v="Iron &amp; Steel Production (Limestone consumption)"/>
        <s v="Iron &amp; Steel Production (Dolomite consumption)"/>
        <s v="Iron &amp; Steel Production (EAF)"/>
        <s v="ferro-chrome"/>
        <s v="Ferro silicon"/>
        <s v="ferro Manganese"/>
        <s v="Others (metal emissions)"/>
        <s v="Lubricants"/>
        <s v="Paraffin Wax"/>
        <s v="ferro-chrome/Ferro silicon/ ferro Manganese Production" u="1"/>
        <s v="Iron &amp; Steel Production" u="1"/>
      </sharedItems>
    </cacheField>
    <cacheField name="IndCodeNIC08" numFmtId="0">
      <sharedItems containsSemiMixedTypes="0" containsString="0" containsNumber="1" containsInteger="1" minValue="10108" maxValue="96010"/>
    </cacheField>
    <cacheField name="NPCMSCode" numFmtId="0">
      <sharedItems containsSemiMixedTypes="0" containsString="0" containsNumber="1" containsInteger="1" minValue="1520006" maxValue="4695099"/>
    </cacheField>
    <cacheField name="UoMCode" numFmtId="0">
      <sharedItems containsSemiMixedTypes="0" containsString="0" containsNumber="1" containsInteger="1" minValue="9" maxValue="27"/>
    </cacheField>
    <cacheField name="UoM" numFmtId="0">
      <sharedItems/>
    </cacheField>
    <cacheField name="IO" numFmtId="0">
      <sharedItems/>
    </cacheField>
    <cacheField name="Total Quantity" numFmtId="0">
      <sharedItems containsSemiMixedTypes="0" containsString="0" containsNumber="1" minValue="1" maxValue="196000000"/>
    </cacheField>
    <cacheField name="Serial" numFmtId="0">
      <sharedItems containsSemiMixedTypes="0" containsString="0" containsNumber="1" containsInteger="1" minValue="1" maxValue="20"/>
    </cacheField>
    <cacheField name="EmissionCO2" numFmtId="0">
      <sharedItems containsBlank="1"/>
    </cacheField>
    <cacheField name="EmissionsFactorCO2" numFmtId="0">
      <sharedItems containsSemiMixedTypes="0" containsString="0" containsNumber="1" minValue="0" maxValue="73.3"/>
    </cacheField>
    <cacheField name="UnitConversionCO2" numFmtId="0">
      <sharedItems containsSemiMixedTypes="0" containsString="0" containsNumber="1" minValue="0" maxValue="2.27"/>
    </cacheField>
    <cacheField name="GWPCO2" numFmtId="0">
      <sharedItems containsSemiMixedTypes="0" containsString="0" containsNumber="1" containsInteger="1" minValue="1" maxValue="1"/>
    </cacheField>
    <cacheField name="EmissionCH4" numFmtId="0">
      <sharedItems containsBlank="1"/>
    </cacheField>
    <cacheField name="EmissionsFactorCH4" numFmtId="0">
      <sharedItems containsSemiMixedTypes="0" containsString="0" containsNumber="1" minValue="0" maxValue="1.1019999999999999E-3"/>
    </cacheField>
    <cacheField name="UnitConversionCH4" numFmtId="0">
      <sharedItems containsSemiMixedTypes="0" containsString="0" containsNumber="1" minValue="0" maxValue="1"/>
    </cacheField>
    <cacheField name="GWPCH4" numFmtId="0">
      <sharedItems containsSemiMixedTypes="0" containsString="0" containsNumber="1" containsInteger="1" minValue="21" maxValue="21"/>
    </cacheField>
    <cacheField name="EmissionN2O" numFmtId="0">
      <sharedItems containsBlank="1"/>
    </cacheField>
    <cacheField name="EmissionsFactorN2O" numFmtId="0">
      <sharedItems containsSemiMixedTypes="0" containsString="0" containsNumber="1" minValue="0" maxValue="0.01"/>
    </cacheField>
    <cacheField name="UnitConversionN2O" numFmtId="0">
      <sharedItems containsSemiMixedTypes="0" containsString="0" containsNumber="1" containsInteger="1" minValue="0" maxValue="1"/>
    </cacheField>
    <cacheField name="GWPN2O" numFmtId="0">
      <sharedItems containsSemiMixedTypes="0" containsString="0" containsNumber="1" containsInteger="1" minValue="310" maxValue="310"/>
    </cacheField>
    <cacheField name="IPPUEmissions" numFmtId="0">
      <sharedItems containsSemiMixedTypes="0" containsString="0" containsNumber="1" minValue="1.7034920000000002E-2" maxValue="8978180.778000000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120">
  <r>
    <n v="2007"/>
    <s v="2A2"/>
    <x v="0"/>
    <n v="26944"/>
    <n v="21126"/>
    <n v="27"/>
    <s v="tonne"/>
    <n v="1266"/>
    <s v="Output"/>
    <s v="CO2"/>
    <n v="0.75"/>
    <n v="1"/>
    <n v="1"/>
    <m/>
    <n v="0"/>
    <n v="0"/>
    <n v="21"/>
    <m/>
    <n v="0"/>
    <n v="0"/>
    <n v="310"/>
    <n v="949.5"/>
  </r>
  <r>
    <n v="2007"/>
    <s v="2A2"/>
    <x v="0"/>
    <n v="26944"/>
    <n v="21126"/>
    <n v="27"/>
    <s v="tonne"/>
    <n v="29806.83"/>
    <s v="Output"/>
    <s v="CO2"/>
    <n v="0.75"/>
    <n v="1"/>
    <n v="1"/>
    <m/>
    <n v="0"/>
    <n v="0"/>
    <n v="21"/>
    <m/>
    <n v="0"/>
    <n v="0"/>
    <n v="310"/>
    <n v="22355.122500000001"/>
  </r>
  <r>
    <n v="2007"/>
    <s v="2A2"/>
    <x v="0"/>
    <n v="26944"/>
    <n v="21126"/>
    <n v="27"/>
    <s v="tonne"/>
    <n v="17336.04"/>
    <s v="Output"/>
    <s v="CO2"/>
    <n v="0.75"/>
    <n v="1"/>
    <n v="1"/>
    <m/>
    <n v="0"/>
    <n v="0"/>
    <n v="21"/>
    <m/>
    <n v="0"/>
    <n v="0"/>
    <n v="310"/>
    <n v="13002.03"/>
  </r>
  <r>
    <n v="2007"/>
    <s v="2A2"/>
    <x v="0"/>
    <n v="26944"/>
    <n v="21126"/>
    <n v="27"/>
    <s v="tonne"/>
    <n v="2116"/>
    <s v="Output"/>
    <s v="CO2"/>
    <n v="0.75"/>
    <n v="1"/>
    <n v="1"/>
    <m/>
    <n v="0"/>
    <n v="0"/>
    <n v="21"/>
    <m/>
    <n v="0"/>
    <n v="0"/>
    <n v="310"/>
    <n v="1587"/>
  </r>
  <r>
    <n v="2007"/>
    <s v="2A2"/>
    <x v="0"/>
    <n v="26944"/>
    <n v="21126"/>
    <n v="27"/>
    <s v="tonne"/>
    <n v="633"/>
    <s v="Output"/>
    <s v="CO2"/>
    <n v="0.75"/>
    <n v="1"/>
    <n v="1"/>
    <m/>
    <n v="0"/>
    <n v="0"/>
    <n v="21"/>
    <m/>
    <n v="0"/>
    <n v="0"/>
    <n v="310"/>
    <n v="474.75"/>
  </r>
  <r>
    <n v="2007"/>
    <s v="2A2"/>
    <x v="0"/>
    <n v="26944"/>
    <n v="21126"/>
    <n v="27"/>
    <s v="tonne"/>
    <n v="22902"/>
    <s v="Output"/>
    <s v="CO2"/>
    <n v="0.75"/>
    <n v="1"/>
    <n v="1"/>
    <m/>
    <n v="0"/>
    <n v="0"/>
    <n v="21"/>
    <m/>
    <n v="0"/>
    <n v="0"/>
    <n v="310"/>
    <n v="17176.5"/>
  </r>
  <r>
    <n v="2007"/>
    <s v="2A2"/>
    <x v="0"/>
    <n v="26944"/>
    <n v="21126"/>
    <n v="27"/>
    <s v="tonne"/>
    <n v="4849.22"/>
    <s v="Output"/>
    <s v="CO2"/>
    <n v="0.75"/>
    <n v="1"/>
    <n v="1"/>
    <m/>
    <n v="0"/>
    <n v="0"/>
    <n v="21"/>
    <m/>
    <n v="0"/>
    <n v="0"/>
    <n v="310"/>
    <n v="3636.915"/>
  </r>
  <r>
    <n v="2007"/>
    <s v="2A2"/>
    <x v="0"/>
    <n v="26944"/>
    <n v="21126"/>
    <n v="27"/>
    <s v="tonne"/>
    <n v="21824.11"/>
    <s v="Output"/>
    <s v="CO2"/>
    <n v="0.75"/>
    <n v="1"/>
    <n v="1"/>
    <m/>
    <n v="0"/>
    <n v="0"/>
    <n v="21"/>
    <m/>
    <n v="0"/>
    <n v="0"/>
    <n v="310"/>
    <n v="16368.0825"/>
  </r>
  <r>
    <n v="2007"/>
    <s v="2A2"/>
    <x v="0"/>
    <n v="26944"/>
    <n v="21126"/>
    <n v="27"/>
    <s v="tonne"/>
    <n v="58358.46"/>
    <s v="Output"/>
    <s v="CO2"/>
    <n v="0.75"/>
    <n v="1"/>
    <n v="1"/>
    <m/>
    <n v="0"/>
    <n v="0"/>
    <n v="21"/>
    <m/>
    <n v="0"/>
    <n v="0"/>
    <n v="310"/>
    <n v="43768.845000000001"/>
  </r>
  <r>
    <n v="2007"/>
    <s v="2A2"/>
    <x v="0"/>
    <n v="26944"/>
    <n v="21126"/>
    <n v="27"/>
    <s v="tonne"/>
    <n v="38814.06"/>
    <s v="Output"/>
    <s v="CO2"/>
    <n v="0.75"/>
    <n v="1"/>
    <n v="1"/>
    <m/>
    <n v="0"/>
    <n v="0"/>
    <n v="21"/>
    <m/>
    <n v="0"/>
    <n v="0"/>
    <n v="310"/>
    <n v="29110.544999999998"/>
  </r>
  <r>
    <n v="2007"/>
    <s v="2A2"/>
    <x v="0"/>
    <n v="26944"/>
    <n v="21126"/>
    <n v="27"/>
    <s v="tonne"/>
    <n v="400.4"/>
    <s v="Output"/>
    <s v="CO2"/>
    <n v="0.75"/>
    <n v="1"/>
    <n v="1"/>
    <m/>
    <n v="0"/>
    <n v="0"/>
    <n v="21"/>
    <m/>
    <n v="0"/>
    <n v="0"/>
    <n v="310"/>
    <n v="300.29999999999995"/>
  </r>
  <r>
    <n v="2007"/>
    <s v="2A2"/>
    <x v="0"/>
    <n v="26944"/>
    <n v="21126"/>
    <n v="27"/>
    <s v="tonne"/>
    <n v="710"/>
    <s v="Output"/>
    <s v="CO2"/>
    <n v="0.75"/>
    <n v="1"/>
    <n v="1"/>
    <m/>
    <n v="0"/>
    <n v="0"/>
    <n v="21"/>
    <m/>
    <n v="0"/>
    <n v="0"/>
    <n v="310"/>
    <n v="532.5"/>
  </r>
  <r>
    <n v="2007"/>
    <s v="2A2"/>
    <x v="0"/>
    <n v="26944"/>
    <n v="21126"/>
    <n v="27"/>
    <s v="tonne"/>
    <n v="19372.009999999998"/>
    <s v="Output"/>
    <s v="CO2"/>
    <n v="0.75"/>
    <n v="1"/>
    <n v="1"/>
    <m/>
    <n v="0"/>
    <n v="0"/>
    <n v="21"/>
    <m/>
    <n v="0"/>
    <n v="0"/>
    <n v="310"/>
    <n v="14529.0075"/>
  </r>
  <r>
    <n v="2007"/>
    <s v="2A2"/>
    <x v="0"/>
    <n v="26944"/>
    <n v="21126"/>
    <n v="27"/>
    <s v="tonne"/>
    <n v="1000"/>
    <s v="Output"/>
    <s v="CO2"/>
    <n v="0.75"/>
    <n v="1"/>
    <n v="1"/>
    <m/>
    <n v="0"/>
    <n v="0"/>
    <n v="21"/>
    <m/>
    <n v="0"/>
    <n v="0"/>
    <n v="310"/>
    <n v="750"/>
  </r>
  <r>
    <n v="2007"/>
    <s v="2A2"/>
    <x v="0"/>
    <n v="26944"/>
    <n v="21126"/>
    <n v="27"/>
    <s v="tonne"/>
    <n v="1147.558"/>
    <s v="Output"/>
    <s v="CO2"/>
    <n v="0.75"/>
    <n v="1"/>
    <n v="1"/>
    <m/>
    <n v="0"/>
    <n v="0"/>
    <n v="21"/>
    <m/>
    <n v="0"/>
    <n v="0"/>
    <n v="310"/>
    <n v="860.66849999999999"/>
  </r>
  <r>
    <n v="2007"/>
    <s v="2A2"/>
    <x v="0"/>
    <n v="26944"/>
    <n v="21126"/>
    <n v="27"/>
    <s v="tonne"/>
    <n v="49378.35"/>
    <s v="Output"/>
    <s v="CO2"/>
    <n v="0.75"/>
    <n v="1"/>
    <n v="1"/>
    <m/>
    <n v="0"/>
    <n v="0"/>
    <n v="21"/>
    <m/>
    <n v="0"/>
    <n v="0"/>
    <n v="310"/>
    <n v="37033.762499999997"/>
  </r>
  <r>
    <n v="2007"/>
    <s v="2A2"/>
    <x v="0"/>
    <n v="26944"/>
    <n v="21126"/>
    <n v="27"/>
    <s v="tonne"/>
    <n v="2613.75"/>
    <s v="Output"/>
    <s v="CO2"/>
    <n v="0.75"/>
    <n v="1"/>
    <n v="1"/>
    <m/>
    <n v="0"/>
    <n v="0"/>
    <n v="21"/>
    <m/>
    <n v="0"/>
    <n v="0"/>
    <n v="310"/>
    <n v="1960.3125"/>
  </r>
  <r>
    <n v="2007"/>
    <s v="2A2"/>
    <x v="0"/>
    <n v="26944"/>
    <n v="21126"/>
    <n v="27"/>
    <s v="tonne"/>
    <n v="26908.57"/>
    <s v="Output"/>
    <s v="CO2"/>
    <n v="0.75"/>
    <n v="1"/>
    <n v="1"/>
    <m/>
    <n v="0"/>
    <n v="0"/>
    <n v="21"/>
    <m/>
    <n v="0"/>
    <n v="0"/>
    <n v="310"/>
    <n v="20181.427499999998"/>
  </r>
  <r>
    <n v="2007"/>
    <s v="2A2"/>
    <x v="0"/>
    <n v="26944"/>
    <n v="21126"/>
    <n v="27"/>
    <s v="tonne"/>
    <n v="35543.47"/>
    <s v="Output"/>
    <s v="CO2"/>
    <n v="0.75"/>
    <n v="1"/>
    <n v="1"/>
    <m/>
    <n v="0"/>
    <n v="0"/>
    <n v="21"/>
    <m/>
    <n v="0"/>
    <n v="0"/>
    <n v="310"/>
    <n v="26657.602500000001"/>
  </r>
  <r>
    <n v="2007"/>
    <s v="2A2"/>
    <x v="0"/>
    <n v="26944"/>
    <n v="21126"/>
    <n v="27"/>
    <s v="tonne"/>
    <n v="13187.62"/>
    <s v="Output"/>
    <s v="CO2"/>
    <n v="0.75"/>
    <n v="1"/>
    <n v="1"/>
    <m/>
    <n v="0"/>
    <n v="0"/>
    <n v="21"/>
    <m/>
    <n v="0"/>
    <n v="0"/>
    <n v="310"/>
    <n v="9890.7150000000001"/>
  </r>
  <r>
    <n v="2007"/>
    <s v="2A2"/>
    <x v="0"/>
    <n v="26944"/>
    <n v="21126"/>
    <n v="27"/>
    <s v="tonne"/>
    <n v="5307.4"/>
    <s v="Output"/>
    <s v="CO2"/>
    <n v="0.75"/>
    <n v="1"/>
    <n v="1"/>
    <m/>
    <n v="0"/>
    <n v="0"/>
    <n v="21"/>
    <m/>
    <n v="0"/>
    <n v="0"/>
    <n v="310"/>
    <n v="3980.5499999999997"/>
  </r>
  <r>
    <n v="2007"/>
    <s v="2A2"/>
    <x v="0"/>
    <n v="26944"/>
    <n v="21126"/>
    <n v="27"/>
    <s v="tonne"/>
    <n v="10128.94"/>
    <s v="Output"/>
    <s v="CO2"/>
    <n v="0.75"/>
    <n v="1"/>
    <n v="1"/>
    <m/>
    <n v="0"/>
    <n v="0"/>
    <n v="21"/>
    <m/>
    <n v="0"/>
    <n v="0"/>
    <n v="310"/>
    <n v="7596.7049999999999"/>
  </r>
  <r>
    <n v="2007"/>
    <s v="2A2"/>
    <x v="0"/>
    <n v="26944"/>
    <n v="21126"/>
    <n v="27"/>
    <s v="tonne"/>
    <n v="142445.70000000001"/>
    <s v="Output"/>
    <s v="CO2"/>
    <n v="0.75"/>
    <n v="1"/>
    <n v="1"/>
    <m/>
    <n v="0"/>
    <n v="0"/>
    <n v="21"/>
    <m/>
    <n v="0"/>
    <n v="0"/>
    <n v="310"/>
    <n v="106834.27500000001"/>
  </r>
  <r>
    <n v="2007"/>
    <s v="2A2"/>
    <x v="0"/>
    <n v="26944"/>
    <n v="21126"/>
    <n v="27"/>
    <s v="tonne"/>
    <n v="1466.67"/>
    <s v="Output"/>
    <s v="CO2"/>
    <n v="0.75"/>
    <n v="1"/>
    <n v="1"/>
    <m/>
    <n v="0"/>
    <n v="0"/>
    <n v="21"/>
    <m/>
    <n v="0"/>
    <n v="0"/>
    <n v="310"/>
    <n v="1100.0025000000001"/>
  </r>
  <r>
    <n v="2007"/>
    <s v="2A2"/>
    <x v="0"/>
    <n v="26944"/>
    <n v="21126"/>
    <n v="27"/>
    <s v="tonne"/>
    <n v="6125"/>
    <s v="Output"/>
    <s v="CO2"/>
    <n v="0.75"/>
    <n v="1"/>
    <n v="1"/>
    <m/>
    <n v="0"/>
    <n v="0"/>
    <n v="21"/>
    <m/>
    <n v="0"/>
    <n v="0"/>
    <n v="310"/>
    <n v="4593.75"/>
  </r>
  <r>
    <n v="2007"/>
    <s v="2A2"/>
    <x v="0"/>
    <n v="26944"/>
    <n v="21126"/>
    <n v="27"/>
    <s v="tonne"/>
    <n v="299.5"/>
    <s v="Output"/>
    <s v="CO2"/>
    <n v="0.75"/>
    <n v="1"/>
    <n v="1"/>
    <m/>
    <n v="0"/>
    <n v="0"/>
    <n v="21"/>
    <m/>
    <n v="0"/>
    <n v="0"/>
    <n v="310"/>
    <n v="224.625"/>
  </r>
  <r>
    <n v="2007"/>
    <s v="2A2"/>
    <x v="0"/>
    <n v="26944"/>
    <n v="21126"/>
    <n v="27"/>
    <s v="tonne"/>
    <n v="2710"/>
    <s v="Output"/>
    <s v="CO2"/>
    <n v="0.75"/>
    <n v="1"/>
    <n v="1"/>
    <m/>
    <n v="0"/>
    <n v="0"/>
    <n v="21"/>
    <m/>
    <n v="0"/>
    <n v="0"/>
    <n v="310"/>
    <n v="2032.5"/>
  </r>
  <r>
    <n v="2007"/>
    <s v="2A2"/>
    <x v="0"/>
    <n v="26944"/>
    <n v="21126"/>
    <n v="27"/>
    <s v="tonne"/>
    <n v="840"/>
    <s v="Output"/>
    <s v="CO2"/>
    <n v="0.75"/>
    <n v="1"/>
    <n v="1"/>
    <m/>
    <n v="0"/>
    <n v="0"/>
    <n v="21"/>
    <m/>
    <n v="0"/>
    <n v="0"/>
    <n v="310"/>
    <n v="630"/>
  </r>
  <r>
    <n v="2007"/>
    <s v="2A2"/>
    <x v="0"/>
    <n v="26944"/>
    <n v="21126"/>
    <n v="27"/>
    <s v="tonne"/>
    <n v="29392"/>
    <s v="Output"/>
    <s v="CO2"/>
    <n v="0.75"/>
    <n v="1"/>
    <n v="1"/>
    <m/>
    <n v="0"/>
    <n v="0"/>
    <n v="21"/>
    <m/>
    <n v="0"/>
    <n v="0"/>
    <n v="310"/>
    <n v="22044"/>
  </r>
  <r>
    <n v="2007"/>
    <s v="2A2"/>
    <x v="0"/>
    <n v="26944"/>
    <n v="21126"/>
    <n v="27"/>
    <s v="tonne"/>
    <n v="4500"/>
    <s v="Output"/>
    <s v="CO2"/>
    <n v="0.75"/>
    <n v="1"/>
    <n v="1"/>
    <m/>
    <n v="0"/>
    <n v="0"/>
    <n v="21"/>
    <m/>
    <n v="0"/>
    <n v="0"/>
    <n v="310"/>
    <n v="3375"/>
  </r>
  <r>
    <n v="2007"/>
    <s v="2A2"/>
    <x v="0"/>
    <n v="26944"/>
    <n v="21126"/>
    <n v="27"/>
    <s v="tonne"/>
    <n v="4135.71"/>
    <s v="Output"/>
    <s v="CO2"/>
    <n v="0.75"/>
    <n v="1"/>
    <n v="1"/>
    <m/>
    <n v="0"/>
    <n v="0"/>
    <n v="21"/>
    <m/>
    <n v="0"/>
    <n v="0"/>
    <n v="310"/>
    <n v="3101.7825000000003"/>
  </r>
  <r>
    <n v="2007"/>
    <s v="2A2"/>
    <x v="0"/>
    <n v="26944"/>
    <n v="21126"/>
    <n v="27"/>
    <s v="tonne"/>
    <n v="2674.2280000000001"/>
    <s v="Output"/>
    <s v="CO2"/>
    <n v="0.75"/>
    <n v="1"/>
    <n v="1"/>
    <m/>
    <n v="0"/>
    <n v="0"/>
    <n v="21"/>
    <m/>
    <n v="0"/>
    <n v="0"/>
    <n v="310"/>
    <n v="2005.671"/>
  </r>
  <r>
    <n v="2007"/>
    <s v="2A2"/>
    <x v="0"/>
    <n v="26944"/>
    <n v="21127"/>
    <n v="27"/>
    <s v="tonne"/>
    <n v="7234.5119999999997"/>
    <s v="Output"/>
    <s v="CO2"/>
    <n v="0.75"/>
    <n v="1"/>
    <n v="1"/>
    <m/>
    <n v="0"/>
    <n v="0"/>
    <n v="21"/>
    <m/>
    <n v="0"/>
    <n v="0"/>
    <n v="310"/>
    <n v="5425.884"/>
  </r>
  <r>
    <n v="2007"/>
    <s v="2A2"/>
    <x v="0"/>
    <n v="26944"/>
    <n v="21127"/>
    <n v="27"/>
    <s v="tonne"/>
    <n v="26222.49"/>
    <s v="Output"/>
    <s v="CO2"/>
    <n v="0.75"/>
    <n v="1"/>
    <n v="1"/>
    <m/>
    <n v="0"/>
    <n v="0"/>
    <n v="21"/>
    <m/>
    <n v="0"/>
    <n v="0"/>
    <n v="310"/>
    <n v="19666.8675"/>
  </r>
  <r>
    <n v="2007"/>
    <s v="2A2"/>
    <x v="0"/>
    <n v="26944"/>
    <n v="21127"/>
    <n v="27"/>
    <s v="tonne"/>
    <n v="4083.366"/>
    <s v="Output"/>
    <s v="CO2"/>
    <n v="0.75"/>
    <n v="1"/>
    <n v="1"/>
    <m/>
    <n v="0"/>
    <n v="0"/>
    <n v="21"/>
    <m/>
    <n v="0"/>
    <n v="0"/>
    <n v="310"/>
    <n v="3062.5245"/>
  </r>
  <r>
    <n v="2007"/>
    <s v="2A2"/>
    <x v="0"/>
    <n v="26944"/>
    <n v="21127"/>
    <n v="27"/>
    <s v="tonne"/>
    <n v="11676"/>
    <s v="Output"/>
    <s v="CO2"/>
    <n v="0.75"/>
    <n v="1"/>
    <n v="1"/>
    <m/>
    <n v="0"/>
    <n v="0"/>
    <n v="21"/>
    <m/>
    <n v="0"/>
    <n v="0"/>
    <n v="310"/>
    <n v="8757"/>
  </r>
  <r>
    <n v="2007"/>
    <s v="2A2"/>
    <x v="0"/>
    <n v="26944"/>
    <n v="21127"/>
    <n v="27"/>
    <s v="tonne"/>
    <n v="13360.01"/>
    <s v="Output"/>
    <s v="CO2"/>
    <n v="0.75"/>
    <n v="1"/>
    <n v="1"/>
    <m/>
    <n v="0"/>
    <n v="0"/>
    <n v="21"/>
    <m/>
    <n v="0"/>
    <n v="0"/>
    <n v="310"/>
    <n v="10020.0075"/>
  </r>
  <r>
    <n v="2007"/>
    <s v="2A2"/>
    <x v="0"/>
    <n v="26944"/>
    <n v="21127"/>
    <n v="27"/>
    <s v="tonne"/>
    <n v="3989.4670000000001"/>
    <s v="Output"/>
    <s v="CO2"/>
    <n v="0.75"/>
    <n v="1"/>
    <n v="1"/>
    <m/>
    <n v="0"/>
    <n v="0"/>
    <n v="21"/>
    <m/>
    <n v="0"/>
    <n v="0"/>
    <n v="310"/>
    <n v="2992.10025"/>
  </r>
  <r>
    <n v="2007"/>
    <s v="2A2"/>
    <x v="0"/>
    <n v="26944"/>
    <n v="21127"/>
    <n v="27"/>
    <s v="tonne"/>
    <n v="3580.5590000000002"/>
    <s v="Output"/>
    <s v="CO2"/>
    <n v="0.75"/>
    <n v="1"/>
    <n v="1"/>
    <m/>
    <n v="0"/>
    <n v="0"/>
    <n v="21"/>
    <m/>
    <n v="0"/>
    <n v="0"/>
    <n v="310"/>
    <n v="2685.4192499999999"/>
  </r>
  <r>
    <n v="2007"/>
    <s v="2A2"/>
    <x v="0"/>
    <n v="26944"/>
    <n v="21127"/>
    <n v="27"/>
    <s v="tonne"/>
    <n v="5435.8249999999998"/>
    <s v="Output"/>
    <s v="CO2"/>
    <n v="0.75"/>
    <n v="1"/>
    <n v="1"/>
    <m/>
    <n v="0"/>
    <n v="0"/>
    <n v="21"/>
    <m/>
    <n v="0"/>
    <n v="0"/>
    <n v="310"/>
    <n v="4076.8687499999996"/>
  </r>
  <r>
    <n v="2007"/>
    <s v="2A2"/>
    <x v="0"/>
    <n v="26944"/>
    <n v="21127"/>
    <n v="27"/>
    <s v="tonne"/>
    <n v="37146"/>
    <s v="Output"/>
    <s v="CO2"/>
    <n v="0.75"/>
    <n v="1"/>
    <n v="1"/>
    <m/>
    <n v="0"/>
    <n v="0"/>
    <n v="21"/>
    <m/>
    <n v="0"/>
    <n v="0"/>
    <n v="310"/>
    <n v="27859.5"/>
  </r>
  <r>
    <n v="2007"/>
    <s v="2A2"/>
    <x v="0"/>
    <n v="26944"/>
    <n v="21127"/>
    <n v="27"/>
    <s v="tonne"/>
    <n v="1276"/>
    <s v="Output"/>
    <s v="CO2"/>
    <n v="0.75"/>
    <n v="1"/>
    <n v="1"/>
    <m/>
    <n v="0"/>
    <n v="0"/>
    <n v="21"/>
    <m/>
    <n v="0"/>
    <n v="0"/>
    <n v="310"/>
    <n v="957"/>
  </r>
  <r>
    <n v="2007"/>
    <s v="2A2"/>
    <x v="0"/>
    <n v="26944"/>
    <n v="21127"/>
    <n v="27"/>
    <s v="tonne"/>
    <n v="1473.115"/>
    <s v="Output"/>
    <s v="CO2"/>
    <n v="0.75"/>
    <n v="1"/>
    <n v="1"/>
    <m/>
    <n v="0"/>
    <n v="0"/>
    <n v="21"/>
    <m/>
    <n v="0"/>
    <n v="0"/>
    <n v="310"/>
    <n v="1104.8362500000001"/>
  </r>
  <r>
    <n v="2007"/>
    <s v="2A2"/>
    <x v="0"/>
    <n v="26944"/>
    <n v="21127"/>
    <n v="27"/>
    <s v="tonne"/>
    <n v="527.79999999999995"/>
    <s v="Output"/>
    <s v="CO2"/>
    <n v="0.75"/>
    <n v="1"/>
    <n v="1"/>
    <m/>
    <n v="0"/>
    <n v="0"/>
    <n v="21"/>
    <m/>
    <n v="0"/>
    <n v="0"/>
    <n v="310"/>
    <n v="395.84999999999997"/>
  </r>
  <r>
    <n v="2007"/>
    <s v="2A2"/>
    <x v="0"/>
    <n v="26944"/>
    <n v="21127"/>
    <n v="27"/>
    <s v="tonne"/>
    <n v="5119"/>
    <s v="Output"/>
    <s v="CO2"/>
    <n v="0.75"/>
    <n v="1"/>
    <n v="1"/>
    <m/>
    <n v="0"/>
    <n v="0"/>
    <n v="21"/>
    <m/>
    <n v="0"/>
    <n v="0"/>
    <n v="310"/>
    <n v="3839.25"/>
  </r>
  <r>
    <n v="2007"/>
    <s v="2A2"/>
    <x v="0"/>
    <n v="26944"/>
    <n v="21127"/>
    <n v="27"/>
    <s v="tonne"/>
    <n v="601"/>
    <s v="Output"/>
    <s v="CO2"/>
    <n v="0.75"/>
    <n v="1"/>
    <n v="1"/>
    <m/>
    <n v="0"/>
    <n v="0"/>
    <n v="21"/>
    <m/>
    <n v="0"/>
    <n v="0"/>
    <n v="310"/>
    <n v="450.75"/>
  </r>
  <r>
    <n v="2007"/>
    <s v="2A2"/>
    <x v="0"/>
    <n v="26944"/>
    <n v="21127"/>
    <n v="27"/>
    <s v="tonne"/>
    <n v="6262"/>
    <s v="Output"/>
    <s v="CO2"/>
    <n v="0.75"/>
    <n v="1"/>
    <n v="1"/>
    <m/>
    <n v="0"/>
    <n v="0"/>
    <n v="21"/>
    <m/>
    <n v="0"/>
    <n v="0"/>
    <n v="310"/>
    <n v="4696.5"/>
  </r>
  <r>
    <n v="2007"/>
    <s v="2A2"/>
    <x v="0"/>
    <n v="26944"/>
    <n v="21127"/>
    <n v="27"/>
    <s v="tonne"/>
    <n v="68857.91"/>
    <s v="Output"/>
    <s v="CO2"/>
    <n v="0.75"/>
    <n v="1"/>
    <n v="1"/>
    <m/>
    <n v="0"/>
    <n v="0"/>
    <n v="21"/>
    <m/>
    <n v="0"/>
    <n v="0"/>
    <n v="310"/>
    <n v="51643.432500000003"/>
  </r>
  <r>
    <n v="2007"/>
    <s v="2A2"/>
    <x v="0"/>
    <n v="26944"/>
    <n v="21127"/>
    <n v="27"/>
    <s v="tonne"/>
    <n v="6166.5209999999997"/>
    <s v="Output"/>
    <s v="CO2"/>
    <n v="0.75"/>
    <n v="1"/>
    <n v="1"/>
    <m/>
    <n v="0"/>
    <n v="0"/>
    <n v="21"/>
    <m/>
    <n v="0"/>
    <n v="0"/>
    <n v="310"/>
    <n v="4624.8907499999996"/>
  </r>
  <r>
    <n v="2007"/>
    <s v="2A2"/>
    <x v="0"/>
    <n v="26944"/>
    <n v="21127"/>
    <n v="27"/>
    <s v="tonne"/>
    <n v="9750"/>
    <s v="Output"/>
    <s v="CO2"/>
    <n v="0.75"/>
    <n v="1"/>
    <n v="1"/>
    <m/>
    <n v="0"/>
    <n v="0"/>
    <n v="21"/>
    <m/>
    <n v="0"/>
    <n v="0"/>
    <n v="310"/>
    <n v="7312.5"/>
  </r>
  <r>
    <n v="2007"/>
    <s v="2A2"/>
    <x v="0"/>
    <n v="26944"/>
    <n v="21127"/>
    <n v="27"/>
    <s v="tonne"/>
    <n v="5472.1139999999996"/>
    <s v="Output"/>
    <s v="CO2"/>
    <n v="0.75"/>
    <n v="1"/>
    <n v="1"/>
    <m/>
    <n v="0"/>
    <n v="0"/>
    <n v="21"/>
    <m/>
    <n v="0"/>
    <n v="0"/>
    <n v="310"/>
    <n v="4104.0854999999992"/>
  </r>
  <r>
    <n v="2007"/>
    <s v="2A2"/>
    <x v="0"/>
    <n v="26944"/>
    <n v="21127"/>
    <n v="27"/>
    <s v="tonne"/>
    <n v="14552.9"/>
    <s v="Output"/>
    <s v="CO2"/>
    <n v="0.75"/>
    <n v="1"/>
    <n v="1"/>
    <m/>
    <n v="0"/>
    <n v="0"/>
    <n v="21"/>
    <m/>
    <n v="0"/>
    <n v="0"/>
    <n v="310"/>
    <n v="10914.674999999999"/>
  </r>
  <r>
    <n v="2007"/>
    <s v="2A2"/>
    <x v="0"/>
    <n v="26944"/>
    <n v="21127"/>
    <n v="27"/>
    <s v="tonne"/>
    <n v="2762.7449999999999"/>
    <s v="Output"/>
    <s v="CO2"/>
    <n v="0.75"/>
    <n v="1"/>
    <n v="1"/>
    <m/>
    <n v="0"/>
    <n v="0"/>
    <n v="21"/>
    <m/>
    <n v="0"/>
    <n v="0"/>
    <n v="310"/>
    <n v="2072.0587500000001"/>
  </r>
  <r>
    <n v="2007"/>
    <s v="2A2"/>
    <x v="0"/>
    <n v="26944"/>
    <n v="21127"/>
    <n v="27"/>
    <s v="tonne"/>
    <n v="8457.7469999999994"/>
    <s v="Output"/>
    <s v="CO2"/>
    <n v="0.75"/>
    <n v="1"/>
    <n v="1"/>
    <m/>
    <n v="0"/>
    <n v="0"/>
    <n v="21"/>
    <m/>
    <n v="0"/>
    <n v="0"/>
    <n v="310"/>
    <n v="6343.3102499999995"/>
  </r>
  <r>
    <n v="2007"/>
    <s v="2A2"/>
    <x v="0"/>
    <n v="26944"/>
    <n v="21127"/>
    <n v="27"/>
    <s v="tonne"/>
    <n v="1582"/>
    <s v="Output"/>
    <s v="CO2"/>
    <n v="0.75"/>
    <n v="1"/>
    <n v="1"/>
    <m/>
    <n v="0"/>
    <n v="0"/>
    <n v="21"/>
    <m/>
    <n v="0"/>
    <n v="0"/>
    <n v="310"/>
    <n v="1186.5"/>
  </r>
  <r>
    <n v="2007"/>
    <s v="2A2"/>
    <x v="0"/>
    <n v="26944"/>
    <n v="21127"/>
    <n v="27"/>
    <s v="tonne"/>
    <n v="75133.89"/>
    <s v="Output"/>
    <s v="CO2"/>
    <n v="0.75"/>
    <n v="1"/>
    <n v="1"/>
    <m/>
    <n v="0"/>
    <n v="0"/>
    <n v="21"/>
    <m/>
    <n v="0"/>
    <n v="0"/>
    <n v="310"/>
    <n v="56350.417499999996"/>
  </r>
  <r>
    <n v="2007"/>
    <s v="2A2"/>
    <x v="0"/>
    <n v="26944"/>
    <n v="21127"/>
    <n v="27"/>
    <s v="tonne"/>
    <n v="53166.79"/>
    <s v="Output"/>
    <s v="CO2"/>
    <n v="0.75"/>
    <n v="1"/>
    <n v="1"/>
    <m/>
    <n v="0"/>
    <n v="0"/>
    <n v="21"/>
    <m/>
    <n v="0"/>
    <n v="0"/>
    <n v="310"/>
    <n v="39875.092499999999"/>
  </r>
  <r>
    <n v="2007"/>
    <s v="2A2"/>
    <x v="0"/>
    <n v="26944"/>
    <n v="21127"/>
    <n v="27"/>
    <s v="tonne"/>
    <n v="441.74220000000003"/>
    <s v="Output"/>
    <s v="CO2"/>
    <n v="0.75"/>
    <n v="1"/>
    <n v="1"/>
    <m/>
    <n v="0"/>
    <n v="0"/>
    <n v="21"/>
    <m/>
    <n v="0"/>
    <n v="0"/>
    <n v="310"/>
    <n v="331.30664999999999"/>
  </r>
  <r>
    <n v="2007"/>
    <s v="2A2"/>
    <x v="0"/>
    <n v="26944"/>
    <n v="21127"/>
    <n v="27"/>
    <s v="tonne"/>
    <n v="30669.49"/>
    <s v="Output"/>
    <s v="CO2"/>
    <n v="0.75"/>
    <n v="1"/>
    <n v="1"/>
    <m/>
    <n v="0"/>
    <n v="0"/>
    <n v="21"/>
    <m/>
    <n v="0"/>
    <n v="0"/>
    <n v="310"/>
    <n v="23002.1175"/>
  </r>
  <r>
    <n v="2007"/>
    <s v="2A2"/>
    <x v="0"/>
    <n v="26944"/>
    <n v="21127"/>
    <n v="27"/>
    <s v="tonne"/>
    <n v="10836"/>
    <s v="Output"/>
    <s v="CO2"/>
    <n v="0.75"/>
    <n v="1"/>
    <n v="1"/>
    <m/>
    <n v="0"/>
    <n v="0"/>
    <n v="21"/>
    <m/>
    <n v="0"/>
    <n v="0"/>
    <n v="310"/>
    <n v="8127"/>
  </r>
  <r>
    <n v="2007"/>
    <s v="2A2"/>
    <x v="0"/>
    <n v="26944"/>
    <n v="21127"/>
    <n v="27"/>
    <s v="tonne"/>
    <n v="2397.2289999999998"/>
    <s v="Output"/>
    <s v="CO2"/>
    <n v="0.75"/>
    <n v="1"/>
    <n v="1"/>
    <m/>
    <n v="0"/>
    <n v="0"/>
    <n v="21"/>
    <m/>
    <n v="0"/>
    <n v="0"/>
    <n v="310"/>
    <n v="1797.92175"/>
  </r>
  <r>
    <n v="2007"/>
    <s v="2A2"/>
    <x v="0"/>
    <n v="26944"/>
    <n v="21127"/>
    <n v="27"/>
    <s v="tonne"/>
    <n v="6343.3040000000001"/>
    <s v="Output"/>
    <s v="CO2"/>
    <n v="0.75"/>
    <n v="1"/>
    <n v="1"/>
    <m/>
    <n v="0"/>
    <n v="0"/>
    <n v="21"/>
    <m/>
    <n v="0"/>
    <n v="0"/>
    <n v="310"/>
    <n v="4757.4780000000001"/>
  </r>
  <r>
    <n v="2007"/>
    <s v="2A2"/>
    <x v="0"/>
    <n v="26944"/>
    <n v="21127"/>
    <n v="27"/>
    <s v="tonne"/>
    <n v="704.2"/>
    <s v="Output"/>
    <s v="CO2"/>
    <n v="0.75"/>
    <n v="1"/>
    <n v="1"/>
    <m/>
    <n v="0"/>
    <n v="0"/>
    <n v="21"/>
    <m/>
    <n v="0"/>
    <n v="0"/>
    <n v="310"/>
    <n v="528.15000000000009"/>
  </r>
  <r>
    <n v="2007"/>
    <s v="2A2"/>
    <x v="0"/>
    <n v="26944"/>
    <n v="21127"/>
    <n v="27"/>
    <s v="tonne"/>
    <n v="66897.009999999995"/>
    <s v="Output"/>
    <s v="CO2"/>
    <n v="0.75"/>
    <n v="1"/>
    <n v="1"/>
    <m/>
    <n v="0"/>
    <n v="0"/>
    <n v="21"/>
    <m/>
    <n v="0"/>
    <n v="0"/>
    <n v="310"/>
    <n v="50172.757499999992"/>
  </r>
  <r>
    <n v="2007"/>
    <s v="2A2"/>
    <x v="0"/>
    <n v="26944"/>
    <n v="21127"/>
    <n v="27"/>
    <s v="tonne"/>
    <n v="14678.5"/>
    <s v="Output"/>
    <s v="CO2"/>
    <n v="0.75"/>
    <n v="1"/>
    <n v="1"/>
    <m/>
    <n v="0"/>
    <n v="0"/>
    <n v="21"/>
    <m/>
    <n v="0"/>
    <n v="0"/>
    <n v="310"/>
    <n v="11008.875"/>
  </r>
  <r>
    <n v="2007"/>
    <s v="2A2"/>
    <x v="0"/>
    <n v="26944"/>
    <n v="21127"/>
    <n v="27"/>
    <s v="tonne"/>
    <n v="6925.21"/>
    <s v="Output"/>
    <s v="CO2"/>
    <n v="0.75"/>
    <n v="1"/>
    <n v="1"/>
    <m/>
    <n v="0"/>
    <n v="0"/>
    <n v="21"/>
    <m/>
    <n v="0"/>
    <n v="0"/>
    <n v="310"/>
    <n v="5193.9075000000003"/>
  </r>
  <r>
    <n v="2007"/>
    <s v="2A2"/>
    <x v="0"/>
    <n v="26944"/>
    <n v="21128"/>
    <n v="9"/>
    <s v="kg"/>
    <n v="50000"/>
    <s v="Output"/>
    <s v="CO2"/>
    <n v="0.75"/>
    <n v="1"/>
    <n v="1"/>
    <m/>
    <n v="0"/>
    <n v="0"/>
    <n v="21"/>
    <m/>
    <n v="0"/>
    <n v="0"/>
    <n v="310"/>
    <n v="37.5"/>
  </r>
  <r>
    <n v="2007"/>
    <s v="2A2"/>
    <x v="0"/>
    <n v="26944"/>
    <n v="21131"/>
    <n v="9"/>
    <s v="kg"/>
    <n v="8918000"/>
    <s v="Output"/>
    <s v="CO2"/>
    <n v="0.75"/>
    <n v="1"/>
    <n v="1"/>
    <m/>
    <n v="0"/>
    <n v="0"/>
    <n v="21"/>
    <m/>
    <n v="0"/>
    <n v="0"/>
    <n v="310"/>
    <n v="6688.5"/>
  </r>
  <r>
    <n v="2007"/>
    <s v="2A2"/>
    <x v="0"/>
    <n v="26949"/>
    <n v="21127"/>
    <n v="27"/>
    <s v="tonne"/>
    <n v="9870"/>
    <s v="Output"/>
    <s v="CO2"/>
    <n v="0.75"/>
    <n v="1"/>
    <n v="1"/>
    <m/>
    <n v="0"/>
    <n v="0"/>
    <n v="21"/>
    <m/>
    <n v="0"/>
    <n v="0"/>
    <n v="310"/>
    <n v="7402.5"/>
  </r>
  <r>
    <n v="2007"/>
    <s v="2A2"/>
    <x v="0"/>
    <n v="26949"/>
    <n v="21127"/>
    <n v="27"/>
    <s v="tonne"/>
    <n v="50239.29"/>
    <s v="Output"/>
    <s v="CO2"/>
    <n v="0.75"/>
    <n v="1"/>
    <n v="1"/>
    <m/>
    <n v="0"/>
    <n v="0"/>
    <n v="21"/>
    <m/>
    <n v="0"/>
    <n v="0"/>
    <n v="310"/>
    <n v="37679.467499999999"/>
  </r>
  <r>
    <n v="2007"/>
    <s v="2A3"/>
    <x v="1"/>
    <n v="26101"/>
    <n v="94103"/>
    <n v="20"/>
    <s v="sq.metre"/>
    <n v="145710"/>
    <s v="Output"/>
    <s v="CO2"/>
    <n v="0.16700000000000001"/>
    <n v="1.7850000000000001E-2"/>
    <n v="1"/>
    <m/>
    <n v="0"/>
    <n v="0"/>
    <n v="21"/>
    <m/>
    <n v="0"/>
    <n v="0"/>
    <n v="310"/>
    <n v="434.35422450000004"/>
  </r>
  <r>
    <n v="2007"/>
    <s v="2A3"/>
    <x v="1"/>
    <n v="26101"/>
    <n v="94103"/>
    <n v="20"/>
    <s v="sq.metre"/>
    <n v="102892"/>
    <s v="Output"/>
    <s v="CO2"/>
    <n v="0.16700000000000001"/>
    <n v="1.7850000000000001E-2"/>
    <n v="1"/>
    <m/>
    <n v="0"/>
    <n v="0"/>
    <n v="21"/>
    <m/>
    <n v="0"/>
    <n v="0"/>
    <n v="310"/>
    <n v="306.71590740000005"/>
  </r>
  <r>
    <n v="2007"/>
    <s v="2A3"/>
    <x v="1"/>
    <n v="26101"/>
    <n v="94104"/>
    <n v="20"/>
    <s v="sq.metre"/>
    <n v="5403000"/>
    <s v="Output"/>
    <s v="CO2"/>
    <n v="0.16700000000000001"/>
    <n v="1.7850000000000001E-2"/>
    <n v="1"/>
    <m/>
    <n v="0"/>
    <n v="0"/>
    <n v="21"/>
    <m/>
    <n v="0"/>
    <n v="0"/>
    <n v="310"/>
    <n v="16106.07285"/>
  </r>
  <r>
    <n v="2007"/>
    <s v="2A3"/>
    <x v="1"/>
    <n v="26101"/>
    <n v="94104"/>
    <n v="20"/>
    <s v="sq.metre"/>
    <n v="3431400"/>
    <s v="Output"/>
    <s v="CO2"/>
    <n v="0.16700000000000001"/>
    <n v="1.7850000000000001E-2"/>
    <n v="1"/>
    <m/>
    <n v="0"/>
    <n v="0"/>
    <n v="21"/>
    <m/>
    <n v="0"/>
    <n v="0"/>
    <n v="310"/>
    <n v="10228.831830000001"/>
  </r>
  <r>
    <n v="2007"/>
    <s v="2A3"/>
    <x v="1"/>
    <n v="26101"/>
    <n v="94105"/>
    <n v="20"/>
    <s v="sq.metre"/>
    <n v="41955"/>
    <s v="Output"/>
    <s v="CO2"/>
    <n v="0.16700000000000001"/>
    <n v="1.7850000000000001E-2"/>
    <n v="1"/>
    <m/>
    <n v="0"/>
    <n v="0"/>
    <n v="21"/>
    <m/>
    <n v="0"/>
    <n v="0"/>
    <n v="310"/>
    <n v="125.06575725000002"/>
  </r>
  <r>
    <n v="2007"/>
    <s v="2A3"/>
    <x v="1"/>
    <n v="26101"/>
    <n v="94105"/>
    <n v="20"/>
    <s v="sq.metre"/>
    <n v="498283"/>
    <s v="Output"/>
    <s v="CO2"/>
    <n v="0.16700000000000001"/>
    <n v="1.7850000000000001E-2"/>
    <n v="1"/>
    <m/>
    <n v="0"/>
    <n v="0"/>
    <n v="21"/>
    <m/>
    <n v="0"/>
    <n v="0"/>
    <n v="310"/>
    <n v="1485.3567088500001"/>
  </r>
  <r>
    <n v="2007"/>
    <s v="2A3"/>
    <x v="1"/>
    <n v="26101"/>
    <n v="94105"/>
    <n v="20"/>
    <s v="sq.metre"/>
    <n v="89543"/>
    <s v="Output"/>
    <s v="CO2"/>
    <n v="0.16700000000000001"/>
    <n v="1.7850000000000001E-2"/>
    <n v="1"/>
    <m/>
    <n v="0"/>
    <n v="0"/>
    <n v="21"/>
    <m/>
    <n v="0"/>
    <n v="0"/>
    <n v="310"/>
    <n v="266.92320585000004"/>
  </r>
  <r>
    <n v="2007"/>
    <s v="2A3"/>
    <x v="1"/>
    <n v="26101"/>
    <n v="94108"/>
    <n v="20"/>
    <s v="sq.metre"/>
    <n v="213266.8"/>
    <s v="Output"/>
    <s v="CO2"/>
    <n v="0.16700000000000001"/>
    <n v="1.7850000000000001E-2"/>
    <n v="1"/>
    <m/>
    <n v="0"/>
    <n v="0"/>
    <n v="21"/>
    <m/>
    <n v="0"/>
    <n v="0"/>
    <n v="310"/>
    <n v="635.73766746000001"/>
  </r>
  <r>
    <n v="2007"/>
    <s v="2A3"/>
    <x v="1"/>
    <n v="26101"/>
    <n v="94108"/>
    <n v="20"/>
    <s v="sq.metre"/>
    <n v="149974"/>
    <s v="Output"/>
    <s v="CO2"/>
    <n v="0.16700000000000001"/>
    <n v="1.7850000000000001E-2"/>
    <n v="1"/>
    <m/>
    <n v="0"/>
    <n v="0"/>
    <n v="21"/>
    <m/>
    <n v="0"/>
    <n v="0"/>
    <n v="310"/>
    <n v="447.06499530000008"/>
  </r>
  <r>
    <n v="2007"/>
    <s v="2A3"/>
    <x v="1"/>
    <n v="26101"/>
    <n v="94113"/>
    <n v="20"/>
    <s v="sq.metre"/>
    <n v="36078"/>
    <s v="Output"/>
    <s v="CO2"/>
    <n v="0.16700000000000001"/>
    <n v="1.7850000000000001E-2"/>
    <n v="1"/>
    <m/>
    <n v="0"/>
    <n v="0"/>
    <n v="21"/>
    <m/>
    <n v="0"/>
    <n v="0"/>
    <n v="310"/>
    <n v="107.54671410000002"/>
  </r>
  <r>
    <n v="2007"/>
    <s v="2A3"/>
    <x v="1"/>
    <n v="26101"/>
    <n v="94113"/>
    <n v="20"/>
    <s v="sq.metre"/>
    <n v="6894000"/>
    <s v="Output"/>
    <s v="CO2"/>
    <n v="0.16700000000000001"/>
    <n v="1.7850000000000001E-2"/>
    <n v="1"/>
    <m/>
    <n v="0"/>
    <n v="0"/>
    <n v="21"/>
    <m/>
    <n v="0"/>
    <n v="0"/>
    <n v="310"/>
    <n v="20550.669300000001"/>
  </r>
  <r>
    <n v="2007"/>
    <s v="2A3"/>
    <x v="1"/>
    <n v="26101"/>
    <n v="94113"/>
    <n v="20"/>
    <s v="sq.metre"/>
    <n v="70500000"/>
    <s v="Output"/>
    <s v="CO2"/>
    <n v="0.16700000000000001"/>
    <n v="1.7850000000000001E-2"/>
    <n v="1"/>
    <m/>
    <n v="0"/>
    <n v="0"/>
    <n v="21"/>
    <m/>
    <n v="0"/>
    <n v="0"/>
    <n v="310"/>
    <n v="210156.97500000001"/>
  </r>
  <r>
    <n v="2007"/>
    <s v="2A3"/>
    <x v="1"/>
    <n v="26101"/>
    <n v="94113"/>
    <n v="20"/>
    <s v="sq.metre"/>
    <n v="13000000"/>
    <s v="Output"/>
    <s v="CO2"/>
    <n v="0.16700000000000001"/>
    <n v="1.7850000000000001E-2"/>
    <n v="1"/>
    <m/>
    <n v="0"/>
    <n v="0"/>
    <n v="21"/>
    <m/>
    <n v="0"/>
    <n v="0"/>
    <n v="310"/>
    <n v="38752.350000000006"/>
  </r>
  <r>
    <n v="2007"/>
    <s v="2A3"/>
    <x v="1"/>
    <n v="26101"/>
    <n v="94113"/>
    <n v="20"/>
    <s v="sq.metre"/>
    <n v="4367654"/>
    <s v="Output"/>
    <s v="CO2"/>
    <n v="0.16700000000000001"/>
    <n v="1.7850000000000001E-2"/>
    <n v="1"/>
    <m/>
    <n v="0"/>
    <n v="0"/>
    <n v="21"/>
    <m/>
    <n v="0"/>
    <n v="0"/>
    <n v="310"/>
    <n v="13019.758191300001"/>
  </r>
  <r>
    <n v="2007"/>
    <s v="2A3"/>
    <x v="1"/>
    <n v="26101"/>
    <n v="94113"/>
    <n v="20"/>
    <s v="sq.metre"/>
    <n v="31600000"/>
    <s v="Output"/>
    <s v="CO2"/>
    <n v="0.16700000000000001"/>
    <n v="1.7850000000000001E-2"/>
    <n v="1"/>
    <m/>
    <n v="0"/>
    <n v="0"/>
    <n v="21"/>
    <m/>
    <n v="0"/>
    <n v="0"/>
    <n v="310"/>
    <n v="94198.02"/>
  </r>
  <r>
    <n v="2007"/>
    <s v="2A3"/>
    <x v="1"/>
    <n v="26101"/>
    <n v="94114"/>
    <n v="9"/>
    <s v="kg"/>
    <n v="240292"/>
    <s v="Output"/>
    <s v="CO2"/>
    <n v="0.16700000000000001"/>
    <n v="1"/>
    <n v="1"/>
    <m/>
    <n v="0"/>
    <n v="0"/>
    <n v="21"/>
    <m/>
    <n v="0"/>
    <n v="0"/>
    <n v="310"/>
    <n v="40.128764000000004"/>
  </r>
  <r>
    <n v="2007"/>
    <s v="2A3"/>
    <x v="1"/>
    <n v="26101"/>
    <n v="94116"/>
    <n v="27"/>
    <s v="tonne"/>
    <n v="6"/>
    <s v="Output"/>
    <s v="CO2"/>
    <n v="0.16700000000000001"/>
    <n v="1"/>
    <n v="1"/>
    <m/>
    <n v="0"/>
    <n v="0"/>
    <n v="21"/>
    <m/>
    <n v="0"/>
    <n v="0"/>
    <n v="310"/>
    <n v="1.002"/>
  </r>
  <r>
    <n v="2007"/>
    <s v="2A3"/>
    <x v="1"/>
    <n v="26101"/>
    <n v="94116"/>
    <n v="27"/>
    <s v="tonne"/>
    <n v="180139"/>
    <s v="Output"/>
    <s v="CO2"/>
    <n v="0.16700000000000001"/>
    <n v="1"/>
    <n v="1"/>
    <m/>
    <n v="0"/>
    <n v="0"/>
    <n v="21"/>
    <m/>
    <n v="0"/>
    <n v="0"/>
    <n v="310"/>
    <n v="30083.213000000003"/>
  </r>
  <r>
    <n v="2007"/>
    <s v="2A3"/>
    <x v="1"/>
    <n v="26101"/>
    <n v="94128"/>
    <n v="27"/>
    <s v="tonne"/>
    <n v="343.22899999999998"/>
    <s v="Output"/>
    <s v="CO2"/>
    <n v="0.16700000000000001"/>
    <n v="1"/>
    <n v="1"/>
    <m/>
    <n v="0"/>
    <n v="0"/>
    <n v="21"/>
    <m/>
    <n v="0"/>
    <n v="0"/>
    <n v="310"/>
    <n v="57.319243"/>
  </r>
  <r>
    <n v="2007"/>
    <s v="2A3"/>
    <x v="1"/>
    <n v="26101"/>
    <n v="94167"/>
    <n v="27"/>
    <s v="tonne"/>
    <n v="383926"/>
    <s v="Output"/>
    <s v="CO2"/>
    <n v="0.16700000000000001"/>
    <n v="1"/>
    <n v="1"/>
    <m/>
    <n v="0"/>
    <n v="0"/>
    <n v="21"/>
    <m/>
    <n v="0"/>
    <n v="0"/>
    <n v="310"/>
    <n v="64115.642000000007"/>
  </r>
  <r>
    <n v="2007"/>
    <s v="2A3"/>
    <x v="1"/>
    <n v="26101"/>
    <n v="94201"/>
    <n v="9"/>
    <s v="kg"/>
    <n v="557667"/>
    <s v="Output"/>
    <s v="CO2"/>
    <n v="0.16700000000000001"/>
    <n v="1"/>
    <n v="1"/>
    <m/>
    <n v="0"/>
    <n v="0"/>
    <n v="21"/>
    <m/>
    <n v="0"/>
    <n v="0"/>
    <n v="310"/>
    <n v="93.130389000000008"/>
  </r>
  <r>
    <n v="2007"/>
    <s v="2A3"/>
    <x v="1"/>
    <n v="26101"/>
    <n v="94201"/>
    <n v="9"/>
    <s v="kg"/>
    <n v="11600000"/>
    <s v="Output"/>
    <s v="CO2"/>
    <n v="0.16700000000000001"/>
    <n v="1"/>
    <n v="1"/>
    <m/>
    <n v="0"/>
    <n v="0"/>
    <n v="21"/>
    <m/>
    <n v="0"/>
    <n v="0"/>
    <n v="310"/>
    <n v="1937.2"/>
  </r>
  <r>
    <n v="2007"/>
    <s v="2A3"/>
    <x v="1"/>
    <n v="26102"/>
    <n v="94103"/>
    <n v="20"/>
    <s v="sq.metre"/>
    <n v="46573"/>
    <s v="Output"/>
    <s v="CO2"/>
    <n v="0.16700000000000001"/>
    <n v="1.7850000000000001E-2"/>
    <n v="1"/>
    <m/>
    <n v="0"/>
    <n v="0"/>
    <n v="21"/>
    <m/>
    <n v="0"/>
    <n v="0"/>
    <n v="310"/>
    <n v="138.83178435000002"/>
  </r>
  <r>
    <n v="2007"/>
    <s v="2A3"/>
    <x v="1"/>
    <n v="26102"/>
    <n v="94114"/>
    <n v="9"/>
    <s v="kg"/>
    <n v="517600"/>
    <s v="Output"/>
    <s v="CO2"/>
    <n v="0.16700000000000001"/>
    <n v="1"/>
    <n v="1"/>
    <m/>
    <n v="0"/>
    <n v="0"/>
    <n v="21"/>
    <m/>
    <n v="0"/>
    <n v="0"/>
    <n v="310"/>
    <n v="86.439200000000014"/>
  </r>
  <r>
    <n v="2007"/>
    <s v="2A3"/>
    <x v="1"/>
    <n v="26102"/>
    <n v="94115"/>
    <n v="9"/>
    <s v="kg"/>
    <n v="1671000"/>
    <s v="Output"/>
    <s v="CO2"/>
    <n v="0.16700000000000001"/>
    <n v="1"/>
    <n v="1"/>
    <m/>
    <n v="0"/>
    <n v="0"/>
    <n v="21"/>
    <m/>
    <n v="0"/>
    <n v="0"/>
    <n v="310"/>
    <n v="279.05700000000002"/>
  </r>
  <r>
    <n v="2007"/>
    <s v="2A3"/>
    <x v="1"/>
    <n v="26102"/>
    <n v="94115"/>
    <n v="9"/>
    <s v="kg"/>
    <n v="182070.7"/>
    <s v="Output"/>
    <s v="CO2"/>
    <n v="0.16700000000000001"/>
    <n v="1"/>
    <n v="1"/>
    <m/>
    <n v="0"/>
    <n v="0"/>
    <n v="21"/>
    <m/>
    <n v="0"/>
    <n v="0"/>
    <n v="310"/>
    <n v="30.405806900000002"/>
  </r>
  <r>
    <n v="2007"/>
    <s v="2A3"/>
    <x v="1"/>
    <n v="26102"/>
    <n v="94141"/>
    <n v="22"/>
    <s v="th nos"/>
    <n v="17042"/>
    <s v="Output"/>
    <s v="CO2"/>
    <n v="0.16700000000000001"/>
    <n v="1"/>
    <n v="1"/>
    <m/>
    <n v="0"/>
    <n v="0"/>
    <n v="21"/>
    <m/>
    <n v="0"/>
    <n v="0"/>
    <n v="310"/>
    <n v="2846.0140000000001"/>
  </r>
  <r>
    <n v="2007"/>
    <s v="2A3"/>
    <x v="1"/>
    <n v="26102"/>
    <n v="94144"/>
    <n v="14"/>
    <s v="metres"/>
    <n v="1405200"/>
    <s v="Output"/>
    <s v="CO2"/>
    <n v="0.16700000000000001"/>
    <n v="1"/>
    <n v="1"/>
    <m/>
    <n v="0"/>
    <n v="0"/>
    <n v="21"/>
    <m/>
    <n v="0"/>
    <n v="0"/>
    <n v="310"/>
    <n v="234668.40000000002"/>
  </r>
  <r>
    <n v="2007"/>
    <s v="2A3"/>
    <x v="1"/>
    <n v="26102"/>
    <n v="94145"/>
    <n v="9"/>
    <s v="kg"/>
    <n v="1766629"/>
    <s v="Output"/>
    <s v="CO2"/>
    <n v="0.16700000000000001"/>
    <n v="1"/>
    <n v="1"/>
    <m/>
    <n v="0"/>
    <n v="0"/>
    <n v="21"/>
    <m/>
    <n v="0"/>
    <n v="0"/>
    <n v="310"/>
    <n v="295.02704299999999"/>
  </r>
  <r>
    <n v="2007"/>
    <s v="2A3"/>
    <x v="1"/>
    <n v="26102"/>
    <n v="94166"/>
    <n v="9"/>
    <s v="kg"/>
    <n v="384244"/>
    <s v="Output"/>
    <s v="CO2"/>
    <n v="0.16700000000000001"/>
    <n v="1"/>
    <n v="1"/>
    <m/>
    <n v="0"/>
    <n v="0"/>
    <n v="21"/>
    <m/>
    <n v="0"/>
    <n v="0"/>
    <n v="310"/>
    <n v="64.168748000000008"/>
  </r>
  <r>
    <n v="2007"/>
    <s v="2A3"/>
    <x v="1"/>
    <n v="26102"/>
    <n v="94167"/>
    <n v="27"/>
    <s v="tonne"/>
    <n v="19.88"/>
    <s v="Output"/>
    <s v="CO2"/>
    <n v="0.16700000000000001"/>
    <n v="1"/>
    <n v="1"/>
    <m/>
    <n v="0"/>
    <n v="0"/>
    <n v="21"/>
    <m/>
    <n v="0"/>
    <n v="0"/>
    <n v="310"/>
    <n v="3.31996"/>
  </r>
  <r>
    <n v="2007"/>
    <s v="2A3"/>
    <x v="1"/>
    <n v="26102"/>
    <n v="94173"/>
    <n v="20"/>
    <s v="sq.metre"/>
    <n v="14729.44"/>
    <s v="Output"/>
    <s v="CO2"/>
    <n v="0.16700000000000001"/>
    <n v="1.7850000000000001E-2"/>
    <n v="1"/>
    <m/>
    <n v="0"/>
    <n v="0"/>
    <n v="21"/>
    <m/>
    <n v="0"/>
    <n v="0"/>
    <n v="310"/>
    <n v="43.907724168000009"/>
  </r>
  <r>
    <n v="2007"/>
    <s v="2A3"/>
    <x v="1"/>
    <n v="26102"/>
    <n v="94201"/>
    <n v="9"/>
    <s v="kg"/>
    <n v="264614.8"/>
    <s v="Output"/>
    <s v="CO2"/>
    <n v="0.16700000000000001"/>
    <n v="1"/>
    <n v="1"/>
    <m/>
    <n v="0"/>
    <n v="0"/>
    <n v="21"/>
    <m/>
    <n v="0"/>
    <n v="0"/>
    <n v="310"/>
    <n v="44.190671600000002"/>
  </r>
  <r>
    <n v="2007"/>
    <s v="2A3"/>
    <x v="1"/>
    <n v="26102"/>
    <n v="94201"/>
    <n v="9"/>
    <s v="kg"/>
    <n v="71400000"/>
    <s v="Output"/>
    <s v="CO2"/>
    <n v="0.16700000000000001"/>
    <n v="1"/>
    <n v="1"/>
    <m/>
    <n v="0"/>
    <n v="0"/>
    <n v="21"/>
    <m/>
    <n v="0"/>
    <n v="0"/>
    <n v="310"/>
    <n v="11923.8"/>
  </r>
  <r>
    <n v="2007"/>
    <s v="2A3"/>
    <x v="1"/>
    <n v="26102"/>
    <n v="94201"/>
    <n v="9"/>
    <s v="kg"/>
    <n v="929309"/>
    <s v="Output"/>
    <s v="CO2"/>
    <n v="0.16700000000000001"/>
    <n v="1"/>
    <n v="1"/>
    <m/>
    <n v="0"/>
    <n v="0"/>
    <n v="21"/>
    <m/>
    <n v="0"/>
    <n v="0"/>
    <n v="310"/>
    <n v="155.194603"/>
  </r>
  <r>
    <n v="2007"/>
    <s v="2A3"/>
    <x v="1"/>
    <n v="26102"/>
    <n v="94201"/>
    <n v="9"/>
    <s v="kg"/>
    <n v="31290.22"/>
    <s v="Output"/>
    <s v="CO2"/>
    <n v="0.16700000000000001"/>
    <n v="1"/>
    <n v="1"/>
    <m/>
    <n v="0"/>
    <n v="0"/>
    <n v="21"/>
    <m/>
    <n v="0"/>
    <n v="0"/>
    <n v="310"/>
    <n v="5.2254667400000008"/>
  </r>
  <r>
    <n v="2007"/>
    <s v="2A3"/>
    <x v="1"/>
    <n v="26102"/>
    <n v="94201"/>
    <n v="9"/>
    <s v="kg"/>
    <n v="89011"/>
    <s v="Output"/>
    <s v="CO2"/>
    <n v="0.16700000000000001"/>
    <n v="1"/>
    <n v="1"/>
    <m/>
    <n v="0"/>
    <n v="0"/>
    <n v="21"/>
    <m/>
    <n v="0"/>
    <n v="0"/>
    <n v="310"/>
    <n v="14.864837000000001"/>
  </r>
  <r>
    <n v="2007"/>
    <s v="2A3"/>
    <x v="1"/>
    <n v="26102"/>
    <n v="94201"/>
    <n v="9"/>
    <s v="kg"/>
    <n v="24238"/>
    <s v="Output"/>
    <s v="CO2"/>
    <n v="0.16700000000000001"/>
    <n v="1"/>
    <n v="1"/>
    <m/>
    <n v="0"/>
    <n v="0"/>
    <n v="21"/>
    <m/>
    <n v="0"/>
    <n v="0"/>
    <n v="310"/>
    <n v="4.0477460000000001"/>
  </r>
  <r>
    <n v="2007"/>
    <s v="2A3"/>
    <x v="1"/>
    <n v="26102"/>
    <n v="94201"/>
    <n v="9"/>
    <s v="kg"/>
    <n v="24600000"/>
    <s v="Output"/>
    <s v="CO2"/>
    <n v="0.16700000000000001"/>
    <n v="1"/>
    <n v="1"/>
    <m/>
    <n v="0"/>
    <n v="0"/>
    <n v="21"/>
    <m/>
    <n v="0"/>
    <n v="0"/>
    <n v="310"/>
    <n v="4108.2000000000007"/>
  </r>
  <r>
    <n v="2007"/>
    <s v="2A3"/>
    <x v="1"/>
    <n v="26102"/>
    <n v="94201"/>
    <n v="9"/>
    <s v="kg"/>
    <n v="153816"/>
    <s v="Output"/>
    <s v="CO2"/>
    <n v="0.16700000000000001"/>
    <n v="1"/>
    <n v="1"/>
    <m/>
    <n v="0"/>
    <n v="0"/>
    <n v="21"/>
    <m/>
    <n v="0"/>
    <n v="0"/>
    <n v="310"/>
    <n v="25.687272"/>
  </r>
  <r>
    <n v="2007"/>
    <s v="2A3"/>
    <x v="1"/>
    <n v="26102"/>
    <n v="94205"/>
    <n v="27"/>
    <s v="tonne"/>
    <n v="1"/>
    <s v="Output"/>
    <s v="CO2"/>
    <n v="0.16700000000000001"/>
    <n v="1"/>
    <n v="1"/>
    <m/>
    <n v="0"/>
    <n v="0"/>
    <n v="21"/>
    <m/>
    <n v="0"/>
    <n v="0"/>
    <n v="310"/>
    <n v="0.16700000000000001"/>
  </r>
  <r>
    <n v="2007"/>
    <s v="2A3"/>
    <x v="1"/>
    <n v="26102"/>
    <n v="94205"/>
    <n v="27"/>
    <s v="tonne"/>
    <n v="35184"/>
    <s v="Output"/>
    <s v="CO2"/>
    <n v="0.16700000000000001"/>
    <n v="1"/>
    <n v="1"/>
    <m/>
    <n v="0"/>
    <n v="0"/>
    <n v="21"/>
    <m/>
    <n v="0"/>
    <n v="0"/>
    <n v="310"/>
    <n v="5875.7280000000001"/>
  </r>
  <r>
    <n v="2007"/>
    <s v="2A3"/>
    <x v="1"/>
    <n v="26102"/>
    <n v="94205"/>
    <n v="27"/>
    <s v="tonne"/>
    <n v="11950"/>
    <s v="Output"/>
    <s v="CO2"/>
    <n v="0.16700000000000001"/>
    <n v="1"/>
    <n v="1"/>
    <m/>
    <n v="0"/>
    <n v="0"/>
    <n v="21"/>
    <m/>
    <n v="0"/>
    <n v="0"/>
    <n v="310"/>
    <n v="1995.65"/>
  </r>
  <r>
    <n v="2007"/>
    <s v="2A3"/>
    <x v="1"/>
    <n v="26102"/>
    <n v="94205"/>
    <n v="27"/>
    <s v="tonne"/>
    <n v="644"/>
    <s v="Output"/>
    <s v="CO2"/>
    <n v="0.16700000000000001"/>
    <n v="1"/>
    <n v="1"/>
    <m/>
    <n v="0"/>
    <n v="0"/>
    <n v="21"/>
    <m/>
    <n v="0"/>
    <n v="0"/>
    <n v="310"/>
    <n v="107.548"/>
  </r>
  <r>
    <n v="2007"/>
    <s v="2A4a"/>
    <x v="2"/>
    <n v="26913"/>
    <n v="21134"/>
    <n v="27"/>
    <s v="tonne"/>
    <n v="433.63799999999998"/>
    <s v="Input"/>
    <s v="CO2"/>
    <n v="0.47732000000000002"/>
    <n v="1"/>
    <n v="1"/>
    <m/>
    <n v="0"/>
    <n v="0"/>
    <n v="21"/>
    <m/>
    <n v="0"/>
    <n v="0"/>
    <n v="310"/>
    <n v="206.98409015999999"/>
  </r>
  <r>
    <n v="2007"/>
    <s v="2A4a"/>
    <x v="2"/>
    <n v="26915"/>
    <n v="21133"/>
    <n v="27"/>
    <s v="tonne"/>
    <n v="3.7050000000000001"/>
    <s v="Input"/>
    <s v="CO2"/>
    <n v="0.47732000000000002"/>
    <n v="1"/>
    <n v="1"/>
    <m/>
    <n v="0"/>
    <n v="0"/>
    <n v="21"/>
    <m/>
    <n v="0"/>
    <n v="0"/>
    <n v="310"/>
    <n v="1.7684706000000001"/>
  </r>
  <r>
    <n v="2007"/>
    <s v="2A4a"/>
    <x v="2"/>
    <n v="26919"/>
    <n v="21134"/>
    <n v="27"/>
    <s v="tonne"/>
    <n v="297.63"/>
    <s v="Input"/>
    <s v="CO2"/>
    <n v="0.47732000000000002"/>
    <n v="1"/>
    <n v="1"/>
    <m/>
    <n v="0"/>
    <n v="0"/>
    <n v="21"/>
    <m/>
    <n v="0"/>
    <n v="0"/>
    <n v="310"/>
    <n v="142.06475159999999"/>
  </r>
  <r>
    <n v="2007"/>
    <s v="2A4b"/>
    <x v="3"/>
    <n v="21011"/>
    <n v="31305"/>
    <n v="27"/>
    <s v="tonne"/>
    <n v="2540000"/>
    <s v="Input"/>
    <s v="CO2"/>
    <n v="0.13800000000000001"/>
    <n v="1"/>
    <n v="1"/>
    <m/>
    <n v="0"/>
    <n v="0"/>
    <n v="21"/>
    <m/>
    <n v="0"/>
    <n v="0"/>
    <n v="310"/>
    <n v="350520.00000000006"/>
  </r>
  <r>
    <n v="2007"/>
    <s v="2A4b"/>
    <x v="3"/>
    <n v="21013"/>
    <n v="31305"/>
    <n v="27"/>
    <s v="tonne"/>
    <n v="79.912000000000006"/>
    <s v="Input"/>
    <s v="CO2"/>
    <n v="0.13800000000000001"/>
    <n v="1"/>
    <n v="1"/>
    <m/>
    <n v="0"/>
    <n v="0"/>
    <n v="21"/>
    <m/>
    <n v="0"/>
    <n v="0"/>
    <n v="310"/>
    <n v="11.027856000000002"/>
  </r>
  <r>
    <n v="2007"/>
    <s v="2A4b"/>
    <x v="3"/>
    <n v="21013"/>
    <n v="31305"/>
    <n v="27"/>
    <s v="tonne"/>
    <n v="2057.817"/>
    <s v="Input"/>
    <s v="CO2"/>
    <n v="0.13800000000000001"/>
    <n v="1"/>
    <n v="1"/>
    <m/>
    <n v="0"/>
    <n v="0"/>
    <n v="21"/>
    <m/>
    <n v="0"/>
    <n v="0"/>
    <n v="310"/>
    <n v="283.978746"/>
  </r>
  <r>
    <n v="2007"/>
    <s v="2A4b"/>
    <x v="3"/>
    <n v="21014"/>
    <n v="31305"/>
    <n v="27"/>
    <s v="tonne"/>
    <n v="0.51"/>
    <s v="Input"/>
    <s v="CO2"/>
    <n v="0.13800000000000001"/>
    <n v="1"/>
    <n v="1"/>
    <m/>
    <n v="0"/>
    <n v="0"/>
    <n v="21"/>
    <m/>
    <n v="0"/>
    <n v="0"/>
    <n v="310"/>
    <n v="7.0380000000000012E-2"/>
  </r>
  <r>
    <n v="2007"/>
    <s v="2A4b"/>
    <x v="3"/>
    <n v="21014"/>
    <n v="31305"/>
    <n v="27"/>
    <s v="tonne"/>
    <n v="217"/>
    <s v="Input"/>
    <s v="CO2"/>
    <n v="0.13800000000000001"/>
    <n v="1"/>
    <n v="1"/>
    <m/>
    <n v="0"/>
    <n v="0"/>
    <n v="21"/>
    <m/>
    <n v="0"/>
    <n v="0"/>
    <n v="310"/>
    <n v="29.946000000000002"/>
  </r>
  <r>
    <n v="2007"/>
    <s v="2A4b"/>
    <x v="3"/>
    <n v="21014"/>
    <n v="31305"/>
    <n v="27"/>
    <s v="tonne"/>
    <n v="1328.72"/>
    <s v="Input"/>
    <s v="CO2"/>
    <n v="0.13800000000000001"/>
    <n v="1"/>
    <n v="1"/>
    <m/>
    <n v="0"/>
    <n v="0"/>
    <n v="21"/>
    <m/>
    <n v="0"/>
    <n v="0"/>
    <n v="310"/>
    <n v="183.36336000000003"/>
  </r>
  <r>
    <n v="2007"/>
    <s v="2A4b"/>
    <x v="3"/>
    <n v="21014"/>
    <n v="31305"/>
    <n v="27"/>
    <s v="tonne"/>
    <n v="51.597999999999999"/>
    <s v="Input"/>
    <s v="CO2"/>
    <n v="0.13800000000000001"/>
    <n v="1"/>
    <n v="1"/>
    <m/>
    <n v="0"/>
    <n v="0"/>
    <n v="21"/>
    <m/>
    <n v="0"/>
    <n v="0"/>
    <n v="310"/>
    <n v="7.1205240000000005"/>
  </r>
  <r>
    <n v="2007"/>
    <s v="2A4b"/>
    <x v="3"/>
    <n v="24241"/>
    <n v="31305"/>
    <n v="27"/>
    <s v="tonne"/>
    <n v="1776"/>
    <s v="Input"/>
    <s v="CO2"/>
    <n v="0.13800000000000001"/>
    <n v="1"/>
    <n v="1"/>
    <m/>
    <n v="0"/>
    <n v="0"/>
    <n v="21"/>
    <m/>
    <n v="0"/>
    <n v="0"/>
    <n v="310"/>
    <n v="245.08800000000002"/>
  </r>
  <r>
    <n v="2007"/>
    <s v="2A4b"/>
    <x v="3"/>
    <n v="24241"/>
    <n v="31305"/>
    <n v="27"/>
    <s v="tonne"/>
    <n v="130"/>
    <s v="Input"/>
    <s v="CO2"/>
    <n v="0.13800000000000001"/>
    <n v="1"/>
    <n v="1"/>
    <m/>
    <n v="0"/>
    <n v="0"/>
    <n v="21"/>
    <m/>
    <n v="0"/>
    <n v="0"/>
    <n v="310"/>
    <n v="17.940000000000001"/>
  </r>
  <r>
    <n v="2007"/>
    <s v="2A4b"/>
    <x v="3"/>
    <n v="24241"/>
    <n v="31305"/>
    <n v="27"/>
    <s v="tonne"/>
    <n v="9696"/>
    <s v="Input"/>
    <s v="CO2"/>
    <n v="0.13800000000000001"/>
    <n v="1"/>
    <n v="1"/>
    <m/>
    <n v="0"/>
    <n v="0"/>
    <n v="21"/>
    <m/>
    <n v="0"/>
    <n v="0"/>
    <n v="310"/>
    <n v="1338.048"/>
  </r>
  <r>
    <n v="2007"/>
    <s v="2A4b"/>
    <x v="3"/>
    <n v="24241"/>
    <n v="31305"/>
    <n v="27"/>
    <s v="tonne"/>
    <n v="225.97380000000001"/>
    <s v="Input"/>
    <s v="CO2"/>
    <n v="0.13800000000000001"/>
    <n v="1"/>
    <n v="1"/>
    <m/>
    <n v="0"/>
    <n v="0"/>
    <n v="21"/>
    <m/>
    <n v="0"/>
    <n v="0"/>
    <n v="310"/>
    <n v="31.184384400000003"/>
  </r>
  <r>
    <n v="2007"/>
    <s v="2A4b"/>
    <x v="3"/>
    <n v="24241"/>
    <n v="31305"/>
    <n v="27"/>
    <s v="tonne"/>
    <n v="80"/>
    <s v="Input"/>
    <s v="CO2"/>
    <n v="0.13800000000000001"/>
    <n v="1"/>
    <n v="1"/>
    <m/>
    <n v="0"/>
    <n v="0"/>
    <n v="21"/>
    <m/>
    <n v="0"/>
    <n v="0"/>
    <n v="310"/>
    <n v="11.040000000000001"/>
  </r>
  <r>
    <n v="2007"/>
    <s v="2A4b"/>
    <x v="3"/>
    <n v="24241"/>
    <n v="31305"/>
    <n v="27"/>
    <s v="tonne"/>
    <n v="3"/>
    <s v="Input"/>
    <s v="CO2"/>
    <n v="0.13800000000000001"/>
    <n v="1"/>
    <n v="1"/>
    <m/>
    <n v="0"/>
    <n v="0"/>
    <n v="21"/>
    <m/>
    <n v="0"/>
    <n v="0"/>
    <n v="310"/>
    <n v="0.41400000000000003"/>
  </r>
  <r>
    <n v="2007"/>
    <s v="2A4b"/>
    <x v="3"/>
    <n v="24241"/>
    <n v="31305"/>
    <n v="27"/>
    <s v="tonne"/>
    <n v="14221.73"/>
    <s v="Input"/>
    <s v="CO2"/>
    <n v="0.13800000000000001"/>
    <n v="1"/>
    <n v="1"/>
    <m/>
    <n v="0"/>
    <n v="0"/>
    <n v="21"/>
    <m/>
    <n v="0"/>
    <n v="0"/>
    <n v="310"/>
    <n v="1962.5987400000001"/>
  </r>
  <r>
    <n v="2007"/>
    <s v="2A4b"/>
    <x v="3"/>
    <n v="24241"/>
    <n v="31305"/>
    <n v="27"/>
    <s v="tonne"/>
    <n v="13691.09"/>
    <s v="Input"/>
    <s v="CO2"/>
    <n v="0.13800000000000001"/>
    <n v="1"/>
    <n v="1"/>
    <m/>
    <n v="0"/>
    <n v="0"/>
    <n v="21"/>
    <m/>
    <n v="0"/>
    <n v="0"/>
    <n v="310"/>
    <n v="1889.3704200000002"/>
  </r>
  <r>
    <n v="2007"/>
    <s v="2A4b"/>
    <x v="3"/>
    <n v="24241"/>
    <n v="31305"/>
    <n v="27"/>
    <s v="tonne"/>
    <n v="0.1741635"/>
    <s v="Input"/>
    <s v="CO2"/>
    <n v="0.13800000000000001"/>
    <n v="1"/>
    <n v="1"/>
    <m/>
    <n v="0"/>
    <n v="0"/>
    <n v="21"/>
    <m/>
    <n v="0"/>
    <n v="0"/>
    <n v="310"/>
    <n v="2.4034563000000002E-2"/>
  </r>
  <r>
    <n v="2007"/>
    <s v="2A4b"/>
    <x v="3"/>
    <n v="24241"/>
    <n v="31305"/>
    <n v="27"/>
    <s v="tonne"/>
    <n v="164.52950000000001"/>
    <s v="Input"/>
    <s v="CO2"/>
    <n v="0.13800000000000001"/>
    <n v="1"/>
    <n v="1"/>
    <m/>
    <n v="0"/>
    <n v="0"/>
    <n v="21"/>
    <m/>
    <n v="0"/>
    <n v="0"/>
    <n v="310"/>
    <n v="22.705071000000004"/>
  </r>
  <r>
    <n v="2007"/>
    <s v="2A4b"/>
    <x v="3"/>
    <n v="24241"/>
    <n v="31305"/>
    <n v="27"/>
    <s v="tonne"/>
    <n v="89.827200000000005"/>
    <s v="Input"/>
    <s v="CO2"/>
    <n v="0.13800000000000001"/>
    <n v="1"/>
    <n v="1"/>
    <m/>
    <n v="0"/>
    <n v="0"/>
    <n v="21"/>
    <m/>
    <n v="0"/>
    <n v="0"/>
    <n v="310"/>
    <n v="12.396153600000002"/>
  </r>
  <r>
    <n v="2007"/>
    <s v="2A4b"/>
    <x v="3"/>
    <n v="24241"/>
    <n v="31305"/>
    <n v="27"/>
    <s v="tonne"/>
    <n v="205"/>
    <s v="Input"/>
    <s v="CO2"/>
    <n v="0.13800000000000001"/>
    <n v="1"/>
    <n v="1"/>
    <m/>
    <n v="0"/>
    <n v="0"/>
    <n v="21"/>
    <m/>
    <n v="0"/>
    <n v="0"/>
    <n v="310"/>
    <n v="28.290000000000003"/>
  </r>
  <r>
    <n v="2007"/>
    <s v="2A4b"/>
    <x v="3"/>
    <n v="24241"/>
    <n v="31305"/>
    <n v="27"/>
    <s v="tonne"/>
    <n v="6467.2"/>
    <s v="Input"/>
    <s v="CO2"/>
    <n v="0.13800000000000001"/>
    <n v="1"/>
    <n v="1"/>
    <m/>
    <n v="0"/>
    <n v="0"/>
    <n v="21"/>
    <m/>
    <n v="0"/>
    <n v="0"/>
    <n v="310"/>
    <n v="892.47360000000003"/>
  </r>
  <r>
    <n v="2007"/>
    <s v="2A4b"/>
    <x v="3"/>
    <n v="24241"/>
    <n v="31305"/>
    <n v="27"/>
    <s v="tonne"/>
    <n v="56.053840000000001"/>
    <s v="Input"/>
    <s v="CO2"/>
    <n v="0.13800000000000001"/>
    <n v="1"/>
    <n v="1"/>
    <m/>
    <n v="0"/>
    <n v="0"/>
    <n v="21"/>
    <m/>
    <n v="0"/>
    <n v="0"/>
    <n v="310"/>
    <n v="7.7354299200000005"/>
  </r>
  <r>
    <n v="2007"/>
    <s v="2A4b"/>
    <x v="3"/>
    <n v="24241"/>
    <n v="31305"/>
    <n v="27"/>
    <s v="tonne"/>
    <n v="56573.9"/>
    <s v="Input"/>
    <s v="CO2"/>
    <n v="0.13800000000000001"/>
    <n v="1"/>
    <n v="1"/>
    <m/>
    <n v="0"/>
    <n v="0"/>
    <n v="21"/>
    <m/>
    <n v="0"/>
    <n v="0"/>
    <n v="310"/>
    <n v="7807.1982000000007"/>
  </r>
  <r>
    <n v="2007"/>
    <s v="2A4b"/>
    <x v="3"/>
    <n v="24241"/>
    <n v="31305"/>
    <n v="27"/>
    <s v="tonne"/>
    <n v="74.677000000000007"/>
    <s v="Input"/>
    <s v="CO2"/>
    <n v="0.13800000000000001"/>
    <n v="1"/>
    <n v="1"/>
    <m/>
    <n v="0"/>
    <n v="0"/>
    <n v="21"/>
    <m/>
    <n v="0"/>
    <n v="0"/>
    <n v="310"/>
    <n v="10.305426000000002"/>
  </r>
  <r>
    <n v="2007"/>
    <s v="2A4b"/>
    <x v="3"/>
    <n v="24241"/>
    <n v="31305"/>
    <n v="27"/>
    <s v="tonne"/>
    <n v="64.165760000000006"/>
    <s v="Input"/>
    <s v="CO2"/>
    <n v="0.13800000000000001"/>
    <n v="1"/>
    <n v="1"/>
    <m/>
    <n v="0"/>
    <n v="0"/>
    <n v="21"/>
    <m/>
    <n v="0"/>
    <n v="0"/>
    <n v="310"/>
    <n v="8.8548748800000023"/>
  </r>
  <r>
    <n v="2007"/>
    <s v="2A4b"/>
    <x v="3"/>
    <n v="24241"/>
    <n v="31305"/>
    <n v="27"/>
    <s v="tonne"/>
    <n v="18.666399999999999"/>
    <s v="Input"/>
    <s v="CO2"/>
    <n v="0.13800000000000001"/>
    <n v="1"/>
    <n v="1"/>
    <m/>
    <n v="0"/>
    <n v="0"/>
    <n v="21"/>
    <m/>
    <n v="0"/>
    <n v="0"/>
    <n v="310"/>
    <n v="2.5759632000000003"/>
  </r>
  <r>
    <n v="2007"/>
    <s v="2A4b"/>
    <x v="3"/>
    <n v="24241"/>
    <n v="31305"/>
    <n v="27"/>
    <s v="tonne"/>
    <n v="5891"/>
    <s v="Input"/>
    <s v="CO2"/>
    <n v="0.13800000000000001"/>
    <n v="1"/>
    <n v="1"/>
    <m/>
    <n v="0"/>
    <n v="0"/>
    <n v="21"/>
    <m/>
    <n v="0"/>
    <n v="0"/>
    <n v="310"/>
    <n v="812.95800000000008"/>
  </r>
  <r>
    <n v="2007"/>
    <s v="2A4b"/>
    <x v="3"/>
    <n v="24241"/>
    <n v="31305"/>
    <n v="27"/>
    <s v="tonne"/>
    <n v="125701"/>
    <s v="Input"/>
    <s v="CO2"/>
    <n v="0.13800000000000001"/>
    <n v="1"/>
    <n v="1"/>
    <m/>
    <n v="0"/>
    <n v="0"/>
    <n v="21"/>
    <m/>
    <n v="0"/>
    <n v="0"/>
    <n v="310"/>
    <n v="17346.738000000001"/>
  </r>
  <r>
    <n v="2007"/>
    <s v="2A4b"/>
    <x v="3"/>
    <n v="24241"/>
    <n v="31305"/>
    <n v="27"/>
    <s v="tonne"/>
    <n v="5593"/>
    <s v="Input"/>
    <s v="CO2"/>
    <n v="0.13800000000000001"/>
    <n v="1"/>
    <n v="1"/>
    <m/>
    <n v="0"/>
    <n v="0"/>
    <n v="21"/>
    <m/>
    <n v="0"/>
    <n v="0"/>
    <n v="310"/>
    <n v="771.83400000000006"/>
  </r>
  <r>
    <n v="2007"/>
    <s v="2A4b"/>
    <x v="3"/>
    <n v="24241"/>
    <n v="31305"/>
    <n v="27"/>
    <s v="tonne"/>
    <n v="7.5289999999999999"/>
    <s v="Input"/>
    <s v="CO2"/>
    <n v="0.13800000000000001"/>
    <n v="1"/>
    <n v="1"/>
    <m/>
    <n v="0"/>
    <n v="0"/>
    <n v="21"/>
    <m/>
    <n v="0"/>
    <n v="0"/>
    <n v="310"/>
    <n v="1.039002"/>
  </r>
  <r>
    <n v="2007"/>
    <s v="2A4b"/>
    <x v="3"/>
    <n v="24241"/>
    <n v="31305"/>
    <n v="27"/>
    <s v="tonne"/>
    <n v="1265326"/>
    <s v="Input"/>
    <s v="CO2"/>
    <n v="0.13800000000000001"/>
    <n v="1"/>
    <n v="1"/>
    <m/>
    <n v="0"/>
    <n v="0"/>
    <n v="21"/>
    <m/>
    <n v="0"/>
    <n v="0"/>
    <n v="310"/>
    <n v="174614.98800000001"/>
  </r>
  <r>
    <n v="2007"/>
    <s v="2A4b"/>
    <x v="3"/>
    <n v="24241"/>
    <n v="31305"/>
    <n v="27"/>
    <s v="tonne"/>
    <n v="30793"/>
    <s v="Input"/>
    <s v="CO2"/>
    <n v="0.13800000000000001"/>
    <n v="1"/>
    <n v="1"/>
    <m/>
    <n v="0"/>
    <n v="0"/>
    <n v="21"/>
    <m/>
    <n v="0"/>
    <n v="0"/>
    <n v="310"/>
    <n v="4249.4340000000002"/>
  </r>
  <r>
    <n v="2007"/>
    <s v="2A4b"/>
    <x v="3"/>
    <n v="24241"/>
    <n v="31305"/>
    <n v="27"/>
    <s v="tonne"/>
    <n v="370.91039999999998"/>
    <s v="Input"/>
    <s v="CO2"/>
    <n v="0.13800000000000001"/>
    <n v="1"/>
    <n v="1"/>
    <m/>
    <n v="0"/>
    <n v="0"/>
    <n v="21"/>
    <m/>
    <n v="0"/>
    <n v="0"/>
    <n v="310"/>
    <n v="51.1856352"/>
  </r>
  <r>
    <n v="2007"/>
    <s v="2A4b"/>
    <x v="3"/>
    <n v="24241"/>
    <n v="31305"/>
    <n v="27"/>
    <s v="tonne"/>
    <n v="33.706479999999999"/>
    <s v="Input"/>
    <s v="CO2"/>
    <n v="0.13800000000000001"/>
    <n v="1"/>
    <n v="1"/>
    <m/>
    <n v="0"/>
    <n v="0"/>
    <n v="21"/>
    <m/>
    <n v="0"/>
    <n v="0"/>
    <n v="310"/>
    <n v="4.6514942399999999"/>
  </r>
  <r>
    <n v="2007"/>
    <s v="2A4b"/>
    <x v="3"/>
    <n v="24241"/>
    <n v="31305"/>
    <n v="27"/>
    <s v="tonne"/>
    <n v="47.332999999999998"/>
    <s v="Input"/>
    <s v="CO2"/>
    <n v="0.13800000000000001"/>
    <n v="1"/>
    <n v="1"/>
    <m/>
    <n v="0"/>
    <n v="0"/>
    <n v="21"/>
    <m/>
    <n v="0"/>
    <n v="0"/>
    <n v="310"/>
    <n v="6.5319540000000007"/>
  </r>
  <r>
    <n v="2007"/>
    <s v="2A4b"/>
    <x v="3"/>
    <n v="24241"/>
    <n v="31305"/>
    <n v="27"/>
    <s v="tonne"/>
    <n v="5331"/>
    <s v="Input"/>
    <s v="CO2"/>
    <n v="0.13800000000000001"/>
    <n v="1"/>
    <n v="1"/>
    <m/>
    <n v="0"/>
    <n v="0"/>
    <n v="21"/>
    <m/>
    <n v="0"/>
    <n v="0"/>
    <n v="310"/>
    <n v="735.67800000000011"/>
  </r>
  <r>
    <n v="2007"/>
    <s v="2A4b"/>
    <x v="3"/>
    <n v="24241"/>
    <n v="31305"/>
    <n v="27"/>
    <s v="tonne"/>
    <n v="69.760869999999997"/>
    <s v="Input"/>
    <s v="CO2"/>
    <n v="0.13800000000000001"/>
    <n v="1"/>
    <n v="1"/>
    <m/>
    <n v="0"/>
    <n v="0"/>
    <n v="21"/>
    <m/>
    <n v="0"/>
    <n v="0"/>
    <n v="310"/>
    <n v="9.6270000600000003"/>
  </r>
  <r>
    <n v="2007"/>
    <s v="2A4b"/>
    <x v="3"/>
    <n v="24241"/>
    <n v="31305"/>
    <n v="27"/>
    <s v="tonne"/>
    <n v="12792"/>
    <s v="Input"/>
    <s v="CO2"/>
    <n v="0.13800000000000001"/>
    <n v="1"/>
    <n v="1"/>
    <m/>
    <n v="0"/>
    <n v="0"/>
    <n v="21"/>
    <m/>
    <n v="0"/>
    <n v="0"/>
    <n v="310"/>
    <n v="1765.296"/>
  </r>
  <r>
    <n v="2007"/>
    <s v="2A4b"/>
    <x v="3"/>
    <n v="24241"/>
    <n v="31305"/>
    <n v="27"/>
    <s v="tonne"/>
    <n v="11"/>
    <s v="Input"/>
    <s v="CO2"/>
    <n v="0.13800000000000001"/>
    <n v="1"/>
    <n v="1"/>
    <m/>
    <n v="0"/>
    <n v="0"/>
    <n v="21"/>
    <m/>
    <n v="0"/>
    <n v="0"/>
    <n v="310"/>
    <n v="1.5180000000000002"/>
  </r>
  <r>
    <n v="2007"/>
    <s v="2A4b"/>
    <x v="3"/>
    <n v="24241"/>
    <n v="31305"/>
    <n v="27"/>
    <s v="tonne"/>
    <n v="4530.6000000000004"/>
    <s v="Input"/>
    <s v="CO2"/>
    <n v="0.13800000000000001"/>
    <n v="1"/>
    <n v="1"/>
    <m/>
    <n v="0"/>
    <n v="0"/>
    <n v="21"/>
    <m/>
    <n v="0"/>
    <n v="0"/>
    <n v="310"/>
    <n v="625.22280000000012"/>
  </r>
  <r>
    <n v="2007"/>
    <s v="2A4b"/>
    <x v="3"/>
    <n v="24241"/>
    <n v="31305"/>
    <n v="27"/>
    <s v="tonne"/>
    <n v="426.13499999999999"/>
    <s v="Input"/>
    <s v="CO2"/>
    <n v="0.13800000000000001"/>
    <n v="1"/>
    <n v="1"/>
    <m/>
    <n v="0"/>
    <n v="0"/>
    <n v="21"/>
    <m/>
    <n v="0"/>
    <n v="0"/>
    <n v="310"/>
    <n v="58.806630000000006"/>
  </r>
  <r>
    <n v="2007"/>
    <s v="2A4b"/>
    <x v="3"/>
    <n v="24241"/>
    <n v="31305"/>
    <n v="27"/>
    <s v="tonne"/>
    <n v="51.7"/>
    <s v="Input"/>
    <s v="CO2"/>
    <n v="0.13800000000000001"/>
    <n v="1"/>
    <n v="1"/>
    <m/>
    <n v="0"/>
    <n v="0"/>
    <n v="21"/>
    <m/>
    <n v="0"/>
    <n v="0"/>
    <n v="310"/>
    <n v="7.1346000000000007"/>
  </r>
  <r>
    <n v="2007"/>
    <s v="2A4b"/>
    <x v="3"/>
    <n v="24241"/>
    <n v="31305"/>
    <n v="27"/>
    <s v="tonne"/>
    <n v="182.32900000000001"/>
    <s v="Input"/>
    <s v="CO2"/>
    <n v="0.13800000000000001"/>
    <n v="1"/>
    <n v="1"/>
    <m/>
    <n v="0"/>
    <n v="0"/>
    <n v="21"/>
    <m/>
    <n v="0"/>
    <n v="0"/>
    <n v="310"/>
    <n v="25.161402000000002"/>
  </r>
  <r>
    <n v="2007"/>
    <s v="2A4b"/>
    <x v="3"/>
    <n v="24241"/>
    <n v="31305"/>
    <n v="27"/>
    <s v="tonne"/>
    <n v="11.0001"/>
    <s v="Input"/>
    <s v="CO2"/>
    <n v="0.13800000000000001"/>
    <n v="1"/>
    <n v="1"/>
    <m/>
    <n v="0"/>
    <n v="0"/>
    <n v="21"/>
    <m/>
    <n v="0"/>
    <n v="0"/>
    <n v="310"/>
    <n v="1.5180138000000001"/>
  </r>
  <r>
    <n v="2007"/>
    <s v="2A4b"/>
    <x v="3"/>
    <n v="24241"/>
    <n v="31305"/>
    <n v="27"/>
    <s v="tonne"/>
    <n v="345.5487"/>
    <s v="Input"/>
    <s v="CO2"/>
    <n v="0.13800000000000001"/>
    <n v="1"/>
    <n v="1"/>
    <m/>
    <n v="0"/>
    <n v="0"/>
    <n v="21"/>
    <m/>
    <n v="0"/>
    <n v="0"/>
    <n v="310"/>
    <n v="47.685720600000003"/>
  </r>
  <r>
    <n v="2007"/>
    <s v="2A4b"/>
    <x v="3"/>
    <n v="24241"/>
    <n v="31305"/>
    <n v="27"/>
    <s v="tonne"/>
    <n v="176.25"/>
    <s v="Input"/>
    <s v="CO2"/>
    <n v="0.13800000000000001"/>
    <n v="1"/>
    <n v="1"/>
    <m/>
    <n v="0"/>
    <n v="0"/>
    <n v="21"/>
    <m/>
    <n v="0"/>
    <n v="0"/>
    <n v="310"/>
    <n v="24.322500000000002"/>
  </r>
  <r>
    <n v="2007"/>
    <s v="2A4b"/>
    <x v="3"/>
    <n v="24241"/>
    <n v="31305"/>
    <n v="27"/>
    <s v="tonne"/>
    <n v="6328.6109999999999"/>
    <s v="Input"/>
    <s v="CO2"/>
    <n v="0.13800000000000001"/>
    <n v="1"/>
    <n v="1"/>
    <m/>
    <n v="0"/>
    <n v="0"/>
    <n v="21"/>
    <m/>
    <n v="0"/>
    <n v="0"/>
    <n v="310"/>
    <n v="873.34831800000006"/>
  </r>
  <r>
    <n v="2007"/>
    <s v="2A4b"/>
    <x v="3"/>
    <n v="24241"/>
    <n v="31305"/>
    <n v="27"/>
    <s v="tonne"/>
    <n v="31"/>
    <s v="Input"/>
    <s v="CO2"/>
    <n v="0.13800000000000001"/>
    <n v="1"/>
    <n v="1"/>
    <m/>
    <n v="0"/>
    <n v="0"/>
    <n v="21"/>
    <m/>
    <n v="0"/>
    <n v="0"/>
    <n v="310"/>
    <n v="4.2780000000000005"/>
  </r>
  <r>
    <n v="2007"/>
    <s v="2A4b"/>
    <x v="3"/>
    <n v="24241"/>
    <n v="31305"/>
    <n v="27"/>
    <s v="tonne"/>
    <n v="9.14"/>
    <s v="Input"/>
    <s v="CO2"/>
    <n v="0.13800000000000001"/>
    <n v="1"/>
    <n v="1"/>
    <m/>
    <n v="0"/>
    <n v="0"/>
    <n v="21"/>
    <m/>
    <n v="0"/>
    <n v="0"/>
    <n v="310"/>
    <n v="1.2613200000000002"/>
  </r>
  <r>
    <n v="2007"/>
    <s v="2A4b"/>
    <x v="3"/>
    <n v="24241"/>
    <n v="31305"/>
    <n v="27"/>
    <s v="tonne"/>
    <n v="13479"/>
    <s v="Input"/>
    <s v="CO2"/>
    <n v="0.13800000000000001"/>
    <n v="1"/>
    <n v="1"/>
    <m/>
    <n v="0"/>
    <n v="0"/>
    <n v="21"/>
    <m/>
    <n v="0"/>
    <n v="0"/>
    <n v="310"/>
    <n v="1860.1020000000001"/>
  </r>
  <r>
    <n v="2007"/>
    <s v="2A4b"/>
    <x v="3"/>
    <n v="24241"/>
    <n v="31305"/>
    <n v="27"/>
    <s v="tonne"/>
    <n v="7783"/>
    <s v="Input"/>
    <s v="CO2"/>
    <n v="0.13800000000000001"/>
    <n v="1"/>
    <n v="1"/>
    <m/>
    <n v="0"/>
    <n v="0"/>
    <n v="21"/>
    <m/>
    <n v="0"/>
    <n v="0"/>
    <n v="310"/>
    <n v="1074.0540000000001"/>
  </r>
  <r>
    <n v="2007"/>
    <s v="2A4b"/>
    <x v="3"/>
    <n v="24241"/>
    <n v="31305"/>
    <n v="27"/>
    <s v="tonne"/>
    <n v="34.020000000000003"/>
    <s v="Input"/>
    <s v="CO2"/>
    <n v="0.13800000000000001"/>
    <n v="1"/>
    <n v="1"/>
    <m/>
    <n v="0"/>
    <n v="0"/>
    <n v="21"/>
    <m/>
    <n v="0"/>
    <n v="0"/>
    <n v="310"/>
    <n v="4.6947600000000005"/>
  </r>
  <r>
    <n v="2007"/>
    <s v="2A4b"/>
    <x v="3"/>
    <n v="24241"/>
    <n v="31305"/>
    <n v="27"/>
    <s v="tonne"/>
    <n v="42"/>
    <s v="Input"/>
    <s v="CO2"/>
    <n v="0.13800000000000001"/>
    <n v="1"/>
    <n v="1"/>
    <m/>
    <n v="0"/>
    <n v="0"/>
    <n v="21"/>
    <m/>
    <n v="0"/>
    <n v="0"/>
    <n v="310"/>
    <n v="5.7960000000000003"/>
  </r>
  <r>
    <n v="2007"/>
    <s v="2A4b"/>
    <x v="3"/>
    <n v="24241"/>
    <n v="31305"/>
    <n v="27"/>
    <s v="tonne"/>
    <n v="96.008880000000005"/>
    <s v="Input"/>
    <s v="CO2"/>
    <n v="0.13800000000000001"/>
    <n v="1"/>
    <n v="1"/>
    <m/>
    <n v="0"/>
    <n v="0"/>
    <n v="21"/>
    <m/>
    <n v="0"/>
    <n v="0"/>
    <n v="310"/>
    <n v="13.249225440000002"/>
  </r>
  <r>
    <n v="2007"/>
    <s v="2A4b"/>
    <x v="3"/>
    <n v="24241"/>
    <n v="31305"/>
    <n v="27"/>
    <s v="tonne"/>
    <n v="120"/>
    <s v="Input"/>
    <s v="CO2"/>
    <n v="0.13800000000000001"/>
    <n v="1"/>
    <n v="1"/>
    <m/>
    <n v="0"/>
    <n v="0"/>
    <n v="21"/>
    <m/>
    <n v="0"/>
    <n v="0"/>
    <n v="310"/>
    <n v="16.560000000000002"/>
  </r>
  <r>
    <n v="2007"/>
    <s v="2A4b"/>
    <x v="3"/>
    <n v="24241"/>
    <n v="31305"/>
    <n v="27"/>
    <s v="tonne"/>
    <n v="13627"/>
    <s v="Input"/>
    <s v="CO2"/>
    <n v="0.13800000000000001"/>
    <n v="1"/>
    <n v="1"/>
    <m/>
    <n v="0"/>
    <n v="0"/>
    <n v="21"/>
    <m/>
    <n v="0"/>
    <n v="0"/>
    <n v="310"/>
    <n v="1880.5260000000001"/>
  </r>
  <r>
    <n v="2007"/>
    <s v="2A4b"/>
    <x v="3"/>
    <n v="24241"/>
    <n v="31305"/>
    <n v="27"/>
    <s v="tonne"/>
    <n v="35067.480000000003"/>
    <s v="Input"/>
    <s v="CO2"/>
    <n v="0.13800000000000001"/>
    <n v="1"/>
    <n v="1"/>
    <m/>
    <n v="0"/>
    <n v="0"/>
    <n v="21"/>
    <m/>
    <n v="0"/>
    <n v="0"/>
    <n v="310"/>
    <n v="4839.3122400000011"/>
  </r>
  <r>
    <n v="2007"/>
    <s v="2A4b"/>
    <x v="3"/>
    <n v="24241"/>
    <n v="31305"/>
    <n v="27"/>
    <s v="tonne"/>
    <n v="43738.52"/>
    <s v="Input"/>
    <s v="CO2"/>
    <n v="0.13800000000000001"/>
    <n v="1"/>
    <n v="1"/>
    <m/>
    <n v="0"/>
    <n v="0"/>
    <n v="21"/>
    <m/>
    <n v="0"/>
    <n v="0"/>
    <n v="310"/>
    <n v="6035.9157599999999"/>
  </r>
  <r>
    <n v="2007"/>
    <s v="2A4b"/>
    <x v="3"/>
    <n v="24241"/>
    <n v="31305"/>
    <n v="27"/>
    <s v="tonne"/>
    <n v="273"/>
    <s v="Input"/>
    <s v="CO2"/>
    <n v="0.13800000000000001"/>
    <n v="1"/>
    <n v="1"/>
    <m/>
    <n v="0"/>
    <n v="0"/>
    <n v="21"/>
    <m/>
    <n v="0"/>
    <n v="0"/>
    <n v="310"/>
    <n v="37.674000000000007"/>
  </r>
  <r>
    <n v="2007"/>
    <s v="2A4b"/>
    <x v="3"/>
    <n v="24241"/>
    <n v="31305"/>
    <n v="27"/>
    <s v="tonne"/>
    <n v="247.27359999999999"/>
    <s v="Input"/>
    <s v="CO2"/>
    <n v="0.13800000000000001"/>
    <n v="1"/>
    <n v="1"/>
    <m/>
    <n v="0"/>
    <n v="0"/>
    <n v="21"/>
    <m/>
    <n v="0"/>
    <n v="0"/>
    <n v="310"/>
    <n v="34.123756800000002"/>
  </r>
  <r>
    <n v="2007"/>
    <s v="2A4b"/>
    <x v="3"/>
    <n v="24241"/>
    <n v="31305"/>
    <n v="27"/>
    <s v="tonne"/>
    <n v="16739"/>
    <s v="Input"/>
    <s v="CO2"/>
    <n v="0.13800000000000001"/>
    <n v="1"/>
    <n v="1"/>
    <m/>
    <n v="0"/>
    <n v="0"/>
    <n v="21"/>
    <m/>
    <n v="0"/>
    <n v="0"/>
    <n v="310"/>
    <n v="2309.982"/>
  </r>
  <r>
    <n v="2007"/>
    <s v="2A4b"/>
    <x v="3"/>
    <n v="24241"/>
    <n v="31305"/>
    <n v="27"/>
    <s v="tonne"/>
    <n v="327.01900000000001"/>
    <s v="Input"/>
    <s v="CO2"/>
    <n v="0.13800000000000001"/>
    <n v="1"/>
    <n v="1"/>
    <m/>
    <n v="0"/>
    <n v="0"/>
    <n v="21"/>
    <m/>
    <n v="0"/>
    <n v="0"/>
    <n v="310"/>
    <n v="45.128622000000007"/>
  </r>
  <r>
    <n v="2007"/>
    <s v="2A4b"/>
    <x v="3"/>
    <n v="24241"/>
    <n v="31305"/>
    <n v="27"/>
    <s v="tonne"/>
    <n v="11786"/>
    <s v="Input"/>
    <s v="CO2"/>
    <n v="0.13800000000000001"/>
    <n v="1"/>
    <n v="1"/>
    <m/>
    <n v="0"/>
    <n v="0"/>
    <n v="21"/>
    <m/>
    <n v="0"/>
    <n v="0"/>
    <n v="310"/>
    <n v="1626.4680000000001"/>
  </r>
  <r>
    <n v="2007"/>
    <s v="2A4b"/>
    <x v="3"/>
    <n v="24241"/>
    <n v="31305"/>
    <n v="27"/>
    <s v="tonne"/>
    <n v="33.999699999999997"/>
    <s v="Input"/>
    <s v="CO2"/>
    <n v="0.13800000000000001"/>
    <n v="1"/>
    <n v="1"/>
    <m/>
    <n v="0"/>
    <n v="0"/>
    <n v="21"/>
    <m/>
    <n v="0"/>
    <n v="0"/>
    <n v="310"/>
    <n v="4.6919586000000004"/>
  </r>
  <r>
    <n v="2007"/>
    <s v="2A4b"/>
    <x v="3"/>
    <n v="24242"/>
    <n v="31305"/>
    <n v="27"/>
    <s v="tonne"/>
    <n v="165"/>
    <s v="Input"/>
    <s v="CO2"/>
    <n v="0.13800000000000001"/>
    <n v="1"/>
    <n v="1"/>
    <m/>
    <n v="0"/>
    <n v="0"/>
    <n v="21"/>
    <m/>
    <n v="0"/>
    <n v="0"/>
    <n v="310"/>
    <n v="22.770000000000003"/>
  </r>
  <r>
    <n v="2007"/>
    <s v="2A4b"/>
    <x v="3"/>
    <n v="24243"/>
    <n v="31305"/>
    <n v="27"/>
    <s v="tonne"/>
    <n v="3"/>
    <s v="Input"/>
    <s v="CO2"/>
    <n v="0.13800000000000001"/>
    <n v="1"/>
    <n v="1"/>
    <m/>
    <n v="0"/>
    <n v="0"/>
    <n v="21"/>
    <m/>
    <n v="0"/>
    <n v="0"/>
    <n v="310"/>
    <n v="0.41400000000000003"/>
  </r>
  <r>
    <n v="2007"/>
    <s v="2A4b"/>
    <x v="3"/>
    <n v="24243"/>
    <n v="31305"/>
    <n v="27"/>
    <s v="tonne"/>
    <n v="12639"/>
    <s v="Input"/>
    <s v="CO2"/>
    <n v="0.13800000000000001"/>
    <n v="1"/>
    <n v="1"/>
    <m/>
    <n v="0"/>
    <n v="0"/>
    <n v="21"/>
    <m/>
    <n v="0"/>
    <n v="0"/>
    <n v="310"/>
    <n v="1744.1820000000002"/>
  </r>
  <r>
    <n v="2007"/>
    <s v="2A4b"/>
    <x v="3"/>
    <n v="24243"/>
    <n v="31305"/>
    <n v="27"/>
    <s v="tonne"/>
    <n v="3110.96"/>
    <s v="Input"/>
    <s v="CO2"/>
    <n v="0.13800000000000001"/>
    <n v="1"/>
    <n v="1"/>
    <m/>
    <n v="0"/>
    <n v="0"/>
    <n v="21"/>
    <m/>
    <n v="0"/>
    <n v="0"/>
    <n v="310"/>
    <n v="429.31248000000005"/>
  </r>
  <r>
    <n v="2007"/>
    <s v="2A4b"/>
    <x v="3"/>
    <n v="24243"/>
    <n v="31305"/>
    <n v="27"/>
    <s v="tonne"/>
    <n v="73.352900000000005"/>
    <s v="Input"/>
    <s v="CO2"/>
    <n v="0.13800000000000001"/>
    <n v="1"/>
    <n v="1"/>
    <m/>
    <n v="0"/>
    <n v="0"/>
    <n v="21"/>
    <m/>
    <n v="0"/>
    <n v="0"/>
    <n v="310"/>
    <n v="10.122700200000002"/>
  </r>
  <r>
    <n v="2007"/>
    <s v="2A4b"/>
    <x v="3"/>
    <n v="24243"/>
    <n v="31305"/>
    <n v="27"/>
    <s v="tonne"/>
    <n v="101.29300000000001"/>
    <s v="Input"/>
    <s v="CO2"/>
    <n v="0.13800000000000001"/>
    <n v="1"/>
    <n v="1"/>
    <m/>
    <n v="0"/>
    <n v="0"/>
    <n v="21"/>
    <m/>
    <n v="0"/>
    <n v="0"/>
    <n v="310"/>
    <n v="13.978434000000002"/>
  </r>
  <r>
    <n v="2007"/>
    <s v="2A4b"/>
    <x v="3"/>
    <n v="24243"/>
    <n v="31305"/>
    <n v="27"/>
    <s v="tonne"/>
    <n v="5610"/>
    <s v="Input"/>
    <s v="CO2"/>
    <n v="0.13800000000000001"/>
    <n v="1"/>
    <n v="1"/>
    <m/>
    <n v="0"/>
    <n v="0"/>
    <n v="21"/>
    <m/>
    <n v="0"/>
    <n v="0"/>
    <n v="310"/>
    <n v="774.18000000000006"/>
  </r>
  <r>
    <n v="2007"/>
    <s v="2A4b"/>
    <x v="3"/>
    <n v="24243"/>
    <n v="31305"/>
    <n v="27"/>
    <s v="tonne"/>
    <n v="899.66200000000003"/>
    <s v="Input"/>
    <s v="CO2"/>
    <n v="0.13800000000000001"/>
    <n v="1"/>
    <n v="1"/>
    <m/>
    <n v="0"/>
    <n v="0"/>
    <n v="21"/>
    <m/>
    <n v="0"/>
    <n v="0"/>
    <n v="310"/>
    <n v="124.15335600000002"/>
  </r>
  <r>
    <n v="2007"/>
    <s v="2A4b"/>
    <x v="3"/>
    <n v="24243"/>
    <n v="31305"/>
    <n v="27"/>
    <s v="tonne"/>
    <n v="186"/>
    <s v="Input"/>
    <s v="CO2"/>
    <n v="0.13800000000000001"/>
    <n v="1"/>
    <n v="1"/>
    <m/>
    <n v="0"/>
    <n v="0"/>
    <n v="21"/>
    <m/>
    <n v="0"/>
    <n v="0"/>
    <n v="310"/>
    <n v="25.668000000000003"/>
  </r>
  <r>
    <n v="2007"/>
    <s v="2A4b"/>
    <x v="3"/>
    <n v="24243"/>
    <n v="31305"/>
    <n v="27"/>
    <s v="tonne"/>
    <n v="238"/>
    <s v="Input"/>
    <s v="CO2"/>
    <n v="0.13800000000000001"/>
    <n v="1"/>
    <n v="1"/>
    <m/>
    <n v="0"/>
    <n v="0"/>
    <n v="21"/>
    <m/>
    <n v="0"/>
    <n v="0"/>
    <n v="310"/>
    <n v="32.844000000000001"/>
  </r>
  <r>
    <n v="2007"/>
    <s v="2A4b"/>
    <x v="3"/>
    <n v="24243"/>
    <n v="31305"/>
    <n v="27"/>
    <s v="tonne"/>
    <n v="83.64"/>
    <s v="Input"/>
    <s v="CO2"/>
    <n v="0.13800000000000001"/>
    <n v="1"/>
    <n v="1"/>
    <m/>
    <n v="0"/>
    <n v="0"/>
    <n v="21"/>
    <m/>
    <n v="0"/>
    <n v="0"/>
    <n v="310"/>
    <n v="11.542320000000002"/>
  </r>
  <r>
    <n v="2007"/>
    <s v="2A4b"/>
    <x v="3"/>
    <n v="24243"/>
    <n v="31305"/>
    <n v="27"/>
    <s v="tonne"/>
    <n v="15462"/>
    <s v="Input"/>
    <s v="CO2"/>
    <n v="0.13800000000000001"/>
    <n v="1"/>
    <n v="1"/>
    <m/>
    <n v="0"/>
    <n v="0"/>
    <n v="21"/>
    <m/>
    <n v="0"/>
    <n v="0"/>
    <n v="310"/>
    <n v="2133.7560000000003"/>
  </r>
  <r>
    <n v="2007"/>
    <s v="2A4b"/>
    <x v="3"/>
    <n v="24243"/>
    <n v="31305"/>
    <n v="27"/>
    <s v="tonne"/>
    <n v="1.7155"/>
    <s v="Input"/>
    <s v="CO2"/>
    <n v="0.13800000000000001"/>
    <n v="1"/>
    <n v="1"/>
    <m/>
    <n v="0"/>
    <n v="0"/>
    <n v="21"/>
    <m/>
    <n v="0"/>
    <n v="0"/>
    <n v="310"/>
    <n v="0.23673900000000003"/>
  </r>
  <r>
    <n v="2007"/>
    <s v="2A4b"/>
    <x v="3"/>
    <n v="24243"/>
    <n v="31305"/>
    <n v="27"/>
    <s v="tonne"/>
    <n v="53"/>
    <s v="Input"/>
    <s v="CO2"/>
    <n v="0.13800000000000001"/>
    <n v="1"/>
    <n v="1"/>
    <m/>
    <n v="0"/>
    <n v="0"/>
    <n v="21"/>
    <m/>
    <n v="0"/>
    <n v="0"/>
    <n v="310"/>
    <n v="7.3140000000000009"/>
  </r>
  <r>
    <n v="2007"/>
    <s v="2A4b"/>
    <x v="3"/>
    <n v="24243"/>
    <n v="31305"/>
    <n v="27"/>
    <s v="tonne"/>
    <n v="1439"/>
    <s v="Input"/>
    <s v="CO2"/>
    <n v="0.13800000000000001"/>
    <n v="1"/>
    <n v="1"/>
    <m/>
    <n v="0"/>
    <n v="0"/>
    <n v="21"/>
    <m/>
    <n v="0"/>
    <n v="0"/>
    <n v="310"/>
    <n v="198.58200000000002"/>
  </r>
  <r>
    <n v="2007"/>
    <s v="2A4b"/>
    <x v="3"/>
    <n v="24243"/>
    <n v="31305"/>
    <n v="27"/>
    <s v="tonne"/>
    <n v="80"/>
    <s v="Input"/>
    <s v="CO2"/>
    <n v="0.13800000000000001"/>
    <n v="1"/>
    <n v="1"/>
    <m/>
    <n v="0"/>
    <n v="0"/>
    <n v="21"/>
    <m/>
    <n v="0"/>
    <n v="0"/>
    <n v="310"/>
    <n v="11.040000000000001"/>
  </r>
  <r>
    <n v="2007"/>
    <s v="2A4b"/>
    <x v="3"/>
    <n v="24243"/>
    <n v="31305"/>
    <n v="27"/>
    <s v="tonne"/>
    <n v="157.88399999999999"/>
    <s v="Input"/>
    <s v="CO2"/>
    <n v="0.13800000000000001"/>
    <n v="1"/>
    <n v="1"/>
    <m/>
    <n v="0"/>
    <n v="0"/>
    <n v="21"/>
    <m/>
    <n v="0"/>
    <n v="0"/>
    <n v="310"/>
    <n v="21.787991999999999"/>
  </r>
  <r>
    <n v="2007"/>
    <s v="2A4b"/>
    <x v="3"/>
    <n v="24243"/>
    <n v="31305"/>
    <n v="27"/>
    <s v="tonne"/>
    <n v="602.67420000000004"/>
    <s v="Input"/>
    <s v="CO2"/>
    <n v="0.13800000000000001"/>
    <n v="1"/>
    <n v="1"/>
    <m/>
    <n v="0"/>
    <n v="0"/>
    <n v="21"/>
    <m/>
    <n v="0"/>
    <n v="0"/>
    <n v="310"/>
    <n v="83.169039600000019"/>
  </r>
  <r>
    <n v="2007"/>
    <s v="2A4b"/>
    <x v="3"/>
    <n v="24243"/>
    <n v="31305"/>
    <n v="27"/>
    <s v="tonne"/>
    <n v="19.19988"/>
    <s v="Input"/>
    <s v="CO2"/>
    <n v="0.13800000000000001"/>
    <n v="1"/>
    <n v="1"/>
    <m/>
    <n v="0"/>
    <n v="0"/>
    <n v="21"/>
    <m/>
    <n v="0"/>
    <n v="0"/>
    <n v="310"/>
    <n v="2.6495834400000002"/>
  </r>
  <r>
    <n v="2007"/>
    <s v="2A4b"/>
    <x v="3"/>
    <n v="24243"/>
    <n v="31305"/>
    <n v="27"/>
    <s v="tonne"/>
    <n v="349.32"/>
    <s v="Input"/>
    <s v="CO2"/>
    <n v="0.13800000000000001"/>
    <n v="1"/>
    <n v="1"/>
    <m/>
    <n v="0"/>
    <n v="0"/>
    <n v="21"/>
    <m/>
    <n v="0"/>
    <n v="0"/>
    <n v="310"/>
    <n v="48.206160000000004"/>
  </r>
  <r>
    <n v="2007"/>
    <s v="2A4b"/>
    <x v="3"/>
    <n v="24243"/>
    <n v="31305"/>
    <n v="27"/>
    <s v="tonne"/>
    <n v="8920"/>
    <s v="Input"/>
    <s v="CO2"/>
    <n v="0.13800000000000001"/>
    <n v="1"/>
    <n v="1"/>
    <m/>
    <n v="0"/>
    <n v="0"/>
    <n v="21"/>
    <m/>
    <n v="0"/>
    <n v="0"/>
    <n v="310"/>
    <n v="1230.96"/>
  </r>
  <r>
    <n v="2007"/>
    <s v="2A4b"/>
    <x v="3"/>
    <n v="24243"/>
    <n v="31305"/>
    <n v="27"/>
    <s v="tonne"/>
    <n v="528.00660000000005"/>
    <s v="Input"/>
    <s v="CO2"/>
    <n v="0.13800000000000001"/>
    <n v="1"/>
    <n v="1"/>
    <m/>
    <n v="0"/>
    <n v="0"/>
    <n v="21"/>
    <m/>
    <n v="0"/>
    <n v="0"/>
    <n v="310"/>
    <n v="72.864910800000018"/>
  </r>
  <r>
    <n v="2007"/>
    <s v="2A4b"/>
    <x v="3"/>
    <n v="24243"/>
    <n v="31305"/>
    <n v="27"/>
    <s v="tonne"/>
    <n v="27139"/>
    <s v="Input"/>
    <s v="CO2"/>
    <n v="0.13800000000000001"/>
    <n v="1"/>
    <n v="1"/>
    <m/>
    <n v="0"/>
    <n v="0"/>
    <n v="21"/>
    <m/>
    <n v="0"/>
    <n v="0"/>
    <n v="310"/>
    <n v="3745.1820000000002"/>
  </r>
  <r>
    <n v="2007"/>
    <s v="2A4b"/>
    <x v="3"/>
    <n v="24243"/>
    <n v="31305"/>
    <n v="27"/>
    <s v="tonne"/>
    <n v="7336.6149999999998"/>
    <s v="Input"/>
    <s v="CO2"/>
    <n v="0.13800000000000001"/>
    <n v="1"/>
    <n v="1"/>
    <m/>
    <n v="0"/>
    <n v="0"/>
    <n v="21"/>
    <m/>
    <n v="0"/>
    <n v="0"/>
    <n v="310"/>
    <n v="1012.4528700000001"/>
  </r>
  <r>
    <n v="2007"/>
    <s v="2A4b"/>
    <x v="3"/>
    <n v="24243"/>
    <n v="31305"/>
    <n v="27"/>
    <s v="tonne"/>
    <n v="336"/>
    <s v="Input"/>
    <s v="CO2"/>
    <n v="0.13800000000000001"/>
    <n v="1"/>
    <n v="1"/>
    <m/>
    <n v="0"/>
    <n v="0"/>
    <n v="21"/>
    <m/>
    <n v="0"/>
    <n v="0"/>
    <n v="310"/>
    <n v="46.368000000000002"/>
  </r>
  <r>
    <n v="2007"/>
    <s v="2A4b"/>
    <x v="3"/>
    <n v="24243"/>
    <n v="31305"/>
    <n v="27"/>
    <s v="tonne"/>
    <n v="1987"/>
    <s v="Input"/>
    <s v="CO2"/>
    <n v="0.13800000000000001"/>
    <n v="1"/>
    <n v="1"/>
    <m/>
    <n v="0"/>
    <n v="0"/>
    <n v="21"/>
    <m/>
    <n v="0"/>
    <n v="0"/>
    <n v="310"/>
    <n v="274.20600000000002"/>
  </r>
  <r>
    <n v="2007"/>
    <s v="2A4b"/>
    <x v="3"/>
    <n v="24243"/>
    <n v="31305"/>
    <n v="27"/>
    <s v="tonne"/>
    <n v="470.4"/>
    <s v="Input"/>
    <s v="CO2"/>
    <n v="0.13800000000000001"/>
    <n v="1"/>
    <n v="1"/>
    <m/>
    <n v="0"/>
    <n v="0"/>
    <n v="21"/>
    <m/>
    <n v="0"/>
    <n v="0"/>
    <n v="310"/>
    <n v="64.915199999999999"/>
  </r>
  <r>
    <n v="2007"/>
    <s v="2A4b"/>
    <x v="3"/>
    <n v="24243"/>
    <n v="31305"/>
    <n v="27"/>
    <s v="tonne"/>
    <n v="12200000"/>
    <s v="Input"/>
    <s v="CO2"/>
    <n v="0.13800000000000001"/>
    <n v="1"/>
    <n v="1"/>
    <m/>
    <n v="0"/>
    <n v="0"/>
    <n v="21"/>
    <m/>
    <n v="0"/>
    <n v="0"/>
    <n v="310"/>
    <n v="1683600.0000000002"/>
  </r>
  <r>
    <n v="2007"/>
    <s v="2A4b"/>
    <x v="3"/>
    <n v="24243"/>
    <n v="31305"/>
    <n v="27"/>
    <s v="tonne"/>
    <n v="192.4"/>
    <s v="Input"/>
    <s v="CO2"/>
    <n v="0.13800000000000001"/>
    <n v="1"/>
    <n v="1"/>
    <m/>
    <n v="0"/>
    <n v="0"/>
    <n v="21"/>
    <m/>
    <n v="0"/>
    <n v="0"/>
    <n v="310"/>
    <n v="26.551200000000001"/>
  </r>
  <r>
    <n v="2007"/>
    <s v="2A4b"/>
    <x v="3"/>
    <n v="24243"/>
    <n v="31305"/>
    <n v="27"/>
    <s v="tonne"/>
    <n v="2309"/>
    <s v="Input"/>
    <s v="CO2"/>
    <n v="0.13800000000000001"/>
    <n v="1"/>
    <n v="1"/>
    <m/>
    <n v="0"/>
    <n v="0"/>
    <n v="21"/>
    <m/>
    <n v="0"/>
    <n v="0"/>
    <n v="310"/>
    <n v="318.64200000000005"/>
  </r>
  <r>
    <n v="2007"/>
    <s v="2A4b"/>
    <x v="3"/>
    <n v="24243"/>
    <n v="31305"/>
    <n v="27"/>
    <s v="tonne"/>
    <n v="8194"/>
    <s v="Input"/>
    <s v="CO2"/>
    <n v="0.13800000000000001"/>
    <n v="1"/>
    <n v="1"/>
    <m/>
    <n v="0"/>
    <n v="0"/>
    <n v="21"/>
    <m/>
    <n v="0"/>
    <n v="0"/>
    <n v="310"/>
    <n v="1130.7720000000002"/>
  </r>
  <r>
    <n v="2007"/>
    <s v="2A4b"/>
    <x v="3"/>
    <n v="24243"/>
    <n v="31305"/>
    <n v="27"/>
    <s v="tonne"/>
    <n v="1901"/>
    <s v="Input"/>
    <s v="CO2"/>
    <n v="0.13800000000000001"/>
    <n v="1"/>
    <n v="1"/>
    <m/>
    <n v="0"/>
    <n v="0"/>
    <n v="21"/>
    <m/>
    <n v="0"/>
    <n v="0"/>
    <n v="310"/>
    <n v="262.33800000000002"/>
  </r>
  <r>
    <n v="2007"/>
    <s v="2A4b"/>
    <x v="3"/>
    <n v="24243"/>
    <n v="31305"/>
    <n v="27"/>
    <s v="tonne"/>
    <n v="460.6"/>
    <s v="Input"/>
    <s v="CO2"/>
    <n v="0.13800000000000001"/>
    <n v="1"/>
    <n v="1"/>
    <m/>
    <n v="0"/>
    <n v="0"/>
    <n v="21"/>
    <m/>
    <n v="0"/>
    <n v="0"/>
    <n v="310"/>
    <n v="63.56280000000001"/>
  </r>
  <r>
    <n v="2007"/>
    <s v="2A4b"/>
    <x v="3"/>
    <n v="24243"/>
    <n v="31305"/>
    <n v="27"/>
    <s v="tonne"/>
    <n v="8002"/>
    <s v="Input"/>
    <s v="CO2"/>
    <n v="0.13800000000000001"/>
    <n v="1"/>
    <n v="1"/>
    <m/>
    <n v="0"/>
    <n v="0"/>
    <n v="21"/>
    <m/>
    <n v="0"/>
    <n v="0"/>
    <n v="310"/>
    <n v="1104.2760000000001"/>
  </r>
  <r>
    <n v="2007"/>
    <s v="2A4b"/>
    <x v="3"/>
    <n v="24243"/>
    <n v="31305"/>
    <n v="27"/>
    <s v="tonne"/>
    <n v="7171"/>
    <s v="Input"/>
    <s v="CO2"/>
    <n v="0.13800000000000001"/>
    <n v="1"/>
    <n v="1"/>
    <m/>
    <n v="0"/>
    <n v="0"/>
    <n v="21"/>
    <m/>
    <n v="0"/>
    <n v="0"/>
    <n v="310"/>
    <n v="989.59800000000007"/>
  </r>
  <r>
    <n v="2007"/>
    <s v="2A4b"/>
    <x v="3"/>
    <n v="24243"/>
    <n v="31305"/>
    <n v="27"/>
    <s v="tonne"/>
    <n v="1069.2"/>
    <s v="Input"/>
    <s v="CO2"/>
    <n v="0.13800000000000001"/>
    <n v="1"/>
    <n v="1"/>
    <m/>
    <n v="0"/>
    <n v="0"/>
    <n v="21"/>
    <m/>
    <n v="0"/>
    <n v="0"/>
    <n v="310"/>
    <n v="147.54960000000003"/>
  </r>
  <r>
    <n v="2007"/>
    <s v="2A4b"/>
    <x v="3"/>
    <n v="24243"/>
    <n v="31305"/>
    <n v="27"/>
    <s v="tonne"/>
    <n v="9672"/>
    <s v="Input"/>
    <s v="CO2"/>
    <n v="0.13800000000000001"/>
    <n v="1"/>
    <n v="1"/>
    <m/>
    <n v="0"/>
    <n v="0"/>
    <n v="21"/>
    <m/>
    <n v="0"/>
    <n v="0"/>
    <n v="310"/>
    <n v="1334.7360000000001"/>
  </r>
  <r>
    <n v="2007"/>
    <s v="2A4b"/>
    <x v="3"/>
    <n v="24243"/>
    <n v="31305"/>
    <n v="27"/>
    <s v="tonne"/>
    <n v="13.912000000000001"/>
    <s v="Input"/>
    <s v="CO2"/>
    <n v="0.13800000000000001"/>
    <n v="1"/>
    <n v="1"/>
    <m/>
    <n v="0"/>
    <n v="0"/>
    <n v="21"/>
    <m/>
    <n v="0"/>
    <n v="0"/>
    <n v="310"/>
    <n v="1.9198560000000002"/>
  </r>
  <r>
    <n v="2007"/>
    <s v="2A4b"/>
    <x v="3"/>
    <n v="24243"/>
    <n v="31305"/>
    <n v="27"/>
    <s v="tonne"/>
    <n v="9345"/>
    <s v="Input"/>
    <s v="CO2"/>
    <n v="0.13800000000000001"/>
    <n v="1"/>
    <n v="1"/>
    <m/>
    <n v="0"/>
    <n v="0"/>
    <n v="21"/>
    <m/>
    <n v="0"/>
    <n v="0"/>
    <n v="310"/>
    <n v="1289.6100000000001"/>
  </r>
  <r>
    <n v="2007"/>
    <s v="2A4b"/>
    <x v="3"/>
    <n v="24243"/>
    <n v="31305"/>
    <n v="27"/>
    <s v="tonne"/>
    <n v="13322"/>
    <s v="Input"/>
    <s v="CO2"/>
    <n v="0.13800000000000001"/>
    <n v="1"/>
    <n v="1"/>
    <m/>
    <n v="0"/>
    <n v="0"/>
    <n v="21"/>
    <m/>
    <n v="0"/>
    <n v="0"/>
    <n v="310"/>
    <n v="1838.4360000000001"/>
  </r>
  <r>
    <n v="2007"/>
    <s v="2A4c"/>
    <x v="4"/>
    <n v="24122"/>
    <n v="31255"/>
    <n v="27"/>
    <s v="tonne"/>
    <n v="5659.4579999999996"/>
    <s v="Input"/>
    <s v="CO2"/>
    <n v="0.52197000000000005"/>
    <n v="1"/>
    <n v="1"/>
    <m/>
    <n v="0"/>
    <n v="0"/>
    <n v="21"/>
    <m/>
    <n v="0"/>
    <n v="0"/>
    <n v="310"/>
    <n v="2954.0672922600002"/>
  </r>
  <r>
    <n v="2007"/>
    <s v="2A4d"/>
    <x v="5"/>
    <n v="26931"/>
    <n v="21126"/>
    <n v="27"/>
    <s v="tonne"/>
    <n v="4227174"/>
    <s v="Input"/>
    <s v="CO2"/>
    <n v="0.75"/>
    <n v="1"/>
    <n v="1"/>
    <m/>
    <n v="0"/>
    <n v="0"/>
    <n v="21"/>
    <m/>
    <n v="0"/>
    <n v="0"/>
    <n v="310"/>
    <n v="3170380.5"/>
  </r>
  <r>
    <n v="2007"/>
    <s v="2A4d"/>
    <x v="5"/>
    <n v="26931"/>
    <n v="21126"/>
    <n v="27"/>
    <s v="tonne"/>
    <n v="28"/>
    <s v="Input"/>
    <s v="CO2"/>
    <n v="0.75"/>
    <n v="1"/>
    <n v="1"/>
    <m/>
    <n v="0"/>
    <n v="0"/>
    <n v="21"/>
    <m/>
    <n v="0"/>
    <n v="0"/>
    <n v="310"/>
    <n v="21"/>
  </r>
  <r>
    <n v="2007"/>
    <s v="2A4d"/>
    <x v="5"/>
    <n v="26931"/>
    <n v="21126"/>
    <n v="27"/>
    <s v="tonne"/>
    <n v="529.66899999999998"/>
    <s v="Input"/>
    <s v="CO2"/>
    <n v="0.75"/>
    <n v="1"/>
    <n v="1"/>
    <m/>
    <n v="0"/>
    <n v="0"/>
    <n v="21"/>
    <m/>
    <n v="0"/>
    <n v="0"/>
    <n v="310"/>
    <n v="397.25175000000002"/>
  </r>
  <r>
    <n v="2007"/>
    <s v="2A4d"/>
    <x v="5"/>
    <n v="26931"/>
    <n v="21126"/>
    <n v="27"/>
    <s v="tonne"/>
    <n v="123"/>
    <s v="Input"/>
    <s v="CO2"/>
    <n v="0.75"/>
    <n v="1"/>
    <n v="1"/>
    <m/>
    <n v="0"/>
    <n v="0"/>
    <n v="21"/>
    <m/>
    <n v="0"/>
    <n v="0"/>
    <n v="310"/>
    <n v="92.25"/>
  </r>
  <r>
    <n v="2007"/>
    <s v="2A4d"/>
    <x v="5"/>
    <n v="26931"/>
    <n v="21126"/>
    <n v="27"/>
    <s v="tonne"/>
    <n v="1632"/>
    <s v="Input"/>
    <s v="CO2"/>
    <n v="0.75"/>
    <n v="1"/>
    <n v="1"/>
    <m/>
    <n v="0"/>
    <n v="0"/>
    <n v="21"/>
    <m/>
    <n v="0"/>
    <n v="0"/>
    <n v="310"/>
    <n v="1224"/>
  </r>
  <r>
    <n v="2007"/>
    <s v="2A4d"/>
    <x v="5"/>
    <n v="26931"/>
    <n v="21126"/>
    <n v="27"/>
    <s v="tonne"/>
    <n v="161.96369999999999"/>
    <s v="Input"/>
    <s v="CO2"/>
    <n v="0.75"/>
    <n v="1"/>
    <n v="1"/>
    <m/>
    <n v="0"/>
    <n v="0"/>
    <n v="21"/>
    <m/>
    <n v="0"/>
    <n v="0"/>
    <n v="310"/>
    <n v="121.47277499999998"/>
  </r>
  <r>
    <n v="2007"/>
    <s v="2A4d"/>
    <x v="5"/>
    <n v="26931"/>
    <n v="21126"/>
    <n v="27"/>
    <s v="tonne"/>
    <n v="134.66329999999999"/>
    <s v="Input"/>
    <s v="CO2"/>
    <n v="0.75"/>
    <n v="1"/>
    <n v="1"/>
    <m/>
    <n v="0"/>
    <n v="0"/>
    <n v="21"/>
    <m/>
    <n v="0"/>
    <n v="0"/>
    <n v="310"/>
    <n v="100.99747499999999"/>
  </r>
  <r>
    <n v="2007"/>
    <s v="2A4d"/>
    <x v="5"/>
    <n v="26931"/>
    <n v="21126"/>
    <n v="27"/>
    <s v="tonne"/>
    <n v="371.43"/>
    <s v="Input"/>
    <s v="CO2"/>
    <n v="0.75"/>
    <n v="1"/>
    <n v="1"/>
    <m/>
    <n v="0"/>
    <n v="0"/>
    <n v="21"/>
    <m/>
    <n v="0"/>
    <n v="0"/>
    <n v="310"/>
    <n v="278.57249999999999"/>
  </r>
  <r>
    <n v="2007"/>
    <s v="2B1"/>
    <x v="6"/>
    <n v="24121"/>
    <n v="31701"/>
    <n v="9"/>
    <s v="kg"/>
    <n v="1132037"/>
    <s v="Output"/>
    <s v="CO2"/>
    <n v="1.76715"/>
    <n v="1"/>
    <n v="1"/>
    <m/>
    <n v="0"/>
    <n v="0"/>
    <n v="21"/>
    <m/>
    <n v="0"/>
    <n v="0"/>
    <n v="310"/>
    <n v="2000.4791845499999"/>
  </r>
  <r>
    <n v="2007"/>
    <s v="2B1"/>
    <x v="6"/>
    <n v="24121"/>
    <n v="31702"/>
    <n v="9"/>
    <s v="kg"/>
    <n v="223000000"/>
    <s v="Output"/>
    <s v="CO2"/>
    <n v="1.76715"/>
    <n v="1"/>
    <n v="1"/>
    <m/>
    <n v="0"/>
    <n v="0"/>
    <n v="21"/>
    <m/>
    <n v="0"/>
    <n v="0"/>
    <n v="310"/>
    <n v="394074.45"/>
  </r>
  <r>
    <n v="2007"/>
    <s v="2B1"/>
    <x v="6"/>
    <n v="24121"/>
    <n v="31702"/>
    <n v="9"/>
    <s v="kg"/>
    <n v="4867400"/>
    <s v="Output"/>
    <s v="CO2"/>
    <n v="1.76715"/>
    <n v="1"/>
    <n v="1"/>
    <m/>
    <n v="0"/>
    <n v="0"/>
    <n v="21"/>
    <m/>
    <n v="0"/>
    <n v="0"/>
    <n v="310"/>
    <n v="8601.4259099999999"/>
  </r>
  <r>
    <n v="2007"/>
    <s v="2B1"/>
    <x v="6"/>
    <n v="24123"/>
    <n v="31701"/>
    <n v="9"/>
    <s v="kg"/>
    <n v="20400000"/>
    <s v="Output"/>
    <s v="CO2"/>
    <n v="1.76715"/>
    <n v="1"/>
    <n v="1"/>
    <m/>
    <n v="0"/>
    <n v="0"/>
    <n v="21"/>
    <m/>
    <n v="0"/>
    <n v="0"/>
    <n v="310"/>
    <n v="36049.86"/>
  </r>
  <r>
    <n v="2007"/>
    <s v="2B1"/>
    <x v="6"/>
    <n v="24123"/>
    <n v="31701"/>
    <n v="9"/>
    <s v="kg"/>
    <n v="13500000"/>
    <s v="Output"/>
    <s v="CO2"/>
    <n v="1.76715"/>
    <n v="1"/>
    <n v="1"/>
    <m/>
    <n v="0"/>
    <n v="0"/>
    <n v="21"/>
    <m/>
    <n v="0"/>
    <n v="0"/>
    <n v="310"/>
    <n v="23856.525000000001"/>
  </r>
  <r>
    <n v="2007"/>
    <s v="2B1"/>
    <x v="6"/>
    <n v="24123"/>
    <n v="31701"/>
    <n v="9"/>
    <s v="kg"/>
    <n v="3882000"/>
    <s v="Output"/>
    <s v="CO2"/>
    <n v="1.76715"/>
    <n v="1"/>
    <n v="1"/>
    <m/>
    <n v="0"/>
    <n v="0"/>
    <n v="21"/>
    <m/>
    <n v="0"/>
    <n v="0"/>
    <n v="310"/>
    <n v="6860.0762999999997"/>
  </r>
  <r>
    <n v="2007"/>
    <s v="2B1"/>
    <x v="6"/>
    <n v="24123"/>
    <n v="31702"/>
    <n v="9"/>
    <s v="kg"/>
    <n v="72100000"/>
    <s v="Output"/>
    <s v="CO2"/>
    <n v="1.76715"/>
    <n v="1"/>
    <n v="1"/>
    <m/>
    <n v="0"/>
    <n v="0"/>
    <n v="21"/>
    <m/>
    <n v="0"/>
    <n v="0"/>
    <n v="310"/>
    <n v="127411.515"/>
  </r>
  <r>
    <n v="2007"/>
    <s v="2B1"/>
    <x v="6"/>
    <n v="24123"/>
    <n v="31702"/>
    <n v="9"/>
    <s v="kg"/>
    <n v="50500000"/>
    <s v="Output"/>
    <s v="CO2"/>
    <n v="1.76715"/>
    <n v="1"/>
    <n v="1"/>
    <m/>
    <n v="0"/>
    <n v="0"/>
    <n v="21"/>
    <m/>
    <n v="0"/>
    <n v="0"/>
    <n v="310"/>
    <n v="89241.074999999997"/>
  </r>
  <r>
    <n v="2007"/>
    <s v="2B1"/>
    <x v="7"/>
    <n v="24123"/>
    <n v="34215"/>
    <n v="27"/>
    <s v="tonne"/>
    <n v="4330.2"/>
    <s v="Output"/>
    <s v="CO2"/>
    <n v="0.99772000000000005"/>
    <n v="1"/>
    <n v="1"/>
    <m/>
    <n v="0"/>
    <n v="0"/>
    <n v="21"/>
    <m/>
    <n v="0"/>
    <n v="0"/>
    <n v="310"/>
    <n v="4320.3271439999999"/>
  </r>
  <r>
    <n v="2007"/>
    <s v="2B1"/>
    <x v="7"/>
    <n v="24123"/>
    <n v="34216"/>
    <n v="27"/>
    <s v="tonne"/>
    <n v="1456203"/>
    <s v="Output"/>
    <s v="CO2"/>
    <n v="0.99772000000000005"/>
    <n v="1"/>
    <n v="1"/>
    <m/>
    <n v="0"/>
    <n v="0"/>
    <n v="21"/>
    <m/>
    <n v="0"/>
    <n v="0"/>
    <n v="310"/>
    <n v="1452882.8571600001"/>
  </r>
  <r>
    <n v="2007"/>
    <s v="2B1"/>
    <x v="7"/>
    <n v="24123"/>
    <n v="34216"/>
    <n v="27"/>
    <s v="tonne"/>
    <n v="361156"/>
    <s v="Output"/>
    <s v="CO2"/>
    <n v="0.99772000000000005"/>
    <n v="1"/>
    <n v="1"/>
    <m/>
    <n v="0"/>
    <n v="0"/>
    <n v="21"/>
    <m/>
    <n v="0"/>
    <n v="0"/>
    <n v="310"/>
    <n v="360332.56432"/>
  </r>
  <r>
    <n v="2007"/>
    <s v="2B1"/>
    <x v="7"/>
    <n v="24123"/>
    <n v="34216"/>
    <n v="27"/>
    <s v="tonne"/>
    <n v="560200"/>
    <s v="Output"/>
    <s v="CO2"/>
    <n v="0.99772000000000005"/>
    <n v="1"/>
    <n v="1"/>
    <m/>
    <n v="0"/>
    <n v="0"/>
    <n v="21"/>
    <m/>
    <n v="0"/>
    <n v="0"/>
    <n v="310"/>
    <n v="558922.74400000006"/>
  </r>
  <r>
    <n v="2007"/>
    <s v="2B1"/>
    <x v="7"/>
    <n v="24123"/>
    <n v="34216"/>
    <n v="27"/>
    <s v="tonne"/>
    <n v="1877586"/>
    <s v="Output"/>
    <s v="CO2"/>
    <n v="0.99772000000000005"/>
    <n v="1"/>
    <n v="1"/>
    <m/>
    <n v="0"/>
    <n v="0"/>
    <n v="21"/>
    <m/>
    <n v="0"/>
    <n v="0"/>
    <n v="310"/>
    <n v="1873305.1039200001"/>
  </r>
  <r>
    <n v="2007"/>
    <s v="2B1"/>
    <x v="7"/>
    <n v="24123"/>
    <n v="34216"/>
    <n v="27"/>
    <s v="tonne"/>
    <n v="1714475"/>
    <s v="Output"/>
    <s v="CO2"/>
    <n v="0.99772000000000005"/>
    <n v="1"/>
    <n v="1"/>
    <m/>
    <n v="0"/>
    <n v="0"/>
    <n v="21"/>
    <m/>
    <n v="0"/>
    <n v="0"/>
    <n v="310"/>
    <n v="1710565.997"/>
  </r>
  <r>
    <n v="2007"/>
    <s v="2B1"/>
    <x v="7"/>
    <n v="24123"/>
    <n v="34216"/>
    <n v="27"/>
    <s v="tonne"/>
    <n v="1011338"/>
    <s v="Output"/>
    <s v="CO2"/>
    <n v="0.99772000000000005"/>
    <n v="1"/>
    <n v="1"/>
    <m/>
    <n v="0"/>
    <n v="0"/>
    <n v="21"/>
    <m/>
    <n v="0"/>
    <n v="0"/>
    <n v="310"/>
    <n v="1009032.14936"/>
  </r>
  <r>
    <n v="2007"/>
    <s v="2B1"/>
    <x v="7"/>
    <n v="24123"/>
    <n v="34216"/>
    <n v="27"/>
    <s v="tonne"/>
    <n v="1324054"/>
    <s v="Output"/>
    <s v="CO2"/>
    <n v="0.99772000000000005"/>
    <n v="1"/>
    <n v="1"/>
    <m/>
    <n v="0"/>
    <n v="0"/>
    <n v="21"/>
    <m/>
    <n v="0"/>
    <n v="0"/>
    <n v="310"/>
    <n v="1321035.1568800001"/>
  </r>
  <r>
    <n v="2007"/>
    <s v="2B1"/>
    <x v="7"/>
    <n v="24123"/>
    <n v="34216"/>
    <n v="27"/>
    <s v="tonne"/>
    <n v="508500"/>
    <s v="Output"/>
    <s v="CO2"/>
    <n v="0.99772000000000005"/>
    <n v="1"/>
    <n v="1"/>
    <m/>
    <n v="0"/>
    <n v="0"/>
    <n v="21"/>
    <m/>
    <n v="0"/>
    <n v="0"/>
    <n v="310"/>
    <n v="507340.62000000005"/>
  </r>
  <r>
    <n v="2007"/>
    <s v="2B1"/>
    <x v="7"/>
    <n v="24123"/>
    <n v="34216"/>
    <n v="27"/>
    <s v="tonne"/>
    <n v="872089"/>
    <s v="Output"/>
    <s v="CO2"/>
    <n v="0.99772000000000005"/>
    <n v="1"/>
    <n v="1"/>
    <m/>
    <n v="0"/>
    <n v="0"/>
    <n v="21"/>
    <m/>
    <n v="0"/>
    <n v="0"/>
    <n v="310"/>
    <n v="870100.63708000001"/>
  </r>
  <r>
    <n v="2007"/>
    <s v="2B1"/>
    <x v="7"/>
    <n v="24123"/>
    <n v="34216"/>
    <n v="27"/>
    <s v="tonne"/>
    <n v="360000"/>
    <s v="Output"/>
    <s v="CO2"/>
    <n v="0.99772000000000005"/>
    <n v="1"/>
    <n v="1"/>
    <m/>
    <n v="0"/>
    <n v="0"/>
    <n v="21"/>
    <m/>
    <n v="0"/>
    <n v="0"/>
    <n v="310"/>
    <n v="359179.2"/>
  </r>
  <r>
    <n v="2007"/>
    <s v="2B1"/>
    <x v="7"/>
    <n v="24123"/>
    <n v="34216"/>
    <n v="27"/>
    <s v="tonne"/>
    <n v="253990"/>
    <s v="Output"/>
    <s v="CO2"/>
    <n v="0.99772000000000005"/>
    <n v="1"/>
    <n v="1"/>
    <m/>
    <n v="0"/>
    <n v="0"/>
    <n v="21"/>
    <m/>
    <n v="0"/>
    <n v="0"/>
    <n v="310"/>
    <n v="253410.90280000001"/>
  </r>
  <r>
    <n v="2007"/>
    <s v="2B1"/>
    <x v="7"/>
    <n v="24123"/>
    <n v="34216"/>
    <n v="27"/>
    <s v="tonne"/>
    <n v="655504.1"/>
    <s v="Output"/>
    <s v="CO2"/>
    <n v="0.99772000000000005"/>
    <n v="1"/>
    <n v="1"/>
    <m/>
    <n v="0"/>
    <n v="0"/>
    <n v="21"/>
    <m/>
    <n v="0"/>
    <n v="0"/>
    <n v="310"/>
    <n v="654009.55065200001"/>
  </r>
  <r>
    <n v="2007"/>
    <s v="2B1"/>
    <x v="7"/>
    <n v="24123"/>
    <n v="34216"/>
    <n v="27"/>
    <s v="tonne"/>
    <n v="626192"/>
    <s v="Output"/>
    <s v="CO2"/>
    <n v="0.99772000000000005"/>
    <n v="1"/>
    <n v="1"/>
    <m/>
    <n v="0"/>
    <n v="0"/>
    <n v="21"/>
    <m/>
    <n v="0"/>
    <n v="0"/>
    <n v="310"/>
    <n v="624764.28224000009"/>
  </r>
  <r>
    <n v="2007"/>
    <s v="2B1"/>
    <x v="7"/>
    <n v="24123"/>
    <n v="34216"/>
    <n v="27"/>
    <s v="tonne"/>
    <n v="511500"/>
    <s v="Output"/>
    <s v="CO2"/>
    <n v="0.99772000000000005"/>
    <n v="1"/>
    <n v="1"/>
    <m/>
    <n v="0"/>
    <n v="0"/>
    <n v="21"/>
    <m/>
    <n v="0"/>
    <n v="0"/>
    <n v="310"/>
    <n v="510333.78"/>
  </r>
  <r>
    <n v="2007"/>
    <s v="2B1"/>
    <x v="7"/>
    <n v="24123"/>
    <n v="34216"/>
    <n v="27"/>
    <s v="tonne"/>
    <n v="1925648"/>
    <s v="Output"/>
    <s v="CO2"/>
    <n v="0.99772000000000005"/>
    <n v="1"/>
    <n v="1"/>
    <m/>
    <n v="0"/>
    <n v="0"/>
    <n v="21"/>
    <m/>
    <n v="0"/>
    <n v="0"/>
    <n v="310"/>
    <n v="1921257.5225600002"/>
  </r>
  <r>
    <n v="2007"/>
    <s v="2B1"/>
    <x v="7"/>
    <n v="24123"/>
    <n v="34216"/>
    <n v="27"/>
    <s v="tonne"/>
    <n v="90.427000000000007"/>
    <s v="Output"/>
    <s v="CO2"/>
    <n v="0.99772000000000005"/>
    <n v="1"/>
    <n v="1"/>
    <m/>
    <n v="0"/>
    <n v="0"/>
    <n v="21"/>
    <m/>
    <n v="0"/>
    <n v="0"/>
    <n v="310"/>
    <n v="90.22082644000001"/>
  </r>
  <r>
    <n v="2007"/>
    <s v="2B1"/>
    <x v="7"/>
    <n v="24123"/>
    <n v="34216"/>
    <n v="27"/>
    <s v="tonne"/>
    <n v="1770103"/>
    <s v="Output"/>
    <s v="CO2"/>
    <n v="0.99772000000000005"/>
    <n v="1"/>
    <n v="1"/>
    <m/>
    <n v="0"/>
    <n v="0"/>
    <n v="21"/>
    <m/>
    <n v="0"/>
    <n v="0"/>
    <n v="310"/>
    <n v="1766067.1651600001"/>
  </r>
  <r>
    <n v="2007"/>
    <s v="2B1"/>
    <x v="7"/>
    <n v="24123"/>
    <n v="34216"/>
    <n v="27"/>
    <s v="tonne"/>
    <n v="308303"/>
    <s v="Output"/>
    <s v="CO2"/>
    <n v="0.99772000000000005"/>
    <n v="1"/>
    <n v="1"/>
    <m/>
    <n v="0"/>
    <n v="0"/>
    <n v="21"/>
    <m/>
    <n v="0"/>
    <n v="0"/>
    <n v="310"/>
    <n v="307600.06916000001"/>
  </r>
  <r>
    <n v="2007"/>
    <s v="2B2"/>
    <x v="8"/>
    <n v="24121"/>
    <n v="31207"/>
    <n v="9"/>
    <s v="kg"/>
    <n v="1356000"/>
    <s v="Output"/>
    <m/>
    <n v="0"/>
    <n v="0"/>
    <n v="1"/>
    <m/>
    <n v="0"/>
    <n v="0"/>
    <n v="21"/>
    <s v="N2O"/>
    <n v="0.01"/>
    <n v="1"/>
    <n v="310"/>
    <n v="4203.6000000000004"/>
  </r>
  <r>
    <n v="2007"/>
    <s v="2B2"/>
    <x v="8"/>
    <n v="24121"/>
    <n v="31207"/>
    <n v="9"/>
    <s v="kg"/>
    <n v="29800000"/>
    <s v="Output"/>
    <m/>
    <n v="0"/>
    <n v="0"/>
    <n v="1"/>
    <m/>
    <n v="0"/>
    <n v="0"/>
    <n v="21"/>
    <s v="N2O"/>
    <n v="0.01"/>
    <n v="1"/>
    <n v="310"/>
    <n v="92380"/>
  </r>
  <r>
    <n v="2007"/>
    <s v="2B2"/>
    <x v="8"/>
    <n v="24122"/>
    <n v="31207"/>
    <n v="9"/>
    <s v="kg"/>
    <n v="28200000"/>
    <s v="Output"/>
    <m/>
    <n v="0"/>
    <n v="0"/>
    <n v="1"/>
    <m/>
    <n v="0"/>
    <n v="0"/>
    <n v="21"/>
    <s v="N2O"/>
    <n v="0.01"/>
    <n v="1"/>
    <n v="310"/>
    <n v="87420"/>
  </r>
  <r>
    <n v="2007"/>
    <s v="2B2"/>
    <x v="8"/>
    <n v="24123"/>
    <n v="31207"/>
    <n v="9"/>
    <s v="kg"/>
    <n v="19800000"/>
    <s v="Output"/>
    <m/>
    <n v="0"/>
    <n v="0"/>
    <n v="1"/>
    <m/>
    <n v="0"/>
    <n v="0"/>
    <n v="21"/>
    <s v="N2O"/>
    <n v="0.01"/>
    <n v="1"/>
    <n v="310"/>
    <n v="61380"/>
  </r>
  <r>
    <n v="2007"/>
    <s v="2C1"/>
    <x v="9"/>
    <n v="27120"/>
    <n v="21132"/>
    <n v="27"/>
    <s v="tonne"/>
    <n v="135"/>
    <s v="Input"/>
    <s v="CO2"/>
    <n v="0.526586"/>
    <n v="1"/>
    <n v="1"/>
    <m/>
    <n v="0"/>
    <n v="0"/>
    <n v="21"/>
    <m/>
    <n v="0"/>
    <n v="0"/>
    <n v="310"/>
    <n v="71.089110000000005"/>
  </r>
  <r>
    <n v="2007"/>
    <s v="2C1"/>
    <x v="9"/>
    <n v="27120"/>
    <n v="21132"/>
    <n v="27"/>
    <s v="tonne"/>
    <n v="41"/>
    <s v="Input"/>
    <s v="CO2"/>
    <n v="0.526586"/>
    <n v="1"/>
    <n v="1"/>
    <m/>
    <n v="0"/>
    <n v="0"/>
    <n v="21"/>
    <m/>
    <n v="0"/>
    <n v="0"/>
    <n v="310"/>
    <n v="21.590026000000002"/>
  </r>
  <r>
    <n v="2007"/>
    <s v="2C1"/>
    <x v="9"/>
    <n v="27120"/>
    <n v="21132"/>
    <n v="27"/>
    <s v="tonne"/>
    <n v="666"/>
    <s v="Input"/>
    <s v="CO2"/>
    <n v="0.526586"/>
    <n v="1"/>
    <n v="1"/>
    <m/>
    <n v="0"/>
    <n v="0"/>
    <n v="21"/>
    <m/>
    <n v="0"/>
    <n v="0"/>
    <n v="310"/>
    <n v="350.706276"/>
  </r>
  <r>
    <n v="2007"/>
    <s v="2C1"/>
    <x v="9"/>
    <n v="27120"/>
    <n v="21132"/>
    <n v="27"/>
    <s v="tonne"/>
    <n v="1592"/>
    <s v="Input"/>
    <s v="CO2"/>
    <n v="0.526586"/>
    <n v="1"/>
    <n v="1"/>
    <m/>
    <n v="0"/>
    <n v="0"/>
    <n v="21"/>
    <m/>
    <n v="0"/>
    <n v="0"/>
    <n v="310"/>
    <n v="838.32491200000004"/>
  </r>
  <r>
    <n v="2007"/>
    <s v="2C1"/>
    <x v="9"/>
    <n v="27120"/>
    <n v="21132"/>
    <n v="27"/>
    <s v="tonne"/>
    <n v="886"/>
    <s v="Input"/>
    <s v="CO2"/>
    <n v="0.526586"/>
    <n v="1"/>
    <n v="1"/>
    <m/>
    <n v="0"/>
    <n v="0"/>
    <n v="21"/>
    <m/>
    <n v="0"/>
    <n v="0"/>
    <n v="310"/>
    <n v="466.55519600000002"/>
  </r>
  <r>
    <n v="2007"/>
    <s v="2C1"/>
    <x v="9"/>
    <n v="27120"/>
    <n v="21132"/>
    <n v="27"/>
    <s v="tonne"/>
    <n v="4041"/>
    <s v="Input"/>
    <s v="CO2"/>
    <n v="0.526586"/>
    <n v="1"/>
    <n v="1"/>
    <m/>
    <n v="0"/>
    <n v="0"/>
    <n v="21"/>
    <m/>
    <n v="0"/>
    <n v="0"/>
    <n v="310"/>
    <n v="2127.9340259999999"/>
  </r>
  <r>
    <n v="2007"/>
    <s v="2C1"/>
    <x v="9"/>
    <n v="27120"/>
    <n v="21132"/>
    <n v="27"/>
    <s v="tonne"/>
    <n v="254488"/>
    <s v="Input"/>
    <s v="CO2"/>
    <n v="0.526586"/>
    <n v="1"/>
    <n v="1"/>
    <m/>
    <n v="0"/>
    <n v="0"/>
    <n v="21"/>
    <m/>
    <n v="0"/>
    <n v="0"/>
    <n v="310"/>
    <n v="134009.81796799999"/>
  </r>
  <r>
    <n v="2007"/>
    <s v="2C1"/>
    <x v="9"/>
    <n v="27120"/>
    <n v="21132"/>
    <n v="27"/>
    <s v="tonne"/>
    <n v="11474"/>
    <s v="Input"/>
    <s v="CO2"/>
    <n v="0.526586"/>
    <n v="1"/>
    <n v="1"/>
    <m/>
    <n v="0"/>
    <n v="0"/>
    <n v="21"/>
    <m/>
    <n v="0"/>
    <n v="0"/>
    <n v="310"/>
    <n v="6042.0477639999999"/>
  </r>
  <r>
    <n v="2007"/>
    <s v="2C1"/>
    <x v="9"/>
    <n v="27120"/>
    <n v="21132"/>
    <n v="27"/>
    <s v="tonne"/>
    <n v="5187"/>
    <s v="Input"/>
    <s v="CO2"/>
    <n v="0.526586"/>
    <n v="1"/>
    <n v="1"/>
    <m/>
    <n v="0"/>
    <n v="0"/>
    <n v="21"/>
    <m/>
    <n v="0"/>
    <n v="0"/>
    <n v="310"/>
    <n v="2731.401582"/>
  </r>
  <r>
    <n v="2007"/>
    <s v="2C1"/>
    <x v="9"/>
    <n v="27120"/>
    <n v="21132"/>
    <n v="0"/>
    <m/>
    <n v="76"/>
    <s v="Input"/>
    <s v="CO2"/>
    <n v="0.526586"/>
    <n v="1"/>
    <n v="1"/>
    <m/>
    <n v="0"/>
    <n v="0"/>
    <n v="21"/>
    <m/>
    <n v="0"/>
    <n v="0"/>
    <n v="310"/>
    <n v="40.020536"/>
  </r>
  <r>
    <n v="2007"/>
    <s v="2C1"/>
    <x v="9"/>
    <n v="27120"/>
    <n v="21133"/>
    <n v="27"/>
    <s v="tonne"/>
    <n v="5118"/>
    <s v="Input"/>
    <s v="CO2"/>
    <n v="0.526586"/>
    <n v="1"/>
    <n v="1"/>
    <m/>
    <n v="0"/>
    <n v="0"/>
    <n v="21"/>
    <m/>
    <n v="0"/>
    <n v="0"/>
    <n v="310"/>
    <n v="2695.0671480000001"/>
  </r>
  <r>
    <n v="2007"/>
    <s v="2C1"/>
    <x v="9"/>
    <n v="27120"/>
    <n v="21133"/>
    <n v="27"/>
    <s v="tonne"/>
    <n v="663"/>
    <s v="Input"/>
    <s v="CO2"/>
    <n v="0.526586"/>
    <n v="1"/>
    <n v="1"/>
    <m/>
    <n v="0"/>
    <n v="0"/>
    <n v="21"/>
    <m/>
    <n v="0"/>
    <n v="0"/>
    <n v="310"/>
    <n v="349.12651799999998"/>
  </r>
  <r>
    <n v="2007"/>
    <s v="2C1"/>
    <x v="9"/>
    <n v="27120"/>
    <n v="21133"/>
    <n v="27"/>
    <s v="tonne"/>
    <n v="456"/>
    <s v="Input"/>
    <s v="CO2"/>
    <n v="0.526586"/>
    <n v="1"/>
    <n v="1"/>
    <m/>
    <n v="0"/>
    <n v="0"/>
    <n v="21"/>
    <m/>
    <n v="0"/>
    <n v="0"/>
    <n v="310"/>
    <n v="240.12321600000001"/>
  </r>
  <r>
    <n v="2007"/>
    <s v="2C1"/>
    <x v="9"/>
    <n v="27120"/>
    <n v="21133"/>
    <n v="27"/>
    <s v="tonne"/>
    <n v="977"/>
    <s v="Input"/>
    <s v="CO2"/>
    <n v="0.526586"/>
    <n v="1"/>
    <n v="1"/>
    <m/>
    <n v="0"/>
    <n v="0"/>
    <n v="21"/>
    <m/>
    <n v="0"/>
    <n v="0"/>
    <n v="310"/>
    <n v="514.47452199999998"/>
  </r>
  <r>
    <n v="2007"/>
    <s v="2C1"/>
    <x v="9"/>
    <n v="27120"/>
    <n v="21133"/>
    <n v="27"/>
    <s v="tonne"/>
    <n v="524"/>
    <s v="Input"/>
    <s v="CO2"/>
    <n v="0.526586"/>
    <n v="1"/>
    <n v="1"/>
    <m/>
    <n v="0"/>
    <n v="0"/>
    <n v="21"/>
    <m/>
    <n v="0"/>
    <n v="0"/>
    <n v="310"/>
    <n v="275.93106399999999"/>
  </r>
  <r>
    <n v="2007"/>
    <s v="2C1"/>
    <x v="9"/>
    <n v="27120"/>
    <n v="21133"/>
    <n v="27"/>
    <s v="tonne"/>
    <n v="6032.7160000000003"/>
    <s v="Input"/>
    <s v="CO2"/>
    <n v="0.526586"/>
    <n v="1"/>
    <n v="1"/>
    <m/>
    <n v="0"/>
    <n v="0"/>
    <n v="21"/>
    <m/>
    <n v="0"/>
    <n v="0"/>
    <n v="310"/>
    <n v="3176.7437875760002"/>
  </r>
  <r>
    <n v="2007"/>
    <s v="2C1"/>
    <x v="9"/>
    <n v="27120"/>
    <n v="21133"/>
    <n v="27"/>
    <s v="tonne"/>
    <n v="1458.2"/>
    <s v="Input"/>
    <s v="CO2"/>
    <n v="0.526586"/>
    <n v="1"/>
    <n v="1"/>
    <m/>
    <n v="0"/>
    <n v="0"/>
    <n v="21"/>
    <m/>
    <n v="0"/>
    <n v="0"/>
    <n v="310"/>
    <n v="767.86770520000005"/>
  </r>
  <r>
    <n v="2007"/>
    <s v="2C1"/>
    <x v="9"/>
    <n v="27120"/>
    <n v="21133"/>
    <n v="27"/>
    <s v="tonne"/>
    <n v="1727.5"/>
    <s v="Input"/>
    <s v="CO2"/>
    <n v="0.526586"/>
    <n v="1"/>
    <n v="1"/>
    <m/>
    <n v="0"/>
    <n v="0"/>
    <n v="21"/>
    <m/>
    <n v="0"/>
    <n v="0"/>
    <n v="310"/>
    <n v="909.67731500000002"/>
  </r>
  <r>
    <n v="2007"/>
    <s v="2C1"/>
    <x v="9"/>
    <n v="27120"/>
    <n v="21133"/>
    <n v="27"/>
    <s v="tonne"/>
    <n v="2117.36"/>
    <s v="Input"/>
    <s v="CO2"/>
    <n v="0.526586"/>
    <n v="1"/>
    <n v="1"/>
    <m/>
    <n v="0"/>
    <n v="0"/>
    <n v="21"/>
    <m/>
    <n v="0"/>
    <n v="0"/>
    <n v="310"/>
    <n v="1114.97213296"/>
  </r>
  <r>
    <n v="2007"/>
    <s v="2C1"/>
    <x v="9"/>
    <n v="27120"/>
    <n v="21133"/>
    <n v="27"/>
    <s v="tonne"/>
    <n v="5"/>
    <s v="Input"/>
    <s v="CO2"/>
    <n v="0.526586"/>
    <n v="1"/>
    <n v="1"/>
    <m/>
    <n v="0"/>
    <n v="0"/>
    <n v="21"/>
    <m/>
    <n v="0"/>
    <n v="0"/>
    <n v="310"/>
    <n v="2.63293"/>
  </r>
  <r>
    <n v="2007"/>
    <s v="2C1"/>
    <x v="9"/>
    <n v="27120"/>
    <n v="21133"/>
    <n v="27"/>
    <s v="tonne"/>
    <n v="328"/>
    <s v="Input"/>
    <s v="CO2"/>
    <n v="0.526586"/>
    <n v="1"/>
    <n v="1"/>
    <m/>
    <n v="0"/>
    <n v="0"/>
    <n v="21"/>
    <m/>
    <n v="0"/>
    <n v="0"/>
    <n v="310"/>
    <n v="172.72020800000001"/>
  </r>
  <r>
    <n v="2007"/>
    <s v="2C1"/>
    <x v="9"/>
    <n v="27120"/>
    <n v="21133"/>
    <n v="27"/>
    <s v="tonne"/>
    <n v="704"/>
    <s v="Input"/>
    <s v="CO2"/>
    <n v="0.526586"/>
    <n v="1"/>
    <n v="1"/>
    <m/>
    <n v="0"/>
    <n v="0"/>
    <n v="21"/>
    <m/>
    <n v="0"/>
    <n v="0"/>
    <n v="310"/>
    <n v="370.716544"/>
  </r>
  <r>
    <n v="2007"/>
    <s v="2C1"/>
    <x v="9"/>
    <n v="27120"/>
    <n v="21133"/>
    <n v="27"/>
    <s v="tonne"/>
    <n v="1270"/>
    <s v="Input"/>
    <s v="CO2"/>
    <n v="0.526586"/>
    <n v="1"/>
    <n v="1"/>
    <m/>
    <n v="0"/>
    <n v="0"/>
    <n v="21"/>
    <m/>
    <n v="0"/>
    <n v="0"/>
    <n v="310"/>
    <n v="668.76422000000002"/>
  </r>
  <r>
    <n v="2007"/>
    <s v="2C1"/>
    <x v="9"/>
    <n v="27120"/>
    <n v="21133"/>
    <n v="27"/>
    <s v="tonne"/>
    <n v="2031.296"/>
    <s v="Input"/>
    <s v="CO2"/>
    <n v="0.526586"/>
    <n v="1"/>
    <n v="1"/>
    <m/>
    <n v="0"/>
    <n v="0"/>
    <n v="21"/>
    <m/>
    <n v="0"/>
    <n v="0"/>
    <n v="310"/>
    <n v="1069.652035456"/>
  </r>
  <r>
    <n v="2007"/>
    <s v="2C1"/>
    <x v="9"/>
    <n v="27120"/>
    <n v="21133"/>
    <n v="27"/>
    <s v="tonne"/>
    <n v="556"/>
    <s v="Input"/>
    <s v="CO2"/>
    <n v="0.526586"/>
    <n v="1"/>
    <n v="1"/>
    <m/>
    <n v="0"/>
    <n v="0"/>
    <n v="21"/>
    <m/>
    <n v="0"/>
    <n v="0"/>
    <n v="310"/>
    <n v="292.78181599999999"/>
  </r>
  <r>
    <n v="2007"/>
    <s v="2C1"/>
    <x v="9"/>
    <n v="27120"/>
    <n v="21134"/>
    <n v="27"/>
    <s v="tonne"/>
    <n v="2387.25"/>
    <s v="Input"/>
    <s v="CO2"/>
    <n v="0.526586"/>
    <n v="1"/>
    <n v="1"/>
    <m/>
    <n v="0"/>
    <n v="0"/>
    <n v="21"/>
    <m/>
    <n v="0"/>
    <n v="0"/>
    <n v="310"/>
    <n v="1257.0924285000001"/>
  </r>
  <r>
    <n v="2007"/>
    <s v="2C1"/>
    <x v="9"/>
    <n v="27120"/>
    <n v="21134"/>
    <n v="27"/>
    <s v="tonne"/>
    <n v="1788"/>
    <s v="Input"/>
    <s v="CO2"/>
    <n v="0.526586"/>
    <n v="1"/>
    <n v="1"/>
    <m/>
    <n v="0"/>
    <n v="0"/>
    <n v="21"/>
    <m/>
    <n v="0"/>
    <n v="0"/>
    <n v="310"/>
    <n v="941.53576799999996"/>
  </r>
  <r>
    <n v="2007"/>
    <s v="2C1"/>
    <x v="9"/>
    <n v="27120"/>
    <n v="21134"/>
    <n v="27"/>
    <s v="tonne"/>
    <n v="977.1816"/>
    <s v="Input"/>
    <s v="CO2"/>
    <n v="0.526586"/>
    <n v="1"/>
    <n v="1"/>
    <m/>
    <n v="0"/>
    <n v="0"/>
    <n v="21"/>
    <m/>
    <n v="0"/>
    <n v="0"/>
    <n v="310"/>
    <n v="514.57015001759999"/>
  </r>
  <r>
    <n v="2007"/>
    <s v="2C1"/>
    <x v="9"/>
    <n v="27120"/>
    <n v="21134"/>
    <n v="27"/>
    <s v="tonne"/>
    <n v="1179.375"/>
    <s v="Input"/>
    <s v="CO2"/>
    <n v="0.526586"/>
    <n v="1"/>
    <n v="1"/>
    <m/>
    <n v="0"/>
    <n v="0"/>
    <n v="21"/>
    <m/>
    <n v="0"/>
    <n v="0"/>
    <n v="310"/>
    <n v="621.04236375000005"/>
  </r>
  <r>
    <n v="2007"/>
    <s v="2C1"/>
    <x v="9"/>
    <n v="27120"/>
    <n v="21134"/>
    <n v="27"/>
    <s v="tonne"/>
    <n v="2352"/>
    <s v="Input"/>
    <s v="CO2"/>
    <n v="0.526586"/>
    <n v="1"/>
    <n v="1"/>
    <m/>
    <n v="0"/>
    <n v="0"/>
    <n v="21"/>
    <m/>
    <n v="0"/>
    <n v="0"/>
    <n v="310"/>
    <n v="1238.530272"/>
  </r>
  <r>
    <n v="2007"/>
    <s v="2C1"/>
    <x v="9"/>
    <n v="27120"/>
    <n v="21134"/>
    <n v="27"/>
    <s v="tonne"/>
    <n v="1594"/>
    <s v="Input"/>
    <s v="CO2"/>
    <n v="0.526586"/>
    <n v="1"/>
    <n v="1"/>
    <m/>
    <n v="0"/>
    <n v="0"/>
    <n v="21"/>
    <m/>
    <n v="0"/>
    <n v="0"/>
    <n v="310"/>
    <n v="839.37808399999994"/>
  </r>
  <r>
    <n v="2007"/>
    <s v="2C1"/>
    <x v="9"/>
    <n v="27120"/>
    <n v="21134"/>
    <n v="27"/>
    <s v="tonne"/>
    <n v="72"/>
    <s v="Input"/>
    <s v="CO2"/>
    <n v="0.526586"/>
    <n v="1"/>
    <n v="1"/>
    <m/>
    <n v="0"/>
    <n v="0"/>
    <n v="21"/>
    <m/>
    <n v="0"/>
    <n v="0"/>
    <n v="310"/>
    <n v="37.914192"/>
  </r>
  <r>
    <n v="2007"/>
    <s v="2C1"/>
    <x v="9"/>
    <n v="27120"/>
    <n v="21134"/>
    <n v="27"/>
    <s v="tonne"/>
    <n v="2574"/>
    <s v="Input"/>
    <s v="CO2"/>
    <n v="0.526586"/>
    <n v="1"/>
    <n v="1"/>
    <m/>
    <n v="0"/>
    <n v="0"/>
    <n v="21"/>
    <m/>
    <n v="0"/>
    <n v="0"/>
    <n v="310"/>
    <n v="1355.432364"/>
  </r>
  <r>
    <n v="2007"/>
    <s v="2C1"/>
    <x v="9"/>
    <n v="27120"/>
    <n v="21134"/>
    <n v="27"/>
    <s v="tonne"/>
    <n v="3200"/>
    <s v="Input"/>
    <s v="CO2"/>
    <n v="0.526586"/>
    <n v="1"/>
    <n v="1"/>
    <m/>
    <n v="0"/>
    <n v="0"/>
    <n v="21"/>
    <m/>
    <n v="0"/>
    <n v="0"/>
    <n v="310"/>
    <n v="1685.0752"/>
  </r>
  <r>
    <n v="2007"/>
    <s v="2C1"/>
    <x v="9"/>
    <n v="27120"/>
    <n v="21134"/>
    <n v="27"/>
    <s v="tonne"/>
    <n v="580.99170000000004"/>
    <s v="Input"/>
    <s v="CO2"/>
    <n v="0.526586"/>
    <n v="1"/>
    <n v="1"/>
    <m/>
    <n v="0"/>
    <n v="0"/>
    <n v="21"/>
    <m/>
    <n v="0"/>
    <n v="0"/>
    <n v="310"/>
    <n v="305.9420953362"/>
  </r>
  <r>
    <n v="2007"/>
    <s v="2C1"/>
    <x v="9"/>
    <n v="27120"/>
    <n v="21134"/>
    <n v="27"/>
    <s v="tonne"/>
    <n v="773"/>
    <s v="Input"/>
    <s v="CO2"/>
    <n v="0.526586"/>
    <n v="1"/>
    <n v="1"/>
    <m/>
    <n v="0"/>
    <n v="0"/>
    <n v="21"/>
    <m/>
    <n v="0"/>
    <n v="0"/>
    <n v="310"/>
    <n v="407.05097799999999"/>
  </r>
  <r>
    <n v="2007"/>
    <s v="2C1"/>
    <x v="9"/>
    <n v="27120"/>
    <n v="21134"/>
    <n v="27"/>
    <s v="tonne"/>
    <n v="755"/>
    <s v="Input"/>
    <s v="CO2"/>
    <n v="0.526586"/>
    <n v="1"/>
    <n v="1"/>
    <m/>
    <n v="0"/>
    <n v="0"/>
    <n v="21"/>
    <m/>
    <n v="0"/>
    <n v="0"/>
    <n v="310"/>
    <n v="397.57243"/>
  </r>
  <r>
    <n v="2007"/>
    <s v="2C1"/>
    <x v="9"/>
    <n v="27120"/>
    <n v="21134"/>
    <n v="27"/>
    <s v="tonne"/>
    <n v="212"/>
    <s v="Input"/>
    <s v="CO2"/>
    <n v="0.526586"/>
    <n v="1"/>
    <n v="1"/>
    <m/>
    <n v="0"/>
    <n v="0"/>
    <n v="21"/>
    <m/>
    <n v="0"/>
    <n v="0"/>
    <n v="310"/>
    <n v="111.63623200000001"/>
  </r>
  <r>
    <n v="2007"/>
    <s v="2C1"/>
    <x v="9"/>
    <n v="27120"/>
    <n v="21134"/>
    <n v="27"/>
    <s v="tonne"/>
    <n v="313"/>
    <s v="Input"/>
    <s v="CO2"/>
    <n v="0.526586"/>
    <n v="1"/>
    <n v="1"/>
    <m/>
    <n v="0"/>
    <n v="0"/>
    <n v="21"/>
    <m/>
    <n v="0"/>
    <n v="0"/>
    <n v="310"/>
    <n v="164.82141799999999"/>
  </r>
  <r>
    <n v="2007"/>
    <s v="2C1"/>
    <x v="9"/>
    <n v="27120"/>
    <n v="21134"/>
    <n v="27"/>
    <s v="tonne"/>
    <n v="4945.5"/>
    <s v="Input"/>
    <s v="CO2"/>
    <n v="0.526586"/>
    <n v="1"/>
    <n v="1"/>
    <m/>
    <n v="0"/>
    <n v="0"/>
    <n v="21"/>
    <m/>
    <n v="0"/>
    <n v="0"/>
    <n v="310"/>
    <n v="2604.2310630000002"/>
  </r>
  <r>
    <n v="2007"/>
    <s v="2C1"/>
    <x v="9"/>
    <n v="27120"/>
    <n v="21134"/>
    <n v="27"/>
    <s v="tonne"/>
    <n v="938.64959999999996"/>
    <s v="Input"/>
    <s v="CO2"/>
    <n v="0.526586"/>
    <n v="1"/>
    <n v="1"/>
    <m/>
    <n v="0"/>
    <n v="0"/>
    <n v="21"/>
    <m/>
    <n v="0"/>
    <n v="0"/>
    <n v="310"/>
    <n v="494.27973826559997"/>
  </r>
  <r>
    <n v="2007"/>
    <s v="2C1"/>
    <x v="9"/>
    <n v="27120"/>
    <n v="21134"/>
    <n v="27"/>
    <s v="tonne"/>
    <n v="201"/>
    <s v="Input"/>
    <s v="CO2"/>
    <n v="0.526586"/>
    <n v="1"/>
    <n v="1"/>
    <m/>
    <n v="0"/>
    <n v="0"/>
    <n v="21"/>
    <m/>
    <n v="0"/>
    <n v="0"/>
    <n v="310"/>
    <n v="105.84378599999999"/>
  </r>
  <r>
    <n v="2007"/>
    <s v="2C1"/>
    <x v="9"/>
    <n v="27120"/>
    <n v="21134"/>
    <n v="27"/>
    <s v="tonne"/>
    <n v="7024"/>
    <s v="Input"/>
    <s v="CO2"/>
    <n v="0.526586"/>
    <n v="1"/>
    <n v="1"/>
    <m/>
    <n v="0"/>
    <n v="0"/>
    <n v="21"/>
    <m/>
    <n v="0"/>
    <n v="0"/>
    <n v="310"/>
    <n v="3698.7400640000001"/>
  </r>
  <r>
    <n v="2007"/>
    <s v="2C1"/>
    <x v="9"/>
    <n v="27120"/>
    <n v="21134"/>
    <n v="27"/>
    <s v="tonne"/>
    <n v="531"/>
    <s v="Input"/>
    <s v="CO2"/>
    <n v="0.526586"/>
    <n v="1"/>
    <n v="1"/>
    <m/>
    <n v="0"/>
    <n v="0"/>
    <n v="21"/>
    <m/>
    <n v="0"/>
    <n v="0"/>
    <n v="310"/>
    <n v="279.617166"/>
  </r>
  <r>
    <n v="2007"/>
    <s v="2C1"/>
    <x v="9"/>
    <n v="27120"/>
    <n v="21134"/>
    <n v="27"/>
    <s v="tonne"/>
    <n v="1745"/>
    <s v="Input"/>
    <s v="CO2"/>
    <n v="0.526586"/>
    <n v="1"/>
    <n v="1"/>
    <m/>
    <n v="0"/>
    <n v="0"/>
    <n v="21"/>
    <m/>
    <n v="0"/>
    <n v="0"/>
    <n v="310"/>
    <n v="918.89256999999998"/>
  </r>
  <r>
    <n v="2007"/>
    <s v="2C1"/>
    <x v="9"/>
    <n v="27120"/>
    <n v="21134"/>
    <n v="27"/>
    <s v="tonne"/>
    <n v="1510.6389999999999"/>
    <s v="Input"/>
    <s v="CO2"/>
    <n v="0.526586"/>
    <n v="1"/>
    <n v="1"/>
    <m/>
    <n v="0"/>
    <n v="0"/>
    <n v="21"/>
    <m/>
    <n v="0"/>
    <n v="0"/>
    <n v="310"/>
    <n v="795.481348454"/>
  </r>
  <r>
    <n v="2007"/>
    <s v="2C1"/>
    <x v="9"/>
    <n v="27120"/>
    <n v="21134"/>
    <n v="27"/>
    <s v="tonne"/>
    <n v="1848"/>
    <s v="Input"/>
    <s v="CO2"/>
    <n v="0.526586"/>
    <n v="1"/>
    <n v="1"/>
    <m/>
    <n v="0"/>
    <n v="0"/>
    <n v="21"/>
    <m/>
    <n v="0"/>
    <n v="0"/>
    <n v="310"/>
    <n v="973.13092800000004"/>
  </r>
  <r>
    <n v="2007"/>
    <s v="2C1"/>
    <x v="9"/>
    <n v="27120"/>
    <n v="21134"/>
    <n v="27"/>
    <s v="tonne"/>
    <n v="1289"/>
    <s v="Input"/>
    <s v="CO2"/>
    <n v="0.526586"/>
    <n v="1"/>
    <n v="1"/>
    <m/>
    <n v="0"/>
    <n v="0"/>
    <n v="21"/>
    <m/>
    <n v="0"/>
    <n v="0"/>
    <n v="310"/>
    <n v="678.76935400000002"/>
  </r>
  <r>
    <n v="2007"/>
    <s v="2C1"/>
    <x v="9"/>
    <n v="27120"/>
    <n v="21134"/>
    <n v="27"/>
    <s v="tonne"/>
    <n v="1455.979"/>
    <s v="Input"/>
    <s v="CO2"/>
    <n v="0.526586"/>
    <n v="1"/>
    <n v="1"/>
    <m/>
    <n v="0"/>
    <n v="0"/>
    <n v="21"/>
    <m/>
    <n v="0"/>
    <n v="0"/>
    <n v="310"/>
    <n v="766.69815769399997"/>
  </r>
  <r>
    <n v="2007"/>
    <s v="2C1"/>
    <x v="9"/>
    <n v="27120"/>
    <n v="21134"/>
    <n v="27"/>
    <s v="tonne"/>
    <n v="26534.29"/>
    <s v="Input"/>
    <s v="CO2"/>
    <n v="0.526586"/>
    <n v="1"/>
    <n v="1"/>
    <m/>
    <n v="0"/>
    <n v="0"/>
    <n v="21"/>
    <m/>
    <n v="0"/>
    <n v="0"/>
    <n v="310"/>
    <n v="13972.58563394"/>
  </r>
  <r>
    <n v="2007"/>
    <s v="2C1"/>
    <x v="9"/>
    <n v="27120"/>
    <n v="21134"/>
    <n v="27"/>
    <s v="tonne"/>
    <n v="11805"/>
    <s v="Input"/>
    <s v="CO2"/>
    <n v="0.526586"/>
    <n v="1"/>
    <n v="1"/>
    <m/>
    <n v="0"/>
    <n v="0"/>
    <n v="21"/>
    <m/>
    <n v="0"/>
    <n v="0"/>
    <n v="310"/>
    <n v="6216.3477300000004"/>
  </r>
  <r>
    <n v="2007"/>
    <s v="2C1"/>
    <x v="9"/>
    <n v="27120"/>
    <n v="21134"/>
    <n v="27"/>
    <s v="tonne"/>
    <n v="645"/>
    <s v="Input"/>
    <s v="CO2"/>
    <n v="0.526586"/>
    <n v="1"/>
    <n v="1"/>
    <m/>
    <n v="0"/>
    <n v="0"/>
    <n v="21"/>
    <m/>
    <n v="0"/>
    <n v="0"/>
    <n v="310"/>
    <n v="339.64796999999999"/>
  </r>
  <r>
    <n v="2007"/>
    <s v="2C1"/>
    <x v="9"/>
    <n v="27120"/>
    <n v="21134"/>
    <n v="27"/>
    <s v="tonne"/>
    <n v="41"/>
    <s v="Input"/>
    <s v="CO2"/>
    <n v="0.526586"/>
    <n v="1"/>
    <n v="1"/>
    <m/>
    <n v="0"/>
    <n v="0"/>
    <n v="21"/>
    <m/>
    <n v="0"/>
    <n v="0"/>
    <n v="310"/>
    <n v="21.590026000000002"/>
  </r>
  <r>
    <n v="2007"/>
    <s v="2C1"/>
    <x v="9"/>
    <n v="27120"/>
    <n v="21134"/>
    <n v="27"/>
    <s v="tonne"/>
    <n v="244"/>
    <s v="Input"/>
    <s v="CO2"/>
    <n v="0.526586"/>
    <n v="1"/>
    <n v="1"/>
    <m/>
    <n v="0"/>
    <n v="0"/>
    <n v="21"/>
    <m/>
    <n v="0"/>
    <n v="0"/>
    <n v="310"/>
    <n v="128.48698400000001"/>
  </r>
  <r>
    <n v="2007"/>
    <s v="2C1"/>
    <x v="9"/>
    <n v="27120"/>
    <n v="21134"/>
    <n v="27"/>
    <s v="tonne"/>
    <n v="732"/>
    <s v="Input"/>
    <s v="CO2"/>
    <n v="0.526586"/>
    <n v="1"/>
    <n v="1"/>
    <m/>
    <n v="0"/>
    <n v="0"/>
    <n v="21"/>
    <m/>
    <n v="0"/>
    <n v="0"/>
    <n v="310"/>
    <n v="385.46095200000002"/>
  </r>
  <r>
    <n v="2007"/>
    <s v="2C1"/>
    <x v="9"/>
    <n v="27120"/>
    <n v="21134"/>
    <n v="27"/>
    <s v="tonne"/>
    <n v="3191"/>
    <s v="Input"/>
    <s v="CO2"/>
    <n v="0.526586"/>
    <n v="1"/>
    <n v="1"/>
    <m/>
    <n v="0"/>
    <n v="0"/>
    <n v="21"/>
    <m/>
    <n v="0"/>
    <n v="0"/>
    <n v="310"/>
    <n v="1680.335926"/>
  </r>
  <r>
    <n v="2007"/>
    <s v="2C1"/>
    <x v="9"/>
    <n v="27120"/>
    <n v="21134"/>
    <n v="27"/>
    <s v="tonne"/>
    <n v="1222.8109999999999"/>
    <s v="Input"/>
    <s v="CO2"/>
    <n v="0.526586"/>
    <n v="1"/>
    <n v="1"/>
    <m/>
    <n v="0"/>
    <n v="0"/>
    <n v="21"/>
    <m/>
    <n v="0"/>
    <n v="0"/>
    <n v="310"/>
    <n v="643.91515324599993"/>
  </r>
  <r>
    <n v="2007"/>
    <s v="2C1"/>
    <x v="9"/>
    <n v="27120"/>
    <n v="21134"/>
    <n v="27"/>
    <s v="tonne"/>
    <n v="6918"/>
    <s v="Input"/>
    <s v="CO2"/>
    <n v="0.526586"/>
    <n v="1"/>
    <n v="1"/>
    <m/>
    <n v="0"/>
    <n v="0"/>
    <n v="21"/>
    <m/>
    <n v="0"/>
    <n v="0"/>
    <n v="310"/>
    <n v="3642.9219480000002"/>
  </r>
  <r>
    <n v="2007"/>
    <s v="2C1"/>
    <x v="9"/>
    <n v="27120"/>
    <n v="21134"/>
    <n v="27"/>
    <s v="tonne"/>
    <n v="8807"/>
    <s v="Input"/>
    <s v="CO2"/>
    <n v="0.526586"/>
    <n v="1"/>
    <n v="1"/>
    <m/>
    <n v="0"/>
    <n v="0"/>
    <n v="21"/>
    <m/>
    <n v="0"/>
    <n v="0"/>
    <n v="310"/>
    <n v="4637.6429019999996"/>
  </r>
  <r>
    <n v="2007"/>
    <s v="2C1"/>
    <x v="9"/>
    <n v="27120"/>
    <n v="21134"/>
    <n v="27"/>
    <s v="tonne"/>
    <n v="1318"/>
    <s v="Input"/>
    <s v="CO2"/>
    <n v="0.526586"/>
    <n v="1"/>
    <n v="1"/>
    <m/>
    <n v="0"/>
    <n v="0"/>
    <n v="21"/>
    <m/>
    <n v="0"/>
    <n v="0"/>
    <n v="310"/>
    <n v="694.04034799999999"/>
  </r>
  <r>
    <n v="2007"/>
    <s v="2C1"/>
    <x v="9"/>
    <n v="27120"/>
    <n v="21134"/>
    <n v="27"/>
    <s v="tonne"/>
    <n v="5791"/>
    <s v="Input"/>
    <s v="CO2"/>
    <n v="0.526586"/>
    <n v="1"/>
    <n v="1"/>
    <m/>
    <n v="0"/>
    <n v="0"/>
    <n v="21"/>
    <m/>
    <n v="0"/>
    <n v="0"/>
    <n v="310"/>
    <n v="3049.4595260000001"/>
  </r>
  <r>
    <n v="2007"/>
    <s v="2C1"/>
    <x v="9"/>
    <n v="27120"/>
    <n v="21134"/>
    <n v="27"/>
    <s v="tonne"/>
    <n v="887"/>
    <s v="Input"/>
    <s v="CO2"/>
    <n v="0.526586"/>
    <n v="1"/>
    <n v="1"/>
    <m/>
    <n v="0"/>
    <n v="0"/>
    <n v="21"/>
    <m/>
    <n v="0"/>
    <n v="0"/>
    <n v="310"/>
    <n v="467.08178199999998"/>
  </r>
  <r>
    <n v="2007"/>
    <s v="2C1"/>
    <x v="9"/>
    <n v="27120"/>
    <n v="21134"/>
    <n v="27"/>
    <s v="tonne"/>
    <n v="4036.5619999999999"/>
    <s v="Input"/>
    <s v="CO2"/>
    <n v="0.526586"/>
    <n v="1"/>
    <n v="1"/>
    <m/>
    <n v="0"/>
    <n v="0"/>
    <n v="21"/>
    <m/>
    <n v="0"/>
    <n v="0"/>
    <n v="310"/>
    <n v="2125.5970373320001"/>
  </r>
  <r>
    <n v="2007"/>
    <s v="2C1"/>
    <x v="9"/>
    <n v="27120"/>
    <n v="21134"/>
    <n v="27"/>
    <s v="tonne"/>
    <n v="1272"/>
    <s v="Input"/>
    <s v="CO2"/>
    <n v="0.526586"/>
    <n v="1"/>
    <n v="1"/>
    <m/>
    <n v="0"/>
    <n v="0"/>
    <n v="21"/>
    <m/>
    <n v="0"/>
    <n v="0"/>
    <n v="310"/>
    <n v="669.81739200000004"/>
  </r>
  <r>
    <n v="2007"/>
    <s v="2C1"/>
    <x v="9"/>
    <n v="27120"/>
    <n v="21134"/>
    <n v="27"/>
    <s v="tonne"/>
    <n v="291"/>
    <s v="Input"/>
    <s v="CO2"/>
    <n v="0.526586"/>
    <n v="1"/>
    <n v="1"/>
    <m/>
    <n v="0"/>
    <n v="0"/>
    <n v="21"/>
    <m/>
    <n v="0"/>
    <n v="0"/>
    <n v="310"/>
    <n v="153.236526"/>
  </r>
  <r>
    <n v="2007"/>
    <s v="2C1"/>
    <x v="9"/>
    <n v="27120"/>
    <n v="21134"/>
    <n v="27"/>
    <s v="tonne"/>
    <n v="434.49209999999999"/>
    <s v="Input"/>
    <s v="CO2"/>
    <n v="0.526586"/>
    <n v="1"/>
    <n v="1"/>
    <m/>
    <n v="0"/>
    <n v="0"/>
    <n v="21"/>
    <m/>
    <n v="0"/>
    <n v="0"/>
    <n v="310"/>
    <n v="228.7974569706"/>
  </r>
  <r>
    <n v="2007"/>
    <s v="2C1"/>
    <x v="9"/>
    <n v="27120"/>
    <n v="21134"/>
    <n v="27"/>
    <s v="tonne"/>
    <n v="4"/>
    <s v="Input"/>
    <s v="CO2"/>
    <n v="0.526586"/>
    <n v="1"/>
    <n v="1"/>
    <m/>
    <n v="0"/>
    <n v="0"/>
    <n v="21"/>
    <m/>
    <n v="0"/>
    <n v="0"/>
    <n v="310"/>
    <n v="2.106344"/>
  </r>
  <r>
    <n v="2007"/>
    <s v="2C1"/>
    <x v="9"/>
    <n v="27120"/>
    <n v="21134"/>
    <n v="27"/>
    <s v="tonne"/>
    <n v="1612"/>
    <s v="Input"/>
    <s v="CO2"/>
    <n v="0.526586"/>
    <n v="1"/>
    <n v="1"/>
    <m/>
    <n v="0"/>
    <n v="0"/>
    <n v="21"/>
    <m/>
    <n v="0"/>
    <n v="0"/>
    <n v="310"/>
    <n v="848.85663199999999"/>
  </r>
  <r>
    <n v="2007"/>
    <s v="2C1"/>
    <x v="9"/>
    <n v="27120"/>
    <n v="21134"/>
    <n v="27"/>
    <s v="tonne"/>
    <n v="147"/>
    <s v="Input"/>
    <s v="CO2"/>
    <n v="0.526586"/>
    <n v="1"/>
    <n v="1"/>
    <m/>
    <n v="0"/>
    <n v="0"/>
    <n v="21"/>
    <m/>
    <n v="0"/>
    <n v="0"/>
    <n v="310"/>
    <n v="77.408141999999998"/>
  </r>
  <r>
    <n v="2007"/>
    <s v="2C1"/>
    <x v="9"/>
    <n v="27120"/>
    <n v="21134"/>
    <n v="27"/>
    <s v="tonne"/>
    <n v="106"/>
    <s v="Input"/>
    <s v="CO2"/>
    <n v="0.526586"/>
    <n v="1"/>
    <n v="1"/>
    <m/>
    <n v="0"/>
    <n v="0"/>
    <n v="21"/>
    <m/>
    <n v="0"/>
    <n v="0"/>
    <n v="310"/>
    <n v="55.818116000000003"/>
  </r>
  <r>
    <n v="2007"/>
    <s v="2C1"/>
    <x v="9"/>
    <n v="27120"/>
    <n v="21134"/>
    <n v="27"/>
    <s v="tonne"/>
    <n v="1039"/>
    <s v="Input"/>
    <s v="CO2"/>
    <n v="0.526586"/>
    <n v="1"/>
    <n v="1"/>
    <m/>
    <n v="0"/>
    <n v="0"/>
    <n v="21"/>
    <m/>
    <n v="0"/>
    <n v="0"/>
    <n v="310"/>
    <n v="547.12285399999996"/>
  </r>
  <r>
    <n v="2007"/>
    <s v="2C1"/>
    <x v="9"/>
    <n v="27120"/>
    <n v="21134"/>
    <n v="27"/>
    <s v="tonne"/>
    <n v="659"/>
    <s v="Input"/>
    <s v="CO2"/>
    <n v="0.526586"/>
    <n v="1"/>
    <n v="1"/>
    <m/>
    <n v="0"/>
    <n v="0"/>
    <n v="21"/>
    <m/>
    <n v="0"/>
    <n v="0"/>
    <n v="310"/>
    <n v="347.020174"/>
  </r>
  <r>
    <n v="2007"/>
    <s v="2C1"/>
    <x v="9"/>
    <n v="27120"/>
    <n v="21134"/>
    <n v="27"/>
    <s v="tonne"/>
    <n v="1303"/>
    <s v="Input"/>
    <s v="CO2"/>
    <n v="0.526586"/>
    <n v="1"/>
    <n v="1"/>
    <m/>
    <n v="0"/>
    <n v="0"/>
    <n v="21"/>
    <m/>
    <n v="0"/>
    <n v="0"/>
    <n v="310"/>
    <n v="686.14155800000003"/>
  </r>
  <r>
    <n v="2007"/>
    <s v="2C1"/>
    <x v="9"/>
    <n v="27120"/>
    <n v="21134"/>
    <n v="27"/>
    <s v="tonne"/>
    <n v="399"/>
    <s v="Input"/>
    <s v="CO2"/>
    <n v="0.526586"/>
    <n v="1"/>
    <n v="1"/>
    <m/>
    <n v="0"/>
    <n v="0"/>
    <n v="21"/>
    <m/>
    <n v="0"/>
    <n v="0"/>
    <n v="310"/>
    <n v="210.10781399999999"/>
  </r>
  <r>
    <n v="2007"/>
    <s v="2C1"/>
    <x v="9"/>
    <n v="27120"/>
    <n v="21134"/>
    <n v="27"/>
    <s v="tonne"/>
    <n v="384"/>
    <s v="Input"/>
    <s v="CO2"/>
    <n v="0.526586"/>
    <n v="1"/>
    <n v="1"/>
    <m/>
    <n v="0"/>
    <n v="0"/>
    <n v="21"/>
    <m/>
    <n v="0"/>
    <n v="0"/>
    <n v="310"/>
    <n v="202.209024"/>
  </r>
  <r>
    <n v="2007"/>
    <s v="2C1"/>
    <x v="9"/>
    <n v="27120"/>
    <n v="21134"/>
    <n v="27"/>
    <s v="tonne"/>
    <n v="515"/>
    <s v="Input"/>
    <s v="CO2"/>
    <n v="0.526586"/>
    <n v="1"/>
    <n v="1"/>
    <m/>
    <n v="0"/>
    <n v="0"/>
    <n v="21"/>
    <m/>
    <n v="0"/>
    <n v="0"/>
    <n v="310"/>
    <n v="271.19179000000003"/>
  </r>
  <r>
    <n v="2007"/>
    <s v="2C1"/>
    <x v="9"/>
    <n v="27120"/>
    <n v="21134"/>
    <n v="27"/>
    <s v="tonne"/>
    <n v="2555"/>
    <s v="Input"/>
    <s v="CO2"/>
    <n v="0.526586"/>
    <n v="1"/>
    <n v="1"/>
    <m/>
    <n v="0"/>
    <n v="0"/>
    <n v="21"/>
    <m/>
    <n v="0"/>
    <n v="0"/>
    <n v="310"/>
    <n v="1345.42723"/>
  </r>
  <r>
    <n v="2007"/>
    <s v="2C1"/>
    <x v="9"/>
    <n v="27120"/>
    <n v="21134"/>
    <n v="27"/>
    <s v="tonne"/>
    <n v="121.33029999999999"/>
    <s v="Input"/>
    <s v="CO2"/>
    <n v="0.526586"/>
    <n v="1"/>
    <n v="1"/>
    <m/>
    <n v="0"/>
    <n v="0"/>
    <n v="21"/>
    <m/>
    <n v="0"/>
    <n v="0"/>
    <n v="310"/>
    <n v="63.890837355799995"/>
  </r>
  <r>
    <n v="2007"/>
    <s v="2C1"/>
    <x v="9"/>
    <n v="27120"/>
    <n v="21134"/>
    <n v="27"/>
    <s v="tonne"/>
    <n v="2792"/>
    <s v="Input"/>
    <s v="CO2"/>
    <n v="0.526586"/>
    <n v="1"/>
    <n v="1"/>
    <m/>
    <n v="0"/>
    <n v="0"/>
    <n v="21"/>
    <m/>
    <n v="0"/>
    <n v="0"/>
    <n v="310"/>
    <n v="1470.228112"/>
  </r>
  <r>
    <n v="2007"/>
    <s v="2C1"/>
    <x v="9"/>
    <n v="27120"/>
    <n v="21134"/>
    <n v="27"/>
    <s v="tonne"/>
    <n v="483"/>
    <s v="Input"/>
    <s v="CO2"/>
    <n v="0.526586"/>
    <n v="1"/>
    <n v="1"/>
    <m/>
    <n v="0"/>
    <n v="0"/>
    <n v="21"/>
    <m/>
    <n v="0"/>
    <n v="0"/>
    <n v="310"/>
    <n v="254.341038"/>
  </r>
  <r>
    <n v="2007"/>
    <s v="2C1"/>
    <x v="9"/>
    <n v="27120"/>
    <n v="21134"/>
    <n v="27"/>
    <s v="tonne"/>
    <n v="1009"/>
    <s v="Input"/>
    <s v="CO2"/>
    <n v="0.526586"/>
    <n v="1"/>
    <n v="1"/>
    <m/>
    <n v="0"/>
    <n v="0"/>
    <n v="21"/>
    <m/>
    <n v="0"/>
    <n v="0"/>
    <n v="310"/>
    <n v="531.32527400000004"/>
  </r>
  <r>
    <n v="2007"/>
    <s v="2C1"/>
    <x v="9"/>
    <n v="27120"/>
    <n v="21134"/>
    <n v="27"/>
    <s v="tonne"/>
    <n v="166"/>
    <s v="Input"/>
    <s v="CO2"/>
    <n v="0.526586"/>
    <n v="1"/>
    <n v="1"/>
    <m/>
    <n v="0"/>
    <n v="0"/>
    <n v="21"/>
    <m/>
    <n v="0"/>
    <n v="0"/>
    <n v="310"/>
    <n v="87.413275999999996"/>
  </r>
  <r>
    <n v="2007"/>
    <s v="2C1"/>
    <x v="9"/>
    <n v="27120"/>
    <n v="21134"/>
    <n v="27"/>
    <s v="tonne"/>
    <n v="557"/>
    <s v="Input"/>
    <s v="CO2"/>
    <n v="0.526586"/>
    <n v="1"/>
    <n v="1"/>
    <m/>
    <n v="0"/>
    <n v="0"/>
    <n v="21"/>
    <m/>
    <n v="0"/>
    <n v="0"/>
    <n v="310"/>
    <n v="293.308402"/>
  </r>
  <r>
    <n v="2007"/>
    <s v="2C1"/>
    <x v="9"/>
    <n v="27120"/>
    <n v="21134"/>
    <n v="27"/>
    <s v="tonne"/>
    <n v="429.75"/>
    <s v="Input"/>
    <s v="CO2"/>
    <n v="0.526586"/>
    <n v="1"/>
    <n v="1"/>
    <m/>
    <n v="0"/>
    <n v="0"/>
    <n v="21"/>
    <m/>
    <n v="0"/>
    <n v="0"/>
    <n v="310"/>
    <n v="226.30033349999999"/>
  </r>
  <r>
    <n v="2007"/>
    <s v="2C1"/>
    <x v="9"/>
    <n v="27120"/>
    <n v="21134"/>
    <n v="27"/>
    <s v="tonne"/>
    <n v="2049"/>
    <s v="Input"/>
    <s v="CO2"/>
    <n v="0.526586"/>
    <n v="1"/>
    <n v="1"/>
    <m/>
    <n v="0"/>
    <n v="0"/>
    <n v="21"/>
    <m/>
    <n v="0"/>
    <n v="0"/>
    <n v="310"/>
    <n v="1078.9747139999999"/>
  </r>
  <r>
    <n v="2007"/>
    <s v="2C1"/>
    <x v="9"/>
    <n v="27120"/>
    <n v="21134"/>
    <n v="27"/>
    <s v="tonne"/>
    <n v="912"/>
    <s v="Input"/>
    <s v="CO2"/>
    <n v="0.526586"/>
    <n v="1"/>
    <n v="1"/>
    <m/>
    <n v="0"/>
    <n v="0"/>
    <n v="21"/>
    <m/>
    <n v="0"/>
    <n v="0"/>
    <n v="310"/>
    <n v="480.24643200000003"/>
  </r>
  <r>
    <n v="2007"/>
    <s v="2C1"/>
    <x v="9"/>
    <n v="27120"/>
    <n v="21134"/>
    <n v="27"/>
    <s v="tonne"/>
    <n v="216.32939999999999"/>
    <s v="Input"/>
    <s v="CO2"/>
    <n v="0.526586"/>
    <n v="1"/>
    <n v="1"/>
    <m/>
    <n v="0"/>
    <n v="0"/>
    <n v="21"/>
    <m/>
    <n v="0"/>
    <n v="0"/>
    <n v="310"/>
    <n v="113.9160334284"/>
  </r>
  <r>
    <n v="2007"/>
    <s v="2C1"/>
    <x v="9"/>
    <n v="27120"/>
    <n v="21134"/>
    <n v="27"/>
    <s v="tonne"/>
    <n v="8697"/>
    <s v="Input"/>
    <s v="CO2"/>
    <n v="0.526586"/>
    <n v="1"/>
    <n v="1"/>
    <m/>
    <n v="0"/>
    <n v="0"/>
    <n v="21"/>
    <m/>
    <n v="0"/>
    <n v="0"/>
    <n v="310"/>
    <n v="4579.7184420000003"/>
  </r>
  <r>
    <n v="2007"/>
    <s v="2C1"/>
    <x v="9"/>
    <n v="27120"/>
    <n v="21134"/>
    <n v="27"/>
    <s v="tonne"/>
    <n v="1536"/>
    <s v="Input"/>
    <s v="CO2"/>
    <n v="0.526586"/>
    <n v="1"/>
    <n v="1"/>
    <m/>
    <n v="0"/>
    <n v="0"/>
    <n v="21"/>
    <m/>
    <n v="0"/>
    <n v="0"/>
    <n v="310"/>
    <n v="808.836096"/>
  </r>
  <r>
    <n v="2007"/>
    <s v="2C1"/>
    <x v="9"/>
    <n v="27120"/>
    <n v="21134"/>
    <n v="27"/>
    <s v="tonne"/>
    <n v="2478.6219999999998"/>
    <s v="Input"/>
    <s v="CO2"/>
    <n v="0.526586"/>
    <n v="1"/>
    <n v="1"/>
    <m/>
    <n v="0"/>
    <n v="0"/>
    <n v="21"/>
    <m/>
    <n v="0"/>
    <n v="0"/>
    <n v="310"/>
    <n v="1305.2076444919999"/>
  </r>
  <r>
    <n v="2007"/>
    <s v="2C1"/>
    <x v="9"/>
    <n v="27120"/>
    <n v="21134"/>
    <n v="27"/>
    <s v="tonne"/>
    <n v="5002"/>
    <s v="Input"/>
    <s v="CO2"/>
    <n v="0.526586"/>
    <n v="1"/>
    <n v="1"/>
    <m/>
    <n v="0"/>
    <n v="0"/>
    <n v="21"/>
    <m/>
    <n v="0"/>
    <n v="0"/>
    <n v="310"/>
    <n v="2633.9831720000002"/>
  </r>
  <r>
    <n v="2007"/>
    <s v="2C1"/>
    <x v="9"/>
    <n v="27120"/>
    <n v="21134"/>
    <n v="27"/>
    <s v="tonne"/>
    <n v="180"/>
    <s v="Input"/>
    <s v="CO2"/>
    <n v="0.526586"/>
    <n v="1"/>
    <n v="1"/>
    <m/>
    <n v="0"/>
    <n v="0"/>
    <n v="21"/>
    <m/>
    <n v="0"/>
    <n v="0"/>
    <n v="310"/>
    <n v="94.785480000000007"/>
  </r>
  <r>
    <n v="2007"/>
    <s v="2C1"/>
    <x v="9"/>
    <n v="27120"/>
    <n v="21134"/>
    <n v="27"/>
    <s v="tonne"/>
    <n v="981"/>
    <s v="Input"/>
    <s v="CO2"/>
    <n v="0.526586"/>
    <n v="1"/>
    <n v="1"/>
    <m/>
    <n v="0"/>
    <n v="0"/>
    <n v="21"/>
    <m/>
    <n v="0"/>
    <n v="0"/>
    <n v="310"/>
    <n v="516.58086600000001"/>
  </r>
  <r>
    <n v="2007"/>
    <s v="2C1"/>
    <x v="9"/>
    <n v="27120"/>
    <n v="21134"/>
    <n v="27"/>
    <s v="tonne"/>
    <n v="573"/>
    <s v="Input"/>
    <s v="CO2"/>
    <n v="0.526586"/>
    <n v="1"/>
    <n v="1"/>
    <m/>
    <n v="0"/>
    <n v="0"/>
    <n v="21"/>
    <m/>
    <n v="0"/>
    <n v="0"/>
    <n v="310"/>
    <n v="301.73377799999997"/>
  </r>
  <r>
    <n v="2007"/>
    <s v="2C1"/>
    <x v="9"/>
    <n v="27120"/>
    <n v="21134"/>
    <n v="27"/>
    <s v="tonne"/>
    <n v="8373"/>
    <s v="Input"/>
    <s v="CO2"/>
    <n v="0.526586"/>
    <n v="1"/>
    <n v="1"/>
    <m/>
    <n v="0"/>
    <n v="0"/>
    <n v="21"/>
    <m/>
    <n v="0"/>
    <n v="0"/>
    <n v="310"/>
    <n v="4409.1045780000004"/>
  </r>
  <r>
    <n v="2007"/>
    <s v="2C1"/>
    <x v="9"/>
    <n v="27120"/>
    <n v="21134"/>
    <n v="27"/>
    <s v="tonne"/>
    <n v="2526"/>
    <s v="Input"/>
    <s v="CO2"/>
    <n v="0.526586"/>
    <n v="1"/>
    <n v="1"/>
    <m/>
    <n v="0"/>
    <n v="0"/>
    <n v="21"/>
    <m/>
    <n v="0"/>
    <n v="0"/>
    <n v="310"/>
    <n v="1330.156236"/>
  </r>
  <r>
    <n v="2007"/>
    <s v="2C1"/>
    <x v="9"/>
    <n v="27120"/>
    <n v="21134"/>
    <n v="27"/>
    <s v="tonne"/>
    <n v="1271"/>
    <s v="Input"/>
    <s v="CO2"/>
    <n v="0.526586"/>
    <n v="1"/>
    <n v="1"/>
    <m/>
    <n v="0"/>
    <n v="0"/>
    <n v="21"/>
    <m/>
    <n v="0"/>
    <n v="0"/>
    <n v="310"/>
    <n v="669.29080599999998"/>
  </r>
  <r>
    <n v="2007"/>
    <s v="2C1"/>
    <x v="9"/>
    <n v="27120"/>
    <n v="21134"/>
    <n v="27"/>
    <s v="tonne"/>
    <n v="780"/>
    <s v="Input"/>
    <s v="CO2"/>
    <n v="0.526586"/>
    <n v="1"/>
    <n v="1"/>
    <m/>
    <n v="0"/>
    <n v="0"/>
    <n v="21"/>
    <m/>
    <n v="0"/>
    <n v="0"/>
    <n v="310"/>
    <n v="410.73707999999999"/>
  </r>
  <r>
    <n v="2007"/>
    <s v="2C1"/>
    <x v="9"/>
    <n v="27120"/>
    <n v="21134"/>
    <n v="27"/>
    <s v="tonne"/>
    <n v="1696"/>
    <s v="Input"/>
    <s v="CO2"/>
    <n v="0.526586"/>
    <n v="1"/>
    <n v="1"/>
    <m/>
    <n v="0"/>
    <n v="0"/>
    <n v="21"/>
    <m/>
    <n v="0"/>
    <n v="0"/>
    <n v="310"/>
    <n v="893.08985600000005"/>
  </r>
  <r>
    <n v="2007"/>
    <s v="2C1"/>
    <x v="9"/>
    <n v="27120"/>
    <n v="21134"/>
    <n v="27"/>
    <s v="tonne"/>
    <n v="1699"/>
    <s v="Input"/>
    <s v="CO2"/>
    <n v="0.526586"/>
    <n v="1"/>
    <n v="1"/>
    <m/>
    <n v="0"/>
    <n v="0"/>
    <n v="21"/>
    <m/>
    <n v="0"/>
    <n v="0"/>
    <n v="310"/>
    <n v="894.66961400000002"/>
  </r>
  <r>
    <n v="2007"/>
    <s v="2C1"/>
    <x v="9"/>
    <n v="27120"/>
    <n v="21134"/>
    <n v="27"/>
    <s v="tonne"/>
    <n v="1529"/>
    <s v="Input"/>
    <s v="CO2"/>
    <n v="0.526586"/>
    <n v="1"/>
    <n v="1"/>
    <m/>
    <n v="0"/>
    <n v="0"/>
    <n v="21"/>
    <m/>
    <n v="0"/>
    <n v="0"/>
    <n v="310"/>
    <n v="805.14999399999999"/>
  </r>
  <r>
    <n v="2007"/>
    <s v="2C1"/>
    <x v="9"/>
    <n v="27120"/>
    <n v="21134"/>
    <n v="27"/>
    <s v="tonne"/>
    <n v="429"/>
    <s v="Input"/>
    <s v="CO2"/>
    <n v="0.526586"/>
    <n v="1"/>
    <n v="1"/>
    <m/>
    <n v="0"/>
    <n v="0"/>
    <n v="21"/>
    <m/>
    <n v="0"/>
    <n v="0"/>
    <n v="310"/>
    <n v="225.905394"/>
  </r>
  <r>
    <n v="2007"/>
    <s v="2C1"/>
    <x v="9"/>
    <n v="27120"/>
    <n v="21134"/>
    <n v="27"/>
    <s v="tonne"/>
    <n v="2900"/>
    <s v="Input"/>
    <s v="CO2"/>
    <n v="0.526586"/>
    <n v="1"/>
    <n v="1"/>
    <m/>
    <n v="0"/>
    <n v="0"/>
    <n v="21"/>
    <m/>
    <n v="0"/>
    <n v="0"/>
    <n v="310"/>
    <n v="1527.0994000000001"/>
  </r>
  <r>
    <n v="2007"/>
    <s v="2C1"/>
    <x v="9"/>
    <n v="27120"/>
    <n v="21134"/>
    <n v="27"/>
    <s v="tonne"/>
    <n v="2096"/>
    <s v="Input"/>
    <s v="CO2"/>
    <n v="0.526586"/>
    <n v="1"/>
    <n v="1"/>
    <m/>
    <n v="0"/>
    <n v="0"/>
    <n v="21"/>
    <m/>
    <n v="0"/>
    <n v="0"/>
    <n v="310"/>
    <n v="1103.724256"/>
  </r>
  <r>
    <n v="2007"/>
    <s v="2C1"/>
    <x v="9"/>
    <n v="27120"/>
    <n v="21134"/>
    <n v="27"/>
    <s v="tonne"/>
    <n v="800"/>
    <s v="Input"/>
    <s v="CO2"/>
    <n v="0.526586"/>
    <n v="1"/>
    <n v="1"/>
    <m/>
    <n v="0"/>
    <n v="0"/>
    <n v="21"/>
    <m/>
    <n v="0"/>
    <n v="0"/>
    <n v="310"/>
    <n v="421.2688"/>
  </r>
  <r>
    <n v="2007"/>
    <s v="2C1"/>
    <x v="9"/>
    <n v="27120"/>
    <n v="21134"/>
    <n v="27"/>
    <s v="tonne"/>
    <n v="5929.625"/>
    <s v="Input"/>
    <s v="CO2"/>
    <n v="0.526586"/>
    <n v="1"/>
    <n v="1"/>
    <m/>
    <n v="0"/>
    <n v="0"/>
    <n v="21"/>
    <m/>
    <n v="0"/>
    <n v="0"/>
    <n v="310"/>
    <n v="3122.4575102499998"/>
  </r>
  <r>
    <n v="2007"/>
    <s v="2C1"/>
    <x v="9"/>
    <n v="27120"/>
    <n v="21134"/>
    <n v="27"/>
    <s v="tonne"/>
    <n v="1759"/>
    <s v="Input"/>
    <s v="CO2"/>
    <n v="0.526586"/>
    <n v="1"/>
    <n v="1"/>
    <m/>
    <n v="0"/>
    <n v="0"/>
    <n v="21"/>
    <m/>
    <n v="0"/>
    <n v="0"/>
    <n v="310"/>
    <n v="926.26477399999999"/>
  </r>
  <r>
    <n v="2007"/>
    <s v="2C1"/>
    <x v="9"/>
    <n v="27120"/>
    <n v="21134"/>
    <n v="27"/>
    <s v="tonne"/>
    <n v="1701"/>
    <s v="Input"/>
    <s v="CO2"/>
    <n v="0.526586"/>
    <n v="1"/>
    <n v="1"/>
    <m/>
    <n v="0"/>
    <n v="0"/>
    <n v="21"/>
    <m/>
    <n v="0"/>
    <n v="0"/>
    <n v="310"/>
    <n v="895.72278600000004"/>
  </r>
  <r>
    <n v="2007"/>
    <s v="2C1"/>
    <x v="9"/>
    <n v="27120"/>
    <n v="21134"/>
    <n v="27"/>
    <s v="tonne"/>
    <n v="645.99429999999995"/>
    <s v="Input"/>
    <s v="CO2"/>
    <n v="0.526586"/>
    <n v="1"/>
    <n v="1"/>
    <m/>
    <n v="0"/>
    <n v="0"/>
    <n v="21"/>
    <m/>
    <n v="0"/>
    <n v="0"/>
    <n v="310"/>
    <n v="340.17155445979995"/>
  </r>
  <r>
    <n v="2007"/>
    <s v="2C1"/>
    <x v="9"/>
    <n v="27120"/>
    <n v="21134"/>
    <n v="27"/>
    <s v="tonne"/>
    <n v="779.15250000000003"/>
    <s v="Input"/>
    <s v="CO2"/>
    <n v="0.526586"/>
    <n v="1"/>
    <n v="1"/>
    <m/>
    <n v="0"/>
    <n v="0"/>
    <n v="21"/>
    <m/>
    <n v="0"/>
    <n v="0"/>
    <n v="310"/>
    <n v="410.290798365"/>
  </r>
  <r>
    <n v="2007"/>
    <s v="2C1"/>
    <x v="9"/>
    <n v="27120"/>
    <n v="21134"/>
    <n v="27"/>
    <s v="tonne"/>
    <n v="604"/>
    <s v="Input"/>
    <s v="CO2"/>
    <n v="0.526586"/>
    <n v="1"/>
    <n v="1"/>
    <m/>
    <n v="0"/>
    <n v="0"/>
    <n v="21"/>
    <m/>
    <n v="0"/>
    <n v="0"/>
    <n v="310"/>
    <n v="318.05794400000002"/>
  </r>
  <r>
    <n v="2007"/>
    <s v="2C1"/>
    <x v="9"/>
    <n v="27120"/>
    <n v="21134"/>
    <n v="27"/>
    <s v="tonne"/>
    <n v="1150"/>
    <s v="Input"/>
    <s v="CO2"/>
    <n v="0.526586"/>
    <n v="1"/>
    <n v="1"/>
    <m/>
    <n v="0"/>
    <n v="0"/>
    <n v="21"/>
    <m/>
    <n v="0"/>
    <n v="0"/>
    <n v="310"/>
    <n v="605.57389999999998"/>
  </r>
  <r>
    <n v="2007"/>
    <s v="2C1"/>
    <x v="9"/>
    <n v="27120"/>
    <n v="21134"/>
    <n v="27"/>
    <s v="tonne"/>
    <n v="1054.1469999999999"/>
    <s v="Input"/>
    <s v="CO2"/>
    <n v="0.526586"/>
    <n v="1"/>
    <n v="1"/>
    <m/>
    <n v="0"/>
    <n v="0"/>
    <n v="21"/>
    <m/>
    <n v="0"/>
    <n v="0"/>
    <n v="310"/>
    <n v="555.09905214200001"/>
  </r>
  <r>
    <n v="2007"/>
    <s v="2C1"/>
    <x v="9"/>
    <n v="27120"/>
    <n v="21134"/>
    <n v="27"/>
    <s v="tonne"/>
    <n v="663"/>
    <s v="Input"/>
    <s v="CO2"/>
    <n v="0.526586"/>
    <n v="1"/>
    <n v="1"/>
    <m/>
    <n v="0"/>
    <n v="0"/>
    <n v="21"/>
    <m/>
    <n v="0"/>
    <n v="0"/>
    <n v="310"/>
    <n v="349.12651799999998"/>
  </r>
  <r>
    <n v="2007"/>
    <s v="2C1"/>
    <x v="9"/>
    <n v="27120"/>
    <n v="21134"/>
    <n v="27"/>
    <s v="tonne"/>
    <n v="132.75"/>
    <s v="Input"/>
    <s v="CO2"/>
    <n v="0.526586"/>
    <n v="1"/>
    <n v="1"/>
    <m/>
    <n v="0"/>
    <n v="0"/>
    <n v="21"/>
    <m/>
    <n v="0"/>
    <n v="0"/>
    <n v="310"/>
    <n v="69.904291499999999"/>
  </r>
  <r>
    <n v="2007"/>
    <s v="2C1"/>
    <x v="9"/>
    <n v="27120"/>
    <n v="21134"/>
    <n v="27"/>
    <s v="tonne"/>
    <n v="198.3305"/>
    <s v="Input"/>
    <s v="CO2"/>
    <n v="0.526586"/>
    <n v="1"/>
    <n v="1"/>
    <m/>
    <n v="0"/>
    <n v="0"/>
    <n v="21"/>
    <m/>
    <n v="0"/>
    <n v="0"/>
    <n v="310"/>
    <n v="104.438064673"/>
  </r>
  <r>
    <n v="2007"/>
    <s v="2C1"/>
    <x v="9"/>
    <n v="27120"/>
    <n v="21134"/>
    <n v="27"/>
    <s v="tonne"/>
    <n v="9042"/>
    <s v="Input"/>
    <s v="CO2"/>
    <n v="0.526586"/>
    <n v="1"/>
    <n v="1"/>
    <m/>
    <n v="0"/>
    <n v="0"/>
    <n v="21"/>
    <m/>
    <n v="0"/>
    <n v="0"/>
    <n v="310"/>
    <n v="4761.3906120000001"/>
  </r>
  <r>
    <n v="2007"/>
    <s v="2C1"/>
    <x v="9"/>
    <n v="27120"/>
    <n v="21134"/>
    <n v="27"/>
    <s v="tonne"/>
    <n v="166"/>
    <s v="Input"/>
    <s v="CO2"/>
    <n v="0.526586"/>
    <n v="1"/>
    <n v="1"/>
    <m/>
    <n v="0"/>
    <n v="0"/>
    <n v="21"/>
    <m/>
    <n v="0"/>
    <n v="0"/>
    <n v="310"/>
    <n v="87.413275999999996"/>
  </r>
  <r>
    <n v="2007"/>
    <s v="2C1"/>
    <x v="9"/>
    <n v="27120"/>
    <n v="21134"/>
    <n v="27"/>
    <s v="tonne"/>
    <n v="901"/>
    <s v="Input"/>
    <s v="CO2"/>
    <n v="0.526586"/>
    <n v="1"/>
    <n v="1"/>
    <m/>
    <n v="0"/>
    <n v="0"/>
    <n v="21"/>
    <m/>
    <n v="0"/>
    <n v="0"/>
    <n v="310"/>
    <n v="474.45398599999999"/>
  </r>
  <r>
    <n v="2007"/>
    <s v="2C1"/>
    <x v="9"/>
    <n v="27120"/>
    <n v="21134"/>
    <n v="27"/>
    <s v="tonne"/>
    <n v="809"/>
    <s v="Input"/>
    <s v="CO2"/>
    <n v="0.526586"/>
    <n v="1"/>
    <n v="1"/>
    <m/>
    <n v="0"/>
    <n v="0"/>
    <n v="21"/>
    <m/>
    <n v="0"/>
    <n v="0"/>
    <n v="310"/>
    <n v="426.00807400000002"/>
  </r>
  <r>
    <n v="2007"/>
    <s v="2C1"/>
    <x v="9"/>
    <n v="27120"/>
    <n v="21134"/>
    <n v="27"/>
    <s v="tonne"/>
    <n v="1308"/>
    <s v="Input"/>
    <s v="CO2"/>
    <n v="0.526586"/>
    <n v="1"/>
    <n v="1"/>
    <m/>
    <n v="0"/>
    <n v="0"/>
    <n v="21"/>
    <m/>
    <n v="0"/>
    <n v="0"/>
    <n v="310"/>
    <n v="688.77448800000002"/>
  </r>
  <r>
    <n v="2007"/>
    <s v="2C1"/>
    <x v="9"/>
    <n v="27120"/>
    <n v="21134"/>
    <n v="27"/>
    <s v="tonne"/>
    <n v="2970.2910000000002"/>
    <s v="Input"/>
    <s v="CO2"/>
    <n v="0.526586"/>
    <n v="1"/>
    <n v="1"/>
    <m/>
    <n v="0"/>
    <n v="0"/>
    <n v="21"/>
    <m/>
    <n v="0"/>
    <n v="0"/>
    <n v="310"/>
    <n v="1564.1136565260001"/>
  </r>
  <r>
    <n v="2007"/>
    <s v="2C1"/>
    <x v="9"/>
    <n v="27120"/>
    <n v="21134"/>
    <n v="27"/>
    <s v="tonne"/>
    <n v="3566.25"/>
    <s v="Input"/>
    <s v="CO2"/>
    <n v="0.526586"/>
    <n v="1"/>
    <n v="1"/>
    <m/>
    <n v="0"/>
    <n v="0"/>
    <n v="21"/>
    <m/>
    <n v="0"/>
    <n v="0"/>
    <n v="310"/>
    <n v="1877.9373224999999"/>
  </r>
  <r>
    <n v="2007"/>
    <s v="2C1"/>
    <x v="9"/>
    <n v="27120"/>
    <n v="21134"/>
    <n v="27"/>
    <s v="tonne"/>
    <n v="225"/>
    <s v="Input"/>
    <s v="CO2"/>
    <n v="0.526586"/>
    <n v="1"/>
    <n v="1"/>
    <m/>
    <n v="0"/>
    <n v="0"/>
    <n v="21"/>
    <m/>
    <n v="0"/>
    <n v="0"/>
    <n v="310"/>
    <n v="118.48184999999999"/>
  </r>
  <r>
    <n v="2007"/>
    <s v="2C1"/>
    <x v="9"/>
    <n v="27120"/>
    <n v="21134"/>
    <n v="27"/>
    <s v="tonne"/>
    <n v="1867"/>
    <s v="Input"/>
    <s v="CO2"/>
    <n v="0.526586"/>
    <n v="1"/>
    <n v="1"/>
    <m/>
    <n v="0"/>
    <n v="0"/>
    <n v="21"/>
    <m/>
    <n v="0"/>
    <n v="0"/>
    <n v="310"/>
    <n v="983.13606200000004"/>
  </r>
  <r>
    <n v="2007"/>
    <s v="2C1"/>
    <x v="9"/>
    <n v="27120"/>
    <n v="21134"/>
    <n v="27"/>
    <s v="tonne"/>
    <n v="849"/>
    <s v="Input"/>
    <s v="CO2"/>
    <n v="0.526586"/>
    <n v="1"/>
    <n v="1"/>
    <m/>
    <n v="0"/>
    <n v="0"/>
    <n v="21"/>
    <m/>
    <n v="0"/>
    <n v="0"/>
    <n v="310"/>
    <n v="447.07151399999998"/>
  </r>
  <r>
    <n v="2007"/>
    <s v="2C1"/>
    <x v="9"/>
    <n v="27120"/>
    <n v="21134"/>
    <n v="27"/>
    <s v="tonne"/>
    <n v="568"/>
    <s v="Input"/>
    <s v="CO2"/>
    <n v="0.526586"/>
    <n v="1"/>
    <n v="1"/>
    <m/>
    <n v="0"/>
    <n v="0"/>
    <n v="21"/>
    <m/>
    <n v="0"/>
    <n v="0"/>
    <n v="310"/>
    <n v="299.10084799999998"/>
  </r>
  <r>
    <n v="2007"/>
    <s v="2C1"/>
    <x v="9"/>
    <n v="27120"/>
    <n v="21134"/>
    <n v="27"/>
    <s v="tonne"/>
    <n v="417"/>
    <s v="Input"/>
    <s v="CO2"/>
    <n v="0.526586"/>
    <n v="1"/>
    <n v="1"/>
    <m/>
    <n v="0"/>
    <n v="0"/>
    <n v="21"/>
    <m/>
    <n v="0"/>
    <n v="0"/>
    <n v="310"/>
    <n v="219.58636200000001"/>
  </r>
  <r>
    <n v="2007"/>
    <s v="2C1"/>
    <x v="9"/>
    <n v="27120"/>
    <n v="21134"/>
    <n v="27"/>
    <s v="tonne"/>
    <n v="167"/>
    <s v="Input"/>
    <s v="CO2"/>
    <n v="0.526586"/>
    <n v="1"/>
    <n v="1"/>
    <m/>
    <n v="0"/>
    <n v="0"/>
    <n v="21"/>
    <m/>
    <n v="0"/>
    <n v="0"/>
    <n v="310"/>
    <n v="87.939862000000005"/>
  </r>
  <r>
    <n v="2007"/>
    <s v="2C1"/>
    <x v="9"/>
    <n v="27120"/>
    <n v="21134"/>
    <n v="27"/>
    <s v="tonne"/>
    <n v="1138.5"/>
    <s v="Input"/>
    <s v="CO2"/>
    <n v="0.526586"/>
    <n v="1"/>
    <n v="1"/>
    <m/>
    <n v="0"/>
    <n v="0"/>
    <n v="21"/>
    <m/>
    <n v="0"/>
    <n v="0"/>
    <n v="310"/>
    <n v="599.51816099999996"/>
  </r>
  <r>
    <n v="2007"/>
    <s v="2C1"/>
    <x v="9"/>
    <n v="27130"/>
    <n v="21133"/>
    <n v="27"/>
    <s v="tonne"/>
    <n v="399"/>
    <s v="Input"/>
    <s v="CO2"/>
    <n v="0.526586"/>
    <n v="1"/>
    <n v="1"/>
    <m/>
    <n v="0"/>
    <n v="0"/>
    <n v="21"/>
    <m/>
    <n v="0"/>
    <n v="0"/>
    <n v="310"/>
    <n v="210.10781399999999"/>
  </r>
  <r>
    <n v="2007"/>
    <s v="2C1"/>
    <x v="9"/>
    <n v="27130"/>
    <n v="21134"/>
    <n v="27"/>
    <s v="tonne"/>
    <n v="320"/>
    <s v="Input"/>
    <s v="CO2"/>
    <n v="0.526586"/>
    <n v="1"/>
    <n v="1"/>
    <m/>
    <n v="0"/>
    <n v="0"/>
    <n v="21"/>
    <m/>
    <n v="0"/>
    <n v="0"/>
    <n v="310"/>
    <n v="168.50752"/>
  </r>
  <r>
    <n v="2007"/>
    <s v="2C1"/>
    <x v="9"/>
    <n v="27130"/>
    <n v="21134"/>
    <n v="27"/>
    <s v="tonne"/>
    <n v="58911"/>
    <s v="Input"/>
    <s v="CO2"/>
    <n v="0.526586"/>
    <n v="1"/>
    <n v="1"/>
    <m/>
    <n v="0"/>
    <n v="0"/>
    <n v="21"/>
    <m/>
    <n v="0"/>
    <n v="0"/>
    <n v="310"/>
    <n v="31021.707846000001"/>
  </r>
  <r>
    <n v="2007"/>
    <s v="2C1"/>
    <x v="9"/>
    <n v="27130"/>
    <n v="21134"/>
    <n v="27"/>
    <s v="tonne"/>
    <n v="15268"/>
    <s v="Input"/>
    <s v="CO2"/>
    <n v="0.526586"/>
    <n v="1"/>
    <n v="1"/>
    <m/>
    <n v="0"/>
    <n v="0"/>
    <n v="21"/>
    <m/>
    <n v="0"/>
    <n v="0"/>
    <n v="310"/>
    <n v="8039.9150479999998"/>
  </r>
  <r>
    <n v="2007"/>
    <s v="2C1"/>
    <x v="9"/>
    <n v="27130"/>
    <n v="21134"/>
    <n v="27"/>
    <s v="tonne"/>
    <n v="22356"/>
    <s v="Input"/>
    <s v="CO2"/>
    <n v="0.526586"/>
    <n v="1"/>
    <n v="1"/>
    <m/>
    <n v="0"/>
    <n v="0"/>
    <n v="21"/>
    <m/>
    <n v="0"/>
    <n v="0"/>
    <n v="310"/>
    <n v="11772.356615999999"/>
  </r>
  <r>
    <n v="2007"/>
    <s v="2C1"/>
    <x v="9"/>
    <n v="27130"/>
    <n v="21134"/>
    <n v="27"/>
    <s v="tonne"/>
    <n v="20869"/>
    <s v="Input"/>
    <s v="CO2"/>
    <n v="0.526586"/>
    <n v="1"/>
    <n v="1"/>
    <m/>
    <n v="0"/>
    <n v="0"/>
    <n v="21"/>
    <m/>
    <n v="0"/>
    <n v="0"/>
    <n v="310"/>
    <n v="10989.323234"/>
  </r>
  <r>
    <n v="2007"/>
    <s v="2C1"/>
    <x v="9"/>
    <n v="27130"/>
    <n v="21134"/>
    <n v="27"/>
    <s v="tonne"/>
    <n v="18676"/>
    <s v="Input"/>
    <s v="CO2"/>
    <n v="0.526586"/>
    <n v="1"/>
    <n v="1"/>
    <m/>
    <n v="0"/>
    <n v="0"/>
    <n v="21"/>
    <m/>
    <n v="0"/>
    <n v="0"/>
    <n v="310"/>
    <n v="9834.5201359999992"/>
  </r>
  <r>
    <n v="2007"/>
    <s v="2C1"/>
    <x v="9"/>
    <n v="27130"/>
    <n v="21134"/>
    <n v="27"/>
    <s v="tonne"/>
    <n v="19677"/>
    <s v="Input"/>
    <s v="CO2"/>
    <n v="0.526586"/>
    <n v="1"/>
    <n v="1"/>
    <m/>
    <n v="0"/>
    <n v="0"/>
    <n v="21"/>
    <m/>
    <n v="0"/>
    <n v="0"/>
    <n v="310"/>
    <n v="10361.632722"/>
  </r>
  <r>
    <n v="2007"/>
    <s v="2C1"/>
    <x v="9"/>
    <n v="27130"/>
    <n v="21134"/>
    <n v="27"/>
    <s v="tonne"/>
    <n v="32734"/>
    <s v="Input"/>
    <s v="CO2"/>
    <n v="0.526586"/>
    <n v="1"/>
    <n v="1"/>
    <m/>
    <n v="0"/>
    <n v="0"/>
    <n v="21"/>
    <m/>
    <n v="0"/>
    <n v="0"/>
    <n v="310"/>
    <n v="17237.266124000002"/>
  </r>
  <r>
    <n v="2007"/>
    <s v="2C1"/>
    <x v="9"/>
    <n v="27130"/>
    <n v="21134"/>
    <n v="27"/>
    <s v="tonne"/>
    <n v="19070"/>
    <s v="Input"/>
    <s v="CO2"/>
    <n v="0.526586"/>
    <n v="1"/>
    <n v="1"/>
    <m/>
    <n v="0"/>
    <n v="0"/>
    <n v="21"/>
    <m/>
    <n v="0"/>
    <n v="0"/>
    <n v="310"/>
    <n v="10041.99502"/>
  </r>
  <r>
    <n v="2007"/>
    <s v="2C1"/>
    <x v="9"/>
    <n v="27130"/>
    <n v="21134"/>
    <n v="27"/>
    <s v="tonne"/>
    <n v="1131"/>
    <s v="Input"/>
    <s v="CO2"/>
    <n v="0.526586"/>
    <n v="1"/>
    <n v="1"/>
    <m/>
    <n v="0"/>
    <n v="0"/>
    <n v="21"/>
    <m/>
    <n v="0"/>
    <n v="0"/>
    <n v="310"/>
    <n v="595.56876599999998"/>
  </r>
  <r>
    <n v="2007"/>
    <s v="2C1"/>
    <x v="9"/>
    <n v="27130"/>
    <n v="21134"/>
    <n v="27"/>
    <s v="tonne"/>
    <n v="97317"/>
    <s v="Input"/>
    <s v="CO2"/>
    <n v="0.526586"/>
    <n v="1"/>
    <n v="1"/>
    <m/>
    <n v="0"/>
    <n v="0"/>
    <n v="21"/>
    <m/>
    <n v="0"/>
    <n v="0"/>
    <n v="310"/>
    <n v="51245.769761999996"/>
  </r>
  <r>
    <n v="2007"/>
    <s v="2C1"/>
    <x v="9"/>
    <n v="27130"/>
    <n v="21134"/>
    <n v="27"/>
    <s v="tonne"/>
    <n v="6378"/>
    <s v="Input"/>
    <s v="CO2"/>
    <n v="0.526586"/>
    <n v="1"/>
    <n v="1"/>
    <m/>
    <n v="0"/>
    <n v="0"/>
    <n v="21"/>
    <m/>
    <n v="0"/>
    <n v="0"/>
    <n v="310"/>
    <n v="3358.5655080000001"/>
  </r>
  <r>
    <n v="2007"/>
    <s v="2C1"/>
    <x v="9"/>
    <n v="27130"/>
    <n v="21134"/>
    <n v="27"/>
    <s v="tonne"/>
    <n v="27244"/>
    <s v="Input"/>
    <s v="CO2"/>
    <n v="0.526586"/>
    <n v="1"/>
    <n v="1"/>
    <m/>
    <n v="0"/>
    <n v="0"/>
    <n v="21"/>
    <m/>
    <n v="0"/>
    <n v="0"/>
    <n v="310"/>
    <n v="14346.308983999999"/>
  </r>
  <r>
    <n v="2007"/>
    <s v="2C1"/>
    <x v="9"/>
    <n v="27130"/>
    <n v="21134"/>
    <n v="27"/>
    <s v="tonne"/>
    <n v="17080"/>
    <s v="Input"/>
    <s v="CO2"/>
    <n v="0.526586"/>
    <n v="1"/>
    <n v="1"/>
    <m/>
    <n v="0"/>
    <n v="0"/>
    <n v="21"/>
    <m/>
    <n v="0"/>
    <n v="0"/>
    <n v="310"/>
    <n v="8994.0888799999993"/>
  </r>
  <r>
    <n v="2007"/>
    <s v="2C1"/>
    <x v="9"/>
    <n v="27130"/>
    <n v="21134"/>
    <n v="27"/>
    <s v="tonne"/>
    <n v="22989"/>
    <s v="Input"/>
    <s v="CO2"/>
    <n v="0.526586"/>
    <n v="1"/>
    <n v="1"/>
    <m/>
    <n v="0"/>
    <n v="0"/>
    <n v="21"/>
    <m/>
    <n v="0"/>
    <n v="0"/>
    <n v="310"/>
    <n v="12105.685554"/>
  </r>
  <r>
    <n v="2007"/>
    <s v="2C1"/>
    <x v="10"/>
    <n v="27130"/>
    <n v="21168"/>
    <n v="27"/>
    <s v="tonne"/>
    <n v="109920"/>
    <s v="Input"/>
    <s v="CO2"/>
    <n v="0.45267000000000002"/>
    <n v="1"/>
    <n v="1"/>
    <m/>
    <n v="0"/>
    <n v="0"/>
    <n v="21"/>
    <m/>
    <n v="0"/>
    <n v="0"/>
    <n v="310"/>
    <n v="49757.486400000002"/>
  </r>
  <r>
    <n v="2007"/>
    <s v="2C1"/>
    <x v="10"/>
    <n v="27130"/>
    <n v="21168"/>
    <n v="27"/>
    <s v="tonne"/>
    <n v="19762"/>
    <s v="Input"/>
    <s v="CO2"/>
    <n v="0.45267000000000002"/>
    <n v="1"/>
    <n v="1"/>
    <m/>
    <n v="0"/>
    <n v="0"/>
    <n v="21"/>
    <m/>
    <n v="0"/>
    <n v="0"/>
    <n v="310"/>
    <n v="8945.6645399999998"/>
  </r>
  <r>
    <n v="2007"/>
    <s v="2C1"/>
    <x v="10"/>
    <n v="27130"/>
    <n v="21168"/>
    <n v="27"/>
    <s v="tonne"/>
    <n v="93588"/>
    <s v="Input"/>
    <s v="CO2"/>
    <n v="0.45267000000000002"/>
    <n v="1"/>
    <n v="1"/>
    <m/>
    <n v="0"/>
    <n v="0"/>
    <n v="21"/>
    <m/>
    <n v="0"/>
    <n v="0"/>
    <n v="310"/>
    <n v="42364.479960000004"/>
  </r>
  <r>
    <n v="2007"/>
    <s v="2C1"/>
    <x v="10"/>
    <n v="27130"/>
    <n v="21168"/>
    <n v="27"/>
    <s v="tonne"/>
    <n v="29374"/>
    <s v="Input"/>
    <s v="CO2"/>
    <n v="0.45267000000000002"/>
    <n v="1"/>
    <n v="1"/>
    <m/>
    <n v="0"/>
    <n v="0"/>
    <n v="21"/>
    <m/>
    <n v="0"/>
    <n v="0"/>
    <n v="310"/>
    <n v="13296.728580000001"/>
  </r>
  <r>
    <n v="2007"/>
    <s v="2C1"/>
    <x v="10"/>
    <n v="27130"/>
    <n v="21168"/>
    <n v="27"/>
    <s v="tonne"/>
    <n v="694"/>
    <s v="Input"/>
    <s v="CO2"/>
    <n v="0.45267000000000002"/>
    <n v="1"/>
    <n v="1"/>
    <m/>
    <n v="0"/>
    <n v="0"/>
    <n v="21"/>
    <m/>
    <n v="0"/>
    <n v="0"/>
    <n v="310"/>
    <n v="314.15298000000001"/>
  </r>
  <r>
    <n v="2007"/>
    <s v="2C1"/>
    <x v="10"/>
    <n v="27130"/>
    <n v="21168"/>
    <n v="27"/>
    <s v="tonne"/>
    <n v="21848"/>
    <s v="Input"/>
    <s v="CO2"/>
    <n v="0.45267000000000002"/>
    <n v="1"/>
    <n v="1"/>
    <m/>
    <n v="0"/>
    <n v="0"/>
    <n v="21"/>
    <m/>
    <n v="0"/>
    <n v="0"/>
    <n v="310"/>
    <n v="9889.9341600000007"/>
  </r>
  <r>
    <n v="2007"/>
    <s v="2C1"/>
    <x v="10"/>
    <n v="27130"/>
    <n v="21168"/>
    <n v="27"/>
    <s v="tonne"/>
    <n v="21709"/>
    <s v="Input"/>
    <s v="CO2"/>
    <n v="0.45267000000000002"/>
    <n v="1"/>
    <n v="1"/>
    <m/>
    <n v="0"/>
    <n v="0"/>
    <n v="21"/>
    <m/>
    <n v="0"/>
    <n v="0"/>
    <n v="310"/>
    <n v="9827.0130300000001"/>
  </r>
  <r>
    <n v="2007"/>
    <s v="2C1"/>
    <x v="10"/>
    <n v="27130"/>
    <n v="21168"/>
    <n v="27"/>
    <s v="tonne"/>
    <n v="518"/>
    <s v="Input"/>
    <s v="CO2"/>
    <n v="0.45267000000000002"/>
    <n v="1"/>
    <n v="1"/>
    <m/>
    <n v="0"/>
    <n v="0"/>
    <n v="21"/>
    <m/>
    <n v="0"/>
    <n v="0"/>
    <n v="310"/>
    <n v="234.48305999999999"/>
  </r>
  <r>
    <n v="2007"/>
    <s v="2C1"/>
    <x v="10"/>
    <n v="27130"/>
    <n v="21168"/>
    <n v="27"/>
    <s v="tonne"/>
    <n v="82403"/>
    <s v="Input"/>
    <s v="CO2"/>
    <n v="0.45267000000000002"/>
    <n v="1"/>
    <n v="1"/>
    <m/>
    <n v="0"/>
    <n v="0"/>
    <n v="21"/>
    <m/>
    <n v="0"/>
    <n v="0"/>
    <n v="310"/>
    <n v="37301.366009999998"/>
  </r>
  <r>
    <n v="2007"/>
    <s v="2C1"/>
    <x v="10"/>
    <n v="27130"/>
    <n v="21168"/>
    <n v="27"/>
    <s v="tonne"/>
    <n v="23850"/>
    <s v="Input"/>
    <s v="CO2"/>
    <n v="0.45267000000000002"/>
    <n v="1"/>
    <n v="1"/>
    <m/>
    <n v="0"/>
    <n v="0"/>
    <n v="21"/>
    <m/>
    <n v="0"/>
    <n v="0"/>
    <n v="310"/>
    <n v="10796.1795"/>
  </r>
  <r>
    <n v="2007"/>
    <s v="2C1"/>
    <x v="10"/>
    <n v="27130"/>
    <n v="21168"/>
    <n v="27"/>
    <s v="tonne"/>
    <n v="21860"/>
    <s v="Input"/>
    <s v="CO2"/>
    <n v="0.45267000000000002"/>
    <n v="1"/>
    <n v="1"/>
    <m/>
    <n v="0"/>
    <n v="0"/>
    <n v="21"/>
    <m/>
    <n v="0"/>
    <n v="0"/>
    <n v="310"/>
    <n v="9895.3662000000004"/>
  </r>
  <r>
    <n v="2007"/>
    <s v="2C1"/>
    <x v="10"/>
    <n v="27130"/>
    <n v="21168"/>
    <n v="27"/>
    <s v="tonne"/>
    <n v="30872"/>
    <s v="Input"/>
    <s v="CO2"/>
    <n v="0.45267000000000002"/>
    <n v="1"/>
    <n v="1"/>
    <m/>
    <n v="0"/>
    <n v="0"/>
    <n v="21"/>
    <m/>
    <n v="0"/>
    <n v="0"/>
    <n v="310"/>
    <n v="13974.828240000001"/>
  </r>
  <r>
    <n v="2007"/>
    <s v="2C1"/>
    <x v="10"/>
    <n v="27130"/>
    <n v="21168"/>
    <n v="27"/>
    <s v="tonne"/>
    <n v="18774"/>
    <s v="Input"/>
    <s v="CO2"/>
    <n v="0.45267000000000002"/>
    <n v="1"/>
    <n v="1"/>
    <m/>
    <n v="0"/>
    <n v="0"/>
    <n v="21"/>
    <m/>
    <n v="0"/>
    <n v="0"/>
    <n v="310"/>
    <n v="8498.4265800000012"/>
  </r>
  <r>
    <n v="2007"/>
    <s v="2C1"/>
    <x v="10"/>
    <n v="27130"/>
    <n v="21168"/>
    <n v="27"/>
    <s v="tonne"/>
    <n v="31049"/>
    <s v="Input"/>
    <s v="CO2"/>
    <n v="0.45267000000000002"/>
    <n v="1"/>
    <n v="1"/>
    <m/>
    <n v="0"/>
    <n v="0"/>
    <n v="21"/>
    <m/>
    <n v="0"/>
    <n v="0"/>
    <n v="310"/>
    <n v="14054.95083"/>
  </r>
  <r>
    <n v="2007"/>
    <s v="2C1"/>
    <x v="10"/>
    <n v="27141"/>
    <n v="21126"/>
    <n v="27"/>
    <s v="tonne"/>
    <n v="93284"/>
    <s v="Input"/>
    <s v="CO2"/>
    <n v="0.45267000000000002"/>
    <n v="1"/>
    <n v="1"/>
    <m/>
    <n v="0"/>
    <n v="0"/>
    <n v="21"/>
    <m/>
    <n v="0"/>
    <n v="0"/>
    <n v="310"/>
    <n v="42226.868280000002"/>
  </r>
  <r>
    <n v="2007"/>
    <s v="2C1"/>
    <x v="9"/>
    <n v="27141"/>
    <n v="21133"/>
    <n v="27"/>
    <s v="tonne"/>
    <n v="2434.6219999999998"/>
    <s v="Input"/>
    <s v="CO2"/>
    <n v="0.526586"/>
    <n v="1"/>
    <n v="1"/>
    <m/>
    <n v="0"/>
    <n v="0"/>
    <n v="21"/>
    <m/>
    <n v="0"/>
    <n v="0"/>
    <n v="310"/>
    <n v="1282.0378604919999"/>
  </r>
  <r>
    <n v="2007"/>
    <s v="2C1"/>
    <x v="9"/>
    <n v="27141"/>
    <n v="21134"/>
    <n v="27"/>
    <s v="tonne"/>
    <n v="1426"/>
    <s v="Input"/>
    <s v="CO2"/>
    <n v="0.526586"/>
    <n v="1"/>
    <n v="1"/>
    <m/>
    <n v="0"/>
    <n v="0"/>
    <n v="21"/>
    <m/>
    <n v="0"/>
    <n v="0"/>
    <n v="310"/>
    <n v="750.91163600000004"/>
  </r>
  <r>
    <n v="2007"/>
    <s v="2C1"/>
    <x v="9"/>
    <n v="27141"/>
    <n v="21134"/>
    <n v="27"/>
    <s v="tonne"/>
    <n v="8592"/>
    <s v="Input"/>
    <s v="CO2"/>
    <n v="0.526586"/>
    <n v="1"/>
    <n v="1"/>
    <m/>
    <n v="0"/>
    <n v="0"/>
    <n v="21"/>
    <m/>
    <n v="0"/>
    <n v="0"/>
    <n v="310"/>
    <n v="4524.4269119999999"/>
  </r>
  <r>
    <n v="2007"/>
    <s v="2C1"/>
    <x v="9"/>
    <n v="27141"/>
    <n v="21134"/>
    <n v="27"/>
    <s v="tonne"/>
    <n v="734014"/>
    <s v="Input"/>
    <s v="CO2"/>
    <n v="0.526586"/>
    <n v="1"/>
    <n v="1"/>
    <m/>
    <n v="0"/>
    <n v="0"/>
    <n v="21"/>
    <m/>
    <n v="0"/>
    <n v="0"/>
    <n v="310"/>
    <n v="386521.49620400002"/>
  </r>
  <r>
    <n v="2007"/>
    <s v="2C1"/>
    <x v="9"/>
    <n v="27141"/>
    <n v="21134"/>
    <n v="27"/>
    <s v="tonne"/>
    <n v="622"/>
    <s v="Input"/>
    <s v="CO2"/>
    <n v="0.526586"/>
    <n v="1"/>
    <n v="1"/>
    <m/>
    <n v="0"/>
    <n v="0"/>
    <n v="21"/>
    <m/>
    <n v="0"/>
    <n v="0"/>
    <n v="310"/>
    <n v="327.53649200000001"/>
  </r>
  <r>
    <n v="2007"/>
    <s v="2C1"/>
    <x v="9"/>
    <n v="27141"/>
    <n v="21134"/>
    <n v="27"/>
    <s v="tonne"/>
    <n v="1868"/>
    <s v="Input"/>
    <s v="CO2"/>
    <n v="0.526586"/>
    <n v="1"/>
    <n v="1"/>
    <m/>
    <n v="0"/>
    <n v="0"/>
    <n v="21"/>
    <m/>
    <n v="0"/>
    <n v="0"/>
    <n v="310"/>
    <n v="983.66264799999999"/>
  </r>
  <r>
    <n v="2007"/>
    <s v="2C1"/>
    <x v="9"/>
    <n v="27141"/>
    <n v="21134"/>
    <n v="27"/>
    <s v="tonne"/>
    <n v="1782"/>
    <s v="Input"/>
    <s v="CO2"/>
    <n v="0.526586"/>
    <n v="1"/>
    <n v="1"/>
    <m/>
    <n v="0"/>
    <n v="0"/>
    <n v="21"/>
    <m/>
    <n v="0"/>
    <n v="0"/>
    <n v="310"/>
    <n v="938.37625200000002"/>
  </r>
  <r>
    <n v="2007"/>
    <s v="2C1"/>
    <x v="10"/>
    <n v="27141"/>
    <n v="21168"/>
    <n v="27"/>
    <s v="tonne"/>
    <n v="943"/>
    <s v="Input"/>
    <s v="CO2"/>
    <n v="0.45267000000000002"/>
    <n v="1"/>
    <n v="1"/>
    <m/>
    <n v="0"/>
    <n v="0"/>
    <n v="21"/>
    <m/>
    <n v="0"/>
    <n v="0"/>
    <n v="310"/>
    <n v="426.86781000000002"/>
  </r>
  <r>
    <n v="2007"/>
    <s v="2C1"/>
    <x v="10"/>
    <n v="27141"/>
    <n v="21168"/>
    <n v="27"/>
    <s v="tonne"/>
    <n v="312425"/>
    <s v="Input"/>
    <s v="CO2"/>
    <n v="0.45267000000000002"/>
    <n v="1"/>
    <n v="1"/>
    <m/>
    <n v="0"/>
    <n v="0"/>
    <n v="21"/>
    <m/>
    <n v="0"/>
    <n v="0"/>
    <n v="310"/>
    <n v="141425.42475000001"/>
  </r>
  <r>
    <n v="2007"/>
    <s v="2C1"/>
    <x v="10"/>
    <n v="27141"/>
    <n v="21168"/>
    <n v="27"/>
    <s v="tonne"/>
    <n v="562858"/>
    <s v="Input"/>
    <s v="CO2"/>
    <n v="0.45267000000000002"/>
    <n v="1"/>
    <n v="1"/>
    <m/>
    <n v="0"/>
    <n v="0"/>
    <n v="21"/>
    <m/>
    <n v="0"/>
    <n v="0"/>
    <n v="310"/>
    <n v="254788.93086000002"/>
  </r>
  <r>
    <n v="2007"/>
    <s v="2C1"/>
    <x v="9"/>
    <n v="27142"/>
    <n v="21134"/>
    <n v="27"/>
    <s v="tonne"/>
    <n v="6853"/>
    <s v="Input"/>
    <s v="CO2"/>
    <n v="0.526586"/>
    <n v="1"/>
    <n v="1"/>
    <m/>
    <n v="0"/>
    <n v="0"/>
    <n v="21"/>
    <m/>
    <n v="0"/>
    <n v="0"/>
    <n v="310"/>
    <n v="3608.6938580000001"/>
  </r>
  <r>
    <n v="2007"/>
    <s v="2C1"/>
    <x v="9"/>
    <n v="27143"/>
    <n v="21134"/>
    <n v="27"/>
    <s v="tonne"/>
    <n v="1982"/>
    <s v="Input"/>
    <s v="CO2"/>
    <n v="0.526586"/>
    <n v="1"/>
    <n v="1"/>
    <m/>
    <n v="0"/>
    <n v="0"/>
    <n v="21"/>
    <m/>
    <n v="0"/>
    <n v="0"/>
    <n v="310"/>
    <n v="1043.693452"/>
  </r>
  <r>
    <n v="2007"/>
    <s v="2C1"/>
    <x v="9"/>
    <n v="27151"/>
    <n v="21134"/>
    <n v="27"/>
    <s v="tonne"/>
    <n v="2430"/>
    <s v="Input"/>
    <s v="CO2"/>
    <n v="0.526586"/>
    <n v="1"/>
    <n v="1"/>
    <m/>
    <n v="0"/>
    <n v="0"/>
    <n v="21"/>
    <m/>
    <n v="0"/>
    <n v="0"/>
    <n v="310"/>
    <n v="1279.6039800000001"/>
  </r>
  <r>
    <n v="2007"/>
    <s v="2C1"/>
    <x v="9"/>
    <n v="27151"/>
    <n v="21134"/>
    <n v="27"/>
    <s v="tonne"/>
    <n v="498433"/>
    <s v="Input"/>
    <s v="CO2"/>
    <n v="0.526586"/>
    <n v="1"/>
    <n v="1"/>
    <m/>
    <n v="0"/>
    <n v="0"/>
    <n v="21"/>
    <m/>
    <n v="0"/>
    <n v="0"/>
    <n v="310"/>
    <n v="262467.83973800001"/>
  </r>
  <r>
    <n v="2007"/>
    <s v="2C1"/>
    <x v="9"/>
    <n v="27151"/>
    <n v="21134"/>
    <n v="27"/>
    <s v="tonne"/>
    <n v="3887"/>
    <s v="Input"/>
    <s v="CO2"/>
    <n v="0.526586"/>
    <n v="1"/>
    <n v="1"/>
    <m/>
    <n v="0"/>
    <n v="0"/>
    <n v="21"/>
    <m/>
    <n v="0"/>
    <n v="0"/>
    <n v="310"/>
    <n v="2046.839782"/>
  </r>
  <r>
    <n v="2007"/>
    <s v="2C1"/>
    <x v="9"/>
    <n v="27151"/>
    <n v="21134"/>
    <n v="27"/>
    <s v="tonne"/>
    <n v="2219"/>
    <s v="Input"/>
    <s v="CO2"/>
    <n v="0.526586"/>
    <n v="1"/>
    <n v="1"/>
    <m/>
    <n v="0"/>
    <n v="0"/>
    <n v="21"/>
    <m/>
    <n v="0"/>
    <n v="0"/>
    <n v="310"/>
    <n v="1168.494334"/>
  </r>
  <r>
    <n v="2007"/>
    <s v="2C1"/>
    <x v="9"/>
    <n v="27151"/>
    <n v="21134"/>
    <n v="27"/>
    <s v="tonne"/>
    <n v="21160"/>
    <s v="Input"/>
    <s v="CO2"/>
    <n v="0.526586"/>
    <n v="1"/>
    <n v="1"/>
    <m/>
    <n v="0"/>
    <n v="0"/>
    <n v="21"/>
    <m/>
    <n v="0"/>
    <n v="0"/>
    <n v="310"/>
    <n v="11142.55976"/>
  </r>
  <r>
    <n v="2007"/>
    <s v="2C1"/>
    <x v="10"/>
    <n v="27151"/>
    <n v="21168"/>
    <n v="27"/>
    <s v="tonne"/>
    <n v="563"/>
    <s v="Input"/>
    <s v="CO2"/>
    <n v="0.45267000000000002"/>
    <n v="1"/>
    <n v="1"/>
    <m/>
    <n v="0"/>
    <n v="0"/>
    <n v="21"/>
    <m/>
    <n v="0"/>
    <n v="0"/>
    <n v="310"/>
    <n v="254.85321000000002"/>
  </r>
  <r>
    <n v="2007"/>
    <s v="2C1"/>
    <x v="10"/>
    <n v="27151"/>
    <n v="21168"/>
    <n v="27"/>
    <s v="tonne"/>
    <n v="7744"/>
    <s v="Input"/>
    <s v="CO2"/>
    <n v="0.45267000000000002"/>
    <n v="1"/>
    <n v="1"/>
    <m/>
    <n v="0"/>
    <n v="0"/>
    <n v="21"/>
    <m/>
    <n v="0"/>
    <n v="0"/>
    <n v="310"/>
    <n v="3505.4764800000003"/>
  </r>
  <r>
    <n v="2007"/>
    <s v="2C1"/>
    <x v="10"/>
    <n v="27151"/>
    <n v="21168"/>
    <n v="27"/>
    <s v="tonne"/>
    <n v="467559"/>
    <s v="Input"/>
    <s v="CO2"/>
    <n v="0.45267000000000002"/>
    <n v="1"/>
    <n v="1"/>
    <m/>
    <n v="0"/>
    <n v="0"/>
    <n v="21"/>
    <m/>
    <n v="0"/>
    <n v="0"/>
    <n v="310"/>
    <n v="211649.93253000002"/>
  </r>
  <r>
    <n v="2007"/>
    <s v="2C1"/>
    <x v="10"/>
    <n v="27151"/>
    <n v="21168"/>
    <n v="27"/>
    <s v="tonne"/>
    <n v="84696"/>
    <s v="Input"/>
    <s v="CO2"/>
    <n v="0.45267000000000002"/>
    <n v="1"/>
    <n v="1"/>
    <m/>
    <n v="0"/>
    <n v="0"/>
    <n v="21"/>
    <m/>
    <n v="0"/>
    <n v="0"/>
    <n v="310"/>
    <n v="38339.338320000003"/>
  </r>
  <r>
    <n v="2007"/>
    <s v="2C1"/>
    <x v="10"/>
    <n v="27151"/>
    <n v="21168"/>
    <n v="27"/>
    <s v="tonne"/>
    <n v="8629"/>
    <s v="Input"/>
    <s v="CO2"/>
    <n v="0.45267000000000002"/>
    <n v="1"/>
    <n v="1"/>
    <m/>
    <n v="0"/>
    <n v="0"/>
    <n v="21"/>
    <m/>
    <n v="0"/>
    <n v="0"/>
    <n v="310"/>
    <n v="3906.08943"/>
  </r>
  <r>
    <n v="2007"/>
    <s v="2C1"/>
    <x v="9"/>
    <n v="27152"/>
    <n v="21133"/>
    <n v="0"/>
    <m/>
    <n v="69"/>
    <s v="Input"/>
    <s v="CO2"/>
    <n v="0.526586"/>
    <n v="1"/>
    <n v="1"/>
    <m/>
    <n v="0"/>
    <n v="0"/>
    <n v="21"/>
    <m/>
    <n v="0"/>
    <n v="0"/>
    <n v="310"/>
    <n v="36.334434000000002"/>
  </r>
  <r>
    <n v="2007"/>
    <s v="2C1"/>
    <x v="9"/>
    <n v="27152"/>
    <n v="21134"/>
    <n v="27"/>
    <s v="tonne"/>
    <n v="18304"/>
    <s v="Input"/>
    <s v="CO2"/>
    <n v="0.526586"/>
    <n v="1"/>
    <n v="1"/>
    <m/>
    <n v="0"/>
    <n v="0"/>
    <n v="21"/>
    <m/>
    <n v="0"/>
    <n v="0"/>
    <n v="310"/>
    <n v="9638.6301440000007"/>
  </r>
  <r>
    <n v="2007"/>
    <s v="2C1"/>
    <x v="9"/>
    <n v="27152"/>
    <n v="21134"/>
    <n v="27"/>
    <s v="tonne"/>
    <n v="15315"/>
    <s v="Input"/>
    <s v="CO2"/>
    <n v="0.526586"/>
    <n v="1"/>
    <n v="1"/>
    <m/>
    <n v="0"/>
    <n v="0"/>
    <n v="21"/>
    <m/>
    <n v="0"/>
    <n v="0"/>
    <n v="310"/>
    <n v="8064.6645900000003"/>
  </r>
  <r>
    <n v="2007"/>
    <s v="2C1"/>
    <x v="9"/>
    <n v="27152"/>
    <n v="21134"/>
    <n v="27"/>
    <s v="tonne"/>
    <n v="246200"/>
    <s v="Input"/>
    <s v="CO2"/>
    <n v="0.526586"/>
    <n v="1"/>
    <n v="1"/>
    <m/>
    <n v="0"/>
    <n v="0"/>
    <n v="21"/>
    <m/>
    <n v="0"/>
    <n v="0"/>
    <n v="310"/>
    <n v="129645.47319999999"/>
  </r>
  <r>
    <n v="2007"/>
    <s v="2C1"/>
    <x v="9"/>
    <n v="27152"/>
    <n v="21134"/>
    <n v="27"/>
    <s v="tonne"/>
    <n v="209361"/>
    <s v="Input"/>
    <s v="CO2"/>
    <n v="0.526586"/>
    <n v="1"/>
    <n v="1"/>
    <m/>
    <n v="0"/>
    <n v="0"/>
    <n v="21"/>
    <m/>
    <n v="0"/>
    <n v="0"/>
    <n v="310"/>
    <n v="110246.57154600001"/>
  </r>
  <r>
    <n v="2007"/>
    <s v="2C1"/>
    <x v="10"/>
    <n v="27152"/>
    <n v="21168"/>
    <n v="27"/>
    <s v="tonne"/>
    <n v="1824"/>
    <s v="Input"/>
    <s v="CO2"/>
    <n v="0.45267000000000002"/>
    <n v="1"/>
    <n v="1"/>
    <m/>
    <n v="0"/>
    <n v="0"/>
    <n v="21"/>
    <m/>
    <n v="0"/>
    <n v="0"/>
    <n v="310"/>
    <n v="825.67007999999998"/>
  </r>
  <r>
    <n v="2007"/>
    <s v="2C1"/>
    <x v="10"/>
    <n v="27152"/>
    <n v="21168"/>
    <n v="27"/>
    <s v="tonne"/>
    <n v="504012"/>
    <s v="Input"/>
    <s v="CO2"/>
    <n v="0.45267000000000002"/>
    <n v="1"/>
    <n v="1"/>
    <m/>
    <n v="0"/>
    <n v="0"/>
    <n v="21"/>
    <m/>
    <n v="0"/>
    <n v="0"/>
    <n v="310"/>
    <n v="228151.11204000001"/>
  </r>
  <r>
    <n v="2007"/>
    <s v="2C1"/>
    <x v="10"/>
    <n v="27152"/>
    <n v="21168"/>
    <n v="27"/>
    <s v="tonne"/>
    <n v="238414"/>
    <s v="Input"/>
    <s v="CO2"/>
    <n v="0.45267000000000002"/>
    <n v="1"/>
    <n v="1"/>
    <m/>
    <n v="0"/>
    <n v="0"/>
    <n v="21"/>
    <m/>
    <n v="0"/>
    <n v="0"/>
    <n v="310"/>
    <n v="107922.86538"/>
  </r>
  <r>
    <n v="2007"/>
    <s v="2C1"/>
    <x v="9"/>
    <n v="27161"/>
    <n v="21134"/>
    <n v="27"/>
    <s v="tonne"/>
    <n v="658488"/>
    <s v="Input"/>
    <s v="CO2"/>
    <n v="0.526586"/>
    <n v="1"/>
    <n v="1"/>
    <m/>
    <n v="0"/>
    <n v="0"/>
    <n v="21"/>
    <m/>
    <n v="0"/>
    <n v="0"/>
    <n v="310"/>
    <n v="346750.56196800002"/>
  </r>
  <r>
    <n v="2007"/>
    <s v="2C1"/>
    <x v="10"/>
    <n v="27161"/>
    <n v="21168"/>
    <n v="27"/>
    <s v="tonne"/>
    <n v="217241"/>
    <s v="Input"/>
    <s v="CO2"/>
    <n v="0.45267000000000002"/>
    <n v="2.27"/>
    <n v="1"/>
    <m/>
    <n v="0"/>
    <n v="0"/>
    <n v="21"/>
    <m/>
    <n v="0"/>
    <n v="0"/>
    <n v="310"/>
    <n v="223228.35747690001"/>
  </r>
  <r>
    <n v="2007"/>
    <s v="2C1"/>
    <x v="10"/>
    <n v="27161"/>
    <n v="21168"/>
    <n v="27"/>
    <s v="tonne"/>
    <n v="1317758"/>
    <s v="Input"/>
    <s v="CO2"/>
    <n v="0.45267000000000002"/>
    <n v="2.27"/>
    <n v="1"/>
    <m/>
    <n v="0"/>
    <n v="0"/>
    <n v="21"/>
    <m/>
    <n v="0"/>
    <n v="0"/>
    <n v="310"/>
    <n v="1354076.5964622002"/>
  </r>
  <r>
    <n v="2007"/>
    <s v="2C1"/>
    <x v="10"/>
    <n v="27162"/>
    <n v="21126"/>
    <n v="27"/>
    <s v="tonne"/>
    <n v="2727"/>
    <s v="Input"/>
    <s v="CO2"/>
    <n v="0.45267000000000002"/>
    <n v="2.27"/>
    <n v="1"/>
    <m/>
    <n v="0"/>
    <n v="0"/>
    <n v="21"/>
    <m/>
    <n v="0"/>
    <n v="0"/>
    <n v="310"/>
    <n v="2802.1585743000001"/>
  </r>
  <r>
    <n v="2007"/>
    <s v="2C1"/>
    <x v="9"/>
    <n v="27162"/>
    <n v="21134"/>
    <n v="27"/>
    <s v="tonne"/>
    <n v="17905"/>
    <s v="Input"/>
    <s v="CO2"/>
    <n v="0.526586"/>
    <n v="1"/>
    <n v="1"/>
    <m/>
    <n v="0"/>
    <n v="0"/>
    <n v="21"/>
    <m/>
    <n v="0"/>
    <n v="0"/>
    <n v="310"/>
    <n v="9428.5223299999998"/>
  </r>
  <r>
    <n v="2007"/>
    <s v="2C1"/>
    <x v="9"/>
    <n v="27162"/>
    <n v="21134"/>
    <n v="27"/>
    <s v="tonne"/>
    <n v="2471"/>
    <s v="Input"/>
    <s v="CO2"/>
    <n v="0.526586"/>
    <n v="1"/>
    <n v="1"/>
    <m/>
    <n v="0"/>
    <n v="0"/>
    <n v="21"/>
    <m/>
    <n v="0"/>
    <n v="0"/>
    <n v="310"/>
    <n v="1301.1940059999999"/>
  </r>
  <r>
    <n v="2007"/>
    <s v="2C1"/>
    <x v="10"/>
    <n v="27162"/>
    <n v="21168"/>
    <n v="27"/>
    <s v="tonne"/>
    <n v="254602"/>
    <s v="Input"/>
    <s v="CO2"/>
    <n v="0.45267000000000002"/>
    <n v="2.27"/>
    <n v="1"/>
    <m/>
    <n v="0"/>
    <n v="0"/>
    <n v="21"/>
    <m/>
    <n v="0"/>
    <n v="0"/>
    <n v="310"/>
    <n v="261619.06026180001"/>
  </r>
  <r>
    <n v="2007"/>
    <s v="2C1"/>
    <x v="10"/>
    <n v="27163"/>
    <n v="21168"/>
    <n v="27"/>
    <s v="tonne"/>
    <n v="6298"/>
    <s v="Input"/>
    <s v="CO2"/>
    <n v="0.45267000000000002"/>
    <n v="2.27"/>
    <n v="1"/>
    <m/>
    <n v="0"/>
    <n v="0"/>
    <n v="21"/>
    <m/>
    <n v="0"/>
    <n v="0"/>
    <n v="310"/>
    <n v="6471.5785482000001"/>
  </r>
  <r>
    <n v="2007"/>
    <s v="2C1"/>
    <x v="9"/>
    <n v="27190"/>
    <n v="21132"/>
    <n v="27"/>
    <s v="tonne"/>
    <n v="2489.4499999999998"/>
    <s v="Input"/>
    <s v="CO2"/>
    <n v="0.526586"/>
    <n v="1"/>
    <n v="1"/>
    <m/>
    <n v="0"/>
    <n v="0"/>
    <n v="21"/>
    <m/>
    <n v="0"/>
    <n v="0"/>
    <n v="310"/>
    <n v="1310.9095176999999"/>
  </r>
  <r>
    <n v="2007"/>
    <s v="2C1"/>
    <x v="9"/>
    <n v="27190"/>
    <n v="21132"/>
    <n v="27"/>
    <s v="tonne"/>
    <n v="7117.0780000000004"/>
    <s v="Input"/>
    <s v="CO2"/>
    <n v="0.526586"/>
    <n v="1"/>
    <n v="1"/>
    <m/>
    <n v="0"/>
    <n v="0"/>
    <n v="21"/>
    <m/>
    <n v="0"/>
    <n v="0"/>
    <n v="310"/>
    <n v="3747.7536357080003"/>
  </r>
  <r>
    <n v="2007"/>
    <s v="2C1"/>
    <x v="9"/>
    <n v="27190"/>
    <n v="21133"/>
    <n v="27"/>
    <s v="tonne"/>
    <n v="3205"/>
    <s v="Input"/>
    <s v="CO2"/>
    <n v="0.526586"/>
    <n v="1"/>
    <n v="1"/>
    <m/>
    <n v="0"/>
    <n v="0"/>
    <n v="21"/>
    <m/>
    <n v="0"/>
    <n v="0"/>
    <n v="310"/>
    <n v="1687.70813"/>
  </r>
  <r>
    <n v="2007"/>
    <s v="2C1"/>
    <x v="9"/>
    <n v="27190"/>
    <n v="21134"/>
    <n v="27"/>
    <s v="tonne"/>
    <n v="9066"/>
    <s v="Input"/>
    <s v="CO2"/>
    <n v="0.526586"/>
    <n v="1"/>
    <n v="1"/>
    <m/>
    <n v="0"/>
    <n v="0"/>
    <n v="21"/>
    <m/>
    <n v="0"/>
    <n v="0"/>
    <n v="310"/>
    <n v="4774.0286759999999"/>
  </r>
  <r>
    <n v="2007"/>
    <s v="2C1"/>
    <x v="9"/>
    <n v="27190"/>
    <n v="21134"/>
    <n v="27"/>
    <s v="tonne"/>
    <n v="10841"/>
    <s v="Input"/>
    <s v="CO2"/>
    <n v="0.526586"/>
    <n v="1"/>
    <n v="1"/>
    <m/>
    <n v="0"/>
    <n v="0"/>
    <n v="21"/>
    <m/>
    <n v="0"/>
    <n v="0"/>
    <n v="310"/>
    <n v="5708.7188260000003"/>
  </r>
  <r>
    <n v="2007"/>
    <s v="2C1"/>
    <x v="9"/>
    <n v="27190"/>
    <n v="21134"/>
    <n v="27"/>
    <s v="tonne"/>
    <n v="2547.125"/>
    <s v="Input"/>
    <s v="CO2"/>
    <n v="0.526586"/>
    <n v="1"/>
    <n v="1"/>
    <m/>
    <n v="0"/>
    <n v="0"/>
    <n v="21"/>
    <m/>
    <n v="0"/>
    <n v="0"/>
    <n v="310"/>
    <n v="1341.2803652499999"/>
  </r>
  <r>
    <n v="2007"/>
    <s v="2C1"/>
    <x v="10"/>
    <n v="27190"/>
    <n v="21168"/>
    <n v="27"/>
    <s v="tonne"/>
    <n v="1059133"/>
    <s v="Input"/>
    <s v="CO2"/>
    <n v="0.45267000000000002"/>
    <n v="1"/>
    <n v="1"/>
    <m/>
    <n v="0"/>
    <n v="0"/>
    <n v="21"/>
    <m/>
    <n v="0"/>
    <n v="0"/>
    <n v="310"/>
    <n v="479437.73511000001"/>
  </r>
  <r>
    <n v="2007"/>
    <s v="2C1"/>
    <x v="10"/>
    <n v="27190"/>
    <n v="21168"/>
    <n v="27"/>
    <s v="tonne"/>
    <n v="11810.89"/>
    <s v="Input"/>
    <s v="CO2"/>
    <n v="0.45267000000000002"/>
    <n v="1"/>
    <n v="1"/>
    <m/>
    <n v="0"/>
    <n v="0"/>
    <n v="21"/>
    <m/>
    <n v="0"/>
    <n v="0"/>
    <n v="310"/>
    <n v="5346.4355763000003"/>
  </r>
  <r>
    <n v="2007"/>
    <s v="2C1"/>
    <x v="10"/>
    <n v="27190"/>
    <n v="21168"/>
    <n v="27"/>
    <s v="tonne"/>
    <n v="659096"/>
    <s v="Input"/>
    <s v="CO2"/>
    <n v="0.45267000000000002"/>
    <n v="1"/>
    <n v="1"/>
    <m/>
    <n v="0"/>
    <n v="0"/>
    <n v="21"/>
    <m/>
    <n v="0"/>
    <n v="0"/>
    <n v="310"/>
    <n v="298352.98632000003"/>
  </r>
  <r>
    <n v="2007"/>
    <s v="2C1"/>
    <x v="10"/>
    <n v="27190"/>
    <n v="21168"/>
    <n v="27"/>
    <s v="tonne"/>
    <n v="10"/>
    <s v="Input"/>
    <s v="CO2"/>
    <n v="0.45267000000000002"/>
    <n v="1"/>
    <n v="1"/>
    <m/>
    <n v="0"/>
    <n v="0"/>
    <n v="21"/>
    <m/>
    <n v="0"/>
    <n v="0"/>
    <n v="310"/>
    <n v="4.5266999999999999"/>
  </r>
  <r>
    <n v="2007"/>
    <s v="2C1"/>
    <x v="10"/>
    <n v="27310"/>
    <n v="21168"/>
    <n v="27"/>
    <s v="tonne"/>
    <n v="265"/>
    <s v="Input"/>
    <s v="CO2"/>
    <n v="0.45267000000000002"/>
    <n v="1"/>
    <n v="1"/>
    <m/>
    <n v="0"/>
    <n v="0"/>
    <n v="21"/>
    <m/>
    <n v="0"/>
    <n v="0"/>
    <n v="310"/>
    <n v="119.95755"/>
  </r>
  <r>
    <n v="2007"/>
    <s v="2C1"/>
    <x v="10"/>
    <n v="27310"/>
    <n v="21168"/>
    <n v="27"/>
    <s v="tonne"/>
    <n v="134.4556"/>
    <s v="Input"/>
    <s v="CO2"/>
    <n v="0.45267000000000002"/>
    <n v="1"/>
    <n v="1"/>
    <m/>
    <n v="0"/>
    <n v="0"/>
    <n v="21"/>
    <m/>
    <n v="0"/>
    <n v="0"/>
    <n v="310"/>
    <n v="60.864016452000001"/>
  </r>
  <r>
    <n v="2007"/>
    <s v="2C1"/>
    <x v="10"/>
    <n v="27310"/>
    <n v="21168"/>
    <n v="27"/>
    <s v="tonne"/>
    <n v="45"/>
    <s v="Input"/>
    <s v="CO2"/>
    <n v="0.45267000000000002"/>
    <n v="1"/>
    <n v="1"/>
    <m/>
    <n v="0"/>
    <n v="0"/>
    <n v="21"/>
    <m/>
    <n v="0"/>
    <n v="0"/>
    <n v="310"/>
    <n v="20.370150000000002"/>
  </r>
  <r>
    <n v="2007"/>
    <s v="2C1"/>
    <x v="10"/>
    <n v="27310"/>
    <n v="21168"/>
    <n v="27"/>
    <s v="tonne"/>
    <n v="1250"/>
    <s v="Input"/>
    <s v="CO2"/>
    <n v="0.45267000000000002"/>
    <n v="1"/>
    <n v="1"/>
    <m/>
    <n v="0"/>
    <n v="0"/>
    <n v="21"/>
    <m/>
    <n v="0"/>
    <n v="0"/>
    <n v="310"/>
    <n v="565.83749999999998"/>
  </r>
  <r>
    <n v="2007"/>
    <s v="2C1"/>
    <x v="10"/>
    <n v="27310"/>
    <n v="21168"/>
    <n v="27"/>
    <s v="tonne"/>
    <n v="699"/>
    <s v="Input"/>
    <s v="CO2"/>
    <n v="0.45267000000000002"/>
    <n v="1"/>
    <n v="1"/>
    <m/>
    <n v="0"/>
    <n v="0"/>
    <n v="21"/>
    <m/>
    <n v="0"/>
    <n v="0"/>
    <n v="310"/>
    <n v="316.41633000000002"/>
  </r>
  <r>
    <n v="2007"/>
    <s v="2C1"/>
    <x v="10"/>
    <n v="27310"/>
    <n v="21168"/>
    <n v="27"/>
    <s v="tonne"/>
    <n v="324.64819999999997"/>
    <s v="Input"/>
    <s v="CO2"/>
    <n v="0.45267000000000002"/>
    <n v="1"/>
    <n v="1"/>
    <m/>
    <n v="0"/>
    <n v="0"/>
    <n v="21"/>
    <m/>
    <n v="0"/>
    <n v="0"/>
    <n v="310"/>
    <n v="146.95850069399998"/>
  </r>
  <r>
    <n v="2007"/>
    <s v="2C1"/>
    <x v="10"/>
    <n v="27310"/>
    <n v="21168"/>
    <n v="27"/>
    <s v="tonne"/>
    <n v="3289"/>
    <s v="Input"/>
    <s v="CO2"/>
    <n v="0.45267000000000002"/>
    <n v="1"/>
    <n v="1"/>
    <m/>
    <n v="0"/>
    <n v="0"/>
    <n v="21"/>
    <m/>
    <n v="0"/>
    <n v="0"/>
    <n v="310"/>
    <n v="1488.8316300000001"/>
  </r>
  <r>
    <n v="2007"/>
    <s v="2C1"/>
    <x v="10"/>
    <n v="27310"/>
    <n v="21168"/>
    <n v="27"/>
    <s v="tonne"/>
    <n v="89"/>
    <s v="Input"/>
    <s v="CO2"/>
    <n v="0.45267000000000002"/>
    <n v="1"/>
    <n v="1"/>
    <m/>
    <n v="0"/>
    <n v="0"/>
    <n v="21"/>
    <m/>
    <n v="0"/>
    <n v="0"/>
    <n v="310"/>
    <n v="40.28763"/>
  </r>
  <r>
    <n v="2007"/>
    <s v="2C1"/>
    <x v="10"/>
    <n v="27310"/>
    <n v="21168"/>
    <n v="27"/>
    <s v="tonne"/>
    <n v="128.75"/>
    <s v="Input"/>
    <s v="CO2"/>
    <n v="0.45267000000000002"/>
    <n v="1"/>
    <n v="1"/>
    <m/>
    <n v="0"/>
    <n v="0"/>
    <n v="21"/>
    <m/>
    <n v="0"/>
    <n v="0"/>
    <n v="310"/>
    <n v="58.281262500000004"/>
  </r>
  <r>
    <n v="2007"/>
    <s v="2C1"/>
    <x v="10"/>
    <n v="27310"/>
    <n v="21168"/>
    <n v="27"/>
    <s v="tonne"/>
    <n v="5"/>
    <s v="Input"/>
    <s v="CO2"/>
    <n v="0.45267000000000002"/>
    <n v="1"/>
    <n v="1"/>
    <m/>
    <n v="0"/>
    <n v="0"/>
    <n v="21"/>
    <m/>
    <n v="0"/>
    <n v="0"/>
    <n v="310"/>
    <n v="2.26335"/>
  </r>
  <r>
    <n v="2007"/>
    <s v="2C1"/>
    <x v="10"/>
    <n v="27310"/>
    <n v="21168"/>
    <n v="27"/>
    <s v="tonne"/>
    <n v="1225.0139999999999"/>
    <s v="Input"/>
    <s v="CO2"/>
    <n v="0.45267000000000002"/>
    <n v="1"/>
    <n v="1"/>
    <m/>
    <n v="0"/>
    <n v="0"/>
    <n v="21"/>
    <m/>
    <n v="0"/>
    <n v="0"/>
    <n v="310"/>
    <n v="554.52708738000001"/>
  </r>
  <r>
    <n v="2007"/>
    <s v="2C1"/>
    <x v="10"/>
    <n v="27310"/>
    <n v="21168"/>
    <n v="27"/>
    <s v="tonne"/>
    <n v="44.332700000000003"/>
    <s v="Input"/>
    <s v="CO2"/>
    <n v="0.45267000000000002"/>
    <n v="1"/>
    <n v="1"/>
    <m/>
    <n v="0"/>
    <n v="0"/>
    <n v="21"/>
    <m/>
    <n v="0"/>
    <n v="0"/>
    <n v="310"/>
    <n v="20.068083309000002"/>
  </r>
  <r>
    <n v="2007"/>
    <s v="2C1"/>
    <x v="10"/>
    <n v="27310"/>
    <n v="21168"/>
    <n v="27"/>
    <s v="tonne"/>
    <n v="71.234800000000007"/>
    <s v="Input"/>
    <s v="CO2"/>
    <n v="0.45267000000000002"/>
    <n v="1"/>
    <n v="1"/>
    <m/>
    <n v="0"/>
    <n v="0"/>
    <n v="21"/>
    <m/>
    <n v="0"/>
    <n v="0"/>
    <n v="310"/>
    <n v="32.245856916000001"/>
  </r>
  <r>
    <n v="2007"/>
    <s v="2C1"/>
    <x v="10"/>
    <n v="27310"/>
    <n v="21168"/>
    <n v="27"/>
    <s v="tonne"/>
    <n v="143.5266"/>
    <s v="Input"/>
    <s v="CO2"/>
    <n v="0.45267000000000002"/>
    <n v="1"/>
    <n v="1"/>
    <m/>
    <n v="0"/>
    <n v="0"/>
    <n v="21"/>
    <m/>
    <n v="0"/>
    <n v="0"/>
    <n v="310"/>
    <n v="64.970186022000007"/>
  </r>
  <r>
    <n v="2007"/>
    <s v="2C1"/>
    <x v="10"/>
    <n v="27310"/>
    <n v="21168"/>
    <n v="27"/>
    <s v="tonne"/>
    <n v="28.541499999999999"/>
    <s v="Input"/>
    <s v="CO2"/>
    <n v="0.45267000000000002"/>
    <n v="1"/>
    <n v="1"/>
    <m/>
    <n v="0"/>
    <n v="0"/>
    <n v="21"/>
    <m/>
    <n v="0"/>
    <n v="0"/>
    <n v="310"/>
    <n v="12.919880805"/>
  </r>
  <r>
    <n v="2007"/>
    <s v="2C1"/>
    <x v="10"/>
    <n v="27310"/>
    <n v="21168"/>
    <n v="27"/>
    <s v="tonne"/>
    <n v="211"/>
    <s v="Input"/>
    <s v="CO2"/>
    <n v="0.45267000000000002"/>
    <n v="1"/>
    <n v="1"/>
    <m/>
    <n v="0"/>
    <n v="0"/>
    <n v="21"/>
    <m/>
    <n v="0"/>
    <n v="0"/>
    <n v="310"/>
    <n v="95.513370000000009"/>
  </r>
  <r>
    <n v="2007"/>
    <s v="2C1"/>
    <x v="10"/>
    <n v="27310"/>
    <n v="21168"/>
    <n v="27"/>
    <s v="tonne"/>
    <n v="222"/>
    <s v="Input"/>
    <s v="CO2"/>
    <n v="0.45267000000000002"/>
    <n v="1"/>
    <n v="1"/>
    <m/>
    <n v="0"/>
    <n v="0"/>
    <n v="21"/>
    <m/>
    <n v="0"/>
    <n v="0"/>
    <n v="310"/>
    <n v="100.49274"/>
  </r>
  <r>
    <n v="2007"/>
    <s v="2C1"/>
    <x v="10"/>
    <n v="27310"/>
    <n v="21168"/>
    <n v="27"/>
    <s v="tonne"/>
    <n v="2441.4749999999999"/>
    <s v="Input"/>
    <s v="CO2"/>
    <n v="0.45267000000000002"/>
    <n v="1"/>
    <n v="1"/>
    <m/>
    <n v="0"/>
    <n v="0"/>
    <n v="21"/>
    <m/>
    <n v="0"/>
    <n v="0"/>
    <n v="310"/>
    <n v="1105.18248825"/>
  </r>
  <r>
    <n v="2007"/>
    <s v="2C1"/>
    <x v="10"/>
    <n v="27310"/>
    <n v="21168"/>
    <n v="27"/>
    <s v="tonne"/>
    <n v="45.793799999999997"/>
    <s v="Input"/>
    <s v="CO2"/>
    <n v="0.45267000000000002"/>
    <n v="1"/>
    <n v="1"/>
    <m/>
    <n v="0"/>
    <n v="0"/>
    <n v="21"/>
    <m/>
    <n v="0"/>
    <n v="0"/>
    <n v="310"/>
    <n v="20.729479445999999"/>
  </r>
  <r>
    <n v="2007"/>
    <s v="2C1"/>
    <x v="10"/>
    <n v="27310"/>
    <n v="21168"/>
    <n v="27"/>
    <s v="tonne"/>
    <n v="143.5266"/>
    <s v="Input"/>
    <s v="CO2"/>
    <n v="0.45267000000000002"/>
    <n v="1"/>
    <n v="1"/>
    <m/>
    <n v="0"/>
    <n v="0"/>
    <n v="21"/>
    <m/>
    <n v="0"/>
    <n v="0"/>
    <n v="310"/>
    <n v="64.970186022000007"/>
  </r>
  <r>
    <n v="2007"/>
    <s v="2C2"/>
    <x v="11"/>
    <n v="27110"/>
    <n v="21446"/>
    <n v="27"/>
    <s v="tonne"/>
    <n v="1321"/>
    <s v="Output"/>
    <s v="CO2"/>
    <n v="4"/>
    <n v="1"/>
    <n v="1"/>
    <s v="CH4"/>
    <n v="1.1019999999999999E-3"/>
    <n v="1"/>
    <n v="21"/>
    <m/>
    <n v="0"/>
    <n v="0"/>
    <n v="310"/>
    <n v="5314.5705820000003"/>
  </r>
  <r>
    <n v="2007"/>
    <s v="2C2"/>
    <x v="11"/>
    <n v="27110"/>
    <n v="21446"/>
    <n v="27"/>
    <s v="tonne"/>
    <n v="2514"/>
    <s v="Output"/>
    <s v="CO2"/>
    <n v="4"/>
    <n v="1"/>
    <n v="1"/>
    <s v="CH4"/>
    <n v="1.1019999999999999E-3"/>
    <n v="1"/>
    <n v="21"/>
    <m/>
    <n v="0"/>
    <n v="0"/>
    <n v="310"/>
    <n v="10114.178988"/>
  </r>
  <r>
    <n v="2007"/>
    <s v="2C2"/>
    <x v="11"/>
    <n v="27110"/>
    <n v="21446"/>
    <n v="27"/>
    <s v="tonne"/>
    <n v="1572"/>
    <s v="Output"/>
    <s v="CO2"/>
    <n v="4"/>
    <n v="1"/>
    <n v="1"/>
    <s v="CH4"/>
    <n v="1.1019999999999999E-3"/>
    <n v="1"/>
    <n v="21"/>
    <m/>
    <n v="0"/>
    <n v="0"/>
    <n v="310"/>
    <n v="6324.3792240000002"/>
  </r>
  <r>
    <n v="2007"/>
    <s v="2C2"/>
    <x v="11"/>
    <n v="27110"/>
    <n v="21446"/>
    <n v="27"/>
    <s v="tonne"/>
    <n v="11464"/>
    <s v="Output"/>
    <s v="CO2"/>
    <n v="4"/>
    <n v="1"/>
    <n v="1"/>
    <s v="CH4"/>
    <n v="1.1019999999999999E-3"/>
    <n v="1"/>
    <n v="21"/>
    <m/>
    <n v="0"/>
    <n v="0"/>
    <n v="310"/>
    <n v="46121.299888000001"/>
  </r>
  <r>
    <n v="2007"/>
    <s v="2C2"/>
    <x v="11"/>
    <n v="27110"/>
    <n v="21446"/>
    <n v="27"/>
    <s v="tonne"/>
    <n v="202"/>
    <s v="Output"/>
    <s v="CO2"/>
    <n v="4"/>
    <n v="1"/>
    <n v="1"/>
    <s v="CH4"/>
    <n v="1.1019999999999999E-3"/>
    <n v="1"/>
    <n v="21"/>
    <m/>
    <n v="0"/>
    <n v="0"/>
    <n v="310"/>
    <n v="812.67468399999996"/>
  </r>
  <r>
    <n v="2007"/>
    <s v="2C2"/>
    <x v="12"/>
    <n v="27110"/>
    <n v="71115"/>
    <n v="27"/>
    <s v="tonne"/>
    <n v="645.25800000000004"/>
    <s v="Output"/>
    <s v="CO2"/>
    <n v="1.3"/>
    <n v="1"/>
    <n v="1"/>
    <m/>
    <n v="0"/>
    <n v="0"/>
    <n v="21"/>
    <m/>
    <n v="0"/>
    <n v="0"/>
    <n v="310"/>
    <n v="838.83540000000005"/>
  </r>
  <r>
    <n v="2007"/>
    <s v="2C2"/>
    <x v="12"/>
    <n v="27110"/>
    <n v="71115"/>
    <n v="27"/>
    <s v="tonne"/>
    <n v="11457"/>
    <s v="Output"/>
    <s v="CO2"/>
    <n v="1.3"/>
    <n v="1"/>
    <n v="1"/>
    <m/>
    <n v="0"/>
    <n v="0"/>
    <n v="21"/>
    <m/>
    <n v="0"/>
    <n v="0"/>
    <n v="310"/>
    <n v="14894.1"/>
  </r>
  <r>
    <n v="2007"/>
    <s v="2C2"/>
    <x v="12"/>
    <n v="27110"/>
    <n v="71115"/>
    <n v="27"/>
    <s v="tonne"/>
    <n v="96"/>
    <s v="Output"/>
    <s v="CO2"/>
    <n v="1.3"/>
    <n v="1"/>
    <n v="1"/>
    <m/>
    <n v="0"/>
    <n v="0"/>
    <n v="21"/>
    <m/>
    <n v="0"/>
    <n v="0"/>
    <n v="310"/>
    <n v="124.80000000000001"/>
  </r>
  <r>
    <n v="2007"/>
    <s v="2C2"/>
    <x v="12"/>
    <n v="27110"/>
    <n v="71115"/>
    <n v="27"/>
    <s v="tonne"/>
    <n v="287"/>
    <s v="Output"/>
    <s v="CO2"/>
    <n v="1.3"/>
    <n v="1"/>
    <n v="1"/>
    <m/>
    <n v="0"/>
    <n v="0"/>
    <n v="21"/>
    <m/>
    <n v="0"/>
    <n v="0"/>
    <n v="310"/>
    <n v="373.1"/>
  </r>
  <r>
    <n v="2007"/>
    <s v="2C2"/>
    <x v="12"/>
    <n v="27110"/>
    <n v="71115"/>
    <n v="27"/>
    <s v="tonne"/>
    <n v="4368"/>
    <s v="Output"/>
    <s v="CO2"/>
    <n v="1.3"/>
    <n v="1"/>
    <n v="1"/>
    <m/>
    <n v="0"/>
    <n v="0"/>
    <n v="21"/>
    <m/>
    <n v="0"/>
    <n v="0"/>
    <n v="310"/>
    <n v="5678.4000000000005"/>
  </r>
  <r>
    <n v="2007"/>
    <s v="2C2"/>
    <x v="12"/>
    <n v="27110"/>
    <n v="71115"/>
    <n v="27"/>
    <s v="tonne"/>
    <n v="855"/>
    <s v="Output"/>
    <s v="CO2"/>
    <n v="1.3"/>
    <n v="1"/>
    <n v="1"/>
    <m/>
    <n v="0"/>
    <n v="0"/>
    <n v="21"/>
    <m/>
    <n v="0"/>
    <n v="0"/>
    <n v="310"/>
    <n v="1111.5"/>
  </r>
  <r>
    <n v="2007"/>
    <s v="2C2"/>
    <x v="12"/>
    <n v="27110"/>
    <n v="71115"/>
    <n v="27"/>
    <s v="tonne"/>
    <n v="1528"/>
    <s v="Output"/>
    <s v="CO2"/>
    <n v="1.3"/>
    <n v="1"/>
    <n v="1"/>
    <m/>
    <n v="0"/>
    <n v="0"/>
    <n v="21"/>
    <m/>
    <n v="0"/>
    <n v="0"/>
    <n v="310"/>
    <n v="1986.4"/>
  </r>
  <r>
    <n v="2007"/>
    <s v="2C2"/>
    <x v="12"/>
    <n v="27110"/>
    <n v="71115"/>
    <n v="27"/>
    <s v="tonne"/>
    <n v="372.37700000000001"/>
    <s v="Output"/>
    <s v="CO2"/>
    <n v="1.3"/>
    <n v="1"/>
    <n v="1"/>
    <m/>
    <n v="0"/>
    <n v="0"/>
    <n v="21"/>
    <m/>
    <n v="0"/>
    <n v="0"/>
    <n v="310"/>
    <n v="484.09010000000001"/>
  </r>
  <r>
    <n v="2007"/>
    <s v="2C2"/>
    <x v="12"/>
    <n v="27110"/>
    <n v="71115"/>
    <n v="27"/>
    <s v="tonne"/>
    <n v="11580"/>
    <s v="Output"/>
    <s v="CO2"/>
    <n v="1.3"/>
    <n v="1"/>
    <n v="1"/>
    <m/>
    <n v="0"/>
    <n v="0"/>
    <n v="21"/>
    <m/>
    <n v="0"/>
    <n v="0"/>
    <n v="310"/>
    <n v="15054"/>
  </r>
  <r>
    <n v="2007"/>
    <s v="2C2"/>
    <x v="12"/>
    <n v="27110"/>
    <n v="71115"/>
    <n v="27"/>
    <s v="tonne"/>
    <n v="34439"/>
    <s v="Output"/>
    <s v="CO2"/>
    <n v="1.3"/>
    <n v="1"/>
    <n v="1"/>
    <m/>
    <n v="0"/>
    <n v="0"/>
    <n v="21"/>
    <m/>
    <n v="0"/>
    <n v="0"/>
    <n v="310"/>
    <n v="44770.700000000004"/>
  </r>
  <r>
    <n v="2007"/>
    <s v="2C2"/>
    <x v="12"/>
    <n v="27110"/>
    <n v="71115"/>
    <n v="27"/>
    <s v="tonne"/>
    <n v="85227"/>
    <s v="Output"/>
    <s v="CO2"/>
    <n v="1.3"/>
    <n v="1"/>
    <n v="1"/>
    <m/>
    <n v="0"/>
    <n v="0"/>
    <n v="21"/>
    <m/>
    <n v="0"/>
    <n v="0"/>
    <n v="310"/>
    <n v="110795.1"/>
  </r>
  <r>
    <n v="2007"/>
    <s v="2C2"/>
    <x v="12"/>
    <n v="27110"/>
    <n v="71115"/>
    <n v="27"/>
    <s v="tonne"/>
    <n v="180.31"/>
    <s v="Output"/>
    <s v="CO2"/>
    <n v="1.3"/>
    <n v="1"/>
    <n v="1"/>
    <m/>
    <n v="0"/>
    <n v="0"/>
    <n v="21"/>
    <m/>
    <n v="0"/>
    <n v="0"/>
    <n v="310"/>
    <n v="234.40300000000002"/>
  </r>
  <r>
    <n v="2007"/>
    <s v="2C2"/>
    <x v="12"/>
    <n v="27110"/>
    <n v="71115"/>
    <n v="27"/>
    <s v="tonne"/>
    <n v="766"/>
    <s v="Output"/>
    <s v="CO2"/>
    <n v="1.3"/>
    <n v="1"/>
    <n v="1"/>
    <m/>
    <n v="0"/>
    <n v="0"/>
    <n v="21"/>
    <m/>
    <n v="0"/>
    <n v="0"/>
    <n v="310"/>
    <n v="995.80000000000007"/>
  </r>
  <r>
    <n v="2007"/>
    <s v="2C2"/>
    <x v="12"/>
    <n v="27110"/>
    <n v="71115"/>
    <n v="27"/>
    <s v="tonne"/>
    <n v="26664"/>
    <s v="Output"/>
    <s v="CO2"/>
    <n v="1.3"/>
    <n v="1"/>
    <n v="1"/>
    <m/>
    <n v="0"/>
    <n v="0"/>
    <n v="21"/>
    <m/>
    <n v="0"/>
    <n v="0"/>
    <n v="310"/>
    <n v="34663.200000000004"/>
  </r>
  <r>
    <n v="2007"/>
    <s v="2C2"/>
    <x v="12"/>
    <n v="27110"/>
    <n v="71115"/>
    <n v="27"/>
    <s v="tonne"/>
    <n v="1674.3230000000001"/>
    <s v="Output"/>
    <s v="CO2"/>
    <n v="1.3"/>
    <n v="1"/>
    <n v="1"/>
    <m/>
    <n v="0"/>
    <n v="0"/>
    <n v="21"/>
    <m/>
    <n v="0"/>
    <n v="0"/>
    <n v="310"/>
    <n v="2176.6199000000001"/>
  </r>
  <r>
    <n v="2007"/>
    <s v="2C2"/>
    <x v="12"/>
    <n v="27110"/>
    <n v="71115"/>
    <n v="27"/>
    <s v="tonne"/>
    <n v="11629.51"/>
    <s v="Output"/>
    <s v="CO2"/>
    <n v="1.3"/>
    <n v="1"/>
    <n v="1"/>
    <m/>
    <n v="0"/>
    <n v="0"/>
    <n v="21"/>
    <m/>
    <n v="0"/>
    <n v="0"/>
    <n v="310"/>
    <n v="15118.363000000001"/>
  </r>
  <r>
    <n v="2007"/>
    <s v="2C2"/>
    <x v="12"/>
    <n v="27110"/>
    <n v="71115"/>
    <n v="27"/>
    <s v="tonne"/>
    <n v="43117.31"/>
    <s v="Output"/>
    <s v="CO2"/>
    <n v="1.3"/>
    <n v="1"/>
    <n v="1"/>
    <m/>
    <n v="0"/>
    <n v="0"/>
    <n v="21"/>
    <m/>
    <n v="0"/>
    <n v="0"/>
    <n v="310"/>
    <n v="56052.502999999997"/>
  </r>
  <r>
    <n v="2007"/>
    <s v="2C2"/>
    <x v="12"/>
    <n v="27110"/>
    <n v="71115"/>
    <n v="27"/>
    <s v="tonne"/>
    <n v="31414"/>
    <s v="Output"/>
    <s v="CO2"/>
    <n v="1.3"/>
    <n v="1"/>
    <n v="1"/>
    <m/>
    <n v="0"/>
    <n v="0"/>
    <n v="21"/>
    <m/>
    <n v="0"/>
    <n v="0"/>
    <n v="310"/>
    <n v="40838.200000000004"/>
  </r>
  <r>
    <n v="2007"/>
    <s v="2C2"/>
    <x v="12"/>
    <n v="27110"/>
    <n v="71115"/>
    <n v="27"/>
    <s v="tonne"/>
    <n v="35"/>
    <s v="Output"/>
    <s v="CO2"/>
    <n v="1.3"/>
    <n v="1"/>
    <n v="1"/>
    <m/>
    <n v="0"/>
    <n v="0"/>
    <n v="21"/>
    <m/>
    <n v="0"/>
    <n v="0"/>
    <n v="310"/>
    <n v="45.5"/>
  </r>
  <r>
    <n v="2007"/>
    <s v="2C2"/>
    <x v="12"/>
    <n v="27110"/>
    <n v="71115"/>
    <n v="27"/>
    <s v="tonne"/>
    <n v="42343"/>
    <s v="Output"/>
    <s v="CO2"/>
    <n v="1.3"/>
    <n v="1"/>
    <n v="1"/>
    <m/>
    <n v="0"/>
    <n v="0"/>
    <n v="21"/>
    <m/>
    <n v="0"/>
    <n v="0"/>
    <n v="310"/>
    <n v="55045.9"/>
  </r>
  <r>
    <n v="2007"/>
    <s v="2C2"/>
    <x v="12"/>
    <n v="27110"/>
    <n v="71115"/>
    <n v="27"/>
    <s v="tonne"/>
    <n v="42"/>
    <s v="Output"/>
    <s v="CO2"/>
    <n v="1.3"/>
    <n v="1"/>
    <n v="1"/>
    <m/>
    <n v="0"/>
    <n v="0"/>
    <n v="21"/>
    <m/>
    <n v="0"/>
    <n v="0"/>
    <n v="310"/>
    <n v="54.6"/>
  </r>
  <r>
    <n v="2007"/>
    <s v="2C2"/>
    <x v="13"/>
    <n v="27110"/>
    <n v="71116"/>
    <n v="27"/>
    <s v="tonne"/>
    <n v="898.5"/>
    <s v="Output"/>
    <s v="CO2"/>
    <n v="1.5"/>
    <n v="1"/>
    <n v="1"/>
    <s v="CH4"/>
    <n v="0"/>
    <n v="1"/>
    <n v="21"/>
    <m/>
    <n v="0"/>
    <n v="0"/>
    <n v="310"/>
    <n v="1347.75"/>
  </r>
  <r>
    <n v="2007"/>
    <s v="2C2"/>
    <x v="13"/>
    <n v="27110"/>
    <n v="71116"/>
    <n v="27"/>
    <s v="tonne"/>
    <n v="7"/>
    <s v="Output"/>
    <s v="CO2"/>
    <n v="1.5"/>
    <n v="1"/>
    <n v="1"/>
    <s v="CH4"/>
    <n v="0"/>
    <n v="1"/>
    <n v="21"/>
    <m/>
    <n v="0"/>
    <n v="0"/>
    <n v="310"/>
    <n v="10.5"/>
  </r>
  <r>
    <n v="2007"/>
    <s v="2C2"/>
    <x v="13"/>
    <n v="27110"/>
    <n v="71116"/>
    <n v="27"/>
    <s v="tonne"/>
    <n v="14184.74"/>
    <s v="Output"/>
    <s v="CO2"/>
    <n v="1.5"/>
    <n v="1"/>
    <n v="1"/>
    <s v="CH4"/>
    <n v="0"/>
    <n v="1"/>
    <n v="21"/>
    <m/>
    <n v="0"/>
    <n v="0"/>
    <n v="310"/>
    <n v="21277.11"/>
  </r>
  <r>
    <n v="2007"/>
    <s v="2C2"/>
    <x v="13"/>
    <n v="27110"/>
    <n v="71116"/>
    <n v="27"/>
    <s v="tonne"/>
    <n v="2011"/>
    <s v="Output"/>
    <s v="CO2"/>
    <n v="1.5"/>
    <n v="1"/>
    <n v="1"/>
    <s v="CH4"/>
    <n v="0"/>
    <n v="1"/>
    <n v="21"/>
    <m/>
    <n v="0"/>
    <n v="0"/>
    <n v="310"/>
    <n v="3016.5"/>
  </r>
  <r>
    <n v="2007"/>
    <s v="2C2"/>
    <x v="13"/>
    <n v="27110"/>
    <n v="71116"/>
    <n v="27"/>
    <s v="tonne"/>
    <n v="665"/>
    <s v="Output"/>
    <s v="CO2"/>
    <n v="1.5"/>
    <n v="1"/>
    <n v="1"/>
    <s v="CH4"/>
    <n v="0"/>
    <n v="1"/>
    <n v="21"/>
    <m/>
    <n v="0"/>
    <n v="0"/>
    <n v="310"/>
    <n v="997.5"/>
  </r>
  <r>
    <n v="2007"/>
    <s v="2C2"/>
    <x v="13"/>
    <n v="27110"/>
    <n v="71116"/>
    <n v="27"/>
    <s v="tonne"/>
    <n v="13561"/>
    <s v="Output"/>
    <s v="CO2"/>
    <n v="1.5"/>
    <n v="1"/>
    <n v="1"/>
    <s v="CH4"/>
    <n v="0"/>
    <n v="1"/>
    <n v="21"/>
    <m/>
    <n v="0"/>
    <n v="0"/>
    <n v="310"/>
    <n v="20341.5"/>
  </r>
  <r>
    <n v="2007"/>
    <s v="2C2"/>
    <x v="13"/>
    <n v="27110"/>
    <n v="71116"/>
    <n v="27"/>
    <s v="tonne"/>
    <n v="3"/>
    <s v="Output"/>
    <s v="CO2"/>
    <n v="1.5"/>
    <n v="1"/>
    <n v="1"/>
    <s v="CH4"/>
    <n v="0"/>
    <n v="1"/>
    <n v="21"/>
    <m/>
    <n v="0"/>
    <n v="0"/>
    <n v="310"/>
    <n v="4.5"/>
  </r>
  <r>
    <n v="2007"/>
    <s v="2C2"/>
    <x v="13"/>
    <n v="27110"/>
    <n v="71116"/>
    <n v="27"/>
    <s v="tonne"/>
    <n v="22018"/>
    <s v="Output"/>
    <s v="CO2"/>
    <n v="1.5"/>
    <n v="1"/>
    <n v="1"/>
    <s v="CH4"/>
    <n v="0"/>
    <n v="1"/>
    <n v="21"/>
    <m/>
    <n v="0"/>
    <n v="0"/>
    <n v="310"/>
    <n v="33027"/>
  </r>
  <r>
    <n v="2007"/>
    <s v="2C2"/>
    <x v="13"/>
    <n v="27110"/>
    <n v="71116"/>
    <n v="27"/>
    <s v="tonne"/>
    <n v="6868.3630000000003"/>
    <s v="Output"/>
    <s v="CO2"/>
    <n v="1.5"/>
    <n v="1"/>
    <n v="1"/>
    <s v="CH4"/>
    <n v="0"/>
    <n v="1"/>
    <n v="21"/>
    <m/>
    <n v="0"/>
    <n v="0"/>
    <n v="310"/>
    <n v="10302.5445"/>
  </r>
  <r>
    <n v="2007"/>
    <s v="2C2"/>
    <x v="13"/>
    <n v="27110"/>
    <n v="71116"/>
    <n v="27"/>
    <s v="tonne"/>
    <n v="9220"/>
    <s v="Output"/>
    <s v="CO2"/>
    <n v="1.5"/>
    <n v="1"/>
    <n v="1"/>
    <s v="CH4"/>
    <n v="0"/>
    <n v="1"/>
    <n v="21"/>
    <m/>
    <n v="0"/>
    <n v="0"/>
    <n v="310"/>
    <n v="13830"/>
  </r>
  <r>
    <n v="2007"/>
    <s v="2C2"/>
    <x v="13"/>
    <n v="27110"/>
    <n v="71116"/>
    <n v="27"/>
    <s v="tonne"/>
    <n v="156"/>
    <s v="Output"/>
    <s v="CO2"/>
    <n v="1.5"/>
    <n v="1"/>
    <n v="1"/>
    <s v="CH4"/>
    <n v="0"/>
    <n v="1"/>
    <n v="21"/>
    <m/>
    <n v="0"/>
    <n v="0"/>
    <n v="310"/>
    <n v="234"/>
  </r>
  <r>
    <n v="2007"/>
    <s v="2C2"/>
    <x v="13"/>
    <n v="27110"/>
    <n v="71116"/>
    <n v="27"/>
    <s v="tonne"/>
    <n v="1011"/>
    <s v="Output"/>
    <s v="CO2"/>
    <n v="1.5"/>
    <n v="1"/>
    <n v="1"/>
    <s v="CH4"/>
    <n v="0"/>
    <n v="1"/>
    <n v="21"/>
    <m/>
    <n v="0"/>
    <n v="0"/>
    <n v="310"/>
    <n v="1516.5"/>
  </r>
  <r>
    <n v="2007"/>
    <s v="2C2"/>
    <x v="13"/>
    <n v="27110"/>
    <n v="71116"/>
    <n v="27"/>
    <s v="tonne"/>
    <n v="5023"/>
    <s v="Output"/>
    <s v="CO2"/>
    <n v="1.5"/>
    <n v="1"/>
    <n v="1"/>
    <s v="CH4"/>
    <n v="0"/>
    <n v="1"/>
    <n v="21"/>
    <m/>
    <n v="0"/>
    <n v="0"/>
    <n v="310"/>
    <n v="7534.5"/>
  </r>
  <r>
    <n v="2007"/>
    <s v="2C2"/>
    <x v="13"/>
    <n v="27110"/>
    <n v="71116"/>
    <n v="27"/>
    <s v="tonne"/>
    <n v="58"/>
    <s v="Output"/>
    <s v="CO2"/>
    <n v="1.5"/>
    <n v="1"/>
    <n v="1"/>
    <s v="CH4"/>
    <n v="0"/>
    <n v="1"/>
    <n v="21"/>
    <m/>
    <n v="0"/>
    <n v="0"/>
    <n v="310"/>
    <n v="87"/>
  </r>
  <r>
    <n v="2007"/>
    <s v="2C2"/>
    <x v="13"/>
    <n v="27110"/>
    <n v="71116"/>
    <n v="27"/>
    <s v="tonne"/>
    <n v="234"/>
    <s v="Output"/>
    <s v="CO2"/>
    <n v="1.5"/>
    <n v="1"/>
    <n v="1"/>
    <s v="CH4"/>
    <n v="0"/>
    <n v="1"/>
    <n v="21"/>
    <m/>
    <n v="0"/>
    <n v="0"/>
    <n v="310"/>
    <n v="351"/>
  </r>
  <r>
    <n v="2007"/>
    <s v="2C2"/>
    <x v="13"/>
    <n v="27110"/>
    <n v="71116"/>
    <n v="27"/>
    <s v="tonne"/>
    <n v="9604"/>
    <s v="Output"/>
    <s v="CO2"/>
    <n v="1.5"/>
    <n v="1"/>
    <n v="1"/>
    <s v="CH4"/>
    <n v="0"/>
    <n v="1"/>
    <n v="21"/>
    <m/>
    <n v="0"/>
    <n v="0"/>
    <n v="310"/>
    <n v="14406"/>
  </r>
  <r>
    <n v="2007"/>
    <s v="2C2"/>
    <x v="13"/>
    <n v="27110"/>
    <n v="71116"/>
    <n v="27"/>
    <s v="tonne"/>
    <n v="14219"/>
    <s v="Output"/>
    <s v="CO2"/>
    <n v="1.5"/>
    <n v="1"/>
    <n v="1"/>
    <s v="CH4"/>
    <n v="0"/>
    <n v="1"/>
    <n v="21"/>
    <m/>
    <n v="0"/>
    <n v="0"/>
    <n v="310"/>
    <n v="21328.5"/>
  </r>
  <r>
    <n v="2007"/>
    <s v="2C2"/>
    <x v="13"/>
    <n v="27110"/>
    <n v="71116"/>
    <n v="27"/>
    <s v="tonne"/>
    <n v="2243"/>
    <s v="Output"/>
    <s v="CO2"/>
    <n v="1.5"/>
    <n v="1"/>
    <n v="1"/>
    <s v="CH4"/>
    <n v="0"/>
    <n v="1"/>
    <n v="21"/>
    <m/>
    <n v="0"/>
    <n v="0"/>
    <n v="310"/>
    <n v="3364.5"/>
  </r>
  <r>
    <n v="2007"/>
    <s v="2C2"/>
    <x v="13"/>
    <n v="27110"/>
    <n v="71116"/>
    <n v="27"/>
    <s v="tonne"/>
    <n v="113.1699"/>
    <s v="Output"/>
    <s v="CO2"/>
    <n v="1.5"/>
    <n v="1"/>
    <n v="1"/>
    <s v="CH4"/>
    <n v="0"/>
    <n v="1"/>
    <n v="21"/>
    <m/>
    <n v="0"/>
    <n v="0"/>
    <n v="310"/>
    <n v="169.75485"/>
  </r>
  <r>
    <n v="2007"/>
    <s v="2C2"/>
    <x v="11"/>
    <n v="27110"/>
    <n v="71117"/>
    <n v="27"/>
    <s v="tonne"/>
    <n v="1380"/>
    <s v="Output"/>
    <s v="CO2"/>
    <n v="4"/>
    <n v="1E-3"/>
    <n v="1"/>
    <s v="CH4"/>
    <n v="1.1019999999999999E-3"/>
    <n v="1E-3"/>
    <n v="21"/>
    <m/>
    <n v="0"/>
    <n v="0"/>
    <n v="310"/>
    <n v="5.5519359600000007"/>
  </r>
  <r>
    <n v="2007"/>
    <s v="2C2"/>
    <x v="11"/>
    <n v="27110"/>
    <n v="71117"/>
    <n v="27"/>
    <s v="tonne"/>
    <n v="716"/>
    <s v="Output"/>
    <s v="CO2"/>
    <n v="4"/>
    <n v="1E-3"/>
    <n v="1"/>
    <s v="CH4"/>
    <n v="1.1019999999999999E-3"/>
    <n v="1E-3"/>
    <n v="21"/>
    <m/>
    <n v="0"/>
    <n v="0"/>
    <n v="310"/>
    <n v="2.880569672"/>
  </r>
  <r>
    <n v="2007"/>
    <s v="2C2"/>
    <x v="11"/>
    <n v="27110"/>
    <n v="71117"/>
    <n v="27"/>
    <s v="tonne"/>
    <n v="10212"/>
    <s v="Output"/>
    <s v="CO2"/>
    <n v="4"/>
    <n v="1E-3"/>
    <n v="1"/>
    <s v="CH4"/>
    <n v="1.1019999999999999E-3"/>
    <n v="1E-3"/>
    <n v="21"/>
    <m/>
    <n v="0"/>
    <n v="0"/>
    <n v="310"/>
    <n v="41.084326103999999"/>
  </r>
  <r>
    <n v="2007"/>
    <s v="2C2"/>
    <x v="11"/>
    <n v="27110"/>
    <n v="71117"/>
    <n v="27"/>
    <s v="tonne"/>
    <n v="27.35"/>
    <s v="Output"/>
    <s v="CO2"/>
    <n v="4"/>
    <n v="1E-3"/>
    <n v="1"/>
    <s v="CH4"/>
    <n v="1.1019999999999999E-3"/>
    <n v="1E-3"/>
    <n v="21"/>
    <m/>
    <n v="0"/>
    <n v="0"/>
    <n v="310"/>
    <n v="0.11003293370000002"/>
  </r>
  <r>
    <n v="2007"/>
    <s v="2C2"/>
    <x v="11"/>
    <n v="27110"/>
    <n v="71117"/>
    <n v="27"/>
    <s v="tonne"/>
    <n v="363"/>
    <s v="Output"/>
    <s v="CO2"/>
    <n v="4"/>
    <n v="1E-3"/>
    <n v="1"/>
    <s v="CH4"/>
    <n v="1.1019999999999999E-3"/>
    <n v="1E-3"/>
    <n v="21"/>
    <m/>
    <n v="0"/>
    <n v="0"/>
    <n v="310"/>
    <n v="1.460400546"/>
  </r>
  <r>
    <n v="2007"/>
    <s v="2C2"/>
    <x v="11"/>
    <n v="27110"/>
    <n v="71117"/>
    <n v="27"/>
    <s v="tonne"/>
    <n v="6246"/>
    <s v="Output"/>
    <s v="CO2"/>
    <n v="4"/>
    <n v="1E-3"/>
    <n v="1"/>
    <s v="CH4"/>
    <n v="1.1019999999999999E-3"/>
    <n v="1E-3"/>
    <n v="21"/>
    <m/>
    <n v="0"/>
    <n v="0"/>
    <n v="310"/>
    <n v="25.128544932000001"/>
  </r>
  <r>
    <n v="2007"/>
    <s v="2C2"/>
    <x v="11"/>
    <n v="27110"/>
    <n v="71117"/>
    <n v="27"/>
    <s v="tonne"/>
    <n v="10"/>
    <s v="Output"/>
    <s v="CO2"/>
    <n v="4"/>
    <n v="1E-3"/>
    <n v="1"/>
    <s v="CH4"/>
    <n v="1.1019999999999999E-3"/>
    <n v="1E-3"/>
    <n v="21"/>
    <m/>
    <n v="0"/>
    <n v="0"/>
    <n v="310"/>
    <n v="4.0231420000000004E-2"/>
  </r>
  <r>
    <n v="2007"/>
    <s v="2C2"/>
    <x v="11"/>
    <n v="27110"/>
    <n v="71117"/>
    <n v="27"/>
    <s v="tonne"/>
    <n v="403"/>
    <s v="Output"/>
    <s v="CO2"/>
    <n v="4"/>
    <n v="1E-3"/>
    <n v="1"/>
    <s v="CH4"/>
    <n v="1.1019999999999999E-3"/>
    <n v="1E-3"/>
    <n v="21"/>
    <m/>
    <n v="0"/>
    <n v="0"/>
    <n v="310"/>
    <n v="1.6213262260000001"/>
  </r>
  <r>
    <n v="2007"/>
    <s v="2C2"/>
    <x v="11"/>
    <n v="27110"/>
    <n v="71117"/>
    <n v="27"/>
    <s v="tonne"/>
    <n v="1629"/>
    <s v="Output"/>
    <s v="CO2"/>
    <n v="4"/>
    <n v="1E-3"/>
    <n v="1"/>
    <s v="CH4"/>
    <n v="1.1019999999999999E-3"/>
    <n v="1E-3"/>
    <n v="21"/>
    <m/>
    <n v="0"/>
    <n v="0"/>
    <n v="310"/>
    <n v="6.5536983180000004"/>
  </r>
  <r>
    <n v="2007"/>
    <s v="2C2"/>
    <x v="11"/>
    <n v="27110"/>
    <n v="71117"/>
    <n v="27"/>
    <s v="tonne"/>
    <n v="2493"/>
    <s v="Output"/>
    <s v="CO2"/>
    <n v="4"/>
    <n v="1E-3"/>
    <n v="1"/>
    <s v="CH4"/>
    <n v="1.1019999999999999E-3"/>
    <n v="1E-3"/>
    <n v="21"/>
    <m/>
    <n v="0"/>
    <n v="0"/>
    <n v="310"/>
    <n v="10.029693005999999"/>
  </r>
  <r>
    <n v="2007"/>
    <s v="2C2"/>
    <x v="11"/>
    <n v="27110"/>
    <n v="71117"/>
    <n v="27"/>
    <s v="tonne"/>
    <n v="377"/>
    <s v="Output"/>
    <s v="CO2"/>
    <n v="4"/>
    <n v="1E-3"/>
    <n v="1"/>
    <s v="CH4"/>
    <n v="1.1019999999999999E-3"/>
    <n v="1E-3"/>
    <n v="21"/>
    <m/>
    <n v="0"/>
    <n v="0"/>
    <n v="310"/>
    <n v="1.516724534"/>
  </r>
  <r>
    <n v="2007"/>
    <s v="2C2"/>
    <x v="11"/>
    <n v="27110"/>
    <n v="71117"/>
    <n v="27"/>
    <s v="tonne"/>
    <n v="1.2615000000000001"/>
    <s v="Output"/>
    <s v="CO2"/>
    <n v="4"/>
    <n v="1E-3"/>
    <n v="1"/>
    <s v="CH4"/>
    <n v="1.1019999999999999E-3"/>
    <n v="1E-3"/>
    <n v="21"/>
    <m/>
    <n v="0"/>
    <n v="0"/>
    <n v="310"/>
    <n v="5.0751936330000001E-3"/>
  </r>
  <r>
    <n v="2007"/>
    <s v="2C2"/>
    <x v="11"/>
    <n v="27110"/>
    <n v="71117"/>
    <n v="27"/>
    <s v="tonne"/>
    <n v="646.05200000000002"/>
    <s v="Output"/>
    <s v="CO2"/>
    <n v="4"/>
    <n v="1E-3"/>
    <n v="1"/>
    <s v="CH4"/>
    <n v="1.1019999999999999E-3"/>
    <n v="1E-3"/>
    <n v="21"/>
    <m/>
    <n v="0"/>
    <n v="0"/>
    <n v="310"/>
    <n v="2.5991589353840001"/>
  </r>
  <r>
    <n v="2007"/>
    <s v="2C2"/>
    <x v="11"/>
    <n v="27110"/>
    <n v="71117"/>
    <n v="27"/>
    <s v="tonne"/>
    <n v="5006"/>
    <s v="Output"/>
    <s v="CO2"/>
    <n v="4"/>
    <n v="1E-3"/>
    <n v="1"/>
    <s v="CH4"/>
    <n v="1.1019999999999999E-3"/>
    <n v="1E-3"/>
    <n v="21"/>
    <m/>
    <n v="0"/>
    <n v="0"/>
    <n v="310"/>
    <n v="20.139848852"/>
  </r>
  <r>
    <n v="2007"/>
    <s v="2C2"/>
    <x v="12"/>
    <n v="27190"/>
    <n v="71115"/>
    <n v="27"/>
    <s v="tonne"/>
    <n v="45492"/>
    <s v="Output"/>
    <s v="CO2"/>
    <n v="1.3"/>
    <n v="1"/>
    <n v="1"/>
    <m/>
    <n v="0"/>
    <n v="0"/>
    <n v="21"/>
    <m/>
    <n v="0"/>
    <n v="0"/>
    <n v="310"/>
    <n v="59139.6"/>
  </r>
  <r>
    <n v="2007"/>
    <s v="2C2"/>
    <x v="12"/>
    <n v="27190"/>
    <n v="71115"/>
    <n v="27"/>
    <s v="tonne"/>
    <n v="27764"/>
    <s v="Output"/>
    <s v="CO2"/>
    <n v="1.3"/>
    <n v="1"/>
    <n v="1"/>
    <m/>
    <n v="0"/>
    <n v="0"/>
    <n v="21"/>
    <m/>
    <n v="0"/>
    <n v="0"/>
    <n v="310"/>
    <n v="36093.200000000004"/>
  </r>
  <r>
    <n v="2007"/>
    <s v="2C7"/>
    <x v="14"/>
    <n v="27201"/>
    <n v="21126"/>
    <n v="27"/>
    <s v="tonne"/>
    <n v="19136"/>
    <s v="Input"/>
    <s v="CO2"/>
    <n v="0.45267000000000002"/>
    <n v="1"/>
    <n v="1"/>
    <m/>
    <n v="0"/>
    <n v="0"/>
    <n v="21"/>
    <m/>
    <n v="0"/>
    <n v="0"/>
    <n v="310"/>
    <n v="8662.2931200000003"/>
  </r>
  <r>
    <n v="2007"/>
    <s v="2C7"/>
    <x v="14"/>
    <n v="27201"/>
    <n v="21168"/>
    <n v="27"/>
    <s v="tonne"/>
    <n v="30996"/>
    <s v="Input"/>
    <s v="CO2"/>
    <n v="0.45267000000000002"/>
    <n v="1"/>
    <n v="1"/>
    <m/>
    <n v="0"/>
    <n v="0"/>
    <n v="21"/>
    <m/>
    <n v="0"/>
    <n v="0"/>
    <n v="310"/>
    <n v="14030.95932"/>
  </r>
  <r>
    <n v="2007"/>
    <s v="2D1"/>
    <x v="15"/>
    <n v="15135"/>
    <n v="23911"/>
    <n v="12"/>
    <s v="litres"/>
    <n v="1480"/>
    <s v="Input"/>
    <s v="CO2"/>
    <n v="73.3"/>
    <n v="3.3000000000000003E-5"/>
    <n v="1"/>
    <m/>
    <n v="0"/>
    <n v="0"/>
    <n v="21"/>
    <m/>
    <n v="0"/>
    <n v="0"/>
    <n v="310"/>
    <n v="3.5799720000000002"/>
  </r>
  <r>
    <n v="2007"/>
    <s v="2D1"/>
    <x v="15"/>
    <n v="15141"/>
    <n v="23908"/>
    <n v="12"/>
    <s v="litres"/>
    <n v="18900000"/>
    <s v="Input"/>
    <s v="CO2"/>
    <n v="73.3"/>
    <n v="3.3000000000000003E-5"/>
    <n v="1"/>
    <m/>
    <n v="0"/>
    <n v="0"/>
    <n v="21"/>
    <m/>
    <n v="0"/>
    <n v="0"/>
    <n v="310"/>
    <n v="45717.210000000006"/>
  </r>
  <r>
    <n v="2007"/>
    <s v="2D1"/>
    <x v="15"/>
    <n v="15332"/>
    <n v="23989"/>
    <n v="0"/>
    <m/>
    <n v="53.625"/>
    <s v="Input"/>
    <s v="CO2"/>
    <n v="73.3"/>
    <n v="3.3000000000000003E-5"/>
    <n v="1"/>
    <m/>
    <n v="0"/>
    <n v="0"/>
    <n v="21"/>
    <m/>
    <n v="0"/>
    <n v="0"/>
    <n v="310"/>
    <n v="0.12971351249999999"/>
  </r>
  <r>
    <n v="2007"/>
    <s v="2D1"/>
    <x v="15"/>
    <n v="15495"/>
    <n v="23911"/>
    <n v="12"/>
    <s v="litres"/>
    <n v="449164"/>
    <s v="Input"/>
    <s v="CO2"/>
    <n v="73.3"/>
    <n v="3.3000000000000003E-5"/>
    <n v="1"/>
    <m/>
    <n v="0"/>
    <n v="0"/>
    <n v="21"/>
    <m/>
    <n v="0"/>
    <n v="0"/>
    <n v="310"/>
    <n v="1086.4827996000001"/>
  </r>
  <r>
    <n v="2007"/>
    <s v="2D1"/>
    <x v="15"/>
    <n v="15544"/>
    <n v="23922"/>
    <n v="12"/>
    <s v="litres"/>
    <n v="210"/>
    <s v="Input"/>
    <s v="CO2"/>
    <n v="73.3"/>
    <n v="3.3000000000000003E-5"/>
    <n v="1"/>
    <m/>
    <n v="0"/>
    <n v="0"/>
    <n v="21"/>
    <m/>
    <n v="0"/>
    <n v="0"/>
    <n v="310"/>
    <n v="0.507969"/>
  </r>
  <r>
    <n v="2007"/>
    <s v="2D1"/>
    <x v="15"/>
    <n v="15544"/>
    <n v="23922"/>
    <n v="12"/>
    <s v="litres"/>
    <n v="187.69200000000001"/>
    <s v="Input"/>
    <s v="CO2"/>
    <n v="73.3"/>
    <n v="3.3000000000000003E-5"/>
    <n v="1"/>
    <m/>
    <n v="0"/>
    <n v="0"/>
    <n v="21"/>
    <m/>
    <n v="0"/>
    <n v="0"/>
    <n v="310"/>
    <n v="0.45400817880000005"/>
  </r>
  <r>
    <n v="2007"/>
    <s v="2D1"/>
    <x v="15"/>
    <n v="17111"/>
    <n v="23903"/>
    <n v="12"/>
    <s v="litres"/>
    <n v="28818"/>
    <s v="Input"/>
    <s v="CO2"/>
    <n v="73.3"/>
    <n v="3.3000000000000003E-5"/>
    <n v="1"/>
    <m/>
    <n v="0"/>
    <n v="0"/>
    <n v="21"/>
    <m/>
    <n v="0"/>
    <n v="0"/>
    <n v="310"/>
    <n v="69.707860199999999"/>
  </r>
  <r>
    <n v="2007"/>
    <s v="2D1"/>
    <x v="15"/>
    <n v="17111"/>
    <n v="23903"/>
    <n v="12"/>
    <s v="litres"/>
    <n v="30527.74"/>
    <s v="Input"/>
    <s v="CO2"/>
    <n v="73.3"/>
    <n v="3.3000000000000003E-5"/>
    <n v="1"/>
    <m/>
    <n v="0"/>
    <n v="0"/>
    <n v="21"/>
    <m/>
    <n v="0"/>
    <n v="0"/>
    <n v="310"/>
    <n v="73.84355028600001"/>
  </r>
  <r>
    <n v="2007"/>
    <s v="2D1"/>
    <x v="15"/>
    <n v="17111"/>
    <n v="23922"/>
    <n v="12"/>
    <s v="litres"/>
    <n v="37630"/>
    <s v="Input"/>
    <s v="CO2"/>
    <n v="73.3"/>
    <n v="3.3000000000000003E-5"/>
    <n v="1"/>
    <m/>
    <n v="0"/>
    <n v="0"/>
    <n v="21"/>
    <m/>
    <n v="0"/>
    <n v="0"/>
    <n v="310"/>
    <n v="91.023207000000014"/>
  </r>
  <r>
    <n v="2007"/>
    <s v="2D1"/>
    <x v="15"/>
    <n v="17114"/>
    <n v="23903"/>
    <n v="12"/>
    <s v="litres"/>
    <n v="43359"/>
    <s v="Input"/>
    <s v="CO2"/>
    <n v="73.3"/>
    <n v="3.3000000000000003E-5"/>
    <n v="1"/>
    <m/>
    <n v="0"/>
    <n v="0"/>
    <n v="21"/>
    <m/>
    <n v="0"/>
    <n v="0"/>
    <n v="310"/>
    <n v="104.88108509999999"/>
  </r>
  <r>
    <n v="2007"/>
    <s v="2D1"/>
    <x v="15"/>
    <n v="17114"/>
    <n v="23903"/>
    <n v="12"/>
    <s v="litres"/>
    <n v="224891.8"/>
    <s v="Input"/>
    <s v="CO2"/>
    <n v="73.3"/>
    <n v="3.3000000000000003E-5"/>
    <n v="1"/>
    <m/>
    <n v="0"/>
    <n v="0"/>
    <n v="21"/>
    <m/>
    <n v="0"/>
    <n v="0"/>
    <n v="310"/>
    <n v="543.99077502"/>
  </r>
  <r>
    <n v="2007"/>
    <s v="2D1"/>
    <x v="15"/>
    <n v="17114"/>
    <n v="23908"/>
    <n v="12"/>
    <s v="litres"/>
    <n v="85130"/>
    <s v="Input"/>
    <s v="CO2"/>
    <n v="73.3"/>
    <n v="3.3000000000000003E-5"/>
    <n v="1"/>
    <m/>
    <n v="0"/>
    <n v="0"/>
    <n v="21"/>
    <m/>
    <n v="0"/>
    <n v="0"/>
    <n v="310"/>
    <n v="205.92095700000002"/>
  </r>
  <r>
    <n v="2007"/>
    <s v="2D1"/>
    <x v="15"/>
    <n v="17114"/>
    <n v="23921"/>
    <n v="12"/>
    <s v="litres"/>
    <n v="650826"/>
    <s v="Input"/>
    <s v="CO2"/>
    <n v="73.3"/>
    <n v="3.3000000000000003E-5"/>
    <n v="1"/>
    <m/>
    <n v="0"/>
    <n v="0"/>
    <n v="21"/>
    <m/>
    <n v="0"/>
    <n v="0"/>
    <n v="310"/>
    <n v="1574.2830114000001"/>
  </r>
  <r>
    <n v="2007"/>
    <s v="2D1"/>
    <x v="15"/>
    <n v="17114"/>
    <n v="23921"/>
    <n v="12"/>
    <s v="litres"/>
    <n v="7884.3639999999996"/>
    <s v="Input"/>
    <s v="CO2"/>
    <n v="73.3"/>
    <n v="3.3000000000000003E-5"/>
    <n v="1"/>
    <m/>
    <n v="0"/>
    <n v="0"/>
    <n v="21"/>
    <m/>
    <n v="0"/>
    <n v="0"/>
    <n v="310"/>
    <n v="19.071488079599998"/>
  </r>
  <r>
    <n v="2007"/>
    <s v="2D1"/>
    <x v="15"/>
    <n v="17114"/>
    <n v="23922"/>
    <n v="12"/>
    <s v="litres"/>
    <n v="153.58949999999999"/>
    <s v="Input"/>
    <s v="CO2"/>
    <n v="73.3"/>
    <n v="3.3000000000000003E-5"/>
    <n v="1"/>
    <m/>
    <n v="0"/>
    <n v="0"/>
    <n v="21"/>
    <m/>
    <n v="0"/>
    <n v="0"/>
    <n v="310"/>
    <n v="0.37151764155"/>
  </r>
  <r>
    <n v="2007"/>
    <s v="2D1"/>
    <x v="15"/>
    <n v="17114"/>
    <n v="23922"/>
    <n v="12"/>
    <s v="litres"/>
    <n v="87161"/>
    <s v="Input"/>
    <s v="CO2"/>
    <n v="73.3"/>
    <n v="3.3000000000000003E-5"/>
    <n v="1"/>
    <m/>
    <n v="0"/>
    <n v="0"/>
    <n v="21"/>
    <m/>
    <n v="0"/>
    <n v="0"/>
    <n v="310"/>
    <n v="210.8337429"/>
  </r>
  <r>
    <n v="2007"/>
    <s v="2D1"/>
    <x v="15"/>
    <n v="17114"/>
    <n v="23922"/>
    <n v="12"/>
    <s v="litres"/>
    <n v="711664.4"/>
    <s v="Input"/>
    <s v="CO2"/>
    <n v="73.3"/>
    <n v="3.3000000000000003E-5"/>
    <n v="1"/>
    <m/>
    <n v="0"/>
    <n v="0"/>
    <n v="21"/>
    <m/>
    <n v="0"/>
    <n v="0"/>
    <n v="310"/>
    <n v="1721.4450171600001"/>
  </r>
  <r>
    <n v="2007"/>
    <s v="2D1"/>
    <x v="15"/>
    <n v="17114"/>
    <n v="23922"/>
    <n v="12"/>
    <s v="litres"/>
    <n v="44862"/>
    <s v="Input"/>
    <s v="CO2"/>
    <n v="73.3"/>
    <n v="3.3000000000000003E-5"/>
    <n v="1"/>
    <m/>
    <n v="0"/>
    <n v="0"/>
    <n v="21"/>
    <m/>
    <n v="0"/>
    <n v="0"/>
    <n v="310"/>
    <n v="108.51669180000002"/>
  </r>
  <r>
    <n v="2007"/>
    <s v="2D1"/>
    <x v="15"/>
    <n v="17114"/>
    <n v="23922"/>
    <n v="12"/>
    <s v="litres"/>
    <n v="57542"/>
    <s v="Input"/>
    <s v="CO2"/>
    <n v="73.3"/>
    <n v="3.3000000000000003E-5"/>
    <n v="1"/>
    <m/>
    <n v="0"/>
    <n v="0"/>
    <n v="21"/>
    <m/>
    <n v="0"/>
    <n v="0"/>
    <n v="310"/>
    <n v="139.18834379999998"/>
  </r>
  <r>
    <n v="2007"/>
    <s v="2D1"/>
    <x v="15"/>
    <n v="17114"/>
    <n v="23922"/>
    <n v="12"/>
    <s v="litres"/>
    <n v="1434.7619999999999"/>
    <s v="Input"/>
    <s v="CO2"/>
    <n v="73.3"/>
    <n v="3.3000000000000003E-5"/>
    <n v="1"/>
    <m/>
    <n v="0"/>
    <n v="0"/>
    <n v="21"/>
    <m/>
    <n v="0"/>
    <n v="0"/>
    <n v="310"/>
    <n v="3.4705458017999997"/>
  </r>
  <r>
    <n v="2007"/>
    <s v="2D1"/>
    <x v="15"/>
    <n v="17114"/>
    <n v="23922"/>
    <n v="12"/>
    <s v="litres"/>
    <n v="1409609"/>
    <s v="Input"/>
    <s v="CO2"/>
    <n v="73.3"/>
    <n v="3.3000000000000003E-5"/>
    <n v="1"/>
    <m/>
    <n v="0"/>
    <n v="0"/>
    <n v="21"/>
    <m/>
    <n v="0"/>
    <n v="0"/>
    <n v="310"/>
    <n v="3409.7032101000004"/>
  </r>
  <r>
    <n v="2007"/>
    <s v="2D1"/>
    <x v="15"/>
    <n v="17114"/>
    <n v="23922"/>
    <n v="12"/>
    <s v="litres"/>
    <n v="32841.39"/>
    <s v="Input"/>
    <s v="CO2"/>
    <n v="73.3"/>
    <n v="3.3000000000000003E-5"/>
    <n v="1"/>
    <m/>
    <n v="0"/>
    <n v="0"/>
    <n v="21"/>
    <m/>
    <n v="0"/>
    <n v="0"/>
    <n v="310"/>
    <n v="79.440038270999992"/>
  </r>
  <r>
    <n v="2007"/>
    <s v="2D1"/>
    <x v="15"/>
    <n v="17114"/>
    <n v="23922"/>
    <n v="12"/>
    <s v="litres"/>
    <n v="28420"/>
    <s v="Input"/>
    <s v="CO2"/>
    <n v="73.3"/>
    <n v="3.3000000000000003E-5"/>
    <n v="1"/>
    <m/>
    <n v="0"/>
    <n v="0"/>
    <n v="21"/>
    <m/>
    <n v="0"/>
    <n v="0"/>
    <n v="310"/>
    <n v="68.745138000000011"/>
  </r>
  <r>
    <n v="2007"/>
    <s v="2D1"/>
    <x v="15"/>
    <n v="17114"/>
    <n v="23922"/>
    <n v="12"/>
    <s v="litres"/>
    <n v="20961.27"/>
    <s v="Input"/>
    <s v="CO2"/>
    <n v="73.3"/>
    <n v="3.3000000000000003E-5"/>
    <n v="1"/>
    <m/>
    <n v="0"/>
    <n v="0"/>
    <n v="21"/>
    <m/>
    <n v="0"/>
    <n v="0"/>
    <n v="310"/>
    <n v="50.703216003000001"/>
  </r>
  <r>
    <n v="2007"/>
    <s v="2D1"/>
    <x v="15"/>
    <n v="17114"/>
    <n v="23922"/>
    <n v="12"/>
    <s v="litres"/>
    <n v="26217"/>
    <s v="Input"/>
    <s v="CO2"/>
    <n v="73.3"/>
    <n v="3.3000000000000003E-5"/>
    <n v="1"/>
    <m/>
    <n v="0"/>
    <n v="0"/>
    <n v="21"/>
    <m/>
    <n v="0"/>
    <n v="0"/>
    <n v="310"/>
    <n v="63.416301300000001"/>
  </r>
  <r>
    <n v="2007"/>
    <s v="2D1"/>
    <x v="15"/>
    <n v="17114"/>
    <n v="23922"/>
    <n v="12"/>
    <s v="litres"/>
    <n v="288423"/>
    <s v="Input"/>
    <s v="CO2"/>
    <n v="73.3"/>
    <n v="3.3000000000000003E-5"/>
    <n v="1"/>
    <m/>
    <n v="0"/>
    <n v="0"/>
    <n v="21"/>
    <m/>
    <n v="0"/>
    <n v="0"/>
    <n v="310"/>
    <n v="697.66639469999996"/>
  </r>
  <r>
    <n v="2007"/>
    <s v="2D1"/>
    <x v="15"/>
    <n v="17114"/>
    <n v="23922"/>
    <n v="12"/>
    <s v="litres"/>
    <n v="403885.9"/>
    <s v="Input"/>
    <s v="CO2"/>
    <n v="73.3"/>
    <n v="3.3000000000000003E-5"/>
    <n v="1"/>
    <m/>
    <n v="0"/>
    <n v="0"/>
    <n v="21"/>
    <m/>
    <n v="0"/>
    <n v="0"/>
    <n v="310"/>
    <n v="976.95960351000008"/>
  </r>
  <r>
    <n v="2007"/>
    <s v="2D1"/>
    <x v="15"/>
    <n v="17114"/>
    <n v="23922"/>
    <n v="12"/>
    <s v="litres"/>
    <n v="448555.7"/>
    <s v="Input"/>
    <s v="CO2"/>
    <n v="73.3"/>
    <n v="3.3000000000000003E-5"/>
    <n v="1"/>
    <m/>
    <n v="0"/>
    <n v="0"/>
    <n v="21"/>
    <m/>
    <n v="0"/>
    <n v="0"/>
    <n v="310"/>
    <n v="1085.0113827300002"/>
  </r>
  <r>
    <n v="2007"/>
    <s v="2D1"/>
    <x v="15"/>
    <n v="17114"/>
    <n v="23922"/>
    <n v="12"/>
    <s v="litres"/>
    <n v="1366788"/>
    <s v="Input"/>
    <s v="CO2"/>
    <n v="73.3"/>
    <n v="3.3000000000000003E-5"/>
    <n v="1"/>
    <m/>
    <n v="0"/>
    <n v="0"/>
    <n v="21"/>
    <m/>
    <n v="0"/>
    <n v="0"/>
    <n v="310"/>
    <n v="3306.1234931999998"/>
  </r>
  <r>
    <n v="2007"/>
    <s v="2D1"/>
    <x v="15"/>
    <n v="17114"/>
    <n v="23922"/>
    <n v="12"/>
    <s v="litres"/>
    <n v="153093"/>
    <s v="Input"/>
    <s v="CO2"/>
    <n v="73.3"/>
    <n v="3.3000000000000003E-5"/>
    <n v="1"/>
    <m/>
    <n v="0"/>
    <n v="0"/>
    <n v="21"/>
    <m/>
    <n v="0"/>
    <n v="0"/>
    <n v="310"/>
    <n v="370.31665770000006"/>
  </r>
  <r>
    <n v="2007"/>
    <s v="2D1"/>
    <x v="15"/>
    <n v="17114"/>
    <n v="23925"/>
    <n v="12"/>
    <s v="litres"/>
    <n v="847894"/>
    <s v="Input"/>
    <s v="CO2"/>
    <n v="73.3"/>
    <n v="3.3000000000000003E-5"/>
    <n v="1"/>
    <m/>
    <n v="0"/>
    <n v="0"/>
    <n v="21"/>
    <m/>
    <n v="0"/>
    <n v="0"/>
    <n v="310"/>
    <n v="2050.9707966000001"/>
  </r>
  <r>
    <n v="2007"/>
    <s v="2D1"/>
    <x v="15"/>
    <n v="17119"/>
    <n v="23903"/>
    <n v="12"/>
    <s v="litres"/>
    <n v="268553.40000000002"/>
    <s v="Input"/>
    <s v="CO2"/>
    <n v="73.3"/>
    <n v="3.3000000000000003E-5"/>
    <n v="1"/>
    <m/>
    <n v="0"/>
    <n v="0"/>
    <n v="21"/>
    <m/>
    <n v="0"/>
    <n v="0"/>
    <n v="310"/>
    <n v="649.60381926000014"/>
  </r>
  <r>
    <n v="2007"/>
    <s v="2D1"/>
    <x v="15"/>
    <n v="17119"/>
    <n v="23903"/>
    <n v="12"/>
    <s v="litres"/>
    <n v="539263.9"/>
    <s v="Input"/>
    <s v="CO2"/>
    <n v="73.3"/>
    <n v="3.3000000000000003E-5"/>
    <n v="1"/>
    <m/>
    <n v="0"/>
    <n v="0"/>
    <n v="21"/>
    <m/>
    <n v="0"/>
    <n v="0"/>
    <n v="310"/>
    <n v="1304.4254477100001"/>
  </r>
  <r>
    <n v="2007"/>
    <s v="2D1"/>
    <x v="15"/>
    <n v="17119"/>
    <n v="23922"/>
    <n v="12"/>
    <s v="litres"/>
    <n v="223335"/>
    <s v="Input"/>
    <s v="CO2"/>
    <n v="73.3"/>
    <n v="3.3000000000000003E-5"/>
    <n v="1"/>
    <m/>
    <n v="0"/>
    <n v="0"/>
    <n v="21"/>
    <m/>
    <n v="0"/>
    <n v="0"/>
    <n v="310"/>
    <n v="540.2250315"/>
  </r>
  <r>
    <n v="2007"/>
    <s v="2D1"/>
    <x v="15"/>
    <n v="17119"/>
    <n v="23922"/>
    <n v="12"/>
    <s v="litres"/>
    <n v="1175"/>
    <s v="Input"/>
    <s v="CO2"/>
    <n v="73.3"/>
    <n v="3.3000000000000003E-5"/>
    <n v="1"/>
    <m/>
    <n v="0"/>
    <n v="0"/>
    <n v="21"/>
    <m/>
    <n v="0"/>
    <n v="0"/>
    <n v="310"/>
    <n v="2.8422075000000002"/>
  </r>
  <r>
    <n v="2007"/>
    <s v="2D1"/>
    <x v="15"/>
    <n v="17119"/>
    <n v="23922"/>
    <n v="12"/>
    <s v="litres"/>
    <n v="51939"/>
    <s v="Input"/>
    <s v="CO2"/>
    <n v="73.3"/>
    <n v="3.3000000000000003E-5"/>
    <n v="1"/>
    <m/>
    <n v="0"/>
    <n v="0"/>
    <n v="21"/>
    <m/>
    <n v="0"/>
    <n v="0"/>
    <n v="310"/>
    <n v="125.6352471"/>
  </r>
  <r>
    <n v="2007"/>
    <s v="2D1"/>
    <x v="15"/>
    <n v="17119"/>
    <n v="23922"/>
    <n v="12"/>
    <s v="litres"/>
    <n v="84000"/>
    <s v="Input"/>
    <s v="CO2"/>
    <n v="73.3"/>
    <n v="3.3000000000000003E-5"/>
    <n v="1"/>
    <m/>
    <n v="0"/>
    <n v="0"/>
    <n v="21"/>
    <m/>
    <n v="0"/>
    <n v="0"/>
    <n v="310"/>
    <n v="203.1876"/>
  </r>
  <r>
    <n v="2007"/>
    <s v="2D1"/>
    <x v="15"/>
    <n v="17119"/>
    <n v="23922"/>
    <n v="12"/>
    <s v="litres"/>
    <n v="223300"/>
    <s v="Input"/>
    <s v="CO2"/>
    <n v="73.3"/>
    <n v="3.3000000000000003E-5"/>
    <n v="1"/>
    <m/>
    <n v="0"/>
    <n v="0"/>
    <n v="21"/>
    <m/>
    <n v="0"/>
    <n v="0"/>
    <n v="310"/>
    <n v="540.14037000000008"/>
  </r>
  <r>
    <n v="2007"/>
    <s v="2D1"/>
    <x v="15"/>
    <n v="17119"/>
    <n v="23922"/>
    <n v="12"/>
    <s v="litres"/>
    <n v="102609"/>
    <s v="Input"/>
    <s v="CO2"/>
    <n v="73.3"/>
    <n v="3.3000000000000003E-5"/>
    <n v="1"/>
    <m/>
    <n v="0"/>
    <n v="0"/>
    <n v="21"/>
    <m/>
    <n v="0"/>
    <n v="0"/>
    <n v="310"/>
    <n v="248.20091009999999"/>
  </r>
  <r>
    <n v="2007"/>
    <s v="2D1"/>
    <x v="15"/>
    <n v="21014"/>
    <n v="23911"/>
    <n v="12"/>
    <s v="litres"/>
    <n v="15102"/>
    <s v="Input"/>
    <s v="CO2"/>
    <n v="73.3"/>
    <n v="3.3000000000000003E-5"/>
    <n v="1"/>
    <m/>
    <n v="0"/>
    <n v="0"/>
    <n v="21"/>
    <m/>
    <n v="0"/>
    <n v="0"/>
    <n v="310"/>
    <n v="36.530227799999999"/>
  </r>
  <r>
    <n v="2007"/>
    <s v="2D1"/>
    <x v="15"/>
    <n v="21099"/>
    <n v="23903"/>
    <n v="12"/>
    <s v="litres"/>
    <n v="110543"/>
    <s v="Input"/>
    <s v="CO2"/>
    <n v="73.3"/>
    <n v="3.3000000000000003E-5"/>
    <n v="1"/>
    <m/>
    <n v="0"/>
    <n v="0"/>
    <n v="21"/>
    <m/>
    <n v="0"/>
    <n v="0"/>
    <n v="310"/>
    <n v="267.39246270000001"/>
  </r>
  <r>
    <n v="2007"/>
    <s v="2D1"/>
    <x v="15"/>
    <n v="23209"/>
    <n v="23901"/>
    <n v="27"/>
    <s v="tonne"/>
    <n v="87434"/>
    <s v="Input"/>
    <s v="CO2"/>
    <n v="73.3"/>
    <n v="3.3000000000000003E-5"/>
    <n v="1"/>
    <m/>
    <n v="0"/>
    <n v="0"/>
    <n v="21"/>
    <m/>
    <n v="0"/>
    <n v="0"/>
    <n v="310"/>
    <n v="211.49410260000002"/>
  </r>
  <r>
    <n v="2007"/>
    <s v="2D1"/>
    <x v="15"/>
    <n v="23209"/>
    <n v="23903"/>
    <n v="12"/>
    <s v="litres"/>
    <n v="137094"/>
    <s v="Input"/>
    <s v="CO2"/>
    <n v="73.3"/>
    <n v="3.3000000000000003E-5"/>
    <n v="1"/>
    <m/>
    <n v="0"/>
    <n v="0"/>
    <n v="21"/>
    <m/>
    <n v="0"/>
    <n v="0"/>
    <n v="310"/>
    <n v="331.61667660000001"/>
  </r>
  <r>
    <n v="2007"/>
    <s v="2D1"/>
    <x v="15"/>
    <n v="23209"/>
    <n v="23903"/>
    <n v="12"/>
    <s v="litres"/>
    <n v="1030188"/>
    <s v="Input"/>
    <s v="CO2"/>
    <n v="73.3"/>
    <n v="3.3000000000000003E-5"/>
    <n v="1"/>
    <m/>
    <n v="0"/>
    <n v="0"/>
    <n v="21"/>
    <m/>
    <n v="0"/>
    <n v="0"/>
    <n v="310"/>
    <n v="2491.9217531999998"/>
  </r>
  <r>
    <n v="2007"/>
    <s v="2D1"/>
    <x v="15"/>
    <n v="23209"/>
    <n v="23903"/>
    <n v="12"/>
    <s v="litres"/>
    <n v="17700000"/>
    <s v="Input"/>
    <s v="CO2"/>
    <n v="73.3"/>
    <n v="3.3000000000000003E-5"/>
    <n v="1"/>
    <m/>
    <n v="0"/>
    <n v="0"/>
    <n v="21"/>
    <m/>
    <n v="0"/>
    <n v="0"/>
    <n v="310"/>
    <n v="42814.530000000006"/>
  </r>
  <r>
    <n v="2007"/>
    <s v="2D1"/>
    <x v="15"/>
    <n v="23209"/>
    <n v="23903"/>
    <n v="12"/>
    <s v="litres"/>
    <n v="213981"/>
    <s v="Input"/>
    <s v="CO2"/>
    <n v="73.3"/>
    <n v="3.3000000000000003E-5"/>
    <n v="1"/>
    <m/>
    <n v="0"/>
    <n v="0"/>
    <n v="21"/>
    <m/>
    <n v="0"/>
    <n v="0"/>
    <n v="310"/>
    <n v="517.59864089999996"/>
  </r>
  <r>
    <n v="2007"/>
    <s v="2D1"/>
    <x v="15"/>
    <n v="23209"/>
    <n v="23903"/>
    <n v="12"/>
    <s v="litres"/>
    <n v="2683103"/>
    <s v="Input"/>
    <s v="CO2"/>
    <n v="73.3"/>
    <n v="3.3000000000000003E-5"/>
    <n v="1"/>
    <m/>
    <n v="0"/>
    <n v="0"/>
    <n v="21"/>
    <m/>
    <n v="0"/>
    <n v="0"/>
    <n v="310"/>
    <n v="6490.1578467000008"/>
  </r>
  <r>
    <n v="2007"/>
    <s v="2D1"/>
    <x v="15"/>
    <n v="23209"/>
    <n v="23908"/>
    <n v="12"/>
    <s v="litres"/>
    <n v="3714"/>
    <s v="Input"/>
    <s v="CO2"/>
    <n v="73.3"/>
    <n v="3.3000000000000003E-5"/>
    <n v="1"/>
    <m/>
    <n v="0"/>
    <n v="0"/>
    <n v="21"/>
    <m/>
    <n v="0"/>
    <n v="0"/>
    <n v="310"/>
    <n v="8.9837946000000013"/>
  </r>
  <r>
    <n v="2007"/>
    <s v="2D1"/>
    <x v="15"/>
    <n v="23209"/>
    <n v="23908"/>
    <n v="12"/>
    <s v="litres"/>
    <n v="3499113"/>
    <s v="Input"/>
    <s v="CO2"/>
    <n v="73.3"/>
    <n v="3.3000000000000003E-5"/>
    <n v="1"/>
    <m/>
    <n v="0"/>
    <n v="0"/>
    <n v="21"/>
    <m/>
    <n v="0"/>
    <n v="0"/>
    <n v="310"/>
    <n v="8464.0044357000006"/>
  </r>
  <r>
    <n v="2007"/>
    <s v="2D1"/>
    <x v="15"/>
    <n v="23209"/>
    <n v="23911"/>
    <n v="12"/>
    <s v="litres"/>
    <n v="2776606"/>
    <s v="Input"/>
    <s v="CO2"/>
    <n v="73.3"/>
    <n v="3.3000000000000003E-5"/>
    <n v="1"/>
    <m/>
    <n v="0"/>
    <n v="0"/>
    <n v="21"/>
    <m/>
    <n v="0"/>
    <n v="0"/>
    <n v="310"/>
    <n v="6716.3322533999999"/>
  </r>
  <r>
    <n v="2007"/>
    <s v="2D1"/>
    <x v="15"/>
    <n v="23209"/>
    <n v="23911"/>
    <n v="12"/>
    <s v="litres"/>
    <n v="28500000"/>
    <s v="Input"/>
    <s v="CO2"/>
    <n v="73.3"/>
    <n v="3.3000000000000003E-5"/>
    <n v="1"/>
    <m/>
    <n v="0"/>
    <n v="0"/>
    <n v="21"/>
    <m/>
    <n v="0"/>
    <n v="0"/>
    <n v="310"/>
    <n v="68938.650000000009"/>
  </r>
  <r>
    <n v="2007"/>
    <s v="2D1"/>
    <x v="15"/>
    <n v="23209"/>
    <n v="23922"/>
    <n v="12"/>
    <s v="litres"/>
    <n v="2334.567"/>
    <s v="Input"/>
    <s v="CO2"/>
    <n v="73.3"/>
    <n v="3.3000000000000003E-5"/>
    <n v="1"/>
    <m/>
    <n v="0"/>
    <n v="0"/>
    <n v="21"/>
    <m/>
    <n v="0"/>
    <n v="0"/>
    <n v="310"/>
    <n v="5.6470841163000003"/>
  </r>
  <r>
    <n v="2007"/>
    <s v="2D1"/>
    <x v="15"/>
    <n v="23209"/>
    <n v="23922"/>
    <n v="12"/>
    <s v="litres"/>
    <n v="4507"/>
    <s v="Input"/>
    <s v="CO2"/>
    <n v="73.3"/>
    <n v="3.3000000000000003E-5"/>
    <n v="1"/>
    <m/>
    <n v="0"/>
    <n v="0"/>
    <n v="21"/>
    <m/>
    <n v="0"/>
    <n v="0"/>
    <n v="310"/>
    <n v="10.9019823"/>
  </r>
  <r>
    <n v="2007"/>
    <s v="2D1"/>
    <x v="15"/>
    <n v="23209"/>
    <n v="23922"/>
    <n v="12"/>
    <s v="litres"/>
    <n v="4832"/>
    <s v="Input"/>
    <s v="CO2"/>
    <n v="73.3"/>
    <n v="3.3000000000000003E-5"/>
    <n v="1"/>
    <m/>
    <n v="0"/>
    <n v="0"/>
    <n v="21"/>
    <m/>
    <n v="0"/>
    <n v="0"/>
    <n v="310"/>
    <n v="11.688124800000001"/>
  </r>
  <r>
    <n v="2007"/>
    <s v="2D1"/>
    <x v="15"/>
    <n v="23209"/>
    <n v="23923"/>
    <n v="12"/>
    <s v="litres"/>
    <n v="495.84750000000003"/>
    <s v="Input"/>
    <s v="CO2"/>
    <n v="73.3"/>
    <n v="3.3000000000000003E-5"/>
    <n v="1"/>
    <m/>
    <n v="0"/>
    <n v="0"/>
    <n v="21"/>
    <m/>
    <n v="0"/>
    <n v="0"/>
    <n v="310"/>
    <n v="1.19940551775"/>
  </r>
  <r>
    <n v="2007"/>
    <s v="2D1"/>
    <x v="15"/>
    <n v="23209"/>
    <n v="23924"/>
    <n v="12"/>
    <s v="litres"/>
    <n v="17935"/>
    <s v="Input"/>
    <s v="CO2"/>
    <n v="73.3"/>
    <n v="3.3000000000000003E-5"/>
    <n v="1"/>
    <m/>
    <n v="0"/>
    <n v="0"/>
    <n v="21"/>
    <m/>
    <n v="0"/>
    <n v="0"/>
    <n v="310"/>
    <n v="43.382971500000004"/>
  </r>
  <r>
    <n v="2007"/>
    <s v="2D1"/>
    <x v="15"/>
    <n v="23209"/>
    <n v="23924"/>
    <n v="12"/>
    <s v="litres"/>
    <n v="52246"/>
    <s v="Input"/>
    <s v="CO2"/>
    <n v="73.3"/>
    <n v="3.3000000000000003E-5"/>
    <n v="1"/>
    <m/>
    <n v="0"/>
    <n v="0"/>
    <n v="21"/>
    <m/>
    <n v="0"/>
    <n v="0"/>
    <n v="310"/>
    <n v="126.3778494"/>
  </r>
  <r>
    <n v="2007"/>
    <s v="2D1"/>
    <x v="15"/>
    <n v="24114"/>
    <n v="23901"/>
    <n v="27"/>
    <s v="tonne"/>
    <n v="888.05499999999995"/>
    <s v="Input"/>
    <s v="CO2"/>
    <n v="73.3"/>
    <n v="3.3000000000000003E-5"/>
    <n v="1"/>
    <m/>
    <n v="0"/>
    <n v="0"/>
    <n v="21"/>
    <m/>
    <n v="0"/>
    <n v="0"/>
    <n v="310"/>
    <n v="2.1481162394999997"/>
  </r>
  <r>
    <n v="2007"/>
    <s v="2D1"/>
    <x v="15"/>
    <n v="24114"/>
    <n v="23901"/>
    <n v="27"/>
    <s v="tonne"/>
    <n v="888.05499999999995"/>
    <s v="Input"/>
    <s v="CO2"/>
    <n v="73.3"/>
    <n v="3.3000000000000003E-5"/>
    <n v="1"/>
    <m/>
    <n v="0"/>
    <n v="0"/>
    <n v="21"/>
    <m/>
    <n v="0"/>
    <n v="0"/>
    <n v="310"/>
    <n v="2.1481162394999997"/>
  </r>
  <r>
    <n v="2007"/>
    <s v="2D1"/>
    <x v="15"/>
    <n v="24114"/>
    <n v="23904"/>
    <n v="12"/>
    <s v="litres"/>
    <n v="478840.4"/>
    <s v="Input"/>
    <s v="CO2"/>
    <n v="73.3"/>
    <n v="3.3000000000000003E-5"/>
    <n v="1"/>
    <m/>
    <n v="0"/>
    <n v="0"/>
    <n v="21"/>
    <m/>
    <n v="0"/>
    <n v="0"/>
    <n v="310"/>
    <n v="1158.26704356"/>
  </r>
  <r>
    <n v="2007"/>
    <s v="2D1"/>
    <x v="15"/>
    <n v="24132"/>
    <n v="23922"/>
    <n v="12"/>
    <s v="litres"/>
    <n v="270050"/>
    <s v="Input"/>
    <s v="CO2"/>
    <n v="73.3"/>
    <n v="3.3000000000000003E-5"/>
    <n v="1"/>
    <m/>
    <n v="0"/>
    <n v="0"/>
    <n v="21"/>
    <m/>
    <n v="0"/>
    <n v="0"/>
    <n v="310"/>
    <n v="653.22394500000007"/>
  </r>
  <r>
    <n v="2007"/>
    <s v="2D1"/>
    <x v="15"/>
    <n v="24132"/>
    <n v="23989"/>
    <n v="0"/>
    <m/>
    <n v="3750204"/>
    <s v="Input"/>
    <s v="CO2"/>
    <n v="73.3"/>
    <n v="3.3000000000000003E-5"/>
    <n v="1"/>
    <m/>
    <n v="0"/>
    <n v="0"/>
    <n v="21"/>
    <m/>
    <n v="0"/>
    <n v="0"/>
    <n v="310"/>
    <n v="9071.3684556000007"/>
  </r>
  <r>
    <n v="2007"/>
    <s v="2D1"/>
    <x v="15"/>
    <n v="24134"/>
    <n v="23908"/>
    <n v="12"/>
    <s v="litres"/>
    <n v="3727992"/>
    <s v="Input"/>
    <s v="CO2"/>
    <n v="73.3"/>
    <n v="3.3000000000000003E-5"/>
    <n v="1"/>
    <m/>
    <n v="0"/>
    <n v="0"/>
    <n v="21"/>
    <m/>
    <n v="0"/>
    <n v="0"/>
    <n v="310"/>
    <n v="9017.6398487999995"/>
  </r>
  <r>
    <n v="2007"/>
    <s v="2D1"/>
    <x v="15"/>
    <n v="24134"/>
    <n v="23908"/>
    <n v="12"/>
    <s v="litres"/>
    <n v="1087000"/>
    <s v="Input"/>
    <s v="CO2"/>
    <n v="73.3"/>
    <n v="3.3000000000000003E-5"/>
    <n v="1"/>
    <m/>
    <n v="0"/>
    <n v="0"/>
    <n v="21"/>
    <m/>
    <n v="0"/>
    <n v="0"/>
    <n v="310"/>
    <n v="2629.3443000000002"/>
  </r>
  <r>
    <n v="2007"/>
    <s v="2D1"/>
    <x v="15"/>
    <n v="24211"/>
    <n v="23911"/>
    <n v="12"/>
    <s v="litres"/>
    <n v="2640.2249999999999"/>
    <s v="Input"/>
    <s v="CO2"/>
    <n v="73.3"/>
    <n v="3.3000000000000003E-5"/>
    <n v="1"/>
    <m/>
    <n v="0"/>
    <n v="0"/>
    <n v="21"/>
    <m/>
    <n v="0"/>
    <n v="0"/>
    <n v="310"/>
    <n v="6.3864402524999999"/>
  </r>
  <r>
    <n v="2007"/>
    <s v="2D1"/>
    <x v="15"/>
    <n v="24219"/>
    <n v="23908"/>
    <n v="12"/>
    <s v="litres"/>
    <n v="3901.2620000000002"/>
    <s v="Input"/>
    <s v="CO2"/>
    <n v="73.3"/>
    <n v="3.3000000000000003E-5"/>
    <n v="1"/>
    <m/>
    <n v="0"/>
    <n v="0"/>
    <n v="21"/>
    <m/>
    <n v="0"/>
    <n v="0"/>
    <n v="310"/>
    <n v="9.4367626518000005"/>
  </r>
  <r>
    <n v="2007"/>
    <s v="2D1"/>
    <x v="15"/>
    <n v="24221"/>
    <n v="23911"/>
    <n v="12"/>
    <s v="litres"/>
    <n v="1974277"/>
    <s v="Input"/>
    <s v="CO2"/>
    <n v="73.3"/>
    <n v="3.3000000000000003E-5"/>
    <n v="1"/>
    <m/>
    <n v="0"/>
    <n v="0"/>
    <n v="21"/>
    <m/>
    <n v="0"/>
    <n v="0"/>
    <n v="310"/>
    <n v="4775.5786353000003"/>
  </r>
  <r>
    <n v="2007"/>
    <s v="2D1"/>
    <x v="15"/>
    <n v="24222"/>
    <n v="23907"/>
    <n v="12"/>
    <s v="litres"/>
    <n v="1332"/>
    <s v="Input"/>
    <s v="CO2"/>
    <n v="73.3"/>
    <n v="3.3000000000000003E-5"/>
    <n v="1"/>
    <m/>
    <n v="0"/>
    <n v="0"/>
    <n v="21"/>
    <m/>
    <n v="0"/>
    <n v="0"/>
    <n v="310"/>
    <n v="3.2219747999999999"/>
  </r>
  <r>
    <n v="2007"/>
    <s v="2D1"/>
    <x v="15"/>
    <n v="24222"/>
    <n v="23908"/>
    <n v="12"/>
    <s v="litres"/>
    <n v="12700000"/>
    <s v="Input"/>
    <s v="CO2"/>
    <n v="73.3"/>
    <n v="3.3000000000000003E-5"/>
    <n v="1"/>
    <m/>
    <n v="0"/>
    <n v="0"/>
    <n v="21"/>
    <m/>
    <n v="0"/>
    <n v="0"/>
    <n v="310"/>
    <n v="30720.030000000002"/>
  </r>
  <r>
    <n v="2007"/>
    <s v="2D1"/>
    <x v="15"/>
    <n v="24222"/>
    <n v="23908"/>
    <n v="12"/>
    <s v="litres"/>
    <n v="321496.7"/>
    <s v="Input"/>
    <s v="CO2"/>
    <n v="73.3"/>
    <n v="3.3000000000000003E-5"/>
    <n v="1"/>
    <m/>
    <n v="0"/>
    <n v="0"/>
    <n v="21"/>
    <m/>
    <n v="0"/>
    <n v="0"/>
    <n v="310"/>
    <n v="777.66836763000003"/>
  </r>
  <r>
    <n v="2007"/>
    <s v="2D1"/>
    <x v="15"/>
    <n v="24222"/>
    <n v="23908"/>
    <n v="12"/>
    <s v="litres"/>
    <n v="1947.951"/>
    <s v="Input"/>
    <s v="CO2"/>
    <n v="73.3"/>
    <n v="3.3000000000000003E-5"/>
    <n v="1"/>
    <m/>
    <n v="0"/>
    <n v="0"/>
    <n v="21"/>
    <m/>
    <n v="0"/>
    <n v="0"/>
    <n v="310"/>
    <n v="4.7118986739000004"/>
  </r>
  <r>
    <n v="2007"/>
    <s v="2D1"/>
    <x v="15"/>
    <n v="24222"/>
    <n v="23908"/>
    <n v="12"/>
    <s v="litres"/>
    <n v="21359.87"/>
    <s v="Input"/>
    <s v="CO2"/>
    <n v="73.3"/>
    <n v="3.3000000000000003E-5"/>
    <n v="1"/>
    <m/>
    <n v="0"/>
    <n v="0"/>
    <n v="21"/>
    <m/>
    <n v="0"/>
    <n v="0"/>
    <n v="310"/>
    <n v="51.667389542999999"/>
  </r>
  <r>
    <n v="2007"/>
    <s v="2D1"/>
    <x v="15"/>
    <n v="24222"/>
    <n v="23908"/>
    <n v="12"/>
    <s v="litres"/>
    <n v="8546"/>
    <s v="Input"/>
    <s v="CO2"/>
    <n v="73.3"/>
    <n v="3.3000000000000003E-5"/>
    <n v="1"/>
    <m/>
    <n v="0"/>
    <n v="0"/>
    <n v="21"/>
    <m/>
    <n v="0"/>
    <n v="0"/>
    <n v="310"/>
    <n v="20.6719194"/>
  </r>
  <r>
    <n v="2007"/>
    <s v="2D1"/>
    <x v="15"/>
    <n v="24222"/>
    <n v="23911"/>
    <n v="12"/>
    <s v="litres"/>
    <n v="400"/>
    <s v="Input"/>
    <s v="CO2"/>
    <n v="73.3"/>
    <n v="3.3000000000000003E-5"/>
    <n v="1"/>
    <m/>
    <n v="0"/>
    <n v="0"/>
    <n v="21"/>
    <m/>
    <n v="0"/>
    <n v="0"/>
    <n v="310"/>
    <n v="0.96756000000000009"/>
  </r>
  <r>
    <n v="2007"/>
    <s v="2D1"/>
    <x v="15"/>
    <n v="24222"/>
    <n v="23911"/>
    <n v="12"/>
    <s v="litres"/>
    <n v="6828372"/>
    <s v="Input"/>
    <s v="CO2"/>
    <n v="73.3"/>
    <n v="3.3000000000000003E-5"/>
    <n v="1"/>
    <m/>
    <n v="0"/>
    <n v="0"/>
    <n v="21"/>
    <m/>
    <n v="0"/>
    <n v="0"/>
    <n v="310"/>
    <n v="16517.149030799999"/>
  </r>
  <r>
    <n v="2007"/>
    <s v="2D1"/>
    <x v="15"/>
    <n v="24222"/>
    <n v="23911"/>
    <n v="12"/>
    <s v="litres"/>
    <n v="188904"/>
    <s v="Input"/>
    <s v="CO2"/>
    <n v="73.3"/>
    <n v="3.3000000000000003E-5"/>
    <n v="1"/>
    <m/>
    <n v="0"/>
    <n v="0"/>
    <n v="21"/>
    <m/>
    <n v="0"/>
    <n v="0"/>
    <n v="310"/>
    <n v="456.93988560000003"/>
  </r>
  <r>
    <n v="2007"/>
    <s v="2D1"/>
    <x v="15"/>
    <n v="24222"/>
    <n v="23911"/>
    <n v="12"/>
    <s v="litres"/>
    <n v="6792.2370000000001"/>
    <s v="Input"/>
    <s v="CO2"/>
    <n v="73.3"/>
    <n v="3.3000000000000003E-5"/>
    <n v="1"/>
    <m/>
    <n v="0"/>
    <n v="0"/>
    <n v="21"/>
    <m/>
    <n v="0"/>
    <n v="0"/>
    <n v="310"/>
    <n v="16.429742079300002"/>
  </r>
  <r>
    <n v="2007"/>
    <s v="2D1"/>
    <x v="15"/>
    <n v="24222"/>
    <n v="23911"/>
    <n v="12"/>
    <s v="litres"/>
    <n v="18600000"/>
    <s v="Input"/>
    <s v="CO2"/>
    <n v="73.3"/>
    <n v="3.3000000000000003E-5"/>
    <n v="1"/>
    <m/>
    <n v="0"/>
    <n v="0"/>
    <n v="21"/>
    <m/>
    <n v="0"/>
    <n v="0"/>
    <n v="310"/>
    <n v="44991.54"/>
  </r>
  <r>
    <n v="2007"/>
    <s v="2D1"/>
    <x v="15"/>
    <n v="24222"/>
    <n v="23923"/>
    <n v="12"/>
    <s v="litres"/>
    <n v="2274"/>
    <s v="Input"/>
    <s v="CO2"/>
    <n v="73.3"/>
    <n v="3.3000000000000003E-5"/>
    <n v="1"/>
    <m/>
    <n v="0"/>
    <n v="0"/>
    <n v="21"/>
    <m/>
    <n v="0"/>
    <n v="0"/>
    <n v="310"/>
    <n v="5.5005785999999999"/>
  </r>
  <r>
    <n v="2007"/>
    <s v="2D1"/>
    <x v="15"/>
    <n v="24222"/>
    <n v="23923"/>
    <n v="12"/>
    <s v="litres"/>
    <n v="5077597"/>
    <s v="Input"/>
    <s v="CO2"/>
    <n v="73.3"/>
    <n v="3.3000000000000003E-5"/>
    <n v="1"/>
    <m/>
    <n v="0"/>
    <n v="0"/>
    <n v="21"/>
    <m/>
    <n v="0"/>
    <n v="0"/>
    <n v="310"/>
    <n v="12282.1993833"/>
  </r>
  <r>
    <n v="2007"/>
    <s v="2D1"/>
    <x v="15"/>
    <n v="24222"/>
    <n v="23924"/>
    <n v="12"/>
    <s v="litres"/>
    <n v="1035"/>
    <s v="Input"/>
    <s v="CO2"/>
    <n v="73.3"/>
    <n v="3.3000000000000003E-5"/>
    <n v="1"/>
    <m/>
    <n v="0"/>
    <n v="0"/>
    <n v="21"/>
    <m/>
    <n v="0"/>
    <n v="0"/>
    <n v="310"/>
    <n v="2.5035615"/>
  </r>
  <r>
    <n v="2007"/>
    <s v="2D1"/>
    <x v="15"/>
    <n v="24222"/>
    <n v="23989"/>
    <n v="0"/>
    <m/>
    <n v="290501"/>
    <s v="Input"/>
    <s v="CO2"/>
    <n v="73.3"/>
    <n v="3.3000000000000003E-5"/>
    <n v="1"/>
    <m/>
    <n v="0"/>
    <n v="0"/>
    <n v="21"/>
    <m/>
    <n v="0"/>
    <n v="0"/>
    <n v="310"/>
    <n v="702.69286890000012"/>
  </r>
  <r>
    <n v="2007"/>
    <s v="2D1"/>
    <x v="15"/>
    <n v="24223"/>
    <n v="23903"/>
    <n v="12"/>
    <s v="litres"/>
    <n v="704136"/>
    <s v="Input"/>
    <s v="CO2"/>
    <n v="73.3"/>
    <n v="3.3000000000000003E-5"/>
    <n v="1"/>
    <m/>
    <n v="0"/>
    <n v="0"/>
    <n v="21"/>
    <m/>
    <n v="0"/>
    <n v="0"/>
    <n v="310"/>
    <n v="1703.2345703999999"/>
  </r>
  <r>
    <n v="2007"/>
    <s v="2D1"/>
    <x v="15"/>
    <n v="24223"/>
    <n v="23908"/>
    <n v="12"/>
    <s v="litres"/>
    <n v="49464"/>
    <s v="Input"/>
    <s v="CO2"/>
    <n v="73.3"/>
    <n v="3.3000000000000003E-5"/>
    <n v="1"/>
    <m/>
    <n v="0"/>
    <n v="0"/>
    <n v="21"/>
    <m/>
    <n v="0"/>
    <n v="0"/>
    <n v="310"/>
    <n v="119.6484696"/>
  </r>
  <r>
    <n v="2007"/>
    <s v="2D1"/>
    <x v="15"/>
    <n v="24223"/>
    <n v="23908"/>
    <n v="12"/>
    <s v="litres"/>
    <n v="140197.1"/>
    <s v="Input"/>
    <s v="CO2"/>
    <n v="73.3"/>
    <n v="3.3000000000000003E-5"/>
    <n v="1"/>
    <m/>
    <n v="0"/>
    <n v="0"/>
    <n v="21"/>
    <m/>
    <n v="0"/>
    <n v="0"/>
    <n v="310"/>
    <n v="339.12276519"/>
  </r>
  <r>
    <n v="2007"/>
    <s v="2D1"/>
    <x v="15"/>
    <n v="24223"/>
    <n v="23908"/>
    <n v="12"/>
    <s v="litres"/>
    <n v="21313.439999999999"/>
    <s v="Input"/>
    <s v="CO2"/>
    <n v="73.3"/>
    <n v="3.3000000000000003E-5"/>
    <n v="1"/>
    <m/>
    <n v="0"/>
    <n v="0"/>
    <n v="21"/>
    <m/>
    <n v="0"/>
    <n v="0"/>
    <n v="310"/>
    <n v="51.555080015999998"/>
  </r>
  <r>
    <n v="2007"/>
    <s v="2D1"/>
    <x v="15"/>
    <n v="24229"/>
    <n v="23903"/>
    <n v="12"/>
    <s v="litres"/>
    <n v="41000"/>
    <s v="Input"/>
    <s v="CO2"/>
    <n v="73.3"/>
    <n v="3.3000000000000003E-5"/>
    <n v="1"/>
    <m/>
    <n v="0"/>
    <n v="0"/>
    <n v="21"/>
    <m/>
    <n v="0"/>
    <n v="0"/>
    <n v="310"/>
    <n v="99.174900000000008"/>
  </r>
  <r>
    <n v="2007"/>
    <s v="2D1"/>
    <x v="15"/>
    <n v="24229"/>
    <n v="23903"/>
    <n v="12"/>
    <s v="litres"/>
    <n v="243242.4"/>
    <s v="Input"/>
    <s v="CO2"/>
    <n v="73.3"/>
    <n v="3.3000000000000003E-5"/>
    <n v="1"/>
    <m/>
    <n v="0"/>
    <n v="0"/>
    <n v="21"/>
    <m/>
    <n v="0"/>
    <n v="0"/>
    <n v="310"/>
    <n v="588.37904135999997"/>
  </r>
  <r>
    <n v="2007"/>
    <s v="2D1"/>
    <x v="15"/>
    <n v="24229"/>
    <n v="23908"/>
    <n v="12"/>
    <s v="litres"/>
    <n v="611968"/>
    <s v="Input"/>
    <s v="CO2"/>
    <n v="73.3"/>
    <n v="3.3000000000000003E-5"/>
    <n v="1"/>
    <m/>
    <n v="0"/>
    <n v="0"/>
    <n v="21"/>
    <m/>
    <n v="0"/>
    <n v="0"/>
    <n v="310"/>
    <n v="1480.2893952000002"/>
  </r>
  <r>
    <n v="2007"/>
    <s v="2D1"/>
    <x v="15"/>
    <n v="24229"/>
    <n v="23922"/>
    <n v="12"/>
    <s v="litres"/>
    <n v="38820.400000000001"/>
    <s v="Input"/>
    <s v="CO2"/>
    <n v="73.3"/>
    <n v="3.3000000000000003E-5"/>
    <n v="1"/>
    <m/>
    <n v="0"/>
    <n v="0"/>
    <n v="21"/>
    <m/>
    <n v="0"/>
    <n v="0"/>
    <n v="310"/>
    <n v="93.902665560000003"/>
  </r>
  <r>
    <n v="2007"/>
    <s v="2D1"/>
    <x v="15"/>
    <n v="24229"/>
    <n v="23922"/>
    <n v="12"/>
    <s v="litres"/>
    <n v="10000"/>
    <s v="Input"/>
    <s v="CO2"/>
    <n v="73.3"/>
    <n v="3.3000000000000003E-5"/>
    <n v="1"/>
    <m/>
    <n v="0"/>
    <n v="0"/>
    <n v="21"/>
    <m/>
    <n v="0"/>
    <n v="0"/>
    <n v="310"/>
    <n v="24.189000000000004"/>
  </r>
  <r>
    <n v="2007"/>
    <s v="2D1"/>
    <x v="15"/>
    <n v="24229"/>
    <n v="23922"/>
    <n v="12"/>
    <s v="litres"/>
    <n v="176889.1"/>
    <s v="Input"/>
    <s v="CO2"/>
    <n v="73.3"/>
    <n v="3.3000000000000003E-5"/>
    <n v="1"/>
    <m/>
    <n v="0"/>
    <n v="0"/>
    <n v="21"/>
    <m/>
    <n v="0"/>
    <n v="0"/>
    <n v="310"/>
    <n v="427.87704399"/>
  </r>
  <r>
    <n v="2007"/>
    <s v="2D1"/>
    <x v="15"/>
    <n v="24232"/>
    <n v="23903"/>
    <n v="12"/>
    <s v="litres"/>
    <n v="1809.24"/>
    <s v="Input"/>
    <s v="CO2"/>
    <n v="73.3"/>
    <n v="3.3000000000000003E-5"/>
    <n v="1"/>
    <m/>
    <n v="0"/>
    <n v="0"/>
    <n v="21"/>
    <m/>
    <n v="0"/>
    <n v="0"/>
    <n v="310"/>
    <n v="4.3763706359999999"/>
  </r>
  <r>
    <n v="2007"/>
    <s v="2D1"/>
    <x v="15"/>
    <n v="24232"/>
    <n v="23989"/>
    <n v="0"/>
    <m/>
    <n v="252939.3"/>
    <s v="Input"/>
    <s v="CO2"/>
    <n v="73.3"/>
    <n v="3.3000000000000003E-5"/>
    <n v="1"/>
    <m/>
    <n v="0"/>
    <n v="0"/>
    <n v="21"/>
    <m/>
    <n v="0"/>
    <n v="0"/>
    <n v="310"/>
    <n v="611.83487276999995"/>
  </r>
  <r>
    <n v="2007"/>
    <s v="2D1"/>
    <x v="15"/>
    <n v="24233"/>
    <n v="23903"/>
    <n v="12"/>
    <s v="litres"/>
    <n v="28"/>
    <s v="Input"/>
    <s v="CO2"/>
    <n v="73.3"/>
    <n v="3.3000000000000003E-5"/>
    <n v="1"/>
    <m/>
    <n v="0"/>
    <n v="0"/>
    <n v="21"/>
    <m/>
    <n v="0"/>
    <n v="0"/>
    <n v="310"/>
    <n v="6.7729200000000003E-2"/>
  </r>
  <r>
    <n v="2007"/>
    <s v="2D1"/>
    <x v="15"/>
    <n v="24233"/>
    <n v="23907"/>
    <n v="12"/>
    <s v="litres"/>
    <n v="12993"/>
    <s v="Input"/>
    <s v="CO2"/>
    <n v="73.3"/>
    <n v="3.3000000000000003E-5"/>
    <n v="1"/>
    <m/>
    <n v="0"/>
    <n v="0"/>
    <n v="21"/>
    <m/>
    <n v="0"/>
    <n v="0"/>
    <n v="310"/>
    <n v="31.428767699999998"/>
  </r>
  <r>
    <n v="2007"/>
    <s v="2D1"/>
    <x v="15"/>
    <n v="24233"/>
    <n v="23908"/>
    <n v="12"/>
    <s v="litres"/>
    <n v="6460730"/>
    <s v="Input"/>
    <s v="CO2"/>
    <n v="73.3"/>
    <n v="3.3000000000000003E-5"/>
    <n v="1"/>
    <m/>
    <n v="0"/>
    <n v="0"/>
    <n v="21"/>
    <m/>
    <n v="0"/>
    <n v="0"/>
    <n v="310"/>
    <n v="15627.859797000001"/>
  </r>
  <r>
    <n v="2007"/>
    <s v="2D1"/>
    <x v="15"/>
    <n v="24233"/>
    <n v="23908"/>
    <n v="12"/>
    <s v="litres"/>
    <n v="546191.9"/>
    <s v="Input"/>
    <s v="CO2"/>
    <n v="73.3"/>
    <n v="3.3000000000000003E-5"/>
    <n v="1"/>
    <m/>
    <n v="0"/>
    <n v="0"/>
    <n v="21"/>
    <m/>
    <n v="0"/>
    <n v="0"/>
    <n v="310"/>
    <n v="1321.1835869100003"/>
  </r>
  <r>
    <n v="2007"/>
    <s v="2D1"/>
    <x v="15"/>
    <n v="24233"/>
    <n v="23908"/>
    <n v="12"/>
    <s v="litres"/>
    <n v="11324"/>
    <s v="Input"/>
    <s v="CO2"/>
    <n v="73.3"/>
    <n v="3.3000000000000003E-5"/>
    <n v="1"/>
    <m/>
    <n v="0"/>
    <n v="0"/>
    <n v="21"/>
    <m/>
    <n v="0"/>
    <n v="0"/>
    <n v="310"/>
    <n v="27.391623599999999"/>
  </r>
  <r>
    <n v="2007"/>
    <s v="2D1"/>
    <x v="15"/>
    <n v="24233"/>
    <n v="23908"/>
    <n v="12"/>
    <s v="litres"/>
    <n v="171496"/>
    <s v="Input"/>
    <s v="CO2"/>
    <n v="73.3"/>
    <n v="3.3000000000000003E-5"/>
    <n v="1"/>
    <m/>
    <n v="0"/>
    <n v="0"/>
    <n v="21"/>
    <m/>
    <n v="0"/>
    <n v="0"/>
    <n v="310"/>
    <n v="414.8316744"/>
  </r>
  <r>
    <n v="2007"/>
    <s v="2D1"/>
    <x v="15"/>
    <n v="24233"/>
    <n v="23908"/>
    <n v="12"/>
    <s v="litres"/>
    <n v="2763.5129999999999"/>
    <s v="Input"/>
    <s v="CO2"/>
    <n v="73.3"/>
    <n v="3.3000000000000003E-5"/>
    <n v="1"/>
    <m/>
    <n v="0"/>
    <n v="0"/>
    <n v="21"/>
    <m/>
    <n v="0"/>
    <n v="0"/>
    <n v="310"/>
    <n v="6.6846615957000006"/>
  </r>
  <r>
    <n v="2007"/>
    <s v="2D1"/>
    <x v="15"/>
    <n v="24233"/>
    <n v="23908"/>
    <n v="12"/>
    <s v="litres"/>
    <n v="14131.43"/>
    <s v="Input"/>
    <s v="CO2"/>
    <n v="73.3"/>
    <n v="3.3000000000000003E-5"/>
    <n v="1"/>
    <m/>
    <n v="0"/>
    <n v="0"/>
    <n v="21"/>
    <m/>
    <n v="0"/>
    <n v="0"/>
    <n v="310"/>
    <n v="34.182516027000005"/>
  </r>
  <r>
    <n v="2007"/>
    <s v="2D1"/>
    <x v="15"/>
    <n v="24233"/>
    <n v="23922"/>
    <n v="12"/>
    <s v="litres"/>
    <n v="522.6"/>
    <s v="Input"/>
    <s v="CO2"/>
    <n v="73.3"/>
    <n v="3.3000000000000003E-5"/>
    <n v="1"/>
    <m/>
    <n v="0"/>
    <n v="0"/>
    <n v="21"/>
    <m/>
    <n v="0"/>
    <n v="0"/>
    <n v="310"/>
    <n v="1.2641171400000002"/>
  </r>
  <r>
    <n v="2007"/>
    <s v="2D1"/>
    <x v="15"/>
    <n v="24241"/>
    <n v="23908"/>
    <n v="12"/>
    <s v="litres"/>
    <n v="1587543"/>
    <s v="Input"/>
    <s v="CO2"/>
    <n v="73.3"/>
    <n v="3.3000000000000003E-5"/>
    <n v="1"/>
    <m/>
    <n v="0"/>
    <n v="0"/>
    <n v="21"/>
    <m/>
    <n v="0"/>
    <n v="0"/>
    <n v="310"/>
    <n v="3840.1077627"/>
  </r>
  <r>
    <n v="2007"/>
    <s v="2D1"/>
    <x v="15"/>
    <n v="24241"/>
    <n v="23911"/>
    <n v="12"/>
    <s v="litres"/>
    <n v="155.1"/>
    <s v="Input"/>
    <s v="CO2"/>
    <n v="73.3"/>
    <n v="3.3000000000000003E-5"/>
    <n v="1"/>
    <m/>
    <n v="0"/>
    <n v="0"/>
    <n v="21"/>
    <m/>
    <n v="0"/>
    <n v="0"/>
    <n v="310"/>
    <n v="0.37517139000000005"/>
  </r>
  <r>
    <n v="2007"/>
    <s v="2D1"/>
    <x v="15"/>
    <n v="24241"/>
    <n v="23922"/>
    <n v="12"/>
    <s v="litres"/>
    <n v="1082662"/>
    <s v="Input"/>
    <s v="CO2"/>
    <n v="73.3"/>
    <n v="3.3000000000000003E-5"/>
    <n v="1"/>
    <m/>
    <n v="0"/>
    <n v="0"/>
    <n v="21"/>
    <m/>
    <n v="0"/>
    <n v="0"/>
    <n v="310"/>
    <n v="2618.8511118000001"/>
  </r>
  <r>
    <n v="2007"/>
    <s v="2D1"/>
    <x v="15"/>
    <n v="24241"/>
    <n v="23922"/>
    <n v="12"/>
    <s v="litres"/>
    <n v="18028"/>
    <s v="Input"/>
    <s v="CO2"/>
    <n v="73.3"/>
    <n v="3.3000000000000003E-5"/>
    <n v="1"/>
    <m/>
    <n v="0"/>
    <n v="0"/>
    <n v="21"/>
    <m/>
    <n v="0"/>
    <n v="0"/>
    <n v="310"/>
    <n v="43.607929200000001"/>
  </r>
  <r>
    <n v="2007"/>
    <s v="2D1"/>
    <x v="15"/>
    <n v="24241"/>
    <n v="23925"/>
    <n v="12"/>
    <s v="litres"/>
    <n v="121748.9"/>
    <s v="Input"/>
    <s v="CO2"/>
    <n v="73.3"/>
    <n v="3.3000000000000003E-5"/>
    <n v="1"/>
    <m/>
    <n v="0"/>
    <n v="0"/>
    <n v="21"/>
    <m/>
    <n v="0"/>
    <n v="0"/>
    <n v="310"/>
    <n v="294.49841421000002"/>
  </r>
  <r>
    <n v="2007"/>
    <s v="2D1"/>
    <x v="15"/>
    <n v="24242"/>
    <n v="23922"/>
    <n v="12"/>
    <s v="litres"/>
    <n v="29713.4"/>
    <s v="Input"/>
    <s v="CO2"/>
    <n v="73.3"/>
    <n v="3.3000000000000003E-5"/>
    <n v="1"/>
    <m/>
    <n v="0"/>
    <n v="0"/>
    <n v="21"/>
    <m/>
    <n v="0"/>
    <n v="0"/>
    <n v="310"/>
    <n v="71.873743260000012"/>
  </r>
  <r>
    <n v="2007"/>
    <s v="2D1"/>
    <x v="15"/>
    <n v="24243"/>
    <n v="23904"/>
    <n v="12"/>
    <s v="litres"/>
    <n v="2419"/>
    <s v="Input"/>
    <s v="CO2"/>
    <n v="73.3"/>
    <n v="3.3000000000000003E-5"/>
    <n v="1"/>
    <m/>
    <n v="0"/>
    <n v="0"/>
    <n v="21"/>
    <m/>
    <n v="0"/>
    <n v="0"/>
    <n v="310"/>
    <n v="5.8513190999999996"/>
  </r>
  <r>
    <n v="2007"/>
    <s v="2D1"/>
    <x v="15"/>
    <n v="24243"/>
    <n v="23908"/>
    <n v="12"/>
    <s v="litres"/>
    <n v="715"/>
    <s v="Input"/>
    <s v="CO2"/>
    <n v="73.3"/>
    <n v="3.3000000000000003E-5"/>
    <n v="1"/>
    <m/>
    <n v="0"/>
    <n v="0"/>
    <n v="21"/>
    <m/>
    <n v="0"/>
    <n v="0"/>
    <n v="310"/>
    <n v="1.7295135000000001"/>
  </r>
  <r>
    <n v="2007"/>
    <s v="2D1"/>
    <x v="15"/>
    <n v="24243"/>
    <n v="23908"/>
    <n v="12"/>
    <s v="litres"/>
    <n v="6535"/>
    <s v="Input"/>
    <s v="CO2"/>
    <n v="73.3"/>
    <n v="3.3000000000000003E-5"/>
    <n v="1"/>
    <m/>
    <n v="0"/>
    <n v="0"/>
    <n v="21"/>
    <m/>
    <n v="0"/>
    <n v="0"/>
    <n v="310"/>
    <n v="15.8075115"/>
  </r>
  <r>
    <n v="2007"/>
    <s v="2D1"/>
    <x v="15"/>
    <n v="24243"/>
    <n v="23908"/>
    <n v="12"/>
    <s v="litres"/>
    <n v="52589.88"/>
    <s v="Input"/>
    <s v="CO2"/>
    <n v="73.3"/>
    <n v="3.3000000000000003E-5"/>
    <n v="1"/>
    <m/>
    <n v="0"/>
    <n v="0"/>
    <n v="21"/>
    <m/>
    <n v="0"/>
    <n v="0"/>
    <n v="310"/>
    <n v="127.20966073199999"/>
  </r>
  <r>
    <n v="2007"/>
    <s v="2D1"/>
    <x v="15"/>
    <n v="24243"/>
    <n v="23989"/>
    <n v="0"/>
    <m/>
    <n v="24.6"/>
    <s v="Input"/>
    <s v="CO2"/>
    <n v="73.3"/>
    <n v="3.3000000000000003E-5"/>
    <n v="1"/>
    <m/>
    <n v="0"/>
    <n v="0"/>
    <n v="21"/>
    <m/>
    <n v="0"/>
    <n v="0"/>
    <n v="310"/>
    <n v="5.9504940000000006E-2"/>
  </r>
  <r>
    <n v="2007"/>
    <s v="2D1"/>
    <x v="15"/>
    <n v="24244"/>
    <n v="23903"/>
    <n v="12"/>
    <s v="litres"/>
    <n v="456.49169999999998"/>
    <s v="Input"/>
    <s v="CO2"/>
    <n v="73.3"/>
    <n v="3.3000000000000003E-5"/>
    <n v="1"/>
    <m/>
    <n v="0"/>
    <n v="0"/>
    <n v="21"/>
    <m/>
    <n v="0"/>
    <n v="0"/>
    <n v="310"/>
    <n v="1.10420777313"/>
  </r>
  <r>
    <n v="2007"/>
    <s v="2D1"/>
    <x v="15"/>
    <n v="24246"/>
    <n v="23908"/>
    <n v="12"/>
    <s v="litres"/>
    <n v="840710.5"/>
    <s v="Input"/>
    <s v="CO2"/>
    <n v="73.3"/>
    <n v="3.3000000000000003E-5"/>
    <n v="1"/>
    <m/>
    <n v="0"/>
    <n v="0"/>
    <n v="21"/>
    <m/>
    <n v="0"/>
    <n v="0"/>
    <n v="310"/>
    <n v="2033.5946284500001"/>
  </r>
  <r>
    <n v="2007"/>
    <s v="2D1"/>
    <x v="15"/>
    <n v="24246"/>
    <n v="23908"/>
    <n v="12"/>
    <s v="litres"/>
    <n v="2238"/>
    <s v="Input"/>
    <s v="CO2"/>
    <n v="73.3"/>
    <n v="3.3000000000000003E-5"/>
    <n v="1"/>
    <m/>
    <n v="0"/>
    <n v="0"/>
    <n v="21"/>
    <m/>
    <n v="0"/>
    <n v="0"/>
    <n v="310"/>
    <n v="5.4134982000000003"/>
  </r>
  <r>
    <n v="2007"/>
    <s v="2D1"/>
    <x v="15"/>
    <n v="24246"/>
    <n v="23989"/>
    <n v="0"/>
    <m/>
    <n v="1580"/>
    <s v="Input"/>
    <s v="CO2"/>
    <n v="73.3"/>
    <n v="3.3000000000000003E-5"/>
    <n v="1"/>
    <m/>
    <n v="0"/>
    <n v="0"/>
    <n v="21"/>
    <m/>
    <n v="0"/>
    <n v="0"/>
    <n v="310"/>
    <n v="3.8218620000000003"/>
  </r>
  <r>
    <n v="2007"/>
    <s v="2D1"/>
    <x v="15"/>
    <n v="24247"/>
    <n v="23908"/>
    <n v="12"/>
    <s v="litres"/>
    <n v="733932"/>
    <s v="Input"/>
    <s v="CO2"/>
    <n v="73.3"/>
    <n v="3.3000000000000003E-5"/>
    <n v="1"/>
    <m/>
    <n v="0"/>
    <n v="0"/>
    <n v="21"/>
    <m/>
    <n v="0"/>
    <n v="0"/>
    <n v="310"/>
    <n v="1775.3081148000001"/>
  </r>
  <r>
    <n v="2007"/>
    <s v="2D1"/>
    <x v="15"/>
    <n v="24247"/>
    <n v="23908"/>
    <n v="12"/>
    <s v="litres"/>
    <n v="17434"/>
    <s v="Input"/>
    <s v="CO2"/>
    <n v="73.3"/>
    <n v="3.3000000000000003E-5"/>
    <n v="1"/>
    <m/>
    <n v="0"/>
    <n v="0"/>
    <n v="21"/>
    <m/>
    <n v="0"/>
    <n v="0"/>
    <n v="310"/>
    <n v="42.171102600000005"/>
  </r>
  <r>
    <n v="2007"/>
    <s v="2D1"/>
    <x v="15"/>
    <n v="24247"/>
    <n v="23908"/>
    <n v="12"/>
    <s v="litres"/>
    <n v="1156415"/>
    <s v="Input"/>
    <s v="CO2"/>
    <n v="73.3"/>
    <n v="3.3000000000000003E-5"/>
    <n v="1"/>
    <m/>
    <n v="0"/>
    <n v="0"/>
    <n v="21"/>
    <m/>
    <n v="0"/>
    <n v="0"/>
    <n v="310"/>
    <n v="2797.2522435000001"/>
  </r>
  <r>
    <n v="2007"/>
    <s v="2D1"/>
    <x v="15"/>
    <n v="24248"/>
    <n v="23903"/>
    <n v="12"/>
    <s v="litres"/>
    <n v="259810.4"/>
    <s v="Input"/>
    <s v="CO2"/>
    <n v="73.3"/>
    <n v="3.3000000000000003E-5"/>
    <n v="1"/>
    <m/>
    <n v="0"/>
    <n v="0"/>
    <n v="21"/>
    <m/>
    <n v="0"/>
    <n v="0"/>
    <n v="310"/>
    <n v="628.4553765600001"/>
  </r>
  <r>
    <n v="2007"/>
    <s v="2D1"/>
    <x v="15"/>
    <n v="24248"/>
    <n v="23907"/>
    <n v="12"/>
    <s v="litres"/>
    <n v="729885"/>
    <s v="Input"/>
    <s v="CO2"/>
    <n v="73.3"/>
    <n v="3.3000000000000003E-5"/>
    <n v="1"/>
    <m/>
    <n v="0"/>
    <n v="0"/>
    <n v="21"/>
    <m/>
    <n v="0"/>
    <n v="0"/>
    <n v="310"/>
    <n v="1765.5188265000002"/>
  </r>
  <r>
    <n v="2007"/>
    <s v="2D1"/>
    <x v="15"/>
    <n v="24248"/>
    <n v="23908"/>
    <n v="12"/>
    <s v="litres"/>
    <n v="8955.94"/>
    <s v="Input"/>
    <s v="CO2"/>
    <n v="73.3"/>
    <n v="3.3000000000000003E-5"/>
    <n v="1"/>
    <m/>
    <n v="0"/>
    <n v="0"/>
    <n v="21"/>
    <m/>
    <n v="0"/>
    <n v="0"/>
    <n v="310"/>
    <n v="21.663523266000002"/>
  </r>
  <r>
    <n v="2007"/>
    <s v="2D1"/>
    <x v="15"/>
    <n v="24249"/>
    <n v="23902"/>
    <n v="27"/>
    <s v="tonne"/>
    <n v="215.52610000000001"/>
    <s v="Input"/>
    <s v="CO2"/>
    <n v="73.3"/>
    <n v="3.3000000000000003E-5"/>
    <n v="1"/>
    <m/>
    <n v="0"/>
    <n v="0"/>
    <n v="21"/>
    <m/>
    <n v="0"/>
    <n v="0"/>
    <n v="310"/>
    <n v="0.52133608329000003"/>
  </r>
  <r>
    <n v="2007"/>
    <s v="2D1"/>
    <x v="15"/>
    <n v="24293"/>
    <n v="23903"/>
    <n v="12"/>
    <s v="litres"/>
    <n v="2976164"/>
    <s v="Input"/>
    <s v="CO2"/>
    <n v="73.3"/>
    <n v="3.3000000000000003E-5"/>
    <n v="1"/>
    <m/>
    <n v="0"/>
    <n v="0"/>
    <n v="21"/>
    <m/>
    <n v="0"/>
    <n v="0"/>
    <n v="310"/>
    <n v="7199.0430996000005"/>
  </r>
  <r>
    <n v="2007"/>
    <s v="2D1"/>
    <x v="15"/>
    <n v="24293"/>
    <n v="23903"/>
    <n v="12"/>
    <s v="litres"/>
    <n v="48028.18"/>
    <s v="Input"/>
    <s v="CO2"/>
    <n v="73.3"/>
    <n v="3.3000000000000003E-5"/>
    <n v="1"/>
    <m/>
    <n v="0"/>
    <n v="0"/>
    <n v="21"/>
    <m/>
    <n v="0"/>
    <n v="0"/>
    <n v="310"/>
    <n v="116.17536460200002"/>
  </r>
  <r>
    <n v="2007"/>
    <s v="2D1"/>
    <x v="15"/>
    <n v="24293"/>
    <n v="23903"/>
    <n v="12"/>
    <s v="litres"/>
    <n v="455537.7"/>
    <s v="Input"/>
    <s v="CO2"/>
    <n v="73.3"/>
    <n v="3.3000000000000003E-5"/>
    <n v="1"/>
    <m/>
    <n v="0"/>
    <n v="0"/>
    <n v="21"/>
    <m/>
    <n v="0"/>
    <n v="0"/>
    <n v="310"/>
    <n v="1101.90014253"/>
  </r>
  <r>
    <n v="2007"/>
    <s v="2D1"/>
    <x v="15"/>
    <n v="24293"/>
    <n v="23908"/>
    <n v="12"/>
    <s v="litres"/>
    <n v="1582948"/>
    <s v="Input"/>
    <s v="CO2"/>
    <n v="73.3"/>
    <n v="3.3000000000000003E-5"/>
    <n v="1"/>
    <m/>
    <n v="0"/>
    <n v="0"/>
    <n v="21"/>
    <m/>
    <n v="0"/>
    <n v="0"/>
    <n v="310"/>
    <n v="3828.9929172000002"/>
  </r>
  <r>
    <n v="2007"/>
    <s v="2D1"/>
    <x v="15"/>
    <n v="24293"/>
    <n v="23921"/>
    <n v="12"/>
    <s v="litres"/>
    <n v="167943"/>
    <s v="Input"/>
    <s v="CO2"/>
    <n v="73.3"/>
    <n v="3.3000000000000003E-5"/>
    <n v="1"/>
    <m/>
    <n v="0"/>
    <n v="0"/>
    <n v="21"/>
    <m/>
    <n v="0"/>
    <n v="0"/>
    <n v="310"/>
    <n v="406.23732270000005"/>
  </r>
  <r>
    <n v="2007"/>
    <s v="2D1"/>
    <x v="15"/>
    <n v="24293"/>
    <n v="23922"/>
    <n v="12"/>
    <s v="litres"/>
    <n v="169629"/>
    <s v="Input"/>
    <s v="CO2"/>
    <n v="73.3"/>
    <n v="3.3000000000000003E-5"/>
    <n v="1"/>
    <m/>
    <n v="0"/>
    <n v="0"/>
    <n v="21"/>
    <m/>
    <n v="0"/>
    <n v="0"/>
    <n v="310"/>
    <n v="410.31558810000001"/>
  </r>
  <r>
    <n v="2007"/>
    <s v="2D1"/>
    <x v="15"/>
    <n v="24295"/>
    <n v="23911"/>
    <n v="12"/>
    <s v="litres"/>
    <n v="340547.4"/>
    <s v="Input"/>
    <s v="CO2"/>
    <n v="73.3"/>
    <n v="3.3000000000000003E-5"/>
    <n v="1"/>
    <m/>
    <n v="0"/>
    <n v="0"/>
    <n v="21"/>
    <m/>
    <n v="0"/>
    <n v="0"/>
    <n v="310"/>
    <n v="823.75010586000008"/>
  </r>
  <r>
    <n v="2007"/>
    <s v="2D1"/>
    <x v="15"/>
    <n v="24295"/>
    <n v="23989"/>
    <n v="0"/>
    <m/>
    <n v="660436"/>
    <s v="Input"/>
    <s v="CO2"/>
    <n v="73.3"/>
    <n v="3.3000000000000003E-5"/>
    <n v="1"/>
    <m/>
    <n v="0"/>
    <n v="0"/>
    <n v="21"/>
    <m/>
    <n v="0"/>
    <n v="0"/>
    <n v="310"/>
    <n v="1597.5286404000001"/>
  </r>
  <r>
    <n v="2007"/>
    <s v="2D1"/>
    <x v="15"/>
    <n v="24297"/>
    <n v="23903"/>
    <n v="12"/>
    <s v="litres"/>
    <n v="518412"/>
    <s v="Input"/>
    <s v="CO2"/>
    <n v="73.3"/>
    <n v="3.3000000000000003E-5"/>
    <n v="1"/>
    <m/>
    <n v="0"/>
    <n v="0"/>
    <n v="21"/>
    <m/>
    <n v="0"/>
    <n v="0"/>
    <n v="310"/>
    <n v="1253.9867868000001"/>
  </r>
  <r>
    <n v="2007"/>
    <s v="2D1"/>
    <x v="15"/>
    <n v="24297"/>
    <n v="23903"/>
    <n v="12"/>
    <s v="litres"/>
    <n v="3239249"/>
    <s v="Input"/>
    <s v="CO2"/>
    <n v="73.3"/>
    <n v="3.3000000000000003E-5"/>
    <n v="1"/>
    <m/>
    <n v="0"/>
    <n v="0"/>
    <n v="21"/>
    <m/>
    <n v="0"/>
    <n v="0"/>
    <n v="310"/>
    <n v="7835.4194060999998"/>
  </r>
  <r>
    <n v="2007"/>
    <s v="2D1"/>
    <x v="15"/>
    <n v="24297"/>
    <n v="23904"/>
    <n v="12"/>
    <s v="litres"/>
    <n v="597047"/>
    <s v="Input"/>
    <s v="CO2"/>
    <n v="73.3"/>
    <n v="3.3000000000000003E-5"/>
    <n v="1"/>
    <m/>
    <n v="0"/>
    <n v="0"/>
    <n v="21"/>
    <m/>
    <n v="0"/>
    <n v="0"/>
    <n v="310"/>
    <n v="1444.1969883000002"/>
  </r>
  <r>
    <n v="2007"/>
    <s v="2D1"/>
    <x v="15"/>
    <n v="24297"/>
    <n v="23908"/>
    <n v="12"/>
    <s v="litres"/>
    <n v="9799.0650000000005"/>
    <s v="Input"/>
    <s v="CO2"/>
    <n v="73.3"/>
    <n v="3.3000000000000003E-5"/>
    <n v="1"/>
    <m/>
    <n v="0"/>
    <n v="0"/>
    <n v="21"/>
    <m/>
    <n v="0"/>
    <n v="0"/>
    <n v="310"/>
    <n v="23.702958328500003"/>
  </r>
  <r>
    <n v="2007"/>
    <s v="2D1"/>
    <x v="15"/>
    <n v="24297"/>
    <n v="23908"/>
    <n v="12"/>
    <s v="litres"/>
    <n v="1513899"/>
    <s v="Input"/>
    <s v="CO2"/>
    <n v="73.3"/>
    <n v="3.3000000000000003E-5"/>
    <n v="1"/>
    <m/>
    <n v="0"/>
    <n v="0"/>
    <n v="21"/>
    <m/>
    <n v="0"/>
    <n v="0"/>
    <n v="310"/>
    <n v="3661.9702911000004"/>
  </r>
  <r>
    <n v="2007"/>
    <s v="2D1"/>
    <x v="15"/>
    <n v="24297"/>
    <n v="23911"/>
    <n v="12"/>
    <s v="litres"/>
    <n v="18406"/>
    <s v="Input"/>
    <s v="CO2"/>
    <n v="73.3"/>
    <n v="3.3000000000000003E-5"/>
    <n v="1"/>
    <m/>
    <n v="0"/>
    <n v="0"/>
    <n v="21"/>
    <m/>
    <n v="0"/>
    <n v="0"/>
    <n v="310"/>
    <n v="44.522273400000003"/>
  </r>
  <r>
    <n v="2007"/>
    <s v="2D1"/>
    <x v="15"/>
    <n v="24297"/>
    <n v="23911"/>
    <n v="12"/>
    <s v="litres"/>
    <n v="400.42169999999999"/>
    <s v="Input"/>
    <s v="CO2"/>
    <n v="73.3"/>
    <n v="3.3000000000000003E-5"/>
    <n v="1"/>
    <m/>
    <n v="0"/>
    <n v="0"/>
    <n v="21"/>
    <m/>
    <n v="0"/>
    <n v="0"/>
    <n v="310"/>
    <n v="0.96858005013000004"/>
  </r>
  <r>
    <n v="2007"/>
    <s v="2D1"/>
    <x v="15"/>
    <n v="24297"/>
    <n v="23922"/>
    <n v="12"/>
    <s v="litres"/>
    <n v="900100"/>
    <s v="Input"/>
    <s v="CO2"/>
    <n v="73.3"/>
    <n v="3.3000000000000003E-5"/>
    <n v="1"/>
    <m/>
    <n v="0"/>
    <n v="0"/>
    <n v="21"/>
    <m/>
    <n v="0"/>
    <n v="0"/>
    <n v="310"/>
    <n v="2177.25189"/>
  </r>
  <r>
    <n v="2007"/>
    <s v="2D1"/>
    <x v="15"/>
    <n v="24299"/>
    <n v="23908"/>
    <n v="12"/>
    <s v="litres"/>
    <n v="674507.1"/>
    <s v="Input"/>
    <s v="CO2"/>
    <n v="73.3"/>
    <n v="3.3000000000000003E-5"/>
    <n v="1"/>
    <m/>
    <n v="0"/>
    <n v="0"/>
    <n v="21"/>
    <m/>
    <n v="0"/>
    <n v="0"/>
    <n v="310"/>
    <n v="1631.5652241900002"/>
  </r>
  <r>
    <n v="2007"/>
    <s v="2D1"/>
    <x v="15"/>
    <n v="24299"/>
    <n v="23922"/>
    <n v="12"/>
    <s v="litres"/>
    <n v="23090.400000000001"/>
    <s v="Input"/>
    <s v="CO2"/>
    <n v="73.3"/>
    <n v="3.3000000000000003E-5"/>
    <n v="1"/>
    <m/>
    <n v="0"/>
    <n v="0"/>
    <n v="21"/>
    <m/>
    <n v="0"/>
    <n v="0"/>
    <n v="310"/>
    <n v="55.853368560000007"/>
  </r>
  <r>
    <n v="2007"/>
    <s v="2D1"/>
    <x v="15"/>
    <n v="25111"/>
    <n v="23907"/>
    <n v="12"/>
    <s v="litres"/>
    <n v="103655"/>
    <s v="Input"/>
    <s v="CO2"/>
    <n v="73.3"/>
    <n v="3.3000000000000003E-5"/>
    <n v="1"/>
    <m/>
    <n v="0"/>
    <n v="0"/>
    <n v="21"/>
    <m/>
    <n v="0"/>
    <n v="0"/>
    <n v="310"/>
    <n v="250.73107950000002"/>
  </r>
  <r>
    <n v="2007"/>
    <s v="2D1"/>
    <x v="15"/>
    <n v="25111"/>
    <n v="23908"/>
    <n v="12"/>
    <s v="litres"/>
    <n v="280866"/>
    <s v="Input"/>
    <s v="CO2"/>
    <n v="73.3"/>
    <n v="3.3000000000000003E-5"/>
    <n v="1"/>
    <m/>
    <n v="0"/>
    <n v="0"/>
    <n v="21"/>
    <m/>
    <n v="0"/>
    <n v="0"/>
    <n v="310"/>
    <n v="679.38676740000005"/>
  </r>
  <r>
    <n v="2007"/>
    <s v="2D1"/>
    <x v="15"/>
    <n v="25111"/>
    <n v="23911"/>
    <n v="12"/>
    <s v="litres"/>
    <n v="290275"/>
    <s v="Input"/>
    <s v="CO2"/>
    <n v="73.3"/>
    <n v="3.3000000000000003E-5"/>
    <n v="1"/>
    <m/>
    <n v="0"/>
    <n v="0"/>
    <n v="21"/>
    <m/>
    <n v="0"/>
    <n v="0"/>
    <n v="310"/>
    <n v="702.14619750000008"/>
  </r>
  <r>
    <n v="2007"/>
    <s v="2D1"/>
    <x v="15"/>
    <n v="25111"/>
    <n v="23911"/>
    <n v="12"/>
    <s v="litres"/>
    <n v="201909.1"/>
    <s v="Input"/>
    <s v="CO2"/>
    <n v="73.3"/>
    <n v="3.3000000000000003E-5"/>
    <n v="1"/>
    <m/>
    <n v="0"/>
    <n v="0"/>
    <n v="21"/>
    <m/>
    <n v="0"/>
    <n v="0"/>
    <n v="310"/>
    <n v="488.39792199000004"/>
  </r>
  <r>
    <n v="2007"/>
    <s v="2D1"/>
    <x v="15"/>
    <n v="25111"/>
    <n v="23923"/>
    <n v="12"/>
    <s v="litres"/>
    <n v="1246"/>
    <s v="Input"/>
    <s v="CO2"/>
    <n v="73.3"/>
    <n v="3.3000000000000003E-5"/>
    <n v="1"/>
    <m/>
    <n v="0"/>
    <n v="0"/>
    <n v="21"/>
    <m/>
    <n v="0"/>
    <n v="0"/>
    <n v="310"/>
    <n v="3.0139494000000004"/>
  </r>
  <r>
    <n v="2007"/>
    <s v="2D1"/>
    <x v="15"/>
    <n v="25111"/>
    <n v="23924"/>
    <n v="12"/>
    <s v="litres"/>
    <n v="2728932"/>
    <s v="Input"/>
    <s v="CO2"/>
    <n v="73.3"/>
    <n v="3.3000000000000003E-5"/>
    <n v="1"/>
    <m/>
    <n v="0"/>
    <n v="0"/>
    <n v="21"/>
    <m/>
    <n v="0"/>
    <n v="0"/>
    <n v="310"/>
    <n v="6601.0136148000001"/>
  </r>
  <r>
    <n v="2007"/>
    <s v="2D1"/>
    <x v="15"/>
    <n v="25111"/>
    <n v="23989"/>
    <n v="0"/>
    <m/>
    <n v="5313322"/>
    <s v="Input"/>
    <s v="CO2"/>
    <n v="73.3"/>
    <n v="3.3000000000000003E-5"/>
    <n v="1"/>
    <m/>
    <n v="0"/>
    <n v="0"/>
    <n v="21"/>
    <m/>
    <n v="0"/>
    <n v="0"/>
    <n v="310"/>
    <n v="12852.394585800001"/>
  </r>
  <r>
    <n v="2007"/>
    <s v="2D1"/>
    <x v="15"/>
    <n v="25112"/>
    <n v="23911"/>
    <n v="12"/>
    <s v="litres"/>
    <n v="9140"/>
    <s v="Input"/>
    <s v="CO2"/>
    <n v="73.3"/>
    <n v="3.3000000000000003E-5"/>
    <n v="1"/>
    <m/>
    <n v="0"/>
    <n v="0"/>
    <n v="21"/>
    <m/>
    <n v="0"/>
    <n v="0"/>
    <n v="310"/>
    <n v="22.108746"/>
  </r>
  <r>
    <n v="2007"/>
    <s v="2D1"/>
    <x v="15"/>
    <n v="25113"/>
    <n v="23911"/>
    <n v="12"/>
    <s v="litres"/>
    <n v="216705"/>
    <s v="Input"/>
    <s v="CO2"/>
    <n v="73.3"/>
    <n v="3.3000000000000003E-5"/>
    <n v="1"/>
    <m/>
    <n v="0"/>
    <n v="0"/>
    <n v="21"/>
    <m/>
    <n v="0"/>
    <n v="0"/>
    <n v="310"/>
    <n v="524.18772450000006"/>
  </r>
  <r>
    <n v="2007"/>
    <s v="2D1"/>
    <x v="15"/>
    <n v="25113"/>
    <n v="23911"/>
    <n v="12"/>
    <s v="litres"/>
    <n v="68412"/>
    <s v="Input"/>
    <s v="CO2"/>
    <n v="73.3"/>
    <n v="3.3000000000000003E-5"/>
    <n v="1"/>
    <m/>
    <n v="0"/>
    <n v="0"/>
    <n v="21"/>
    <m/>
    <n v="0"/>
    <n v="0"/>
    <n v="310"/>
    <n v="165.48178680000001"/>
  </r>
  <r>
    <n v="2007"/>
    <s v="2D1"/>
    <x v="15"/>
    <n v="25113"/>
    <n v="23922"/>
    <n v="12"/>
    <s v="litres"/>
    <n v="130922"/>
    <s v="Input"/>
    <s v="CO2"/>
    <n v="73.3"/>
    <n v="3.3000000000000003E-5"/>
    <n v="1"/>
    <m/>
    <n v="0"/>
    <n v="0"/>
    <n v="21"/>
    <m/>
    <n v="0"/>
    <n v="0"/>
    <n v="310"/>
    <n v="316.68722580000002"/>
  </r>
  <r>
    <n v="2007"/>
    <s v="2D1"/>
    <x v="15"/>
    <n v="25114"/>
    <n v="23911"/>
    <n v="12"/>
    <s v="litres"/>
    <n v="705358.2"/>
    <s v="Input"/>
    <s v="CO2"/>
    <n v="73.3"/>
    <n v="3.3000000000000003E-5"/>
    <n v="1"/>
    <m/>
    <n v="0"/>
    <n v="0"/>
    <n v="21"/>
    <m/>
    <n v="0"/>
    <n v="0"/>
    <n v="310"/>
    <n v="1706.1909499799999"/>
  </r>
  <r>
    <n v="2007"/>
    <s v="2D1"/>
    <x v="15"/>
    <n v="25114"/>
    <n v="23911"/>
    <n v="12"/>
    <s v="litres"/>
    <n v="4605"/>
    <s v="Input"/>
    <s v="CO2"/>
    <n v="73.3"/>
    <n v="3.3000000000000003E-5"/>
    <n v="1"/>
    <m/>
    <n v="0"/>
    <n v="0"/>
    <n v="21"/>
    <m/>
    <n v="0"/>
    <n v="0"/>
    <n v="310"/>
    <n v="11.139034500000001"/>
  </r>
  <r>
    <n v="2007"/>
    <s v="2D1"/>
    <x v="15"/>
    <n v="25114"/>
    <n v="23911"/>
    <n v="12"/>
    <s v="litres"/>
    <n v="1421"/>
    <s v="Input"/>
    <s v="CO2"/>
    <n v="73.3"/>
    <n v="3.3000000000000003E-5"/>
    <n v="1"/>
    <m/>
    <n v="0"/>
    <n v="0"/>
    <n v="21"/>
    <m/>
    <n v="0"/>
    <n v="0"/>
    <n v="310"/>
    <n v="3.4372569000000004"/>
  </r>
  <r>
    <n v="2007"/>
    <s v="2D1"/>
    <x v="15"/>
    <n v="25114"/>
    <n v="23922"/>
    <n v="12"/>
    <s v="litres"/>
    <n v="48988.800000000003"/>
    <s v="Input"/>
    <s v="CO2"/>
    <n v="73.3"/>
    <n v="3.3000000000000003E-5"/>
    <n v="1"/>
    <m/>
    <n v="0"/>
    <n v="0"/>
    <n v="21"/>
    <m/>
    <n v="0"/>
    <n v="0"/>
    <n v="310"/>
    <n v="118.49900832000002"/>
  </r>
  <r>
    <n v="2007"/>
    <s v="2D1"/>
    <x v="15"/>
    <n v="25114"/>
    <n v="23923"/>
    <n v="12"/>
    <s v="litres"/>
    <n v="446.25"/>
    <s v="Input"/>
    <s v="CO2"/>
    <n v="73.3"/>
    <n v="3.3000000000000003E-5"/>
    <n v="1"/>
    <m/>
    <n v="0"/>
    <n v="0"/>
    <n v="21"/>
    <m/>
    <n v="0"/>
    <n v="0"/>
    <n v="310"/>
    <n v="1.0794341250000001"/>
  </r>
  <r>
    <n v="2007"/>
    <s v="2D1"/>
    <x v="15"/>
    <n v="25119"/>
    <n v="23923"/>
    <n v="12"/>
    <s v="litres"/>
    <n v="48753"/>
    <s v="Input"/>
    <s v="CO2"/>
    <n v="73.3"/>
    <n v="3.3000000000000003E-5"/>
    <n v="1"/>
    <m/>
    <n v="0"/>
    <n v="0"/>
    <n v="21"/>
    <m/>
    <n v="0"/>
    <n v="0"/>
    <n v="310"/>
    <n v="117.92863170000001"/>
  </r>
  <r>
    <n v="2007"/>
    <s v="2D1"/>
    <x v="15"/>
    <n v="25191"/>
    <n v="23908"/>
    <n v="12"/>
    <s v="litres"/>
    <n v="53006.34"/>
    <s v="Input"/>
    <s v="CO2"/>
    <n v="73.3"/>
    <n v="3.3000000000000003E-5"/>
    <n v="1"/>
    <m/>
    <n v="0"/>
    <n v="0"/>
    <n v="21"/>
    <m/>
    <n v="0"/>
    <n v="0"/>
    <n v="310"/>
    <n v="128.217035826"/>
  </r>
  <r>
    <n v="2007"/>
    <s v="2D1"/>
    <x v="15"/>
    <n v="25191"/>
    <n v="23911"/>
    <n v="12"/>
    <s v="litres"/>
    <n v="7500"/>
    <s v="Input"/>
    <s v="CO2"/>
    <n v="73.3"/>
    <n v="3.3000000000000003E-5"/>
    <n v="1"/>
    <m/>
    <n v="0"/>
    <n v="0"/>
    <n v="21"/>
    <m/>
    <n v="0"/>
    <n v="0"/>
    <n v="310"/>
    <n v="18.141750000000002"/>
  </r>
  <r>
    <n v="2007"/>
    <s v="2D1"/>
    <x v="15"/>
    <n v="25191"/>
    <n v="23911"/>
    <n v="12"/>
    <s v="litres"/>
    <n v="23686"/>
    <s v="Input"/>
    <s v="CO2"/>
    <n v="73.3"/>
    <n v="3.3000000000000003E-5"/>
    <n v="1"/>
    <m/>
    <n v="0"/>
    <n v="0"/>
    <n v="21"/>
    <m/>
    <n v="0"/>
    <n v="0"/>
    <n v="310"/>
    <n v="57.294065400000008"/>
  </r>
  <r>
    <n v="2007"/>
    <s v="2D1"/>
    <x v="15"/>
    <n v="25191"/>
    <n v="23922"/>
    <n v="12"/>
    <s v="litres"/>
    <n v="10290"/>
    <s v="Input"/>
    <s v="CO2"/>
    <n v="73.3"/>
    <n v="3.3000000000000003E-5"/>
    <n v="1"/>
    <m/>
    <n v="0"/>
    <n v="0"/>
    <n v="21"/>
    <m/>
    <n v="0"/>
    <n v="0"/>
    <n v="310"/>
    <n v="24.890481000000001"/>
  </r>
  <r>
    <n v="2007"/>
    <s v="2D1"/>
    <x v="15"/>
    <n v="25191"/>
    <n v="23923"/>
    <n v="12"/>
    <s v="litres"/>
    <n v="6400"/>
    <s v="Input"/>
    <s v="CO2"/>
    <n v="73.3"/>
    <n v="3.3000000000000003E-5"/>
    <n v="1"/>
    <m/>
    <n v="0"/>
    <n v="0"/>
    <n v="21"/>
    <m/>
    <n v="0"/>
    <n v="0"/>
    <n v="310"/>
    <n v="15.480960000000001"/>
  </r>
  <r>
    <n v="2007"/>
    <s v="2D1"/>
    <x v="15"/>
    <n v="25191"/>
    <n v="23923"/>
    <n v="12"/>
    <s v="litres"/>
    <n v="11151"/>
    <s v="Input"/>
    <s v="CO2"/>
    <n v="73.3"/>
    <n v="3.3000000000000003E-5"/>
    <n v="1"/>
    <m/>
    <n v="0"/>
    <n v="0"/>
    <n v="21"/>
    <m/>
    <n v="0"/>
    <n v="0"/>
    <n v="310"/>
    <n v="26.9731539"/>
  </r>
  <r>
    <n v="2007"/>
    <s v="2D1"/>
    <x v="15"/>
    <n v="25191"/>
    <n v="23923"/>
    <n v="12"/>
    <s v="litres"/>
    <n v="115666.2"/>
    <s v="Input"/>
    <s v="CO2"/>
    <n v="73.3"/>
    <n v="3.3000000000000003E-5"/>
    <n v="1"/>
    <m/>
    <n v="0"/>
    <n v="0"/>
    <n v="21"/>
    <m/>
    <n v="0"/>
    <n v="0"/>
    <n v="310"/>
    <n v="279.78497118000001"/>
  </r>
  <r>
    <n v="2007"/>
    <s v="2D1"/>
    <x v="15"/>
    <n v="25191"/>
    <n v="23923"/>
    <n v="12"/>
    <s v="litres"/>
    <n v="1053117"/>
    <s v="Input"/>
    <s v="CO2"/>
    <n v="73.3"/>
    <n v="3.3000000000000003E-5"/>
    <n v="1"/>
    <m/>
    <n v="0"/>
    <n v="0"/>
    <n v="21"/>
    <m/>
    <n v="0"/>
    <n v="0"/>
    <n v="310"/>
    <n v="2547.3847113000002"/>
  </r>
  <r>
    <n v="2007"/>
    <s v="2D1"/>
    <x v="15"/>
    <n v="25199"/>
    <n v="23908"/>
    <n v="12"/>
    <s v="litres"/>
    <n v="1700"/>
    <s v="Input"/>
    <s v="CO2"/>
    <n v="73.3"/>
    <n v="3.3000000000000003E-5"/>
    <n v="1"/>
    <m/>
    <n v="0"/>
    <n v="0"/>
    <n v="21"/>
    <m/>
    <n v="0"/>
    <n v="0"/>
    <n v="310"/>
    <n v="4.1121300000000005"/>
  </r>
  <r>
    <n v="2007"/>
    <s v="2D1"/>
    <x v="15"/>
    <n v="25199"/>
    <n v="23908"/>
    <n v="12"/>
    <s v="litres"/>
    <n v="39488.639999999999"/>
    <s v="Input"/>
    <s v="CO2"/>
    <n v="73.3"/>
    <n v="3.3000000000000003E-5"/>
    <n v="1"/>
    <m/>
    <n v="0"/>
    <n v="0"/>
    <n v="21"/>
    <m/>
    <n v="0"/>
    <n v="0"/>
    <n v="310"/>
    <n v="95.519071296000007"/>
  </r>
  <r>
    <n v="2007"/>
    <s v="2D1"/>
    <x v="15"/>
    <n v="25199"/>
    <n v="23908"/>
    <n v="12"/>
    <s v="litres"/>
    <n v="2666"/>
    <s v="Input"/>
    <s v="CO2"/>
    <n v="73.3"/>
    <n v="3.3000000000000003E-5"/>
    <n v="1"/>
    <m/>
    <n v="0"/>
    <n v="0"/>
    <n v="21"/>
    <m/>
    <n v="0"/>
    <n v="0"/>
    <n v="310"/>
    <n v="6.4487874000000005"/>
  </r>
  <r>
    <n v="2007"/>
    <s v="2D1"/>
    <x v="15"/>
    <n v="25199"/>
    <n v="23908"/>
    <n v="12"/>
    <s v="litres"/>
    <n v="3972"/>
    <s v="Input"/>
    <s v="CO2"/>
    <n v="73.3"/>
    <n v="3.3000000000000003E-5"/>
    <n v="1"/>
    <m/>
    <n v="0"/>
    <n v="0"/>
    <n v="21"/>
    <m/>
    <n v="0"/>
    <n v="0"/>
    <n v="310"/>
    <n v="9.6078708000000006"/>
  </r>
  <r>
    <n v="2007"/>
    <s v="2D1"/>
    <x v="15"/>
    <n v="25199"/>
    <n v="23911"/>
    <n v="12"/>
    <s v="litres"/>
    <n v="29201"/>
    <s v="Input"/>
    <s v="CO2"/>
    <n v="73.3"/>
    <n v="3.3000000000000003E-5"/>
    <n v="1"/>
    <m/>
    <n v="0"/>
    <n v="0"/>
    <n v="21"/>
    <m/>
    <n v="0"/>
    <n v="0"/>
    <n v="310"/>
    <n v="70.634298900000005"/>
  </r>
  <r>
    <n v="2007"/>
    <s v="2D1"/>
    <x v="15"/>
    <n v="25199"/>
    <n v="23922"/>
    <n v="12"/>
    <s v="litres"/>
    <n v="43200"/>
    <s v="Input"/>
    <s v="CO2"/>
    <n v="73.3"/>
    <n v="3.3000000000000003E-5"/>
    <n v="1"/>
    <m/>
    <n v="0"/>
    <n v="0"/>
    <n v="21"/>
    <m/>
    <n v="0"/>
    <n v="0"/>
    <n v="310"/>
    <n v="104.49648000000001"/>
  </r>
  <r>
    <n v="2007"/>
    <s v="2D1"/>
    <x v="15"/>
    <n v="25199"/>
    <n v="23922"/>
    <n v="12"/>
    <s v="litres"/>
    <n v="35180"/>
    <s v="Input"/>
    <s v="CO2"/>
    <n v="73.3"/>
    <n v="3.3000000000000003E-5"/>
    <n v="1"/>
    <m/>
    <n v="0"/>
    <n v="0"/>
    <n v="21"/>
    <m/>
    <n v="0"/>
    <n v="0"/>
    <n v="310"/>
    <n v="85.096902"/>
  </r>
  <r>
    <n v="2007"/>
    <s v="2D1"/>
    <x v="15"/>
    <n v="25199"/>
    <n v="23922"/>
    <n v="12"/>
    <s v="litres"/>
    <n v="18174.38"/>
    <s v="Input"/>
    <s v="CO2"/>
    <n v="73.3"/>
    <n v="3.3000000000000003E-5"/>
    <n v="1"/>
    <m/>
    <n v="0"/>
    <n v="0"/>
    <n v="21"/>
    <m/>
    <n v="0"/>
    <n v="0"/>
    <n v="310"/>
    <n v="43.962007782000001"/>
  </r>
  <r>
    <n v="2007"/>
    <s v="2D1"/>
    <x v="15"/>
    <n v="25199"/>
    <n v="23922"/>
    <n v="12"/>
    <s v="litres"/>
    <n v="410011"/>
    <s v="Input"/>
    <s v="CO2"/>
    <n v="73.3"/>
    <n v="3.3000000000000003E-5"/>
    <n v="1"/>
    <m/>
    <n v="0"/>
    <n v="0"/>
    <n v="21"/>
    <m/>
    <n v="0"/>
    <n v="0"/>
    <n v="310"/>
    <n v="991.77560789999995"/>
  </r>
  <r>
    <n v="2007"/>
    <s v="2D1"/>
    <x v="15"/>
    <n v="25199"/>
    <n v="23923"/>
    <n v="12"/>
    <s v="litres"/>
    <n v="5105"/>
    <s v="Input"/>
    <s v="CO2"/>
    <n v="73.3"/>
    <n v="3.3000000000000003E-5"/>
    <n v="1"/>
    <m/>
    <n v="0"/>
    <n v="0"/>
    <n v="21"/>
    <m/>
    <n v="0"/>
    <n v="0"/>
    <n v="310"/>
    <n v="12.348484500000001"/>
  </r>
  <r>
    <n v="2007"/>
    <s v="2D1"/>
    <x v="15"/>
    <n v="25199"/>
    <n v="23923"/>
    <n v="12"/>
    <s v="litres"/>
    <n v="307253"/>
    <s v="Input"/>
    <s v="CO2"/>
    <n v="73.3"/>
    <n v="3.3000000000000003E-5"/>
    <n v="1"/>
    <m/>
    <n v="0"/>
    <n v="0"/>
    <n v="21"/>
    <m/>
    <n v="0"/>
    <n v="0"/>
    <n v="310"/>
    <n v="743.21428170000002"/>
  </r>
  <r>
    <n v="2007"/>
    <s v="2D1"/>
    <x v="15"/>
    <n v="25199"/>
    <n v="23923"/>
    <n v="12"/>
    <s v="litres"/>
    <n v="10660"/>
    <s v="Input"/>
    <s v="CO2"/>
    <n v="73.3"/>
    <n v="3.3000000000000003E-5"/>
    <n v="1"/>
    <m/>
    <n v="0"/>
    <n v="0"/>
    <n v="21"/>
    <m/>
    <n v="0"/>
    <n v="0"/>
    <n v="310"/>
    <n v="25.785474000000001"/>
  </r>
  <r>
    <n v="2007"/>
    <s v="2D1"/>
    <x v="15"/>
    <n v="25199"/>
    <n v="23923"/>
    <n v="12"/>
    <s v="litres"/>
    <n v="25705"/>
    <s v="Input"/>
    <s v="CO2"/>
    <n v="73.3"/>
    <n v="3.3000000000000003E-5"/>
    <n v="1"/>
    <m/>
    <n v="0"/>
    <n v="0"/>
    <n v="21"/>
    <m/>
    <n v="0"/>
    <n v="0"/>
    <n v="310"/>
    <n v="62.177824500000007"/>
  </r>
  <r>
    <n v="2007"/>
    <s v="2D1"/>
    <x v="15"/>
    <n v="25201"/>
    <n v="23922"/>
    <n v="12"/>
    <s v="litres"/>
    <n v="56"/>
    <s v="Input"/>
    <s v="CO2"/>
    <n v="73.3"/>
    <n v="3.3000000000000003E-5"/>
    <n v="1"/>
    <m/>
    <n v="0"/>
    <n v="0"/>
    <n v="21"/>
    <m/>
    <n v="0"/>
    <n v="0"/>
    <n v="310"/>
    <n v="0.13545840000000001"/>
  </r>
  <r>
    <n v="2007"/>
    <s v="2D1"/>
    <x v="15"/>
    <n v="25202"/>
    <n v="23911"/>
    <n v="12"/>
    <s v="litres"/>
    <n v="23832"/>
    <s v="Input"/>
    <s v="CO2"/>
    <n v="73.3"/>
    <n v="3.3000000000000003E-5"/>
    <n v="1"/>
    <m/>
    <n v="0"/>
    <n v="0"/>
    <n v="21"/>
    <m/>
    <n v="0"/>
    <n v="0"/>
    <n v="310"/>
    <n v="57.647224799999996"/>
  </r>
  <r>
    <n v="2007"/>
    <s v="2D1"/>
    <x v="15"/>
    <n v="25202"/>
    <n v="23922"/>
    <n v="12"/>
    <s v="litres"/>
    <n v="13734"/>
    <s v="Input"/>
    <s v="CO2"/>
    <n v="73.3"/>
    <n v="3.3000000000000003E-5"/>
    <n v="1"/>
    <m/>
    <n v="0"/>
    <n v="0"/>
    <n v="21"/>
    <m/>
    <n v="0"/>
    <n v="0"/>
    <n v="310"/>
    <n v="33.221172600000003"/>
  </r>
  <r>
    <n v="2007"/>
    <s v="2D1"/>
    <x v="15"/>
    <n v="25206"/>
    <n v="23904"/>
    <n v="12"/>
    <s v="litres"/>
    <n v="107748"/>
    <s v="Input"/>
    <s v="CO2"/>
    <n v="73.3"/>
    <n v="3.3000000000000003E-5"/>
    <n v="1"/>
    <m/>
    <n v="0"/>
    <n v="0"/>
    <n v="21"/>
    <m/>
    <n v="0"/>
    <n v="0"/>
    <n v="310"/>
    <n v="260.6316372"/>
  </r>
  <r>
    <n v="2007"/>
    <s v="2D1"/>
    <x v="15"/>
    <n v="25206"/>
    <n v="23904"/>
    <n v="12"/>
    <s v="litres"/>
    <n v="608876.1"/>
    <s v="Input"/>
    <s v="CO2"/>
    <n v="73.3"/>
    <n v="3.3000000000000003E-5"/>
    <n v="1"/>
    <m/>
    <n v="0"/>
    <n v="0"/>
    <n v="21"/>
    <m/>
    <n v="0"/>
    <n v="0"/>
    <n v="310"/>
    <n v="1472.81039829"/>
  </r>
  <r>
    <n v="2007"/>
    <s v="2D1"/>
    <x v="15"/>
    <n v="25209"/>
    <n v="23904"/>
    <n v="12"/>
    <s v="litres"/>
    <n v="12399.92"/>
    <s v="Input"/>
    <s v="CO2"/>
    <n v="73.3"/>
    <n v="3.3000000000000003E-5"/>
    <n v="1"/>
    <m/>
    <n v="0"/>
    <n v="0"/>
    <n v="21"/>
    <m/>
    <n v="0"/>
    <n v="0"/>
    <n v="310"/>
    <n v="29.994166488000001"/>
  </r>
  <r>
    <n v="2007"/>
    <s v="2D1"/>
    <x v="15"/>
    <n v="25209"/>
    <n v="23904"/>
    <n v="12"/>
    <s v="litres"/>
    <n v="619082.9"/>
    <s v="Input"/>
    <s v="CO2"/>
    <n v="73.3"/>
    <n v="3.3000000000000003E-5"/>
    <n v="1"/>
    <m/>
    <n v="0"/>
    <n v="0"/>
    <n v="21"/>
    <m/>
    <n v="0"/>
    <n v="0"/>
    <n v="310"/>
    <n v="1497.4996268100001"/>
  </r>
  <r>
    <n v="2007"/>
    <s v="2D1"/>
    <x v="15"/>
    <n v="25209"/>
    <n v="23908"/>
    <n v="12"/>
    <s v="litres"/>
    <n v="202609.8"/>
    <s v="Input"/>
    <s v="CO2"/>
    <n v="73.3"/>
    <n v="3.3000000000000003E-5"/>
    <n v="1"/>
    <m/>
    <n v="0"/>
    <n v="0"/>
    <n v="21"/>
    <m/>
    <n v="0"/>
    <n v="0"/>
    <n v="310"/>
    <n v="490.09284521999996"/>
  </r>
  <r>
    <n v="2007"/>
    <s v="2D1"/>
    <x v="15"/>
    <n v="25209"/>
    <n v="23921"/>
    <n v="12"/>
    <s v="litres"/>
    <n v="6208"/>
    <s v="Input"/>
    <s v="CO2"/>
    <n v="73.3"/>
    <n v="3.3000000000000003E-5"/>
    <n v="1"/>
    <m/>
    <n v="0"/>
    <n v="0"/>
    <n v="21"/>
    <m/>
    <n v="0"/>
    <n v="0"/>
    <n v="310"/>
    <n v="15.016531199999999"/>
  </r>
  <r>
    <n v="2007"/>
    <s v="2D1"/>
    <x v="15"/>
    <n v="25209"/>
    <n v="23922"/>
    <n v="12"/>
    <s v="litres"/>
    <n v="30.5928"/>
    <s v="Input"/>
    <s v="CO2"/>
    <n v="73.3"/>
    <n v="3.3000000000000003E-5"/>
    <n v="1"/>
    <m/>
    <n v="0"/>
    <n v="0"/>
    <n v="21"/>
    <m/>
    <n v="0"/>
    <n v="0"/>
    <n v="310"/>
    <n v="7.4000923920000003E-2"/>
  </r>
  <r>
    <n v="2007"/>
    <s v="2D1"/>
    <x v="15"/>
    <n v="26921"/>
    <n v="23922"/>
    <n v="12"/>
    <s v="litres"/>
    <n v="16899.3"/>
    <s v="Input"/>
    <s v="CO2"/>
    <n v="73.3"/>
    <n v="3.3000000000000003E-5"/>
    <n v="1"/>
    <m/>
    <n v="0"/>
    <n v="0"/>
    <n v="21"/>
    <m/>
    <n v="0"/>
    <n v="0"/>
    <n v="310"/>
    <n v="40.877716769999999"/>
  </r>
  <r>
    <n v="2007"/>
    <s v="2D1"/>
    <x v="15"/>
    <n v="26954"/>
    <n v="23908"/>
    <n v="12"/>
    <s v="litres"/>
    <n v="12301"/>
    <s v="Input"/>
    <s v="CO2"/>
    <n v="73.3"/>
    <n v="3.3000000000000003E-5"/>
    <n v="1"/>
    <m/>
    <n v="0"/>
    <n v="0"/>
    <n v="21"/>
    <m/>
    <n v="0"/>
    <n v="0"/>
    <n v="310"/>
    <n v="29.754888900000001"/>
  </r>
  <r>
    <n v="2007"/>
    <s v="2D1"/>
    <x v="15"/>
    <n v="26956"/>
    <n v="23903"/>
    <n v="12"/>
    <s v="litres"/>
    <n v="626089"/>
    <s v="Input"/>
    <s v="CO2"/>
    <n v="73.3"/>
    <n v="3.3000000000000003E-5"/>
    <n v="1"/>
    <m/>
    <n v="0"/>
    <n v="0"/>
    <n v="21"/>
    <m/>
    <n v="0"/>
    <n v="0"/>
    <n v="310"/>
    <n v="1514.4466820999999"/>
  </r>
  <r>
    <n v="2007"/>
    <s v="2D1"/>
    <x v="15"/>
    <n v="26956"/>
    <n v="23903"/>
    <n v="12"/>
    <s v="litres"/>
    <n v="158023"/>
    <s v="Input"/>
    <s v="CO2"/>
    <n v="73.3"/>
    <n v="3.3000000000000003E-5"/>
    <n v="1"/>
    <m/>
    <n v="0"/>
    <n v="0"/>
    <n v="21"/>
    <m/>
    <n v="0"/>
    <n v="0"/>
    <n v="310"/>
    <n v="382.24183470000003"/>
  </r>
  <r>
    <n v="2007"/>
    <s v="2D1"/>
    <x v="15"/>
    <n v="26956"/>
    <n v="23903"/>
    <n v="12"/>
    <s v="litres"/>
    <n v="78613"/>
    <s v="Input"/>
    <s v="CO2"/>
    <n v="73.3"/>
    <n v="3.3000000000000003E-5"/>
    <n v="1"/>
    <m/>
    <n v="0"/>
    <n v="0"/>
    <n v="21"/>
    <m/>
    <n v="0"/>
    <n v="0"/>
    <n v="310"/>
    <n v="190.15698570000001"/>
  </r>
  <r>
    <n v="2007"/>
    <s v="2D1"/>
    <x v="15"/>
    <n v="26956"/>
    <n v="23903"/>
    <n v="12"/>
    <s v="litres"/>
    <n v="150520"/>
    <s v="Input"/>
    <s v="CO2"/>
    <n v="73.3"/>
    <n v="3.3000000000000003E-5"/>
    <n v="1"/>
    <m/>
    <n v="0"/>
    <n v="0"/>
    <n v="21"/>
    <m/>
    <n v="0"/>
    <n v="0"/>
    <n v="310"/>
    <n v="364.09282800000005"/>
  </r>
  <r>
    <n v="2007"/>
    <s v="2D1"/>
    <x v="15"/>
    <n v="26956"/>
    <n v="23903"/>
    <n v="12"/>
    <s v="litres"/>
    <n v="134462"/>
    <s v="Input"/>
    <s v="CO2"/>
    <n v="73.3"/>
    <n v="3.3000000000000003E-5"/>
    <n v="1"/>
    <m/>
    <n v="0"/>
    <n v="0"/>
    <n v="21"/>
    <m/>
    <n v="0"/>
    <n v="0"/>
    <n v="310"/>
    <n v="325.25013180000002"/>
  </r>
  <r>
    <n v="2007"/>
    <s v="2D1"/>
    <x v="15"/>
    <n v="26956"/>
    <n v="23903"/>
    <n v="12"/>
    <s v="litres"/>
    <n v="99182.41"/>
    <s v="Input"/>
    <s v="CO2"/>
    <n v="73.3"/>
    <n v="3.3000000000000003E-5"/>
    <n v="1"/>
    <m/>
    <n v="0"/>
    <n v="0"/>
    <n v="21"/>
    <m/>
    <n v="0"/>
    <n v="0"/>
    <n v="310"/>
    <n v="239.91233154900002"/>
  </r>
  <r>
    <n v="2007"/>
    <s v="2D1"/>
    <x v="15"/>
    <n v="26956"/>
    <n v="23903"/>
    <n v="12"/>
    <s v="litres"/>
    <n v="1765.8"/>
    <s v="Input"/>
    <s v="CO2"/>
    <n v="73.3"/>
    <n v="3.3000000000000003E-5"/>
    <n v="1"/>
    <m/>
    <n v="0"/>
    <n v="0"/>
    <n v="21"/>
    <m/>
    <n v="0"/>
    <n v="0"/>
    <n v="310"/>
    <n v="4.2712936199999998"/>
  </r>
  <r>
    <n v="2007"/>
    <s v="2D1"/>
    <x v="15"/>
    <n v="26956"/>
    <n v="23904"/>
    <n v="12"/>
    <s v="litres"/>
    <n v="168204.1"/>
    <s v="Input"/>
    <s v="CO2"/>
    <n v="73.3"/>
    <n v="3.3000000000000003E-5"/>
    <n v="1"/>
    <m/>
    <n v="0"/>
    <n v="0"/>
    <n v="21"/>
    <m/>
    <n v="0"/>
    <n v="0"/>
    <n v="310"/>
    <n v="406.86889748999999"/>
  </r>
  <r>
    <n v="2007"/>
    <s v="2D1"/>
    <x v="15"/>
    <n v="26956"/>
    <n v="23904"/>
    <n v="12"/>
    <s v="litres"/>
    <n v="20731.21"/>
    <s v="Input"/>
    <s v="CO2"/>
    <n v="73.3"/>
    <n v="3.3000000000000003E-5"/>
    <n v="1"/>
    <m/>
    <n v="0"/>
    <n v="0"/>
    <n v="21"/>
    <m/>
    <n v="0"/>
    <n v="0"/>
    <n v="310"/>
    <n v="50.146723869000006"/>
  </r>
  <r>
    <n v="2007"/>
    <s v="2D1"/>
    <x v="15"/>
    <n v="26956"/>
    <n v="23908"/>
    <n v="12"/>
    <s v="litres"/>
    <n v="1325"/>
    <s v="Input"/>
    <s v="CO2"/>
    <n v="73.3"/>
    <n v="3.3000000000000003E-5"/>
    <n v="1"/>
    <m/>
    <n v="0"/>
    <n v="0"/>
    <n v="21"/>
    <m/>
    <n v="0"/>
    <n v="0"/>
    <n v="310"/>
    <n v="3.2050425000000002"/>
  </r>
  <r>
    <n v="2007"/>
    <s v="2D1"/>
    <x v="15"/>
    <n v="26994"/>
    <n v="23908"/>
    <n v="12"/>
    <s v="litres"/>
    <n v="157894.6"/>
    <s v="Input"/>
    <s v="CO2"/>
    <n v="73.3"/>
    <n v="3.3000000000000003E-5"/>
    <n v="1"/>
    <m/>
    <n v="0"/>
    <n v="0"/>
    <n v="21"/>
    <m/>
    <n v="0"/>
    <n v="0"/>
    <n v="310"/>
    <n v="381.93124793999999"/>
  </r>
  <r>
    <n v="2007"/>
    <s v="2D1"/>
    <x v="15"/>
    <n v="26994"/>
    <n v="23921"/>
    <n v="12"/>
    <s v="litres"/>
    <n v="208851"/>
    <s v="Input"/>
    <s v="CO2"/>
    <n v="73.3"/>
    <n v="3.3000000000000003E-5"/>
    <n v="1"/>
    <m/>
    <n v="0"/>
    <n v="0"/>
    <n v="21"/>
    <m/>
    <n v="0"/>
    <n v="0"/>
    <n v="310"/>
    <n v="505.18968389999998"/>
  </r>
  <r>
    <n v="2007"/>
    <s v="2D1"/>
    <x v="15"/>
    <n v="26994"/>
    <n v="23923"/>
    <n v="12"/>
    <s v="litres"/>
    <n v="102896.9"/>
    <s v="Input"/>
    <s v="CO2"/>
    <n v="73.3"/>
    <n v="3.3000000000000003E-5"/>
    <n v="1"/>
    <m/>
    <n v="0"/>
    <n v="0"/>
    <n v="21"/>
    <m/>
    <n v="0"/>
    <n v="0"/>
    <n v="310"/>
    <n v="248.89731141000001"/>
  </r>
  <r>
    <n v="2007"/>
    <s v="2D1"/>
    <x v="15"/>
    <n v="28920"/>
    <n v="23903"/>
    <n v="12"/>
    <s v="litres"/>
    <n v="13013.4"/>
    <s v="Input"/>
    <s v="CO2"/>
    <n v="73.3"/>
    <n v="3.3000000000000003E-5"/>
    <n v="1"/>
    <m/>
    <n v="0"/>
    <n v="0"/>
    <n v="21"/>
    <m/>
    <n v="0"/>
    <n v="0"/>
    <n v="310"/>
    <n v="31.478113260000001"/>
  </r>
  <r>
    <n v="2007"/>
    <s v="2D1"/>
    <x v="15"/>
    <n v="28999"/>
    <n v="23922"/>
    <n v="12"/>
    <s v="litres"/>
    <n v="2246.4"/>
    <s v="Input"/>
    <s v="CO2"/>
    <n v="73.3"/>
    <n v="3.3000000000000003E-5"/>
    <n v="1"/>
    <m/>
    <n v="0"/>
    <n v="0"/>
    <n v="21"/>
    <m/>
    <n v="0"/>
    <n v="0"/>
    <n v="310"/>
    <n v="5.4338169600000006"/>
  </r>
  <r>
    <n v="2007"/>
    <s v="2D1"/>
    <x v="15"/>
    <n v="29121"/>
    <n v="23922"/>
    <n v="12"/>
    <s v="litres"/>
    <n v="5350"/>
    <s v="Input"/>
    <s v="CO2"/>
    <n v="73.3"/>
    <n v="3.3000000000000003E-5"/>
    <n v="1"/>
    <m/>
    <n v="0"/>
    <n v="0"/>
    <n v="21"/>
    <m/>
    <n v="0"/>
    <n v="0"/>
    <n v="310"/>
    <n v="12.941115000000002"/>
  </r>
  <r>
    <n v="2007"/>
    <s v="2D1"/>
    <x v="15"/>
    <n v="29121"/>
    <n v="23923"/>
    <n v="12"/>
    <s v="litres"/>
    <n v="212372"/>
    <s v="Input"/>
    <s v="CO2"/>
    <n v="73.3"/>
    <n v="3.3000000000000003E-5"/>
    <n v="1"/>
    <m/>
    <n v="0"/>
    <n v="0"/>
    <n v="21"/>
    <m/>
    <n v="0"/>
    <n v="0"/>
    <n v="310"/>
    <n v="513.70663079999997"/>
  </r>
  <r>
    <n v="2007"/>
    <s v="2D1"/>
    <x v="15"/>
    <n v="29131"/>
    <n v="23902"/>
    <n v="27"/>
    <s v="tonne"/>
    <n v="12.006500000000001"/>
    <s v="Input"/>
    <s v="CO2"/>
    <n v="73.3"/>
    <n v="3.3000000000000003E-5"/>
    <n v="1"/>
    <m/>
    <n v="0"/>
    <n v="0"/>
    <n v="21"/>
    <m/>
    <n v="0"/>
    <n v="0"/>
    <n v="310"/>
    <n v="2.9042522850000002E-2"/>
  </r>
  <r>
    <n v="2007"/>
    <s v="2D1"/>
    <x v="15"/>
    <n v="29191"/>
    <n v="23922"/>
    <n v="12"/>
    <s v="litres"/>
    <n v="424010"/>
    <s v="Input"/>
    <s v="CO2"/>
    <n v="73.3"/>
    <n v="3.3000000000000003E-5"/>
    <n v="1"/>
    <m/>
    <n v="0"/>
    <n v="0"/>
    <n v="21"/>
    <m/>
    <n v="0"/>
    <n v="0"/>
    <n v="310"/>
    <n v="1025.6377890000001"/>
  </r>
  <r>
    <n v="2007"/>
    <s v="2D1"/>
    <x v="15"/>
    <n v="29191"/>
    <n v="23922"/>
    <n v="12"/>
    <s v="litres"/>
    <n v="227057"/>
    <s v="Input"/>
    <s v="CO2"/>
    <n v="73.3"/>
    <n v="3.3000000000000003E-5"/>
    <n v="1"/>
    <m/>
    <n v="0"/>
    <n v="0"/>
    <n v="21"/>
    <m/>
    <n v="0"/>
    <n v="0"/>
    <n v="310"/>
    <n v="549.22817730000008"/>
  </r>
  <r>
    <n v="2007"/>
    <s v="2D1"/>
    <x v="15"/>
    <n v="29191"/>
    <n v="23923"/>
    <n v="12"/>
    <s v="litres"/>
    <n v="4585.75"/>
    <s v="Input"/>
    <s v="CO2"/>
    <n v="73.3"/>
    <n v="3.3000000000000003E-5"/>
    <n v="1"/>
    <m/>
    <n v="0"/>
    <n v="0"/>
    <n v="21"/>
    <m/>
    <n v="0"/>
    <n v="0"/>
    <n v="310"/>
    <n v="11.092470675"/>
  </r>
  <r>
    <n v="2007"/>
    <s v="2D1"/>
    <x v="15"/>
    <n v="29244"/>
    <n v="23924"/>
    <n v="12"/>
    <s v="litres"/>
    <n v="9981"/>
    <s v="Input"/>
    <s v="CO2"/>
    <n v="73.3"/>
    <n v="3.3000000000000003E-5"/>
    <n v="1"/>
    <m/>
    <n v="0"/>
    <n v="0"/>
    <n v="21"/>
    <m/>
    <n v="0"/>
    <n v="0"/>
    <n v="310"/>
    <n v="24.143040899999999"/>
  </r>
  <r>
    <n v="2007"/>
    <s v="2D1"/>
    <x v="15"/>
    <n v="29248"/>
    <n v="23922"/>
    <n v="12"/>
    <s v="litres"/>
    <n v="2460"/>
    <s v="Input"/>
    <s v="CO2"/>
    <n v="73.3"/>
    <n v="3.3000000000000003E-5"/>
    <n v="1"/>
    <m/>
    <n v="0"/>
    <n v="0"/>
    <n v="21"/>
    <m/>
    <n v="0"/>
    <n v="0"/>
    <n v="310"/>
    <n v="5.9504940000000008"/>
  </r>
  <r>
    <n v="2007"/>
    <s v="2D1"/>
    <x v="15"/>
    <n v="29248"/>
    <n v="23924"/>
    <n v="12"/>
    <s v="litres"/>
    <n v="31225"/>
    <s v="Input"/>
    <s v="CO2"/>
    <n v="73.3"/>
    <n v="3.3000000000000003E-5"/>
    <n v="1"/>
    <m/>
    <n v="0"/>
    <n v="0"/>
    <n v="21"/>
    <m/>
    <n v="0"/>
    <n v="0"/>
    <n v="310"/>
    <n v="75.5301525"/>
  </r>
  <r>
    <n v="2007"/>
    <s v="2D1"/>
    <x v="15"/>
    <n v="29248"/>
    <n v="23925"/>
    <n v="12"/>
    <s v="litres"/>
    <n v="790"/>
    <s v="Input"/>
    <s v="CO2"/>
    <n v="73.3"/>
    <n v="3.3000000000000003E-5"/>
    <n v="1"/>
    <m/>
    <n v="0"/>
    <n v="0"/>
    <n v="21"/>
    <m/>
    <n v="0"/>
    <n v="0"/>
    <n v="310"/>
    <n v="1.9109310000000002"/>
  </r>
  <r>
    <n v="2007"/>
    <s v="2D1"/>
    <x v="15"/>
    <n v="29303"/>
    <n v="23922"/>
    <n v="12"/>
    <s v="litres"/>
    <n v="161"/>
    <s v="Input"/>
    <s v="CO2"/>
    <n v="73.3"/>
    <n v="3.3000000000000003E-5"/>
    <n v="1"/>
    <m/>
    <n v="0"/>
    <n v="0"/>
    <n v="21"/>
    <m/>
    <n v="0"/>
    <n v="0"/>
    <n v="310"/>
    <n v="0.38944289999999998"/>
  </r>
  <r>
    <n v="2007"/>
    <s v="2D1"/>
    <x v="15"/>
    <n v="31101"/>
    <n v="23924"/>
    <n v="12"/>
    <s v="litres"/>
    <n v="174.375"/>
    <s v="Input"/>
    <s v="CO2"/>
    <n v="73.3"/>
    <n v="3.3000000000000003E-5"/>
    <n v="1"/>
    <m/>
    <n v="0"/>
    <n v="0"/>
    <n v="21"/>
    <m/>
    <n v="0"/>
    <n v="0"/>
    <n v="310"/>
    <n v="0.42179568750000002"/>
  </r>
  <r>
    <n v="2007"/>
    <s v="2D1"/>
    <x v="15"/>
    <n v="31102"/>
    <n v="23911"/>
    <n v="12"/>
    <s v="litres"/>
    <n v="39110"/>
    <s v="Input"/>
    <s v="CO2"/>
    <n v="73.3"/>
    <n v="3.3000000000000003E-5"/>
    <n v="1"/>
    <m/>
    <n v="0"/>
    <n v="0"/>
    <n v="21"/>
    <m/>
    <n v="0"/>
    <n v="0"/>
    <n v="310"/>
    <n v="94.603179000000011"/>
  </r>
  <r>
    <n v="2007"/>
    <s v="2D1"/>
    <x v="15"/>
    <n v="31102"/>
    <n v="23922"/>
    <n v="12"/>
    <s v="litres"/>
    <n v="81949"/>
    <s v="Input"/>
    <s v="CO2"/>
    <n v="73.3"/>
    <n v="3.3000000000000003E-5"/>
    <n v="1"/>
    <m/>
    <n v="0"/>
    <n v="0"/>
    <n v="21"/>
    <m/>
    <n v="0"/>
    <n v="0"/>
    <n v="310"/>
    <n v="198.22643610000003"/>
  </r>
  <r>
    <n v="2007"/>
    <s v="2D1"/>
    <x v="15"/>
    <n v="31102"/>
    <n v="23924"/>
    <n v="12"/>
    <s v="litres"/>
    <n v="13912.5"/>
    <s v="Input"/>
    <s v="CO2"/>
    <n v="73.3"/>
    <n v="3.3000000000000003E-5"/>
    <n v="1"/>
    <m/>
    <n v="0"/>
    <n v="0"/>
    <n v="21"/>
    <m/>
    <n v="0"/>
    <n v="0"/>
    <n v="310"/>
    <n v="33.652946249999999"/>
  </r>
  <r>
    <n v="2007"/>
    <s v="2D1"/>
    <x v="15"/>
    <n v="31102"/>
    <n v="23924"/>
    <n v="12"/>
    <s v="litres"/>
    <n v="555519.4"/>
    <s v="Input"/>
    <s v="CO2"/>
    <n v="73.3"/>
    <n v="3.3000000000000003E-5"/>
    <n v="1"/>
    <m/>
    <n v="0"/>
    <n v="0"/>
    <n v="21"/>
    <m/>
    <n v="0"/>
    <n v="0"/>
    <n v="310"/>
    <n v="1343.7458766600002"/>
  </r>
  <r>
    <n v="2007"/>
    <s v="2D1"/>
    <x v="15"/>
    <n v="31102"/>
    <n v="23924"/>
    <n v="12"/>
    <s v="litres"/>
    <n v="16418"/>
    <s v="Input"/>
    <s v="CO2"/>
    <n v="73.3"/>
    <n v="3.3000000000000003E-5"/>
    <n v="1"/>
    <m/>
    <n v="0"/>
    <n v="0"/>
    <n v="21"/>
    <m/>
    <n v="0"/>
    <n v="0"/>
    <n v="310"/>
    <n v="39.713500199999999"/>
  </r>
  <r>
    <n v="2007"/>
    <s v="2D1"/>
    <x v="15"/>
    <n v="31102"/>
    <n v="23924"/>
    <n v="12"/>
    <s v="litres"/>
    <n v="387667.4"/>
    <s v="Input"/>
    <s v="CO2"/>
    <n v="73.3"/>
    <n v="3.3000000000000003E-5"/>
    <n v="1"/>
    <m/>
    <n v="0"/>
    <n v="0"/>
    <n v="21"/>
    <m/>
    <n v="0"/>
    <n v="0"/>
    <n v="310"/>
    <n v="937.72867386000019"/>
  </r>
  <r>
    <n v="2007"/>
    <s v="2D1"/>
    <x v="15"/>
    <n v="31102"/>
    <n v="23924"/>
    <n v="12"/>
    <s v="litres"/>
    <n v="327005.2"/>
    <s v="Input"/>
    <s v="CO2"/>
    <n v="73.3"/>
    <n v="3.3000000000000003E-5"/>
    <n v="1"/>
    <m/>
    <n v="0"/>
    <n v="0"/>
    <n v="21"/>
    <m/>
    <n v="0"/>
    <n v="0"/>
    <n v="310"/>
    <n v="790.99287828000001"/>
  </r>
  <r>
    <n v="2007"/>
    <s v="2D1"/>
    <x v="15"/>
    <n v="31102"/>
    <n v="23924"/>
    <n v="12"/>
    <s v="litres"/>
    <n v="61291"/>
    <s v="Input"/>
    <s v="CO2"/>
    <n v="73.3"/>
    <n v="3.3000000000000003E-5"/>
    <n v="1"/>
    <m/>
    <n v="0"/>
    <n v="0"/>
    <n v="21"/>
    <m/>
    <n v="0"/>
    <n v="0"/>
    <n v="310"/>
    <n v="148.2567999"/>
  </r>
  <r>
    <n v="2007"/>
    <s v="2D1"/>
    <x v="15"/>
    <n v="31102"/>
    <n v="23924"/>
    <n v="12"/>
    <s v="litres"/>
    <n v="698936"/>
    <s v="Input"/>
    <s v="CO2"/>
    <n v="73.3"/>
    <n v="3.3000000000000003E-5"/>
    <n v="1"/>
    <m/>
    <n v="0"/>
    <n v="0"/>
    <n v="21"/>
    <m/>
    <n v="0"/>
    <n v="0"/>
    <n v="310"/>
    <n v="1690.6562904"/>
  </r>
  <r>
    <n v="2007"/>
    <s v="2D1"/>
    <x v="15"/>
    <n v="31102"/>
    <n v="23924"/>
    <n v="12"/>
    <s v="litres"/>
    <n v="610260"/>
    <s v="Input"/>
    <s v="CO2"/>
    <n v="73.3"/>
    <n v="3.3000000000000003E-5"/>
    <n v="1"/>
    <m/>
    <n v="0"/>
    <n v="0"/>
    <n v="21"/>
    <m/>
    <n v="0"/>
    <n v="0"/>
    <n v="310"/>
    <n v="1476.1579140000001"/>
  </r>
  <r>
    <n v="2007"/>
    <s v="2D1"/>
    <x v="15"/>
    <n v="31102"/>
    <n v="23924"/>
    <n v="12"/>
    <s v="litres"/>
    <n v="3208541"/>
    <s v="Input"/>
    <s v="CO2"/>
    <n v="73.3"/>
    <n v="3.3000000000000003E-5"/>
    <n v="1"/>
    <m/>
    <n v="0"/>
    <n v="0"/>
    <n v="21"/>
    <m/>
    <n v="0"/>
    <n v="0"/>
    <n v="310"/>
    <n v="7761.1398249000003"/>
  </r>
  <r>
    <n v="2007"/>
    <s v="2D1"/>
    <x v="15"/>
    <n v="31102"/>
    <n v="23924"/>
    <n v="12"/>
    <s v="litres"/>
    <n v="122555"/>
    <s v="Input"/>
    <s v="CO2"/>
    <n v="73.3"/>
    <n v="3.3000000000000003E-5"/>
    <n v="1"/>
    <m/>
    <n v="0"/>
    <n v="0"/>
    <n v="21"/>
    <m/>
    <n v="0"/>
    <n v="0"/>
    <n v="310"/>
    <n v="296.44828950000004"/>
  </r>
  <r>
    <n v="2007"/>
    <s v="2D1"/>
    <x v="15"/>
    <n v="31102"/>
    <n v="23924"/>
    <n v="12"/>
    <s v="litres"/>
    <n v="3291813"/>
    <s v="Input"/>
    <s v="CO2"/>
    <n v="73.3"/>
    <n v="3.3000000000000003E-5"/>
    <n v="1"/>
    <m/>
    <n v="0"/>
    <n v="0"/>
    <n v="21"/>
    <m/>
    <n v="0"/>
    <n v="0"/>
    <n v="310"/>
    <n v="7962.5664656999998"/>
  </r>
  <r>
    <n v="2007"/>
    <s v="2D1"/>
    <x v="15"/>
    <n v="31102"/>
    <n v="23924"/>
    <n v="12"/>
    <s v="litres"/>
    <n v="66813.399999999994"/>
    <s v="Input"/>
    <s v="CO2"/>
    <n v="73.3"/>
    <n v="3.3000000000000003E-5"/>
    <n v="1"/>
    <m/>
    <n v="0"/>
    <n v="0"/>
    <n v="21"/>
    <m/>
    <n v="0"/>
    <n v="0"/>
    <n v="310"/>
    <n v="161.61493326000002"/>
  </r>
  <r>
    <n v="2007"/>
    <s v="2D1"/>
    <x v="15"/>
    <n v="31102"/>
    <n v="23924"/>
    <n v="12"/>
    <s v="litres"/>
    <n v="643462"/>
    <s v="Input"/>
    <s v="CO2"/>
    <n v="73.3"/>
    <n v="3.3000000000000003E-5"/>
    <n v="1"/>
    <m/>
    <n v="0"/>
    <n v="0"/>
    <n v="21"/>
    <m/>
    <n v="0"/>
    <n v="0"/>
    <n v="310"/>
    <n v="1556.4702318000002"/>
  </r>
  <r>
    <n v="2007"/>
    <s v="2D1"/>
    <x v="15"/>
    <n v="31102"/>
    <n v="23924"/>
    <n v="12"/>
    <s v="litres"/>
    <n v="40079"/>
    <s v="Input"/>
    <s v="CO2"/>
    <n v="73.3"/>
    <n v="3.3000000000000003E-5"/>
    <n v="1"/>
    <m/>
    <n v="0"/>
    <n v="0"/>
    <n v="21"/>
    <m/>
    <n v="0"/>
    <n v="0"/>
    <n v="310"/>
    <n v="96.947093100000004"/>
  </r>
  <r>
    <n v="2007"/>
    <s v="2D1"/>
    <x v="15"/>
    <n v="31102"/>
    <n v="23924"/>
    <n v="12"/>
    <s v="litres"/>
    <n v="3776760"/>
    <s v="Input"/>
    <s v="CO2"/>
    <n v="73.3"/>
    <n v="3.3000000000000003E-5"/>
    <n v="1"/>
    <m/>
    <n v="0"/>
    <n v="0"/>
    <n v="21"/>
    <m/>
    <n v="0"/>
    <n v="0"/>
    <n v="310"/>
    <n v="9135.6047640000015"/>
  </r>
  <r>
    <n v="2007"/>
    <s v="2D1"/>
    <x v="15"/>
    <n v="31102"/>
    <n v="23924"/>
    <n v="12"/>
    <s v="litres"/>
    <n v="410464"/>
    <s v="Input"/>
    <s v="CO2"/>
    <n v="73.3"/>
    <n v="3.3000000000000003E-5"/>
    <n v="1"/>
    <m/>
    <n v="0"/>
    <n v="0"/>
    <n v="21"/>
    <m/>
    <n v="0"/>
    <n v="0"/>
    <n v="310"/>
    <n v="992.87136960000009"/>
  </r>
  <r>
    <n v="2007"/>
    <s v="2D1"/>
    <x v="15"/>
    <n v="31102"/>
    <n v="23924"/>
    <n v="12"/>
    <s v="litres"/>
    <n v="58437.22"/>
    <s v="Input"/>
    <s v="CO2"/>
    <n v="73.3"/>
    <n v="3.3000000000000003E-5"/>
    <n v="1"/>
    <m/>
    <n v="0"/>
    <n v="0"/>
    <n v="21"/>
    <m/>
    <n v="0"/>
    <n v="0"/>
    <n v="310"/>
    <n v="141.35379145800002"/>
  </r>
  <r>
    <n v="2007"/>
    <s v="2D1"/>
    <x v="15"/>
    <n v="31102"/>
    <n v="23924"/>
    <n v="12"/>
    <s v="litres"/>
    <n v="58532"/>
    <s v="Input"/>
    <s v="CO2"/>
    <n v="73.3"/>
    <n v="3.3000000000000003E-5"/>
    <n v="1"/>
    <m/>
    <n v="0"/>
    <n v="0"/>
    <n v="21"/>
    <m/>
    <n v="0"/>
    <n v="0"/>
    <n v="310"/>
    <n v="141.58305479999999"/>
  </r>
  <r>
    <n v="2007"/>
    <s v="2D1"/>
    <x v="15"/>
    <n v="31102"/>
    <n v="23924"/>
    <n v="12"/>
    <s v="litres"/>
    <n v="385059.6"/>
    <s v="Input"/>
    <s v="CO2"/>
    <n v="73.3"/>
    <n v="3.3000000000000003E-5"/>
    <n v="1"/>
    <m/>
    <n v="0"/>
    <n v="0"/>
    <n v="21"/>
    <m/>
    <n v="0"/>
    <n v="0"/>
    <n v="310"/>
    <n v="931.42066643999999"/>
  </r>
  <r>
    <n v="2007"/>
    <s v="2D1"/>
    <x v="15"/>
    <n v="31102"/>
    <n v="23924"/>
    <n v="12"/>
    <s v="litres"/>
    <n v="1664686"/>
    <s v="Input"/>
    <s v="CO2"/>
    <n v="73.3"/>
    <n v="3.3000000000000003E-5"/>
    <n v="1"/>
    <m/>
    <n v="0"/>
    <n v="0"/>
    <n v="21"/>
    <m/>
    <n v="0"/>
    <n v="0"/>
    <n v="310"/>
    <n v="4026.7089654000001"/>
  </r>
  <r>
    <n v="2007"/>
    <s v="2D1"/>
    <x v="15"/>
    <n v="31102"/>
    <n v="23924"/>
    <n v="12"/>
    <s v="litres"/>
    <n v="239383"/>
    <s v="Input"/>
    <s v="CO2"/>
    <n v="73.3"/>
    <n v="3.3000000000000003E-5"/>
    <n v="1"/>
    <m/>
    <n v="0"/>
    <n v="0"/>
    <n v="21"/>
    <m/>
    <n v="0"/>
    <n v="0"/>
    <n v="310"/>
    <n v="579.0435387"/>
  </r>
  <r>
    <n v="2007"/>
    <s v="2D1"/>
    <x v="15"/>
    <n v="31102"/>
    <n v="23924"/>
    <n v="12"/>
    <s v="litres"/>
    <n v="221611"/>
    <s v="Input"/>
    <s v="CO2"/>
    <n v="73.3"/>
    <n v="3.3000000000000003E-5"/>
    <n v="1"/>
    <m/>
    <n v="0"/>
    <n v="0"/>
    <n v="21"/>
    <m/>
    <n v="0"/>
    <n v="0"/>
    <n v="310"/>
    <n v="536.05484790000003"/>
  </r>
  <r>
    <n v="2007"/>
    <s v="2D1"/>
    <x v="15"/>
    <n v="31102"/>
    <n v="23924"/>
    <n v="12"/>
    <s v="litres"/>
    <n v="5813032"/>
    <s v="Input"/>
    <s v="CO2"/>
    <n v="73.3"/>
    <n v="3.3000000000000003E-5"/>
    <n v="1"/>
    <m/>
    <n v="0"/>
    <n v="0"/>
    <n v="21"/>
    <m/>
    <n v="0"/>
    <n v="0"/>
    <n v="310"/>
    <n v="14061.143104799999"/>
  </r>
  <r>
    <n v="2007"/>
    <s v="2D1"/>
    <x v="15"/>
    <n v="31102"/>
    <n v="23924"/>
    <n v="12"/>
    <s v="litres"/>
    <n v="97180.27"/>
    <s v="Input"/>
    <s v="CO2"/>
    <n v="73.3"/>
    <n v="3.3000000000000003E-5"/>
    <n v="1"/>
    <m/>
    <n v="0"/>
    <n v="0"/>
    <n v="21"/>
    <m/>
    <n v="0"/>
    <n v="0"/>
    <n v="310"/>
    <n v="235.06935510300002"/>
  </r>
  <r>
    <n v="2007"/>
    <s v="2D1"/>
    <x v="15"/>
    <n v="31102"/>
    <n v="23924"/>
    <n v="12"/>
    <s v="litres"/>
    <n v="20043"/>
    <s v="Input"/>
    <s v="CO2"/>
    <n v="73.3"/>
    <n v="3.3000000000000003E-5"/>
    <n v="1"/>
    <m/>
    <n v="0"/>
    <n v="0"/>
    <n v="21"/>
    <m/>
    <n v="0"/>
    <n v="0"/>
    <n v="310"/>
    <n v="48.482012699999999"/>
  </r>
  <r>
    <n v="2007"/>
    <s v="2D1"/>
    <x v="15"/>
    <n v="31102"/>
    <n v="23924"/>
    <n v="12"/>
    <s v="litres"/>
    <n v="451730"/>
    <s v="Input"/>
    <s v="CO2"/>
    <n v="73.3"/>
    <n v="3.3000000000000003E-5"/>
    <n v="1"/>
    <m/>
    <n v="0"/>
    <n v="0"/>
    <n v="21"/>
    <m/>
    <n v="0"/>
    <n v="0"/>
    <n v="310"/>
    <n v="1092.689697"/>
  </r>
  <r>
    <n v="2007"/>
    <s v="2D1"/>
    <x v="15"/>
    <n v="31102"/>
    <n v="23924"/>
    <n v="12"/>
    <s v="litres"/>
    <n v="64973.35"/>
    <s v="Input"/>
    <s v="CO2"/>
    <n v="73.3"/>
    <n v="3.3000000000000003E-5"/>
    <n v="1"/>
    <m/>
    <n v="0"/>
    <n v="0"/>
    <n v="21"/>
    <m/>
    <n v="0"/>
    <n v="0"/>
    <n v="310"/>
    <n v="157.164036315"/>
  </r>
  <r>
    <n v="2007"/>
    <s v="2D1"/>
    <x v="15"/>
    <n v="31102"/>
    <n v="23924"/>
    <n v="12"/>
    <s v="litres"/>
    <n v="203190"/>
    <s v="Input"/>
    <s v="CO2"/>
    <n v="73.3"/>
    <n v="3.3000000000000003E-5"/>
    <n v="1"/>
    <m/>
    <n v="0"/>
    <n v="0"/>
    <n v="21"/>
    <m/>
    <n v="0"/>
    <n v="0"/>
    <n v="310"/>
    <n v="491.49629100000004"/>
  </r>
  <r>
    <n v="2007"/>
    <s v="2D1"/>
    <x v="15"/>
    <n v="31102"/>
    <n v="23924"/>
    <n v="12"/>
    <s v="litres"/>
    <n v="21871"/>
    <s v="Input"/>
    <s v="CO2"/>
    <n v="73.3"/>
    <n v="3.3000000000000003E-5"/>
    <n v="1"/>
    <m/>
    <n v="0"/>
    <n v="0"/>
    <n v="21"/>
    <m/>
    <n v="0"/>
    <n v="0"/>
    <n v="310"/>
    <n v="52.903761900000006"/>
  </r>
  <r>
    <n v="2007"/>
    <s v="2D1"/>
    <x v="15"/>
    <n v="31102"/>
    <n v="23924"/>
    <n v="12"/>
    <s v="litres"/>
    <n v="109857"/>
    <s v="Input"/>
    <s v="CO2"/>
    <n v="73.3"/>
    <n v="3.3000000000000003E-5"/>
    <n v="1"/>
    <m/>
    <n v="0"/>
    <n v="0"/>
    <n v="21"/>
    <m/>
    <n v="0"/>
    <n v="0"/>
    <n v="310"/>
    <n v="265.7330973"/>
  </r>
  <r>
    <n v="2007"/>
    <s v="2D1"/>
    <x v="15"/>
    <n v="31102"/>
    <n v="23924"/>
    <n v="12"/>
    <s v="litres"/>
    <n v="126086"/>
    <s v="Input"/>
    <s v="CO2"/>
    <n v="73.3"/>
    <n v="3.3000000000000003E-5"/>
    <n v="1"/>
    <m/>
    <n v="0"/>
    <n v="0"/>
    <n v="21"/>
    <m/>
    <n v="0"/>
    <n v="0"/>
    <n v="310"/>
    <n v="304.98942539999996"/>
  </r>
  <r>
    <n v="2007"/>
    <s v="2D1"/>
    <x v="15"/>
    <n v="31102"/>
    <n v="23924"/>
    <n v="12"/>
    <s v="litres"/>
    <n v="2676657"/>
    <s v="Input"/>
    <s v="CO2"/>
    <n v="73.3"/>
    <n v="3.3000000000000003E-5"/>
    <n v="1"/>
    <m/>
    <n v="0"/>
    <n v="0"/>
    <n v="21"/>
    <m/>
    <n v="0"/>
    <n v="0"/>
    <n v="310"/>
    <n v="6474.5656173000007"/>
  </r>
  <r>
    <n v="2007"/>
    <s v="2D1"/>
    <x v="15"/>
    <n v="31102"/>
    <n v="23924"/>
    <n v="12"/>
    <s v="litres"/>
    <n v="303280"/>
    <s v="Input"/>
    <s v="CO2"/>
    <n v="73.3"/>
    <n v="3.3000000000000003E-5"/>
    <n v="1"/>
    <m/>
    <n v="0"/>
    <n v="0"/>
    <n v="21"/>
    <m/>
    <n v="0"/>
    <n v="0"/>
    <n v="310"/>
    <n v="733.60399200000006"/>
  </r>
  <r>
    <n v="2007"/>
    <s v="2D1"/>
    <x v="15"/>
    <n v="31102"/>
    <n v="23924"/>
    <n v="12"/>
    <s v="litres"/>
    <n v="53044"/>
    <s v="Input"/>
    <s v="CO2"/>
    <n v="73.3"/>
    <n v="3.3000000000000003E-5"/>
    <n v="1"/>
    <m/>
    <n v="0"/>
    <n v="0"/>
    <n v="21"/>
    <m/>
    <n v="0"/>
    <n v="0"/>
    <n v="310"/>
    <n v="128.3081316"/>
  </r>
  <r>
    <n v="2007"/>
    <s v="2D1"/>
    <x v="15"/>
    <n v="31102"/>
    <n v="23924"/>
    <n v="12"/>
    <s v="litres"/>
    <n v="395010"/>
    <s v="Input"/>
    <s v="CO2"/>
    <n v="73.3"/>
    <n v="3.3000000000000003E-5"/>
    <n v="1"/>
    <m/>
    <n v="0"/>
    <n v="0"/>
    <n v="21"/>
    <m/>
    <n v="0"/>
    <n v="0"/>
    <n v="310"/>
    <n v="955.48968900000011"/>
  </r>
  <r>
    <n v="2007"/>
    <s v="2D1"/>
    <x v="15"/>
    <n v="31102"/>
    <n v="23924"/>
    <n v="12"/>
    <s v="litres"/>
    <n v="1675.2"/>
    <s v="Input"/>
    <s v="CO2"/>
    <n v="73.3"/>
    <n v="3.3000000000000003E-5"/>
    <n v="1"/>
    <m/>
    <n v="0"/>
    <n v="0"/>
    <n v="21"/>
    <m/>
    <n v="0"/>
    <n v="0"/>
    <n v="310"/>
    <n v="4.0521412800000007"/>
  </r>
  <r>
    <n v="2007"/>
    <s v="2D1"/>
    <x v="15"/>
    <n v="31102"/>
    <n v="23924"/>
    <n v="12"/>
    <s v="litres"/>
    <n v="342675.1"/>
    <s v="Input"/>
    <s v="CO2"/>
    <n v="73.3"/>
    <n v="3.3000000000000003E-5"/>
    <n v="1"/>
    <m/>
    <n v="0"/>
    <n v="0"/>
    <n v="21"/>
    <m/>
    <n v="0"/>
    <n v="0"/>
    <n v="310"/>
    <n v="828.89679938999996"/>
  </r>
  <r>
    <n v="2007"/>
    <s v="2D1"/>
    <x v="15"/>
    <n v="31102"/>
    <n v="23924"/>
    <n v="12"/>
    <s v="litres"/>
    <n v="300985"/>
    <s v="Input"/>
    <s v="CO2"/>
    <n v="73.3"/>
    <n v="3.3000000000000003E-5"/>
    <n v="1"/>
    <m/>
    <n v="0"/>
    <n v="0"/>
    <n v="21"/>
    <m/>
    <n v="0"/>
    <n v="0"/>
    <n v="310"/>
    <n v="728.0526165"/>
  </r>
  <r>
    <n v="2007"/>
    <s v="2D1"/>
    <x v="15"/>
    <n v="31102"/>
    <n v="23924"/>
    <n v="12"/>
    <s v="litres"/>
    <n v="13800000"/>
    <s v="Input"/>
    <s v="CO2"/>
    <n v="73.3"/>
    <n v="3.3000000000000003E-5"/>
    <n v="1"/>
    <m/>
    <n v="0"/>
    <n v="0"/>
    <n v="21"/>
    <m/>
    <n v="0"/>
    <n v="0"/>
    <n v="310"/>
    <n v="33380.82"/>
  </r>
  <r>
    <n v="2007"/>
    <s v="2D1"/>
    <x v="15"/>
    <n v="31102"/>
    <n v="23924"/>
    <n v="12"/>
    <s v="litres"/>
    <n v="529646.1"/>
    <s v="Input"/>
    <s v="CO2"/>
    <n v="73.3"/>
    <n v="3.3000000000000003E-5"/>
    <n v="1"/>
    <m/>
    <n v="0"/>
    <n v="0"/>
    <n v="21"/>
    <m/>
    <n v="0"/>
    <n v="0"/>
    <n v="310"/>
    <n v="1281.16095129"/>
  </r>
  <r>
    <n v="2007"/>
    <s v="2D1"/>
    <x v="15"/>
    <n v="31102"/>
    <n v="23924"/>
    <n v="12"/>
    <s v="litres"/>
    <n v="12331"/>
    <s v="Input"/>
    <s v="CO2"/>
    <n v="73.3"/>
    <n v="3.3000000000000003E-5"/>
    <n v="1"/>
    <m/>
    <n v="0"/>
    <n v="0"/>
    <n v="21"/>
    <m/>
    <n v="0"/>
    <n v="0"/>
    <n v="310"/>
    <n v="29.8274559"/>
  </r>
  <r>
    <n v="2007"/>
    <s v="2D1"/>
    <x v="15"/>
    <n v="31102"/>
    <n v="23924"/>
    <n v="12"/>
    <s v="litres"/>
    <n v="55301.68"/>
    <s v="Input"/>
    <s v="CO2"/>
    <n v="73.3"/>
    <n v="3.3000000000000003E-5"/>
    <n v="1"/>
    <m/>
    <n v="0"/>
    <n v="0"/>
    <n v="21"/>
    <m/>
    <n v="0"/>
    <n v="0"/>
    <n v="310"/>
    <n v="133.76923375200002"/>
  </r>
  <r>
    <n v="2007"/>
    <s v="2D1"/>
    <x v="15"/>
    <n v="31102"/>
    <n v="23924"/>
    <n v="12"/>
    <s v="litres"/>
    <n v="1480370"/>
    <s v="Input"/>
    <s v="CO2"/>
    <n v="73.3"/>
    <n v="3.3000000000000003E-5"/>
    <n v="1"/>
    <m/>
    <n v="0"/>
    <n v="0"/>
    <n v="21"/>
    <m/>
    <n v="0"/>
    <n v="0"/>
    <n v="310"/>
    <n v="3580.8669930000001"/>
  </r>
  <r>
    <n v="2007"/>
    <s v="2D1"/>
    <x v="15"/>
    <n v="31102"/>
    <n v="23924"/>
    <n v="12"/>
    <s v="litres"/>
    <n v="769456.7"/>
    <s v="Input"/>
    <s v="CO2"/>
    <n v="73.3"/>
    <n v="3.3000000000000003E-5"/>
    <n v="1"/>
    <m/>
    <n v="0"/>
    <n v="0"/>
    <n v="21"/>
    <m/>
    <n v="0"/>
    <n v="0"/>
    <n v="310"/>
    <n v="1861.2388116299999"/>
  </r>
  <r>
    <n v="2007"/>
    <s v="2D1"/>
    <x v="15"/>
    <n v="31102"/>
    <n v="23924"/>
    <n v="12"/>
    <s v="litres"/>
    <n v="154489.1"/>
    <s v="Input"/>
    <s v="CO2"/>
    <n v="73.3"/>
    <n v="3.3000000000000003E-5"/>
    <n v="1"/>
    <m/>
    <n v="0"/>
    <n v="0"/>
    <n v="21"/>
    <m/>
    <n v="0"/>
    <n v="0"/>
    <n v="310"/>
    <n v="373.69368399000001"/>
  </r>
  <r>
    <n v="2007"/>
    <s v="2D1"/>
    <x v="15"/>
    <n v="31102"/>
    <n v="23924"/>
    <n v="12"/>
    <s v="litres"/>
    <n v="1146050"/>
    <s v="Input"/>
    <s v="CO2"/>
    <n v="73.3"/>
    <n v="3.3000000000000003E-5"/>
    <n v="1"/>
    <m/>
    <n v="0"/>
    <n v="0"/>
    <n v="21"/>
    <m/>
    <n v="0"/>
    <n v="0"/>
    <n v="310"/>
    <n v="2772.1803450000002"/>
  </r>
  <r>
    <n v="2007"/>
    <s v="2D1"/>
    <x v="15"/>
    <n v="31102"/>
    <n v="23924"/>
    <n v="12"/>
    <s v="litres"/>
    <n v="42350"/>
    <s v="Input"/>
    <s v="CO2"/>
    <n v="73.3"/>
    <n v="3.3000000000000003E-5"/>
    <n v="1"/>
    <m/>
    <n v="0"/>
    <n v="0"/>
    <n v="21"/>
    <m/>
    <n v="0"/>
    <n v="0"/>
    <n v="310"/>
    <n v="102.440415"/>
  </r>
  <r>
    <n v="2007"/>
    <s v="2D1"/>
    <x v="15"/>
    <n v="31102"/>
    <n v="23924"/>
    <n v="12"/>
    <s v="litres"/>
    <n v="550"/>
    <s v="Input"/>
    <s v="CO2"/>
    <n v="73.3"/>
    <n v="3.3000000000000003E-5"/>
    <n v="1"/>
    <m/>
    <n v="0"/>
    <n v="0"/>
    <n v="21"/>
    <m/>
    <n v="0"/>
    <n v="0"/>
    <n v="310"/>
    <n v="1.330395"/>
  </r>
  <r>
    <n v="2007"/>
    <s v="2D1"/>
    <x v="15"/>
    <n v="31102"/>
    <n v="23924"/>
    <n v="12"/>
    <s v="litres"/>
    <n v="4391163"/>
    <s v="Input"/>
    <s v="CO2"/>
    <n v="73.3"/>
    <n v="3.3000000000000003E-5"/>
    <n v="1"/>
    <m/>
    <n v="0"/>
    <n v="0"/>
    <n v="21"/>
    <m/>
    <n v="0"/>
    <n v="0"/>
    <n v="310"/>
    <n v="10621.7841807"/>
  </r>
  <r>
    <n v="2007"/>
    <s v="2D1"/>
    <x v="15"/>
    <n v="31102"/>
    <n v="23924"/>
    <n v="12"/>
    <s v="litres"/>
    <n v="38013.71"/>
    <s v="Input"/>
    <s v="CO2"/>
    <n v="73.3"/>
    <n v="3.3000000000000003E-5"/>
    <n v="1"/>
    <m/>
    <n v="0"/>
    <n v="0"/>
    <n v="21"/>
    <m/>
    <n v="0"/>
    <n v="0"/>
    <n v="310"/>
    <n v="91.951363119000007"/>
  </r>
  <r>
    <n v="2007"/>
    <s v="2D1"/>
    <x v="15"/>
    <n v="31102"/>
    <n v="23924"/>
    <n v="12"/>
    <s v="litres"/>
    <n v="155320"/>
    <s v="Input"/>
    <s v="CO2"/>
    <n v="73.3"/>
    <n v="3.3000000000000003E-5"/>
    <n v="1"/>
    <m/>
    <n v="0"/>
    <n v="0"/>
    <n v="21"/>
    <m/>
    <n v="0"/>
    <n v="0"/>
    <n v="310"/>
    <n v="375.70354800000001"/>
  </r>
  <r>
    <n v="2007"/>
    <s v="2D1"/>
    <x v="15"/>
    <n v="31102"/>
    <n v="23924"/>
    <n v="12"/>
    <s v="litres"/>
    <n v="4721201"/>
    <s v="Input"/>
    <s v="CO2"/>
    <n v="73.3"/>
    <n v="3.3000000000000003E-5"/>
    <n v="1"/>
    <m/>
    <n v="0"/>
    <n v="0"/>
    <n v="21"/>
    <m/>
    <n v="0"/>
    <n v="0"/>
    <n v="310"/>
    <n v="11420.113098900001"/>
  </r>
  <r>
    <n v="2007"/>
    <s v="2D1"/>
    <x v="15"/>
    <n v="31102"/>
    <n v="23924"/>
    <n v="12"/>
    <s v="litres"/>
    <n v="321931"/>
    <s v="Input"/>
    <s v="CO2"/>
    <n v="73.3"/>
    <n v="3.3000000000000003E-5"/>
    <n v="1"/>
    <m/>
    <n v="0"/>
    <n v="0"/>
    <n v="21"/>
    <m/>
    <n v="0"/>
    <n v="0"/>
    <n v="310"/>
    <n v="778.71889590000012"/>
  </r>
  <r>
    <n v="2007"/>
    <s v="2D1"/>
    <x v="15"/>
    <n v="31102"/>
    <n v="23924"/>
    <n v="12"/>
    <s v="litres"/>
    <n v="300000"/>
    <s v="Input"/>
    <s v="CO2"/>
    <n v="73.3"/>
    <n v="3.3000000000000003E-5"/>
    <n v="1"/>
    <m/>
    <n v="0"/>
    <n v="0"/>
    <n v="21"/>
    <m/>
    <n v="0"/>
    <n v="0"/>
    <n v="310"/>
    <n v="725.67000000000007"/>
  </r>
  <r>
    <n v="2007"/>
    <s v="2D1"/>
    <x v="15"/>
    <n v="31102"/>
    <n v="23924"/>
    <n v="12"/>
    <s v="litres"/>
    <n v="471055.3"/>
    <s v="Input"/>
    <s v="CO2"/>
    <n v="73.3"/>
    <n v="3.3000000000000003E-5"/>
    <n v="1"/>
    <m/>
    <n v="0"/>
    <n v="0"/>
    <n v="21"/>
    <m/>
    <n v="0"/>
    <n v="0"/>
    <n v="310"/>
    <n v="1139.43566517"/>
  </r>
  <r>
    <n v="2007"/>
    <s v="2D1"/>
    <x v="15"/>
    <n v="31102"/>
    <n v="23924"/>
    <n v="12"/>
    <s v="litres"/>
    <n v="281299"/>
    <s v="Input"/>
    <s v="CO2"/>
    <n v="73.3"/>
    <n v="3.3000000000000003E-5"/>
    <n v="1"/>
    <m/>
    <n v="0"/>
    <n v="0"/>
    <n v="21"/>
    <m/>
    <n v="0"/>
    <n v="0"/>
    <n v="310"/>
    <n v="680.43415110000001"/>
  </r>
  <r>
    <n v="2007"/>
    <s v="2D1"/>
    <x v="15"/>
    <n v="31102"/>
    <n v="23924"/>
    <n v="12"/>
    <s v="litres"/>
    <n v="58318.54"/>
    <s v="Input"/>
    <s v="CO2"/>
    <n v="73.3"/>
    <n v="3.3000000000000003E-5"/>
    <n v="1"/>
    <m/>
    <n v="0"/>
    <n v="0"/>
    <n v="21"/>
    <m/>
    <n v="0"/>
    <n v="0"/>
    <n v="310"/>
    <n v="141.06671640600001"/>
  </r>
  <r>
    <n v="2007"/>
    <s v="2D1"/>
    <x v="15"/>
    <n v="31102"/>
    <n v="23924"/>
    <n v="12"/>
    <s v="litres"/>
    <n v="51876"/>
    <s v="Input"/>
    <s v="CO2"/>
    <n v="73.3"/>
    <n v="3.3000000000000003E-5"/>
    <n v="1"/>
    <m/>
    <n v="0"/>
    <n v="0"/>
    <n v="21"/>
    <m/>
    <n v="0"/>
    <n v="0"/>
    <n v="310"/>
    <n v="125.4828564"/>
  </r>
  <r>
    <n v="2007"/>
    <s v="2D1"/>
    <x v="15"/>
    <n v="31102"/>
    <n v="23924"/>
    <n v="12"/>
    <s v="litres"/>
    <n v="4970933"/>
    <s v="Input"/>
    <s v="CO2"/>
    <n v="73.3"/>
    <n v="3.3000000000000003E-5"/>
    <n v="1"/>
    <m/>
    <n v="0"/>
    <n v="0"/>
    <n v="21"/>
    <m/>
    <n v="0"/>
    <n v="0"/>
    <n v="310"/>
    <n v="12024.1898337"/>
  </r>
  <r>
    <n v="2007"/>
    <s v="2D1"/>
    <x v="15"/>
    <n v="31102"/>
    <n v="23924"/>
    <n v="12"/>
    <s v="litres"/>
    <n v="5428722"/>
    <s v="Input"/>
    <s v="CO2"/>
    <n v="73.3"/>
    <n v="3.3000000000000003E-5"/>
    <n v="1"/>
    <m/>
    <n v="0"/>
    <n v="0"/>
    <n v="21"/>
    <m/>
    <n v="0"/>
    <n v="0"/>
    <n v="310"/>
    <n v="13131.535645800001"/>
  </r>
  <r>
    <n v="2007"/>
    <s v="2D1"/>
    <x v="15"/>
    <n v="31102"/>
    <n v="23924"/>
    <n v="12"/>
    <s v="litres"/>
    <n v="146104.9"/>
    <s v="Input"/>
    <s v="CO2"/>
    <n v="73.3"/>
    <n v="3.3000000000000003E-5"/>
    <n v="1"/>
    <m/>
    <n v="0"/>
    <n v="0"/>
    <n v="21"/>
    <m/>
    <n v="0"/>
    <n v="0"/>
    <n v="310"/>
    <n v="353.41314261000002"/>
  </r>
  <r>
    <n v="2007"/>
    <s v="2D1"/>
    <x v="15"/>
    <n v="31102"/>
    <n v="23924"/>
    <n v="12"/>
    <s v="litres"/>
    <n v="2280424"/>
    <s v="Input"/>
    <s v="CO2"/>
    <n v="73.3"/>
    <n v="3.3000000000000003E-5"/>
    <n v="1"/>
    <m/>
    <n v="0"/>
    <n v="0"/>
    <n v="21"/>
    <m/>
    <n v="0"/>
    <n v="0"/>
    <n v="310"/>
    <n v="5516.1176136000004"/>
  </r>
  <r>
    <n v="2007"/>
    <s v="2D1"/>
    <x v="15"/>
    <n v="31102"/>
    <n v="23924"/>
    <n v="12"/>
    <s v="litres"/>
    <n v="1005844"/>
    <s v="Input"/>
    <s v="CO2"/>
    <n v="73.3"/>
    <n v="3.3000000000000003E-5"/>
    <n v="1"/>
    <m/>
    <n v="0"/>
    <n v="0"/>
    <n v="21"/>
    <m/>
    <n v="0"/>
    <n v="0"/>
    <n v="310"/>
    <n v="2433.0360516000001"/>
  </r>
  <r>
    <n v="2007"/>
    <s v="2D1"/>
    <x v="15"/>
    <n v="31102"/>
    <n v="23924"/>
    <n v="12"/>
    <s v="litres"/>
    <n v="1223795"/>
    <s v="Input"/>
    <s v="CO2"/>
    <n v="73.3"/>
    <n v="3.3000000000000003E-5"/>
    <n v="1"/>
    <m/>
    <n v="0"/>
    <n v="0"/>
    <n v="21"/>
    <m/>
    <n v="0"/>
    <n v="0"/>
    <n v="310"/>
    <n v="2960.2377255000001"/>
  </r>
  <r>
    <n v="2007"/>
    <s v="2D1"/>
    <x v="15"/>
    <n v="31102"/>
    <n v="23924"/>
    <n v="12"/>
    <s v="litres"/>
    <n v="37962.1"/>
    <s v="Input"/>
    <s v="CO2"/>
    <n v="73.3"/>
    <n v="3.3000000000000003E-5"/>
    <n v="1"/>
    <m/>
    <n v="0"/>
    <n v="0"/>
    <n v="21"/>
    <m/>
    <n v="0"/>
    <n v="0"/>
    <n v="310"/>
    <n v="91.826523690000002"/>
  </r>
  <r>
    <n v="2007"/>
    <s v="2D1"/>
    <x v="15"/>
    <n v="31102"/>
    <n v="23924"/>
    <n v="12"/>
    <s v="litres"/>
    <n v="24637.9"/>
    <s v="Input"/>
    <s v="CO2"/>
    <n v="73.3"/>
    <n v="3.3000000000000003E-5"/>
    <n v="1"/>
    <m/>
    <n v="0"/>
    <n v="0"/>
    <n v="21"/>
    <m/>
    <n v="0"/>
    <n v="0"/>
    <n v="310"/>
    <n v="59.596616310000009"/>
  </r>
  <r>
    <n v="2007"/>
    <s v="2D1"/>
    <x v="15"/>
    <n v="31102"/>
    <n v="23924"/>
    <n v="12"/>
    <s v="litres"/>
    <n v="177023"/>
    <s v="Input"/>
    <s v="CO2"/>
    <n v="73.3"/>
    <n v="3.3000000000000003E-5"/>
    <n v="1"/>
    <m/>
    <n v="0"/>
    <n v="0"/>
    <n v="21"/>
    <m/>
    <n v="0"/>
    <n v="0"/>
    <n v="310"/>
    <n v="428.20093470000006"/>
  </r>
  <r>
    <n v="2007"/>
    <s v="2D1"/>
    <x v="15"/>
    <n v="31102"/>
    <n v="23924"/>
    <n v="12"/>
    <s v="litres"/>
    <n v="55684"/>
    <s v="Input"/>
    <s v="CO2"/>
    <n v="73.3"/>
    <n v="3.3000000000000003E-5"/>
    <n v="1"/>
    <m/>
    <n v="0"/>
    <n v="0"/>
    <n v="21"/>
    <m/>
    <n v="0"/>
    <n v="0"/>
    <n v="310"/>
    <n v="134.6940276"/>
  </r>
  <r>
    <n v="2007"/>
    <s v="2D1"/>
    <x v="15"/>
    <n v="31102"/>
    <n v="23924"/>
    <n v="12"/>
    <s v="litres"/>
    <n v="1392970"/>
    <s v="Input"/>
    <s v="CO2"/>
    <n v="73.3"/>
    <n v="3.3000000000000003E-5"/>
    <n v="1"/>
    <m/>
    <n v="0"/>
    <n v="0"/>
    <n v="21"/>
    <m/>
    <n v="0"/>
    <n v="0"/>
    <n v="310"/>
    <n v="3369.4551330000004"/>
  </r>
  <r>
    <n v="2007"/>
    <s v="2D1"/>
    <x v="15"/>
    <n v="31102"/>
    <n v="23924"/>
    <n v="12"/>
    <s v="litres"/>
    <n v="107133"/>
    <s v="Input"/>
    <s v="CO2"/>
    <n v="73.3"/>
    <n v="3.3000000000000003E-5"/>
    <n v="1"/>
    <m/>
    <n v="0"/>
    <n v="0"/>
    <n v="21"/>
    <m/>
    <n v="0"/>
    <n v="0"/>
    <n v="310"/>
    <n v="259.14401370000002"/>
  </r>
  <r>
    <n v="2007"/>
    <s v="2D1"/>
    <x v="15"/>
    <n v="31102"/>
    <n v="23924"/>
    <n v="12"/>
    <s v="litres"/>
    <n v="142339.20000000001"/>
    <s v="Input"/>
    <s v="CO2"/>
    <n v="73.3"/>
    <n v="3.3000000000000003E-5"/>
    <n v="1"/>
    <m/>
    <n v="0"/>
    <n v="0"/>
    <n v="21"/>
    <m/>
    <n v="0"/>
    <n v="0"/>
    <n v="310"/>
    <n v="344.30429088000005"/>
  </r>
  <r>
    <n v="2007"/>
    <s v="2D1"/>
    <x v="15"/>
    <n v="31102"/>
    <n v="23924"/>
    <n v="12"/>
    <s v="litres"/>
    <n v="1547"/>
    <s v="Input"/>
    <s v="CO2"/>
    <n v="73.3"/>
    <n v="3.3000000000000003E-5"/>
    <n v="1"/>
    <m/>
    <n v="0"/>
    <n v="0"/>
    <n v="21"/>
    <m/>
    <n v="0"/>
    <n v="0"/>
    <n v="310"/>
    <n v="3.7420382999999999"/>
  </r>
  <r>
    <n v="2007"/>
    <s v="2D1"/>
    <x v="15"/>
    <n v="31102"/>
    <n v="23924"/>
    <n v="12"/>
    <s v="litres"/>
    <n v="569862.5"/>
    <s v="Input"/>
    <s v="CO2"/>
    <n v="73.3"/>
    <n v="3.3000000000000003E-5"/>
    <n v="1"/>
    <m/>
    <n v="0"/>
    <n v="0"/>
    <n v="21"/>
    <m/>
    <n v="0"/>
    <n v="0"/>
    <n v="310"/>
    <n v="1378.4404012500001"/>
  </r>
  <r>
    <n v="2007"/>
    <s v="2D1"/>
    <x v="15"/>
    <n v="31102"/>
    <n v="23924"/>
    <n v="12"/>
    <s v="litres"/>
    <n v="606870"/>
    <s v="Input"/>
    <s v="CO2"/>
    <n v="73.3"/>
    <n v="3.3000000000000003E-5"/>
    <n v="1"/>
    <m/>
    <n v="0"/>
    <n v="0"/>
    <n v="21"/>
    <m/>
    <n v="0"/>
    <n v="0"/>
    <n v="310"/>
    <n v="1467.9578430000001"/>
  </r>
  <r>
    <n v="2007"/>
    <s v="2D1"/>
    <x v="15"/>
    <n v="31102"/>
    <n v="23924"/>
    <n v="12"/>
    <s v="litres"/>
    <n v="1057864"/>
    <s v="Input"/>
    <s v="CO2"/>
    <n v="73.3"/>
    <n v="3.3000000000000003E-5"/>
    <n v="1"/>
    <m/>
    <n v="0"/>
    <n v="0"/>
    <n v="21"/>
    <m/>
    <n v="0"/>
    <n v="0"/>
    <n v="310"/>
    <n v="2558.8672296000004"/>
  </r>
  <r>
    <n v="2007"/>
    <s v="2D1"/>
    <x v="15"/>
    <n v="31102"/>
    <n v="23924"/>
    <n v="12"/>
    <s v="litres"/>
    <n v="315625.5"/>
    <s v="Input"/>
    <s v="CO2"/>
    <n v="73.3"/>
    <n v="3.3000000000000003E-5"/>
    <n v="1"/>
    <m/>
    <n v="0"/>
    <n v="0"/>
    <n v="21"/>
    <m/>
    <n v="0"/>
    <n v="0"/>
    <n v="310"/>
    <n v="763.46652195000001"/>
  </r>
  <r>
    <n v="2007"/>
    <s v="2D1"/>
    <x v="15"/>
    <n v="31102"/>
    <n v="23924"/>
    <n v="12"/>
    <s v="litres"/>
    <n v="987864"/>
    <s v="Input"/>
    <s v="CO2"/>
    <n v="73.3"/>
    <n v="3.3000000000000003E-5"/>
    <n v="1"/>
    <m/>
    <n v="0"/>
    <n v="0"/>
    <n v="21"/>
    <m/>
    <n v="0"/>
    <n v="0"/>
    <n v="310"/>
    <n v="2389.5442296000001"/>
  </r>
  <r>
    <n v="2007"/>
    <s v="2D1"/>
    <x v="15"/>
    <n v="31102"/>
    <n v="23924"/>
    <n v="12"/>
    <s v="litres"/>
    <n v="1089"/>
    <s v="Input"/>
    <s v="CO2"/>
    <n v="73.3"/>
    <n v="3.3000000000000003E-5"/>
    <n v="1"/>
    <m/>
    <n v="0"/>
    <n v="0"/>
    <n v="21"/>
    <m/>
    <n v="0"/>
    <n v="0"/>
    <n v="310"/>
    <n v="2.6341821000000003"/>
  </r>
  <r>
    <n v="2007"/>
    <s v="2D1"/>
    <x v="15"/>
    <n v="31102"/>
    <n v="23924"/>
    <n v="12"/>
    <s v="litres"/>
    <n v="125284"/>
    <s v="Input"/>
    <s v="CO2"/>
    <n v="73.3"/>
    <n v="3.3000000000000003E-5"/>
    <n v="1"/>
    <m/>
    <n v="0"/>
    <n v="0"/>
    <n v="21"/>
    <m/>
    <n v="0"/>
    <n v="0"/>
    <n v="310"/>
    <n v="303.04946760000001"/>
  </r>
  <r>
    <n v="2007"/>
    <s v="2D1"/>
    <x v="15"/>
    <n v="31102"/>
    <n v="23924"/>
    <n v="12"/>
    <s v="litres"/>
    <n v="211867.5"/>
    <s v="Input"/>
    <s v="CO2"/>
    <n v="73.3"/>
    <n v="3.3000000000000003E-5"/>
    <n v="1"/>
    <m/>
    <n v="0"/>
    <n v="0"/>
    <n v="21"/>
    <m/>
    <n v="0"/>
    <n v="0"/>
    <n v="310"/>
    <n v="512.48629575000007"/>
  </r>
  <r>
    <n v="2007"/>
    <s v="2D1"/>
    <x v="15"/>
    <n v="31102"/>
    <n v="23924"/>
    <n v="12"/>
    <s v="litres"/>
    <n v="1569508"/>
    <s v="Input"/>
    <s v="CO2"/>
    <n v="73.3"/>
    <n v="3.3000000000000003E-5"/>
    <n v="1"/>
    <m/>
    <n v="0"/>
    <n v="0"/>
    <n v="21"/>
    <m/>
    <n v="0"/>
    <n v="0"/>
    <n v="310"/>
    <n v="3796.4829012"/>
  </r>
  <r>
    <n v="2007"/>
    <s v="2D1"/>
    <x v="15"/>
    <n v="31102"/>
    <n v="23924"/>
    <n v="12"/>
    <s v="litres"/>
    <n v="1350"/>
    <s v="Input"/>
    <s v="CO2"/>
    <n v="73.3"/>
    <n v="3.3000000000000003E-5"/>
    <n v="1"/>
    <m/>
    <n v="0"/>
    <n v="0"/>
    <n v="21"/>
    <m/>
    <n v="0"/>
    <n v="0"/>
    <n v="310"/>
    <n v="3.2655150000000002"/>
  </r>
  <r>
    <n v="2007"/>
    <s v="2D1"/>
    <x v="15"/>
    <n v="31102"/>
    <n v="23924"/>
    <n v="12"/>
    <s v="litres"/>
    <n v="1471778"/>
    <s v="Input"/>
    <s v="CO2"/>
    <n v="73.3"/>
    <n v="3.3000000000000003E-5"/>
    <n v="1"/>
    <m/>
    <n v="0"/>
    <n v="0"/>
    <n v="21"/>
    <m/>
    <n v="0"/>
    <n v="0"/>
    <n v="310"/>
    <n v="3560.0838042"/>
  </r>
  <r>
    <n v="2007"/>
    <s v="2D1"/>
    <x v="15"/>
    <n v="31102"/>
    <n v="23924"/>
    <n v="12"/>
    <s v="litres"/>
    <n v="362913"/>
    <s v="Input"/>
    <s v="CO2"/>
    <n v="73.3"/>
    <n v="3.3000000000000003E-5"/>
    <n v="1"/>
    <m/>
    <n v="0"/>
    <n v="0"/>
    <n v="21"/>
    <m/>
    <n v="0"/>
    <n v="0"/>
    <n v="310"/>
    <n v="877.85025570000005"/>
  </r>
  <r>
    <n v="2007"/>
    <s v="2D1"/>
    <x v="15"/>
    <n v="31102"/>
    <n v="23924"/>
    <n v="12"/>
    <s v="litres"/>
    <n v="1481149"/>
    <s v="Input"/>
    <s v="CO2"/>
    <n v="73.3"/>
    <n v="3.3000000000000003E-5"/>
    <n v="1"/>
    <m/>
    <n v="0"/>
    <n v="0"/>
    <n v="21"/>
    <m/>
    <n v="0"/>
    <n v="0"/>
    <n v="310"/>
    <n v="3582.7513161000002"/>
  </r>
  <r>
    <n v="2007"/>
    <s v="2D1"/>
    <x v="15"/>
    <n v="31102"/>
    <n v="23924"/>
    <n v="12"/>
    <s v="litres"/>
    <n v="106938.4"/>
    <s v="Input"/>
    <s v="CO2"/>
    <n v="73.3"/>
    <n v="3.3000000000000003E-5"/>
    <n v="1"/>
    <m/>
    <n v="0"/>
    <n v="0"/>
    <n v="21"/>
    <m/>
    <n v="0"/>
    <n v="0"/>
    <n v="310"/>
    <n v="258.67329575999997"/>
  </r>
  <r>
    <n v="2007"/>
    <s v="2D1"/>
    <x v="15"/>
    <n v="31102"/>
    <n v="23924"/>
    <n v="12"/>
    <s v="litres"/>
    <n v="103314.7"/>
    <s v="Input"/>
    <s v="CO2"/>
    <n v="73.3"/>
    <n v="3.3000000000000003E-5"/>
    <n v="1"/>
    <m/>
    <n v="0"/>
    <n v="0"/>
    <n v="21"/>
    <m/>
    <n v="0"/>
    <n v="0"/>
    <n v="310"/>
    <n v="249.90792783000001"/>
  </r>
  <r>
    <n v="2007"/>
    <s v="2D1"/>
    <x v="15"/>
    <n v="31102"/>
    <n v="23924"/>
    <n v="12"/>
    <s v="litres"/>
    <n v="757152.8"/>
    <s v="Input"/>
    <s v="CO2"/>
    <n v="73.3"/>
    <n v="3.3000000000000003E-5"/>
    <n v="1"/>
    <m/>
    <n v="0"/>
    <n v="0"/>
    <n v="21"/>
    <m/>
    <n v="0"/>
    <n v="0"/>
    <n v="310"/>
    <n v="1831.4769079200003"/>
  </r>
  <r>
    <n v="2007"/>
    <s v="2D1"/>
    <x v="15"/>
    <n v="31102"/>
    <n v="23924"/>
    <n v="12"/>
    <s v="litres"/>
    <n v="12362.4"/>
    <s v="Input"/>
    <s v="CO2"/>
    <n v="73.3"/>
    <n v="3.3000000000000003E-5"/>
    <n v="1"/>
    <m/>
    <n v="0"/>
    <n v="0"/>
    <n v="21"/>
    <m/>
    <n v="0"/>
    <n v="0"/>
    <n v="310"/>
    <n v="29.903409360000001"/>
  </r>
  <r>
    <n v="2007"/>
    <s v="2D1"/>
    <x v="15"/>
    <n v="31102"/>
    <n v="23924"/>
    <n v="12"/>
    <s v="litres"/>
    <n v="1446231"/>
    <s v="Input"/>
    <s v="CO2"/>
    <n v="73.3"/>
    <n v="3.3000000000000003E-5"/>
    <n v="1"/>
    <m/>
    <n v="0"/>
    <n v="0"/>
    <n v="21"/>
    <m/>
    <n v="0"/>
    <n v="0"/>
    <n v="310"/>
    <n v="3498.2881659"/>
  </r>
  <r>
    <n v="2007"/>
    <s v="2D1"/>
    <x v="15"/>
    <n v="31102"/>
    <n v="23924"/>
    <n v="12"/>
    <s v="litres"/>
    <n v="2399232"/>
    <s v="Input"/>
    <s v="CO2"/>
    <n v="73.3"/>
    <n v="3.3000000000000003E-5"/>
    <n v="1"/>
    <m/>
    <n v="0"/>
    <n v="0"/>
    <n v="21"/>
    <m/>
    <n v="0"/>
    <n v="0"/>
    <n v="310"/>
    <n v="5803.5022847999999"/>
  </r>
  <r>
    <n v="2007"/>
    <s v="2D1"/>
    <x v="15"/>
    <n v="31102"/>
    <n v="23924"/>
    <n v="12"/>
    <s v="litres"/>
    <n v="343171.9"/>
    <s v="Input"/>
    <s v="CO2"/>
    <n v="73.3"/>
    <n v="3.3000000000000003E-5"/>
    <n v="1"/>
    <m/>
    <n v="0"/>
    <n v="0"/>
    <n v="21"/>
    <m/>
    <n v="0"/>
    <n v="0"/>
    <n v="310"/>
    <n v="830.09850891000008"/>
  </r>
  <r>
    <n v="2007"/>
    <s v="2D1"/>
    <x v="15"/>
    <n v="31102"/>
    <n v="23924"/>
    <n v="12"/>
    <s v="litres"/>
    <n v="1660"/>
    <s v="Input"/>
    <s v="CO2"/>
    <n v="73.3"/>
    <n v="3.3000000000000003E-5"/>
    <n v="1"/>
    <m/>
    <n v="0"/>
    <n v="0"/>
    <n v="21"/>
    <m/>
    <n v="0"/>
    <n v="0"/>
    <n v="310"/>
    <n v="4.0153740000000004"/>
  </r>
  <r>
    <n v="2007"/>
    <s v="2D1"/>
    <x v="15"/>
    <n v="31102"/>
    <n v="23924"/>
    <n v="12"/>
    <s v="litres"/>
    <n v="2550091"/>
    <s v="Input"/>
    <s v="CO2"/>
    <n v="73.3"/>
    <n v="3.3000000000000003E-5"/>
    <n v="1"/>
    <m/>
    <n v="0"/>
    <n v="0"/>
    <n v="21"/>
    <m/>
    <n v="0"/>
    <n v="0"/>
    <n v="310"/>
    <n v="6168.4151198999998"/>
  </r>
  <r>
    <n v="2007"/>
    <s v="2D1"/>
    <x v="15"/>
    <n v="31102"/>
    <n v="23924"/>
    <n v="12"/>
    <s v="litres"/>
    <n v="192170.6"/>
    <s v="Input"/>
    <s v="CO2"/>
    <n v="73.3"/>
    <n v="3.3000000000000003E-5"/>
    <n v="1"/>
    <m/>
    <n v="0"/>
    <n v="0"/>
    <n v="21"/>
    <m/>
    <n v="0"/>
    <n v="0"/>
    <n v="310"/>
    <n v="464.84146434000007"/>
  </r>
  <r>
    <n v="2007"/>
    <s v="2D1"/>
    <x v="15"/>
    <n v="31102"/>
    <n v="23924"/>
    <n v="12"/>
    <s v="litres"/>
    <n v="660"/>
    <s v="Input"/>
    <s v="CO2"/>
    <n v="73.3"/>
    <n v="3.3000000000000003E-5"/>
    <n v="1"/>
    <m/>
    <n v="0"/>
    <n v="0"/>
    <n v="21"/>
    <m/>
    <n v="0"/>
    <n v="0"/>
    <n v="310"/>
    <n v="1.5964740000000002"/>
  </r>
  <r>
    <n v="2007"/>
    <s v="2D1"/>
    <x v="15"/>
    <n v="31102"/>
    <n v="23924"/>
    <n v="12"/>
    <s v="litres"/>
    <n v="2465572"/>
    <s v="Input"/>
    <s v="CO2"/>
    <n v="73.3"/>
    <n v="3.3000000000000003E-5"/>
    <n v="1"/>
    <m/>
    <n v="0"/>
    <n v="0"/>
    <n v="21"/>
    <m/>
    <n v="0"/>
    <n v="0"/>
    <n v="310"/>
    <n v="5963.9721108000003"/>
  </r>
  <r>
    <n v="2007"/>
    <s v="2D1"/>
    <x v="15"/>
    <n v="31102"/>
    <n v="23924"/>
    <n v="12"/>
    <s v="litres"/>
    <n v="492502"/>
    <s v="Input"/>
    <s v="CO2"/>
    <n v="73.3"/>
    <n v="3.3000000000000003E-5"/>
    <n v="1"/>
    <m/>
    <n v="0"/>
    <n v="0"/>
    <n v="21"/>
    <m/>
    <n v="0"/>
    <n v="0"/>
    <n v="310"/>
    <n v="1191.3130878000002"/>
  </r>
  <r>
    <n v="2007"/>
    <s v="2D1"/>
    <x v="15"/>
    <n v="31102"/>
    <n v="23924"/>
    <n v="12"/>
    <s v="litres"/>
    <n v="525700.80000000005"/>
    <s v="Input"/>
    <s v="CO2"/>
    <n v="73.3"/>
    <n v="3.3000000000000003E-5"/>
    <n v="1"/>
    <m/>
    <n v="0"/>
    <n v="0"/>
    <n v="21"/>
    <m/>
    <n v="0"/>
    <n v="0"/>
    <n v="310"/>
    <n v="1271.6176651200001"/>
  </r>
  <r>
    <n v="2007"/>
    <s v="2D1"/>
    <x v="15"/>
    <n v="31102"/>
    <n v="23924"/>
    <n v="12"/>
    <s v="litres"/>
    <n v="218"/>
    <s v="Input"/>
    <s v="CO2"/>
    <n v="73.3"/>
    <n v="3.3000000000000003E-5"/>
    <n v="1"/>
    <m/>
    <n v="0"/>
    <n v="0"/>
    <n v="21"/>
    <m/>
    <n v="0"/>
    <n v="0"/>
    <n v="310"/>
    <n v="0.52732020000000002"/>
  </r>
  <r>
    <n v="2007"/>
    <s v="2D1"/>
    <x v="15"/>
    <n v="31102"/>
    <n v="23924"/>
    <n v="12"/>
    <s v="litres"/>
    <n v="571963.19999999995"/>
    <s v="Input"/>
    <s v="CO2"/>
    <n v="73.3"/>
    <n v="3.3000000000000003E-5"/>
    <n v="1"/>
    <m/>
    <n v="0"/>
    <n v="0"/>
    <n v="21"/>
    <m/>
    <n v="0"/>
    <n v="0"/>
    <n v="310"/>
    <n v="1383.52178448"/>
  </r>
  <r>
    <n v="2007"/>
    <s v="2D1"/>
    <x v="15"/>
    <n v="31102"/>
    <n v="23924"/>
    <n v="12"/>
    <s v="litres"/>
    <n v="16375"/>
    <s v="Input"/>
    <s v="CO2"/>
    <n v="73.3"/>
    <n v="3.3000000000000003E-5"/>
    <n v="1"/>
    <m/>
    <n v="0"/>
    <n v="0"/>
    <n v="21"/>
    <m/>
    <n v="0"/>
    <n v="0"/>
    <n v="310"/>
    <n v="39.6094875"/>
  </r>
  <r>
    <n v="2007"/>
    <s v="2D1"/>
    <x v="15"/>
    <n v="31102"/>
    <n v="23924"/>
    <n v="12"/>
    <s v="litres"/>
    <n v="3587136"/>
    <s v="Input"/>
    <s v="CO2"/>
    <n v="73.3"/>
    <n v="3.3000000000000003E-5"/>
    <n v="1"/>
    <m/>
    <n v="0"/>
    <n v="0"/>
    <n v="21"/>
    <m/>
    <n v="0"/>
    <n v="0"/>
    <n v="310"/>
    <n v="8676.9232704000005"/>
  </r>
  <r>
    <n v="2007"/>
    <s v="2D1"/>
    <x v="15"/>
    <n v="31102"/>
    <n v="23924"/>
    <n v="12"/>
    <s v="litres"/>
    <n v="304810"/>
    <s v="Input"/>
    <s v="CO2"/>
    <n v="73.3"/>
    <n v="3.3000000000000003E-5"/>
    <n v="1"/>
    <m/>
    <n v="0"/>
    <n v="0"/>
    <n v="21"/>
    <m/>
    <n v="0"/>
    <n v="0"/>
    <n v="310"/>
    <n v="737.30490900000007"/>
  </r>
  <r>
    <n v="2007"/>
    <s v="2D1"/>
    <x v="15"/>
    <n v="31102"/>
    <n v="23924"/>
    <n v="12"/>
    <s v="litres"/>
    <n v="2023176"/>
    <s v="Input"/>
    <s v="CO2"/>
    <n v="73.3"/>
    <n v="3.3000000000000003E-5"/>
    <n v="1"/>
    <m/>
    <n v="0"/>
    <n v="0"/>
    <n v="21"/>
    <m/>
    <n v="0"/>
    <n v="0"/>
    <n v="310"/>
    <n v="4893.8604263999996"/>
  </r>
  <r>
    <n v="2007"/>
    <s v="2D1"/>
    <x v="15"/>
    <n v="31102"/>
    <n v="23924"/>
    <n v="12"/>
    <s v="litres"/>
    <n v="749963.6"/>
    <s v="Input"/>
    <s v="CO2"/>
    <n v="73.3"/>
    <n v="3.3000000000000003E-5"/>
    <n v="1"/>
    <m/>
    <n v="0"/>
    <n v="0"/>
    <n v="21"/>
    <m/>
    <n v="0"/>
    <n v="0"/>
    <n v="310"/>
    <n v="1814.0869520399999"/>
  </r>
  <r>
    <n v="2007"/>
    <s v="2D1"/>
    <x v="15"/>
    <n v="31102"/>
    <n v="23924"/>
    <n v="12"/>
    <s v="litres"/>
    <n v="251977"/>
    <s v="Input"/>
    <s v="CO2"/>
    <n v="73.3"/>
    <n v="3.3000000000000003E-5"/>
    <n v="1"/>
    <m/>
    <n v="0"/>
    <n v="0"/>
    <n v="21"/>
    <m/>
    <n v="0"/>
    <n v="0"/>
    <n v="310"/>
    <n v="609.5071653"/>
  </r>
  <r>
    <n v="2007"/>
    <s v="2D1"/>
    <x v="15"/>
    <n v="31102"/>
    <n v="23924"/>
    <n v="12"/>
    <s v="litres"/>
    <n v="691.13040000000001"/>
    <s v="Input"/>
    <s v="CO2"/>
    <n v="73.3"/>
    <n v="3.3000000000000003E-5"/>
    <n v="1"/>
    <m/>
    <n v="0"/>
    <n v="0"/>
    <n v="21"/>
    <m/>
    <n v="0"/>
    <n v="0"/>
    <n v="310"/>
    <n v="1.67177532456"/>
  </r>
  <r>
    <n v="2007"/>
    <s v="2D1"/>
    <x v="15"/>
    <n v="31108"/>
    <n v="23924"/>
    <n v="12"/>
    <s v="litres"/>
    <n v="232269"/>
    <s v="Input"/>
    <s v="CO2"/>
    <n v="73.3"/>
    <n v="3.3000000000000003E-5"/>
    <n v="1"/>
    <m/>
    <n v="0"/>
    <n v="0"/>
    <n v="21"/>
    <m/>
    <n v="0"/>
    <n v="0"/>
    <n v="310"/>
    <n v="561.83548410000003"/>
  </r>
  <r>
    <n v="2007"/>
    <s v="2D1"/>
    <x v="15"/>
    <n v="31108"/>
    <n v="23924"/>
    <n v="12"/>
    <s v="litres"/>
    <n v="222865.5"/>
    <s v="Input"/>
    <s v="CO2"/>
    <n v="73.3"/>
    <n v="3.3000000000000003E-5"/>
    <n v="1"/>
    <m/>
    <n v="0"/>
    <n v="0"/>
    <n v="21"/>
    <m/>
    <n v="0"/>
    <n v="0"/>
    <n v="310"/>
    <n v="539.08935795000002"/>
  </r>
  <r>
    <n v="2007"/>
    <s v="2D1"/>
    <x v="15"/>
    <n v="31108"/>
    <n v="23924"/>
    <n v="12"/>
    <s v="litres"/>
    <n v="190252.79999999999"/>
    <s v="Input"/>
    <s v="CO2"/>
    <n v="73.3"/>
    <n v="3.3000000000000003E-5"/>
    <n v="1"/>
    <m/>
    <n v="0"/>
    <n v="0"/>
    <n v="21"/>
    <m/>
    <n v="0"/>
    <n v="0"/>
    <n v="310"/>
    <n v="460.20249791999998"/>
  </r>
  <r>
    <n v="2007"/>
    <s v="2D1"/>
    <x v="15"/>
    <n v="31108"/>
    <n v="23924"/>
    <n v="12"/>
    <s v="litres"/>
    <n v="418295.5"/>
    <s v="Input"/>
    <s v="CO2"/>
    <n v="73.3"/>
    <n v="3.3000000000000003E-5"/>
    <n v="1"/>
    <m/>
    <n v="0"/>
    <n v="0"/>
    <n v="21"/>
    <m/>
    <n v="0"/>
    <n v="0"/>
    <n v="310"/>
    <n v="1011.8149849500001"/>
  </r>
  <r>
    <n v="2007"/>
    <s v="2D1"/>
    <x v="15"/>
    <n v="31108"/>
    <n v="23924"/>
    <n v="12"/>
    <s v="litres"/>
    <n v="44187"/>
    <s v="Input"/>
    <s v="CO2"/>
    <n v="73.3"/>
    <n v="3.3000000000000003E-5"/>
    <n v="1"/>
    <m/>
    <n v="0"/>
    <n v="0"/>
    <n v="21"/>
    <m/>
    <n v="0"/>
    <n v="0"/>
    <n v="310"/>
    <n v="106.88393430000001"/>
  </r>
  <r>
    <n v="2007"/>
    <s v="2D1"/>
    <x v="15"/>
    <n v="31108"/>
    <n v="23924"/>
    <n v="12"/>
    <s v="litres"/>
    <n v="713.32799999999997"/>
    <s v="Input"/>
    <s v="CO2"/>
    <n v="73.3"/>
    <n v="3.3000000000000003E-5"/>
    <n v="1"/>
    <m/>
    <n v="0"/>
    <n v="0"/>
    <n v="21"/>
    <m/>
    <n v="0"/>
    <n v="0"/>
    <n v="310"/>
    <n v="1.7254690991999999"/>
  </r>
  <r>
    <n v="2007"/>
    <s v="2D1"/>
    <x v="15"/>
    <n v="31200"/>
    <n v="23907"/>
    <n v="0"/>
    <m/>
    <n v="448000"/>
    <s v="Input"/>
    <s v="CO2"/>
    <n v="73.3"/>
    <n v="3.3000000000000003E-5"/>
    <n v="1"/>
    <m/>
    <n v="0"/>
    <n v="0"/>
    <n v="21"/>
    <m/>
    <n v="0"/>
    <n v="0"/>
    <n v="310"/>
    <n v="1083.6672000000001"/>
  </r>
  <r>
    <n v="2007"/>
    <s v="2D1"/>
    <x v="15"/>
    <n v="31200"/>
    <n v="23907"/>
    <n v="0"/>
    <m/>
    <n v="174000"/>
    <s v="Input"/>
    <s v="CO2"/>
    <n v="73.3"/>
    <n v="3.3000000000000003E-5"/>
    <n v="1"/>
    <m/>
    <n v="0"/>
    <n v="0"/>
    <n v="21"/>
    <m/>
    <n v="0"/>
    <n v="0"/>
    <n v="310"/>
    <n v="420.88860000000005"/>
  </r>
  <r>
    <n v="2007"/>
    <s v="2D1"/>
    <x v="15"/>
    <n v="31200"/>
    <n v="23924"/>
    <n v="12"/>
    <s v="litres"/>
    <n v="97433.86"/>
    <s v="Input"/>
    <s v="CO2"/>
    <n v="73.3"/>
    <n v="3.3000000000000003E-5"/>
    <n v="1"/>
    <m/>
    <n v="0"/>
    <n v="0"/>
    <n v="21"/>
    <m/>
    <n v="0"/>
    <n v="0"/>
    <n v="310"/>
    <n v="235.68276395400002"/>
  </r>
  <r>
    <n v="2007"/>
    <s v="2D1"/>
    <x v="15"/>
    <n v="31200"/>
    <n v="23924"/>
    <n v="12"/>
    <s v="litres"/>
    <n v="92462.04"/>
    <s v="Input"/>
    <s v="CO2"/>
    <n v="73.3"/>
    <n v="3.3000000000000003E-5"/>
    <n v="1"/>
    <m/>
    <n v="0"/>
    <n v="0"/>
    <n v="21"/>
    <m/>
    <n v="0"/>
    <n v="0"/>
    <n v="310"/>
    <n v="223.65642855600001"/>
  </r>
  <r>
    <n v="2007"/>
    <s v="2D1"/>
    <x v="15"/>
    <n v="31200"/>
    <n v="23924"/>
    <n v="12"/>
    <s v="litres"/>
    <n v="12950"/>
    <s v="Input"/>
    <s v="CO2"/>
    <n v="73.3"/>
    <n v="3.3000000000000003E-5"/>
    <n v="1"/>
    <m/>
    <n v="0"/>
    <n v="0"/>
    <n v="21"/>
    <m/>
    <n v="0"/>
    <n v="0"/>
    <n v="310"/>
    <n v="31.324755000000003"/>
  </r>
  <r>
    <n v="2007"/>
    <s v="2D1"/>
    <x v="15"/>
    <n v="31200"/>
    <n v="23924"/>
    <n v="12"/>
    <s v="litres"/>
    <n v="26"/>
    <s v="Input"/>
    <s v="CO2"/>
    <n v="73.3"/>
    <n v="3.3000000000000003E-5"/>
    <n v="1"/>
    <m/>
    <n v="0"/>
    <n v="0"/>
    <n v="21"/>
    <m/>
    <n v="0"/>
    <n v="0"/>
    <n v="310"/>
    <n v="6.28914E-2"/>
  </r>
  <r>
    <n v="2007"/>
    <s v="2D1"/>
    <x v="15"/>
    <n v="31200"/>
    <n v="23924"/>
    <n v="12"/>
    <s v="litres"/>
    <n v="41283"/>
    <s v="Input"/>
    <s v="CO2"/>
    <n v="73.3"/>
    <n v="3.3000000000000003E-5"/>
    <n v="1"/>
    <m/>
    <n v="0"/>
    <n v="0"/>
    <n v="21"/>
    <m/>
    <n v="0"/>
    <n v="0"/>
    <n v="310"/>
    <n v="99.859448700000002"/>
  </r>
  <r>
    <n v="2007"/>
    <s v="2D1"/>
    <x v="15"/>
    <n v="31200"/>
    <n v="23924"/>
    <n v="12"/>
    <s v="litres"/>
    <n v="41748"/>
    <s v="Input"/>
    <s v="CO2"/>
    <n v="73.3"/>
    <n v="3.3000000000000003E-5"/>
    <n v="1"/>
    <m/>
    <n v="0"/>
    <n v="0"/>
    <n v="21"/>
    <m/>
    <n v="0"/>
    <n v="0"/>
    <n v="310"/>
    <n v="100.98423720000001"/>
  </r>
  <r>
    <n v="2007"/>
    <s v="2D1"/>
    <x v="15"/>
    <n v="31200"/>
    <n v="23989"/>
    <n v="0"/>
    <m/>
    <n v="3000"/>
    <s v="Input"/>
    <s v="CO2"/>
    <n v="73.3"/>
    <n v="3.3000000000000003E-5"/>
    <n v="1"/>
    <m/>
    <n v="0"/>
    <n v="0"/>
    <n v="21"/>
    <m/>
    <n v="0"/>
    <n v="0"/>
    <n v="310"/>
    <n v="7.2567000000000004"/>
  </r>
  <r>
    <n v="2007"/>
    <s v="2D1"/>
    <x v="15"/>
    <n v="31200"/>
    <n v="23989"/>
    <n v="0"/>
    <m/>
    <n v="17000"/>
    <s v="Input"/>
    <s v="CO2"/>
    <n v="73.3"/>
    <n v="3.3000000000000003E-5"/>
    <n v="1"/>
    <m/>
    <n v="0"/>
    <n v="0"/>
    <n v="21"/>
    <m/>
    <n v="0"/>
    <n v="0"/>
    <n v="310"/>
    <n v="41.121300000000005"/>
  </r>
  <r>
    <n v="2007"/>
    <s v="2D1"/>
    <x v="15"/>
    <n v="31300"/>
    <n v="23989"/>
    <n v="0"/>
    <m/>
    <n v="12250"/>
    <s v="Input"/>
    <s v="CO2"/>
    <n v="73.3"/>
    <n v="3.3000000000000003E-5"/>
    <n v="1"/>
    <m/>
    <n v="0"/>
    <n v="0"/>
    <n v="21"/>
    <m/>
    <n v="0"/>
    <n v="0"/>
    <n v="310"/>
    <n v="29.631525000000003"/>
  </r>
  <r>
    <n v="2007"/>
    <s v="2D1"/>
    <x v="15"/>
    <n v="31908"/>
    <n v="23908"/>
    <n v="12"/>
    <s v="litres"/>
    <n v="1887303"/>
    <s v="Input"/>
    <s v="CO2"/>
    <n v="73.3"/>
    <n v="3.3000000000000003E-5"/>
    <n v="1"/>
    <m/>
    <n v="0"/>
    <n v="0"/>
    <n v="21"/>
    <m/>
    <n v="0"/>
    <n v="0"/>
    <n v="310"/>
    <n v="4565.1972267000001"/>
  </r>
  <r>
    <n v="2007"/>
    <s v="2D1"/>
    <x v="15"/>
    <n v="31908"/>
    <n v="23989"/>
    <n v="0"/>
    <m/>
    <n v="94532"/>
    <s v="Input"/>
    <s v="CO2"/>
    <n v="73.3"/>
    <n v="3.3000000000000003E-5"/>
    <n v="1"/>
    <m/>
    <n v="0"/>
    <n v="0"/>
    <n v="21"/>
    <m/>
    <n v="0"/>
    <n v="0"/>
    <n v="310"/>
    <n v="228.66345480000001"/>
  </r>
  <r>
    <n v="2007"/>
    <s v="2D1"/>
    <x v="15"/>
    <n v="31909"/>
    <n v="23922"/>
    <n v="12"/>
    <s v="litres"/>
    <n v="35900"/>
    <s v="Input"/>
    <s v="CO2"/>
    <n v="73.3"/>
    <n v="3.3000000000000003E-5"/>
    <n v="1"/>
    <m/>
    <n v="0"/>
    <n v="0"/>
    <n v="21"/>
    <m/>
    <n v="0"/>
    <n v="0"/>
    <n v="310"/>
    <n v="86.838510000000014"/>
  </r>
  <r>
    <n v="2007"/>
    <s v="2D1"/>
    <x v="15"/>
    <n v="31909"/>
    <n v="23924"/>
    <n v="12"/>
    <s v="litres"/>
    <n v="33800"/>
    <s v="Input"/>
    <s v="CO2"/>
    <n v="73.3"/>
    <n v="3.3000000000000003E-5"/>
    <n v="1"/>
    <m/>
    <n v="0"/>
    <n v="0"/>
    <n v="21"/>
    <m/>
    <n v="0"/>
    <n v="0"/>
    <n v="310"/>
    <n v="81.75882"/>
  </r>
  <r>
    <n v="2007"/>
    <s v="2D1"/>
    <x v="15"/>
    <n v="33111"/>
    <n v="23924"/>
    <n v="12"/>
    <s v="litres"/>
    <n v="8978"/>
    <s v="Input"/>
    <s v="CO2"/>
    <n v="73.3"/>
    <n v="3.3000000000000003E-5"/>
    <n v="1"/>
    <m/>
    <n v="0"/>
    <n v="0"/>
    <n v="21"/>
    <m/>
    <n v="0"/>
    <n v="0"/>
    <n v="310"/>
    <n v="21.716884200000003"/>
  </r>
  <r>
    <n v="2007"/>
    <s v="2D1"/>
    <x v="15"/>
    <n v="34300"/>
    <n v="23902"/>
    <n v="27"/>
    <s v="tonne"/>
    <n v="25"/>
    <s v="Input"/>
    <s v="CO2"/>
    <n v="73.3"/>
    <n v="3.3000000000000003E-5"/>
    <n v="1"/>
    <m/>
    <n v="0"/>
    <n v="0"/>
    <n v="21"/>
    <m/>
    <n v="0"/>
    <n v="0"/>
    <n v="310"/>
    <n v="6.0472500000000005E-2"/>
  </r>
  <r>
    <n v="2007"/>
    <s v="2D1"/>
    <x v="15"/>
    <n v="34300"/>
    <n v="23922"/>
    <n v="12"/>
    <s v="litres"/>
    <n v="3836700"/>
    <s v="Input"/>
    <s v="CO2"/>
    <n v="73.3"/>
    <n v="3.3000000000000003E-5"/>
    <n v="1"/>
    <m/>
    <n v="0"/>
    <n v="0"/>
    <n v="21"/>
    <m/>
    <n v="0"/>
    <n v="0"/>
    <n v="310"/>
    <n v="9280.5936300000012"/>
  </r>
  <r>
    <n v="2007"/>
    <s v="2D1"/>
    <x v="15"/>
    <n v="34300"/>
    <n v="23922"/>
    <n v="12"/>
    <s v="litres"/>
    <n v="219870"/>
    <s v="Input"/>
    <s v="CO2"/>
    <n v="73.3"/>
    <n v="3.3000000000000003E-5"/>
    <n v="1"/>
    <m/>
    <n v="0"/>
    <n v="0"/>
    <n v="21"/>
    <m/>
    <n v="0"/>
    <n v="0"/>
    <n v="310"/>
    <n v="531.84354300000007"/>
  </r>
  <r>
    <n v="2007"/>
    <s v="2D1"/>
    <x v="15"/>
    <n v="34300"/>
    <n v="23922"/>
    <n v="12"/>
    <s v="litres"/>
    <n v="496000"/>
    <s v="Input"/>
    <s v="CO2"/>
    <n v="73.3"/>
    <n v="3.3000000000000003E-5"/>
    <n v="1"/>
    <m/>
    <n v="0"/>
    <n v="0"/>
    <n v="21"/>
    <m/>
    <n v="0"/>
    <n v="0"/>
    <n v="310"/>
    <n v="1199.7744"/>
  </r>
  <r>
    <n v="2007"/>
    <s v="2D1"/>
    <x v="15"/>
    <n v="34300"/>
    <n v="23923"/>
    <n v="12"/>
    <s v="litres"/>
    <n v="14627.57"/>
    <s v="Input"/>
    <s v="CO2"/>
    <n v="73.3"/>
    <n v="3.3000000000000003E-5"/>
    <n v="1"/>
    <m/>
    <n v="0"/>
    <n v="0"/>
    <n v="21"/>
    <m/>
    <n v="0"/>
    <n v="0"/>
    <n v="310"/>
    <n v="35.382629073000004"/>
  </r>
  <r>
    <n v="2007"/>
    <s v="2D1"/>
    <x v="15"/>
    <n v="34300"/>
    <n v="23923"/>
    <n v="12"/>
    <s v="litres"/>
    <n v="173217"/>
    <s v="Input"/>
    <s v="CO2"/>
    <n v="73.3"/>
    <n v="3.3000000000000003E-5"/>
    <n v="1"/>
    <m/>
    <n v="0"/>
    <n v="0"/>
    <n v="21"/>
    <m/>
    <n v="0"/>
    <n v="0"/>
    <n v="310"/>
    <n v="418.9946013"/>
  </r>
  <r>
    <n v="2007"/>
    <s v="2D1"/>
    <x v="15"/>
    <n v="34300"/>
    <n v="23923"/>
    <n v="12"/>
    <s v="litres"/>
    <n v="54572"/>
    <s v="Input"/>
    <s v="CO2"/>
    <n v="73.3"/>
    <n v="3.3000000000000003E-5"/>
    <n v="1"/>
    <m/>
    <n v="0"/>
    <n v="0"/>
    <n v="21"/>
    <m/>
    <n v="0"/>
    <n v="0"/>
    <n v="310"/>
    <n v="132.00421080000001"/>
  </r>
  <r>
    <n v="2007"/>
    <s v="2D1"/>
    <x v="15"/>
    <n v="34300"/>
    <n v="23989"/>
    <n v="0"/>
    <m/>
    <n v="931"/>
    <s v="Input"/>
    <s v="CO2"/>
    <n v="73.3"/>
    <n v="3.3000000000000003E-5"/>
    <n v="1"/>
    <m/>
    <n v="0"/>
    <n v="0"/>
    <n v="21"/>
    <m/>
    <n v="0"/>
    <n v="0"/>
    <n v="310"/>
    <n v="2.2519959000000003"/>
  </r>
  <r>
    <n v="2007"/>
    <s v="2D1"/>
    <x v="15"/>
    <n v="34300"/>
    <n v="23989"/>
    <n v="0"/>
    <m/>
    <n v="107175"/>
    <s v="Input"/>
    <s v="CO2"/>
    <n v="73.3"/>
    <n v="3.3000000000000003E-5"/>
    <n v="1"/>
    <m/>
    <n v="0"/>
    <n v="0"/>
    <n v="21"/>
    <m/>
    <n v="0"/>
    <n v="0"/>
    <n v="310"/>
    <n v="259.24560750000001"/>
  </r>
  <r>
    <n v="2007"/>
    <s v="2D1"/>
    <x v="15"/>
    <n v="35203"/>
    <n v="23989"/>
    <n v="0"/>
    <m/>
    <n v="98.600009999999997"/>
    <s v="Input"/>
    <s v="CO2"/>
    <n v="73.3"/>
    <n v="3.3000000000000003E-5"/>
    <n v="1"/>
    <m/>
    <n v="0"/>
    <n v="0"/>
    <n v="21"/>
    <m/>
    <n v="0"/>
    <n v="0"/>
    <n v="310"/>
    <n v="0.23850356418900001"/>
  </r>
  <r>
    <n v="2007"/>
    <s v="2D1"/>
    <x v="15"/>
    <n v="35203"/>
    <n v="23989"/>
    <n v="0"/>
    <m/>
    <n v="26710.400000000001"/>
    <s v="Input"/>
    <s v="CO2"/>
    <n v="73.3"/>
    <n v="3.3000000000000003E-5"/>
    <n v="1"/>
    <m/>
    <n v="0"/>
    <n v="0"/>
    <n v="21"/>
    <m/>
    <n v="0"/>
    <n v="0"/>
    <n v="310"/>
    <n v="64.609786560000003"/>
  </r>
  <r>
    <n v="2007"/>
    <s v="2D1"/>
    <x v="15"/>
    <n v="35914"/>
    <n v="23922"/>
    <n v="0"/>
    <m/>
    <n v="35543.03"/>
    <s v="Input"/>
    <s v="CO2"/>
    <n v="73.3"/>
    <n v="3.3000000000000003E-5"/>
    <n v="1"/>
    <m/>
    <n v="0"/>
    <n v="0"/>
    <n v="21"/>
    <m/>
    <n v="0"/>
    <n v="0"/>
    <n v="310"/>
    <n v="85.97503526700001"/>
  </r>
  <r>
    <n v="2007"/>
    <s v="2D1"/>
    <x v="15"/>
    <n v="36991"/>
    <n v="23911"/>
    <n v="12"/>
    <s v="litres"/>
    <n v="818126"/>
    <s v="Input"/>
    <s v="CO2"/>
    <n v="73.3"/>
    <n v="3.3000000000000003E-5"/>
    <n v="1"/>
    <m/>
    <n v="0"/>
    <n v="0"/>
    <n v="21"/>
    <m/>
    <n v="0"/>
    <n v="0"/>
    <n v="310"/>
    <n v="1978.9649813999999"/>
  </r>
  <r>
    <n v="2007"/>
    <s v="2D1"/>
    <x v="15"/>
    <n v="36991"/>
    <n v="23989"/>
    <n v="0"/>
    <m/>
    <n v="118335"/>
    <s v="Input"/>
    <s v="CO2"/>
    <n v="73.3"/>
    <n v="3.3000000000000003E-5"/>
    <n v="1"/>
    <m/>
    <n v="0"/>
    <n v="0"/>
    <n v="21"/>
    <m/>
    <n v="0"/>
    <n v="0"/>
    <n v="310"/>
    <n v="286.24053150000003"/>
  </r>
  <r>
    <n v="2007"/>
    <s v="2D1"/>
    <x v="15"/>
    <n v="50200"/>
    <n v="23902"/>
    <n v="27"/>
    <s v="tonne"/>
    <n v="4942.0349999999999"/>
    <s v="Input"/>
    <s v="CO2"/>
    <n v="73.3"/>
    <n v="3.3000000000000003E-5"/>
    <n v="1"/>
    <m/>
    <n v="0"/>
    <n v="0"/>
    <n v="21"/>
    <m/>
    <n v="0"/>
    <n v="0"/>
    <n v="310"/>
    <n v="11.954288461500001"/>
  </r>
  <r>
    <n v="2007"/>
    <s v="2D1"/>
    <x v="15"/>
    <n v="50200"/>
    <n v="23902"/>
    <n v="27"/>
    <s v="tonne"/>
    <n v="20.687999999999999"/>
    <s v="Input"/>
    <s v="CO2"/>
    <n v="73.3"/>
    <n v="3.3000000000000003E-5"/>
    <n v="1"/>
    <m/>
    <n v="0"/>
    <n v="0"/>
    <n v="21"/>
    <m/>
    <n v="0"/>
    <n v="0"/>
    <n v="310"/>
    <n v="5.0042203200000003E-2"/>
  </r>
  <r>
    <n v="2007"/>
    <s v="2D1"/>
    <x v="15"/>
    <n v="50200"/>
    <n v="23903"/>
    <n v="12"/>
    <s v="litres"/>
    <n v="5105.625"/>
    <s v="Input"/>
    <s v="CO2"/>
    <n v="73.3"/>
    <n v="3.3000000000000003E-5"/>
    <n v="1"/>
    <m/>
    <n v="0"/>
    <n v="0"/>
    <n v="21"/>
    <m/>
    <n v="0"/>
    <n v="0"/>
    <n v="310"/>
    <n v="12.3499963125"/>
  </r>
  <r>
    <n v="2007"/>
    <s v="2D1"/>
    <x v="15"/>
    <n v="50200"/>
    <n v="23922"/>
    <n v="12"/>
    <s v="litres"/>
    <n v="99656.23"/>
    <s v="Input"/>
    <s v="CO2"/>
    <n v="73.3"/>
    <n v="3.3000000000000003E-5"/>
    <n v="1"/>
    <m/>
    <n v="0"/>
    <n v="0"/>
    <n v="21"/>
    <m/>
    <n v="0"/>
    <n v="0"/>
    <n v="310"/>
    <n v="241.05845474699998"/>
  </r>
  <r>
    <n v="2007"/>
    <s v="2D1"/>
    <x v="15"/>
    <n v="50200"/>
    <n v="23922"/>
    <n v="12"/>
    <s v="litres"/>
    <n v="2903.25"/>
    <s v="Input"/>
    <s v="CO2"/>
    <n v="73.3"/>
    <n v="3.3000000000000003E-5"/>
    <n v="1"/>
    <m/>
    <n v="0"/>
    <n v="0"/>
    <n v="21"/>
    <m/>
    <n v="0"/>
    <n v="0"/>
    <n v="310"/>
    <n v="7.0226714250000004"/>
  </r>
  <r>
    <n v="2007"/>
    <s v="2D1"/>
    <x v="15"/>
    <n v="50200"/>
    <n v="23922"/>
    <n v="12"/>
    <s v="litres"/>
    <n v="58592"/>
    <s v="Input"/>
    <s v="CO2"/>
    <n v="73.3"/>
    <n v="3.3000000000000003E-5"/>
    <n v="1"/>
    <m/>
    <n v="0"/>
    <n v="0"/>
    <n v="21"/>
    <m/>
    <n v="0"/>
    <n v="0"/>
    <n v="310"/>
    <n v="141.7281888"/>
  </r>
  <r>
    <n v="2007"/>
    <s v="2D1"/>
    <x v="15"/>
    <n v="50200"/>
    <n v="23922"/>
    <n v="12"/>
    <s v="litres"/>
    <n v="6938"/>
    <s v="Input"/>
    <s v="CO2"/>
    <n v="73.3"/>
    <n v="3.3000000000000003E-5"/>
    <n v="1"/>
    <m/>
    <n v="0"/>
    <n v="0"/>
    <n v="21"/>
    <m/>
    <n v="0"/>
    <n v="0"/>
    <n v="310"/>
    <n v="16.782328199999998"/>
  </r>
  <r>
    <n v="2007"/>
    <s v="2D1"/>
    <x v="15"/>
    <n v="50200"/>
    <n v="23922"/>
    <n v="12"/>
    <s v="litres"/>
    <n v="16487"/>
    <s v="Input"/>
    <s v="CO2"/>
    <n v="73.3"/>
    <n v="3.3000000000000003E-5"/>
    <n v="1"/>
    <m/>
    <n v="0"/>
    <n v="0"/>
    <n v="21"/>
    <m/>
    <n v="0"/>
    <n v="0"/>
    <n v="310"/>
    <n v="39.880404299999995"/>
  </r>
  <r>
    <n v="2007"/>
    <s v="2D1"/>
    <x v="15"/>
    <n v="50200"/>
    <n v="23922"/>
    <n v="12"/>
    <s v="litres"/>
    <n v="6323.5140000000001"/>
    <s v="Input"/>
    <s v="CO2"/>
    <n v="73.3"/>
    <n v="3.3000000000000003E-5"/>
    <n v="1"/>
    <m/>
    <n v="0"/>
    <n v="0"/>
    <n v="21"/>
    <m/>
    <n v="0"/>
    <n v="0"/>
    <n v="310"/>
    <n v="15.295948014600002"/>
  </r>
  <r>
    <n v="2007"/>
    <s v="2D1"/>
    <x v="15"/>
    <n v="50200"/>
    <n v="23922"/>
    <n v="12"/>
    <s v="litres"/>
    <n v="17743"/>
    <s v="Input"/>
    <s v="CO2"/>
    <n v="73.3"/>
    <n v="3.3000000000000003E-5"/>
    <n v="1"/>
    <m/>
    <n v="0"/>
    <n v="0"/>
    <n v="21"/>
    <m/>
    <n v="0"/>
    <n v="0"/>
    <n v="310"/>
    <n v="42.918542700000003"/>
  </r>
  <r>
    <n v="2007"/>
    <s v="2D1"/>
    <x v="15"/>
    <n v="50200"/>
    <n v="23922"/>
    <n v="12"/>
    <s v="litres"/>
    <n v="20000"/>
    <s v="Input"/>
    <s v="CO2"/>
    <n v="73.3"/>
    <n v="3.3000000000000003E-5"/>
    <n v="1"/>
    <m/>
    <n v="0"/>
    <n v="0"/>
    <n v="21"/>
    <m/>
    <n v="0"/>
    <n v="0"/>
    <n v="310"/>
    <n v="48.378000000000007"/>
  </r>
  <r>
    <n v="2007"/>
    <s v="2D1"/>
    <x v="15"/>
    <n v="50200"/>
    <n v="23922"/>
    <n v="12"/>
    <s v="litres"/>
    <n v="103700.6"/>
    <s v="Input"/>
    <s v="CO2"/>
    <n v="73.3"/>
    <n v="3.3000000000000003E-5"/>
    <n v="1"/>
    <m/>
    <n v="0"/>
    <n v="0"/>
    <n v="21"/>
    <m/>
    <n v="0"/>
    <n v="0"/>
    <n v="310"/>
    <n v="250.84138134000003"/>
  </r>
  <r>
    <n v="2007"/>
    <s v="2D1"/>
    <x v="15"/>
    <n v="50200"/>
    <n v="23922"/>
    <n v="12"/>
    <s v="litres"/>
    <n v="1175"/>
    <s v="Input"/>
    <s v="CO2"/>
    <n v="73.3"/>
    <n v="3.3000000000000003E-5"/>
    <n v="1"/>
    <m/>
    <n v="0"/>
    <n v="0"/>
    <n v="21"/>
    <m/>
    <n v="0"/>
    <n v="0"/>
    <n v="310"/>
    <n v="2.8422075000000002"/>
  </r>
  <r>
    <n v="2007"/>
    <s v="2D1"/>
    <x v="15"/>
    <n v="50200"/>
    <n v="23922"/>
    <n v="12"/>
    <s v="litres"/>
    <n v="189"/>
    <s v="Input"/>
    <s v="CO2"/>
    <n v="73.3"/>
    <n v="3.3000000000000003E-5"/>
    <n v="1"/>
    <m/>
    <n v="0"/>
    <n v="0"/>
    <n v="21"/>
    <m/>
    <n v="0"/>
    <n v="0"/>
    <n v="310"/>
    <n v="0.45717210000000003"/>
  </r>
  <r>
    <n v="2007"/>
    <s v="2D1"/>
    <x v="15"/>
    <n v="50200"/>
    <n v="23922"/>
    <n v="12"/>
    <s v="litres"/>
    <n v="20840.259999999998"/>
    <s v="Input"/>
    <s v="CO2"/>
    <n v="73.3"/>
    <n v="3.3000000000000003E-5"/>
    <n v="1"/>
    <m/>
    <n v="0"/>
    <n v="0"/>
    <n v="21"/>
    <m/>
    <n v="0"/>
    <n v="0"/>
    <n v="310"/>
    <n v="50.410504913999993"/>
  </r>
  <r>
    <n v="2007"/>
    <s v="2D1"/>
    <x v="15"/>
    <n v="50200"/>
    <n v="23922"/>
    <n v="12"/>
    <s v="litres"/>
    <n v="20204"/>
    <s v="Input"/>
    <s v="CO2"/>
    <n v="73.3"/>
    <n v="3.3000000000000003E-5"/>
    <n v="1"/>
    <m/>
    <n v="0"/>
    <n v="0"/>
    <n v="21"/>
    <m/>
    <n v="0"/>
    <n v="0"/>
    <n v="310"/>
    <n v="48.871455600000004"/>
  </r>
  <r>
    <n v="2007"/>
    <s v="2D1"/>
    <x v="15"/>
    <n v="50200"/>
    <n v="23922"/>
    <n v="12"/>
    <s v="litres"/>
    <n v="947534"/>
    <s v="Input"/>
    <s v="CO2"/>
    <n v="73.3"/>
    <n v="3.3000000000000003E-5"/>
    <n v="1"/>
    <m/>
    <n v="0"/>
    <n v="0"/>
    <n v="21"/>
    <m/>
    <n v="0"/>
    <n v="0"/>
    <n v="310"/>
    <n v="2291.9899926000003"/>
  </r>
  <r>
    <n v="2007"/>
    <s v="2D1"/>
    <x v="15"/>
    <n v="50200"/>
    <n v="23922"/>
    <n v="12"/>
    <s v="litres"/>
    <n v="15381.3"/>
    <s v="Input"/>
    <s v="CO2"/>
    <n v="73.3"/>
    <n v="3.3000000000000003E-5"/>
    <n v="1"/>
    <m/>
    <n v="0"/>
    <n v="0"/>
    <n v="21"/>
    <m/>
    <n v="0"/>
    <n v="0"/>
    <n v="310"/>
    <n v="37.205826569999999"/>
  </r>
  <r>
    <n v="2007"/>
    <s v="2D1"/>
    <x v="15"/>
    <n v="50200"/>
    <n v="23922"/>
    <n v="12"/>
    <s v="litres"/>
    <n v="123563"/>
    <s v="Input"/>
    <s v="CO2"/>
    <n v="73.3"/>
    <n v="3.3000000000000003E-5"/>
    <n v="1"/>
    <m/>
    <n v="0"/>
    <n v="0"/>
    <n v="21"/>
    <m/>
    <n v="0"/>
    <n v="0"/>
    <n v="310"/>
    <n v="298.88654070000001"/>
  </r>
  <r>
    <n v="2007"/>
    <s v="2D1"/>
    <x v="15"/>
    <n v="50200"/>
    <n v="23922"/>
    <n v="12"/>
    <s v="litres"/>
    <n v="6572"/>
    <s v="Input"/>
    <s v="CO2"/>
    <n v="73.3"/>
    <n v="3.3000000000000003E-5"/>
    <n v="1"/>
    <m/>
    <n v="0"/>
    <n v="0"/>
    <n v="21"/>
    <m/>
    <n v="0"/>
    <n v="0"/>
    <n v="310"/>
    <n v="15.8970108"/>
  </r>
  <r>
    <n v="2007"/>
    <s v="2D1"/>
    <x v="15"/>
    <n v="50200"/>
    <n v="23922"/>
    <n v="12"/>
    <s v="litres"/>
    <n v="1218"/>
    <s v="Input"/>
    <s v="CO2"/>
    <n v="73.3"/>
    <n v="3.3000000000000003E-5"/>
    <n v="1"/>
    <m/>
    <n v="0"/>
    <n v="0"/>
    <n v="21"/>
    <m/>
    <n v="0"/>
    <n v="0"/>
    <n v="310"/>
    <n v="2.9462202"/>
  </r>
  <r>
    <n v="2007"/>
    <s v="2D1"/>
    <x v="15"/>
    <n v="50200"/>
    <n v="23922"/>
    <n v="12"/>
    <s v="litres"/>
    <n v="236"/>
    <s v="Input"/>
    <s v="CO2"/>
    <n v="73.3"/>
    <n v="3.3000000000000003E-5"/>
    <n v="1"/>
    <m/>
    <n v="0"/>
    <n v="0"/>
    <n v="21"/>
    <m/>
    <n v="0"/>
    <n v="0"/>
    <n v="310"/>
    <n v="0.57086040000000005"/>
  </r>
  <r>
    <n v="2007"/>
    <s v="2D1"/>
    <x v="15"/>
    <n v="50200"/>
    <n v="23922"/>
    <n v="12"/>
    <s v="litres"/>
    <n v="494672.1"/>
    <s v="Input"/>
    <s v="CO2"/>
    <n v="73.3"/>
    <n v="3.3000000000000003E-5"/>
    <n v="1"/>
    <m/>
    <n v="0"/>
    <n v="0"/>
    <n v="21"/>
    <m/>
    <n v="0"/>
    <n v="0"/>
    <n v="310"/>
    <n v="1196.5623426900002"/>
  </r>
  <r>
    <n v="2007"/>
    <s v="2D1"/>
    <x v="15"/>
    <n v="50404"/>
    <n v="23922"/>
    <n v="12"/>
    <s v="litres"/>
    <n v="43782"/>
    <s v="Input"/>
    <s v="CO2"/>
    <n v="73.3"/>
    <n v="3.3000000000000003E-5"/>
    <n v="1"/>
    <m/>
    <n v="0"/>
    <n v="0"/>
    <n v="21"/>
    <m/>
    <n v="0"/>
    <n v="0"/>
    <n v="310"/>
    <n v="105.90427980000001"/>
  </r>
  <r>
    <n v="2007"/>
    <s v="2D1"/>
    <x v="15"/>
    <n v="50404"/>
    <n v="23922"/>
    <n v="12"/>
    <s v="litres"/>
    <n v="11094"/>
    <s v="Input"/>
    <s v="CO2"/>
    <n v="73.3"/>
    <n v="3.3000000000000003E-5"/>
    <n v="1"/>
    <m/>
    <n v="0"/>
    <n v="0"/>
    <n v="21"/>
    <m/>
    <n v="0"/>
    <n v="0"/>
    <n v="310"/>
    <n v="26.8352766"/>
  </r>
  <r>
    <n v="2007"/>
    <s v="2D1"/>
    <x v="15"/>
    <n v="50404"/>
    <n v="23922"/>
    <n v="12"/>
    <s v="litres"/>
    <n v="140770.5"/>
    <s v="Input"/>
    <s v="CO2"/>
    <n v="73.3"/>
    <n v="3.3000000000000003E-5"/>
    <n v="1"/>
    <m/>
    <n v="0"/>
    <n v="0"/>
    <n v="21"/>
    <m/>
    <n v="0"/>
    <n v="0"/>
    <n v="310"/>
    <n v="340.50976245000004"/>
  </r>
  <r>
    <n v="2007"/>
    <s v="2D1"/>
    <x v="15"/>
    <n v="93010"/>
    <n v="23989"/>
    <n v="0"/>
    <m/>
    <n v="5763.4219999999996"/>
    <s v="Input"/>
    <s v="CO2"/>
    <n v="73.3"/>
    <n v="3.3000000000000003E-5"/>
    <n v="1"/>
    <m/>
    <n v="0"/>
    <n v="0"/>
    <n v="21"/>
    <m/>
    <n v="0"/>
    <n v="0"/>
    <n v="310"/>
    <n v="13.9411414758"/>
  </r>
  <r>
    <n v="2007"/>
    <s v="2D1"/>
    <x v="15"/>
    <n v="93010"/>
    <n v="23989"/>
    <n v="0"/>
    <m/>
    <n v="2132"/>
    <s v="Input"/>
    <s v="CO2"/>
    <n v="73.3"/>
    <n v="3.3000000000000003E-5"/>
    <n v="1"/>
    <m/>
    <n v="0"/>
    <n v="0"/>
    <n v="21"/>
    <m/>
    <n v="0"/>
    <n v="0"/>
    <n v="310"/>
    <n v="5.1570948000000003"/>
  </r>
  <r>
    <n v="2007"/>
    <s v="2D2"/>
    <x v="16"/>
    <n v="16008"/>
    <n v="23212"/>
    <n v="9"/>
    <s v="kg"/>
    <n v="29399.599999999999"/>
    <s v="Input"/>
    <s v="CO2"/>
    <n v="73.3"/>
    <n v="4.02E-2"/>
    <n v="1"/>
    <m/>
    <n v="0"/>
    <n v="0"/>
    <n v="21"/>
    <m/>
    <n v="0"/>
    <n v="0"/>
    <n v="310"/>
    <n v="86.63062533599998"/>
  </r>
  <r>
    <n v="2007"/>
    <s v="2D2"/>
    <x v="16"/>
    <n v="16008"/>
    <n v="23212"/>
    <n v="9"/>
    <s v="kg"/>
    <n v="33"/>
    <s v="Input"/>
    <s v="CO2"/>
    <n v="73.3"/>
    <n v="4.02E-2"/>
    <n v="1"/>
    <m/>
    <n v="0"/>
    <n v="0"/>
    <n v="21"/>
    <m/>
    <n v="0"/>
    <n v="0"/>
    <n v="310"/>
    <n v="9.7239779999999998E-2"/>
  </r>
  <r>
    <n v="2007"/>
    <s v="2D2"/>
    <x v="16"/>
    <n v="19202"/>
    <n v="23212"/>
    <n v="9"/>
    <s v="kg"/>
    <n v="2471793"/>
    <s v="Input"/>
    <s v="CO2"/>
    <n v="73.3"/>
    <n v="4.02E-2"/>
    <n v="1"/>
    <m/>
    <n v="0"/>
    <n v="0"/>
    <n v="21"/>
    <m/>
    <n v="0"/>
    <n v="0"/>
    <n v="310"/>
    <n v="7283.5335613799998"/>
  </r>
  <r>
    <n v="2007"/>
    <s v="2D2"/>
    <x v="16"/>
    <n v="19202"/>
    <n v="23212"/>
    <n v="9"/>
    <s v="kg"/>
    <n v="55384.82"/>
    <s v="Input"/>
    <s v="CO2"/>
    <n v="73.3"/>
    <n v="4.02E-2"/>
    <n v="1"/>
    <m/>
    <n v="0"/>
    <n v="0"/>
    <n v="21"/>
    <m/>
    <n v="0"/>
    <n v="0"/>
    <n v="310"/>
    <n v="163.20023370120001"/>
  </r>
  <r>
    <n v="2007"/>
    <s v="2D2"/>
    <x v="16"/>
    <n v="19202"/>
    <n v="23212"/>
    <n v="9"/>
    <s v="kg"/>
    <n v="77425.759999999995"/>
    <s v="Input"/>
    <s v="CO2"/>
    <n v="73.3"/>
    <n v="4.02E-2"/>
    <n v="1"/>
    <m/>
    <n v="0"/>
    <n v="0"/>
    <n v="21"/>
    <m/>
    <n v="0"/>
    <n v="0"/>
    <n v="310"/>
    <n v="228.14738996159997"/>
  </r>
  <r>
    <n v="2007"/>
    <s v="2D2"/>
    <x v="16"/>
    <n v="23202"/>
    <n v="23212"/>
    <n v="9"/>
    <s v="kg"/>
    <n v="63000"/>
    <s v="Input"/>
    <s v="CO2"/>
    <n v="73.3"/>
    <n v="4.02E-2"/>
    <n v="1"/>
    <m/>
    <n v="0"/>
    <n v="0"/>
    <n v="21"/>
    <m/>
    <n v="0"/>
    <n v="0"/>
    <n v="310"/>
    <n v="185.63958"/>
  </r>
  <r>
    <n v="2007"/>
    <s v="2D2"/>
    <x v="16"/>
    <n v="23202"/>
    <n v="23212"/>
    <n v="9"/>
    <s v="kg"/>
    <n v="140000"/>
    <s v="Input"/>
    <s v="CO2"/>
    <n v="73.3"/>
    <n v="4.02E-2"/>
    <n v="1"/>
    <m/>
    <n v="0"/>
    <n v="0"/>
    <n v="21"/>
    <m/>
    <n v="0"/>
    <n v="0"/>
    <n v="310"/>
    <n v="412.5324"/>
  </r>
  <r>
    <n v="2007"/>
    <s v="2D2"/>
    <x v="16"/>
    <n v="23202"/>
    <n v="23212"/>
    <n v="9"/>
    <s v="kg"/>
    <n v="319844"/>
    <s v="Input"/>
    <s v="CO2"/>
    <n v="73.3"/>
    <n v="4.02E-2"/>
    <n v="1"/>
    <m/>
    <n v="0"/>
    <n v="0"/>
    <n v="21"/>
    <m/>
    <n v="0"/>
    <n v="0"/>
    <n v="310"/>
    <n v="942.47152103999986"/>
  </r>
  <r>
    <n v="2007"/>
    <s v="2D2"/>
    <x v="16"/>
    <n v="23202"/>
    <n v="23212"/>
    <n v="9"/>
    <s v="kg"/>
    <n v="412244"/>
    <s v="Input"/>
    <s v="CO2"/>
    <n v="73.3"/>
    <n v="4.02E-2"/>
    <n v="1"/>
    <m/>
    <n v="0"/>
    <n v="0"/>
    <n v="21"/>
    <m/>
    <n v="0"/>
    <n v="0"/>
    <n v="310"/>
    <n v="1214.7429050399999"/>
  </r>
  <r>
    <n v="2007"/>
    <s v="2D2"/>
    <x v="16"/>
    <n v="23209"/>
    <n v="23212"/>
    <n v="9"/>
    <s v="kg"/>
    <n v="3798063"/>
    <s v="Input"/>
    <s v="CO2"/>
    <n v="73.3"/>
    <n v="4.02E-2"/>
    <n v="1"/>
    <m/>
    <n v="0"/>
    <n v="0"/>
    <n v="21"/>
    <m/>
    <n v="0"/>
    <n v="0"/>
    <n v="310"/>
    <n v="11191.600319579999"/>
  </r>
  <r>
    <n v="2007"/>
    <s v="2D2"/>
    <x v="16"/>
    <n v="24119"/>
    <n v="23212"/>
    <n v="9"/>
    <s v="kg"/>
    <n v="18000000"/>
    <s v="Input"/>
    <s v="CO2"/>
    <n v="73.3"/>
    <n v="4.02E-2"/>
    <n v="1"/>
    <m/>
    <n v="0"/>
    <n v="0"/>
    <n v="21"/>
    <m/>
    <n v="0"/>
    <n v="0"/>
    <n v="310"/>
    <n v="53039.88"/>
  </r>
  <r>
    <n v="2007"/>
    <s v="2D2"/>
    <x v="16"/>
    <n v="24119"/>
    <n v="23212"/>
    <n v="9"/>
    <s v="kg"/>
    <n v="581859.1"/>
    <s v="Input"/>
    <s v="CO2"/>
    <n v="73.3"/>
    <n v="4.02E-2"/>
    <n v="1"/>
    <m/>
    <n v="0"/>
    <n v="0"/>
    <n v="21"/>
    <m/>
    <n v="0"/>
    <n v="0"/>
    <n v="310"/>
    <n v="1714.5409356059997"/>
  </r>
  <r>
    <n v="2007"/>
    <s v="2D2"/>
    <x v="16"/>
    <n v="24119"/>
    <n v="23212"/>
    <n v="9"/>
    <s v="kg"/>
    <n v="9341.9750000000004"/>
    <s v="Input"/>
    <s v="CO2"/>
    <n v="73.3"/>
    <n v="4.02E-2"/>
    <n v="1"/>
    <m/>
    <n v="0"/>
    <n v="0"/>
    <n v="21"/>
    <m/>
    <n v="0"/>
    <n v="0"/>
    <n v="310"/>
    <n v="27.527624053499999"/>
  </r>
  <r>
    <n v="2007"/>
    <s v="2D2"/>
    <x v="16"/>
    <n v="24119"/>
    <n v="23212"/>
    <n v="9"/>
    <s v="kg"/>
    <n v="168000"/>
    <s v="Input"/>
    <s v="CO2"/>
    <n v="73.3"/>
    <n v="4.02E-2"/>
    <n v="1"/>
    <m/>
    <n v="0"/>
    <n v="0"/>
    <n v="21"/>
    <m/>
    <n v="0"/>
    <n v="0"/>
    <n v="310"/>
    <n v="495.03888000000001"/>
  </r>
  <r>
    <n v="2007"/>
    <s v="2D2"/>
    <x v="16"/>
    <n v="24119"/>
    <n v="23212"/>
    <n v="9"/>
    <s v="kg"/>
    <n v="57639"/>
    <s v="Input"/>
    <s v="CO2"/>
    <n v="73.3"/>
    <n v="4.02E-2"/>
    <n v="1"/>
    <m/>
    <n v="0"/>
    <n v="0"/>
    <n v="21"/>
    <m/>
    <n v="0"/>
    <n v="0"/>
    <n v="310"/>
    <n v="169.84253573999999"/>
  </r>
  <r>
    <n v="2007"/>
    <s v="2D2"/>
    <x v="16"/>
    <n v="24119"/>
    <n v="23212"/>
    <n v="9"/>
    <s v="kg"/>
    <n v="16400000"/>
    <s v="Input"/>
    <s v="CO2"/>
    <n v="73.3"/>
    <n v="4.02E-2"/>
    <n v="1"/>
    <m/>
    <n v="0"/>
    <n v="0"/>
    <n v="21"/>
    <m/>
    <n v="0"/>
    <n v="0"/>
    <n v="310"/>
    <n v="48325.224000000002"/>
  </r>
  <r>
    <n v="2007"/>
    <s v="2D2"/>
    <x v="16"/>
    <n v="24119"/>
    <n v="23212"/>
    <n v="9"/>
    <s v="kg"/>
    <n v="417000"/>
    <s v="Input"/>
    <s v="CO2"/>
    <n v="73.3"/>
    <n v="4.02E-2"/>
    <n v="1"/>
    <m/>
    <n v="0"/>
    <n v="0"/>
    <n v="21"/>
    <m/>
    <n v="0"/>
    <n v="0"/>
    <n v="310"/>
    <n v="1228.75722"/>
  </r>
  <r>
    <n v="2007"/>
    <s v="2D2"/>
    <x v="16"/>
    <n v="24132"/>
    <n v="23212"/>
    <n v="9"/>
    <s v="kg"/>
    <n v="78168.899999999994"/>
    <s v="Input"/>
    <s v="CO2"/>
    <n v="73.3"/>
    <n v="4.02E-2"/>
    <n v="1"/>
    <m/>
    <n v="0"/>
    <n v="0"/>
    <n v="21"/>
    <m/>
    <n v="0"/>
    <n v="0"/>
    <n v="310"/>
    <n v="230.33717087399998"/>
  </r>
  <r>
    <n v="2007"/>
    <s v="2D2"/>
    <x v="16"/>
    <n v="24211"/>
    <n v="23212"/>
    <n v="9"/>
    <s v="kg"/>
    <n v="213562"/>
    <s v="Input"/>
    <s v="CO2"/>
    <n v="73.3"/>
    <n v="4.02E-2"/>
    <n v="1"/>
    <m/>
    <n v="0"/>
    <n v="0"/>
    <n v="21"/>
    <m/>
    <n v="0"/>
    <n v="0"/>
    <n v="310"/>
    <n v="629.29460291999999"/>
  </r>
  <r>
    <n v="2007"/>
    <s v="2D2"/>
    <x v="16"/>
    <n v="24222"/>
    <n v="23212"/>
    <n v="9"/>
    <s v="kg"/>
    <n v="35657.019999999997"/>
    <s v="Input"/>
    <s v="CO2"/>
    <n v="73.3"/>
    <n v="4.02E-2"/>
    <n v="1"/>
    <m/>
    <n v="0"/>
    <n v="0"/>
    <n v="21"/>
    <m/>
    <n v="0"/>
    <n v="0"/>
    <n v="310"/>
    <n v="105.06911455319998"/>
  </r>
  <r>
    <n v="2007"/>
    <s v="2D2"/>
    <x v="16"/>
    <n v="24231"/>
    <n v="23212"/>
    <n v="9"/>
    <s v="kg"/>
    <n v="20271.03"/>
    <s v="Input"/>
    <s v="CO2"/>
    <n v="73.3"/>
    <n v="4.02E-2"/>
    <n v="1"/>
    <m/>
    <n v="0"/>
    <n v="0"/>
    <n v="21"/>
    <m/>
    <n v="0"/>
    <n v="0"/>
    <n v="310"/>
    <n v="59.731833259799991"/>
  </r>
  <r>
    <n v="2007"/>
    <s v="2D2"/>
    <x v="16"/>
    <n v="24232"/>
    <n v="23212"/>
    <n v="9"/>
    <s v="kg"/>
    <n v="9595"/>
    <s v="Input"/>
    <s v="CO2"/>
    <n v="73.3"/>
    <n v="4.02E-2"/>
    <n v="1"/>
    <m/>
    <n v="0"/>
    <n v="0"/>
    <n v="21"/>
    <m/>
    <n v="0"/>
    <n v="0"/>
    <n v="310"/>
    <n v="28.273202699999999"/>
  </r>
  <r>
    <n v="2007"/>
    <s v="2D2"/>
    <x v="16"/>
    <n v="24232"/>
    <n v="23212"/>
    <n v="9"/>
    <s v="kg"/>
    <n v="805"/>
    <s v="Input"/>
    <s v="CO2"/>
    <n v="73.3"/>
    <n v="4.02E-2"/>
    <n v="1"/>
    <m/>
    <n v="0"/>
    <n v="0"/>
    <n v="21"/>
    <m/>
    <n v="0"/>
    <n v="0"/>
    <n v="310"/>
    <n v="2.3720612999999999"/>
  </r>
  <r>
    <n v="2007"/>
    <s v="2D2"/>
    <x v="16"/>
    <n v="24232"/>
    <n v="23212"/>
    <n v="0"/>
    <m/>
    <n v="4445"/>
    <s v="Input"/>
    <s v="CO2"/>
    <n v="73.3"/>
    <n v="4.02E-2"/>
    <n v="1"/>
    <m/>
    <n v="0"/>
    <n v="0"/>
    <n v="21"/>
    <m/>
    <n v="0"/>
    <n v="0"/>
    <n v="310"/>
    <n v="13097.903700000001"/>
  </r>
  <r>
    <n v="2007"/>
    <s v="2D2"/>
    <x v="16"/>
    <n v="24232"/>
    <n v="23212"/>
    <n v="9"/>
    <s v="kg"/>
    <n v="37480"/>
    <s v="Input"/>
    <s v="CO2"/>
    <n v="73.3"/>
    <n v="4.02E-2"/>
    <n v="1"/>
    <m/>
    <n v="0"/>
    <n v="0"/>
    <n v="21"/>
    <m/>
    <n v="0"/>
    <n v="0"/>
    <n v="310"/>
    <n v="110.44081680000001"/>
  </r>
  <r>
    <n v="2007"/>
    <s v="2D2"/>
    <x v="16"/>
    <n v="24233"/>
    <n v="23212"/>
    <n v="9"/>
    <s v="kg"/>
    <n v="8119"/>
    <s v="Input"/>
    <s v="CO2"/>
    <n v="73.3"/>
    <n v="4.02E-2"/>
    <n v="1"/>
    <m/>
    <n v="0"/>
    <n v="0"/>
    <n v="21"/>
    <m/>
    <n v="0"/>
    <n v="0"/>
    <n v="310"/>
    <n v="23.923932539999999"/>
  </r>
  <r>
    <n v="2007"/>
    <s v="2D2"/>
    <x v="16"/>
    <n v="24233"/>
    <n v="23212"/>
    <n v="9"/>
    <s v="kg"/>
    <n v="16000"/>
    <s v="Input"/>
    <s v="CO2"/>
    <n v="73.3"/>
    <n v="4.02E-2"/>
    <n v="1"/>
    <m/>
    <n v="0"/>
    <n v="0"/>
    <n v="21"/>
    <m/>
    <n v="0"/>
    <n v="0"/>
    <n v="310"/>
    <n v="47.146560000000001"/>
  </r>
  <r>
    <n v="2007"/>
    <s v="2D2"/>
    <x v="16"/>
    <n v="24233"/>
    <n v="23212"/>
    <n v="9"/>
    <s v="kg"/>
    <n v="363000"/>
    <s v="Input"/>
    <s v="CO2"/>
    <n v="73.3"/>
    <n v="4.02E-2"/>
    <n v="1"/>
    <m/>
    <n v="0"/>
    <n v="0"/>
    <n v="21"/>
    <m/>
    <n v="0"/>
    <n v="0"/>
    <n v="310"/>
    <n v="1069.6375800000001"/>
  </r>
  <r>
    <n v="2007"/>
    <s v="2D2"/>
    <x v="16"/>
    <n v="24233"/>
    <n v="23212"/>
    <n v="9"/>
    <s v="kg"/>
    <n v="14248"/>
    <s v="Input"/>
    <s v="CO2"/>
    <n v="73.3"/>
    <n v="4.02E-2"/>
    <n v="1"/>
    <m/>
    <n v="0"/>
    <n v="0"/>
    <n v="21"/>
    <m/>
    <n v="0"/>
    <n v="0"/>
    <n v="310"/>
    <n v="41.984011679999995"/>
  </r>
  <r>
    <n v="2007"/>
    <s v="2D2"/>
    <x v="16"/>
    <n v="24233"/>
    <n v="23212"/>
    <n v="9"/>
    <s v="kg"/>
    <n v="4000"/>
    <s v="Input"/>
    <s v="CO2"/>
    <n v="73.3"/>
    <n v="4.02E-2"/>
    <n v="1"/>
    <m/>
    <n v="0"/>
    <n v="0"/>
    <n v="21"/>
    <m/>
    <n v="0"/>
    <n v="0"/>
    <n v="310"/>
    <n v="11.78664"/>
  </r>
  <r>
    <n v="2007"/>
    <s v="2D2"/>
    <x v="16"/>
    <n v="24233"/>
    <n v="23212"/>
    <n v="9"/>
    <s v="kg"/>
    <n v="100000"/>
    <s v="Input"/>
    <s v="CO2"/>
    <n v="73.3"/>
    <n v="4.02E-2"/>
    <n v="1"/>
    <m/>
    <n v="0"/>
    <n v="0"/>
    <n v="21"/>
    <m/>
    <n v="0"/>
    <n v="0"/>
    <n v="310"/>
    <n v="294.666"/>
  </r>
  <r>
    <n v="2007"/>
    <s v="2D2"/>
    <x v="16"/>
    <n v="24233"/>
    <n v="23212"/>
    <n v="9"/>
    <s v="kg"/>
    <n v="5059930"/>
    <s v="Input"/>
    <s v="CO2"/>
    <n v="73.3"/>
    <n v="4.02E-2"/>
    <n v="1"/>
    <m/>
    <n v="0"/>
    <n v="0"/>
    <n v="21"/>
    <m/>
    <n v="0"/>
    <n v="0"/>
    <n v="310"/>
    <n v="14909.893333799999"/>
  </r>
  <r>
    <n v="2007"/>
    <s v="2D2"/>
    <x v="16"/>
    <n v="24233"/>
    <n v="23212"/>
    <n v="9"/>
    <s v="kg"/>
    <n v="38567"/>
    <s v="Input"/>
    <s v="CO2"/>
    <n v="73.3"/>
    <n v="4.02E-2"/>
    <n v="1"/>
    <m/>
    <n v="0"/>
    <n v="0"/>
    <n v="21"/>
    <m/>
    <n v="0"/>
    <n v="0"/>
    <n v="310"/>
    <n v="113.64383622"/>
  </r>
  <r>
    <n v="2007"/>
    <s v="2D2"/>
    <x v="16"/>
    <n v="24233"/>
    <n v="23212"/>
    <n v="9"/>
    <s v="kg"/>
    <n v="5000"/>
    <s v="Input"/>
    <s v="CO2"/>
    <n v="73.3"/>
    <n v="4.02E-2"/>
    <n v="1"/>
    <m/>
    <n v="0"/>
    <n v="0"/>
    <n v="21"/>
    <m/>
    <n v="0"/>
    <n v="0"/>
    <n v="310"/>
    <n v="14.7333"/>
  </r>
  <r>
    <n v="2007"/>
    <s v="2D2"/>
    <x v="16"/>
    <n v="24233"/>
    <n v="23212"/>
    <n v="9"/>
    <s v="kg"/>
    <n v="284248"/>
    <s v="Input"/>
    <s v="CO2"/>
    <n v="73.3"/>
    <n v="4.02E-2"/>
    <n v="1"/>
    <m/>
    <n v="0"/>
    <n v="0"/>
    <n v="21"/>
    <m/>
    <n v="0"/>
    <n v="0"/>
    <n v="310"/>
    <n v="837.58221168"/>
  </r>
  <r>
    <n v="2007"/>
    <s v="2D2"/>
    <x v="16"/>
    <n v="24233"/>
    <n v="23212"/>
    <n v="9"/>
    <s v="kg"/>
    <n v="348"/>
    <s v="Input"/>
    <s v="CO2"/>
    <n v="73.3"/>
    <n v="4.02E-2"/>
    <n v="1"/>
    <m/>
    <n v="0"/>
    <n v="0"/>
    <n v="21"/>
    <m/>
    <n v="0"/>
    <n v="0"/>
    <n v="310"/>
    <n v="1.02543768"/>
  </r>
  <r>
    <n v="2007"/>
    <s v="2D2"/>
    <x v="16"/>
    <n v="24233"/>
    <n v="23212"/>
    <n v="9"/>
    <s v="kg"/>
    <n v="11000"/>
    <s v="Input"/>
    <s v="CO2"/>
    <n v="73.3"/>
    <n v="4.02E-2"/>
    <n v="1"/>
    <m/>
    <n v="0"/>
    <n v="0"/>
    <n v="21"/>
    <m/>
    <n v="0"/>
    <n v="0"/>
    <n v="310"/>
    <n v="32.413260000000001"/>
  </r>
  <r>
    <n v="2007"/>
    <s v="2D2"/>
    <x v="16"/>
    <n v="24233"/>
    <n v="23212"/>
    <n v="9"/>
    <s v="kg"/>
    <n v="16000"/>
    <s v="Input"/>
    <s v="CO2"/>
    <n v="73.3"/>
    <n v="4.02E-2"/>
    <n v="1"/>
    <m/>
    <n v="0"/>
    <n v="0"/>
    <n v="21"/>
    <m/>
    <n v="0"/>
    <n v="0"/>
    <n v="310"/>
    <n v="47.146560000000001"/>
  </r>
  <r>
    <n v="2007"/>
    <s v="2D2"/>
    <x v="16"/>
    <n v="24233"/>
    <n v="23212"/>
    <n v="9"/>
    <s v="kg"/>
    <n v="396288"/>
    <s v="Input"/>
    <s v="CO2"/>
    <n v="73.3"/>
    <n v="4.02E-2"/>
    <n v="1"/>
    <m/>
    <n v="0"/>
    <n v="0"/>
    <n v="21"/>
    <m/>
    <n v="0"/>
    <n v="0"/>
    <n v="310"/>
    <n v="1167.7259980799997"/>
  </r>
  <r>
    <n v="2007"/>
    <s v="2D2"/>
    <x v="16"/>
    <n v="24233"/>
    <n v="23212"/>
    <n v="9"/>
    <s v="kg"/>
    <n v="350"/>
    <s v="Input"/>
    <s v="CO2"/>
    <n v="73.3"/>
    <n v="4.02E-2"/>
    <n v="1"/>
    <m/>
    <n v="0"/>
    <n v="0"/>
    <n v="21"/>
    <m/>
    <n v="0"/>
    <n v="0"/>
    <n v="310"/>
    <n v="1.031331"/>
  </r>
  <r>
    <n v="2007"/>
    <s v="2D2"/>
    <x v="16"/>
    <n v="24233"/>
    <n v="23212"/>
    <n v="9"/>
    <s v="kg"/>
    <n v="10000"/>
    <s v="Input"/>
    <s v="CO2"/>
    <n v="73.3"/>
    <n v="4.02E-2"/>
    <n v="1"/>
    <m/>
    <n v="0"/>
    <n v="0"/>
    <n v="21"/>
    <m/>
    <n v="0"/>
    <n v="0"/>
    <n v="310"/>
    <n v="29.4666"/>
  </r>
  <r>
    <n v="2007"/>
    <s v="2D2"/>
    <x v="16"/>
    <n v="24233"/>
    <n v="23212"/>
    <n v="9"/>
    <s v="kg"/>
    <n v="13000"/>
    <s v="Input"/>
    <s v="CO2"/>
    <n v="73.3"/>
    <n v="4.02E-2"/>
    <n v="1"/>
    <m/>
    <n v="0"/>
    <n v="0"/>
    <n v="21"/>
    <m/>
    <n v="0"/>
    <n v="0"/>
    <n v="310"/>
    <n v="38.306580000000004"/>
  </r>
  <r>
    <n v="2007"/>
    <s v="2D2"/>
    <x v="16"/>
    <n v="24234"/>
    <n v="23212"/>
    <n v="9"/>
    <s v="kg"/>
    <n v="28"/>
    <s v="Input"/>
    <s v="CO2"/>
    <n v="73.3"/>
    <n v="4.02E-2"/>
    <n v="1"/>
    <m/>
    <n v="0"/>
    <n v="0"/>
    <n v="21"/>
    <m/>
    <n v="0"/>
    <n v="0"/>
    <n v="310"/>
    <n v="8.2506479999999993E-2"/>
  </r>
  <r>
    <n v="2007"/>
    <s v="2D2"/>
    <x v="16"/>
    <n v="24239"/>
    <n v="23212"/>
    <n v="9"/>
    <s v="kg"/>
    <n v="19742"/>
    <s v="Input"/>
    <s v="CO2"/>
    <n v="73.3"/>
    <n v="4.02E-2"/>
    <n v="1"/>
    <m/>
    <n v="0"/>
    <n v="0"/>
    <n v="21"/>
    <m/>
    <n v="0"/>
    <n v="0"/>
    <n v="310"/>
    <n v="58.172961719999989"/>
  </r>
  <r>
    <n v="2007"/>
    <s v="2D2"/>
    <x v="16"/>
    <n v="24239"/>
    <n v="23212"/>
    <n v="9"/>
    <s v="kg"/>
    <n v="154211.79999999999"/>
    <s v="Input"/>
    <s v="CO2"/>
    <n v="73.3"/>
    <n v="4.02E-2"/>
    <n v="1"/>
    <m/>
    <n v="0"/>
    <n v="0"/>
    <n v="21"/>
    <m/>
    <n v="0"/>
    <n v="0"/>
    <n v="310"/>
    <n v="454.40974258799997"/>
  </r>
  <r>
    <n v="2007"/>
    <s v="2D2"/>
    <x v="16"/>
    <n v="24239"/>
    <n v="23212"/>
    <n v="9"/>
    <s v="kg"/>
    <n v="1269058"/>
    <s v="Input"/>
    <s v="CO2"/>
    <n v="73.3"/>
    <n v="4.02E-2"/>
    <n v="1"/>
    <m/>
    <n v="0"/>
    <n v="0"/>
    <n v="21"/>
    <m/>
    <n v="0"/>
    <n v="0"/>
    <n v="310"/>
    <n v="3739.4824462799997"/>
  </r>
  <r>
    <n v="2007"/>
    <s v="2D2"/>
    <x v="16"/>
    <n v="24239"/>
    <n v="23212"/>
    <n v="9"/>
    <s v="kg"/>
    <n v="1560"/>
    <s v="Input"/>
    <s v="CO2"/>
    <n v="73.3"/>
    <n v="4.02E-2"/>
    <n v="1"/>
    <m/>
    <n v="0"/>
    <n v="0"/>
    <n v="21"/>
    <m/>
    <n v="0"/>
    <n v="0"/>
    <n v="310"/>
    <n v="4.5967896000000001"/>
  </r>
  <r>
    <n v="2007"/>
    <s v="2D2"/>
    <x v="16"/>
    <n v="24241"/>
    <n v="23212"/>
    <n v="9"/>
    <s v="kg"/>
    <n v="63070"/>
    <s v="Input"/>
    <s v="CO2"/>
    <n v="73.3"/>
    <n v="4.02E-2"/>
    <n v="1"/>
    <m/>
    <n v="0"/>
    <n v="0"/>
    <n v="21"/>
    <m/>
    <n v="0"/>
    <n v="0"/>
    <n v="310"/>
    <n v="185.84584620000001"/>
  </r>
  <r>
    <n v="2007"/>
    <s v="2D2"/>
    <x v="16"/>
    <n v="24241"/>
    <n v="23212"/>
    <n v="9"/>
    <s v="kg"/>
    <n v="13032"/>
    <s v="Input"/>
    <s v="CO2"/>
    <n v="73.3"/>
    <n v="4.02E-2"/>
    <n v="1"/>
    <m/>
    <n v="0"/>
    <n v="0"/>
    <n v="21"/>
    <m/>
    <n v="0"/>
    <n v="0"/>
    <n v="310"/>
    <n v="38.40087312"/>
  </r>
  <r>
    <n v="2007"/>
    <s v="2D2"/>
    <x v="16"/>
    <n v="24241"/>
    <n v="23212"/>
    <n v="9"/>
    <s v="kg"/>
    <n v="120420"/>
    <s v="Input"/>
    <s v="CO2"/>
    <n v="73.3"/>
    <n v="4.02E-2"/>
    <n v="1"/>
    <m/>
    <n v="0"/>
    <n v="0"/>
    <n v="21"/>
    <m/>
    <n v="0"/>
    <n v="0"/>
    <n v="310"/>
    <n v="354.83679719999998"/>
  </r>
  <r>
    <n v="2007"/>
    <s v="2D2"/>
    <x v="16"/>
    <n v="24242"/>
    <n v="23212"/>
    <n v="9"/>
    <s v="kg"/>
    <n v="922580.2"/>
    <s v="Input"/>
    <s v="CO2"/>
    <n v="73.3"/>
    <n v="4.02E-2"/>
    <n v="1"/>
    <m/>
    <n v="0"/>
    <n v="0"/>
    <n v="21"/>
    <m/>
    <n v="0"/>
    <n v="0"/>
    <n v="310"/>
    <n v="2718.5301721319997"/>
  </r>
  <r>
    <n v="2007"/>
    <s v="2D2"/>
    <x v="16"/>
    <n v="24242"/>
    <n v="23212"/>
    <n v="9"/>
    <s v="kg"/>
    <n v="338069"/>
    <s v="Input"/>
    <s v="CO2"/>
    <n v="73.3"/>
    <n v="4.02E-2"/>
    <n v="1"/>
    <m/>
    <n v="0"/>
    <n v="0"/>
    <n v="21"/>
    <m/>
    <n v="0"/>
    <n v="0"/>
    <n v="310"/>
    <n v="996.17439953999997"/>
  </r>
  <r>
    <n v="2007"/>
    <s v="2D2"/>
    <x v="16"/>
    <n v="24246"/>
    <n v="23212"/>
    <n v="9"/>
    <s v="kg"/>
    <n v="12959.68"/>
    <s v="Input"/>
    <s v="CO2"/>
    <n v="73.3"/>
    <n v="4.02E-2"/>
    <n v="1"/>
    <m/>
    <n v="0"/>
    <n v="0"/>
    <n v="21"/>
    <m/>
    <n v="0"/>
    <n v="0"/>
    <n v="310"/>
    <n v="38.187770668799999"/>
  </r>
  <r>
    <n v="2007"/>
    <s v="2D2"/>
    <x v="16"/>
    <n v="24246"/>
    <n v="23212"/>
    <n v="9"/>
    <s v="kg"/>
    <n v="672"/>
    <s v="Input"/>
    <s v="CO2"/>
    <n v="73.3"/>
    <n v="4.02E-2"/>
    <n v="1"/>
    <m/>
    <n v="0"/>
    <n v="0"/>
    <n v="21"/>
    <m/>
    <n v="0"/>
    <n v="0"/>
    <n v="310"/>
    <n v="1.9801555200000001"/>
  </r>
  <r>
    <n v="2007"/>
    <s v="2D2"/>
    <x v="16"/>
    <n v="24246"/>
    <n v="23212"/>
    <n v="9"/>
    <s v="kg"/>
    <n v="277814"/>
    <s v="Input"/>
    <s v="CO2"/>
    <n v="73.3"/>
    <n v="4.02E-2"/>
    <n v="1"/>
    <m/>
    <n v="0"/>
    <n v="0"/>
    <n v="21"/>
    <m/>
    <n v="0"/>
    <n v="0"/>
    <n v="310"/>
    <n v="818.62340123999991"/>
  </r>
  <r>
    <n v="2007"/>
    <s v="2D2"/>
    <x v="16"/>
    <n v="24246"/>
    <n v="23212"/>
    <n v="9"/>
    <s v="kg"/>
    <n v="55.998600000000003"/>
    <s v="Input"/>
    <s v="CO2"/>
    <n v="73.3"/>
    <n v="4.02E-2"/>
    <n v="1"/>
    <m/>
    <n v="0"/>
    <n v="0"/>
    <n v="21"/>
    <m/>
    <n v="0"/>
    <n v="0"/>
    <n v="310"/>
    <n v="0.16500883467600003"/>
  </r>
  <r>
    <n v="2007"/>
    <s v="2D2"/>
    <x v="16"/>
    <n v="24246"/>
    <n v="23212"/>
    <n v="9"/>
    <s v="kg"/>
    <n v="3000"/>
    <s v="Input"/>
    <s v="CO2"/>
    <n v="73.3"/>
    <n v="4.02E-2"/>
    <n v="1"/>
    <m/>
    <n v="0"/>
    <n v="0"/>
    <n v="21"/>
    <m/>
    <n v="0"/>
    <n v="0"/>
    <n v="310"/>
    <n v="8.8399799999999988"/>
  </r>
  <r>
    <n v="2007"/>
    <s v="2D2"/>
    <x v="16"/>
    <n v="24246"/>
    <n v="23212"/>
    <n v="9"/>
    <s v="kg"/>
    <n v="118063"/>
    <s v="Input"/>
    <s v="CO2"/>
    <n v="73.3"/>
    <n v="4.02E-2"/>
    <n v="1"/>
    <m/>
    <n v="0"/>
    <n v="0"/>
    <n v="21"/>
    <m/>
    <n v="0"/>
    <n v="0"/>
    <n v="310"/>
    <n v="347.89151958000002"/>
  </r>
  <r>
    <n v="2007"/>
    <s v="2D2"/>
    <x v="16"/>
    <n v="24246"/>
    <n v="23212"/>
    <n v="9"/>
    <s v="kg"/>
    <n v="235506.6"/>
    <s v="Input"/>
    <s v="CO2"/>
    <n v="73.3"/>
    <n v="4.02E-2"/>
    <n v="1"/>
    <m/>
    <n v="0"/>
    <n v="0"/>
    <n v="21"/>
    <m/>
    <n v="0"/>
    <n v="0"/>
    <n v="310"/>
    <n v="693.95787795600006"/>
  </r>
  <r>
    <n v="2007"/>
    <s v="2D2"/>
    <x v="16"/>
    <n v="24246"/>
    <n v="23212"/>
    <n v="9"/>
    <s v="kg"/>
    <n v="1277000"/>
    <s v="Input"/>
    <s v="CO2"/>
    <n v="73.3"/>
    <n v="4.02E-2"/>
    <n v="1"/>
    <m/>
    <n v="0"/>
    <n v="0"/>
    <n v="21"/>
    <m/>
    <n v="0"/>
    <n v="0"/>
    <n v="310"/>
    <n v="3762.8848199999998"/>
  </r>
  <r>
    <n v="2007"/>
    <s v="2D2"/>
    <x v="16"/>
    <n v="24246"/>
    <n v="23212"/>
    <n v="9"/>
    <s v="kg"/>
    <n v="1463"/>
    <s v="Input"/>
    <s v="CO2"/>
    <n v="73.3"/>
    <n v="4.02E-2"/>
    <n v="1"/>
    <m/>
    <n v="0"/>
    <n v="0"/>
    <n v="21"/>
    <m/>
    <n v="0"/>
    <n v="0"/>
    <n v="310"/>
    <n v="4.3109635799999992"/>
  </r>
  <r>
    <n v="2007"/>
    <s v="2D2"/>
    <x v="16"/>
    <n v="24246"/>
    <n v="23212"/>
    <n v="9"/>
    <s v="kg"/>
    <n v="9599.76"/>
    <s v="Input"/>
    <s v="CO2"/>
    <n v="73.3"/>
    <n v="4.02E-2"/>
    <n v="1"/>
    <m/>
    <n v="0"/>
    <n v="0"/>
    <n v="21"/>
    <m/>
    <n v="0"/>
    <n v="0"/>
    <n v="310"/>
    <n v="28.287228801599998"/>
  </r>
  <r>
    <n v="2007"/>
    <s v="2D2"/>
    <x v="16"/>
    <n v="24247"/>
    <n v="23212"/>
    <n v="9"/>
    <s v="kg"/>
    <n v="129447"/>
    <s v="Input"/>
    <s v="CO2"/>
    <n v="73.3"/>
    <n v="4.02E-2"/>
    <n v="1"/>
    <m/>
    <n v="0"/>
    <n v="0"/>
    <n v="21"/>
    <m/>
    <n v="0"/>
    <n v="0"/>
    <n v="310"/>
    <n v="381.43629701999998"/>
  </r>
  <r>
    <n v="2007"/>
    <s v="2D2"/>
    <x v="16"/>
    <n v="24247"/>
    <n v="23212"/>
    <n v="9"/>
    <s v="kg"/>
    <n v="31200"/>
    <s v="Input"/>
    <s v="CO2"/>
    <n v="73.3"/>
    <n v="4.02E-2"/>
    <n v="1"/>
    <m/>
    <n v="0"/>
    <n v="0"/>
    <n v="21"/>
    <m/>
    <n v="0"/>
    <n v="0"/>
    <n v="310"/>
    <n v="91.935792000000006"/>
  </r>
  <r>
    <n v="2007"/>
    <s v="2D2"/>
    <x v="16"/>
    <n v="24247"/>
    <n v="23212"/>
    <n v="9"/>
    <s v="kg"/>
    <n v="704431"/>
    <s v="Input"/>
    <s v="CO2"/>
    <n v="73.3"/>
    <n v="4.02E-2"/>
    <n v="1"/>
    <m/>
    <n v="0"/>
    <n v="0"/>
    <n v="21"/>
    <m/>
    <n v="0"/>
    <n v="0"/>
    <n v="310"/>
    <n v="2075.7186504599999"/>
  </r>
  <r>
    <n v="2007"/>
    <s v="2D2"/>
    <x v="16"/>
    <n v="24247"/>
    <n v="23212"/>
    <n v="9"/>
    <s v="kg"/>
    <n v="2785479"/>
    <s v="Input"/>
    <s v="CO2"/>
    <n v="73.3"/>
    <n v="4.02E-2"/>
    <n v="1"/>
    <m/>
    <n v="0"/>
    <n v="0"/>
    <n v="21"/>
    <m/>
    <n v="0"/>
    <n v="0"/>
    <n v="310"/>
    <n v="8207.8595501399996"/>
  </r>
  <r>
    <n v="2007"/>
    <s v="2D2"/>
    <x v="16"/>
    <n v="24247"/>
    <n v="23212"/>
    <n v="9"/>
    <s v="kg"/>
    <n v="260761"/>
    <s v="Input"/>
    <s v="CO2"/>
    <n v="73.3"/>
    <n v="4.02E-2"/>
    <n v="1"/>
    <m/>
    <n v="0"/>
    <n v="0"/>
    <n v="21"/>
    <m/>
    <n v="0"/>
    <n v="0"/>
    <n v="310"/>
    <n v="768.37400825999998"/>
  </r>
  <r>
    <n v="2007"/>
    <s v="2D2"/>
    <x v="16"/>
    <n v="24247"/>
    <n v="23212"/>
    <n v="9"/>
    <s v="kg"/>
    <n v="1489187"/>
    <s v="Input"/>
    <s v="CO2"/>
    <n v="73.3"/>
    <n v="4.02E-2"/>
    <n v="1"/>
    <m/>
    <n v="0"/>
    <n v="0"/>
    <n v="21"/>
    <m/>
    <n v="0"/>
    <n v="0"/>
    <n v="310"/>
    <n v="4388.1277654200003"/>
  </r>
  <r>
    <n v="2007"/>
    <s v="2D2"/>
    <x v="16"/>
    <n v="24291"/>
    <n v="23212"/>
    <n v="9"/>
    <s v="kg"/>
    <n v="23820.01"/>
    <s v="Input"/>
    <s v="CO2"/>
    <n v="73.3"/>
    <n v="4.02E-2"/>
    <n v="1"/>
    <m/>
    <n v="0"/>
    <n v="0"/>
    <n v="21"/>
    <m/>
    <n v="0"/>
    <n v="0"/>
    <n v="310"/>
    <n v="70.189470666599988"/>
  </r>
  <r>
    <n v="2007"/>
    <s v="2D2"/>
    <x v="16"/>
    <n v="24291"/>
    <n v="23212"/>
    <n v="9"/>
    <s v="kg"/>
    <n v="9100.4509999999991"/>
    <s v="Input"/>
    <s v="CO2"/>
    <n v="73.3"/>
    <n v="4.02E-2"/>
    <n v="1"/>
    <m/>
    <n v="0"/>
    <n v="0"/>
    <n v="21"/>
    <m/>
    <n v="0"/>
    <n v="0"/>
    <n v="310"/>
    <n v="26.815934943659997"/>
  </r>
  <r>
    <n v="2007"/>
    <s v="2D2"/>
    <x v="16"/>
    <n v="24291"/>
    <n v="23212"/>
    <n v="9"/>
    <s v="kg"/>
    <n v="53988.03"/>
    <s v="Input"/>
    <s v="CO2"/>
    <n v="73.3"/>
    <n v="4.02E-2"/>
    <n v="1"/>
    <m/>
    <n v="0"/>
    <n v="0"/>
    <n v="21"/>
    <m/>
    <n v="0"/>
    <n v="0"/>
    <n v="310"/>
    <n v="159.08436847979999"/>
  </r>
  <r>
    <n v="2007"/>
    <s v="2D2"/>
    <x v="16"/>
    <n v="24291"/>
    <n v="23212"/>
    <n v="9"/>
    <s v="kg"/>
    <n v="53928"/>
    <s v="Input"/>
    <s v="CO2"/>
    <n v="73.3"/>
    <n v="4.02E-2"/>
    <n v="1"/>
    <m/>
    <n v="0"/>
    <n v="0"/>
    <n v="21"/>
    <m/>
    <n v="0"/>
    <n v="0"/>
    <n v="310"/>
    <n v="158.90748048"/>
  </r>
  <r>
    <n v="2007"/>
    <s v="2D2"/>
    <x v="16"/>
    <n v="24291"/>
    <n v="23212"/>
    <n v="9"/>
    <s v="kg"/>
    <n v="37553"/>
    <s v="Input"/>
    <s v="CO2"/>
    <n v="73.3"/>
    <n v="4.02E-2"/>
    <n v="1"/>
    <m/>
    <n v="0"/>
    <n v="0"/>
    <n v="21"/>
    <m/>
    <n v="0"/>
    <n v="0"/>
    <n v="310"/>
    <n v="110.65592297999999"/>
  </r>
  <r>
    <n v="2007"/>
    <s v="2D2"/>
    <x v="16"/>
    <n v="24291"/>
    <n v="23212"/>
    <n v="9"/>
    <s v="kg"/>
    <n v="178370"/>
    <s v="Input"/>
    <s v="CO2"/>
    <n v="73.3"/>
    <n v="4.02E-2"/>
    <n v="1"/>
    <m/>
    <n v="0"/>
    <n v="0"/>
    <n v="21"/>
    <m/>
    <n v="0"/>
    <n v="0"/>
    <n v="310"/>
    <n v="525.59574420000001"/>
  </r>
  <r>
    <n v="2007"/>
    <s v="2D2"/>
    <x v="16"/>
    <n v="24291"/>
    <n v="23212"/>
    <n v="9"/>
    <s v="kg"/>
    <n v="203136.4"/>
    <s v="Input"/>
    <s v="CO2"/>
    <n v="73.3"/>
    <n v="4.02E-2"/>
    <n v="1"/>
    <m/>
    <n v="0"/>
    <n v="0"/>
    <n v="21"/>
    <m/>
    <n v="0"/>
    <n v="0"/>
    <n v="310"/>
    <n v="598.57390442399992"/>
  </r>
  <r>
    <n v="2007"/>
    <s v="2D2"/>
    <x v="16"/>
    <n v="24291"/>
    <n v="23212"/>
    <n v="9"/>
    <s v="kg"/>
    <n v="9628.0920000000006"/>
    <s v="Input"/>
    <s v="CO2"/>
    <n v="73.3"/>
    <n v="4.02E-2"/>
    <n v="1"/>
    <m/>
    <n v="0"/>
    <n v="0"/>
    <n v="21"/>
    <m/>
    <n v="0"/>
    <n v="0"/>
    <n v="310"/>
    <n v="28.370713572720003"/>
  </r>
  <r>
    <n v="2007"/>
    <s v="2D2"/>
    <x v="16"/>
    <n v="24291"/>
    <n v="23212"/>
    <n v="0"/>
    <m/>
    <n v="26190"/>
    <s v="Input"/>
    <s v="CO2"/>
    <n v="73.3"/>
    <n v="4.02E-2"/>
    <n v="1"/>
    <m/>
    <n v="0"/>
    <n v="0"/>
    <n v="21"/>
    <m/>
    <n v="0"/>
    <n v="0"/>
    <n v="310"/>
    <n v="77173.025399999999"/>
  </r>
  <r>
    <n v="2007"/>
    <s v="2D2"/>
    <x v="16"/>
    <n v="24291"/>
    <n v="23212"/>
    <n v="9"/>
    <s v="kg"/>
    <n v="22667"/>
    <s v="Input"/>
    <s v="CO2"/>
    <n v="73.3"/>
    <n v="4.02E-2"/>
    <n v="1"/>
    <m/>
    <n v="0"/>
    <n v="0"/>
    <n v="21"/>
    <m/>
    <n v="0"/>
    <n v="0"/>
    <n v="310"/>
    <n v="66.791942219999996"/>
  </r>
  <r>
    <n v="2007"/>
    <s v="2D2"/>
    <x v="16"/>
    <n v="24291"/>
    <n v="23212"/>
    <n v="9"/>
    <s v="kg"/>
    <n v="16068"/>
    <s v="Input"/>
    <s v="CO2"/>
    <n v="73.3"/>
    <n v="4.02E-2"/>
    <n v="1"/>
    <m/>
    <n v="0"/>
    <n v="0"/>
    <n v="21"/>
    <m/>
    <n v="0"/>
    <n v="0"/>
    <n v="310"/>
    <n v="47.34693287999999"/>
  </r>
  <r>
    <n v="2007"/>
    <s v="2D2"/>
    <x v="16"/>
    <n v="24291"/>
    <n v="23212"/>
    <n v="9"/>
    <s v="kg"/>
    <n v="20081"/>
    <s v="Input"/>
    <s v="CO2"/>
    <n v="73.3"/>
    <n v="4.02E-2"/>
    <n v="1"/>
    <m/>
    <n v="0"/>
    <n v="0"/>
    <n v="21"/>
    <m/>
    <n v="0"/>
    <n v="0"/>
    <n v="310"/>
    <n v="59.171879460000007"/>
  </r>
  <r>
    <n v="2007"/>
    <s v="2D2"/>
    <x v="16"/>
    <n v="24291"/>
    <n v="23212"/>
    <n v="9"/>
    <s v="kg"/>
    <n v="34334"/>
    <s v="Input"/>
    <s v="CO2"/>
    <n v="73.3"/>
    <n v="4.02E-2"/>
    <n v="1"/>
    <m/>
    <n v="0"/>
    <n v="0"/>
    <n v="21"/>
    <m/>
    <n v="0"/>
    <n v="0"/>
    <n v="310"/>
    <n v="101.17062443999998"/>
  </r>
  <r>
    <n v="2007"/>
    <s v="2D2"/>
    <x v="16"/>
    <n v="24291"/>
    <n v="23212"/>
    <n v="9"/>
    <s v="kg"/>
    <n v="7526"/>
    <s v="Input"/>
    <s v="CO2"/>
    <n v="73.3"/>
    <n v="4.02E-2"/>
    <n v="1"/>
    <m/>
    <n v="0"/>
    <n v="0"/>
    <n v="21"/>
    <m/>
    <n v="0"/>
    <n v="0"/>
    <n v="310"/>
    <n v="22.176563159999997"/>
  </r>
  <r>
    <n v="2007"/>
    <s v="2D2"/>
    <x v="16"/>
    <n v="24291"/>
    <n v="23212"/>
    <n v="9"/>
    <s v="kg"/>
    <n v="14119"/>
    <s v="Input"/>
    <s v="CO2"/>
    <n v="73.3"/>
    <n v="4.02E-2"/>
    <n v="1"/>
    <m/>
    <n v="0"/>
    <n v="0"/>
    <n v="21"/>
    <m/>
    <n v="0"/>
    <n v="0"/>
    <n v="310"/>
    <n v="41.603892540000004"/>
  </r>
  <r>
    <n v="2007"/>
    <s v="2D2"/>
    <x v="16"/>
    <n v="24291"/>
    <n v="23212"/>
    <n v="9"/>
    <s v="kg"/>
    <n v="5246.6930000000002"/>
    <s v="Input"/>
    <s v="CO2"/>
    <n v="73.3"/>
    <n v="4.02E-2"/>
    <n v="1"/>
    <m/>
    <n v="0"/>
    <n v="0"/>
    <n v="21"/>
    <m/>
    <n v="0"/>
    <n v="0"/>
    <n v="310"/>
    <n v="15.46022039538"/>
  </r>
  <r>
    <n v="2007"/>
    <s v="2D2"/>
    <x v="16"/>
    <n v="24291"/>
    <n v="23212"/>
    <n v="9"/>
    <s v="kg"/>
    <n v="28068.34"/>
    <s v="Input"/>
    <s v="CO2"/>
    <n v="73.3"/>
    <n v="4.02E-2"/>
    <n v="1"/>
    <m/>
    <n v="0"/>
    <n v="0"/>
    <n v="21"/>
    <m/>
    <n v="0"/>
    <n v="0"/>
    <n v="310"/>
    <n v="82.707854744399995"/>
  </r>
  <r>
    <n v="2007"/>
    <s v="2D2"/>
    <x v="16"/>
    <n v="24291"/>
    <n v="23212"/>
    <n v="9"/>
    <s v="kg"/>
    <n v="4169"/>
    <s v="Input"/>
    <s v="CO2"/>
    <n v="73.3"/>
    <n v="4.02E-2"/>
    <n v="1"/>
    <m/>
    <n v="0"/>
    <n v="0"/>
    <n v="21"/>
    <m/>
    <n v="0"/>
    <n v="0"/>
    <n v="310"/>
    <n v="12.28462554"/>
  </r>
  <r>
    <n v="2007"/>
    <s v="2D2"/>
    <x v="16"/>
    <n v="24291"/>
    <n v="23212"/>
    <n v="9"/>
    <s v="kg"/>
    <n v="29625"/>
    <s v="Input"/>
    <s v="CO2"/>
    <n v="73.3"/>
    <n v="4.02E-2"/>
    <n v="1"/>
    <m/>
    <n v="0"/>
    <n v="0"/>
    <n v="21"/>
    <m/>
    <n v="0"/>
    <n v="0"/>
    <n v="310"/>
    <n v="87.294802500000003"/>
  </r>
  <r>
    <n v="2007"/>
    <s v="2D2"/>
    <x v="16"/>
    <n v="24291"/>
    <n v="23212"/>
    <n v="9"/>
    <s v="kg"/>
    <n v="20882"/>
    <s v="Input"/>
    <s v="CO2"/>
    <n v="73.3"/>
    <n v="4.02E-2"/>
    <n v="1"/>
    <m/>
    <n v="0"/>
    <n v="0"/>
    <n v="21"/>
    <m/>
    <n v="0"/>
    <n v="0"/>
    <n v="310"/>
    <n v="61.532154119999994"/>
  </r>
  <r>
    <n v="2007"/>
    <s v="2D2"/>
    <x v="16"/>
    <n v="24291"/>
    <n v="23212"/>
    <n v="9"/>
    <s v="kg"/>
    <n v="898159.6"/>
    <s v="Input"/>
    <s v="CO2"/>
    <n v="73.3"/>
    <n v="4.02E-2"/>
    <n v="1"/>
    <m/>
    <n v="0"/>
    <n v="0"/>
    <n v="21"/>
    <m/>
    <n v="0"/>
    <n v="0"/>
    <n v="310"/>
    <n v="2646.5709669359999"/>
  </r>
  <r>
    <n v="2007"/>
    <s v="2D2"/>
    <x v="16"/>
    <n v="24291"/>
    <n v="23212"/>
    <n v="9"/>
    <s v="kg"/>
    <n v="12531"/>
    <s v="Input"/>
    <s v="CO2"/>
    <n v="73.3"/>
    <n v="4.02E-2"/>
    <n v="1"/>
    <m/>
    <n v="0"/>
    <n v="0"/>
    <n v="21"/>
    <m/>
    <n v="0"/>
    <n v="0"/>
    <n v="310"/>
    <n v="36.924596459999997"/>
  </r>
  <r>
    <n v="2007"/>
    <s v="2D2"/>
    <x v="16"/>
    <n v="24291"/>
    <n v="23212"/>
    <n v="9"/>
    <s v="kg"/>
    <n v="153611"/>
    <s v="Input"/>
    <s v="CO2"/>
    <n v="73.3"/>
    <n v="4.02E-2"/>
    <n v="1"/>
    <m/>
    <n v="0"/>
    <n v="0"/>
    <n v="21"/>
    <m/>
    <n v="0"/>
    <n v="0"/>
    <n v="310"/>
    <n v="452.63938925999997"/>
  </r>
  <r>
    <n v="2007"/>
    <s v="2D2"/>
    <x v="16"/>
    <n v="24291"/>
    <n v="23212"/>
    <n v="9"/>
    <s v="kg"/>
    <n v="19852"/>
    <s v="Input"/>
    <s v="CO2"/>
    <n v="73.3"/>
    <n v="4.02E-2"/>
    <n v="1"/>
    <m/>
    <n v="0"/>
    <n v="0"/>
    <n v="21"/>
    <m/>
    <n v="0"/>
    <n v="0"/>
    <n v="310"/>
    <n v="58.497094319999995"/>
  </r>
  <r>
    <n v="2007"/>
    <s v="2D2"/>
    <x v="16"/>
    <n v="24291"/>
    <n v="23212"/>
    <n v="9"/>
    <s v="kg"/>
    <n v="14799"/>
    <s v="Input"/>
    <s v="CO2"/>
    <n v="73.3"/>
    <n v="4.02E-2"/>
    <n v="1"/>
    <m/>
    <n v="0"/>
    <n v="0"/>
    <n v="21"/>
    <m/>
    <n v="0"/>
    <n v="0"/>
    <n v="310"/>
    <n v="43.607621339999994"/>
  </r>
  <r>
    <n v="2007"/>
    <s v="2D2"/>
    <x v="16"/>
    <n v="24291"/>
    <n v="23212"/>
    <n v="9"/>
    <s v="kg"/>
    <n v="70352.55"/>
    <s v="Input"/>
    <s v="CO2"/>
    <n v="73.3"/>
    <n v="4.02E-2"/>
    <n v="1"/>
    <m/>
    <n v="0"/>
    <n v="0"/>
    <n v="21"/>
    <m/>
    <n v="0"/>
    <n v="0"/>
    <n v="310"/>
    <n v="207.30504498299999"/>
  </r>
  <r>
    <n v="2007"/>
    <s v="2D2"/>
    <x v="16"/>
    <n v="24291"/>
    <n v="23212"/>
    <n v="9"/>
    <s v="kg"/>
    <n v="280395.09999999998"/>
    <s v="Input"/>
    <s v="CO2"/>
    <n v="73.3"/>
    <n v="4.02E-2"/>
    <n v="1"/>
    <m/>
    <n v="0"/>
    <n v="0"/>
    <n v="21"/>
    <m/>
    <n v="0"/>
    <n v="0"/>
    <n v="310"/>
    <n v="826.22902536599986"/>
  </r>
  <r>
    <n v="2007"/>
    <s v="2D2"/>
    <x v="16"/>
    <n v="24291"/>
    <n v="23212"/>
    <n v="9"/>
    <s v="kg"/>
    <n v="22659"/>
    <s v="Input"/>
    <s v="CO2"/>
    <n v="73.3"/>
    <n v="4.02E-2"/>
    <n v="1"/>
    <m/>
    <n v="0"/>
    <n v="0"/>
    <n v="21"/>
    <m/>
    <n v="0"/>
    <n v="0"/>
    <n v="310"/>
    <n v="66.768368940000002"/>
  </r>
  <r>
    <n v="2007"/>
    <s v="2D2"/>
    <x v="16"/>
    <n v="24291"/>
    <n v="23212"/>
    <n v="9"/>
    <s v="kg"/>
    <n v="45843.21"/>
    <s v="Input"/>
    <s v="CO2"/>
    <n v="73.3"/>
    <n v="4.02E-2"/>
    <n v="1"/>
    <m/>
    <n v="0"/>
    <n v="0"/>
    <n v="21"/>
    <m/>
    <n v="0"/>
    <n v="0"/>
    <n v="310"/>
    <n v="135.0843531786"/>
  </r>
  <r>
    <n v="2007"/>
    <s v="2D2"/>
    <x v="16"/>
    <n v="24291"/>
    <n v="23212"/>
    <n v="9"/>
    <s v="kg"/>
    <n v="18772"/>
    <s v="Input"/>
    <s v="CO2"/>
    <n v="73.3"/>
    <n v="4.02E-2"/>
    <n v="1"/>
    <m/>
    <n v="0"/>
    <n v="0"/>
    <n v="21"/>
    <m/>
    <n v="0"/>
    <n v="0"/>
    <n v="310"/>
    <n v="55.314701519999993"/>
  </r>
  <r>
    <n v="2007"/>
    <s v="2D2"/>
    <x v="16"/>
    <n v="24291"/>
    <n v="23212"/>
    <n v="9"/>
    <s v="kg"/>
    <n v="17450"/>
    <s v="Input"/>
    <s v="CO2"/>
    <n v="73.3"/>
    <n v="4.02E-2"/>
    <n v="1"/>
    <m/>
    <n v="0"/>
    <n v="0"/>
    <n v="21"/>
    <m/>
    <n v="0"/>
    <n v="0"/>
    <n v="310"/>
    <n v="51.419216999999996"/>
  </r>
  <r>
    <n v="2007"/>
    <s v="2D2"/>
    <x v="16"/>
    <n v="24291"/>
    <n v="23212"/>
    <n v="9"/>
    <s v="kg"/>
    <n v="21700"/>
    <s v="Input"/>
    <s v="CO2"/>
    <n v="73.3"/>
    <n v="4.02E-2"/>
    <n v="1"/>
    <m/>
    <n v="0"/>
    <n v="0"/>
    <n v="21"/>
    <m/>
    <n v="0"/>
    <n v="0"/>
    <n v="310"/>
    <n v="63.942521999999997"/>
  </r>
  <r>
    <n v="2007"/>
    <s v="2D2"/>
    <x v="16"/>
    <n v="24291"/>
    <n v="23212"/>
    <n v="9"/>
    <s v="kg"/>
    <n v="48880"/>
    <s v="Input"/>
    <s v="CO2"/>
    <n v="73.3"/>
    <n v="4.02E-2"/>
    <n v="1"/>
    <m/>
    <n v="0"/>
    <n v="0"/>
    <n v="21"/>
    <m/>
    <n v="0"/>
    <n v="0"/>
    <n v="310"/>
    <n v="144.0327408"/>
  </r>
  <r>
    <n v="2007"/>
    <s v="2D2"/>
    <x v="16"/>
    <n v="24291"/>
    <n v="23212"/>
    <n v="9"/>
    <s v="kg"/>
    <n v="74044"/>
    <s v="Input"/>
    <s v="CO2"/>
    <n v="73.3"/>
    <n v="4.02E-2"/>
    <n v="1"/>
    <m/>
    <n v="0"/>
    <n v="0"/>
    <n v="21"/>
    <m/>
    <n v="0"/>
    <n v="0"/>
    <n v="310"/>
    <n v="218.18249304"/>
  </r>
  <r>
    <n v="2007"/>
    <s v="2D2"/>
    <x v="16"/>
    <n v="24291"/>
    <n v="23212"/>
    <n v="9"/>
    <s v="kg"/>
    <n v="12783.06"/>
    <s v="Input"/>
    <s v="CO2"/>
    <n v="73.3"/>
    <n v="4.02E-2"/>
    <n v="1"/>
    <m/>
    <n v="0"/>
    <n v="0"/>
    <n v="21"/>
    <m/>
    <n v="0"/>
    <n v="0"/>
    <n v="310"/>
    <n v="37.667331579599995"/>
  </r>
  <r>
    <n v="2007"/>
    <s v="2D2"/>
    <x v="16"/>
    <n v="24291"/>
    <n v="23212"/>
    <n v="9"/>
    <s v="kg"/>
    <n v="8121.3230000000003"/>
    <s v="Input"/>
    <s v="CO2"/>
    <n v="73.3"/>
    <n v="4.02E-2"/>
    <n v="1"/>
    <m/>
    <n v="0"/>
    <n v="0"/>
    <n v="21"/>
    <m/>
    <n v="0"/>
    <n v="0"/>
    <n v="310"/>
    <n v="23.930777631179996"/>
  </r>
  <r>
    <n v="2007"/>
    <s v="2D2"/>
    <x v="16"/>
    <n v="24291"/>
    <n v="23212"/>
    <n v="9"/>
    <s v="kg"/>
    <n v="8398.7420000000002"/>
    <s v="Input"/>
    <s v="CO2"/>
    <n v="73.3"/>
    <n v="4.02E-2"/>
    <n v="1"/>
    <m/>
    <n v="0"/>
    <n v="0"/>
    <n v="21"/>
    <m/>
    <n v="0"/>
    <n v="0"/>
    <n v="310"/>
    <n v="24.748237101719997"/>
  </r>
  <r>
    <n v="2007"/>
    <s v="2D2"/>
    <x v="16"/>
    <n v="24291"/>
    <n v="23212"/>
    <n v="9"/>
    <s v="kg"/>
    <n v="71891"/>
    <s v="Input"/>
    <s v="CO2"/>
    <n v="73.3"/>
    <n v="4.02E-2"/>
    <n v="1"/>
    <m/>
    <n v="0"/>
    <n v="0"/>
    <n v="21"/>
    <m/>
    <n v="0"/>
    <n v="0"/>
    <n v="310"/>
    <n v="211.83833405999999"/>
  </r>
  <r>
    <n v="2007"/>
    <s v="2D2"/>
    <x v="16"/>
    <n v="24291"/>
    <n v="23212"/>
    <n v="9"/>
    <s v="kg"/>
    <n v="17472"/>
    <s v="Input"/>
    <s v="CO2"/>
    <n v="73.3"/>
    <n v="4.02E-2"/>
    <n v="1"/>
    <m/>
    <n v="0"/>
    <n v="0"/>
    <n v="21"/>
    <m/>
    <n v="0"/>
    <n v="0"/>
    <n v="310"/>
    <n v="51.484043519999993"/>
  </r>
  <r>
    <n v="2007"/>
    <s v="2D2"/>
    <x v="16"/>
    <n v="24291"/>
    <n v="23212"/>
    <n v="9"/>
    <s v="kg"/>
    <n v="19941.57"/>
    <s v="Input"/>
    <s v="CO2"/>
    <n v="73.3"/>
    <n v="4.02E-2"/>
    <n v="1"/>
    <m/>
    <n v="0"/>
    <n v="0"/>
    <n v="21"/>
    <m/>
    <n v="0"/>
    <n v="0"/>
    <n v="310"/>
    <n v="58.761026656199995"/>
  </r>
  <r>
    <n v="2007"/>
    <s v="2D2"/>
    <x v="16"/>
    <n v="24291"/>
    <n v="23212"/>
    <n v="9"/>
    <s v="kg"/>
    <n v="111000"/>
    <s v="Input"/>
    <s v="CO2"/>
    <n v="73.3"/>
    <n v="4.02E-2"/>
    <n v="1"/>
    <m/>
    <n v="0"/>
    <n v="0"/>
    <n v="21"/>
    <m/>
    <n v="0"/>
    <n v="0"/>
    <n v="310"/>
    <n v="327.07926000000003"/>
  </r>
  <r>
    <n v="2007"/>
    <s v="2D2"/>
    <x v="16"/>
    <n v="24291"/>
    <n v="23212"/>
    <n v="9"/>
    <s v="kg"/>
    <n v="2300.951"/>
    <s v="Input"/>
    <s v="CO2"/>
    <n v="73.3"/>
    <n v="4.02E-2"/>
    <n v="1"/>
    <m/>
    <n v="0"/>
    <n v="0"/>
    <n v="21"/>
    <m/>
    <n v="0"/>
    <n v="0"/>
    <n v="310"/>
    <n v="6.7801202736599997"/>
  </r>
  <r>
    <n v="2007"/>
    <s v="2D2"/>
    <x v="16"/>
    <n v="24291"/>
    <n v="23212"/>
    <n v="9"/>
    <s v="kg"/>
    <n v="2605.5680000000002"/>
    <s v="Input"/>
    <s v="CO2"/>
    <n v="73.3"/>
    <n v="4.02E-2"/>
    <n v="1"/>
    <m/>
    <n v="0"/>
    <n v="0"/>
    <n v="21"/>
    <m/>
    <n v="0"/>
    <n v="0"/>
    <n v="310"/>
    <n v="7.6777230028800005"/>
  </r>
  <r>
    <n v="2007"/>
    <s v="2D2"/>
    <x v="16"/>
    <n v="24291"/>
    <n v="23212"/>
    <n v="9"/>
    <s v="kg"/>
    <n v="92920"/>
    <s v="Input"/>
    <s v="CO2"/>
    <n v="73.3"/>
    <n v="4.02E-2"/>
    <n v="1"/>
    <m/>
    <n v="0"/>
    <n v="0"/>
    <n v="21"/>
    <m/>
    <n v="0"/>
    <n v="0"/>
    <n v="310"/>
    <n v="273.8036472"/>
  </r>
  <r>
    <n v="2007"/>
    <s v="2D2"/>
    <x v="16"/>
    <n v="24291"/>
    <n v="23212"/>
    <n v="9"/>
    <s v="kg"/>
    <n v="21175"/>
    <s v="Input"/>
    <s v="CO2"/>
    <n v="73.3"/>
    <n v="4.02E-2"/>
    <n v="1"/>
    <m/>
    <n v="0"/>
    <n v="0"/>
    <n v="21"/>
    <m/>
    <n v="0"/>
    <n v="0"/>
    <n v="310"/>
    <n v="62.395525499999998"/>
  </r>
  <r>
    <n v="2007"/>
    <s v="2D2"/>
    <x v="16"/>
    <n v="24291"/>
    <n v="23212"/>
    <n v="9"/>
    <s v="kg"/>
    <n v="85891.28"/>
    <s v="Input"/>
    <s v="CO2"/>
    <n v="73.3"/>
    <n v="4.02E-2"/>
    <n v="1"/>
    <m/>
    <n v="0"/>
    <n v="0"/>
    <n v="21"/>
    <m/>
    <n v="0"/>
    <n v="0"/>
    <n v="310"/>
    <n v="253.09239912479998"/>
  </r>
  <r>
    <n v="2007"/>
    <s v="2D2"/>
    <x v="16"/>
    <n v="24291"/>
    <n v="23212"/>
    <n v="9"/>
    <s v="kg"/>
    <n v="962"/>
    <s v="Input"/>
    <s v="CO2"/>
    <n v="73.3"/>
    <n v="4.02E-2"/>
    <n v="1"/>
    <m/>
    <n v="0"/>
    <n v="0"/>
    <n v="21"/>
    <m/>
    <n v="0"/>
    <n v="0"/>
    <n v="310"/>
    <n v="2.8346869199999998"/>
  </r>
  <r>
    <n v="2007"/>
    <s v="2D2"/>
    <x v="16"/>
    <n v="24291"/>
    <n v="23212"/>
    <n v="9"/>
    <s v="kg"/>
    <n v="16441"/>
    <s v="Input"/>
    <s v="CO2"/>
    <n v="73.3"/>
    <n v="4.02E-2"/>
    <n v="1"/>
    <m/>
    <n v="0"/>
    <n v="0"/>
    <n v="21"/>
    <m/>
    <n v="0"/>
    <n v="0"/>
    <n v="310"/>
    <n v="48.446037060000002"/>
  </r>
  <r>
    <n v="2007"/>
    <s v="2D2"/>
    <x v="16"/>
    <n v="24291"/>
    <n v="23212"/>
    <n v="0"/>
    <m/>
    <n v="14748"/>
    <s v="Input"/>
    <s v="CO2"/>
    <n v="73.3"/>
    <n v="4.02E-2"/>
    <n v="1"/>
    <m/>
    <n v="0"/>
    <n v="0"/>
    <n v="21"/>
    <m/>
    <n v="0"/>
    <n v="0"/>
    <n v="310"/>
    <n v="43457.341679999998"/>
  </r>
  <r>
    <n v="2007"/>
    <s v="2D2"/>
    <x v="16"/>
    <n v="24291"/>
    <n v="23212"/>
    <n v="9"/>
    <s v="kg"/>
    <n v="23444.68"/>
    <s v="Input"/>
    <s v="CO2"/>
    <n v="73.3"/>
    <n v="4.02E-2"/>
    <n v="1"/>
    <m/>
    <n v="0"/>
    <n v="0"/>
    <n v="21"/>
    <m/>
    <n v="0"/>
    <n v="0"/>
    <n v="310"/>
    <n v="69.083500768800008"/>
  </r>
  <r>
    <n v="2007"/>
    <s v="2D2"/>
    <x v="16"/>
    <n v="24291"/>
    <n v="23212"/>
    <n v="9"/>
    <s v="kg"/>
    <n v="209838"/>
    <s v="Input"/>
    <s v="CO2"/>
    <n v="73.3"/>
    <n v="4.02E-2"/>
    <n v="1"/>
    <m/>
    <n v="0"/>
    <n v="0"/>
    <n v="21"/>
    <m/>
    <n v="0"/>
    <n v="0"/>
    <n v="310"/>
    <n v="618.32124107999994"/>
  </r>
  <r>
    <n v="2007"/>
    <s v="2D2"/>
    <x v="16"/>
    <n v="24291"/>
    <n v="23212"/>
    <n v="9"/>
    <s v="kg"/>
    <n v="9202"/>
    <s v="Input"/>
    <s v="CO2"/>
    <n v="73.3"/>
    <n v="4.02E-2"/>
    <n v="1"/>
    <m/>
    <n v="0"/>
    <n v="0"/>
    <n v="21"/>
    <m/>
    <n v="0"/>
    <n v="0"/>
    <n v="310"/>
    <n v="27.115165319999999"/>
  </r>
  <r>
    <n v="2007"/>
    <s v="2D2"/>
    <x v="16"/>
    <n v="24291"/>
    <n v="23212"/>
    <n v="0"/>
    <m/>
    <n v="2737"/>
    <s v="Input"/>
    <s v="CO2"/>
    <n v="73.3"/>
    <n v="4.02E-2"/>
    <n v="1"/>
    <m/>
    <n v="0"/>
    <n v="0"/>
    <n v="21"/>
    <m/>
    <n v="0"/>
    <n v="0"/>
    <n v="310"/>
    <n v="8065.0084200000001"/>
  </r>
  <r>
    <n v="2007"/>
    <s v="2D2"/>
    <x v="16"/>
    <n v="24291"/>
    <n v="23212"/>
    <n v="9"/>
    <s v="kg"/>
    <n v="71324"/>
    <s v="Input"/>
    <s v="CO2"/>
    <n v="73.3"/>
    <n v="4.02E-2"/>
    <n v="1"/>
    <m/>
    <n v="0"/>
    <n v="0"/>
    <n v="21"/>
    <m/>
    <n v="0"/>
    <n v="0"/>
    <n v="310"/>
    <n v="210.16757784000001"/>
  </r>
  <r>
    <n v="2007"/>
    <s v="2D2"/>
    <x v="16"/>
    <n v="24291"/>
    <n v="23212"/>
    <n v="9"/>
    <s v="kg"/>
    <n v="2625"/>
    <s v="Input"/>
    <s v="CO2"/>
    <n v="73.3"/>
    <n v="4.02E-2"/>
    <n v="1"/>
    <m/>
    <n v="0"/>
    <n v="0"/>
    <n v="21"/>
    <m/>
    <n v="0"/>
    <n v="0"/>
    <n v="310"/>
    <n v="7.7349825000000001"/>
  </r>
  <r>
    <n v="2007"/>
    <s v="2D2"/>
    <x v="16"/>
    <n v="24291"/>
    <n v="23212"/>
    <n v="9"/>
    <s v="kg"/>
    <n v="2953.703"/>
    <s v="Input"/>
    <s v="CO2"/>
    <n v="73.3"/>
    <n v="4.02E-2"/>
    <n v="1"/>
    <m/>
    <n v="0"/>
    <n v="0"/>
    <n v="21"/>
    <m/>
    <n v="0"/>
    <n v="0"/>
    <n v="310"/>
    <n v="8.7035584819799983"/>
  </r>
  <r>
    <n v="2007"/>
    <s v="2D2"/>
    <x v="16"/>
    <n v="24291"/>
    <n v="23212"/>
    <n v="9"/>
    <s v="kg"/>
    <n v="58974"/>
    <s v="Input"/>
    <s v="CO2"/>
    <n v="73.3"/>
    <n v="4.02E-2"/>
    <n v="1"/>
    <m/>
    <n v="0"/>
    <n v="0"/>
    <n v="21"/>
    <m/>
    <n v="0"/>
    <n v="0"/>
    <n v="310"/>
    <n v="173.77632684"/>
  </r>
  <r>
    <n v="2007"/>
    <s v="2D2"/>
    <x v="16"/>
    <n v="24291"/>
    <n v="23212"/>
    <n v="9"/>
    <s v="kg"/>
    <n v="19100"/>
    <s v="Input"/>
    <s v="CO2"/>
    <n v="73.3"/>
    <n v="4.02E-2"/>
    <n v="1"/>
    <m/>
    <n v="0"/>
    <n v="0"/>
    <n v="21"/>
    <m/>
    <n v="0"/>
    <n v="0"/>
    <n v="310"/>
    <n v="56.281205999999997"/>
  </r>
  <r>
    <n v="2007"/>
    <s v="2D2"/>
    <x v="16"/>
    <n v="24291"/>
    <n v="23212"/>
    <n v="9"/>
    <s v="kg"/>
    <n v="10966"/>
    <s v="Input"/>
    <s v="CO2"/>
    <n v="73.3"/>
    <n v="4.02E-2"/>
    <n v="1"/>
    <m/>
    <n v="0"/>
    <n v="0"/>
    <n v="21"/>
    <m/>
    <n v="0"/>
    <n v="0"/>
    <n v="310"/>
    <n v="32.313073559999999"/>
  </r>
  <r>
    <n v="2007"/>
    <s v="2D2"/>
    <x v="16"/>
    <n v="24291"/>
    <n v="23212"/>
    <n v="9"/>
    <s v="kg"/>
    <n v="165478.1"/>
    <s v="Input"/>
    <s v="CO2"/>
    <n v="73.3"/>
    <n v="4.02E-2"/>
    <n v="1"/>
    <m/>
    <n v="0"/>
    <n v="0"/>
    <n v="21"/>
    <m/>
    <n v="0"/>
    <n v="0"/>
    <n v="310"/>
    <n v="487.60769814600002"/>
  </r>
  <r>
    <n v="2007"/>
    <s v="2D2"/>
    <x v="16"/>
    <n v="24291"/>
    <n v="23212"/>
    <n v="9"/>
    <s v="kg"/>
    <n v="16746"/>
    <s v="Input"/>
    <s v="CO2"/>
    <n v="73.3"/>
    <n v="4.02E-2"/>
    <n v="1"/>
    <m/>
    <n v="0"/>
    <n v="0"/>
    <n v="21"/>
    <m/>
    <n v="0"/>
    <n v="0"/>
    <n v="310"/>
    <n v="49.344768360000003"/>
  </r>
  <r>
    <n v="2007"/>
    <s v="2D2"/>
    <x v="16"/>
    <n v="24291"/>
    <n v="23212"/>
    <n v="9"/>
    <s v="kg"/>
    <n v="5373.36"/>
    <s v="Input"/>
    <s v="CO2"/>
    <n v="73.3"/>
    <n v="4.02E-2"/>
    <n v="1"/>
    <m/>
    <n v="0"/>
    <n v="0"/>
    <n v="21"/>
    <m/>
    <n v="0"/>
    <n v="0"/>
    <n v="310"/>
    <n v="15.833464977599997"/>
  </r>
  <r>
    <n v="2007"/>
    <s v="2D2"/>
    <x v="16"/>
    <n v="24291"/>
    <n v="23212"/>
    <n v="9"/>
    <s v="kg"/>
    <n v="285181.90000000002"/>
    <s v="Input"/>
    <s v="CO2"/>
    <n v="73.3"/>
    <n v="4.02E-2"/>
    <n v="1"/>
    <m/>
    <n v="0"/>
    <n v="0"/>
    <n v="21"/>
    <m/>
    <n v="0"/>
    <n v="0"/>
    <n v="310"/>
    <n v="840.33409745400002"/>
  </r>
  <r>
    <n v="2007"/>
    <s v="2D2"/>
    <x v="16"/>
    <n v="24291"/>
    <n v="23212"/>
    <n v="9"/>
    <s v="kg"/>
    <n v="15454"/>
    <s v="Input"/>
    <s v="CO2"/>
    <n v="73.3"/>
    <n v="4.02E-2"/>
    <n v="1"/>
    <m/>
    <n v="0"/>
    <n v="0"/>
    <n v="21"/>
    <m/>
    <n v="0"/>
    <n v="0"/>
    <n v="310"/>
    <n v="45.537683639999997"/>
  </r>
  <r>
    <n v="2007"/>
    <s v="2D2"/>
    <x v="16"/>
    <n v="24291"/>
    <n v="23212"/>
    <n v="9"/>
    <s v="kg"/>
    <n v="21404.83"/>
    <s v="Input"/>
    <s v="CO2"/>
    <n v="73.3"/>
    <n v="4.02E-2"/>
    <n v="1"/>
    <m/>
    <n v="0"/>
    <n v="0"/>
    <n v="21"/>
    <m/>
    <n v="0"/>
    <n v="0"/>
    <n v="310"/>
    <n v="63.072756367800004"/>
  </r>
  <r>
    <n v="2007"/>
    <s v="2D2"/>
    <x v="16"/>
    <n v="24291"/>
    <n v="23212"/>
    <n v="9"/>
    <s v="kg"/>
    <n v="5897"/>
    <s v="Input"/>
    <s v="CO2"/>
    <n v="73.3"/>
    <n v="4.02E-2"/>
    <n v="1"/>
    <m/>
    <n v="0"/>
    <n v="0"/>
    <n v="21"/>
    <m/>
    <n v="0"/>
    <n v="0"/>
    <n v="310"/>
    <n v="17.376454019999997"/>
  </r>
  <r>
    <n v="2007"/>
    <s v="2D2"/>
    <x v="16"/>
    <n v="24291"/>
    <n v="23212"/>
    <n v="9"/>
    <s v="kg"/>
    <n v="259305.7"/>
    <s v="Input"/>
    <s v="CO2"/>
    <n v="73.3"/>
    <n v="4.02E-2"/>
    <n v="1"/>
    <m/>
    <n v="0"/>
    <n v="0"/>
    <n v="21"/>
    <m/>
    <n v="0"/>
    <n v="0"/>
    <n v="310"/>
    <n v="764.08573396199984"/>
  </r>
  <r>
    <n v="2007"/>
    <s v="2D2"/>
    <x v="16"/>
    <n v="24291"/>
    <n v="23212"/>
    <n v="9"/>
    <s v="kg"/>
    <n v="2812.2730000000001"/>
    <s v="Input"/>
    <s v="CO2"/>
    <n v="73.3"/>
    <n v="4.02E-2"/>
    <n v="1"/>
    <m/>
    <n v="0"/>
    <n v="0"/>
    <n v="21"/>
    <m/>
    <n v="0"/>
    <n v="0"/>
    <n v="310"/>
    <n v="8.2868123581799988"/>
  </r>
  <r>
    <n v="2007"/>
    <s v="2D2"/>
    <x v="16"/>
    <n v="24291"/>
    <n v="23212"/>
    <n v="9"/>
    <s v="kg"/>
    <n v="42333"/>
    <s v="Input"/>
    <s v="CO2"/>
    <n v="73.3"/>
    <n v="4.02E-2"/>
    <n v="1"/>
    <m/>
    <n v="0"/>
    <n v="0"/>
    <n v="21"/>
    <m/>
    <n v="0"/>
    <n v="0"/>
    <n v="310"/>
    <n v="124.74095778"/>
  </r>
  <r>
    <n v="2007"/>
    <s v="2D2"/>
    <x v="16"/>
    <n v="24291"/>
    <n v="23212"/>
    <n v="9"/>
    <s v="kg"/>
    <n v="107051.3"/>
    <s v="Input"/>
    <s v="CO2"/>
    <n v="73.3"/>
    <n v="4.02E-2"/>
    <n v="1"/>
    <m/>
    <n v="0"/>
    <n v="0"/>
    <n v="21"/>
    <m/>
    <n v="0"/>
    <n v="0"/>
    <n v="310"/>
    <n v="315.44378365799997"/>
  </r>
  <r>
    <n v="2007"/>
    <s v="2D2"/>
    <x v="16"/>
    <n v="24291"/>
    <n v="23212"/>
    <n v="9"/>
    <s v="kg"/>
    <n v="79120"/>
    <s v="Input"/>
    <s v="CO2"/>
    <n v="73.3"/>
    <n v="4.02E-2"/>
    <n v="1"/>
    <m/>
    <n v="0"/>
    <n v="0"/>
    <n v="21"/>
    <m/>
    <n v="0"/>
    <n v="0"/>
    <n v="310"/>
    <n v="233.13973920000001"/>
  </r>
  <r>
    <n v="2007"/>
    <s v="2D2"/>
    <x v="16"/>
    <n v="24291"/>
    <n v="23212"/>
    <n v="9"/>
    <s v="kg"/>
    <n v="29171"/>
    <s v="Input"/>
    <s v="CO2"/>
    <n v="73.3"/>
    <n v="4.02E-2"/>
    <n v="1"/>
    <m/>
    <n v="0"/>
    <n v="0"/>
    <n v="21"/>
    <m/>
    <n v="0"/>
    <n v="0"/>
    <n v="310"/>
    <n v="85.957018859999991"/>
  </r>
  <r>
    <n v="2007"/>
    <s v="2D2"/>
    <x v="16"/>
    <n v="24291"/>
    <n v="23212"/>
    <n v="9"/>
    <s v="kg"/>
    <n v="12890"/>
    <s v="Input"/>
    <s v="CO2"/>
    <n v="73.3"/>
    <n v="4.02E-2"/>
    <n v="1"/>
    <m/>
    <n v="0"/>
    <n v="0"/>
    <n v="21"/>
    <m/>
    <n v="0"/>
    <n v="0"/>
    <n v="310"/>
    <n v="37.982447399999998"/>
  </r>
  <r>
    <n v="2007"/>
    <s v="2D2"/>
    <x v="16"/>
    <n v="24291"/>
    <n v="23212"/>
    <n v="9"/>
    <s v="kg"/>
    <n v="49837.61"/>
    <s v="Input"/>
    <s v="CO2"/>
    <n v="73.3"/>
    <n v="4.02E-2"/>
    <n v="1"/>
    <m/>
    <n v="0"/>
    <n v="0"/>
    <n v="21"/>
    <m/>
    <n v="0"/>
    <n v="0"/>
    <n v="310"/>
    <n v="146.8544918826"/>
  </r>
  <r>
    <n v="2007"/>
    <s v="2D2"/>
    <x v="16"/>
    <n v="24291"/>
    <n v="23212"/>
    <n v="9"/>
    <s v="kg"/>
    <n v="26000"/>
    <s v="Input"/>
    <s v="CO2"/>
    <n v="73.3"/>
    <n v="4.02E-2"/>
    <n v="1"/>
    <m/>
    <n v="0"/>
    <n v="0"/>
    <n v="21"/>
    <m/>
    <n v="0"/>
    <n v="0"/>
    <n v="310"/>
    <n v="76.613160000000008"/>
  </r>
  <r>
    <n v="2007"/>
    <s v="2D2"/>
    <x v="16"/>
    <n v="24291"/>
    <n v="23212"/>
    <n v="9"/>
    <s v="kg"/>
    <n v="36296"/>
    <s v="Input"/>
    <s v="CO2"/>
    <n v="73.3"/>
    <n v="4.02E-2"/>
    <n v="1"/>
    <m/>
    <n v="0"/>
    <n v="0"/>
    <n v="21"/>
    <m/>
    <n v="0"/>
    <n v="0"/>
    <n v="310"/>
    <n v="106.95197136"/>
  </r>
  <r>
    <n v="2007"/>
    <s v="2D2"/>
    <x v="16"/>
    <n v="24291"/>
    <n v="23212"/>
    <n v="9"/>
    <s v="kg"/>
    <n v="15524.62"/>
    <s v="Input"/>
    <s v="CO2"/>
    <n v="73.3"/>
    <n v="4.02E-2"/>
    <n v="1"/>
    <m/>
    <n v="0"/>
    <n v="0"/>
    <n v="21"/>
    <m/>
    <n v="0"/>
    <n v="0"/>
    <n v="310"/>
    <n v="45.745776769199999"/>
  </r>
  <r>
    <n v="2007"/>
    <s v="2D2"/>
    <x v="16"/>
    <n v="24291"/>
    <n v="23212"/>
    <n v="9"/>
    <s v="kg"/>
    <n v="56234.59"/>
    <s v="Input"/>
    <s v="CO2"/>
    <n v="73.3"/>
    <n v="4.02E-2"/>
    <n v="1"/>
    <m/>
    <n v="0"/>
    <n v="0"/>
    <n v="21"/>
    <m/>
    <n v="0"/>
    <n v="0"/>
    <n v="310"/>
    <n v="165.70421696939997"/>
  </r>
  <r>
    <n v="2007"/>
    <s v="2D2"/>
    <x v="16"/>
    <n v="24291"/>
    <n v="23212"/>
    <n v="9"/>
    <s v="kg"/>
    <n v="17612"/>
    <s v="Input"/>
    <s v="CO2"/>
    <n v="73.3"/>
    <n v="4.02E-2"/>
    <n v="1"/>
    <m/>
    <n v="0"/>
    <n v="0"/>
    <n v="21"/>
    <m/>
    <n v="0"/>
    <n v="0"/>
    <n v="310"/>
    <n v="51.896575919999997"/>
  </r>
  <r>
    <n v="2007"/>
    <s v="2D2"/>
    <x v="16"/>
    <n v="24291"/>
    <n v="23212"/>
    <n v="9"/>
    <s v="kg"/>
    <n v="87305.58"/>
    <s v="Input"/>
    <s v="CO2"/>
    <n v="73.3"/>
    <n v="4.02E-2"/>
    <n v="1"/>
    <m/>
    <n v="0"/>
    <n v="0"/>
    <n v="21"/>
    <m/>
    <n v="0"/>
    <n v="0"/>
    <n v="310"/>
    <n v="257.2598603628"/>
  </r>
  <r>
    <n v="2007"/>
    <s v="2D2"/>
    <x v="16"/>
    <n v="24291"/>
    <n v="23212"/>
    <n v="9"/>
    <s v="kg"/>
    <n v="13018"/>
    <s v="Input"/>
    <s v="CO2"/>
    <n v="73.3"/>
    <n v="4.02E-2"/>
    <n v="1"/>
    <m/>
    <n v="0"/>
    <n v="0"/>
    <n v="21"/>
    <m/>
    <n v="0"/>
    <n v="0"/>
    <n v="310"/>
    <n v="38.359619879999997"/>
  </r>
  <r>
    <n v="2007"/>
    <s v="2D2"/>
    <x v="16"/>
    <n v="24291"/>
    <n v="23212"/>
    <n v="9"/>
    <s v="kg"/>
    <n v="78901"/>
    <s v="Input"/>
    <s v="CO2"/>
    <n v="73.3"/>
    <n v="4.02E-2"/>
    <n v="1"/>
    <m/>
    <n v="0"/>
    <n v="0"/>
    <n v="21"/>
    <m/>
    <n v="0"/>
    <n v="0"/>
    <n v="310"/>
    <n v="232.49442066"/>
  </r>
  <r>
    <n v="2007"/>
    <s v="2D2"/>
    <x v="16"/>
    <n v="24291"/>
    <n v="23212"/>
    <n v="9"/>
    <s v="kg"/>
    <n v="32629"/>
    <s v="Input"/>
    <s v="CO2"/>
    <n v="73.3"/>
    <n v="4.02E-2"/>
    <n v="1"/>
    <m/>
    <n v="0"/>
    <n v="0"/>
    <n v="21"/>
    <m/>
    <n v="0"/>
    <n v="0"/>
    <n v="310"/>
    <n v="96.146569139999997"/>
  </r>
  <r>
    <n v="2007"/>
    <s v="2D2"/>
    <x v="16"/>
    <n v="24291"/>
    <n v="23212"/>
    <n v="9"/>
    <s v="kg"/>
    <n v="133000"/>
    <s v="Input"/>
    <s v="CO2"/>
    <n v="73.3"/>
    <n v="4.02E-2"/>
    <n v="1"/>
    <m/>
    <n v="0"/>
    <n v="0"/>
    <n v="21"/>
    <m/>
    <n v="0"/>
    <n v="0"/>
    <n v="310"/>
    <n v="391.90577999999999"/>
  </r>
  <r>
    <n v="2007"/>
    <s v="2D2"/>
    <x v="16"/>
    <n v="24291"/>
    <n v="23212"/>
    <n v="9"/>
    <s v="kg"/>
    <n v="94833.98"/>
    <s v="Input"/>
    <s v="CO2"/>
    <n v="73.3"/>
    <n v="4.02E-2"/>
    <n v="1"/>
    <m/>
    <n v="0"/>
    <n v="0"/>
    <n v="21"/>
    <m/>
    <n v="0"/>
    <n v="0"/>
    <n v="310"/>
    <n v="279.44349550679993"/>
  </r>
  <r>
    <n v="2007"/>
    <s v="2D2"/>
    <x v="16"/>
    <n v="24291"/>
    <n v="23212"/>
    <n v="9"/>
    <s v="kg"/>
    <n v="570"/>
    <s v="Input"/>
    <s v="CO2"/>
    <n v="73.3"/>
    <n v="4.02E-2"/>
    <n v="1"/>
    <m/>
    <n v="0"/>
    <n v="0"/>
    <n v="21"/>
    <m/>
    <n v="0"/>
    <n v="0"/>
    <n v="310"/>
    <n v="1.6795962"/>
  </r>
  <r>
    <n v="2007"/>
    <s v="2D2"/>
    <x v="16"/>
    <n v="24291"/>
    <n v="23212"/>
    <n v="9"/>
    <s v="kg"/>
    <n v="61168.3"/>
    <s v="Input"/>
    <s v="CO2"/>
    <n v="73.3"/>
    <n v="4.02E-2"/>
    <n v="1"/>
    <m/>
    <n v="0"/>
    <n v="0"/>
    <n v="21"/>
    <m/>
    <n v="0"/>
    <n v="0"/>
    <n v="310"/>
    <n v="180.24218287799999"/>
  </r>
  <r>
    <n v="2007"/>
    <s v="2D2"/>
    <x v="16"/>
    <n v="24291"/>
    <n v="23212"/>
    <n v="9"/>
    <s v="kg"/>
    <n v="27966"/>
    <s v="Input"/>
    <s v="CO2"/>
    <n v="73.3"/>
    <n v="4.02E-2"/>
    <n v="1"/>
    <m/>
    <n v="0"/>
    <n v="0"/>
    <n v="21"/>
    <m/>
    <n v="0"/>
    <n v="0"/>
    <n v="310"/>
    <n v="82.406293559999995"/>
  </r>
  <r>
    <n v="2007"/>
    <s v="2D2"/>
    <x v="16"/>
    <n v="24291"/>
    <n v="23212"/>
    <n v="9"/>
    <s v="kg"/>
    <n v="31329"/>
    <s v="Input"/>
    <s v="CO2"/>
    <n v="73.3"/>
    <n v="4.02E-2"/>
    <n v="1"/>
    <m/>
    <n v="0"/>
    <n v="0"/>
    <n v="21"/>
    <m/>
    <n v="0"/>
    <n v="0"/>
    <n v="310"/>
    <n v="92.315911139999983"/>
  </r>
  <r>
    <n v="2007"/>
    <s v="2D2"/>
    <x v="16"/>
    <n v="24291"/>
    <n v="23212"/>
    <n v="9"/>
    <s v="kg"/>
    <n v="75548"/>
    <s v="Input"/>
    <s v="CO2"/>
    <n v="73.3"/>
    <n v="4.02E-2"/>
    <n v="1"/>
    <m/>
    <n v="0"/>
    <n v="0"/>
    <n v="21"/>
    <m/>
    <n v="0"/>
    <n v="0"/>
    <n v="310"/>
    <n v="222.61426967999998"/>
  </r>
  <r>
    <n v="2007"/>
    <s v="2D2"/>
    <x v="16"/>
    <n v="24291"/>
    <n v="23212"/>
    <n v="9"/>
    <s v="kg"/>
    <n v="14224.55"/>
    <s v="Input"/>
    <s v="CO2"/>
    <n v="73.3"/>
    <n v="4.02E-2"/>
    <n v="1"/>
    <m/>
    <n v="0"/>
    <n v="0"/>
    <n v="21"/>
    <m/>
    <n v="0"/>
    <n v="0"/>
    <n v="310"/>
    <n v="41.914912502999989"/>
  </r>
  <r>
    <n v="2007"/>
    <s v="2D2"/>
    <x v="16"/>
    <n v="24291"/>
    <n v="23212"/>
    <n v="9"/>
    <s v="kg"/>
    <n v="37646"/>
    <s v="Input"/>
    <s v="CO2"/>
    <n v="73.3"/>
    <n v="4.02E-2"/>
    <n v="1"/>
    <m/>
    <n v="0"/>
    <n v="0"/>
    <n v="21"/>
    <m/>
    <n v="0"/>
    <n v="0"/>
    <n v="310"/>
    <n v="110.92996235999999"/>
  </r>
  <r>
    <n v="2007"/>
    <s v="2D2"/>
    <x v="16"/>
    <n v="24295"/>
    <n v="23212"/>
    <n v="9"/>
    <s v="kg"/>
    <n v="79784.899999999994"/>
    <s v="Input"/>
    <s v="CO2"/>
    <n v="73.3"/>
    <n v="4.02E-2"/>
    <n v="1"/>
    <m/>
    <n v="0"/>
    <n v="0"/>
    <n v="21"/>
    <m/>
    <n v="0"/>
    <n v="0"/>
    <n v="310"/>
    <n v="235.09897343399996"/>
  </r>
  <r>
    <n v="2007"/>
    <s v="2D2"/>
    <x v="16"/>
    <n v="24297"/>
    <n v="23212"/>
    <n v="9"/>
    <s v="kg"/>
    <n v="13952.1"/>
    <s v="Input"/>
    <s v="CO2"/>
    <n v="73.3"/>
    <n v="4.02E-2"/>
    <n v="1"/>
    <m/>
    <n v="0"/>
    <n v="0"/>
    <n v="21"/>
    <m/>
    <n v="0"/>
    <n v="0"/>
    <n v="310"/>
    <n v="41.112094985999995"/>
  </r>
  <r>
    <n v="2007"/>
    <s v="2D2"/>
    <x v="16"/>
    <n v="24299"/>
    <n v="23212"/>
    <n v="9"/>
    <s v="kg"/>
    <n v="39881"/>
    <s v="Input"/>
    <s v="CO2"/>
    <n v="73.3"/>
    <n v="4.02E-2"/>
    <n v="1"/>
    <m/>
    <n v="0"/>
    <n v="0"/>
    <n v="21"/>
    <m/>
    <n v="0"/>
    <n v="0"/>
    <n v="310"/>
    <n v="117.51574746"/>
  </r>
  <r>
    <n v="2007"/>
    <s v="2D2"/>
    <x v="16"/>
    <n v="25119"/>
    <n v="23212"/>
    <n v="9"/>
    <s v="kg"/>
    <n v="462409"/>
    <s v="Input"/>
    <s v="CO2"/>
    <n v="73.3"/>
    <n v="4.02E-2"/>
    <n v="1"/>
    <m/>
    <n v="0"/>
    <n v="0"/>
    <n v="21"/>
    <m/>
    <n v="0"/>
    <n v="0"/>
    <n v="310"/>
    <n v="1362.5621039399998"/>
  </r>
  <r>
    <n v="2007"/>
    <s v="2D2"/>
    <x v="16"/>
    <n v="25119"/>
    <n v="23212"/>
    <n v="9"/>
    <s v="kg"/>
    <n v="37045"/>
    <s v="Input"/>
    <s v="CO2"/>
    <n v="73.3"/>
    <n v="4.02E-2"/>
    <n v="1"/>
    <m/>
    <n v="0"/>
    <n v="0"/>
    <n v="21"/>
    <m/>
    <n v="0"/>
    <n v="0"/>
    <n v="310"/>
    <n v="109.1590197"/>
  </r>
  <r>
    <n v="2007"/>
    <s v="2D2"/>
    <x v="16"/>
    <n v="25119"/>
    <n v="23212"/>
    <n v="9"/>
    <s v="kg"/>
    <n v="251158"/>
    <s v="Input"/>
    <s v="CO2"/>
    <n v="73.3"/>
    <n v="4.02E-2"/>
    <n v="1"/>
    <m/>
    <n v="0"/>
    <n v="0"/>
    <n v="21"/>
    <m/>
    <n v="0"/>
    <n v="0"/>
    <n v="310"/>
    <n v="740.07723227999986"/>
  </r>
  <r>
    <n v="2007"/>
    <s v="2D2"/>
    <x v="16"/>
    <n v="25199"/>
    <n v="23212"/>
    <n v="9"/>
    <s v="kg"/>
    <n v="8976.7199999999993"/>
    <s v="Input"/>
    <s v="CO2"/>
    <n v="73.3"/>
    <n v="4.02E-2"/>
    <n v="1"/>
    <m/>
    <n v="0"/>
    <n v="0"/>
    <n v="21"/>
    <m/>
    <n v="0"/>
    <n v="0"/>
    <n v="310"/>
    <n v="26.451341755199994"/>
  </r>
  <r>
    <n v="2007"/>
    <s v="2D2"/>
    <x v="16"/>
    <n v="25206"/>
    <n v="23212"/>
    <n v="9"/>
    <s v="kg"/>
    <n v="38616"/>
    <s v="Input"/>
    <s v="CO2"/>
    <n v="73.3"/>
    <n v="4.02E-2"/>
    <n v="1"/>
    <m/>
    <n v="0"/>
    <n v="0"/>
    <n v="21"/>
    <m/>
    <n v="0"/>
    <n v="0"/>
    <n v="310"/>
    <n v="113.78822255999999"/>
  </r>
  <r>
    <n v="2007"/>
    <s v="2D2"/>
    <x v="16"/>
    <n v="25209"/>
    <n v="23212"/>
    <n v="9"/>
    <s v="kg"/>
    <n v="38093"/>
    <s v="Input"/>
    <s v="CO2"/>
    <n v="73.3"/>
    <n v="4.02E-2"/>
    <n v="1"/>
    <m/>
    <n v="0"/>
    <n v="0"/>
    <n v="21"/>
    <m/>
    <n v="0"/>
    <n v="0"/>
    <n v="310"/>
    <n v="112.24711937999999"/>
  </r>
  <r>
    <n v="2007"/>
    <s v="2D2"/>
    <x v="16"/>
    <n v="25209"/>
    <n v="23212"/>
    <n v="9"/>
    <s v="kg"/>
    <n v="49446.26"/>
    <s v="Input"/>
    <s v="CO2"/>
    <n v="73.3"/>
    <n v="4.02E-2"/>
    <n v="1"/>
    <m/>
    <n v="0"/>
    <n v="0"/>
    <n v="21"/>
    <m/>
    <n v="0"/>
    <n v="0"/>
    <n v="310"/>
    <n v="145.70131649160001"/>
  </r>
  <r>
    <n v="2007"/>
    <s v="2D2"/>
    <x v="16"/>
    <n v="25209"/>
    <n v="23212"/>
    <n v="9"/>
    <s v="kg"/>
    <n v="150406"/>
    <s v="Input"/>
    <s v="CO2"/>
    <n v="73.3"/>
    <n v="4.02E-2"/>
    <n v="1"/>
    <m/>
    <n v="0"/>
    <n v="0"/>
    <n v="21"/>
    <m/>
    <n v="0"/>
    <n v="0"/>
    <n v="310"/>
    <n v="443.19534395999995"/>
  </r>
  <r>
    <n v="2007"/>
    <s v="2D2"/>
    <x v="16"/>
    <n v="25209"/>
    <n v="23212"/>
    <n v="9"/>
    <s v="kg"/>
    <n v="16"/>
    <s v="Input"/>
    <s v="CO2"/>
    <n v="73.3"/>
    <n v="4.02E-2"/>
    <n v="1"/>
    <m/>
    <n v="0"/>
    <n v="0"/>
    <n v="21"/>
    <m/>
    <n v="0"/>
    <n v="0"/>
    <n v="310"/>
    <n v="4.7146560000000004E-2"/>
  </r>
  <r>
    <n v="2007"/>
    <s v="2D2"/>
    <x v="16"/>
    <n v="26999"/>
    <n v="23212"/>
    <n v="9"/>
    <s v="kg"/>
    <n v="243000"/>
    <s v="Input"/>
    <s v="CO2"/>
    <n v="73.3"/>
    <n v="4.02E-2"/>
    <n v="1"/>
    <m/>
    <n v="0"/>
    <n v="0"/>
    <n v="21"/>
    <m/>
    <n v="0"/>
    <n v="0"/>
    <n v="310"/>
    <n v="716.03837999999996"/>
  </r>
  <r>
    <n v="2007"/>
    <s v="2D2"/>
    <x v="16"/>
    <n v="27320"/>
    <n v="23212"/>
    <n v="9"/>
    <s v="kg"/>
    <n v="18959.45"/>
    <s v="Input"/>
    <s v="CO2"/>
    <n v="73.3"/>
    <n v="4.02E-2"/>
    <n v="1"/>
    <m/>
    <n v="0"/>
    <n v="0"/>
    <n v="21"/>
    <m/>
    <n v="0"/>
    <n v="0"/>
    <n v="310"/>
    <n v="55.867052936999997"/>
  </r>
</pivotCacheRecords>
</file>

<file path=xl/pivotCache/pivotCacheRecords2.xml><?xml version="1.0" encoding="utf-8"?>
<pivotCacheRecords xmlns="http://schemas.openxmlformats.org/spreadsheetml/2006/main" xmlns:r="http://schemas.openxmlformats.org/officeDocument/2006/relationships" count="964">
  <r>
    <n v="2008"/>
    <s v="2A2"/>
    <x v="0"/>
    <n v="26944"/>
    <n v="21126"/>
    <n v="27"/>
    <s v="Tonne"/>
    <n v="12565"/>
    <s v="Output"/>
    <s v="CO2"/>
    <n v="0.75"/>
    <n v="1"/>
    <n v="1"/>
    <m/>
    <n v="0"/>
    <n v="0"/>
    <n v="21"/>
    <m/>
    <n v="0"/>
    <n v="0"/>
    <n v="310"/>
    <n v="9423.75"/>
  </r>
  <r>
    <n v="2008"/>
    <s v="2A2"/>
    <x v="0"/>
    <n v="26944"/>
    <n v="21126"/>
    <n v="27"/>
    <s v="Tonne"/>
    <n v="2624"/>
    <s v="Output"/>
    <s v="CO2"/>
    <n v="0.75"/>
    <n v="1"/>
    <n v="1"/>
    <m/>
    <n v="0"/>
    <n v="0"/>
    <n v="21"/>
    <m/>
    <n v="0"/>
    <n v="0"/>
    <n v="310"/>
    <n v="1968"/>
  </r>
  <r>
    <n v="2008"/>
    <s v="2A2"/>
    <x v="0"/>
    <n v="26944"/>
    <n v="21126"/>
    <n v="27"/>
    <s v="Tonne"/>
    <n v="525"/>
    <s v="Output"/>
    <s v="CO2"/>
    <n v="0.75"/>
    <n v="1"/>
    <n v="1"/>
    <m/>
    <n v="0"/>
    <n v="0"/>
    <n v="21"/>
    <m/>
    <n v="0"/>
    <n v="0"/>
    <n v="310"/>
    <n v="393.75"/>
  </r>
  <r>
    <n v="2008"/>
    <s v="2A2"/>
    <x v="0"/>
    <n v="26944"/>
    <n v="21126"/>
    <n v="27"/>
    <s v="Tonne"/>
    <n v="1301.643"/>
    <s v="Output"/>
    <s v="CO2"/>
    <n v="0.75"/>
    <n v="1"/>
    <n v="1"/>
    <m/>
    <n v="0"/>
    <n v="0"/>
    <n v="21"/>
    <m/>
    <n v="0"/>
    <n v="0"/>
    <n v="310"/>
    <n v="976.23225000000002"/>
  </r>
  <r>
    <n v="2008"/>
    <s v="2A2"/>
    <x v="0"/>
    <n v="26944"/>
    <n v="21126"/>
    <n v="27"/>
    <s v="Tonne"/>
    <n v="18526"/>
    <s v="Output"/>
    <s v="CO2"/>
    <n v="0.75"/>
    <n v="1"/>
    <n v="1"/>
    <m/>
    <n v="0"/>
    <n v="0"/>
    <n v="21"/>
    <m/>
    <n v="0"/>
    <n v="0"/>
    <n v="310"/>
    <n v="13894.5"/>
  </r>
  <r>
    <n v="2008"/>
    <s v="2A2"/>
    <x v="0"/>
    <n v="26944"/>
    <n v="21126"/>
    <n v="27"/>
    <s v="Tonne"/>
    <n v="3272.2999999999997"/>
    <s v="Output"/>
    <s v="CO2"/>
    <n v="0.75"/>
    <n v="1"/>
    <n v="1"/>
    <m/>
    <n v="0"/>
    <n v="0"/>
    <n v="21"/>
    <m/>
    <n v="0"/>
    <n v="0"/>
    <n v="310"/>
    <n v="2454.2249999999999"/>
  </r>
  <r>
    <n v="2008"/>
    <s v="2A2"/>
    <x v="0"/>
    <n v="26944"/>
    <n v="21126"/>
    <n v="27"/>
    <s v="Tonne"/>
    <n v="3907"/>
    <s v="Output"/>
    <s v="CO2"/>
    <n v="0.75"/>
    <n v="1"/>
    <n v="1"/>
    <m/>
    <n v="0"/>
    <n v="0"/>
    <n v="21"/>
    <m/>
    <n v="0"/>
    <n v="0"/>
    <n v="310"/>
    <n v="2930.25"/>
  </r>
  <r>
    <n v="2008"/>
    <s v="2A2"/>
    <x v="0"/>
    <n v="26944"/>
    <n v="21126"/>
    <n v="27"/>
    <s v="Tonne"/>
    <n v="1496.3999999999999"/>
    <s v="Output"/>
    <s v="CO2"/>
    <n v="0.75"/>
    <n v="1"/>
    <n v="1"/>
    <m/>
    <n v="0"/>
    <n v="0"/>
    <n v="21"/>
    <m/>
    <n v="0"/>
    <n v="0"/>
    <n v="310"/>
    <n v="1122.3"/>
  </r>
  <r>
    <n v="2008"/>
    <s v="2A2"/>
    <x v="0"/>
    <n v="26944"/>
    <n v="21126"/>
    <n v="27"/>
    <s v="Tonne"/>
    <n v="3145.9857000000002"/>
    <s v="Output"/>
    <s v="CO2"/>
    <n v="0.75"/>
    <n v="1"/>
    <n v="1"/>
    <m/>
    <n v="0"/>
    <n v="0"/>
    <n v="21"/>
    <m/>
    <n v="0"/>
    <n v="0"/>
    <n v="310"/>
    <n v="2359.4892749999999"/>
  </r>
  <r>
    <n v="2008"/>
    <s v="2A2"/>
    <x v="0"/>
    <n v="26944"/>
    <n v="21126"/>
    <n v="27"/>
    <s v="Tonne"/>
    <n v="201132.5288"/>
    <s v="Output"/>
    <s v="CO2"/>
    <n v="0.75"/>
    <n v="1"/>
    <n v="1"/>
    <m/>
    <n v="0"/>
    <n v="0"/>
    <n v="21"/>
    <m/>
    <n v="0"/>
    <n v="0"/>
    <n v="310"/>
    <n v="150849.39660000001"/>
  </r>
  <r>
    <n v="2008"/>
    <s v="2A2"/>
    <x v="0"/>
    <n v="26944"/>
    <n v="21126"/>
    <n v="27"/>
    <s v="Tonne"/>
    <n v="46827"/>
    <s v="Output"/>
    <s v="CO2"/>
    <n v="0.75"/>
    <n v="1"/>
    <n v="1"/>
    <m/>
    <n v="0"/>
    <n v="0"/>
    <n v="21"/>
    <m/>
    <n v="0"/>
    <n v="0"/>
    <n v="310"/>
    <n v="35120.25"/>
  </r>
  <r>
    <n v="2008"/>
    <s v="2A2"/>
    <x v="0"/>
    <n v="26944"/>
    <n v="21126"/>
    <n v="27"/>
    <s v="Tonne"/>
    <n v="3304"/>
    <s v="Output"/>
    <s v="CO2"/>
    <n v="0.75"/>
    <n v="1"/>
    <n v="1"/>
    <m/>
    <n v="0"/>
    <n v="0"/>
    <n v="21"/>
    <m/>
    <n v="0"/>
    <n v="0"/>
    <n v="310"/>
    <n v="2478"/>
  </r>
  <r>
    <n v="2008"/>
    <s v="2A2"/>
    <x v="0"/>
    <n v="26944"/>
    <n v="21126"/>
    <n v="27"/>
    <s v="Tonne"/>
    <n v="2009"/>
    <s v="Output"/>
    <s v="CO2"/>
    <n v="0.75"/>
    <n v="1"/>
    <n v="1"/>
    <m/>
    <n v="0"/>
    <n v="0"/>
    <n v="21"/>
    <m/>
    <n v="0"/>
    <n v="0"/>
    <n v="310"/>
    <n v="1506.75"/>
  </r>
  <r>
    <n v="2008"/>
    <s v="2A2"/>
    <x v="0"/>
    <n v="26944"/>
    <n v="21126"/>
    <n v="27"/>
    <s v="Tonne"/>
    <n v="30250.5"/>
    <s v="Output"/>
    <s v="CO2"/>
    <n v="0.75"/>
    <n v="1"/>
    <n v="1"/>
    <m/>
    <n v="0"/>
    <n v="0"/>
    <n v="21"/>
    <m/>
    <n v="0"/>
    <n v="0"/>
    <n v="310"/>
    <n v="22687.875"/>
  </r>
  <r>
    <n v="2008"/>
    <s v="2A2"/>
    <x v="0"/>
    <n v="26944"/>
    <n v="21126"/>
    <n v="27"/>
    <s v="Tonne"/>
    <n v="85231.038"/>
    <s v="Output"/>
    <s v="CO2"/>
    <n v="0.75"/>
    <n v="1"/>
    <n v="1"/>
    <m/>
    <n v="0"/>
    <n v="0"/>
    <n v="21"/>
    <m/>
    <n v="0"/>
    <n v="0"/>
    <n v="310"/>
    <n v="63923.2785"/>
  </r>
  <r>
    <n v="2008"/>
    <s v="2A2"/>
    <x v="0"/>
    <n v="26944"/>
    <n v="21126"/>
    <n v="27"/>
    <s v="Tonne"/>
    <n v="33066.534399999997"/>
    <s v="Output"/>
    <s v="CO2"/>
    <n v="0.75"/>
    <n v="1"/>
    <n v="1"/>
    <m/>
    <n v="0"/>
    <n v="0"/>
    <n v="21"/>
    <m/>
    <n v="0"/>
    <n v="0"/>
    <n v="310"/>
    <n v="24799.900799999996"/>
  </r>
  <r>
    <n v="2008"/>
    <s v="2A2"/>
    <x v="0"/>
    <n v="26944"/>
    <n v="21126"/>
    <n v="27"/>
    <s v="Tonne"/>
    <n v="1303.9674"/>
    <s v="Output"/>
    <s v="CO2"/>
    <n v="0.75"/>
    <n v="1"/>
    <n v="1"/>
    <m/>
    <n v="0"/>
    <n v="0"/>
    <n v="21"/>
    <m/>
    <n v="0"/>
    <n v="0"/>
    <n v="310"/>
    <n v="977.97555"/>
  </r>
  <r>
    <n v="2008"/>
    <s v="2A2"/>
    <x v="0"/>
    <n v="26944"/>
    <n v="21126"/>
    <n v="27"/>
    <s v="Tonne"/>
    <n v="774"/>
    <s v="Output"/>
    <s v="CO2"/>
    <n v="0.75"/>
    <n v="1"/>
    <n v="1"/>
    <m/>
    <n v="0"/>
    <n v="0"/>
    <n v="21"/>
    <m/>
    <n v="0"/>
    <n v="0"/>
    <n v="310"/>
    <n v="580.5"/>
  </r>
  <r>
    <n v="2008"/>
    <s v="2A2"/>
    <x v="0"/>
    <n v="26944"/>
    <n v="21126"/>
    <n v="27"/>
    <s v="Tonne"/>
    <n v="595"/>
    <s v="Output"/>
    <s v="CO2"/>
    <n v="0.75"/>
    <n v="1"/>
    <n v="1"/>
    <m/>
    <n v="0"/>
    <n v="0"/>
    <n v="21"/>
    <m/>
    <n v="0"/>
    <n v="0"/>
    <n v="310"/>
    <n v="446.25"/>
  </r>
  <r>
    <n v="2008"/>
    <s v="2A2"/>
    <x v="0"/>
    <n v="26944"/>
    <n v="21126"/>
    <n v="27"/>
    <s v="Tonne"/>
    <n v="155833.307"/>
    <s v="Output"/>
    <s v="CO2"/>
    <n v="0.75"/>
    <n v="1"/>
    <n v="1"/>
    <m/>
    <n v="0"/>
    <n v="0"/>
    <n v="21"/>
    <m/>
    <n v="0"/>
    <n v="0"/>
    <n v="310"/>
    <n v="116874.98024999999"/>
  </r>
  <r>
    <n v="2008"/>
    <s v="2A2"/>
    <x v="0"/>
    <n v="26944"/>
    <n v="21127"/>
    <n v="27"/>
    <s v="Tonne"/>
    <n v="16608.266899999999"/>
    <s v="Output"/>
    <s v="CO2"/>
    <n v="0.75"/>
    <n v="1"/>
    <n v="1"/>
    <m/>
    <n v="0"/>
    <n v="0"/>
    <n v="21"/>
    <m/>
    <n v="0"/>
    <n v="0"/>
    <n v="310"/>
    <n v="12456.200174999998"/>
  </r>
  <r>
    <n v="2008"/>
    <s v="2A2"/>
    <x v="0"/>
    <n v="26944"/>
    <n v="21127"/>
    <n v="27"/>
    <s v="Tonne"/>
    <n v="35749.856999999996"/>
    <s v="Output"/>
    <s v="CO2"/>
    <n v="0.75"/>
    <n v="1"/>
    <n v="1"/>
    <m/>
    <n v="0"/>
    <n v="0"/>
    <n v="21"/>
    <m/>
    <n v="0"/>
    <n v="0"/>
    <n v="310"/>
    <n v="26812.392749999999"/>
  </r>
  <r>
    <n v="2008"/>
    <s v="2A2"/>
    <x v="0"/>
    <n v="26944"/>
    <n v="21127"/>
    <n v="27"/>
    <s v="Tonne"/>
    <n v="27749.792100000002"/>
    <s v="Output"/>
    <s v="CO2"/>
    <n v="0.75"/>
    <n v="1"/>
    <n v="1"/>
    <m/>
    <n v="0"/>
    <n v="0"/>
    <n v="21"/>
    <m/>
    <n v="0"/>
    <n v="0"/>
    <n v="310"/>
    <n v="20812.344075000001"/>
  </r>
  <r>
    <n v="2008"/>
    <s v="2A2"/>
    <x v="0"/>
    <n v="26944"/>
    <n v="21127"/>
    <n v="27"/>
    <s v="Tonne"/>
    <n v="3000"/>
    <s v="Output"/>
    <s v="CO2"/>
    <n v="0.75"/>
    <n v="1"/>
    <n v="1"/>
    <m/>
    <n v="0"/>
    <n v="0"/>
    <n v="21"/>
    <m/>
    <n v="0"/>
    <n v="0"/>
    <n v="310"/>
    <n v="2250"/>
  </r>
  <r>
    <n v="2008"/>
    <s v="2A2"/>
    <x v="0"/>
    <n v="26944"/>
    <n v="21127"/>
    <n v="27"/>
    <s v="Tonne"/>
    <n v="14066.043"/>
    <s v="Output"/>
    <s v="CO2"/>
    <n v="0.75"/>
    <n v="1"/>
    <n v="1"/>
    <m/>
    <n v="0"/>
    <n v="0"/>
    <n v="21"/>
    <m/>
    <n v="0"/>
    <n v="0"/>
    <n v="310"/>
    <n v="10549.53225"/>
  </r>
  <r>
    <n v="2008"/>
    <s v="2A2"/>
    <x v="0"/>
    <n v="26944"/>
    <n v="21127"/>
    <n v="27"/>
    <s v="Tonne"/>
    <n v="2766"/>
    <s v="Output"/>
    <s v="CO2"/>
    <n v="0.75"/>
    <n v="1"/>
    <n v="1"/>
    <m/>
    <n v="0"/>
    <n v="0"/>
    <n v="21"/>
    <m/>
    <n v="0"/>
    <n v="0"/>
    <n v="310"/>
    <n v="2074.5"/>
  </r>
  <r>
    <n v="2008"/>
    <s v="2A2"/>
    <x v="0"/>
    <n v="26944"/>
    <n v="21127"/>
    <n v="27"/>
    <s v="Tonne"/>
    <n v="59641.428099999997"/>
    <s v="Output"/>
    <s v="CO2"/>
    <n v="0.75"/>
    <n v="1"/>
    <n v="1"/>
    <m/>
    <n v="0"/>
    <n v="0"/>
    <n v="21"/>
    <m/>
    <n v="0"/>
    <n v="0"/>
    <n v="310"/>
    <n v="44731.071075"/>
  </r>
  <r>
    <n v="2008"/>
    <s v="2A2"/>
    <x v="0"/>
    <n v="26944"/>
    <n v="21127"/>
    <n v="27"/>
    <s v="Tonne"/>
    <n v="269619.05410000001"/>
    <s v="Output"/>
    <s v="CO2"/>
    <n v="0.75"/>
    <n v="1"/>
    <n v="1"/>
    <m/>
    <n v="0"/>
    <n v="0"/>
    <n v="21"/>
    <m/>
    <n v="0"/>
    <n v="0"/>
    <n v="310"/>
    <n v="202214.29057499999"/>
  </r>
  <r>
    <n v="2008"/>
    <s v="2A2"/>
    <x v="0"/>
    <n v="26944"/>
    <n v="21127"/>
    <n v="27"/>
    <s v="Tonne"/>
    <n v="251"/>
    <s v="Output"/>
    <s v="CO2"/>
    <n v="0.75"/>
    <n v="1"/>
    <n v="1"/>
    <m/>
    <n v="0"/>
    <n v="0"/>
    <n v="21"/>
    <m/>
    <n v="0"/>
    <n v="0"/>
    <n v="310"/>
    <n v="188.25"/>
  </r>
  <r>
    <n v="2008"/>
    <s v="2A2"/>
    <x v="0"/>
    <n v="26944"/>
    <n v="21127"/>
    <n v="27"/>
    <s v="Tonne"/>
    <n v="3297"/>
    <s v="Output"/>
    <s v="CO2"/>
    <n v="0.75"/>
    <n v="1"/>
    <n v="1"/>
    <m/>
    <n v="0"/>
    <n v="0"/>
    <n v="21"/>
    <m/>
    <n v="0"/>
    <n v="0"/>
    <n v="310"/>
    <n v="2472.75"/>
  </r>
  <r>
    <n v="2008"/>
    <s v="2A2"/>
    <x v="0"/>
    <n v="26944"/>
    <n v="21127"/>
    <n v="27"/>
    <s v="Tonne"/>
    <n v="9725"/>
    <s v="Output"/>
    <s v="CO2"/>
    <n v="0.75"/>
    <n v="1"/>
    <n v="1"/>
    <m/>
    <n v="0"/>
    <n v="0"/>
    <n v="21"/>
    <m/>
    <n v="0"/>
    <n v="0"/>
    <n v="310"/>
    <n v="7293.75"/>
  </r>
  <r>
    <n v="2008"/>
    <s v="2A2"/>
    <x v="0"/>
    <n v="26944"/>
    <n v="21127"/>
    <n v="27"/>
    <s v="Tonne"/>
    <n v="3280.6853999999998"/>
    <s v="Output"/>
    <s v="CO2"/>
    <n v="0.75"/>
    <n v="1"/>
    <n v="1"/>
    <m/>
    <n v="0"/>
    <n v="0"/>
    <n v="21"/>
    <m/>
    <n v="0"/>
    <n v="0"/>
    <n v="310"/>
    <n v="2460.5140499999998"/>
  </r>
  <r>
    <n v="2008"/>
    <s v="2A2"/>
    <x v="0"/>
    <n v="26944"/>
    <n v="21127"/>
    <n v="27"/>
    <s v="Tonne"/>
    <n v="1399"/>
    <s v="Output"/>
    <s v="CO2"/>
    <n v="0.75"/>
    <n v="1"/>
    <n v="1"/>
    <m/>
    <n v="0"/>
    <n v="0"/>
    <n v="21"/>
    <m/>
    <n v="0"/>
    <n v="0"/>
    <n v="310"/>
    <n v="1049.25"/>
  </r>
  <r>
    <n v="2008"/>
    <s v="2A2"/>
    <x v="0"/>
    <n v="26944"/>
    <n v="21127"/>
    <n v="27"/>
    <s v="Tonne"/>
    <n v="8681.7119999999995"/>
    <s v="Output"/>
    <s v="CO2"/>
    <n v="0.75"/>
    <n v="1"/>
    <n v="1"/>
    <m/>
    <n v="0"/>
    <n v="0"/>
    <n v="21"/>
    <m/>
    <n v="0"/>
    <n v="0"/>
    <n v="310"/>
    <n v="6511.2839999999997"/>
  </r>
  <r>
    <n v="2008"/>
    <s v="2A2"/>
    <x v="0"/>
    <n v="26944"/>
    <n v="21127"/>
    <n v="27"/>
    <s v="Tonne"/>
    <n v="37542"/>
    <s v="Output"/>
    <s v="CO2"/>
    <n v="0.75"/>
    <n v="1"/>
    <n v="1"/>
    <m/>
    <n v="0"/>
    <n v="0"/>
    <n v="21"/>
    <m/>
    <n v="0"/>
    <n v="0"/>
    <n v="310"/>
    <n v="28156.5"/>
  </r>
  <r>
    <n v="2008"/>
    <s v="2A2"/>
    <x v="0"/>
    <n v="26944"/>
    <n v="21127"/>
    <n v="27"/>
    <s v="Tonne"/>
    <n v="5308"/>
    <s v="Output"/>
    <s v="CO2"/>
    <n v="0.75"/>
    <n v="1"/>
    <n v="1"/>
    <m/>
    <n v="0"/>
    <n v="0"/>
    <n v="21"/>
    <m/>
    <n v="0"/>
    <n v="0"/>
    <n v="310"/>
    <n v="3981"/>
  </r>
  <r>
    <n v="2008"/>
    <s v="2A2"/>
    <x v="0"/>
    <n v="26944"/>
    <n v="21127"/>
    <n v="27"/>
    <s v="Tonne"/>
    <n v="10035"/>
    <s v="Output"/>
    <s v="CO2"/>
    <n v="0.75"/>
    <n v="1"/>
    <n v="1"/>
    <m/>
    <n v="0"/>
    <n v="0"/>
    <n v="21"/>
    <m/>
    <n v="0"/>
    <n v="0"/>
    <n v="310"/>
    <n v="7526.25"/>
  </r>
  <r>
    <n v="2008"/>
    <s v="2A2"/>
    <x v="0"/>
    <n v="26944"/>
    <n v="21127"/>
    <n v="27"/>
    <s v="Tonne"/>
    <n v="271059.05210000003"/>
    <s v="Output"/>
    <s v="CO2"/>
    <n v="0.75"/>
    <n v="1"/>
    <n v="1"/>
    <m/>
    <n v="0"/>
    <n v="0"/>
    <n v="21"/>
    <m/>
    <n v="0"/>
    <n v="0"/>
    <n v="310"/>
    <n v="203294.28907500004"/>
  </r>
  <r>
    <n v="2008"/>
    <s v="2A2"/>
    <x v="0"/>
    <n v="26944"/>
    <n v="21127"/>
    <n v="27"/>
    <s v="Tonne"/>
    <n v="13641.612099999998"/>
    <s v="Output"/>
    <s v="CO2"/>
    <n v="0.75"/>
    <n v="1"/>
    <n v="1"/>
    <m/>
    <n v="0"/>
    <n v="0"/>
    <n v="21"/>
    <m/>
    <n v="0"/>
    <n v="0"/>
    <n v="310"/>
    <n v="10231.209074999999"/>
  </r>
  <r>
    <n v="2008"/>
    <s v="2A2"/>
    <x v="0"/>
    <n v="26944"/>
    <n v="21127"/>
    <n v="27"/>
    <s v="Tonne"/>
    <n v="11644"/>
    <s v="Output"/>
    <s v="CO2"/>
    <n v="0.75"/>
    <n v="1"/>
    <n v="1"/>
    <m/>
    <n v="0"/>
    <n v="0"/>
    <n v="21"/>
    <m/>
    <n v="0"/>
    <n v="0"/>
    <n v="310"/>
    <n v="8733"/>
  </r>
  <r>
    <n v="2008"/>
    <s v="2A2"/>
    <x v="0"/>
    <n v="26944"/>
    <n v="21127"/>
    <n v="27"/>
    <s v="Tonne"/>
    <n v="154374.38249999998"/>
    <s v="Output"/>
    <s v="CO2"/>
    <n v="0.75"/>
    <n v="1"/>
    <n v="1"/>
    <m/>
    <n v="0"/>
    <n v="0"/>
    <n v="21"/>
    <m/>
    <n v="0"/>
    <n v="0"/>
    <n v="310"/>
    <n v="115780.78687499999"/>
  </r>
  <r>
    <n v="2008"/>
    <s v="2A2"/>
    <x v="0"/>
    <n v="26944"/>
    <n v="21127"/>
    <n v="27"/>
    <s v="Tonne"/>
    <n v="20594.0226"/>
    <s v="Output"/>
    <s v="CO2"/>
    <n v="0.75"/>
    <n v="1"/>
    <n v="1"/>
    <m/>
    <n v="0"/>
    <n v="0"/>
    <n v="21"/>
    <m/>
    <n v="0"/>
    <n v="0"/>
    <n v="310"/>
    <n v="15445.516950000001"/>
  </r>
  <r>
    <n v="2008"/>
    <s v="2A2"/>
    <x v="0"/>
    <n v="26944"/>
    <n v="21127"/>
    <n v="27"/>
    <s v="Tonne"/>
    <n v="3601"/>
    <s v="Output"/>
    <s v="CO2"/>
    <n v="0.75"/>
    <n v="1"/>
    <n v="1"/>
    <m/>
    <n v="0"/>
    <n v="0"/>
    <n v="21"/>
    <m/>
    <n v="0"/>
    <n v="0"/>
    <n v="310"/>
    <n v="2700.75"/>
  </r>
  <r>
    <n v="2008"/>
    <s v="2A2"/>
    <x v="0"/>
    <n v="26944"/>
    <n v="21128"/>
    <n v="9"/>
    <s v="Kg"/>
    <n v="27606.174599999998"/>
    <s v="Output"/>
    <s v="CO2"/>
    <n v="0.75"/>
    <n v="1"/>
    <n v="1"/>
    <m/>
    <n v="0"/>
    <n v="0"/>
    <n v="21"/>
    <m/>
    <n v="0"/>
    <n v="0"/>
    <n v="310"/>
    <n v="20.704630949999999"/>
  </r>
  <r>
    <n v="2008"/>
    <s v="2A2"/>
    <x v="0"/>
    <n v="26944"/>
    <n v="21131"/>
    <n v="9"/>
    <s v="Kg"/>
    <n v="178825"/>
    <s v="Output"/>
    <s v="CO2"/>
    <n v="0.75"/>
    <n v="1"/>
    <n v="1"/>
    <m/>
    <n v="0"/>
    <n v="0"/>
    <n v="21"/>
    <m/>
    <n v="0"/>
    <n v="0"/>
    <n v="310"/>
    <n v="134.11875000000001"/>
  </r>
  <r>
    <n v="2008"/>
    <s v="2A2"/>
    <x v="0"/>
    <n v="26944"/>
    <n v="21131"/>
    <n v="9"/>
    <s v="Kg"/>
    <n v="23465247"/>
    <s v="Output"/>
    <s v="CO2"/>
    <n v="0.75"/>
    <n v="1"/>
    <n v="1"/>
    <m/>
    <n v="0"/>
    <n v="0"/>
    <n v="21"/>
    <m/>
    <n v="0"/>
    <n v="0"/>
    <n v="310"/>
    <n v="17598.935249999999"/>
  </r>
  <r>
    <n v="2008"/>
    <s v="2A2"/>
    <x v="0"/>
    <n v="26944"/>
    <n v="21131"/>
    <n v="9"/>
    <s v="Kg"/>
    <n v="29700000"/>
    <s v="Output"/>
    <s v="CO2"/>
    <n v="0.75"/>
    <n v="1"/>
    <n v="1"/>
    <m/>
    <n v="0"/>
    <n v="0"/>
    <n v="21"/>
    <m/>
    <n v="0"/>
    <n v="0"/>
    <n v="310"/>
    <n v="22275"/>
  </r>
  <r>
    <n v="2008"/>
    <s v="2A2"/>
    <x v="0"/>
    <n v="26944"/>
    <n v="21131"/>
    <n v="9"/>
    <s v="Kg"/>
    <n v="11000000"/>
    <s v="Output"/>
    <s v="CO2"/>
    <n v="0.75"/>
    <n v="1"/>
    <n v="1"/>
    <m/>
    <n v="0"/>
    <n v="0"/>
    <n v="21"/>
    <m/>
    <n v="0"/>
    <n v="0"/>
    <n v="310"/>
    <n v="8250"/>
  </r>
  <r>
    <n v="2008"/>
    <s v="2A2"/>
    <x v="0"/>
    <n v="26944"/>
    <n v="21131"/>
    <n v="9"/>
    <s v="Kg"/>
    <n v="360191"/>
    <s v="Output"/>
    <s v="CO2"/>
    <n v="0.75"/>
    <n v="1"/>
    <n v="1"/>
    <m/>
    <n v="0"/>
    <n v="0"/>
    <n v="21"/>
    <m/>
    <n v="0"/>
    <n v="0"/>
    <n v="310"/>
    <n v="270.14325000000002"/>
  </r>
  <r>
    <n v="2008"/>
    <s v="2A2"/>
    <x v="0"/>
    <n v="26949"/>
    <n v="21126"/>
    <n v="27"/>
    <s v="Tonne"/>
    <n v="3441"/>
    <s v="Output"/>
    <s v="CO2"/>
    <n v="0.75"/>
    <n v="1"/>
    <n v="1"/>
    <m/>
    <n v="0"/>
    <n v="0"/>
    <n v="21"/>
    <m/>
    <n v="0"/>
    <n v="0"/>
    <n v="310"/>
    <n v="2580.75"/>
  </r>
  <r>
    <n v="2008"/>
    <s v="2A2"/>
    <x v="0"/>
    <n v="26949"/>
    <n v="21126"/>
    <n v="27"/>
    <s v="Tonne"/>
    <n v="573"/>
    <s v="Output"/>
    <s v="CO2"/>
    <n v="0.75"/>
    <n v="1"/>
    <n v="1"/>
    <m/>
    <n v="0"/>
    <n v="0"/>
    <n v="21"/>
    <m/>
    <n v="0"/>
    <n v="0"/>
    <n v="310"/>
    <n v="429.75"/>
  </r>
  <r>
    <n v="2008"/>
    <s v="2A2"/>
    <x v="0"/>
    <n v="26949"/>
    <n v="21127"/>
    <n v="27"/>
    <s v="Tonne"/>
    <n v="29894"/>
    <s v="Output"/>
    <s v="CO2"/>
    <n v="0.75"/>
    <n v="1"/>
    <n v="1"/>
    <m/>
    <n v="0"/>
    <n v="0"/>
    <n v="21"/>
    <m/>
    <n v="0"/>
    <n v="0"/>
    <n v="310"/>
    <n v="22420.5"/>
  </r>
  <r>
    <n v="2008"/>
    <s v="2A2"/>
    <x v="0"/>
    <n v="26949"/>
    <n v="21127"/>
    <n v="27"/>
    <s v="Tonne"/>
    <n v="14204.6021"/>
    <s v="Output"/>
    <s v="CO2"/>
    <n v="0.75"/>
    <n v="1"/>
    <n v="1"/>
    <m/>
    <n v="0"/>
    <n v="0"/>
    <n v="21"/>
    <m/>
    <n v="0"/>
    <n v="0"/>
    <n v="310"/>
    <n v="10653.451574999999"/>
  </r>
  <r>
    <n v="2008"/>
    <s v="2A2"/>
    <x v="0"/>
    <n v="26949"/>
    <n v="21127"/>
    <n v="27"/>
    <s v="Tonne"/>
    <n v="152780"/>
    <s v="Output"/>
    <s v="CO2"/>
    <n v="0.75"/>
    <n v="1"/>
    <n v="1"/>
    <m/>
    <n v="0"/>
    <n v="0"/>
    <n v="21"/>
    <m/>
    <n v="0"/>
    <n v="0"/>
    <n v="310"/>
    <n v="114585"/>
  </r>
  <r>
    <n v="2008"/>
    <s v="2A3"/>
    <x v="1"/>
    <n v="26101"/>
    <n v="94101"/>
    <n v="25"/>
    <s v="Th. Pair"/>
    <n v="40972"/>
    <s v="Output"/>
    <s v="CO2"/>
    <n v="0.16700000000000001"/>
    <n v="1"/>
    <n v="1"/>
    <m/>
    <n v="0"/>
    <n v="0"/>
    <n v="21"/>
    <m/>
    <n v="0"/>
    <n v="0"/>
    <n v="310"/>
    <n v="6842.3240000000005"/>
  </r>
  <r>
    <n v="2008"/>
    <s v="2A3"/>
    <x v="1"/>
    <n v="26101"/>
    <n v="94102"/>
    <n v="9"/>
    <s v="Kg"/>
    <n v="39600000"/>
    <s v="Output"/>
    <s v="CO2"/>
    <n v="0.16700000000000001"/>
    <n v="1"/>
    <n v="1"/>
    <m/>
    <n v="0"/>
    <n v="0"/>
    <n v="21"/>
    <m/>
    <n v="0"/>
    <n v="0"/>
    <n v="310"/>
    <n v="6613.2"/>
  </r>
  <r>
    <n v="2008"/>
    <s v="2A3"/>
    <x v="1"/>
    <n v="26101"/>
    <n v="94103"/>
    <n v="20"/>
    <s v="Sq. metre"/>
    <n v="928267.58779999998"/>
    <s v="Output"/>
    <s v="CO2"/>
    <n v="0.16700000000000001"/>
    <n v="1.7850000000000001E-2"/>
    <n v="1"/>
    <m/>
    <n v="0"/>
    <n v="0"/>
    <n v="21"/>
    <m/>
    <n v="0"/>
    <n v="0"/>
    <n v="310"/>
    <n v="2767.1192658524101"/>
  </r>
  <r>
    <n v="2008"/>
    <s v="2A3"/>
    <x v="1"/>
    <n v="26101"/>
    <n v="94103"/>
    <n v="20"/>
    <s v="Sq. metre"/>
    <n v="429336"/>
    <s v="Output"/>
    <s v="CO2"/>
    <n v="0.16700000000000001"/>
    <n v="1.7850000000000001E-2"/>
    <n v="1"/>
    <m/>
    <n v="0"/>
    <n v="0"/>
    <n v="21"/>
    <m/>
    <n v="0"/>
    <n v="0"/>
    <n v="310"/>
    <n v="1279.8291492000003"/>
  </r>
  <r>
    <n v="2008"/>
    <s v="2A3"/>
    <x v="1"/>
    <n v="26101"/>
    <n v="94103"/>
    <n v="20"/>
    <s v="Sq. metre"/>
    <n v="6601341.1520999996"/>
    <s v="Output"/>
    <s v="CO2"/>
    <n v="0.16700000000000001"/>
    <n v="1.7850000000000001E-2"/>
    <n v="1"/>
    <m/>
    <n v="0"/>
    <n v="0"/>
    <n v="21"/>
    <m/>
    <n v="0"/>
    <n v="0"/>
    <n v="310"/>
    <n v="19678.267907352496"/>
  </r>
  <r>
    <n v="2008"/>
    <s v="2A3"/>
    <x v="1"/>
    <n v="26101"/>
    <n v="94104"/>
    <n v="20"/>
    <s v="Sq. metre"/>
    <n v="4673150"/>
    <s v="Output"/>
    <s v="CO2"/>
    <n v="0.16700000000000001"/>
    <n v="1.7850000000000001E-2"/>
    <n v="1"/>
    <m/>
    <n v="0"/>
    <n v="0"/>
    <n v="21"/>
    <m/>
    <n v="0"/>
    <n v="0"/>
    <n v="310"/>
    <n v="13930.426492500002"/>
  </r>
  <r>
    <n v="2008"/>
    <s v="2A3"/>
    <x v="1"/>
    <n v="26101"/>
    <n v="94105"/>
    <n v="20"/>
    <s v="Sq. metre"/>
    <n v="485291"/>
    <s v="Output"/>
    <s v="CO2"/>
    <n v="0.16700000000000001"/>
    <n v="1.7850000000000001E-2"/>
    <n v="1"/>
    <m/>
    <n v="0"/>
    <n v="0"/>
    <n v="21"/>
    <m/>
    <n v="0"/>
    <n v="0"/>
    <n v="310"/>
    <n v="1446.6282064500003"/>
  </r>
  <r>
    <n v="2008"/>
    <s v="2A3"/>
    <x v="1"/>
    <n v="26101"/>
    <n v="94105"/>
    <n v="20"/>
    <s v="Sq. metre"/>
    <n v="78900"/>
    <s v="Output"/>
    <s v="CO2"/>
    <n v="0.16700000000000001"/>
    <n v="1.7850000000000001E-2"/>
    <n v="1"/>
    <m/>
    <n v="0"/>
    <n v="0"/>
    <n v="21"/>
    <m/>
    <n v="0"/>
    <n v="0"/>
    <n v="310"/>
    <n v="235.19695500000003"/>
  </r>
  <r>
    <n v="2008"/>
    <s v="2A3"/>
    <x v="1"/>
    <n v="26101"/>
    <n v="94105"/>
    <n v="20"/>
    <s v="Sq. metre"/>
    <n v="63869"/>
    <s v="Output"/>
    <s v="CO2"/>
    <n v="0.16700000000000001"/>
    <n v="1.7850000000000001E-2"/>
    <n v="1"/>
    <m/>
    <n v="0"/>
    <n v="0"/>
    <n v="21"/>
    <m/>
    <n v="0"/>
    <n v="0"/>
    <n v="310"/>
    <n v="190.39029555000005"/>
  </r>
  <r>
    <n v="2008"/>
    <s v="2A3"/>
    <x v="1"/>
    <n v="26101"/>
    <n v="94105"/>
    <n v="20"/>
    <s v="Sq. metre"/>
    <n v="145626"/>
    <s v="Output"/>
    <s v="CO2"/>
    <n v="0.16700000000000001"/>
    <n v="1.7850000000000001E-2"/>
    <n v="1"/>
    <m/>
    <n v="0"/>
    <n v="0"/>
    <n v="21"/>
    <m/>
    <n v="0"/>
    <n v="0"/>
    <n v="310"/>
    <n v="434.10382470000008"/>
  </r>
  <r>
    <n v="2008"/>
    <s v="2A3"/>
    <x v="1"/>
    <n v="26101"/>
    <n v="94105"/>
    <n v="20"/>
    <s v="Sq. metre"/>
    <n v="97321"/>
    <s v="Output"/>
    <s v="CO2"/>
    <n v="0.16700000000000001"/>
    <n v="1.7850000000000001E-2"/>
    <n v="1"/>
    <m/>
    <n v="0"/>
    <n v="0"/>
    <n v="21"/>
    <m/>
    <n v="0"/>
    <n v="0"/>
    <n v="310"/>
    <n v="290.10903495000008"/>
  </r>
  <r>
    <n v="2008"/>
    <s v="2A3"/>
    <x v="1"/>
    <n v="26101"/>
    <n v="94108"/>
    <n v="20"/>
    <s v="Sq. metre"/>
    <n v="549285"/>
    <s v="Output"/>
    <s v="CO2"/>
    <n v="0.16700000000000001"/>
    <n v="1.7850000000000001E-2"/>
    <n v="1"/>
    <m/>
    <n v="0"/>
    <n v="0"/>
    <n v="21"/>
    <m/>
    <n v="0"/>
    <n v="0"/>
    <n v="310"/>
    <n v="1637.39112075"/>
  </r>
  <r>
    <n v="2008"/>
    <s v="2A3"/>
    <x v="1"/>
    <n v="26101"/>
    <n v="94108"/>
    <n v="20"/>
    <s v="Sq. metre"/>
    <n v="311922"/>
    <s v="Output"/>
    <s v="CO2"/>
    <n v="0.16700000000000001"/>
    <n v="1.7850000000000001E-2"/>
    <n v="1"/>
    <m/>
    <n v="0"/>
    <n v="0"/>
    <n v="21"/>
    <m/>
    <n v="0"/>
    <n v="0"/>
    <n v="310"/>
    <n v="929.82388590000005"/>
  </r>
  <r>
    <n v="2008"/>
    <s v="2A3"/>
    <x v="1"/>
    <n v="26101"/>
    <n v="94108"/>
    <n v="20"/>
    <s v="Sq. metre"/>
    <n v="15249"/>
    <s v="Output"/>
    <s v="CO2"/>
    <n v="0.16700000000000001"/>
    <n v="1.7850000000000001E-2"/>
    <n v="1"/>
    <m/>
    <n v="0"/>
    <n v="0"/>
    <n v="21"/>
    <m/>
    <n v="0"/>
    <n v="0"/>
    <n v="310"/>
    <n v="45.456506550000007"/>
  </r>
  <r>
    <n v="2008"/>
    <s v="2A3"/>
    <x v="1"/>
    <n v="26101"/>
    <n v="94108"/>
    <n v="20"/>
    <s v="Sq. metre"/>
    <n v="5666"/>
    <s v="Output"/>
    <s v="CO2"/>
    <n v="0.16700000000000001"/>
    <n v="1.7850000000000001E-2"/>
    <n v="1"/>
    <m/>
    <n v="0"/>
    <n v="0"/>
    <n v="21"/>
    <m/>
    <n v="0"/>
    <n v="0"/>
    <n v="310"/>
    <n v="16.890062700000001"/>
  </r>
  <r>
    <n v="2008"/>
    <s v="2A3"/>
    <x v="1"/>
    <n v="26101"/>
    <n v="94108"/>
    <n v="20"/>
    <s v="Sq. metre"/>
    <n v="4432"/>
    <s v="Output"/>
    <s v="CO2"/>
    <n v="0.16700000000000001"/>
    <n v="1.7850000000000001E-2"/>
    <n v="1"/>
    <m/>
    <n v="0"/>
    <n v="0"/>
    <n v="21"/>
    <m/>
    <n v="0"/>
    <n v="0"/>
    <n v="310"/>
    <n v="13.211570400000001"/>
  </r>
  <r>
    <n v="2008"/>
    <s v="2A3"/>
    <x v="1"/>
    <n v="26101"/>
    <n v="94113"/>
    <n v="20"/>
    <s v="Sq. metre"/>
    <n v="892174"/>
    <s v="Output"/>
    <s v="CO2"/>
    <n v="0.16700000000000001"/>
    <n v="1.7850000000000001E-2"/>
    <n v="1"/>
    <m/>
    <n v="0"/>
    <n v="0"/>
    <n v="21"/>
    <m/>
    <n v="0"/>
    <n v="0"/>
    <n v="310"/>
    <n v="2659.5260853000004"/>
  </r>
  <r>
    <n v="2008"/>
    <s v="2A3"/>
    <x v="1"/>
    <n v="26101"/>
    <n v="94113"/>
    <n v="20"/>
    <s v="Sq. metre"/>
    <n v="11700000"/>
    <s v="Output"/>
    <s v="CO2"/>
    <n v="0.16700000000000001"/>
    <n v="1.7850000000000001E-2"/>
    <n v="1"/>
    <m/>
    <n v="0"/>
    <n v="0"/>
    <n v="21"/>
    <m/>
    <n v="0"/>
    <n v="0"/>
    <n v="310"/>
    <n v="34877.115000000005"/>
  </r>
  <r>
    <n v="2008"/>
    <s v="2A3"/>
    <x v="1"/>
    <n v="26101"/>
    <n v="94113"/>
    <n v="20"/>
    <s v="Sq. metre"/>
    <n v="1085309"/>
    <s v="Output"/>
    <s v="CO2"/>
    <n v="0.16700000000000001"/>
    <n v="1.7850000000000001E-2"/>
    <n v="1"/>
    <m/>
    <n v="0"/>
    <n v="0"/>
    <n v="21"/>
    <m/>
    <n v="0"/>
    <n v="0"/>
    <n v="310"/>
    <n v="3235.2518635500005"/>
  </r>
  <r>
    <n v="2008"/>
    <s v="2A3"/>
    <x v="1"/>
    <n v="26101"/>
    <n v="94113"/>
    <n v="20"/>
    <s v="Sq. metre"/>
    <n v="4795034"/>
    <s v="Output"/>
    <s v="CO2"/>
    <n v="0.16700000000000001"/>
    <n v="1.7850000000000001E-2"/>
    <n v="1"/>
    <m/>
    <n v="0"/>
    <n v="0"/>
    <n v="21"/>
    <m/>
    <n v="0"/>
    <n v="0"/>
    <n v="310"/>
    <n v="14293.756602300002"/>
  </r>
  <r>
    <n v="2008"/>
    <s v="2A3"/>
    <x v="1"/>
    <n v="26101"/>
    <n v="94116"/>
    <n v="27"/>
    <s v="Tonne"/>
    <n v="9"/>
    <s v="Output"/>
    <s v="CO2"/>
    <n v="0.16700000000000001"/>
    <n v="1"/>
    <n v="1"/>
    <m/>
    <n v="0"/>
    <n v="0"/>
    <n v="21"/>
    <m/>
    <n v="0"/>
    <n v="0"/>
    <n v="310"/>
    <n v="1.5030000000000001"/>
  </r>
  <r>
    <n v="2008"/>
    <s v="2A3"/>
    <x v="1"/>
    <n v="26101"/>
    <n v="94116"/>
    <n v="27"/>
    <s v="Tonne"/>
    <n v="420"/>
    <s v="Output"/>
    <s v="CO2"/>
    <n v="0.16700000000000001"/>
    <n v="1"/>
    <n v="1"/>
    <m/>
    <n v="0"/>
    <n v="0"/>
    <n v="21"/>
    <m/>
    <n v="0"/>
    <n v="0"/>
    <n v="310"/>
    <n v="70.14"/>
  </r>
  <r>
    <n v="2008"/>
    <s v="2A3"/>
    <x v="1"/>
    <n v="26101"/>
    <n v="94142"/>
    <n v="27"/>
    <s v="Tonne"/>
    <n v="6390"/>
    <s v="Output"/>
    <s v="CO2"/>
    <n v="0.16700000000000001"/>
    <n v="1"/>
    <n v="1"/>
    <m/>
    <n v="0"/>
    <n v="0"/>
    <n v="21"/>
    <m/>
    <n v="0"/>
    <n v="0"/>
    <n v="310"/>
    <n v="1067.1300000000001"/>
  </r>
  <r>
    <n v="2008"/>
    <s v="2A3"/>
    <x v="1"/>
    <n v="26101"/>
    <n v="94166"/>
    <n v="9"/>
    <s v="Kg"/>
    <n v="76786"/>
    <s v="Output"/>
    <s v="CO2"/>
    <n v="0.16700000000000001"/>
    <n v="1"/>
    <n v="1"/>
    <m/>
    <n v="0"/>
    <n v="0"/>
    <n v="21"/>
    <m/>
    <n v="0"/>
    <n v="0"/>
    <n v="310"/>
    <n v="12.823262000000001"/>
  </r>
  <r>
    <n v="2008"/>
    <s v="2A3"/>
    <x v="1"/>
    <n v="26101"/>
    <n v="94166"/>
    <n v="9"/>
    <s v="Kg"/>
    <n v="802424.7"/>
    <s v="Output"/>
    <s v="CO2"/>
    <n v="0.16700000000000001"/>
    <n v="1"/>
    <n v="1"/>
    <m/>
    <n v="0"/>
    <n v="0"/>
    <n v="21"/>
    <m/>
    <n v="0"/>
    <n v="0"/>
    <n v="310"/>
    <n v="134.00492490000002"/>
  </r>
  <r>
    <n v="2008"/>
    <s v="2A3"/>
    <x v="1"/>
    <n v="26101"/>
    <n v="94172"/>
    <n v="22"/>
    <s v="Th. Nos"/>
    <n v="4076"/>
    <s v="Output"/>
    <s v="CO2"/>
    <n v="0.16700000000000001"/>
    <n v="1"/>
    <n v="1"/>
    <m/>
    <n v="0"/>
    <n v="0"/>
    <n v="21"/>
    <m/>
    <n v="0"/>
    <n v="0"/>
    <n v="310"/>
    <n v="680.69200000000001"/>
  </r>
  <r>
    <n v="2008"/>
    <s v="2A3"/>
    <x v="1"/>
    <n v="26101"/>
    <n v="94173"/>
    <n v="20"/>
    <s v="Sq. metre"/>
    <n v="682151"/>
    <s v="Output"/>
    <s v="CO2"/>
    <n v="0.16700000000000001"/>
    <n v="1.7850000000000001E-2"/>
    <n v="1"/>
    <m/>
    <n v="0"/>
    <n v="0"/>
    <n v="21"/>
    <m/>
    <n v="0"/>
    <n v="0"/>
    <n v="310"/>
    <n v="2033.4580234500002"/>
  </r>
  <r>
    <n v="2008"/>
    <s v="2A3"/>
    <x v="1"/>
    <n v="26101"/>
    <n v="94201"/>
    <n v="9"/>
    <s v="Kg"/>
    <n v="11700000"/>
    <s v="Output"/>
    <s v="CO2"/>
    <n v="0.16700000000000001"/>
    <n v="1"/>
    <n v="1"/>
    <m/>
    <n v="0"/>
    <n v="0"/>
    <n v="21"/>
    <m/>
    <n v="0"/>
    <n v="0"/>
    <n v="310"/>
    <n v="1953.9"/>
  </r>
  <r>
    <n v="2008"/>
    <s v="2A3"/>
    <x v="1"/>
    <n v="26102"/>
    <n v="94104"/>
    <n v="20"/>
    <s v="Sq. metre"/>
    <n v="9330388"/>
    <s v="Output"/>
    <s v="CO2"/>
    <n v="0.16700000000000001"/>
    <n v="1.7850000000000001E-2"/>
    <n v="1"/>
    <m/>
    <n v="0"/>
    <n v="0"/>
    <n v="21"/>
    <m/>
    <n v="0"/>
    <n v="0"/>
    <n v="310"/>
    <n v="27813.420108600003"/>
  </r>
  <r>
    <n v="2008"/>
    <s v="2A3"/>
    <x v="1"/>
    <n v="26102"/>
    <n v="94114"/>
    <n v="9"/>
    <s v="Kg"/>
    <n v="29700000"/>
    <s v="Output"/>
    <s v="CO2"/>
    <n v="0.16700000000000001"/>
    <n v="1"/>
    <n v="1"/>
    <m/>
    <n v="0"/>
    <n v="0"/>
    <n v="21"/>
    <m/>
    <n v="0"/>
    <n v="0"/>
    <n v="310"/>
    <n v="4959.8999999999996"/>
  </r>
  <r>
    <n v="2008"/>
    <s v="2A3"/>
    <x v="1"/>
    <n v="26102"/>
    <n v="94115"/>
    <n v="9"/>
    <s v="Kg"/>
    <n v="1200000"/>
    <s v="Output"/>
    <s v="CO2"/>
    <n v="0.16700000000000001"/>
    <n v="1"/>
    <n v="1"/>
    <m/>
    <n v="0"/>
    <n v="0"/>
    <n v="21"/>
    <m/>
    <n v="0"/>
    <n v="0"/>
    <n v="310"/>
    <n v="200.4"/>
  </r>
  <r>
    <n v="2008"/>
    <s v="2A3"/>
    <x v="1"/>
    <n v="26102"/>
    <n v="94175"/>
    <n v="27"/>
    <s v="Tonne"/>
    <n v="1671"/>
    <s v="Output"/>
    <s v="CO2"/>
    <n v="0.16700000000000001"/>
    <n v="1"/>
    <n v="1"/>
    <m/>
    <n v="0"/>
    <n v="0"/>
    <n v="21"/>
    <m/>
    <n v="0"/>
    <n v="0"/>
    <n v="310"/>
    <n v="279.05700000000002"/>
  </r>
  <r>
    <n v="2008"/>
    <s v="2A3"/>
    <x v="1"/>
    <n v="26102"/>
    <n v="94201"/>
    <n v="9"/>
    <s v="Kg"/>
    <n v="2882467"/>
    <s v="Output"/>
    <s v="CO2"/>
    <n v="0.16700000000000001"/>
    <n v="1"/>
    <n v="1"/>
    <m/>
    <n v="0"/>
    <n v="0"/>
    <n v="21"/>
    <m/>
    <n v="0"/>
    <n v="0"/>
    <n v="310"/>
    <n v="481.37198899999999"/>
  </r>
  <r>
    <n v="2008"/>
    <s v="2A3"/>
    <x v="1"/>
    <n v="26102"/>
    <n v="94201"/>
    <n v="9"/>
    <s v="Kg"/>
    <n v="496454.20559999999"/>
    <s v="Output"/>
    <s v="CO2"/>
    <n v="0.16700000000000001"/>
    <n v="1"/>
    <n v="1"/>
    <m/>
    <n v="0"/>
    <n v="0"/>
    <n v="21"/>
    <m/>
    <n v="0"/>
    <n v="0"/>
    <n v="310"/>
    <n v="82.907852335200005"/>
  </r>
  <r>
    <n v="2008"/>
    <s v="2A3"/>
    <x v="1"/>
    <n v="26102"/>
    <n v="94201"/>
    <n v="9"/>
    <s v="Kg"/>
    <n v="46800000"/>
    <s v="Output"/>
    <s v="CO2"/>
    <n v="0.16700000000000001"/>
    <n v="1"/>
    <n v="1"/>
    <m/>
    <n v="0"/>
    <n v="0"/>
    <n v="21"/>
    <m/>
    <n v="0"/>
    <n v="0"/>
    <n v="310"/>
    <n v="7815.6"/>
  </r>
  <r>
    <n v="2008"/>
    <s v="2A3"/>
    <x v="1"/>
    <n v="26102"/>
    <n v="94201"/>
    <n v="9"/>
    <s v="Kg"/>
    <n v="188487"/>
    <s v="Output"/>
    <s v="CO2"/>
    <n v="0.16700000000000001"/>
    <n v="1"/>
    <n v="1"/>
    <m/>
    <n v="0"/>
    <n v="0"/>
    <n v="21"/>
    <m/>
    <n v="0"/>
    <n v="0"/>
    <n v="310"/>
    <n v="31.477329000000001"/>
  </r>
  <r>
    <n v="2008"/>
    <s v="2A3"/>
    <x v="1"/>
    <n v="26102"/>
    <n v="94201"/>
    <n v="9"/>
    <s v="Kg"/>
    <n v="899094"/>
    <s v="Output"/>
    <s v="CO2"/>
    <n v="0.16700000000000001"/>
    <n v="1"/>
    <n v="1"/>
    <m/>
    <n v="0"/>
    <n v="0"/>
    <n v="21"/>
    <m/>
    <n v="0"/>
    <n v="0"/>
    <n v="310"/>
    <n v="150.148698"/>
  </r>
  <r>
    <n v="2008"/>
    <s v="2A3"/>
    <x v="1"/>
    <n v="26102"/>
    <n v="94203"/>
    <n v="9"/>
    <s v="Kg"/>
    <n v="12454"/>
    <s v="Output"/>
    <s v="CO2"/>
    <n v="0.16700000000000001"/>
    <n v="1"/>
    <n v="1"/>
    <m/>
    <n v="0"/>
    <n v="0"/>
    <n v="21"/>
    <m/>
    <n v="0"/>
    <n v="0"/>
    <n v="310"/>
    <n v="2.0798180000000004"/>
  </r>
  <r>
    <n v="2008"/>
    <s v="2A3"/>
    <x v="1"/>
    <n v="26102"/>
    <n v="94203"/>
    <n v="9"/>
    <s v="Kg"/>
    <n v="586828.31999999995"/>
    <s v="Output"/>
    <s v="CO2"/>
    <n v="0.16700000000000001"/>
    <n v="1"/>
    <n v="1"/>
    <m/>
    <n v="0"/>
    <n v="0"/>
    <n v="21"/>
    <m/>
    <n v="0"/>
    <n v="0"/>
    <n v="310"/>
    <n v="98.000329440000002"/>
  </r>
  <r>
    <n v="2008"/>
    <s v="2A3"/>
    <x v="1"/>
    <n v="26102"/>
    <n v="94203"/>
    <n v="9"/>
    <s v="Kg"/>
    <n v="89665"/>
    <s v="Output"/>
    <s v="CO2"/>
    <n v="0.16700000000000001"/>
    <n v="1"/>
    <n v="1"/>
    <m/>
    <n v="0"/>
    <n v="0"/>
    <n v="21"/>
    <m/>
    <n v="0"/>
    <n v="0"/>
    <n v="310"/>
    <n v="14.974055"/>
  </r>
  <r>
    <n v="2008"/>
    <s v="2A3"/>
    <x v="1"/>
    <n v="26102"/>
    <n v="94205"/>
    <n v="27"/>
    <s v="Tonne"/>
    <n v="142684"/>
    <s v="Output"/>
    <s v="CO2"/>
    <n v="0.16700000000000001"/>
    <n v="1"/>
    <n v="1"/>
    <m/>
    <n v="0"/>
    <n v="0"/>
    <n v="21"/>
    <m/>
    <n v="0"/>
    <n v="0"/>
    <n v="310"/>
    <n v="23828.228000000003"/>
  </r>
  <r>
    <n v="2008"/>
    <s v="2A3"/>
    <x v="1"/>
    <n v="26102"/>
    <n v="94205"/>
    <n v="27"/>
    <s v="Tonne"/>
    <n v="803762.07449999999"/>
    <s v="Output"/>
    <s v="CO2"/>
    <n v="0.16700000000000001"/>
    <n v="1"/>
    <n v="1"/>
    <m/>
    <n v="0"/>
    <n v="0"/>
    <n v="21"/>
    <m/>
    <n v="0"/>
    <n v="0"/>
    <n v="310"/>
    <n v="134228.26644150002"/>
  </r>
  <r>
    <n v="2008"/>
    <s v="2A4a"/>
    <x v="2"/>
    <n v="26919"/>
    <n v="21132"/>
    <n v="27"/>
    <s v="Tonne"/>
    <n v="295345"/>
    <s v="Input"/>
    <s v="CO2"/>
    <n v="0.47732000000000002"/>
    <n v="1"/>
    <n v="1"/>
    <m/>
    <n v="0"/>
    <n v="0"/>
    <n v="21"/>
    <m/>
    <n v="0"/>
    <n v="0"/>
    <n v="310"/>
    <n v="140974.0754"/>
  </r>
  <r>
    <n v="2008"/>
    <s v="2A4a"/>
    <x v="2"/>
    <n v="26919"/>
    <n v="21168"/>
    <n v="27"/>
    <s v="Tonne"/>
    <n v="13"/>
    <s v="Input"/>
    <s v="CO2"/>
    <n v="0.43970999999999999"/>
    <n v="1"/>
    <n v="1"/>
    <m/>
    <n v="0"/>
    <n v="0"/>
    <n v="21"/>
    <m/>
    <n v="0"/>
    <n v="0"/>
    <n v="310"/>
    <n v="5.7162299999999995"/>
  </r>
  <r>
    <n v="2008"/>
    <s v="2A4b"/>
    <x v="3"/>
    <n v="21012"/>
    <n v="31305"/>
    <n v="27"/>
    <s v="Tonne"/>
    <n v="3933"/>
    <s v="Input"/>
    <s v="CO2"/>
    <n v="0.13800000000000001"/>
    <n v="1"/>
    <n v="1"/>
    <m/>
    <n v="0"/>
    <n v="0"/>
    <n v="21"/>
    <m/>
    <n v="0"/>
    <n v="0"/>
    <n v="310"/>
    <n v="542.75400000000002"/>
  </r>
  <r>
    <n v="2008"/>
    <s v="2A4b"/>
    <x v="3"/>
    <n v="21014"/>
    <n v="31305"/>
    <n v="27"/>
    <s v="Tonne"/>
    <n v="49"/>
    <s v="Input"/>
    <s v="CO2"/>
    <n v="0.13800000000000001"/>
    <n v="1"/>
    <n v="1"/>
    <m/>
    <n v="0"/>
    <n v="0"/>
    <n v="21"/>
    <m/>
    <n v="0"/>
    <n v="0"/>
    <n v="310"/>
    <n v="6.7620000000000005"/>
  </r>
  <r>
    <n v="2008"/>
    <s v="2A4b"/>
    <x v="3"/>
    <n v="21014"/>
    <n v="31305"/>
    <n v="27"/>
    <s v="Tonne"/>
    <n v="555"/>
    <s v="Input"/>
    <s v="CO2"/>
    <n v="0.13800000000000001"/>
    <n v="1"/>
    <n v="1"/>
    <m/>
    <n v="0"/>
    <n v="0"/>
    <n v="21"/>
    <m/>
    <n v="0"/>
    <n v="0"/>
    <n v="310"/>
    <n v="76.59"/>
  </r>
  <r>
    <n v="2008"/>
    <s v="2A4b"/>
    <x v="3"/>
    <n v="21014"/>
    <n v="31305"/>
    <n v="27"/>
    <s v="Tonne"/>
    <n v="162"/>
    <s v="Input"/>
    <s v="CO2"/>
    <n v="0.13800000000000001"/>
    <n v="1"/>
    <n v="1"/>
    <m/>
    <n v="0"/>
    <n v="0"/>
    <n v="21"/>
    <m/>
    <n v="0"/>
    <n v="0"/>
    <n v="310"/>
    <n v="22.356000000000002"/>
  </r>
  <r>
    <n v="2008"/>
    <s v="2A4b"/>
    <x v="3"/>
    <n v="21029"/>
    <n v="31305"/>
    <n v="27"/>
    <s v="Tonne"/>
    <n v="345"/>
    <s v="Input"/>
    <s v="CO2"/>
    <n v="0.13800000000000001"/>
    <n v="1"/>
    <n v="1"/>
    <m/>
    <n v="0"/>
    <n v="0"/>
    <n v="21"/>
    <m/>
    <n v="0"/>
    <n v="0"/>
    <n v="310"/>
    <n v="47.610000000000007"/>
  </r>
  <r>
    <n v="2008"/>
    <s v="2A4b"/>
    <x v="3"/>
    <n v="24241"/>
    <n v="31305"/>
    <n v="27"/>
    <s v="Tonne"/>
    <n v="269545"/>
    <s v="Input"/>
    <s v="CO2"/>
    <n v="0.13800000000000001"/>
    <n v="1"/>
    <n v="1"/>
    <m/>
    <n v="0"/>
    <n v="0"/>
    <n v="21"/>
    <m/>
    <n v="0"/>
    <n v="0"/>
    <n v="310"/>
    <n v="37197.210000000006"/>
  </r>
  <r>
    <n v="2008"/>
    <s v="2A4b"/>
    <x v="3"/>
    <n v="24241"/>
    <n v="31305"/>
    <n v="27"/>
    <s v="Tonne"/>
    <n v="712013.5"/>
    <s v="Input"/>
    <s v="CO2"/>
    <n v="0.13800000000000001"/>
    <n v="1"/>
    <n v="1"/>
    <m/>
    <n v="0"/>
    <n v="0"/>
    <n v="21"/>
    <m/>
    <n v="0"/>
    <n v="0"/>
    <n v="310"/>
    <n v="98257.863000000012"/>
  </r>
  <r>
    <n v="2008"/>
    <s v="2A4b"/>
    <x v="3"/>
    <n v="24241"/>
    <n v="31305"/>
    <n v="27"/>
    <s v="Tonne"/>
    <n v="10921"/>
    <s v="Input"/>
    <s v="CO2"/>
    <n v="0.13800000000000001"/>
    <n v="1"/>
    <n v="1"/>
    <m/>
    <n v="0"/>
    <n v="0"/>
    <n v="21"/>
    <m/>
    <n v="0"/>
    <n v="0"/>
    <n v="310"/>
    <n v="1507.0980000000002"/>
  </r>
  <r>
    <n v="2008"/>
    <s v="2A4b"/>
    <x v="3"/>
    <n v="24241"/>
    <n v="31305"/>
    <n v="27"/>
    <s v="Tonne"/>
    <n v="419"/>
    <s v="Input"/>
    <s v="CO2"/>
    <n v="0.13800000000000001"/>
    <n v="1"/>
    <n v="1"/>
    <m/>
    <n v="0"/>
    <n v="0"/>
    <n v="21"/>
    <m/>
    <n v="0"/>
    <n v="0"/>
    <n v="310"/>
    <n v="57.822000000000003"/>
  </r>
  <r>
    <n v="2008"/>
    <s v="2A4b"/>
    <x v="3"/>
    <n v="24241"/>
    <n v="31305"/>
    <n v="27"/>
    <s v="Tonne"/>
    <n v="28216"/>
    <s v="Input"/>
    <s v="CO2"/>
    <n v="0.13800000000000001"/>
    <n v="1"/>
    <n v="1"/>
    <m/>
    <n v="0"/>
    <n v="0"/>
    <n v="21"/>
    <m/>
    <n v="0"/>
    <n v="0"/>
    <n v="310"/>
    <n v="3893.8080000000004"/>
  </r>
  <r>
    <n v="2008"/>
    <s v="2A4b"/>
    <x v="3"/>
    <n v="24241"/>
    <n v="31305"/>
    <n v="27"/>
    <s v="Tonne"/>
    <n v="37750.902500000004"/>
    <s v="Input"/>
    <s v="CO2"/>
    <n v="0.13800000000000001"/>
    <n v="1"/>
    <n v="1"/>
    <m/>
    <n v="0"/>
    <n v="0"/>
    <n v="21"/>
    <m/>
    <n v="0"/>
    <n v="0"/>
    <n v="310"/>
    <n v="5209.6245450000006"/>
  </r>
  <r>
    <n v="2008"/>
    <s v="2A4b"/>
    <x v="3"/>
    <n v="24241"/>
    <n v="31305"/>
    <n v="27"/>
    <s v="Tonne"/>
    <n v="8100"/>
    <s v="Input"/>
    <s v="CO2"/>
    <n v="0.13800000000000001"/>
    <n v="1"/>
    <n v="1"/>
    <m/>
    <n v="0"/>
    <n v="0"/>
    <n v="21"/>
    <m/>
    <n v="0"/>
    <n v="0"/>
    <n v="310"/>
    <n v="1117.8000000000002"/>
  </r>
  <r>
    <n v="2008"/>
    <s v="2A4b"/>
    <x v="3"/>
    <n v="24241"/>
    <n v="31305"/>
    <n v="27"/>
    <s v="Tonne"/>
    <n v="35669"/>
    <s v="Input"/>
    <s v="CO2"/>
    <n v="0.13800000000000001"/>
    <n v="1"/>
    <n v="1"/>
    <m/>
    <n v="0"/>
    <n v="0"/>
    <n v="21"/>
    <m/>
    <n v="0"/>
    <n v="0"/>
    <n v="310"/>
    <n v="4922.3220000000001"/>
  </r>
  <r>
    <n v="2008"/>
    <s v="2A4b"/>
    <x v="3"/>
    <n v="24241"/>
    <n v="31305"/>
    <n v="27"/>
    <s v="Tonne"/>
    <n v="11096"/>
    <s v="Input"/>
    <s v="CO2"/>
    <n v="0.13800000000000001"/>
    <n v="1"/>
    <n v="1"/>
    <m/>
    <n v="0"/>
    <n v="0"/>
    <n v="21"/>
    <m/>
    <n v="0"/>
    <n v="0"/>
    <n v="310"/>
    <n v="1531.248"/>
  </r>
  <r>
    <n v="2008"/>
    <s v="2A4b"/>
    <x v="3"/>
    <n v="24241"/>
    <n v="31305"/>
    <n v="27"/>
    <s v="Tonne"/>
    <n v="22"/>
    <s v="Input"/>
    <s v="CO2"/>
    <n v="0.13800000000000001"/>
    <n v="1"/>
    <n v="1"/>
    <m/>
    <n v="0"/>
    <n v="0"/>
    <n v="21"/>
    <m/>
    <n v="0"/>
    <n v="0"/>
    <n v="310"/>
    <n v="3.0360000000000005"/>
  </r>
  <r>
    <n v="2008"/>
    <s v="2A4b"/>
    <x v="3"/>
    <n v="24241"/>
    <n v="31305"/>
    <n v="27"/>
    <s v="Tonne"/>
    <n v="25.230799999999999"/>
    <s v="Input"/>
    <s v="CO2"/>
    <n v="0.13800000000000001"/>
    <n v="1"/>
    <n v="1"/>
    <m/>
    <n v="0"/>
    <n v="0"/>
    <n v="21"/>
    <m/>
    <n v="0"/>
    <n v="0"/>
    <n v="310"/>
    <n v="3.4818503999999999"/>
  </r>
  <r>
    <n v="2008"/>
    <s v="2A4b"/>
    <x v="3"/>
    <n v="24241"/>
    <n v="31305"/>
    <n v="27"/>
    <s v="Tonne"/>
    <n v="58632"/>
    <s v="Input"/>
    <s v="CO2"/>
    <n v="0.13800000000000001"/>
    <n v="1"/>
    <n v="1"/>
    <m/>
    <n v="0"/>
    <n v="0"/>
    <n v="21"/>
    <m/>
    <n v="0"/>
    <n v="0"/>
    <n v="310"/>
    <n v="8091.2160000000003"/>
  </r>
  <r>
    <n v="2008"/>
    <s v="2A4b"/>
    <x v="3"/>
    <n v="24241"/>
    <n v="31305"/>
    <n v="27"/>
    <s v="Tonne"/>
    <n v="34126"/>
    <s v="Input"/>
    <s v="CO2"/>
    <n v="0.13800000000000001"/>
    <n v="1"/>
    <n v="1"/>
    <m/>
    <n v="0"/>
    <n v="0"/>
    <n v="21"/>
    <m/>
    <n v="0"/>
    <n v="0"/>
    <n v="310"/>
    <n v="4709.3880000000008"/>
  </r>
  <r>
    <n v="2008"/>
    <s v="2A4b"/>
    <x v="3"/>
    <n v="24241"/>
    <n v="31305"/>
    <n v="27"/>
    <s v="Tonne"/>
    <n v="551910"/>
    <s v="Input"/>
    <s v="CO2"/>
    <n v="0.13800000000000001"/>
    <n v="1"/>
    <n v="1"/>
    <m/>
    <n v="0"/>
    <n v="0"/>
    <n v="21"/>
    <m/>
    <n v="0"/>
    <n v="0"/>
    <n v="310"/>
    <n v="76163.58"/>
  </r>
  <r>
    <n v="2008"/>
    <s v="2A4b"/>
    <x v="3"/>
    <n v="24241"/>
    <n v="31305"/>
    <n v="27"/>
    <s v="Tonne"/>
    <n v="2078018"/>
    <s v="Input"/>
    <s v="CO2"/>
    <n v="0.13800000000000001"/>
    <n v="1"/>
    <n v="1"/>
    <m/>
    <n v="0"/>
    <n v="0"/>
    <n v="21"/>
    <m/>
    <n v="0"/>
    <n v="0"/>
    <n v="310"/>
    <n v="286766.484"/>
  </r>
  <r>
    <n v="2008"/>
    <s v="2A4b"/>
    <x v="3"/>
    <n v="24241"/>
    <n v="31305"/>
    <n v="27"/>
    <s v="Tonne"/>
    <n v="1420738"/>
    <s v="Input"/>
    <s v="CO2"/>
    <n v="0.13800000000000001"/>
    <n v="1"/>
    <n v="1"/>
    <m/>
    <n v="0"/>
    <n v="0"/>
    <n v="21"/>
    <m/>
    <n v="0"/>
    <n v="0"/>
    <n v="310"/>
    <n v="196061.84400000001"/>
  </r>
  <r>
    <n v="2008"/>
    <s v="2A4b"/>
    <x v="3"/>
    <n v="24241"/>
    <n v="31305"/>
    <n v="27"/>
    <s v="Tonne"/>
    <n v="1828830"/>
    <s v="Input"/>
    <s v="CO2"/>
    <n v="0.13800000000000001"/>
    <n v="1"/>
    <n v="1"/>
    <m/>
    <n v="0"/>
    <n v="0"/>
    <n v="21"/>
    <m/>
    <n v="0"/>
    <n v="0"/>
    <n v="310"/>
    <n v="252378.54"/>
  </r>
  <r>
    <n v="2008"/>
    <s v="2A4b"/>
    <x v="3"/>
    <n v="24241"/>
    <n v="31305"/>
    <n v="27"/>
    <s v="Tonne"/>
    <n v="124080"/>
    <s v="Input"/>
    <s v="CO2"/>
    <n v="0.13800000000000001"/>
    <n v="1"/>
    <n v="1"/>
    <m/>
    <n v="0"/>
    <n v="0"/>
    <n v="21"/>
    <m/>
    <n v="0"/>
    <n v="0"/>
    <n v="310"/>
    <n v="17123.04"/>
  </r>
  <r>
    <n v="2008"/>
    <s v="2A4b"/>
    <x v="3"/>
    <n v="24241"/>
    <n v="31305"/>
    <n v="27"/>
    <s v="Tonne"/>
    <n v="356906"/>
    <s v="Input"/>
    <s v="CO2"/>
    <n v="0.13800000000000001"/>
    <n v="1"/>
    <n v="1"/>
    <m/>
    <n v="0"/>
    <n v="0"/>
    <n v="21"/>
    <m/>
    <n v="0"/>
    <n v="0"/>
    <n v="310"/>
    <n v="49253.028000000006"/>
  </r>
  <r>
    <n v="2008"/>
    <s v="2A4b"/>
    <x v="3"/>
    <n v="24241"/>
    <n v="31305"/>
    <n v="27"/>
    <s v="Tonne"/>
    <n v="137204.095"/>
    <s v="Input"/>
    <s v="CO2"/>
    <n v="0.13800000000000001"/>
    <n v="1"/>
    <n v="1"/>
    <m/>
    <n v="0"/>
    <n v="0"/>
    <n v="21"/>
    <m/>
    <n v="0"/>
    <n v="0"/>
    <n v="310"/>
    <n v="18934.165110000002"/>
  </r>
  <r>
    <n v="2008"/>
    <s v="2A4b"/>
    <x v="3"/>
    <n v="24241"/>
    <n v="31305"/>
    <n v="27"/>
    <s v="Tonne"/>
    <n v="33320"/>
    <s v="Input"/>
    <s v="CO2"/>
    <n v="0.13800000000000001"/>
    <n v="1"/>
    <n v="1"/>
    <m/>
    <n v="0"/>
    <n v="0"/>
    <n v="21"/>
    <m/>
    <n v="0"/>
    <n v="0"/>
    <n v="310"/>
    <n v="4598.1600000000008"/>
  </r>
  <r>
    <n v="2008"/>
    <s v="2A4b"/>
    <x v="3"/>
    <n v="24241"/>
    <n v="31305"/>
    <n v="27"/>
    <s v="Tonne"/>
    <n v="3151"/>
    <s v="Input"/>
    <s v="CO2"/>
    <n v="0.13800000000000001"/>
    <n v="1"/>
    <n v="1"/>
    <m/>
    <n v="0"/>
    <n v="0"/>
    <n v="21"/>
    <m/>
    <n v="0"/>
    <n v="0"/>
    <n v="310"/>
    <n v="434.83800000000002"/>
  </r>
  <r>
    <n v="2008"/>
    <s v="2A4b"/>
    <x v="3"/>
    <n v="24241"/>
    <n v="31305"/>
    <n v="27"/>
    <s v="Tonne"/>
    <n v="72"/>
    <s v="Input"/>
    <s v="CO2"/>
    <n v="0.13800000000000001"/>
    <n v="1"/>
    <n v="1"/>
    <m/>
    <n v="0"/>
    <n v="0"/>
    <n v="21"/>
    <m/>
    <n v="0"/>
    <n v="0"/>
    <n v="310"/>
    <n v="9.9359999999999999"/>
  </r>
  <r>
    <n v="2008"/>
    <s v="2A4b"/>
    <x v="3"/>
    <n v="24241"/>
    <n v="31305"/>
    <n v="27"/>
    <s v="Tonne"/>
    <n v="54.833100000000002"/>
    <s v="Input"/>
    <s v="CO2"/>
    <n v="0.13800000000000001"/>
    <n v="1"/>
    <n v="1"/>
    <m/>
    <n v="0"/>
    <n v="0"/>
    <n v="21"/>
    <m/>
    <n v="0"/>
    <n v="0"/>
    <n v="310"/>
    <n v="7.5669678000000005"/>
  </r>
  <r>
    <n v="2008"/>
    <s v="2A4b"/>
    <x v="3"/>
    <n v="24241"/>
    <n v="31305"/>
    <n v="27"/>
    <s v="Tonne"/>
    <n v="10142"/>
    <s v="Input"/>
    <s v="CO2"/>
    <n v="0.13800000000000001"/>
    <n v="1"/>
    <n v="1"/>
    <m/>
    <n v="0"/>
    <n v="0"/>
    <n v="21"/>
    <m/>
    <n v="0"/>
    <n v="0"/>
    <n v="310"/>
    <n v="1399.596"/>
  </r>
  <r>
    <n v="2008"/>
    <s v="2A4b"/>
    <x v="3"/>
    <n v="24241"/>
    <n v="31305"/>
    <n v="27"/>
    <s v="Tonne"/>
    <n v="15491"/>
    <s v="Input"/>
    <s v="CO2"/>
    <n v="0.13800000000000001"/>
    <n v="1"/>
    <n v="1"/>
    <m/>
    <n v="0"/>
    <n v="0"/>
    <n v="21"/>
    <m/>
    <n v="0"/>
    <n v="0"/>
    <n v="310"/>
    <n v="2137.7580000000003"/>
  </r>
  <r>
    <n v="2008"/>
    <s v="2A4b"/>
    <x v="3"/>
    <n v="24241"/>
    <n v="31305"/>
    <n v="27"/>
    <s v="Tonne"/>
    <n v="68"/>
    <s v="Input"/>
    <s v="CO2"/>
    <n v="0.13800000000000001"/>
    <n v="1"/>
    <n v="1"/>
    <m/>
    <n v="0"/>
    <n v="0"/>
    <n v="21"/>
    <m/>
    <n v="0"/>
    <n v="0"/>
    <n v="310"/>
    <n v="9.3840000000000003"/>
  </r>
  <r>
    <n v="2008"/>
    <s v="2A4b"/>
    <x v="3"/>
    <n v="24241"/>
    <n v="31305"/>
    <n v="27"/>
    <s v="Tonne"/>
    <n v="5336"/>
    <s v="Input"/>
    <s v="CO2"/>
    <n v="0.13800000000000001"/>
    <n v="1"/>
    <n v="1"/>
    <m/>
    <n v="0"/>
    <n v="0"/>
    <n v="21"/>
    <m/>
    <n v="0"/>
    <n v="0"/>
    <n v="310"/>
    <n v="736.36800000000005"/>
  </r>
  <r>
    <n v="2008"/>
    <s v="2A4b"/>
    <x v="3"/>
    <n v="24241"/>
    <n v="31305"/>
    <n v="27"/>
    <s v="Tonne"/>
    <n v="46795"/>
    <s v="Input"/>
    <s v="CO2"/>
    <n v="0.13800000000000001"/>
    <n v="1"/>
    <n v="1"/>
    <m/>
    <n v="0"/>
    <n v="0"/>
    <n v="21"/>
    <m/>
    <n v="0"/>
    <n v="0"/>
    <n v="310"/>
    <n v="6457.7100000000009"/>
  </r>
  <r>
    <n v="2008"/>
    <s v="2A4b"/>
    <x v="3"/>
    <n v="24241"/>
    <n v="31305"/>
    <n v="27"/>
    <s v="Tonne"/>
    <n v="56935"/>
    <s v="Input"/>
    <s v="CO2"/>
    <n v="0.13800000000000001"/>
    <n v="1"/>
    <n v="1"/>
    <m/>
    <n v="0"/>
    <n v="0"/>
    <n v="21"/>
    <m/>
    <n v="0"/>
    <n v="0"/>
    <n v="310"/>
    <n v="7857.0300000000007"/>
  </r>
  <r>
    <n v="2008"/>
    <s v="2A4b"/>
    <x v="3"/>
    <n v="24241"/>
    <n v="31305"/>
    <n v="27"/>
    <s v="Tonne"/>
    <n v="10"/>
    <s v="Input"/>
    <s v="CO2"/>
    <n v="0.13800000000000001"/>
    <n v="1"/>
    <n v="1"/>
    <m/>
    <n v="0"/>
    <n v="0"/>
    <n v="21"/>
    <m/>
    <n v="0"/>
    <n v="0"/>
    <n v="310"/>
    <n v="1.3800000000000001"/>
  </r>
  <r>
    <n v="2008"/>
    <s v="2A4b"/>
    <x v="3"/>
    <n v="24241"/>
    <n v="31305"/>
    <n v="27"/>
    <s v="Tonne"/>
    <n v="436904"/>
    <s v="Input"/>
    <s v="CO2"/>
    <n v="0.13800000000000001"/>
    <n v="1"/>
    <n v="1"/>
    <m/>
    <n v="0"/>
    <n v="0"/>
    <n v="21"/>
    <m/>
    <n v="0"/>
    <n v="0"/>
    <n v="310"/>
    <n v="60292.752000000008"/>
  </r>
  <r>
    <n v="2008"/>
    <s v="2A4b"/>
    <x v="3"/>
    <n v="24241"/>
    <n v="31305"/>
    <n v="27"/>
    <s v="Tonne"/>
    <n v="1412357.1069999998"/>
    <s v="Input"/>
    <s v="CO2"/>
    <n v="0.13800000000000001"/>
    <n v="1"/>
    <n v="1"/>
    <m/>
    <n v="0"/>
    <n v="0"/>
    <n v="21"/>
    <m/>
    <n v="0"/>
    <n v="0"/>
    <n v="310"/>
    <n v="194905.28076599998"/>
  </r>
  <r>
    <n v="2008"/>
    <s v="2A4b"/>
    <x v="3"/>
    <n v="24241"/>
    <n v="31305"/>
    <n v="27"/>
    <s v="Tonne"/>
    <n v="5500"/>
    <s v="Input"/>
    <s v="CO2"/>
    <n v="0.13800000000000001"/>
    <n v="1"/>
    <n v="1"/>
    <m/>
    <n v="0"/>
    <n v="0"/>
    <n v="21"/>
    <m/>
    <n v="0"/>
    <n v="0"/>
    <n v="310"/>
    <n v="759.00000000000011"/>
  </r>
  <r>
    <n v="2008"/>
    <s v="2A4b"/>
    <x v="3"/>
    <n v="24241"/>
    <n v="31305"/>
    <n v="27"/>
    <s v="Tonne"/>
    <n v="14126"/>
    <s v="Input"/>
    <s v="CO2"/>
    <n v="0.13800000000000001"/>
    <n v="1"/>
    <n v="1"/>
    <m/>
    <n v="0"/>
    <n v="0"/>
    <n v="21"/>
    <m/>
    <n v="0"/>
    <n v="0"/>
    <n v="310"/>
    <n v="1949.3880000000001"/>
  </r>
  <r>
    <n v="2008"/>
    <s v="2A4b"/>
    <x v="3"/>
    <n v="24241"/>
    <n v="31305"/>
    <n v="27"/>
    <s v="Tonne"/>
    <n v="591524"/>
    <s v="Input"/>
    <s v="CO2"/>
    <n v="0.13800000000000001"/>
    <n v="1"/>
    <n v="1"/>
    <m/>
    <n v="0"/>
    <n v="0"/>
    <n v="21"/>
    <m/>
    <n v="0"/>
    <n v="0"/>
    <n v="310"/>
    <n v="81630.312000000005"/>
  </r>
  <r>
    <n v="2008"/>
    <s v="2A4b"/>
    <x v="3"/>
    <n v="24241"/>
    <n v="31305"/>
    <n v="27"/>
    <s v="Tonne"/>
    <n v="2113639"/>
    <s v="Input"/>
    <s v="CO2"/>
    <n v="0.13800000000000001"/>
    <n v="1"/>
    <n v="1"/>
    <m/>
    <n v="0"/>
    <n v="0"/>
    <n v="21"/>
    <m/>
    <n v="0"/>
    <n v="0"/>
    <n v="310"/>
    <n v="291682.18200000003"/>
  </r>
  <r>
    <n v="2008"/>
    <s v="2A4b"/>
    <x v="3"/>
    <n v="24241"/>
    <n v="31305"/>
    <n v="27"/>
    <s v="Tonne"/>
    <n v="326"/>
    <s v="Input"/>
    <s v="CO2"/>
    <n v="0.13800000000000001"/>
    <n v="1"/>
    <n v="1"/>
    <m/>
    <n v="0"/>
    <n v="0"/>
    <n v="21"/>
    <m/>
    <n v="0"/>
    <n v="0"/>
    <n v="310"/>
    <n v="44.988000000000007"/>
  </r>
  <r>
    <n v="2008"/>
    <s v="2A4b"/>
    <x v="3"/>
    <n v="24241"/>
    <n v="31305"/>
    <n v="27"/>
    <s v="Tonne"/>
    <n v="585"/>
    <s v="Input"/>
    <s v="CO2"/>
    <n v="0.13800000000000001"/>
    <n v="1"/>
    <n v="1"/>
    <m/>
    <n v="0"/>
    <n v="0"/>
    <n v="21"/>
    <m/>
    <n v="0"/>
    <n v="0"/>
    <n v="310"/>
    <n v="80.73"/>
  </r>
  <r>
    <n v="2008"/>
    <s v="2A4b"/>
    <x v="3"/>
    <n v="24241"/>
    <n v="31305"/>
    <n v="27"/>
    <s v="Tonne"/>
    <n v="16746"/>
    <s v="Input"/>
    <s v="CO2"/>
    <n v="0.13800000000000001"/>
    <n v="1"/>
    <n v="1"/>
    <m/>
    <n v="0"/>
    <n v="0"/>
    <n v="21"/>
    <m/>
    <n v="0"/>
    <n v="0"/>
    <n v="310"/>
    <n v="2310.9480000000003"/>
  </r>
  <r>
    <n v="2008"/>
    <s v="2A4b"/>
    <x v="3"/>
    <n v="24241"/>
    <n v="31305"/>
    <n v="27"/>
    <s v="Tonne"/>
    <n v="4830"/>
    <s v="Input"/>
    <s v="CO2"/>
    <n v="0.13800000000000001"/>
    <n v="1"/>
    <n v="1"/>
    <m/>
    <n v="0"/>
    <n v="0"/>
    <n v="21"/>
    <m/>
    <n v="0"/>
    <n v="0"/>
    <n v="310"/>
    <n v="666.54000000000008"/>
  </r>
  <r>
    <n v="2008"/>
    <s v="2A4b"/>
    <x v="3"/>
    <n v="24241"/>
    <n v="31305"/>
    <n v="27"/>
    <s v="Tonne"/>
    <n v="3304666.4390999996"/>
    <s v="Input"/>
    <s v="CO2"/>
    <n v="0.13800000000000001"/>
    <n v="1"/>
    <n v="1"/>
    <m/>
    <n v="0"/>
    <n v="0"/>
    <n v="21"/>
    <m/>
    <n v="0"/>
    <n v="0"/>
    <n v="310"/>
    <n v="456043.96859579999"/>
  </r>
  <r>
    <n v="2008"/>
    <s v="2A4b"/>
    <x v="3"/>
    <n v="24241"/>
    <n v="31305"/>
    <n v="27"/>
    <s v="Tonne"/>
    <n v="3372"/>
    <s v="Input"/>
    <s v="CO2"/>
    <n v="0.13800000000000001"/>
    <n v="1"/>
    <n v="1"/>
    <m/>
    <n v="0"/>
    <n v="0"/>
    <n v="21"/>
    <m/>
    <n v="0"/>
    <n v="0"/>
    <n v="310"/>
    <n v="465.33600000000001"/>
  </r>
  <r>
    <n v="2008"/>
    <s v="2A4b"/>
    <x v="3"/>
    <n v="24242"/>
    <n v="31305"/>
    <n v="27"/>
    <s v="Tonne"/>
    <n v="132"/>
    <s v="Input"/>
    <s v="CO2"/>
    <n v="0.13800000000000001"/>
    <n v="1"/>
    <n v="1"/>
    <m/>
    <n v="0"/>
    <n v="0"/>
    <n v="21"/>
    <m/>
    <n v="0"/>
    <n v="0"/>
    <n v="310"/>
    <n v="18.216000000000001"/>
  </r>
  <r>
    <n v="2008"/>
    <s v="2A4b"/>
    <x v="3"/>
    <n v="24242"/>
    <n v="31305"/>
    <n v="27"/>
    <s v="Tonne"/>
    <n v="6"/>
    <s v="Input"/>
    <s v="CO2"/>
    <n v="0.13800000000000001"/>
    <n v="1"/>
    <n v="1"/>
    <m/>
    <n v="0"/>
    <n v="0"/>
    <n v="21"/>
    <m/>
    <n v="0"/>
    <n v="0"/>
    <n v="310"/>
    <n v="0.82800000000000007"/>
  </r>
  <r>
    <n v="2008"/>
    <s v="2A4b"/>
    <x v="3"/>
    <n v="24243"/>
    <n v="31305"/>
    <n v="27"/>
    <s v="Tonne"/>
    <n v="18930"/>
    <s v="Input"/>
    <s v="CO2"/>
    <n v="0.13800000000000001"/>
    <n v="1"/>
    <n v="1"/>
    <m/>
    <n v="0"/>
    <n v="0"/>
    <n v="21"/>
    <m/>
    <n v="0"/>
    <n v="0"/>
    <n v="310"/>
    <n v="2612.34"/>
  </r>
  <r>
    <n v="2008"/>
    <s v="2A4b"/>
    <x v="3"/>
    <n v="24243"/>
    <n v="31305"/>
    <n v="27"/>
    <s v="Tonne"/>
    <n v="13214"/>
    <s v="Input"/>
    <s v="CO2"/>
    <n v="0.13800000000000001"/>
    <n v="1"/>
    <n v="1"/>
    <m/>
    <n v="0"/>
    <n v="0"/>
    <n v="21"/>
    <m/>
    <n v="0"/>
    <n v="0"/>
    <n v="310"/>
    <n v="1823.5320000000002"/>
  </r>
  <r>
    <n v="2008"/>
    <s v="2A4b"/>
    <x v="3"/>
    <n v="24243"/>
    <n v="31305"/>
    <n v="27"/>
    <s v="Tonne"/>
    <n v="43"/>
    <s v="Input"/>
    <s v="CO2"/>
    <n v="0.13800000000000001"/>
    <n v="1"/>
    <n v="1"/>
    <m/>
    <n v="0"/>
    <n v="0"/>
    <n v="21"/>
    <m/>
    <n v="0"/>
    <n v="0"/>
    <n v="310"/>
    <n v="5.9340000000000002"/>
  </r>
  <r>
    <n v="2008"/>
    <s v="2A4b"/>
    <x v="3"/>
    <n v="24243"/>
    <n v="31305"/>
    <n v="27"/>
    <s v="Tonne"/>
    <n v="106880.32000000001"/>
    <s v="Input"/>
    <s v="CO2"/>
    <n v="0.13800000000000001"/>
    <n v="1"/>
    <n v="1"/>
    <m/>
    <n v="0"/>
    <n v="0"/>
    <n v="21"/>
    <m/>
    <n v="0"/>
    <n v="0"/>
    <n v="310"/>
    <n v="14749.484160000002"/>
  </r>
  <r>
    <n v="2008"/>
    <s v="2A4b"/>
    <x v="3"/>
    <n v="24243"/>
    <n v="31305"/>
    <n v="27"/>
    <s v="Tonne"/>
    <n v="177337.15760000001"/>
    <s v="Input"/>
    <s v="CO2"/>
    <n v="0.13800000000000001"/>
    <n v="1"/>
    <n v="1"/>
    <m/>
    <n v="0"/>
    <n v="0"/>
    <n v="21"/>
    <m/>
    <n v="0"/>
    <n v="0"/>
    <n v="310"/>
    <n v="24472.527748800003"/>
  </r>
  <r>
    <n v="2008"/>
    <s v="2A4b"/>
    <x v="3"/>
    <n v="24243"/>
    <n v="31305"/>
    <n v="27"/>
    <s v="Tonne"/>
    <n v="1660.2729999999999"/>
    <s v="Input"/>
    <s v="CO2"/>
    <n v="0.13800000000000001"/>
    <n v="1"/>
    <n v="1"/>
    <m/>
    <n v="0"/>
    <n v="0"/>
    <n v="21"/>
    <m/>
    <n v="0"/>
    <n v="0"/>
    <n v="310"/>
    <n v="229.11767399999999"/>
  </r>
  <r>
    <n v="2008"/>
    <s v="2A4b"/>
    <x v="3"/>
    <n v="24243"/>
    <n v="31305"/>
    <n v="27"/>
    <s v="Tonne"/>
    <n v="385"/>
    <s v="Input"/>
    <s v="CO2"/>
    <n v="0.13800000000000001"/>
    <n v="1"/>
    <n v="1"/>
    <m/>
    <n v="0"/>
    <n v="0"/>
    <n v="21"/>
    <m/>
    <n v="0"/>
    <n v="0"/>
    <n v="310"/>
    <n v="53.13"/>
  </r>
  <r>
    <n v="2008"/>
    <s v="2A4b"/>
    <x v="3"/>
    <n v="24243"/>
    <n v="31305"/>
    <n v="27"/>
    <s v="Tonne"/>
    <n v="5475"/>
    <s v="Input"/>
    <s v="CO2"/>
    <n v="0.13800000000000001"/>
    <n v="1"/>
    <n v="1"/>
    <m/>
    <n v="0"/>
    <n v="0"/>
    <n v="21"/>
    <m/>
    <n v="0"/>
    <n v="0"/>
    <n v="310"/>
    <n v="755.55000000000007"/>
  </r>
  <r>
    <n v="2008"/>
    <s v="2A4b"/>
    <x v="3"/>
    <n v="24243"/>
    <n v="31305"/>
    <n v="27"/>
    <s v="Tonne"/>
    <n v="9242"/>
    <s v="Input"/>
    <s v="CO2"/>
    <n v="0.13800000000000001"/>
    <n v="1"/>
    <n v="1"/>
    <m/>
    <n v="0"/>
    <n v="0"/>
    <n v="21"/>
    <m/>
    <n v="0"/>
    <n v="0"/>
    <n v="310"/>
    <n v="1275.3960000000002"/>
  </r>
  <r>
    <n v="2008"/>
    <s v="2A4b"/>
    <x v="3"/>
    <n v="24243"/>
    <n v="31305"/>
    <n v="27"/>
    <s v="Tonne"/>
    <n v="1507"/>
    <s v="Input"/>
    <s v="CO2"/>
    <n v="0.13800000000000001"/>
    <n v="1"/>
    <n v="1"/>
    <m/>
    <n v="0"/>
    <n v="0"/>
    <n v="21"/>
    <m/>
    <n v="0"/>
    <n v="0"/>
    <n v="310"/>
    <n v="207.96600000000001"/>
  </r>
  <r>
    <n v="2008"/>
    <s v="2A4b"/>
    <x v="3"/>
    <n v="24243"/>
    <n v="31305"/>
    <n v="27"/>
    <s v="Tonne"/>
    <n v="531"/>
    <s v="Input"/>
    <s v="CO2"/>
    <n v="0.13800000000000001"/>
    <n v="1"/>
    <n v="1"/>
    <m/>
    <n v="0"/>
    <n v="0"/>
    <n v="21"/>
    <m/>
    <n v="0"/>
    <n v="0"/>
    <n v="310"/>
    <n v="73.278000000000006"/>
  </r>
  <r>
    <n v="2008"/>
    <s v="2A4b"/>
    <x v="3"/>
    <n v="24243"/>
    <n v="31305"/>
    <n v="27"/>
    <s v="Tonne"/>
    <n v="1987"/>
    <s v="Input"/>
    <s v="CO2"/>
    <n v="0.13800000000000001"/>
    <n v="1"/>
    <n v="1"/>
    <m/>
    <n v="0"/>
    <n v="0"/>
    <n v="21"/>
    <m/>
    <n v="0"/>
    <n v="0"/>
    <n v="310"/>
    <n v="274.20600000000002"/>
  </r>
  <r>
    <n v="2008"/>
    <s v="2A4b"/>
    <x v="3"/>
    <n v="24243"/>
    <n v="31305"/>
    <n v="27"/>
    <s v="Tonne"/>
    <n v="237.31650000000002"/>
    <s v="Input"/>
    <s v="CO2"/>
    <n v="0.13800000000000001"/>
    <n v="1"/>
    <n v="1"/>
    <m/>
    <n v="0"/>
    <n v="0"/>
    <n v="21"/>
    <m/>
    <n v="0"/>
    <n v="0"/>
    <n v="310"/>
    <n v="32.749677000000005"/>
  </r>
  <r>
    <n v="2008"/>
    <s v="2A4b"/>
    <x v="3"/>
    <n v="24243"/>
    <n v="31305"/>
    <n v="27"/>
    <s v="Tonne"/>
    <n v="211652"/>
    <s v="Input"/>
    <s v="CO2"/>
    <n v="0.13800000000000001"/>
    <n v="1"/>
    <n v="1"/>
    <m/>
    <n v="0"/>
    <n v="0"/>
    <n v="21"/>
    <m/>
    <n v="0"/>
    <n v="0"/>
    <n v="310"/>
    <n v="29207.976000000002"/>
  </r>
  <r>
    <n v="2008"/>
    <s v="2A4b"/>
    <x v="3"/>
    <n v="24243"/>
    <n v="31305"/>
    <n v="27"/>
    <s v="Tonne"/>
    <n v="10309"/>
    <s v="Input"/>
    <s v="CO2"/>
    <n v="0.13800000000000001"/>
    <n v="1"/>
    <n v="1"/>
    <m/>
    <n v="0"/>
    <n v="0"/>
    <n v="21"/>
    <m/>
    <n v="0"/>
    <n v="0"/>
    <n v="310"/>
    <n v="1422.6420000000001"/>
  </r>
  <r>
    <n v="2008"/>
    <s v="2A4b"/>
    <x v="3"/>
    <n v="24243"/>
    <n v="31305"/>
    <n v="27"/>
    <s v="Tonne"/>
    <n v="11919"/>
    <s v="Input"/>
    <s v="CO2"/>
    <n v="0.13800000000000001"/>
    <n v="1"/>
    <n v="1"/>
    <m/>
    <n v="0"/>
    <n v="0"/>
    <n v="21"/>
    <m/>
    <n v="0"/>
    <n v="0"/>
    <n v="310"/>
    <n v="1644.8220000000001"/>
  </r>
  <r>
    <n v="2008"/>
    <s v="2A4b"/>
    <x v="3"/>
    <n v="24243"/>
    <n v="31305"/>
    <n v="27"/>
    <s v="Tonne"/>
    <n v="7082"/>
    <s v="Input"/>
    <s v="CO2"/>
    <n v="0.13800000000000001"/>
    <n v="1"/>
    <n v="1"/>
    <m/>
    <n v="0"/>
    <n v="0"/>
    <n v="21"/>
    <m/>
    <n v="0"/>
    <n v="0"/>
    <n v="310"/>
    <n v="977.31600000000003"/>
  </r>
  <r>
    <n v="2008"/>
    <s v="2A4b"/>
    <x v="3"/>
    <n v="24243"/>
    <n v="31305"/>
    <n v="27"/>
    <s v="Tonne"/>
    <n v="5150485"/>
    <s v="Input"/>
    <s v="CO2"/>
    <n v="0.13800000000000001"/>
    <n v="1"/>
    <n v="1"/>
    <m/>
    <n v="0"/>
    <n v="0"/>
    <n v="21"/>
    <m/>
    <n v="0"/>
    <n v="0"/>
    <n v="310"/>
    <n v="710766.93"/>
  </r>
  <r>
    <n v="2008"/>
    <s v="2A4b"/>
    <x v="3"/>
    <n v="24243"/>
    <n v="31305"/>
    <n v="27"/>
    <s v="Tonne"/>
    <n v="2376"/>
    <s v="Input"/>
    <s v="CO2"/>
    <n v="0.13800000000000001"/>
    <n v="1"/>
    <n v="1"/>
    <m/>
    <n v="0"/>
    <n v="0"/>
    <n v="21"/>
    <m/>
    <n v="0"/>
    <n v="0"/>
    <n v="310"/>
    <n v="327.88800000000003"/>
  </r>
  <r>
    <n v="2008"/>
    <s v="2A4b"/>
    <x v="3"/>
    <n v="24243"/>
    <n v="31305"/>
    <n v="27"/>
    <s v="Tonne"/>
    <n v="28174"/>
    <s v="Input"/>
    <s v="CO2"/>
    <n v="0.13800000000000001"/>
    <n v="1"/>
    <n v="1"/>
    <m/>
    <n v="0"/>
    <n v="0"/>
    <n v="21"/>
    <m/>
    <n v="0"/>
    <n v="0"/>
    <n v="310"/>
    <n v="3888.0120000000002"/>
  </r>
  <r>
    <n v="2008"/>
    <s v="2A4b"/>
    <x v="3"/>
    <n v="24243"/>
    <n v="31305"/>
    <n v="27"/>
    <s v="Tonne"/>
    <n v="2819"/>
    <s v="Input"/>
    <s v="CO2"/>
    <n v="0.13800000000000001"/>
    <n v="1"/>
    <n v="1"/>
    <m/>
    <n v="0"/>
    <n v="0"/>
    <n v="21"/>
    <m/>
    <n v="0"/>
    <n v="0"/>
    <n v="310"/>
    <n v="389.02200000000005"/>
  </r>
  <r>
    <n v="2008"/>
    <s v="2A4b"/>
    <x v="3"/>
    <n v="24243"/>
    <n v="31305"/>
    <n v="27"/>
    <s v="Tonne"/>
    <n v="992749"/>
    <s v="Input"/>
    <s v="CO2"/>
    <n v="0.13800000000000001"/>
    <n v="1"/>
    <n v="1"/>
    <m/>
    <n v="0"/>
    <n v="0"/>
    <n v="21"/>
    <m/>
    <n v="0"/>
    <n v="0"/>
    <n v="310"/>
    <n v="136999.36200000002"/>
  </r>
  <r>
    <n v="2008"/>
    <s v="2A4b"/>
    <x v="3"/>
    <n v="24243"/>
    <n v="31305"/>
    <n v="27"/>
    <s v="Tonne"/>
    <n v="2302.8490000000002"/>
    <s v="Input"/>
    <s v="CO2"/>
    <n v="0.13800000000000001"/>
    <n v="1"/>
    <n v="1"/>
    <m/>
    <n v="0"/>
    <n v="0"/>
    <n v="21"/>
    <m/>
    <n v="0"/>
    <n v="0"/>
    <n v="310"/>
    <n v="317.79316200000005"/>
  </r>
  <r>
    <n v="2008"/>
    <s v="2A4b"/>
    <x v="3"/>
    <n v="24243"/>
    <n v="31305"/>
    <n v="27"/>
    <s v="Tonne"/>
    <n v="78"/>
    <s v="Input"/>
    <s v="CO2"/>
    <n v="0.13800000000000001"/>
    <n v="1"/>
    <n v="1"/>
    <m/>
    <n v="0"/>
    <n v="0"/>
    <n v="21"/>
    <m/>
    <n v="0"/>
    <n v="0"/>
    <n v="310"/>
    <n v="10.764000000000001"/>
  </r>
  <r>
    <n v="2008"/>
    <s v="2A4b"/>
    <x v="3"/>
    <n v="24243"/>
    <n v="31305"/>
    <n v="27"/>
    <s v="Tonne"/>
    <n v="10130"/>
    <s v="Input"/>
    <s v="CO2"/>
    <n v="0.13800000000000001"/>
    <n v="1"/>
    <n v="1"/>
    <m/>
    <n v="0"/>
    <n v="0"/>
    <n v="21"/>
    <m/>
    <n v="0"/>
    <n v="0"/>
    <n v="310"/>
    <n v="1397.94"/>
  </r>
  <r>
    <n v="2008"/>
    <s v="2A4b"/>
    <x v="3"/>
    <n v="24243"/>
    <n v="31305"/>
    <n v="27"/>
    <s v="Tonne"/>
    <n v="117.49950000000001"/>
    <s v="Input"/>
    <s v="CO2"/>
    <n v="0.13800000000000001"/>
    <n v="1"/>
    <n v="1"/>
    <m/>
    <n v="0"/>
    <n v="0"/>
    <n v="21"/>
    <m/>
    <n v="0"/>
    <n v="0"/>
    <n v="310"/>
    <n v="16.214931000000004"/>
  </r>
  <r>
    <n v="2008"/>
    <s v="2A4b"/>
    <x v="3"/>
    <n v="24243"/>
    <n v="31305"/>
    <n v="27"/>
    <s v="Tonne"/>
    <n v="14754"/>
    <s v="Input"/>
    <s v="CO2"/>
    <n v="0.13800000000000001"/>
    <n v="1"/>
    <n v="1"/>
    <m/>
    <n v="0"/>
    <n v="0"/>
    <n v="21"/>
    <m/>
    <n v="0"/>
    <n v="0"/>
    <n v="310"/>
    <n v="2036.0520000000001"/>
  </r>
  <r>
    <n v="2008"/>
    <s v="2A4b"/>
    <x v="3"/>
    <n v="24243"/>
    <n v="31305"/>
    <n v="27"/>
    <s v="Tonne"/>
    <n v="12190"/>
    <s v="Input"/>
    <s v="CO2"/>
    <n v="0.13800000000000001"/>
    <n v="1"/>
    <n v="1"/>
    <m/>
    <n v="0"/>
    <n v="0"/>
    <n v="21"/>
    <m/>
    <n v="0"/>
    <n v="0"/>
    <n v="310"/>
    <n v="1682.22"/>
  </r>
  <r>
    <n v="2008"/>
    <s v="2A4b"/>
    <x v="3"/>
    <n v="24243"/>
    <n v="31305"/>
    <n v="27"/>
    <s v="Tonne"/>
    <n v="123400"/>
    <s v="Input"/>
    <s v="CO2"/>
    <n v="0.13800000000000001"/>
    <n v="1"/>
    <n v="1"/>
    <m/>
    <n v="0"/>
    <n v="0"/>
    <n v="21"/>
    <m/>
    <n v="0"/>
    <n v="0"/>
    <n v="310"/>
    <n v="17029.2"/>
  </r>
  <r>
    <n v="2008"/>
    <s v="2A4b"/>
    <x v="3"/>
    <n v="24243"/>
    <n v="31305"/>
    <n v="27"/>
    <s v="Tonne"/>
    <n v="1289.6074000000001"/>
    <s v="Input"/>
    <s v="CO2"/>
    <n v="0.13800000000000001"/>
    <n v="1"/>
    <n v="1"/>
    <m/>
    <n v="0"/>
    <n v="0"/>
    <n v="21"/>
    <m/>
    <n v="0"/>
    <n v="0"/>
    <n v="310"/>
    <n v="177.96582120000002"/>
  </r>
  <r>
    <n v="2008"/>
    <s v="2A4b"/>
    <x v="3"/>
    <n v="24243"/>
    <n v="31305"/>
    <n v="27"/>
    <s v="Tonne"/>
    <n v="108110.85"/>
    <s v="Input"/>
    <s v="CO2"/>
    <n v="0.13800000000000001"/>
    <n v="1"/>
    <n v="1"/>
    <m/>
    <n v="0"/>
    <n v="0"/>
    <n v="21"/>
    <m/>
    <n v="0"/>
    <n v="0"/>
    <n v="310"/>
    <n v="14919.297300000002"/>
  </r>
  <r>
    <n v="2008"/>
    <s v="2A4b"/>
    <x v="3"/>
    <n v="24243"/>
    <n v="31305"/>
    <n v="27"/>
    <s v="Tonne"/>
    <n v="96"/>
    <s v="Input"/>
    <s v="CO2"/>
    <n v="0.13800000000000001"/>
    <n v="1"/>
    <n v="1"/>
    <m/>
    <n v="0"/>
    <n v="0"/>
    <n v="21"/>
    <m/>
    <n v="0"/>
    <n v="0"/>
    <n v="310"/>
    <n v="13.248000000000001"/>
  </r>
  <r>
    <n v="2008"/>
    <s v="2A4c"/>
    <x v="4"/>
    <n v="24122"/>
    <n v="31255"/>
    <n v="27"/>
    <s v="Tonne"/>
    <n v="94237"/>
    <s v="Input"/>
    <s v="CO2"/>
    <n v="0.52197000000000005"/>
    <n v="1"/>
    <n v="1"/>
    <m/>
    <n v="0"/>
    <n v="0"/>
    <n v="21"/>
    <m/>
    <n v="0"/>
    <n v="0"/>
    <n v="310"/>
    <n v="49188.886890000002"/>
  </r>
  <r>
    <n v="2008"/>
    <s v="2A4c"/>
    <x v="4"/>
    <n v="26915"/>
    <n v="31255"/>
    <n v="27"/>
    <s v="Tonne"/>
    <n v="2160"/>
    <s v="Input"/>
    <s v="CO2"/>
    <n v="0.52197000000000005"/>
    <n v="1"/>
    <n v="1"/>
    <m/>
    <n v="0"/>
    <n v="0"/>
    <n v="21"/>
    <m/>
    <n v="0"/>
    <n v="0"/>
    <n v="310"/>
    <n v="1127.4552000000001"/>
  </r>
  <r>
    <n v="2008"/>
    <s v="2A4c"/>
    <x v="4"/>
    <n v="26915"/>
    <n v="31255"/>
    <n v="27"/>
    <s v="Tonne"/>
    <n v="3024.1985"/>
    <s v="Input"/>
    <s v="CO2"/>
    <n v="0.52197000000000005"/>
    <n v="1"/>
    <n v="1"/>
    <m/>
    <n v="0"/>
    <n v="0"/>
    <n v="21"/>
    <m/>
    <n v="0"/>
    <n v="0"/>
    <n v="310"/>
    <n v="1578.5408910450001"/>
  </r>
  <r>
    <n v="2008"/>
    <s v="2A4d"/>
    <x v="5"/>
    <n v="26931"/>
    <n v="21126"/>
    <n v="27"/>
    <s v="Tonne"/>
    <n v="54"/>
    <s v="Input"/>
    <s v="CO2"/>
    <n v="0.75"/>
    <n v="1"/>
    <n v="1"/>
    <m/>
    <n v="0"/>
    <n v="0"/>
    <n v="21"/>
    <m/>
    <n v="0"/>
    <n v="0"/>
    <n v="310"/>
    <n v="40.5"/>
  </r>
  <r>
    <n v="2008"/>
    <s v="2A4d"/>
    <x v="5"/>
    <n v="26931"/>
    <n v="21126"/>
    <n v="27"/>
    <s v="Tonne"/>
    <n v="190"/>
    <s v="Input"/>
    <s v="CO2"/>
    <n v="0.75"/>
    <n v="1"/>
    <n v="1"/>
    <m/>
    <n v="0"/>
    <n v="0"/>
    <n v="21"/>
    <m/>
    <n v="0"/>
    <n v="0"/>
    <n v="310"/>
    <n v="142.5"/>
  </r>
  <r>
    <n v="2008"/>
    <s v="2A4d"/>
    <x v="5"/>
    <n v="26931"/>
    <n v="21126"/>
    <n v="27"/>
    <s v="Tonne"/>
    <n v="930.75"/>
    <s v="Input"/>
    <s v="CO2"/>
    <n v="0.75"/>
    <n v="1"/>
    <n v="1"/>
    <m/>
    <n v="0"/>
    <n v="0"/>
    <n v="21"/>
    <m/>
    <n v="0"/>
    <n v="0"/>
    <n v="310"/>
    <n v="698.0625"/>
  </r>
  <r>
    <n v="2008"/>
    <s v="2A4d"/>
    <x v="5"/>
    <n v="26931"/>
    <n v="21126"/>
    <n v="27"/>
    <s v="Tonne"/>
    <n v="200"/>
    <s v="Input"/>
    <s v="CO2"/>
    <n v="0.75"/>
    <n v="1"/>
    <n v="1"/>
    <m/>
    <n v="0"/>
    <n v="0"/>
    <n v="21"/>
    <m/>
    <n v="0"/>
    <n v="0"/>
    <n v="310"/>
    <n v="150"/>
  </r>
  <r>
    <n v="2008"/>
    <s v="2A4d"/>
    <x v="5"/>
    <n v="26931"/>
    <n v="21126"/>
    <n v="27"/>
    <s v="Tonne"/>
    <n v="269.50110000000001"/>
    <s v="Input"/>
    <s v="CO2"/>
    <n v="0.75"/>
    <n v="1"/>
    <n v="1"/>
    <m/>
    <n v="0"/>
    <n v="0"/>
    <n v="21"/>
    <m/>
    <n v="0"/>
    <n v="0"/>
    <n v="310"/>
    <n v="202.12582500000002"/>
  </r>
  <r>
    <n v="2008"/>
    <s v="2A4d"/>
    <x v="5"/>
    <n v="26931"/>
    <n v="21126"/>
    <n v="27"/>
    <s v="Tonne"/>
    <n v="3293.0520999999999"/>
    <s v="Input"/>
    <s v="CO2"/>
    <n v="0.75"/>
    <n v="1"/>
    <n v="1"/>
    <m/>
    <n v="0"/>
    <n v="0"/>
    <n v="21"/>
    <m/>
    <n v="0"/>
    <n v="0"/>
    <n v="310"/>
    <n v="2469.7890749999997"/>
  </r>
  <r>
    <n v="2008"/>
    <s v="2A4d"/>
    <x v="5"/>
    <n v="26931"/>
    <n v="21126"/>
    <n v="27"/>
    <s v="Tonne"/>
    <n v="3679.0207999999998"/>
    <s v="Input"/>
    <s v="CO2"/>
    <n v="0.75"/>
    <n v="1"/>
    <n v="1"/>
    <m/>
    <n v="0"/>
    <n v="0"/>
    <n v="21"/>
    <m/>
    <n v="0"/>
    <n v="0"/>
    <n v="310"/>
    <n v="2759.2655999999997"/>
  </r>
  <r>
    <n v="2008"/>
    <s v="2A4d"/>
    <x v="5"/>
    <n v="26931"/>
    <n v="21126"/>
    <n v="27"/>
    <s v="Tonne"/>
    <n v="1666.0068000000001"/>
    <s v="Input"/>
    <s v="CO2"/>
    <n v="0.75"/>
    <n v="1"/>
    <n v="1"/>
    <m/>
    <n v="0"/>
    <n v="0"/>
    <n v="21"/>
    <m/>
    <n v="0"/>
    <n v="0"/>
    <n v="310"/>
    <n v="1249.5051000000001"/>
  </r>
  <r>
    <n v="2008"/>
    <s v="2A4d"/>
    <x v="5"/>
    <n v="26931"/>
    <n v="21126"/>
    <n v="27"/>
    <s v="Tonne"/>
    <n v="4"/>
    <s v="Input"/>
    <s v="CO2"/>
    <n v="0.75"/>
    <n v="1"/>
    <n v="1"/>
    <m/>
    <n v="0"/>
    <n v="0"/>
    <n v="21"/>
    <m/>
    <n v="0"/>
    <n v="0"/>
    <n v="310"/>
    <n v="3"/>
  </r>
  <r>
    <n v="2008"/>
    <s v="2A4d"/>
    <x v="5"/>
    <n v="26931"/>
    <n v="21126"/>
    <n v="27"/>
    <s v="Tonne"/>
    <n v="98730.534000000014"/>
    <s v="Input"/>
    <s v="CO2"/>
    <n v="0.75"/>
    <n v="1"/>
    <n v="1"/>
    <m/>
    <n v="0"/>
    <n v="0"/>
    <n v="21"/>
    <m/>
    <n v="0"/>
    <n v="0"/>
    <n v="310"/>
    <n v="74047.900500000018"/>
  </r>
  <r>
    <n v="2008"/>
    <s v="2A4d"/>
    <x v="5"/>
    <n v="26931"/>
    <n v="21126"/>
    <n v="27"/>
    <s v="Tonne"/>
    <n v="702.33620000000008"/>
    <s v="Input"/>
    <s v="CO2"/>
    <n v="0.75"/>
    <n v="1"/>
    <n v="1"/>
    <m/>
    <n v="0"/>
    <n v="0"/>
    <n v="21"/>
    <m/>
    <n v="0"/>
    <n v="0"/>
    <n v="310"/>
    <n v="526.75215000000003"/>
  </r>
  <r>
    <n v="2008"/>
    <s v="2A4d"/>
    <x v="5"/>
    <n v="26931"/>
    <n v="21127"/>
    <n v="27"/>
    <s v="Tonne"/>
    <n v="261.33440000000002"/>
    <s v="Input"/>
    <s v="CO2"/>
    <n v="0.75"/>
    <n v="1"/>
    <n v="1"/>
    <m/>
    <n v="0"/>
    <n v="0"/>
    <n v="21"/>
    <m/>
    <n v="0"/>
    <n v="0"/>
    <n v="310"/>
    <n v="196.00080000000003"/>
  </r>
  <r>
    <n v="2008"/>
    <s v="2B1"/>
    <x v="6"/>
    <n v="24121"/>
    <n v="31701"/>
    <n v="9"/>
    <s v="Kg"/>
    <n v="57300000"/>
    <s v="Output"/>
    <s v="CO2"/>
    <n v="1.76715"/>
    <n v="1"/>
    <n v="1"/>
    <m/>
    <n v="0"/>
    <n v="0"/>
    <n v="21"/>
    <m/>
    <n v="0"/>
    <n v="0"/>
    <n v="310"/>
    <n v="101257.69500000001"/>
  </r>
  <r>
    <n v="2008"/>
    <s v="2B1"/>
    <x v="6"/>
    <n v="24121"/>
    <n v="31701"/>
    <n v="9"/>
    <s v="Kg"/>
    <n v="1982338"/>
    <s v="Output"/>
    <s v="CO2"/>
    <n v="1.76715"/>
    <n v="1"/>
    <n v="1"/>
    <m/>
    <n v="0"/>
    <n v="0"/>
    <n v="21"/>
    <m/>
    <n v="0"/>
    <n v="0"/>
    <n v="310"/>
    <n v="3503.0885966999999"/>
  </r>
  <r>
    <n v="2008"/>
    <s v="2B1"/>
    <x v="6"/>
    <n v="24121"/>
    <n v="31701"/>
    <n v="9"/>
    <s v="Kg"/>
    <n v="5393822"/>
    <s v="Output"/>
    <s v="CO2"/>
    <n v="1.76715"/>
    <n v="1"/>
    <n v="1"/>
    <m/>
    <n v="0"/>
    <n v="0"/>
    <n v="21"/>
    <m/>
    <n v="0"/>
    <n v="0"/>
    <n v="310"/>
    <n v="9531.6925472999992"/>
  </r>
  <r>
    <n v="2008"/>
    <s v="2B1"/>
    <x v="6"/>
    <n v="24121"/>
    <n v="31702"/>
    <n v="9"/>
    <s v="Kg"/>
    <n v="3008567"/>
    <s v="Output"/>
    <s v="CO2"/>
    <n v="1.76715"/>
    <n v="1"/>
    <n v="1"/>
    <m/>
    <n v="0"/>
    <n v="0"/>
    <n v="21"/>
    <m/>
    <n v="0"/>
    <n v="0"/>
    <n v="310"/>
    <n v="5316.5891740499992"/>
  </r>
  <r>
    <n v="2008"/>
    <s v="2B1"/>
    <x v="6"/>
    <n v="24121"/>
    <n v="31702"/>
    <n v="9"/>
    <s v="Kg"/>
    <n v="6701565.1999999993"/>
    <s v="Output"/>
    <s v="CO2"/>
    <n v="1.76715"/>
    <n v="1"/>
    <n v="1"/>
    <m/>
    <n v="0"/>
    <n v="0"/>
    <n v="21"/>
    <m/>
    <n v="0"/>
    <n v="0"/>
    <n v="310"/>
    <n v="11842.670943179999"/>
  </r>
  <r>
    <n v="2008"/>
    <s v="2B1"/>
    <x v="6"/>
    <n v="24123"/>
    <n v="31701"/>
    <n v="9"/>
    <s v="Kg"/>
    <n v="71700000"/>
    <s v="Output"/>
    <s v="CO2"/>
    <n v="1.76715"/>
    <n v="1"/>
    <n v="1"/>
    <m/>
    <n v="0"/>
    <n v="0"/>
    <n v="21"/>
    <m/>
    <n v="0"/>
    <n v="0"/>
    <n v="310"/>
    <n v="126704.655"/>
  </r>
  <r>
    <n v="2008"/>
    <s v="2B1"/>
    <x v="6"/>
    <n v="24123"/>
    <n v="31701"/>
    <n v="9"/>
    <s v="Kg"/>
    <n v="21200000"/>
    <s v="Output"/>
    <s v="CO2"/>
    <n v="1.76715"/>
    <n v="1"/>
    <n v="1"/>
    <m/>
    <n v="0"/>
    <n v="0"/>
    <n v="21"/>
    <m/>
    <n v="0"/>
    <n v="0"/>
    <n v="310"/>
    <n v="37463.58"/>
  </r>
  <r>
    <n v="2008"/>
    <s v="2B1"/>
    <x v="6"/>
    <n v="24123"/>
    <n v="31702"/>
    <n v="9"/>
    <s v="Kg"/>
    <n v="50600000"/>
    <s v="Output"/>
    <s v="CO2"/>
    <n v="1.76715"/>
    <n v="1"/>
    <n v="1"/>
    <m/>
    <n v="0"/>
    <n v="0"/>
    <n v="21"/>
    <m/>
    <n v="0"/>
    <n v="0"/>
    <n v="310"/>
    <n v="89417.79"/>
  </r>
  <r>
    <n v="2008"/>
    <s v="2B1"/>
    <x v="6"/>
    <n v="24123"/>
    <n v="31702"/>
    <n v="9"/>
    <s v="Kg"/>
    <n v="10500000"/>
    <s v="Output"/>
    <s v="CO2"/>
    <n v="1.76715"/>
    <n v="1"/>
    <n v="1"/>
    <m/>
    <n v="0"/>
    <n v="0"/>
    <n v="21"/>
    <m/>
    <n v="0"/>
    <n v="0"/>
    <n v="310"/>
    <n v="18555.075000000001"/>
  </r>
  <r>
    <n v="2008"/>
    <s v="2B1"/>
    <x v="6"/>
    <n v="24123"/>
    <n v="31702"/>
    <n v="9"/>
    <s v="Kg"/>
    <n v="22643"/>
    <s v="Output"/>
    <s v="CO2"/>
    <n v="1.76715"/>
    <n v="1"/>
    <n v="1"/>
    <m/>
    <n v="0"/>
    <n v="0"/>
    <n v="21"/>
    <m/>
    <n v="0"/>
    <n v="0"/>
    <n v="310"/>
    <n v="40.01357745"/>
  </r>
  <r>
    <n v="2008"/>
    <s v="2B1"/>
    <x v="7"/>
    <n v="24123"/>
    <n v="34215"/>
    <n v="27"/>
    <s v="Tonne"/>
    <n v="4430"/>
    <s v="Output"/>
    <s v="CO2"/>
    <n v="0.99772000000000005"/>
    <n v="1"/>
    <n v="1"/>
    <m/>
    <n v="0"/>
    <n v="0"/>
    <n v="21"/>
    <m/>
    <n v="0"/>
    <n v="0"/>
    <n v="310"/>
    <n v="4419.8996000000006"/>
  </r>
  <r>
    <n v="2008"/>
    <s v="2B1"/>
    <x v="7"/>
    <n v="24123"/>
    <n v="34215"/>
    <n v="27"/>
    <s v="Tonne"/>
    <n v="1149673"/>
    <s v="Output"/>
    <s v="CO2"/>
    <n v="0.99772000000000005"/>
    <n v="1"/>
    <n v="1"/>
    <m/>
    <n v="0"/>
    <n v="0"/>
    <n v="21"/>
    <m/>
    <n v="0"/>
    <n v="0"/>
    <n v="310"/>
    <n v="1147051.74556"/>
  </r>
  <r>
    <n v="2008"/>
    <s v="2B1"/>
    <x v="7"/>
    <n v="24123"/>
    <n v="34215"/>
    <n v="27"/>
    <s v="Tonne"/>
    <n v="393.6"/>
    <s v="Output"/>
    <s v="CO2"/>
    <n v="0.99772000000000005"/>
    <n v="1"/>
    <n v="1"/>
    <m/>
    <n v="0"/>
    <n v="0"/>
    <n v="21"/>
    <m/>
    <n v="0"/>
    <n v="0"/>
    <n v="310"/>
    <n v="392.70259200000004"/>
  </r>
  <r>
    <n v="2008"/>
    <s v="2B1"/>
    <x v="7"/>
    <n v="24123"/>
    <n v="34216"/>
    <n v="27"/>
    <s v="Tonne"/>
    <n v="1414539"/>
    <s v="Output"/>
    <s v="CO2"/>
    <n v="0.99772000000000005"/>
    <n v="1"/>
    <n v="1"/>
    <m/>
    <n v="0"/>
    <n v="0"/>
    <n v="21"/>
    <m/>
    <n v="0"/>
    <n v="0"/>
    <n v="310"/>
    <n v="1411313.8510800002"/>
  </r>
  <r>
    <n v="2008"/>
    <s v="2B1"/>
    <x v="7"/>
    <n v="24123"/>
    <n v="34216"/>
    <n v="27"/>
    <s v="Tonne"/>
    <n v="1036117"/>
    <s v="Output"/>
    <s v="CO2"/>
    <n v="0.99772000000000005"/>
    <n v="1"/>
    <n v="1"/>
    <m/>
    <n v="0"/>
    <n v="0"/>
    <n v="21"/>
    <m/>
    <n v="0"/>
    <n v="0"/>
    <n v="310"/>
    <n v="1033754.65324"/>
  </r>
  <r>
    <n v="2008"/>
    <s v="2B1"/>
    <x v="7"/>
    <n v="24123"/>
    <n v="34216"/>
    <n v="27"/>
    <s v="Tonne"/>
    <n v="591575"/>
    <s v="Output"/>
    <s v="CO2"/>
    <n v="0.99772000000000005"/>
    <n v="1"/>
    <n v="1"/>
    <m/>
    <n v="0"/>
    <n v="0"/>
    <n v="21"/>
    <m/>
    <n v="0"/>
    <n v="0"/>
    <n v="310"/>
    <n v="590226.20900000003"/>
  </r>
  <r>
    <n v="2008"/>
    <s v="2B1"/>
    <x v="7"/>
    <n v="24123"/>
    <n v="34216"/>
    <n v="27"/>
    <s v="Tonne"/>
    <n v="2097472"/>
    <s v="Output"/>
    <s v="CO2"/>
    <n v="0.99772000000000005"/>
    <n v="1"/>
    <n v="1"/>
    <m/>
    <n v="0"/>
    <n v="0"/>
    <n v="21"/>
    <m/>
    <n v="0"/>
    <n v="0"/>
    <n v="310"/>
    <n v="2092689.7638400001"/>
  </r>
  <r>
    <n v="2008"/>
    <s v="2B1"/>
    <x v="7"/>
    <n v="24123"/>
    <n v="34216"/>
    <n v="27"/>
    <s v="Tonne"/>
    <n v="2093241"/>
    <s v="Output"/>
    <s v="CO2"/>
    <n v="0.99772000000000005"/>
    <n v="1"/>
    <n v="1"/>
    <m/>
    <n v="0"/>
    <n v="0"/>
    <n v="21"/>
    <m/>
    <n v="0"/>
    <n v="0"/>
    <n v="310"/>
    <n v="2088468.4105200002"/>
  </r>
  <r>
    <n v="2008"/>
    <s v="2B1"/>
    <x v="7"/>
    <n v="24123"/>
    <n v="34216"/>
    <n v="27"/>
    <s v="Tonne"/>
    <n v="842015"/>
    <s v="Output"/>
    <s v="CO2"/>
    <n v="0.99772000000000005"/>
    <n v="1"/>
    <n v="1"/>
    <m/>
    <n v="0"/>
    <n v="0"/>
    <n v="21"/>
    <m/>
    <n v="0"/>
    <n v="0"/>
    <n v="310"/>
    <n v="840095.2058"/>
  </r>
  <r>
    <n v="2008"/>
    <s v="2B1"/>
    <x v="7"/>
    <n v="24123"/>
    <n v="34216"/>
    <n v="27"/>
    <s v="Tonne"/>
    <n v="1740045"/>
    <s v="Output"/>
    <s v="CO2"/>
    <n v="0.99772000000000005"/>
    <n v="1"/>
    <n v="1"/>
    <m/>
    <n v="0"/>
    <n v="0"/>
    <n v="21"/>
    <m/>
    <n v="0"/>
    <n v="0"/>
    <n v="310"/>
    <n v="1736077.6974000002"/>
  </r>
  <r>
    <n v="2008"/>
    <s v="2B1"/>
    <x v="7"/>
    <n v="24123"/>
    <n v="34216"/>
    <n v="27"/>
    <s v="Tonne"/>
    <n v="264656"/>
    <s v="Output"/>
    <s v="CO2"/>
    <n v="0.99772000000000005"/>
    <n v="1"/>
    <n v="1"/>
    <m/>
    <n v="0"/>
    <n v="0"/>
    <n v="21"/>
    <m/>
    <n v="0"/>
    <n v="0"/>
    <n v="310"/>
    <n v="264052.58432000002"/>
  </r>
  <r>
    <n v="2008"/>
    <s v="2B1"/>
    <x v="7"/>
    <n v="24123"/>
    <n v="34216"/>
    <n v="27"/>
    <s v="Tonne"/>
    <n v="1214722"/>
    <s v="Output"/>
    <s v="CO2"/>
    <n v="0.99772000000000005"/>
    <n v="1"/>
    <n v="1"/>
    <m/>
    <n v="0"/>
    <n v="0"/>
    <n v="21"/>
    <m/>
    <n v="0"/>
    <n v="0"/>
    <n v="310"/>
    <n v="1211952.4338400001"/>
  </r>
  <r>
    <n v="2008"/>
    <s v="2B1"/>
    <x v="7"/>
    <n v="24123"/>
    <n v="34216"/>
    <n v="27"/>
    <s v="Tonne"/>
    <n v="1073060"/>
    <s v="Output"/>
    <s v="CO2"/>
    <n v="0.99772000000000005"/>
    <n v="1"/>
    <n v="1"/>
    <m/>
    <n v="0"/>
    <n v="0"/>
    <n v="21"/>
    <m/>
    <n v="0"/>
    <n v="0"/>
    <n v="310"/>
    <n v="1070613.4232000001"/>
  </r>
  <r>
    <n v="2008"/>
    <s v="2B1"/>
    <x v="7"/>
    <n v="24123"/>
    <n v="34216"/>
    <n v="27"/>
    <s v="Tonne"/>
    <n v="1110358"/>
    <s v="Output"/>
    <s v="CO2"/>
    <n v="0.99772000000000005"/>
    <n v="1"/>
    <n v="1"/>
    <m/>
    <n v="0"/>
    <n v="0"/>
    <n v="21"/>
    <m/>
    <n v="0"/>
    <n v="0"/>
    <n v="310"/>
    <n v="1107826.3837600001"/>
  </r>
  <r>
    <n v="2008"/>
    <s v="2B1"/>
    <x v="7"/>
    <n v="24123"/>
    <n v="34216"/>
    <n v="27"/>
    <s v="Tonne"/>
    <n v="1252638"/>
    <s v="Output"/>
    <s v="CO2"/>
    <n v="0.99772000000000005"/>
    <n v="1"/>
    <n v="1"/>
    <m/>
    <n v="0"/>
    <n v="0"/>
    <n v="21"/>
    <m/>
    <n v="0"/>
    <n v="0"/>
    <n v="310"/>
    <n v="1249781.98536"/>
  </r>
  <r>
    <n v="2008"/>
    <s v="2B1"/>
    <x v="7"/>
    <n v="24123"/>
    <n v="34216"/>
    <n v="27"/>
    <s v="Tonne"/>
    <n v="2756258"/>
    <s v="Output"/>
    <s v="CO2"/>
    <n v="0.99772000000000005"/>
    <n v="1"/>
    <n v="1"/>
    <m/>
    <n v="0"/>
    <n v="0"/>
    <n v="21"/>
    <m/>
    <n v="0"/>
    <n v="0"/>
    <n v="310"/>
    <n v="2749973.7317600003"/>
  </r>
  <r>
    <n v="2008"/>
    <s v="2B1"/>
    <x v="7"/>
    <n v="24123"/>
    <n v="34216"/>
    <n v="27"/>
    <s v="Tonne"/>
    <n v="1085197"/>
    <s v="Output"/>
    <s v="CO2"/>
    <n v="0.99772000000000005"/>
    <n v="1"/>
    <n v="1"/>
    <m/>
    <n v="0"/>
    <n v="0"/>
    <n v="21"/>
    <m/>
    <n v="0"/>
    <n v="0"/>
    <n v="310"/>
    <n v="1082722.7508400001"/>
  </r>
  <r>
    <n v="2008"/>
    <s v="2B1"/>
    <x v="7"/>
    <n v="24123"/>
    <n v="34216"/>
    <n v="27"/>
    <s v="Tonne"/>
    <n v="880991"/>
    <s v="Output"/>
    <s v="CO2"/>
    <n v="0.99772000000000005"/>
    <n v="1"/>
    <n v="1"/>
    <m/>
    <n v="0"/>
    <n v="0"/>
    <n v="21"/>
    <m/>
    <n v="0"/>
    <n v="0"/>
    <n v="310"/>
    <n v="878982.34052000009"/>
  </r>
  <r>
    <n v="2008"/>
    <s v="2B1"/>
    <x v="7"/>
    <n v="24123"/>
    <n v="34216"/>
    <n v="27"/>
    <s v="Tonne"/>
    <n v="201123"/>
    <s v="Output"/>
    <s v="CO2"/>
    <n v="0.99772000000000005"/>
    <n v="1"/>
    <n v="1"/>
    <m/>
    <n v="0"/>
    <n v="0"/>
    <n v="21"/>
    <m/>
    <n v="0"/>
    <n v="0"/>
    <n v="310"/>
    <n v="200664.43956"/>
  </r>
  <r>
    <n v="2008"/>
    <s v="2B1"/>
    <x v="7"/>
    <n v="24123"/>
    <n v="34216"/>
    <n v="27"/>
    <s v="Tonne"/>
    <n v="1914381"/>
    <s v="Output"/>
    <s v="CO2"/>
    <n v="0.99772000000000005"/>
    <n v="1"/>
    <n v="1"/>
    <m/>
    <n v="0"/>
    <n v="0"/>
    <n v="21"/>
    <m/>
    <n v="0"/>
    <n v="0"/>
    <n v="310"/>
    <n v="1910016.21132"/>
  </r>
  <r>
    <n v="2008"/>
    <s v="2B1"/>
    <x v="7"/>
    <n v="24123"/>
    <n v="34216"/>
    <n v="27"/>
    <s v="Tonne"/>
    <n v="1582911"/>
    <s v="Output"/>
    <s v="CO2"/>
    <n v="0.99772000000000005"/>
    <n v="1"/>
    <n v="1"/>
    <m/>
    <n v="0"/>
    <n v="0"/>
    <n v="21"/>
    <m/>
    <n v="0"/>
    <n v="0"/>
    <n v="310"/>
    <n v="1579301.9629200001"/>
  </r>
  <r>
    <n v="2008"/>
    <s v="2B1"/>
    <x v="7"/>
    <n v="24123"/>
    <n v="34216"/>
    <n v="27"/>
    <s v="Tonne"/>
    <n v="1192303"/>
    <s v="Output"/>
    <s v="CO2"/>
    <n v="0.99772000000000005"/>
    <n v="1"/>
    <n v="1"/>
    <m/>
    <n v="0"/>
    <n v="0"/>
    <n v="21"/>
    <m/>
    <n v="0"/>
    <n v="0"/>
    <n v="310"/>
    <n v="1189584.5491600002"/>
  </r>
  <r>
    <n v="2008"/>
    <s v="2B1"/>
    <x v="7"/>
    <n v="24123"/>
    <n v="34216"/>
    <n v="27"/>
    <s v="Tonne"/>
    <n v="436567"/>
    <s v="Output"/>
    <s v="CO2"/>
    <n v="0.99772000000000005"/>
    <n v="1"/>
    <n v="1"/>
    <m/>
    <n v="0"/>
    <n v="0"/>
    <n v="21"/>
    <m/>
    <n v="0"/>
    <n v="0"/>
    <n v="310"/>
    <n v="435571.62724"/>
  </r>
  <r>
    <n v="2008"/>
    <s v="2B2"/>
    <x v="8"/>
    <n v="24121"/>
    <n v="31207"/>
    <n v="9"/>
    <s v="Kg"/>
    <n v="29400000"/>
    <s v="Output"/>
    <m/>
    <n v="0"/>
    <n v="0"/>
    <n v="1"/>
    <m/>
    <n v="0"/>
    <n v="0"/>
    <n v="21"/>
    <s v="N2O"/>
    <n v="0.01"/>
    <n v="1"/>
    <n v="310"/>
    <n v="91140"/>
  </r>
  <r>
    <n v="2008"/>
    <s v="2B2"/>
    <x v="8"/>
    <n v="24122"/>
    <n v="31207"/>
    <n v="9"/>
    <s v="Kg"/>
    <n v="89300000"/>
    <s v="Output"/>
    <m/>
    <n v="0"/>
    <n v="0"/>
    <n v="1"/>
    <m/>
    <n v="0"/>
    <n v="0"/>
    <n v="21"/>
    <s v="N2O"/>
    <n v="0.01"/>
    <n v="1"/>
    <n v="310"/>
    <n v="276830"/>
  </r>
  <r>
    <n v="2008"/>
    <s v="2B2"/>
    <x v="8"/>
    <n v="24123"/>
    <n v="31207"/>
    <n v="9"/>
    <s v="Kg"/>
    <n v="9725000"/>
    <s v="Output"/>
    <m/>
    <n v="0"/>
    <n v="0"/>
    <n v="1"/>
    <m/>
    <n v="0"/>
    <n v="0"/>
    <n v="21"/>
    <s v="N2O"/>
    <n v="0.01"/>
    <n v="1"/>
    <n v="310"/>
    <n v="30147.5"/>
  </r>
  <r>
    <n v="2008"/>
    <s v="2B2"/>
    <x v="8"/>
    <n v="24123"/>
    <n v="31207"/>
    <n v="9"/>
    <s v="Kg"/>
    <n v="31700000"/>
    <s v="Output"/>
    <m/>
    <n v="0"/>
    <n v="0"/>
    <n v="1"/>
    <m/>
    <n v="0"/>
    <n v="0"/>
    <n v="21"/>
    <s v="N2O"/>
    <n v="0.01"/>
    <n v="1"/>
    <n v="310"/>
    <n v="98270"/>
  </r>
  <r>
    <n v="2008"/>
    <s v="2C1"/>
    <x v="9"/>
    <n v="27120"/>
    <n v="21132"/>
    <n v="27"/>
    <s v="Tonne"/>
    <n v="34962"/>
    <s v="Input"/>
    <s v="CO2"/>
    <n v="0.526586"/>
    <n v="1"/>
    <n v="1"/>
    <m/>
    <n v="0"/>
    <n v="0"/>
    <n v="21"/>
    <m/>
    <n v="0"/>
    <n v="0"/>
    <n v="310"/>
    <n v="18410.499732"/>
  </r>
  <r>
    <n v="2008"/>
    <s v="2C1"/>
    <x v="9"/>
    <n v="27120"/>
    <n v="21132"/>
    <n v="27"/>
    <s v="Tonne"/>
    <n v="3186"/>
    <s v="Input"/>
    <s v="CO2"/>
    <n v="0.526586"/>
    <n v="1"/>
    <n v="1"/>
    <m/>
    <n v="0"/>
    <n v="0"/>
    <n v="21"/>
    <m/>
    <n v="0"/>
    <n v="0"/>
    <n v="310"/>
    <n v="1677.702996"/>
  </r>
  <r>
    <n v="2008"/>
    <s v="2C1"/>
    <x v="9"/>
    <n v="27120"/>
    <n v="21132"/>
    <n v="27"/>
    <s v="Tonne"/>
    <n v="2615"/>
    <s v="Input"/>
    <s v="CO2"/>
    <n v="0.526586"/>
    <n v="1"/>
    <n v="1"/>
    <m/>
    <n v="0"/>
    <n v="0"/>
    <n v="21"/>
    <m/>
    <n v="0"/>
    <n v="0"/>
    <n v="310"/>
    <n v="1377.0223900000001"/>
  </r>
  <r>
    <n v="2008"/>
    <s v="2C1"/>
    <x v="9"/>
    <n v="27120"/>
    <n v="21132"/>
    <n v="27"/>
    <s v="Tonne"/>
    <n v="21"/>
    <s v="Input"/>
    <s v="CO2"/>
    <n v="0.526586"/>
    <n v="1"/>
    <n v="1"/>
    <m/>
    <n v="0"/>
    <n v="0"/>
    <n v="21"/>
    <m/>
    <n v="0"/>
    <n v="0"/>
    <n v="310"/>
    <n v="11.058306"/>
  </r>
  <r>
    <n v="2008"/>
    <s v="2C1"/>
    <x v="9"/>
    <n v="27120"/>
    <n v="21132"/>
    <n v="27"/>
    <s v="Tonne"/>
    <n v="505"/>
    <s v="Input"/>
    <s v="CO2"/>
    <n v="0.526586"/>
    <n v="1"/>
    <n v="1"/>
    <m/>
    <n v="0"/>
    <n v="0"/>
    <n v="21"/>
    <m/>
    <n v="0"/>
    <n v="0"/>
    <n v="310"/>
    <n v="265.92592999999999"/>
  </r>
  <r>
    <n v="2008"/>
    <s v="2C1"/>
    <x v="9"/>
    <n v="27120"/>
    <n v="21132"/>
    <n v="27"/>
    <s v="Tonne"/>
    <n v="307"/>
    <s v="Input"/>
    <s v="CO2"/>
    <n v="0.526586"/>
    <n v="1"/>
    <n v="1"/>
    <m/>
    <n v="0"/>
    <n v="0"/>
    <n v="21"/>
    <m/>
    <n v="0"/>
    <n v="0"/>
    <n v="310"/>
    <n v="161.661902"/>
  </r>
  <r>
    <n v="2008"/>
    <s v="2C1"/>
    <x v="9"/>
    <n v="27120"/>
    <n v="21132"/>
    <n v="27"/>
    <s v="Tonne"/>
    <n v="1653"/>
    <s v="Input"/>
    <s v="CO2"/>
    <n v="0.526586"/>
    <n v="1"/>
    <n v="1"/>
    <m/>
    <n v="0"/>
    <n v="0"/>
    <n v="21"/>
    <m/>
    <n v="0"/>
    <n v="0"/>
    <n v="310"/>
    <n v="870.44665799999996"/>
  </r>
  <r>
    <n v="2008"/>
    <s v="2C1"/>
    <x v="9"/>
    <n v="27120"/>
    <n v="21132"/>
    <n v="27"/>
    <s v="Tonne"/>
    <n v="31"/>
    <s v="Input"/>
    <s v="CO2"/>
    <n v="0.526586"/>
    <n v="1"/>
    <n v="1"/>
    <m/>
    <n v="0"/>
    <n v="0"/>
    <n v="21"/>
    <m/>
    <n v="0"/>
    <n v="0"/>
    <n v="310"/>
    <n v="16.324165999999998"/>
  </r>
  <r>
    <n v="2008"/>
    <s v="2C1"/>
    <x v="9"/>
    <n v="27120"/>
    <n v="21132"/>
    <n v="27"/>
    <s v="Tonne"/>
    <n v="647"/>
    <s v="Input"/>
    <s v="CO2"/>
    <n v="0.526586"/>
    <n v="1"/>
    <n v="1"/>
    <m/>
    <n v="0"/>
    <n v="0"/>
    <n v="21"/>
    <m/>
    <n v="0"/>
    <n v="0"/>
    <n v="310"/>
    <n v="340.701142"/>
  </r>
  <r>
    <n v="2008"/>
    <s v="2C1"/>
    <x v="9"/>
    <n v="27120"/>
    <n v="21132"/>
    <n v="27"/>
    <s v="Tonne"/>
    <n v="2005"/>
    <s v="Input"/>
    <s v="CO2"/>
    <n v="0.526586"/>
    <n v="1"/>
    <n v="1"/>
    <m/>
    <n v="0"/>
    <n v="0"/>
    <n v="21"/>
    <m/>
    <n v="0"/>
    <n v="0"/>
    <n v="310"/>
    <n v="1055.80493"/>
  </r>
  <r>
    <n v="2008"/>
    <s v="2C1"/>
    <x v="9"/>
    <n v="27120"/>
    <n v="21132"/>
    <n v="27"/>
    <s v="Tonne"/>
    <n v="617"/>
    <s v="Input"/>
    <s v="CO2"/>
    <n v="0.526586"/>
    <n v="1"/>
    <n v="1"/>
    <m/>
    <n v="0"/>
    <n v="0"/>
    <n v="21"/>
    <m/>
    <n v="0"/>
    <n v="0"/>
    <n v="310"/>
    <n v="324.90356200000002"/>
  </r>
  <r>
    <n v="2008"/>
    <s v="2C1"/>
    <x v="9"/>
    <n v="27120"/>
    <n v="21132"/>
    <n v="27"/>
    <s v="Tonne"/>
    <n v="5287"/>
    <s v="Input"/>
    <s v="CO2"/>
    <n v="0.526586"/>
    <n v="1"/>
    <n v="1"/>
    <m/>
    <n v="0"/>
    <n v="0"/>
    <n v="21"/>
    <m/>
    <n v="0"/>
    <n v="0"/>
    <n v="310"/>
    <n v="2784.0601820000002"/>
  </r>
  <r>
    <n v="2008"/>
    <s v="2C1"/>
    <x v="9"/>
    <n v="27120"/>
    <n v="21132"/>
    <n v="27"/>
    <s v="Tonne"/>
    <n v="3317"/>
    <s v="Input"/>
    <s v="CO2"/>
    <n v="0.526586"/>
    <n v="1"/>
    <n v="1"/>
    <m/>
    <n v="0"/>
    <n v="0"/>
    <n v="21"/>
    <m/>
    <n v="0"/>
    <n v="0"/>
    <n v="310"/>
    <n v="1746.6857620000001"/>
  </r>
  <r>
    <n v="2008"/>
    <s v="2C1"/>
    <x v="9"/>
    <n v="27120"/>
    <n v="21132"/>
    <n v="27"/>
    <s v="Tonne"/>
    <n v="208"/>
    <s v="Input"/>
    <s v="CO2"/>
    <n v="0.526586"/>
    <n v="1"/>
    <n v="1"/>
    <m/>
    <n v="0"/>
    <n v="0"/>
    <n v="21"/>
    <m/>
    <n v="0"/>
    <n v="0"/>
    <n v="310"/>
    <n v="109.529888"/>
  </r>
  <r>
    <n v="2008"/>
    <s v="2C1"/>
    <x v="9"/>
    <n v="27120"/>
    <n v="21132"/>
    <n v="27"/>
    <s v="Tonne"/>
    <n v="1035"/>
    <s v="Input"/>
    <s v="CO2"/>
    <n v="0.526586"/>
    <n v="1"/>
    <n v="1"/>
    <m/>
    <n v="0"/>
    <n v="0"/>
    <n v="21"/>
    <m/>
    <n v="0"/>
    <n v="0"/>
    <n v="310"/>
    <n v="545.01651000000004"/>
  </r>
  <r>
    <n v="2008"/>
    <s v="2C1"/>
    <x v="9"/>
    <n v="27120"/>
    <n v="21132"/>
    <n v="27"/>
    <s v="Tonne"/>
    <n v="4060"/>
    <s v="Input"/>
    <s v="CO2"/>
    <n v="0.526586"/>
    <n v="1"/>
    <n v="1"/>
    <m/>
    <n v="0"/>
    <n v="0"/>
    <n v="21"/>
    <m/>
    <n v="0"/>
    <n v="0"/>
    <n v="310"/>
    <n v="2137.9391599999999"/>
  </r>
  <r>
    <n v="2008"/>
    <s v="2C1"/>
    <x v="9"/>
    <n v="27120"/>
    <n v="21132"/>
    <n v="27"/>
    <s v="Tonne"/>
    <n v="561"/>
    <s v="Input"/>
    <s v="CO2"/>
    <n v="0.526586"/>
    <n v="1"/>
    <n v="1"/>
    <m/>
    <n v="0"/>
    <n v="0"/>
    <n v="21"/>
    <m/>
    <n v="0"/>
    <n v="0"/>
    <n v="310"/>
    <n v="295.41474599999998"/>
  </r>
  <r>
    <n v="2008"/>
    <s v="2C1"/>
    <x v="9"/>
    <n v="27120"/>
    <n v="21132"/>
    <n v="27"/>
    <s v="Tonne"/>
    <n v="5506"/>
    <s v="Input"/>
    <s v="CO2"/>
    <n v="0.526586"/>
    <n v="1"/>
    <n v="1"/>
    <m/>
    <n v="0"/>
    <n v="0"/>
    <n v="21"/>
    <m/>
    <n v="0"/>
    <n v="0"/>
    <n v="310"/>
    <n v="2899.3825160000001"/>
  </r>
  <r>
    <n v="2008"/>
    <s v="2C1"/>
    <x v="9"/>
    <n v="27120"/>
    <n v="21132"/>
    <n v="27"/>
    <s v="Tonne"/>
    <n v="2111"/>
    <s v="Input"/>
    <s v="CO2"/>
    <n v="0.526586"/>
    <n v="1"/>
    <n v="1"/>
    <m/>
    <n v="0"/>
    <n v="0"/>
    <n v="21"/>
    <m/>
    <n v="0"/>
    <n v="0"/>
    <n v="310"/>
    <n v="1111.6230459999999"/>
  </r>
  <r>
    <n v="2008"/>
    <s v="2C1"/>
    <x v="9"/>
    <n v="27120"/>
    <n v="21132"/>
    <n v="27"/>
    <s v="Tonne"/>
    <n v="386"/>
    <s v="Input"/>
    <s v="CO2"/>
    <n v="0.526586"/>
    <n v="1"/>
    <n v="1"/>
    <m/>
    <n v="0"/>
    <n v="0"/>
    <n v="21"/>
    <m/>
    <n v="0"/>
    <n v="0"/>
    <n v="310"/>
    <n v="203.26219599999999"/>
  </r>
  <r>
    <n v="2008"/>
    <s v="2C1"/>
    <x v="9"/>
    <n v="27120"/>
    <n v="21132"/>
    <n v="27"/>
    <s v="Tonne"/>
    <n v="1250"/>
    <s v="Input"/>
    <s v="CO2"/>
    <n v="0.526586"/>
    <n v="1"/>
    <n v="1"/>
    <m/>
    <n v="0"/>
    <n v="0"/>
    <n v="21"/>
    <m/>
    <n v="0"/>
    <n v="0"/>
    <n v="310"/>
    <n v="658.23249999999996"/>
  </r>
  <r>
    <n v="2008"/>
    <s v="2C1"/>
    <x v="9"/>
    <n v="27120"/>
    <n v="21132"/>
    <n v="27"/>
    <s v="Tonne"/>
    <n v="8884"/>
    <s v="Input"/>
    <s v="CO2"/>
    <n v="0.526586"/>
    <n v="1"/>
    <n v="1"/>
    <m/>
    <n v="0"/>
    <n v="0"/>
    <n v="21"/>
    <m/>
    <n v="0"/>
    <n v="0"/>
    <n v="310"/>
    <n v="4678.1900239999995"/>
  </r>
  <r>
    <n v="2008"/>
    <s v="2C1"/>
    <x v="9"/>
    <n v="27120"/>
    <n v="21132"/>
    <n v="27"/>
    <s v="Tonne"/>
    <n v="105541"/>
    <s v="Input"/>
    <s v="CO2"/>
    <n v="0.526586"/>
    <n v="1"/>
    <n v="1"/>
    <m/>
    <n v="0"/>
    <n v="0"/>
    <n v="21"/>
    <m/>
    <n v="0"/>
    <n v="0"/>
    <n v="310"/>
    <n v="55576.413026000002"/>
  </r>
  <r>
    <n v="2008"/>
    <s v="2C1"/>
    <x v="9"/>
    <n v="27120"/>
    <n v="21132"/>
    <n v="27"/>
    <s v="Tonne"/>
    <n v="128"/>
    <s v="Input"/>
    <s v="CO2"/>
    <n v="0.526586"/>
    <n v="1"/>
    <n v="1"/>
    <m/>
    <n v="0"/>
    <n v="0"/>
    <n v="21"/>
    <m/>
    <n v="0"/>
    <n v="0"/>
    <n v="310"/>
    <n v="67.403008"/>
  </r>
  <r>
    <n v="2008"/>
    <s v="2C1"/>
    <x v="9"/>
    <n v="27120"/>
    <n v="21132"/>
    <n v="27"/>
    <s v="Tonne"/>
    <n v="2266"/>
    <s v="Input"/>
    <s v="CO2"/>
    <n v="0.526586"/>
    <n v="1"/>
    <n v="1"/>
    <m/>
    <n v="0"/>
    <n v="0"/>
    <n v="21"/>
    <m/>
    <n v="0"/>
    <n v="0"/>
    <n v="310"/>
    <n v="1193.243876"/>
  </r>
  <r>
    <n v="2008"/>
    <s v="2C1"/>
    <x v="9"/>
    <n v="27120"/>
    <n v="21132"/>
    <n v="27"/>
    <s v="Tonne"/>
    <n v="853"/>
    <s v="Input"/>
    <s v="CO2"/>
    <n v="0.526586"/>
    <n v="1"/>
    <n v="1"/>
    <m/>
    <n v="0"/>
    <n v="0"/>
    <n v="21"/>
    <m/>
    <n v="0"/>
    <n v="0"/>
    <n v="310"/>
    <n v="449.17785800000001"/>
  </r>
  <r>
    <n v="2008"/>
    <s v="2C1"/>
    <x v="9"/>
    <n v="27120"/>
    <n v="21132"/>
    <n v="27"/>
    <s v="Tonne"/>
    <n v="681"/>
    <s v="Input"/>
    <s v="CO2"/>
    <n v="0.526586"/>
    <n v="1"/>
    <n v="1"/>
    <m/>
    <n v="0"/>
    <n v="0"/>
    <n v="21"/>
    <m/>
    <n v="0"/>
    <n v="0"/>
    <n v="310"/>
    <n v="358.60506600000002"/>
  </r>
  <r>
    <n v="2008"/>
    <s v="2C1"/>
    <x v="9"/>
    <n v="27120"/>
    <n v="21132"/>
    <n v="27"/>
    <s v="Tonne"/>
    <n v="2680"/>
    <s v="Input"/>
    <s v="CO2"/>
    <n v="0.526586"/>
    <n v="1"/>
    <n v="1"/>
    <m/>
    <n v="0"/>
    <n v="0"/>
    <n v="21"/>
    <m/>
    <n v="0"/>
    <n v="0"/>
    <n v="310"/>
    <n v="1411.2504799999999"/>
  </r>
  <r>
    <n v="2008"/>
    <s v="2C1"/>
    <x v="9"/>
    <n v="27120"/>
    <n v="21132"/>
    <n v="27"/>
    <s v="Tonne"/>
    <n v="8494"/>
    <s v="Input"/>
    <s v="CO2"/>
    <n v="0.526586"/>
    <n v="1"/>
    <n v="1"/>
    <m/>
    <n v="0"/>
    <n v="0"/>
    <n v="21"/>
    <m/>
    <n v="0"/>
    <n v="0"/>
    <n v="310"/>
    <n v="4472.8214840000001"/>
  </r>
  <r>
    <n v="2008"/>
    <s v="2C1"/>
    <x v="9"/>
    <n v="27120"/>
    <n v="21132"/>
    <n v="27"/>
    <s v="Tonne"/>
    <n v="98"/>
    <s v="Input"/>
    <s v="CO2"/>
    <n v="0.526586"/>
    <n v="1"/>
    <n v="1"/>
    <m/>
    <n v="0"/>
    <n v="0"/>
    <n v="21"/>
    <m/>
    <n v="0"/>
    <n v="0"/>
    <n v="310"/>
    <n v="51.605428000000003"/>
  </r>
  <r>
    <n v="2008"/>
    <s v="2C1"/>
    <x v="9"/>
    <n v="27120"/>
    <n v="21132"/>
    <n v="27"/>
    <s v="Tonne"/>
    <n v="1762"/>
    <s v="Input"/>
    <s v="CO2"/>
    <n v="0.526586"/>
    <n v="1"/>
    <n v="1"/>
    <m/>
    <n v="0"/>
    <n v="0"/>
    <n v="21"/>
    <m/>
    <n v="0"/>
    <n v="0"/>
    <n v="310"/>
    <n v="927.84453199999996"/>
  </r>
  <r>
    <n v="2008"/>
    <s v="2C1"/>
    <x v="9"/>
    <n v="27120"/>
    <n v="21132"/>
    <n v="27"/>
    <s v="Tonne"/>
    <n v="350"/>
    <s v="Input"/>
    <s v="CO2"/>
    <n v="0.526586"/>
    <n v="1"/>
    <n v="1"/>
    <m/>
    <n v="0"/>
    <n v="0"/>
    <n v="21"/>
    <m/>
    <n v="0"/>
    <n v="0"/>
    <n v="310"/>
    <n v="184.30510000000001"/>
  </r>
  <r>
    <n v="2008"/>
    <s v="2C1"/>
    <x v="9"/>
    <n v="27120"/>
    <n v="21133"/>
    <n v="27"/>
    <s v="Tonne"/>
    <n v="1438"/>
    <s v="Input"/>
    <s v="CO2"/>
    <n v="0.526586"/>
    <n v="1"/>
    <n v="1"/>
    <m/>
    <n v="0"/>
    <n v="0"/>
    <n v="21"/>
    <m/>
    <n v="0"/>
    <n v="0"/>
    <n v="310"/>
    <n v="757.23066800000004"/>
  </r>
  <r>
    <n v="2008"/>
    <s v="2C1"/>
    <x v="9"/>
    <n v="27120"/>
    <n v="21133"/>
    <n v="27"/>
    <s v="Tonne"/>
    <n v="1724"/>
    <s v="Input"/>
    <s v="CO2"/>
    <n v="0.526586"/>
    <n v="1"/>
    <n v="1"/>
    <m/>
    <n v="0"/>
    <n v="0"/>
    <n v="21"/>
    <m/>
    <n v="0"/>
    <n v="0"/>
    <n v="310"/>
    <n v="907.83426399999996"/>
  </r>
  <r>
    <n v="2008"/>
    <s v="2C1"/>
    <x v="9"/>
    <n v="27120"/>
    <n v="21133"/>
    <n v="27"/>
    <s v="Tonne"/>
    <n v="106"/>
    <s v="Input"/>
    <s v="CO2"/>
    <n v="0.526586"/>
    <n v="1"/>
    <n v="1"/>
    <m/>
    <n v="0"/>
    <n v="0"/>
    <n v="21"/>
    <m/>
    <n v="0"/>
    <n v="0"/>
    <n v="310"/>
    <n v="55.818116000000003"/>
  </r>
  <r>
    <n v="2008"/>
    <s v="2C1"/>
    <x v="9"/>
    <n v="27120"/>
    <n v="21133"/>
    <n v="27"/>
    <s v="Tonne"/>
    <n v="2252"/>
    <s v="Input"/>
    <s v="CO2"/>
    <n v="0.526586"/>
    <n v="1"/>
    <n v="1"/>
    <m/>
    <n v="0"/>
    <n v="0"/>
    <n v="21"/>
    <m/>
    <n v="0"/>
    <n v="0"/>
    <n v="310"/>
    <n v="1185.871672"/>
  </r>
  <r>
    <n v="2008"/>
    <s v="2C1"/>
    <x v="9"/>
    <n v="27120"/>
    <n v="21133"/>
    <n v="27"/>
    <s v="Tonne"/>
    <n v="302"/>
    <s v="Input"/>
    <s v="CO2"/>
    <n v="0.526586"/>
    <n v="1"/>
    <n v="1"/>
    <m/>
    <n v="0"/>
    <n v="0"/>
    <n v="21"/>
    <m/>
    <n v="0"/>
    <n v="0"/>
    <n v="310"/>
    <n v="159.02897200000001"/>
  </r>
  <r>
    <n v="2008"/>
    <s v="2C1"/>
    <x v="9"/>
    <n v="27120"/>
    <n v="21133"/>
    <n v="27"/>
    <s v="Tonne"/>
    <n v="1219"/>
    <s v="Input"/>
    <s v="CO2"/>
    <n v="0.526586"/>
    <n v="1"/>
    <n v="1"/>
    <m/>
    <n v="0"/>
    <n v="0"/>
    <n v="21"/>
    <m/>
    <n v="0"/>
    <n v="0"/>
    <n v="310"/>
    <n v="641.90833399999997"/>
  </r>
  <r>
    <n v="2008"/>
    <s v="2C1"/>
    <x v="9"/>
    <n v="27120"/>
    <n v="21133"/>
    <n v="27"/>
    <s v="Tonne"/>
    <n v="55833.600000000006"/>
    <s v="Input"/>
    <s v="CO2"/>
    <n v="0.526586"/>
    <n v="1"/>
    <n v="1"/>
    <m/>
    <n v="0"/>
    <n v="0"/>
    <n v="21"/>
    <m/>
    <n v="0"/>
    <n v="0"/>
    <n v="310"/>
    <n v="29401.192089600005"/>
  </r>
  <r>
    <n v="2008"/>
    <s v="2C1"/>
    <x v="9"/>
    <n v="27120"/>
    <n v="21133"/>
    <n v="27"/>
    <s v="Tonne"/>
    <n v="2380"/>
    <s v="Input"/>
    <s v="CO2"/>
    <n v="0.526586"/>
    <n v="1"/>
    <n v="1"/>
    <m/>
    <n v="0"/>
    <n v="0"/>
    <n v="21"/>
    <m/>
    <n v="0"/>
    <n v="0"/>
    <n v="310"/>
    <n v="1253.27468"/>
  </r>
  <r>
    <n v="2008"/>
    <s v="2C1"/>
    <x v="9"/>
    <n v="27120"/>
    <n v="21133"/>
    <n v="27"/>
    <s v="Tonne"/>
    <n v="396"/>
    <s v="Input"/>
    <s v="CO2"/>
    <n v="0.526586"/>
    <n v="1"/>
    <n v="1"/>
    <m/>
    <n v="0"/>
    <n v="0"/>
    <n v="21"/>
    <m/>
    <n v="0"/>
    <n v="0"/>
    <n v="310"/>
    <n v="208.52805599999999"/>
  </r>
  <r>
    <n v="2008"/>
    <s v="2C1"/>
    <x v="9"/>
    <n v="27120"/>
    <n v="21133"/>
    <n v="27"/>
    <s v="Tonne"/>
    <n v="1738"/>
    <s v="Input"/>
    <s v="CO2"/>
    <n v="0.526586"/>
    <n v="1"/>
    <n v="1"/>
    <m/>
    <n v="0"/>
    <n v="0"/>
    <n v="21"/>
    <m/>
    <n v="0"/>
    <n v="0"/>
    <n v="310"/>
    <n v="915.20646799999997"/>
  </r>
  <r>
    <n v="2008"/>
    <s v="2C1"/>
    <x v="9"/>
    <n v="27120"/>
    <n v="21133"/>
    <n v="27"/>
    <s v="Tonne"/>
    <n v="2446"/>
    <s v="Input"/>
    <s v="CO2"/>
    <n v="0.526586"/>
    <n v="1"/>
    <n v="1"/>
    <m/>
    <n v="0"/>
    <n v="0"/>
    <n v="21"/>
    <m/>
    <n v="0"/>
    <n v="0"/>
    <n v="310"/>
    <n v="1288.029356"/>
  </r>
  <r>
    <n v="2008"/>
    <s v="2C1"/>
    <x v="9"/>
    <n v="27120"/>
    <n v="21133"/>
    <n v="27"/>
    <s v="Tonne"/>
    <n v="2198"/>
    <s v="Input"/>
    <s v="CO2"/>
    <n v="0.526586"/>
    <n v="1"/>
    <n v="1"/>
    <m/>
    <n v="0"/>
    <n v="0"/>
    <n v="21"/>
    <m/>
    <n v="0"/>
    <n v="0"/>
    <n v="310"/>
    <n v="1157.4360280000001"/>
  </r>
  <r>
    <n v="2008"/>
    <s v="2C1"/>
    <x v="9"/>
    <n v="27120"/>
    <n v="21133"/>
    <n v="27"/>
    <s v="Tonne"/>
    <n v="13983"/>
    <s v="Input"/>
    <s v="CO2"/>
    <n v="0.526586"/>
    <n v="1"/>
    <n v="1"/>
    <m/>
    <n v="0"/>
    <n v="0"/>
    <n v="21"/>
    <m/>
    <n v="0"/>
    <n v="0"/>
    <n v="310"/>
    <n v="7363.2520379999996"/>
  </r>
  <r>
    <n v="2008"/>
    <s v="2C1"/>
    <x v="9"/>
    <n v="27120"/>
    <n v="21133"/>
    <n v="27"/>
    <s v="Tonne"/>
    <n v="682"/>
    <s v="Input"/>
    <s v="CO2"/>
    <n v="0.526586"/>
    <n v="1"/>
    <n v="1"/>
    <m/>
    <n v="0"/>
    <n v="0"/>
    <n v="21"/>
    <m/>
    <n v="0"/>
    <n v="0"/>
    <n v="310"/>
    <n v="359.13165199999997"/>
  </r>
  <r>
    <n v="2008"/>
    <s v="2C1"/>
    <x v="9"/>
    <n v="27120"/>
    <n v="21133"/>
    <n v="27"/>
    <s v="Tonne"/>
    <n v="3752.8006999999998"/>
    <s v="Input"/>
    <s v="CO2"/>
    <n v="0.526586"/>
    <n v="1"/>
    <n v="1"/>
    <m/>
    <n v="0"/>
    <n v="0"/>
    <n v="21"/>
    <m/>
    <n v="0"/>
    <n v="0"/>
    <n v="310"/>
    <n v="1976.1723094101999"/>
  </r>
  <r>
    <n v="2008"/>
    <s v="2C1"/>
    <x v="9"/>
    <n v="27120"/>
    <n v="21133"/>
    <n v="27"/>
    <s v="Tonne"/>
    <n v="1354"/>
    <s v="Input"/>
    <s v="CO2"/>
    <n v="0.526586"/>
    <n v="1"/>
    <n v="1"/>
    <m/>
    <n v="0"/>
    <n v="0"/>
    <n v="21"/>
    <m/>
    <n v="0"/>
    <n v="0"/>
    <n v="310"/>
    <n v="712.99744399999997"/>
  </r>
  <r>
    <n v="2008"/>
    <s v="2C1"/>
    <x v="9"/>
    <n v="27120"/>
    <n v="21133"/>
    <n v="27"/>
    <s v="Tonne"/>
    <n v="7631"/>
    <s v="Input"/>
    <s v="CO2"/>
    <n v="0.526586"/>
    <n v="1"/>
    <n v="1"/>
    <m/>
    <n v="0"/>
    <n v="0"/>
    <n v="21"/>
    <m/>
    <n v="0"/>
    <n v="0"/>
    <n v="310"/>
    <n v="4018.3777660000001"/>
  </r>
  <r>
    <n v="2008"/>
    <s v="2C1"/>
    <x v="9"/>
    <n v="27120"/>
    <n v="21133"/>
    <n v="27"/>
    <s v="Tonne"/>
    <n v="1421"/>
    <s v="Input"/>
    <s v="CO2"/>
    <n v="0.526586"/>
    <n v="1"/>
    <n v="1"/>
    <m/>
    <n v="0"/>
    <n v="0"/>
    <n v="21"/>
    <m/>
    <n v="0"/>
    <n v="0"/>
    <n v="310"/>
    <n v="748.27870599999994"/>
  </r>
  <r>
    <n v="2008"/>
    <s v="2C1"/>
    <x v="9"/>
    <n v="27120"/>
    <n v="21133"/>
    <n v="27"/>
    <s v="Tonne"/>
    <n v="2118"/>
    <s v="Input"/>
    <s v="CO2"/>
    <n v="0.526586"/>
    <n v="1"/>
    <n v="1"/>
    <m/>
    <n v="0"/>
    <n v="0"/>
    <n v="21"/>
    <m/>
    <n v="0"/>
    <n v="0"/>
    <n v="310"/>
    <n v="1115.3091480000001"/>
  </r>
  <r>
    <n v="2008"/>
    <s v="2C1"/>
    <x v="9"/>
    <n v="27120"/>
    <n v="21133"/>
    <n v="27"/>
    <s v="Tonne"/>
    <n v="4443.2888999999996"/>
    <s v="Input"/>
    <s v="CO2"/>
    <n v="0.526586"/>
    <n v="1"/>
    <n v="1"/>
    <m/>
    <n v="0"/>
    <n v="0"/>
    <n v="21"/>
    <m/>
    <n v="0"/>
    <n v="0"/>
    <n v="310"/>
    <n v="2339.7737286953998"/>
  </r>
  <r>
    <n v="2008"/>
    <s v="2C1"/>
    <x v="9"/>
    <n v="27120"/>
    <n v="21133"/>
    <n v="27"/>
    <s v="Tonne"/>
    <n v="36"/>
    <s v="Input"/>
    <s v="CO2"/>
    <n v="0.526586"/>
    <n v="1"/>
    <n v="1"/>
    <m/>
    <n v="0"/>
    <n v="0"/>
    <n v="21"/>
    <m/>
    <n v="0"/>
    <n v="0"/>
    <n v="310"/>
    <n v="18.957096"/>
  </r>
  <r>
    <n v="2008"/>
    <s v="2C1"/>
    <x v="9"/>
    <n v="27120"/>
    <n v="21133"/>
    <n v="27"/>
    <s v="Tonne"/>
    <n v="9026"/>
    <s v="Input"/>
    <s v="CO2"/>
    <n v="0.526586"/>
    <n v="1"/>
    <n v="1"/>
    <m/>
    <n v="0"/>
    <n v="0"/>
    <n v="21"/>
    <m/>
    <n v="0"/>
    <n v="0"/>
    <n v="310"/>
    <n v="4752.965236"/>
  </r>
  <r>
    <n v="2008"/>
    <s v="2C1"/>
    <x v="9"/>
    <n v="27120"/>
    <n v="21133"/>
    <n v="27"/>
    <s v="Tonne"/>
    <n v="3723"/>
    <s v="Input"/>
    <s v="CO2"/>
    <n v="0.526586"/>
    <n v="1"/>
    <n v="1"/>
    <m/>
    <n v="0"/>
    <n v="0"/>
    <n v="21"/>
    <m/>
    <n v="0"/>
    <n v="0"/>
    <n v="310"/>
    <n v="1960.4796779999999"/>
  </r>
  <r>
    <n v="2008"/>
    <s v="2C1"/>
    <x v="9"/>
    <n v="27120"/>
    <n v="21133"/>
    <n v="27"/>
    <s v="Tonne"/>
    <n v="5006.6166000000003"/>
    <s v="Input"/>
    <s v="CO2"/>
    <n v="0.526586"/>
    <n v="1"/>
    <n v="1"/>
    <m/>
    <n v="0"/>
    <n v="0"/>
    <n v="21"/>
    <m/>
    <n v="0"/>
    <n v="0"/>
    <n v="310"/>
    <n v="2636.4142089276002"/>
  </r>
  <r>
    <n v="2008"/>
    <s v="2C1"/>
    <x v="9"/>
    <n v="27120"/>
    <n v="21133"/>
    <n v="27"/>
    <s v="Tonne"/>
    <n v="956"/>
    <s v="Input"/>
    <s v="CO2"/>
    <n v="0.526586"/>
    <n v="1"/>
    <n v="1"/>
    <m/>
    <n v="0"/>
    <n v="0"/>
    <n v="21"/>
    <m/>
    <n v="0"/>
    <n v="0"/>
    <n v="310"/>
    <n v="503.41621600000002"/>
  </r>
  <r>
    <n v="2008"/>
    <s v="2C1"/>
    <x v="9"/>
    <n v="27120"/>
    <n v="21133"/>
    <n v="27"/>
    <s v="Tonne"/>
    <n v="3802"/>
    <s v="Input"/>
    <s v="CO2"/>
    <n v="0.526586"/>
    <n v="1"/>
    <n v="1"/>
    <m/>
    <n v="0"/>
    <n v="0"/>
    <n v="21"/>
    <m/>
    <n v="0"/>
    <n v="0"/>
    <n v="310"/>
    <n v="2002.079972"/>
  </r>
  <r>
    <n v="2008"/>
    <s v="2C1"/>
    <x v="9"/>
    <n v="27120"/>
    <n v="21133"/>
    <n v="27"/>
    <s v="Tonne"/>
    <n v="11592"/>
    <s v="Input"/>
    <s v="CO2"/>
    <n v="0.526586"/>
    <n v="1"/>
    <n v="1"/>
    <m/>
    <n v="0"/>
    <n v="0"/>
    <n v="21"/>
    <m/>
    <n v="0"/>
    <n v="0"/>
    <n v="310"/>
    <n v="6104.1849119999997"/>
  </r>
  <r>
    <n v="2008"/>
    <s v="2C1"/>
    <x v="9"/>
    <n v="27120"/>
    <n v="21133"/>
    <n v="27"/>
    <s v="Tonne"/>
    <n v="581"/>
    <s v="Input"/>
    <s v="CO2"/>
    <n v="0.526586"/>
    <n v="1"/>
    <n v="1"/>
    <m/>
    <n v="0"/>
    <n v="0"/>
    <n v="21"/>
    <m/>
    <n v="0"/>
    <n v="0"/>
    <n v="310"/>
    <n v="305.94646599999999"/>
  </r>
  <r>
    <n v="2008"/>
    <s v="2C1"/>
    <x v="9"/>
    <n v="27120"/>
    <n v="21133"/>
    <n v="27"/>
    <s v="Tonne"/>
    <n v="5942"/>
    <s v="Input"/>
    <s v="CO2"/>
    <n v="0.526586"/>
    <n v="1"/>
    <n v="1"/>
    <m/>
    <n v="0"/>
    <n v="0"/>
    <n v="21"/>
    <m/>
    <n v="0"/>
    <n v="0"/>
    <n v="310"/>
    <n v="3128.9740120000001"/>
  </r>
  <r>
    <n v="2008"/>
    <s v="2C1"/>
    <x v="9"/>
    <n v="27120"/>
    <n v="21133"/>
    <n v="27"/>
    <s v="Tonne"/>
    <n v="3051"/>
    <s v="Input"/>
    <s v="CO2"/>
    <n v="0.526586"/>
    <n v="1"/>
    <n v="1"/>
    <m/>
    <n v="0"/>
    <n v="0"/>
    <n v="21"/>
    <m/>
    <n v="0"/>
    <n v="0"/>
    <n v="310"/>
    <n v="1606.6138860000001"/>
  </r>
  <r>
    <n v="2008"/>
    <s v="2C1"/>
    <x v="9"/>
    <n v="27120"/>
    <n v="21133"/>
    <n v="27"/>
    <s v="Tonne"/>
    <n v="1720"/>
    <s v="Input"/>
    <s v="CO2"/>
    <n v="0.526586"/>
    <n v="1"/>
    <n v="1"/>
    <m/>
    <n v="0"/>
    <n v="0"/>
    <n v="21"/>
    <m/>
    <n v="0"/>
    <n v="0"/>
    <n v="310"/>
    <n v="905.72792000000004"/>
  </r>
  <r>
    <n v="2008"/>
    <s v="2C1"/>
    <x v="9"/>
    <n v="27120"/>
    <n v="21133"/>
    <n v="27"/>
    <s v="Tonne"/>
    <n v="473"/>
    <s v="Input"/>
    <s v="CO2"/>
    <n v="0.526586"/>
    <n v="1"/>
    <n v="1"/>
    <m/>
    <n v="0"/>
    <n v="0"/>
    <n v="21"/>
    <m/>
    <n v="0"/>
    <n v="0"/>
    <n v="310"/>
    <n v="249.07517799999999"/>
  </r>
  <r>
    <n v="2008"/>
    <s v="2C1"/>
    <x v="9"/>
    <n v="27120"/>
    <n v="21133"/>
    <n v="27"/>
    <s v="Tonne"/>
    <n v="976"/>
    <s v="Input"/>
    <s v="CO2"/>
    <n v="0.526586"/>
    <n v="1"/>
    <n v="1"/>
    <m/>
    <n v="0"/>
    <n v="0"/>
    <n v="21"/>
    <m/>
    <n v="0"/>
    <n v="0"/>
    <n v="310"/>
    <n v="513.94793600000003"/>
  </r>
  <r>
    <n v="2008"/>
    <s v="2C1"/>
    <x v="9"/>
    <n v="27120"/>
    <n v="21133"/>
    <n v="27"/>
    <s v="Tonne"/>
    <n v="42"/>
    <s v="Input"/>
    <s v="CO2"/>
    <n v="0.526586"/>
    <n v="1"/>
    <n v="1"/>
    <m/>
    <n v="0"/>
    <n v="0"/>
    <n v="21"/>
    <m/>
    <n v="0"/>
    <n v="0"/>
    <n v="310"/>
    <n v="22.116612"/>
  </r>
  <r>
    <n v="2008"/>
    <s v="2C1"/>
    <x v="9"/>
    <n v="27120"/>
    <n v="21133"/>
    <n v="27"/>
    <s v="Tonne"/>
    <n v="98"/>
    <s v="Input"/>
    <s v="CO2"/>
    <n v="0.526586"/>
    <n v="1"/>
    <n v="1"/>
    <m/>
    <n v="0"/>
    <n v="0"/>
    <n v="21"/>
    <m/>
    <n v="0"/>
    <n v="0"/>
    <n v="310"/>
    <n v="51.605428000000003"/>
  </r>
  <r>
    <n v="2008"/>
    <s v="2C1"/>
    <x v="9"/>
    <n v="27120"/>
    <n v="21133"/>
    <n v="27"/>
    <s v="Tonne"/>
    <n v="837"/>
    <s v="Input"/>
    <s v="CO2"/>
    <n v="0.526586"/>
    <n v="1"/>
    <n v="1"/>
    <m/>
    <n v="0"/>
    <n v="0"/>
    <n v="21"/>
    <m/>
    <n v="0"/>
    <n v="0"/>
    <n v="310"/>
    <n v="440.75248199999999"/>
  </r>
  <r>
    <n v="2008"/>
    <s v="2C1"/>
    <x v="9"/>
    <n v="27120"/>
    <n v="21133"/>
    <n v="27"/>
    <s v="Tonne"/>
    <n v="2238"/>
    <s v="Input"/>
    <s v="CO2"/>
    <n v="0.526586"/>
    <n v="1"/>
    <n v="1"/>
    <m/>
    <n v="0"/>
    <n v="0"/>
    <n v="21"/>
    <m/>
    <n v="0"/>
    <n v="0"/>
    <n v="310"/>
    <n v="1178.499468"/>
  </r>
  <r>
    <n v="2008"/>
    <s v="2C1"/>
    <x v="9"/>
    <n v="27120"/>
    <n v="21133"/>
    <n v="27"/>
    <s v="Tonne"/>
    <n v="12098"/>
    <s v="Input"/>
    <s v="CO2"/>
    <n v="0.526586"/>
    <n v="1"/>
    <n v="1"/>
    <m/>
    <n v="0"/>
    <n v="0"/>
    <n v="21"/>
    <m/>
    <n v="0"/>
    <n v="0"/>
    <n v="310"/>
    <n v="6370.637428"/>
  </r>
  <r>
    <n v="2008"/>
    <s v="2C1"/>
    <x v="9"/>
    <n v="27120"/>
    <n v="21133"/>
    <n v="27"/>
    <s v="Tonne"/>
    <n v="1806"/>
    <s v="Input"/>
    <s v="CO2"/>
    <n v="0.526586"/>
    <n v="1"/>
    <n v="1"/>
    <m/>
    <n v="0"/>
    <n v="0"/>
    <n v="21"/>
    <m/>
    <n v="0"/>
    <n v="0"/>
    <n v="310"/>
    <n v="951.01431600000001"/>
  </r>
  <r>
    <n v="2008"/>
    <s v="2C1"/>
    <x v="9"/>
    <n v="27120"/>
    <n v="21134"/>
    <n v="27"/>
    <s v="Tonne"/>
    <n v="4250"/>
    <s v="Input"/>
    <s v="CO2"/>
    <n v="0.526586"/>
    <n v="1"/>
    <n v="1"/>
    <m/>
    <n v="0"/>
    <n v="0"/>
    <n v="21"/>
    <m/>
    <n v="0"/>
    <n v="0"/>
    <n v="310"/>
    <n v="2237.9904999999999"/>
  </r>
  <r>
    <n v="2008"/>
    <s v="2C1"/>
    <x v="9"/>
    <n v="27120"/>
    <n v="21134"/>
    <n v="27"/>
    <s v="Tonne"/>
    <n v="2237"/>
    <s v="Input"/>
    <s v="CO2"/>
    <n v="0.526586"/>
    <n v="1"/>
    <n v="1"/>
    <m/>
    <n v="0"/>
    <n v="0"/>
    <n v="21"/>
    <m/>
    <n v="0"/>
    <n v="0"/>
    <n v="310"/>
    <n v="1177.972882"/>
  </r>
  <r>
    <n v="2008"/>
    <s v="2C1"/>
    <x v="9"/>
    <n v="27120"/>
    <n v="21134"/>
    <n v="27"/>
    <s v="Tonne"/>
    <n v="2333"/>
    <s v="Input"/>
    <s v="CO2"/>
    <n v="0.526586"/>
    <n v="1"/>
    <n v="1"/>
    <m/>
    <n v="0"/>
    <n v="0"/>
    <n v="21"/>
    <m/>
    <n v="0"/>
    <n v="0"/>
    <n v="310"/>
    <n v="1228.525138"/>
  </r>
  <r>
    <n v="2008"/>
    <s v="2C1"/>
    <x v="9"/>
    <n v="27120"/>
    <n v="21134"/>
    <n v="27"/>
    <s v="Tonne"/>
    <n v="993"/>
    <s v="Input"/>
    <s v="CO2"/>
    <n v="0.526586"/>
    <n v="1"/>
    <n v="1"/>
    <m/>
    <n v="0"/>
    <n v="0"/>
    <n v="21"/>
    <m/>
    <n v="0"/>
    <n v="0"/>
    <n v="310"/>
    <n v="522.89989800000001"/>
  </r>
  <r>
    <n v="2008"/>
    <s v="2C1"/>
    <x v="9"/>
    <n v="27120"/>
    <n v="21134"/>
    <n v="27"/>
    <s v="Tonne"/>
    <n v="6829"/>
    <s v="Input"/>
    <s v="CO2"/>
    <n v="0.526586"/>
    <n v="1"/>
    <n v="1"/>
    <m/>
    <n v="0"/>
    <n v="0"/>
    <n v="21"/>
    <m/>
    <n v="0"/>
    <n v="0"/>
    <n v="310"/>
    <n v="3596.0557939999999"/>
  </r>
  <r>
    <n v="2008"/>
    <s v="2C1"/>
    <x v="9"/>
    <n v="27120"/>
    <n v="21134"/>
    <n v="27"/>
    <s v="Tonne"/>
    <n v="697"/>
    <s v="Input"/>
    <s v="CO2"/>
    <n v="0.526586"/>
    <n v="1"/>
    <n v="1"/>
    <m/>
    <n v="0"/>
    <n v="0"/>
    <n v="21"/>
    <m/>
    <n v="0"/>
    <n v="0"/>
    <n v="310"/>
    <n v="367.03044199999999"/>
  </r>
  <r>
    <n v="2008"/>
    <s v="2C1"/>
    <x v="9"/>
    <n v="27120"/>
    <n v="21134"/>
    <n v="27"/>
    <s v="Tonne"/>
    <n v="723"/>
    <s v="Input"/>
    <s v="CO2"/>
    <n v="0.526586"/>
    <n v="1"/>
    <n v="1"/>
    <m/>
    <n v="0"/>
    <n v="0"/>
    <n v="21"/>
    <m/>
    <n v="0"/>
    <n v="0"/>
    <n v="310"/>
    <n v="380.721678"/>
  </r>
  <r>
    <n v="2008"/>
    <s v="2C1"/>
    <x v="9"/>
    <n v="27120"/>
    <n v="21134"/>
    <n v="27"/>
    <s v="Tonne"/>
    <n v="805"/>
    <s v="Input"/>
    <s v="CO2"/>
    <n v="0.526586"/>
    <n v="1"/>
    <n v="1"/>
    <m/>
    <n v="0"/>
    <n v="0"/>
    <n v="21"/>
    <m/>
    <n v="0"/>
    <n v="0"/>
    <n v="310"/>
    <n v="423.90172999999999"/>
  </r>
  <r>
    <n v="2008"/>
    <s v="2C1"/>
    <x v="9"/>
    <n v="27120"/>
    <n v="21134"/>
    <n v="27"/>
    <s v="Tonne"/>
    <n v="350"/>
    <s v="Input"/>
    <s v="CO2"/>
    <n v="0.526586"/>
    <n v="1"/>
    <n v="1"/>
    <m/>
    <n v="0"/>
    <n v="0"/>
    <n v="21"/>
    <m/>
    <n v="0"/>
    <n v="0"/>
    <n v="310"/>
    <n v="184.30510000000001"/>
  </r>
  <r>
    <n v="2008"/>
    <s v="2C1"/>
    <x v="9"/>
    <n v="27120"/>
    <n v="21134"/>
    <n v="27"/>
    <s v="Tonne"/>
    <n v="409"/>
    <s v="Input"/>
    <s v="CO2"/>
    <n v="0.526586"/>
    <n v="1"/>
    <n v="1"/>
    <m/>
    <n v="0"/>
    <n v="0"/>
    <n v="21"/>
    <m/>
    <n v="0"/>
    <n v="0"/>
    <n v="310"/>
    <n v="215.37367399999999"/>
  </r>
  <r>
    <n v="2008"/>
    <s v="2C1"/>
    <x v="9"/>
    <n v="27120"/>
    <n v="21134"/>
    <n v="27"/>
    <s v="Tonne"/>
    <n v="2069"/>
    <s v="Input"/>
    <s v="CO2"/>
    <n v="0.526586"/>
    <n v="1"/>
    <n v="1"/>
    <m/>
    <n v="0"/>
    <n v="0"/>
    <n v="21"/>
    <m/>
    <n v="0"/>
    <n v="0"/>
    <n v="310"/>
    <n v="1089.5064339999999"/>
  </r>
  <r>
    <n v="2008"/>
    <s v="2C1"/>
    <x v="9"/>
    <n v="27120"/>
    <n v="21134"/>
    <n v="27"/>
    <s v="Tonne"/>
    <n v="14465"/>
    <s v="Input"/>
    <s v="CO2"/>
    <n v="0.526586"/>
    <n v="1"/>
    <n v="1"/>
    <m/>
    <n v="0"/>
    <n v="0"/>
    <n v="21"/>
    <m/>
    <n v="0"/>
    <n v="0"/>
    <n v="310"/>
    <n v="7617.0664900000002"/>
  </r>
  <r>
    <n v="2008"/>
    <s v="2C1"/>
    <x v="9"/>
    <n v="27120"/>
    <n v="21134"/>
    <n v="27"/>
    <s v="Tonne"/>
    <n v="5132"/>
    <s v="Input"/>
    <s v="CO2"/>
    <n v="0.526586"/>
    <n v="1"/>
    <n v="1"/>
    <m/>
    <n v="0"/>
    <n v="0"/>
    <n v="21"/>
    <m/>
    <n v="0"/>
    <n v="0"/>
    <n v="310"/>
    <n v="2702.4393519999999"/>
  </r>
  <r>
    <n v="2008"/>
    <s v="2C1"/>
    <x v="9"/>
    <n v="27120"/>
    <n v="21134"/>
    <n v="27"/>
    <s v="Tonne"/>
    <n v="1117"/>
    <s v="Input"/>
    <s v="CO2"/>
    <n v="0.526586"/>
    <n v="1"/>
    <n v="1"/>
    <m/>
    <n v="0"/>
    <n v="0"/>
    <n v="21"/>
    <m/>
    <n v="0"/>
    <n v="0"/>
    <n v="310"/>
    <n v="588.19656199999997"/>
  </r>
  <r>
    <n v="2008"/>
    <s v="2C1"/>
    <x v="9"/>
    <n v="27120"/>
    <n v="21134"/>
    <n v="27"/>
    <s v="Tonne"/>
    <n v="1210"/>
    <s v="Input"/>
    <s v="CO2"/>
    <n v="0.526586"/>
    <n v="1"/>
    <n v="1"/>
    <m/>
    <n v="0"/>
    <n v="0"/>
    <n v="21"/>
    <m/>
    <n v="0"/>
    <n v="0"/>
    <n v="310"/>
    <n v="637.16905999999994"/>
  </r>
  <r>
    <n v="2008"/>
    <s v="2C1"/>
    <x v="9"/>
    <n v="27120"/>
    <n v="21134"/>
    <n v="27"/>
    <s v="Tonne"/>
    <n v="163"/>
    <s v="Input"/>
    <s v="CO2"/>
    <n v="0.526586"/>
    <n v="1"/>
    <n v="1"/>
    <m/>
    <n v="0"/>
    <n v="0"/>
    <n v="21"/>
    <m/>
    <n v="0"/>
    <n v="0"/>
    <n v="310"/>
    <n v="85.833517999999998"/>
  </r>
  <r>
    <n v="2008"/>
    <s v="2C1"/>
    <x v="9"/>
    <n v="27120"/>
    <n v="21134"/>
    <n v="27"/>
    <s v="Tonne"/>
    <n v="12519.968699999999"/>
    <s v="Input"/>
    <s v="CO2"/>
    <n v="0.526586"/>
    <n v="1"/>
    <n v="1"/>
    <m/>
    <n v="0"/>
    <n v="0"/>
    <n v="21"/>
    <m/>
    <n v="0"/>
    <n v="0"/>
    <n v="310"/>
    <n v="6592.8402378581995"/>
  </r>
  <r>
    <n v="2008"/>
    <s v="2C1"/>
    <x v="9"/>
    <n v="27120"/>
    <n v="21134"/>
    <n v="27"/>
    <s v="Tonne"/>
    <n v="15013"/>
    <s v="Input"/>
    <s v="CO2"/>
    <n v="0.526586"/>
    <n v="1"/>
    <n v="1"/>
    <m/>
    <n v="0"/>
    <n v="0"/>
    <n v="21"/>
    <m/>
    <n v="0"/>
    <n v="0"/>
    <n v="310"/>
    <n v="7905.6356180000002"/>
  </r>
  <r>
    <n v="2008"/>
    <s v="2C1"/>
    <x v="9"/>
    <n v="27120"/>
    <n v="21134"/>
    <n v="27"/>
    <s v="Tonne"/>
    <n v="109"/>
    <s v="Input"/>
    <s v="CO2"/>
    <n v="0.526586"/>
    <n v="1"/>
    <n v="1"/>
    <m/>
    <n v="0"/>
    <n v="0"/>
    <n v="21"/>
    <m/>
    <n v="0"/>
    <n v="0"/>
    <n v="310"/>
    <n v="57.397874000000002"/>
  </r>
  <r>
    <n v="2008"/>
    <s v="2C1"/>
    <x v="9"/>
    <n v="27120"/>
    <n v="21134"/>
    <n v="27"/>
    <s v="Tonne"/>
    <n v="3475"/>
    <s v="Input"/>
    <s v="CO2"/>
    <n v="0.526586"/>
    <n v="1"/>
    <n v="1"/>
    <m/>
    <n v="0"/>
    <n v="0"/>
    <n v="21"/>
    <m/>
    <n v="0"/>
    <n v="0"/>
    <n v="310"/>
    <n v="1829.88635"/>
  </r>
  <r>
    <n v="2008"/>
    <s v="2C1"/>
    <x v="9"/>
    <n v="27120"/>
    <n v="21134"/>
    <n v="27"/>
    <s v="Tonne"/>
    <n v="329"/>
    <s v="Input"/>
    <s v="CO2"/>
    <n v="0.526586"/>
    <n v="1"/>
    <n v="1"/>
    <m/>
    <n v="0"/>
    <n v="0"/>
    <n v="21"/>
    <m/>
    <n v="0"/>
    <n v="0"/>
    <n v="310"/>
    <n v="173.24679399999999"/>
  </r>
  <r>
    <n v="2008"/>
    <s v="2C1"/>
    <x v="9"/>
    <n v="27120"/>
    <n v="21134"/>
    <n v="27"/>
    <s v="Tonne"/>
    <n v="4017.6"/>
    <s v="Input"/>
    <s v="CO2"/>
    <n v="0.526586"/>
    <n v="1"/>
    <n v="1"/>
    <m/>
    <n v="0"/>
    <n v="0"/>
    <n v="21"/>
    <m/>
    <n v="0"/>
    <n v="0"/>
    <n v="310"/>
    <n v="2115.6119135999998"/>
  </r>
  <r>
    <n v="2008"/>
    <s v="2C1"/>
    <x v="9"/>
    <n v="27120"/>
    <n v="21134"/>
    <n v="27"/>
    <s v="Tonne"/>
    <n v="1234.3226"/>
    <s v="Input"/>
    <s v="CO2"/>
    <n v="0.526586"/>
    <n v="1"/>
    <n v="1"/>
    <m/>
    <n v="0"/>
    <n v="0"/>
    <n v="21"/>
    <m/>
    <n v="0"/>
    <n v="0"/>
    <n v="310"/>
    <n v="649.97700064360004"/>
  </r>
  <r>
    <n v="2008"/>
    <s v="2C1"/>
    <x v="9"/>
    <n v="27120"/>
    <n v="21134"/>
    <n v="27"/>
    <s v="Tonne"/>
    <n v="1678.9854"/>
    <s v="Input"/>
    <s v="CO2"/>
    <n v="0.526586"/>
    <n v="1"/>
    <n v="1"/>
    <m/>
    <n v="0"/>
    <n v="0"/>
    <n v="21"/>
    <m/>
    <n v="0"/>
    <n v="0"/>
    <n v="310"/>
    <n v="884.13020584440005"/>
  </r>
  <r>
    <n v="2008"/>
    <s v="2C1"/>
    <x v="9"/>
    <n v="27120"/>
    <n v="21134"/>
    <n v="27"/>
    <s v="Tonne"/>
    <n v="6054.3038000000006"/>
    <s v="Input"/>
    <s v="CO2"/>
    <n v="0.526586"/>
    <n v="1"/>
    <n v="1"/>
    <m/>
    <n v="0"/>
    <n v="0"/>
    <n v="21"/>
    <m/>
    <n v="0"/>
    <n v="0"/>
    <n v="310"/>
    <n v="3188.1116208268004"/>
  </r>
  <r>
    <n v="2008"/>
    <s v="2C1"/>
    <x v="9"/>
    <n v="27120"/>
    <n v="21134"/>
    <n v="27"/>
    <s v="Tonne"/>
    <n v="751.5"/>
    <s v="Input"/>
    <s v="CO2"/>
    <n v="0.526586"/>
    <n v="1"/>
    <n v="1"/>
    <m/>
    <n v="0"/>
    <n v="0"/>
    <n v="21"/>
    <m/>
    <n v="0"/>
    <n v="0"/>
    <n v="310"/>
    <n v="395.72937899999999"/>
  </r>
  <r>
    <n v="2008"/>
    <s v="2C1"/>
    <x v="9"/>
    <n v="27120"/>
    <n v="21134"/>
    <n v="27"/>
    <s v="Tonne"/>
    <n v="391665"/>
    <s v="Input"/>
    <s v="CO2"/>
    <n v="0.526586"/>
    <n v="1"/>
    <n v="1"/>
    <m/>
    <n v="0"/>
    <n v="0"/>
    <n v="21"/>
    <m/>
    <n v="0"/>
    <n v="0"/>
    <n v="310"/>
    <n v="206245.30569000001"/>
  </r>
  <r>
    <n v="2008"/>
    <s v="2C1"/>
    <x v="9"/>
    <n v="27120"/>
    <n v="21134"/>
    <n v="27"/>
    <s v="Tonne"/>
    <n v="1733.3600000000001"/>
    <s v="Input"/>
    <s v="CO2"/>
    <n v="0.526586"/>
    <n v="1"/>
    <n v="1"/>
    <m/>
    <n v="0"/>
    <n v="0"/>
    <n v="21"/>
    <m/>
    <n v="0"/>
    <n v="0"/>
    <n v="310"/>
    <n v="912.76310896000007"/>
  </r>
  <r>
    <n v="2008"/>
    <s v="2C1"/>
    <x v="9"/>
    <n v="27120"/>
    <n v="21134"/>
    <n v="27"/>
    <s v="Tonne"/>
    <n v="2567"/>
    <s v="Input"/>
    <s v="CO2"/>
    <n v="0.526586"/>
    <n v="1"/>
    <n v="1"/>
    <m/>
    <n v="0"/>
    <n v="0"/>
    <n v="21"/>
    <m/>
    <n v="0"/>
    <n v="0"/>
    <n v="310"/>
    <n v="1351.7462619999999"/>
  </r>
  <r>
    <n v="2008"/>
    <s v="2C1"/>
    <x v="9"/>
    <n v="27120"/>
    <n v="21134"/>
    <n v="27"/>
    <s v="Tonne"/>
    <n v="5029"/>
    <s v="Input"/>
    <s v="CO2"/>
    <n v="0.526586"/>
    <n v="1"/>
    <n v="1"/>
    <m/>
    <n v="0"/>
    <n v="0"/>
    <n v="21"/>
    <m/>
    <n v="0"/>
    <n v="0"/>
    <n v="310"/>
    <n v="2648.2009939999998"/>
  </r>
  <r>
    <n v="2008"/>
    <s v="2C1"/>
    <x v="9"/>
    <n v="27120"/>
    <n v="21134"/>
    <n v="27"/>
    <s v="Tonne"/>
    <n v="49"/>
    <s v="Input"/>
    <s v="CO2"/>
    <n v="0.526586"/>
    <n v="1"/>
    <n v="1"/>
    <m/>
    <n v="0"/>
    <n v="0"/>
    <n v="21"/>
    <m/>
    <n v="0"/>
    <n v="0"/>
    <n v="310"/>
    <n v="25.802714000000002"/>
  </r>
  <r>
    <n v="2008"/>
    <s v="2C1"/>
    <x v="9"/>
    <n v="27120"/>
    <n v="21134"/>
    <n v="27"/>
    <s v="Tonne"/>
    <n v="689"/>
    <s v="Input"/>
    <s v="CO2"/>
    <n v="0.526586"/>
    <n v="1"/>
    <n v="1"/>
    <m/>
    <n v="0"/>
    <n v="0"/>
    <n v="21"/>
    <m/>
    <n v="0"/>
    <n v="0"/>
    <n v="310"/>
    <n v="362.81775399999998"/>
  </r>
  <r>
    <n v="2008"/>
    <s v="2C1"/>
    <x v="9"/>
    <n v="27120"/>
    <n v="21134"/>
    <n v="27"/>
    <s v="Tonne"/>
    <n v="853"/>
    <s v="Input"/>
    <s v="CO2"/>
    <n v="0.526586"/>
    <n v="1"/>
    <n v="1"/>
    <m/>
    <n v="0"/>
    <n v="0"/>
    <n v="21"/>
    <m/>
    <n v="0"/>
    <n v="0"/>
    <n v="310"/>
    <n v="449.17785800000001"/>
  </r>
  <r>
    <n v="2008"/>
    <s v="2C1"/>
    <x v="9"/>
    <n v="27120"/>
    <n v="21134"/>
    <n v="27"/>
    <s v="Tonne"/>
    <n v="20277"/>
    <s v="Input"/>
    <s v="CO2"/>
    <n v="0.526586"/>
    <n v="1"/>
    <n v="1"/>
    <m/>
    <n v="0"/>
    <n v="0"/>
    <n v="21"/>
    <m/>
    <n v="0"/>
    <n v="0"/>
    <n v="310"/>
    <n v="10677.584322000001"/>
  </r>
  <r>
    <n v="2008"/>
    <s v="2C1"/>
    <x v="9"/>
    <n v="27120"/>
    <n v="21134"/>
    <n v="27"/>
    <s v="Tonne"/>
    <n v="3405"/>
    <s v="Input"/>
    <s v="CO2"/>
    <n v="0.526586"/>
    <n v="1"/>
    <n v="1"/>
    <m/>
    <n v="0"/>
    <n v="0"/>
    <n v="21"/>
    <m/>
    <n v="0"/>
    <n v="0"/>
    <n v="310"/>
    <n v="1793.0253299999999"/>
  </r>
  <r>
    <n v="2008"/>
    <s v="2C1"/>
    <x v="9"/>
    <n v="27120"/>
    <n v="21134"/>
    <n v="27"/>
    <s v="Tonne"/>
    <n v="9731"/>
    <s v="Input"/>
    <s v="CO2"/>
    <n v="0.526586"/>
    <n v="1"/>
    <n v="1"/>
    <m/>
    <n v="0"/>
    <n v="0"/>
    <n v="21"/>
    <m/>
    <n v="0"/>
    <n v="0"/>
    <n v="310"/>
    <n v="5124.2083659999998"/>
  </r>
  <r>
    <n v="2008"/>
    <s v="2C1"/>
    <x v="9"/>
    <n v="27120"/>
    <n v="21134"/>
    <n v="27"/>
    <s v="Tonne"/>
    <n v="4550"/>
    <s v="Input"/>
    <s v="CO2"/>
    <n v="0.526586"/>
    <n v="1"/>
    <n v="1"/>
    <m/>
    <n v="0"/>
    <n v="0"/>
    <n v="21"/>
    <m/>
    <n v="0"/>
    <n v="0"/>
    <n v="310"/>
    <n v="2395.9663"/>
  </r>
  <r>
    <n v="2008"/>
    <s v="2C1"/>
    <x v="9"/>
    <n v="27120"/>
    <n v="21134"/>
    <n v="27"/>
    <s v="Tonne"/>
    <n v="669"/>
    <s v="Input"/>
    <s v="CO2"/>
    <n v="0.526586"/>
    <n v="1"/>
    <n v="1"/>
    <m/>
    <n v="0"/>
    <n v="0"/>
    <n v="21"/>
    <m/>
    <n v="0"/>
    <n v="0"/>
    <n v="310"/>
    <n v="352.28603399999997"/>
  </r>
  <r>
    <n v="2008"/>
    <s v="2C1"/>
    <x v="9"/>
    <n v="27120"/>
    <n v="21134"/>
    <n v="27"/>
    <s v="Tonne"/>
    <n v="813"/>
    <s v="Input"/>
    <s v="CO2"/>
    <n v="0.526586"/>
    <n v="1"/>
    <n v="1"/>
    <m/>
    <n v="0"/>
    <n v="0"/>
    <n v="21"/>
    <m/>
    <n v="0"/>
    <n v="0"/>
    <n v="310"/>
    <n v="428.114418"/>
  </r>
  <r>
    <n v="2008"/>
    <s v="2C1"/>
    <x v="9"/>
    <n v="27120"/>
    <n v="21134"/>
    <n v="27"/>
    <s v="Tonne"/>
    <n v="1080"/>
    <s v="Input"/>
    <s v="CO2"/>
    <n v="0.526586"/>
    <n v="1"/>
    <n v="1"/>
    <m/>
    <n v="0"/>
    <n v="0"/>
    <n v="21"/>
    <m/>
    <n v="0"/>
    <n v="0"/>
    <n v="310"/>
    <n v="568.71288000000004"/>
  </r>
  <r>
    <n v="2008"/>
    <s v="2C1"/>
    <x v="9"/>
    <n v="27120"/>
    <n v="21134"/>
    <n v="27"/>
    <s v="Tonne"/>
    <n v="3863.9861999999998"/>
    <s v="Input"/>
    <s v="CO2"/>
    <n v="0.526586"/>
    <n v="1"/>
    <n v="1"/>
    <m/>
    <n v="0"/>
    <n v="0"/>
    <n v="21"/>
    <m/>
    <n v="0"/>
    <n v="0"/>
    <n v="310"/>
    <n v="2034.7210371131998"/>
  </r>
  <r>
    <n v="2008"/>
    <s v="2C1"/>
    <x v="9"/>
    <n v="27120"/>
    <n v="21134"/>
    <n v="27"/>
    <s v="Tonne"/>
    <n v="2522"/>
    <s v="Input"/>
    <s v="CO2"/>
    <n v="0.526586"/>
    <n v="1"/>
    <n v="1"/>
    <m/>
    <n v="0"/>
    <n v="0"/>
    <n v="21"/>
    <m/>
    <n v="0"/>
    <n v="0"/>
    <n v="310"/>
    <n v="1328.049892"/>
  </r>
  <r>
    <n v="2008"/>
    <s v="2C1"/>
    <x v="9"/>
    <n v="27120"/>
    <n v="21134"/>
    <n v="27"/>
    <s v="Tonne"/>
    <n v="3347"/>
    <s v="Input"/>
    <s v="CO2"/>
    <n v="0.526586"/>
    <n v="1"/>
    <n v="1"/>
    <m/>
    <n v="0"/>
    <n v="0"/>
    <n v="21"/>
    <m/>
    <n v="0"/>
    <n v="0"/>
    <n v="310"/>
    <n v="1762.483342"/>
  </r>
  <r>
    <n v="2008"/>
    <s v="2C1"/>
    <x v="9"/>
    <n v="27120"/>
    <n v="21134"/>
    <n v="27"/>
    <s v="Tonne"/>
    <n v="1320"/>
    <s v="Input"/>
    <s v="CO2"/>
    <n v="0.526586"/>
    <n v="1"/>
    <n v="1"/>
    <m/>
    <n v="0"/>
    <n v="0"/>
    <n v="21"/>
    <m/>
    <n v="0"/>
    <n v="0"/>
    <n v="310"/>
    <n v="695.09352000000001"/>
  </r>
  <r>
    <n v="2008"/>
    <s v="2C1"/>
    <x v="9"/>
    <n v="27120"/>
    <n v="21134"/>
    <n v="27"/>
    <s v="Tonne"/>
    <n v="3047"/>
    <s v="Input"/>
    <s v="CO2"/>
    <n v="0.526586"/>
    <n v="1"/>
    <n v="1"/>
    <m/>
    <n v="0"/>
    <n v="0"/>
    <n v="21"/>
    <m/>
    <n v="0"/>
    <n v="0"/>
    <n v="310"/>
    <n v="1604.5075420000001"/>
  </r>
  <r>
    <n v="2008"/>
    <s v="2C1"/>
    <x v="9"/>
    <n v="27120"/>
    <n v="21134"/>
    <n v="27"/>
    <s v="Tonne"/>
    <n v="9806"/>
    <s v="Input"/>
    <s v="CO2"/>
    <n v="0.526586"/>
    <n v="1"/>
    <n v="1"/>
    <m/>
    <n v="0"/>
    <n v="0"/>
    <n v="21"/>
    <m/>
    <n v="0"/>
    <n v="0"/>
    <n v="310"/>
    <n v="5163.7023159999999"/>
  </r>
  <r>
    <n v="2008"/>
    <s v="2C1"/>
    <x v="9"/>
    <n v="27120"/>
    <n v="21134"/>
    <n v="27"/>
    <s v="Tonne"/>
    <n v="200"/>
    <s v="Input"/>
    <s v="CO2"/>
    <n v="0.526586"/>
    <n v="1"/>
    <n v="1"/>
    <m/>
    <n v="0"/>
    <n v="0"/>
    <n v="21"/>
    <m/>
    <n v="0"/>
    <n v="0"/>
    <n v="310"/>
    <n v="105.3172"/>
  </r>
  <r>
    <n v="2008"/>
    <s v="2C1"/>
    <x v="9"/>
    <n v="27120"/>
    <n v="21134"/>
    <n v="27"/>
    <s v="Tonne"/>
    <n v="180"/>
    <s v="Input"/>
    <s v="CO2"/>
    <n v="0.526586"/>
    <n v="1"/>
    <n v="1"/>
    <m/>
    <n v="0"/>
    <n v="0"/>
    <n v="21"/>
    <m/>
    <n v="0"/>
    <n v="0"/>
    <n v="310"/>
    <n v="94.785480000000007"/>
  </r>
  <r>
    <n v="2008"/>
    <s v="2C1"/>
    <x v="9"/>
    <n v="27120"/>
    <n v="21134"/>
    <n v="27"/>
    <s v="Tonne"/>
    <n v="2049"/>
    <s v="Input"/>
    <s v="CO2"/>
    <n v="0.526586"/>
    <n v="1"/>
    <n v="1"/>
    <m/>
    <n v="0"/>
    <n v="0"/>
    <n v="21"/>
    <m/>
    <n v="0"/>
    <n v="0"/>
    <n v="310"/>
    <n v="1078.9747139999999"/>
  </r>
  <r>
    <n v="2008"/>
    <s v="2C1"/>
    <x v="9"/>
    <n v="27120"/>
    <n v="21134"/>
    <n v="27"/>
    <s v="Tonne"/>
    <n v="2302"/>
    <s v="Input"/>
    <s v="CO2"/>
    <n v="0.526586"/>
    <n v="1"/>
    <n v="1"/>
    <m/>
    <n v="0"/>
    <n v="0"/>
    <n v="21"/>
    <m/>
    <n v="0"/>
    <n v="0"/>
    <n v="310"/>
    <n v="1212.2009720000001"/>
  </r>
  <r>
    <n v="2008"/>
    <s v="2C1"/>
    <x v="9"/>
    <n v="27120"/>
    <n v="21134"/>
    <n v="27"/>
    <s v="Tonne"/>
    <n v="1639"/>
    <s v="Input"/>
    <s v="CO2"/>
    <n v="0.526586"/>
    <n v="1"/>
    <n v="1"/>
    <m/>
    <n v="0"/>
    <n v="0"/>
    <n v="21"/>
    <m/>
    <n v="0"/>
    <n v="0"/>
    <n v="310"/>
    <n v="863.07445399999995"/>
  </r>
  <r>
    <n v="2008"/>
    <s v="2C1"/>
    <x v="9"/>
    <n v="27120"/>
    <n v="21134"/>
    <n v="27"/>
    <s v="Tonne"/>
    <n v="3487"/>
    <s v="Input"/>
    <s v="CO2"/>
    <n v="0.526586"/>
    <n v="1"/>
    <n v="1"/>
    <m/>
    <n v="0"/>
    <n v="0"/>
    <n v="21"/>
    <m/>
    <n v="0"/>
    <n v="0"/>
    <n v="310"/>
    <n v="1836.2053820000001"/>
  </r>
  <r>
    <n v="2008"/>
    <s v="2C1"/>
    <x v="10"/>
    <n v="27130"/>
    <n v="21127"/>
    <n v="27"/>
    <s v="Tonne"/>
    <n v="20344"/>
    <s v="Input"/>
    <s v="CO2"/>
    <n v="0.45267000000000002"/>
    <n v="1"/>
    <n v="1"/>
    <m/>
    <n v="0"/>
    <n v="0"/>
    <n v="21"/>
    <m/>
    <n v="0"/>
    <n v="0"/>
    <n v="310"/>
    <n v="9209.118480000001"/>
  </r>
  <r>
    <n v="2008"/>
    <s v="2C1"/>
    <x v="10"/>
    <n v="27130"/>
    <n v="21127"/>
    <n v="27"/>
    <s v="Tonne"/>
    <n v="1009"/>
    <s v="Input"/>
    <s v="CO2"/>
    <n v="0.45267000000000002"/>
    <n v="1"/>
    <n v="1"/>
    <m/>
    <n v="0"/>
    <n v="0"/>
    <n v="21"/>
    <m/>
    <n v="0"/>
    <n v="0"/>
    <n v="310"/>
    <n v="456.74403000000001"/>
  </r>
  <r>
    <n v="2008"/>
    <s v="2C1"/>
    <x v="10"/>
    <n v="27130"/>
    <n v="21127"/>
    <n v="27"/>
    <s v="Tonne"/>
    <n v="51774"/>
    <s v="Input"/>
    <s v="CO2"/>
    <n v="0.45267000000000002"/>
    <n v="1"/>
    <n v="1"/>
    <m/>
    <n v="0"/>
    <n v="0"/>
    <n v="21"/>
    <m/>
    <n v="0"/>
    <n v="0"/>
    <n v="310"/>
    <n v="23436.53658"/>
  </r>
  <r>
    <n v="2008"/>
    <s v="2C1"/>
    <x v="10"/>
    <n v="27130"/>
    <n v="21127"/>
    <n v="27"/>
    <s v="Tonne"/>
    <n v="17937"/>
    <s v="Input"/>
    <s v="CO2"/>
    <n v="0.45267000000000002"/>
    <n v="1"/>
    <n v="1"/>
    <m/>
    <n v="0"/>
    <n v="0"/>
    <n v="21"/>
    <m/>
    <n v="0"/>
    <n v="0"/>
    <n v="310"/>
    <n v="8119.5417900000002"/>
  </r>
  <r>
    <n v="2008"/>
    <s v="2C1"/>
    <x v="10"/>
    <n v="27130"/>
    <n v="21127"/>
    <n v="27"/>
    <s v="Tonne"/>
    <n v="25795"/>
    <s v="Input"/>
    <s v="CO2"/>
    <n v="0.45267000000000002"/>
    <n v="1"/>
    <n v="1"/>
    <m/>
    <n v="0"/>
    <n v="0"/>
    <n v="21"/>
    <m/>
    <n v="0"/>
    <n v="0"/>
    <n v="310"/>
    <n v="11676.622650000001"/>
  </r>
  <r>
    <n v="2008"/>
    <s v="2C1"/>
    <x v="9"/>
    <n v="27130"/>
    <n v="21132"/>
    <n v="27"/>
    <s v="Tonne"/>
    <n v="89584"/>
    <s v="Input"/>
    <s v="CO2"/>
    <n v="0.526586"/>
    <n v="1"/>
    <n v="1"/>
    <m/>
    <n v="0"/>
    <n v="0"/>
    <n v="21"/>
    <m/>
    <n v="0"/>
    <n v="0"/>
    <n v="310"/>
    <n v="47173.680224000003"/>
  </r>
  <r>
    <n v="2008"/>
    <s v="2C1"/>
    <x v="9"/>
    <n v="27130"/>
    <n v="21132"/>
    <n v="27"/>
    <s v="Tonne"/>
    <n v="29760"/>
    <s v="Input"/>
    <s v="CO2"/>
    <n v="0.526586"/>
    <n v="1"/>
    <n v="1"/>
    <m/>
    <n v="0"/>
    <n v="0"/>
    <n v="21"/>
    <m/>
    <n v="0"/>
    <n v="0"/>
    <n v="310"/>
    <n v="15671.199360000001"/>
  </r>
  <r>
    <n v="2008"/>
    <s v="2C1"/>
    <x v="9"/>
    <n v="27130"/>
    <n v="21132"/>
    <n v="27"/>
    <s v="Tonne"/>
    <n v="7036"/>
    <s v="Input"/>
    <s v="CO2"/>
    <n v="0.526586"/>
    <n v="1"/>
    <n v="1"/>
    <m/>
    <n v="0"/>
    <n v="0"/>
    <n v="21"/>
    <m/>
    <n v="0"/>
    <n v="0"/>
    <n v="310"/>
    <n v="3705.059096"/>
  </r>
  <r>
    <n v="2008"/>
    <s v="2C1"/>
    <x v="9"/>
    <n v="27130"/>
    <n v="21132"/>
    <n v="27"/>
    <s v="Tonne"/>
    <n v="36258"/>
    <s v="Input"/>
    <s v="CO2"/>
    <n v="0.526586"/>
    <n v="1"/>
    <n v="1"/>
    <m/>
    <n v="0"/>
    <n v="0"/>
    <n v="21"/>
    <m/>
    <n v="0"/>
    <n v="0"/>
    <n v="310"/>
    <n v="19092.955188"/>
  </r>
  <r>
    <n v="2008"/>
    <s v="2C1"/>
    <x v="9"/>
    <n v="27130"/>
    <n v="21132"/>
    <n v="27"/>
    <s v="Tonne"/>
    <n v="17012"/>
    <s v="Input"/>
    <s v="CO2"/>
    <n v="0.526586"/>
    <n v="1"/>
    <n v="1"/>
    <m/>
    <n v="0"/>
    <n v="0"/>
    <n v="21"/>
    <m/>
    <n v="0"/>
    <n v="0"/>
    <n v="310"/>
    <n v="8958.2810320000008"/>
  </r>
  <r>
    <n v="2008"/>
    <s v="2C1"/>
    <x v="9"/>
    <n v="27130"/>
    <n v="21132"/>
    <n v="27"/>
    <s v="Tonne"/>
    <n v="23162"/>
    <s v="Input"/>
    <s v="CO2"/>
    <n v="0.526586"/>
    <n v="1"/>
    <n v="1"/>
    <m/>
    <n v="0"/>
    <n v="0"/>
    <n v="21"/>
    <m/>
    <n v="0"/>
    <n v="0"/>
    <n v="310"/>
    <n v="12196.784932"/>
  </r>
  <r>
    <n v="2008"/>
    <s v="2C1"/>
    <x v="9"/>
    <n v="27130"/>
    <n v="21132"/>
    <n v="27"/>
    <s v="Tonne"/>
    <n v="15291"/>
    <s v="Input"/>
    <s v="CO2"/>
    <n v="0.526586"/>
    <n v="1"/>
    <n v="1"/>
    <m/>
    <n v="0"/>
    <n v="0"/>
    <n v="21"/>
    <m/>
    <n v="0"/>
    <n v="0"/>
    <n v="310"/>
    <n v="8052.0265259999996"/>
  </r>
  <r>
    <n v="2008"/>
    <s v="2C1"/>
    <x v="9"/>
    <n v="27130"/>
    <n v="21132"/>
    <n v="27"/>
    <s v="Tonne"/>
    <n v="17250"/>
    <s v="Input"/>
    <s v="CO2"/>
    <n v="0.526586"/>
    <n v="1"/>
    <n v="1"/>
    <m/>
    <n v="0"/>
    <n v="0"/>
    <n v="21"/>
    <m/>
    <n v="0"/>
    <n v="0"/>
    <n v="310"/>
    <n v="9083.6085000000003"/>
  </r>
  <r>
    <n v="2008"/>
    <s v="2C1"/>
    <x v="9"/>
    <n v="27130"/>
    <n v="21133"/>
    <n v="27"/>
    <s v="Tonne"/>
    <n v="2085"/>
    <s v="Input"/>
    <s v="CO2"/>
    <n v="0.526586"/>
    <n v="1"/>
    <n v="1"/>
    <m/>
    <n v="0"/>
    <n v="0"/>
    <n v="21"/>
    <m/>
    <n v="0"/>
    <n v="0"/>
    <n v="310"/>
    <n v="1097.93181"/>
  </r>
  <r>
    <n v="2008"/>
    <s v="2C1"/>
    <x v="9"/>
    <n v="27130"/>
    <n v="21133"/>
    <n v="27"/>
    <s v="Tonne"/>
    <n v="2615"/>
    <s v="Input"/>
    <s v="CO2"/>
    <n v="0.526586"/>
    <n v="1"/>
    <n v="1"/>
    <m/>
    <n v="0"/>
    <n v="0"/>
    <n v="21"/>
    <m/>
    <n v="0"/>
    <n v="0"/>
    <n v="310"/>
    <n v="1377.0223900000001"/>
  </r>
  <r>
    <n v="2008"/>
    <s v="2C1"/>
    <x v="9"/>
    <n v="27130"/>
    <n v="21133"/>
    <n v="27"/>
    <s v="Tonne"/>
    <n v="553"/>
    <s v="Input"/>
    <s v="CO2"/>
    <n v="0.526586"/>
    <n v="1"/>
    <n v="1"/>
    <m/>
    <n v="0"/>
    <n v="0"/>
    <n v="21"/>
    <m/>
    <n v="0"/>
    <n v="0"/>
    <n v="310"/>
    <n v="291.20205800000002"/>
  </r>
  <r>
    <n v="2008"/>
    <s v="2C1"/>
    <x v="9"/>
    <n v="27130"/>
    <n v="21133"/>
    <n v="27"/>
    <s v="Tonne"/>
    <n v="20352"/>
    <s v="Input"/>
    <s v="CO2"/>
    <n v="0.526586"/>
    <n v="1"/>
    <n v="1"/>
    <m/>
    <n v="0"/>
    <n v="0"/>
    <n v="21"/>
    <m/>
    <n v="0"/>
    <n v="0"/>
    <n v="310"/>
    <n v="10717.078272000001"/>
  </r>
  <r>
    <n v="2008"/>
    <s v="2C1"/>
    <x v="9"/>
    <n v="27130"/>
    <n v="21133"/>
    <n v="27"/>
    <s v="Tonne"/>
    <n v="898"/>
    <s v="Input"/>
    <s v="CO2"/>
    <n v="0.526586"/>
    <n v="1"/>
    <n v="1"/>
    <m/>
    <n v="0"/>
    <n v="0"/>
    <n v="21"/>
    <m/>
    <n v="0"/>
    <n v="0"/>
    <n v="310"/>
    <n v="472.87422800000002"/>
  </r>
  <r>
    <n v="2008"/>
    <s v="2C1"/>
    <x v="9"/>
    <n v="27130"/>
    <n v="21134"/>
    <n v="27"/>
    <s v="Tonne"/>
    <n v="50646"/>
    <s v="Input"/>
    <s v="CO2"/>
    <n v="0.526586"/>
    <n v="1"/>
    <n v="1"/>
    <m/>
    <n v="0"/>
    <n v="0"/>
    <n v="21"/>
    <m/>
    <n v="0"/>
    <n v="0"/>
    <n v="310"/>
    <n v="26669.474556000001"/>
  </r>
  <r>
    <n v="2008"/>
    <s v="2C1"/>
    <x v="9"/>
    <n v="27130"/>
    <n v="21134"/>
    <n v="27"/>
    <s v="Tonne"/>
    <n v="1941"/>
    <s v="Input"/>
    <s v="CO2"/>
    <n v="0.526586"/>
    <n v="1"/>
    <n v="1"/>
    <m/>
    <n v="0"/>
    <n v="0"/>
    <n v="21"/>
    <m/>
    <n v="0"/>
    <n v="0"/>
    <n v="310"/>
    <n v="1022.103426"/>
  </r>
  <r>
    <n v="2008"/>
    <s v="2C1"/>
    <x v="9"/>
    <n v="27130"/>
    <n v="21134"/>
    <n v="27"/>
    <s v="Tonne"/>
    <n v="26970"/>
    <s v="Input"/>
    <s v="CO2"/>
    <n v="0.526586"/>
    <n v="1"/>
    <n v="1"/>
    <m/>
    <n v="0"/>
    <n v="0"/>
    <n v="21"/>
    <m/>
    <n v="0"/>
    <n v="0"/>
    <n v="310"/>
    <n v="14202.02442"/>
  </r>
  <r>
    <n v="2008"/>
    <s v="2C1"/>
    <x v="10"/>
    <n v="27130"/>
    <n v="21168"/>
    <n v="27"/>
    <s v="Tonne"/>
    <n v="24858"/>
    <s v="Input"/>
    <s v="CO2"/>
    <n v="0.45267000000000002"/>
    <n v="1"/>
    <n v="1"/>
    <m/>
    <n v="0"/>
    <n v="0"/>
    <n v="21"/>
    <m/>
    <n v="0"/>
    <n v="0"/>
    <n v="310"/>
    <n v="11252.470860000001"/>
  </r>
  <r>
    <n v="2008"/>
    <s v="2C1"/>
    <x v="10"/>
    <n v="27130"/>
    <n v="21168"/>
    <n v="27"/>
    <s v="Tonne"/>
    <n v="75623"/>
    <s v="Input"/>
    <s v="CO2"/>
    <n v="0.45267000000000002"/>
    <n v="1"/>
    <n v="1"/>
    <m/>
    <n v="0"/>
    <n v="0"/>
    <n v="21"/>
    <m/>
    <n v="0"/>
    <n v="0"/>
    <n v="310"/>
    <n v="34232.26341"/>
  </r>
  <r>
    <n v="2008"/>
    <s v="2C1"/>
    <x v="10"/>
    <n v="27130"/>
    <n v="21168"/>
    <n v="27"/>
    <s v="Tonne"/>
    <n v="1535"/>
    <s v="Input"/>
    <s v="CO2"/>
    <n v="0.45267000000000002"/>
    <n v="1"/>
    <n v="1"/>
    <m/>
    <n v="0"/>
    <n v="0"/>
    <n v="21"/>
    <m/>
    <n v="0"/>
    <n v="0"/>
    <n v="310"/>
    <n v="694.84845000000007"/>
  </r>
  <r>
    <n v="2008"/>
    <s v="2C1"/>
    <x v="10"/>
    <n v="27130"/>
    <n v="21168"/>
    <n v="27"/>
    <s v="Tonne"/>
    <n v="90706"/>
    <s v="Input"/>
    <s v="CO2"/>
    <n v="0.45267000000000002"/>
    <n v="1"/>
    <n v="1"/>
    <m/>
    <n v="0"/>
    <n v="0"/>
    <n v="21"/>
    <m/>
    <n v="0"/>
    <n v="0"/>
    <n v="310"/>
    <n v="41059.885020000002"/>
  </r>
  <r>
    <n v="2008"/>
    <s v="2C1"/>
    <x v="10"/>
    <n v="27130"/>
    <n v="21168"/>
    <n v="27"/>
    <s v="Tonne"/>
    <n v="1505"/>
    <s v="Input"/>
    <s v="CO2"/>
    <n v="0.45267000000000002"/>
    <n v="1"/>
    <n v="1"/>
    <m/>
    <n v="0"/>
    <n v="0"/>
    <n v="21"/>
    <m/>
    <n v="0"/>
    <n v="0"/>
    <n v="310"/>
    <n v="681.26835000000005"/>
  </r>
  <r>
    <n v="2008"/>
    <s v="2C1"/>
    <x v="10"/>
    <n v="27130"/>
    <n v="21168"/>
    <n v="27"/>
    <s v="Tonne"/>
    <n v="3417"/>
    <s v="Input"/>
    <s v="CO2"/>
    <n v="0.45267000000000002"/>
    <n v="1"/>
    <n v="1"/>
    <m/>
    <n v="0"/>
    <n v="0"/>
    <n v="21"/>
    <m/>
    <n v="0"/>
    <n v="0"/>
    <n v="310"/>
    <n v="1546.7733900000001"/>
  </r>
  <r>
    <n v="2008"/>
    <s v="2C1"/>
    <x v="10"/>
    <n v="27130"/>
    <n v="21168"/>
    <n v="27"/>
    <s v="Tonne"/>
    <n v="41212"/>
    <s v="Input"/>
    <s v="CO2"/>
    <n v="0.45267000000000002"/>
    <n v="1"/>
    <n v="1"/>
    <m/>
    <n v="0"/>
    <n v="0"/>
    <n v="21"/>
    <m/>
    <n v="0"/>
    <n v="0"/>
    <n v="310"/>
    <n v="18655.436040000001"/>
  </r>
  <r>
    <n v="2008"/>
    <s v="2C1"/>
    <x v="10"/>
    <n v="27130"/>
    <n v="21168"/>
    <n v="27"/>
    <s v="Tonne"/>
    <n v="560"/>
    <s v="Input"/>
    <s v="CO2"/>
    <n v="0.45267000000000002"/>
    <n v="1"/>
    <n v="1"/>
    <m/>
    <n v="0"/>
    <n v="0"/>
    <n v="21"/>
    <m/>
    <n v="0"/>
    <n v="0"/>
    <n v="310"/>
    <n v="253.49520000000001"/>
  </r>
  <r>
    <n v="2008"/>
    <s v="2C1"/>
    <x v="10"/>
    <n v="27130"/>
    <n v="21168"/>
    <n v="27"/>
    <s v="Tonne"/>
    <n v="17854"/>
    <s v="Input"/>
    <s v="CO2"/>
    <n v="0.45267000000000002"/>
    <n v="1"/>
    <n v="1"/>
    <m/>
    <n v="0"/>
    <n v="0"/>
    <n v="21"/>
    <m/>
    <n v="0"/>
    <n v="0"/>
    <n v="310"/>
    <n v="8081.9701800000003"/>
  </r>
  <r>
    <n v="2008"/>
    <s v="2C1"/>
    <x v="10"/>
    <n v="27130"/>
    <n v="21168"/>
    <n v="27"/>
    <s v="Tonne"/>
    <n v="8181"/>
    <s v="Input"/>
    <s v="CO2"/>
    <n v="0.45267000000000002"/>
    <n v="1"/>
    <n v="1"/>
    <m/>
    <n v="0"/>
    <n v="0"/>
    <n v="21"/>
    <m/>
    <n v="0"/>
    <n v="0"/>
    <n v="310"/>
    <n v="3703.2932700000001"/>
  </r>
  <r>
    <n v="2008"/>
    <s v="2C1"/>
    <x v="10"/>
    <n v="27130"/>
    <n v="21168"/>
    <n v="27"/>
    <s v="Tonne"/>
    <n v="46476"/>
    <s v="Input"/>
    <s v="CO2"/>
    <n v="0.45267000000000002"/>
    <n v="1"/>
    <n v="1"/>
    <m/>
    <n v="0"/>
    <n v="0"/>
    <n v="21"/>
    <m/>
    <n v="0"/>
    <n v="0"/>
    <n v="310"/>
    <n v="21038.290919999999"/>
  </r>
  <r>
    <n v="2008"/>
    <s v="2C1"/>
    <x v="10"/>
    <n v="27141"/>
    <n v="21127"/>
    <n v="27"/>
    <s v="Tonne"/>
    <n v="468578"/>
    <s v="Input"/>
    <s v="CO2"/>
    <n v="0.45267000000000002"/>
    <n v="1"/>
    <n v="1"/>
    <m/>
    <n v="0"/>
    <n v="0"/>
    <n v="21"/>
    <m/>
    <n v="0"/>
    <n v="0"/>
    <n v="310"/>
    <n v="212111.20326000001"/>
  </r>
  <r>
    <n v="2008"/>
    <s v="2C1"/>
    <x v="10"/>
    <n v="27141"/>
    <n v="21127"/>
    <n v="27"/>
    <s v="Tonne"/>
    <n v="59038"/>
    <s v="Input"/>
    <s v="CO2"/>
    <n v="0.45267000000000002"/>
    <n v="1"/>
    <n v="1"/>
    <m/>
    <n v="0"/>
    <n v="0"/>
    <n v="21"/>
    <m/>
    <n v="0"/>
    <n v="0"/>
    <n v="310"/>
    <n v="26724.731460000003"/>
  </r>
  <r>
    <n v="2008"/>
    <s v="2C1"/>
    <x v="9"/>
    <n v="27141"/>
    <n v="21133"/>
    <n v="27"/>
    <s v="Tonne"/>
    <n v="5426"/>
    <s v="Input"/>
    <s v="CO2"/>
    <n v="0.526586"/>
    <n v="1"/>
    <n v="1"/>
    <m/>
    <n v="0"/>
    <n v="0"/>
    <n v="21"/>
    <m/>
    <n v="0"/>
    <n v="0"/>
    <n v="310"/>
    <n v="2857.2556359999999"/>
  </r>
  <r>
    <n v="2008"/>
    <s v="2C1"/>
    <x v="9"/>
    <n v="27141"/>
    <n v="21134"/>
    <n v="27"/>
    <s v="Tonne"/>
    <n v="7057"/>
    <s v="Input"/>
    <s v="CO2"/>
    <n v="0.526586"/>
    <n v="1"/>
    <n v="1"/>
    <m/>
    <n v="0"/>
    <n v="0"/>
    <n v="21"/>
    <m/>
    <n v="0"/>
    <n v="0"/>
    <n v="310"/>
    <n v="3716.1174019999999"/>
  </r>
  <r>
    <n v="2008"/>
    <s v="2C1"/>
    <x v="9"/>
    <n v="27141"/>
    <n v="21134"/>
    <n v="27"/>
    <s v="Tonne"/>
    <n v="970"/>
    <s v="Input"/>
    <s v="CO2"/>
    <n v="0.526586"/>
    <n v="1"/>
    <n v="1"/>
    <m/>
    <n v="0"/>
    <n v="0"/>
    <n v="21"/>
    <m/>
    <n v="0"/>
    <n v="0"/>
    <n v="310"/>
    <n v="510.78841999999997"/>
  </r>
  <r>
    <n v="2008"/>
    <s v="2C1"/>
    <x v="9"/>
    <n v="27141"/>
    <n v="21134"/>
    <n v="27"/>
    <s v="Tonne"/>
    <n v="655078"/>
    <s v="Input"/>
    <s v="CO2"/>
    <n v="0.526586"/>
    <n v="1"/>
    <n v="1"/>
    <m/>
    <n v="0"/>
    <n v="0"/>
    <n v="21"/>
    <m/>
    <n v="0"/>
    <n v="0"/>
    <n v="310"/>
    <n v="344954.90370800003"/>
  </r>
  <r>
    <n v="2008"/>
    <s v="2C1"/>
    <x v="9"/>
    <n v="27141"/>
    <n v="21134"/>
    <n v="27"/>
    <s v="Tonne"/>
    <n v="8474"/>
    <s v="Input"/>
    <s v="CO2"/>
    <n v="0.526586"/>
    <n v="1"/>
    <n v="1"/>
    <m/>
    <n v="0"/>
    <n v="0"/>
    <n v="21"/>
    <m/>
    <n v="0"/>
    <n v="0"/>
    <n v="310"/>
    <n v="4462.2897640000001"/>
  </r>
  <r>
    <n v="2008"/>
    <s v="2C1"/>
    <x v="10"/>
    <n v="27141"/>
    <n v="21168"/>
    <n v="27"/>
    <s v="Tonne"/>
    <n v="105752"/>
    <s v="Input"/>
    <s v="CO2"/>
    <n v="0.45267000000000002"/>
    <n v="1"/>
    <n v="1"/>
    <m/>
    <n v="0"/>
    <n v="0"/>
    <n v="21"/>
    <m/>
    <n v="0"/>
    <n v="0"/>
    <n v="310"/>
    <n v="47870.757839999998"/>
  </r>
  <r>
    <n v="2008"/>
    <s v="2C1"/>
    <x v="9"/>
    <n v="27142"/>
    <n v="21133"/>
    <n v="27"/>
    <s v="Tonne"/>
    <n v="21285"/>
    <s v="Input"/>
    <s v="CO2"/>
    <n v="0.526586"/>
    <n v="1"/>
    <n v="1"/>
    <m/>
    <n v="0"/>
    <n v="0"/>
    <n v="21"/>
    <m/>
    <n v="0"/>
    <n v="0"/>
    <n v="310"/>
    <n v="11208.38301"/>
  </r>
  <r>
    <n v="2008"/>
    <s v="2C1"/>
    <x v="9"/>
    <n v="27142"/>
    <n v="21134"/>
    <n v="27"/>
    <s v="Tonne"/>
    <n v="6119"/>
    <s v="Input"/>
    <s v="CO2"/>
    <n v="0.526586"/>
    <n v="1"/>
    <n v="1"/>
    <m/>
    <n v="0"/>
    <n v="0"/>
    <n v="21"/>
    <m/>
    <n v="0"/>
    <n v="0"/>
    <n v="310"/>
    <n v="3222.1797339999998"/>
  </r>
  <r>
    <n v="2008"/>
    <s v="2C1"/>
    <x v="9"/>
    <n v="27142"/>
    <n v="21134"/>
    <n v="27"/>
    <s v="Tonne"/>
    <n v="8250"/>
    <s v="Input"/>
    <s v="CO2"/>
    <n v="0.526586"/>
    <n v="1"/>
    <n v="1"/>
    <m/>
    <n v="0"/>
    <n v="0"/>
    <n v="21"/>
    <m/>
    <n v="0"/>
    <n v="0"/>
    <n v="310"/>
    <n v="4344.3344999999999"/>
  </r>
  <r>
    <n v="2008"/>
    <s v="2C1"/>
    <x v="9"/>
    <n v="27151"/>
    <n v="21132"/>
    <n v="27"/>
    <s v="Tonne"/>
    <n v="198"/>
    <s v="Input"/>
    <s v="CO2"/>
    <n v="0.526586"/>
    <n v="1"/>
    <n v="1"/>
    <m/>
    <n v="0"/>
    <n v="0"/>
    <n v="21"/>
    <m/>
    <n v="0"/>
    <n v="0"/>
    <n v="310"/>
    <n v="104.264028"/>
  </r>
  <r>
    <n v="2008"/>
    <s v="2C1"/>
    <x v="9"/>
    <n v="27151"/>
    <n v="21132"/>
    <n v="27"/>
    <s v="Tonne"/>
    <n v="7811"/>
    <s v="Input"/>
    <s v="CO2"/>
    <n v="0.526586"/>
    <n v="1"/>
    <n v="1"/>
    <m/>
    <n v="0"/>
    <n v="0"/>
    <n v="21"/>
    <m/>
    <n v="0"/>
    <n v="0"/>
    <n v="310"/>
    <n v="4113.1632460000001"/>
  </r>
  <r>
    <n v="2008"/>
    <s v="2C1"/>
    <x v="9"/>
    <n v="27151"/>
    <n v="21133"/>
    <n v="27"/>
    <s v="Tonne"/>
    <n v="3346"/>
    <s v="Input"/>
    <s v="CO2"/>
    <n v="0.526586"/>
    <n v="1"/>
    <n v="1"/>
    <m/>
    <n v="0"/>
    <n v="0"/>
    <n v="21"/>
    <m/>
    <n v="0"/>
    <n v="0"/>
    <n v="310"/>
    <n v="1761.956756"/>
  </r>
  <r>
    <n v="2008"/>
    <s v="2C1"/>
    <x v="9"/>
    <n v="27151"/>
    <n v="21133"/>
    <n v="27"/>
    <s v="Tonne"/>
    <n v="1043"/>
    <s v="Input"/>
    <s v="CO2"/>
    <n v="0.526586"/>
    <n v="1"/>
    <n v="1"/>
    <m/>
    <n v="0"/>
    <n v="0"/>
    <n v="21"/>
    <m/>
    <n v="0"/>
    <n v="0"/>
    <n v="310"/>
    <n v="549.229198"/>
  </r>
  <r>
    <n v="2008"/>
    <s v="2C1"/>
    <x v="9"/>
    <n v="27151"/>
    <n v="21134"/>
    <n v="27"/>
    <s v="Tonne"/>
    <n v="596880"/>
    <s v="Input"/>
    <s v="CO2"/>
    <n v="0.526586"/>
    <n v="1"/>
    <n v="1"/>
    <m/>
    <n v="0"/>
    <n v="0"/>
    <n v="21"/>
    <m/>
    <n v="0"/>
    <n v="0"/>
    <n v="310"/>
    <n v="314308.65168000001"/>
  </r>
  <r>
    <n v="2008"/>
    <s v="2C1"/>
    <x v="9"/>
    <n v="27151"/>
    <n v="21134"/>
    <n v="27"/>
    <s v="Tonne"/>
    <n v="22201"/>
    <s v="Input"/>
    <s v="CO2"/>
    <n v="0.526586"/>
    <n v="1"/>
    <n v="1"/>
    <m/>
    <n v="0"/>
    <n v="0"/>
    <n v="21"/>
    <m/>
    <n v="0"/>
    <n v="0"/>
    <n v="310"/>
    <n v="11690.735785999999"/>
  </r>
  <r>
    <n v="2008"/>
    <s v="2C1"/>
    <x v="10"/>
    <n v="27151"/>
    <n v="21168"/>
    <n v="27"/>
    <s v="Tonne"/>
    <n v="78641"/>
    <s v="Input"/>
    <s v="CO2"/>
    <n v="0.45267000000000002"/>
    <n v="1"/>
    <n v="1"/>
    <m/>
    <n v="0"/>
    <n v="0"/>
    <n v="21"/>
    <m/>
    <n v="0"/>
    <n v="0"/>
    <n v="310"/>
    <n v="35598.421470000001"/>
  </r>
  <r>
    <n v="2008"/>
    <s v="2C1"/>
    <x v="10"/>
    <n v="27151"/>
    <n v="21168"/>
    <n v="27"/>
    <s v="Tonne"/>
    <n v="134463"/>
    <s v="Input"/>
    <s v="CO2"/>
    <n v="0.45267000000000002"/>
    <n v="1"/>
    <n v="1"/>
    <m/>
    <n v="0"/>
    <n v="0"/>
    <n v="21"/>
    <m/>
    <n v="0"/>
    <n v="0"/>
    <n v="310"/>
    <n v="60867.36621"/>
  </r>
  <r>
    <n v="2008"/>
    <s v="2C1"/>
    <x v="10"/>
    <n v="27151"/>
    <n v="21168"/>
    <n v="27"/>
    <s v="Tonne"/>
    <n v="548219"/>
    <s v="Input"/>
    <s v="CO2"/>
    <n v="0.45267000000000002"/>
    <n v="1"/>
    <n v="1"/>
    <m/>
    <n v="0"/>
    <n v="0"/>
    <n v="21"/>
    <m/>
    <n v="0"/>
    <n v="0"/>
    <n v="310"/>
    <n v="248162.29473000002"/>
  </r>
  <r>
    <n v="2008"/>
    <s v="2C1"/>
    <x v="10"/>
    <n v="27152"/>
    <n v="21127"/>
    <n v="27"/>
    <s v="Tonne"/>
    <n v="565098"/>
    <s v="Input"/>
    <s v="CO2"/>
    <n v="0.45267000000000002"/>
    <n v="1"/>
    <n v="1"/>
    <m/>
    <n v="0"/>
    <n v="0"/>
    <n v="21"/>
    <m/>
    <n v="0"/>
    <n v="0"/>
    <n v="310"/>
    <n v="255802.91166000001"/>
  </r>
  <r>
    <n v="2008"/>
    <s v="2C1"/>
    <x v="9"/>
    <n v="27152"/>
    <n v="21132"/>
    <n v="27"/>
    <s v="Tonne"/>
    <n v="215547"/>
    <s v="Input"/>
    <s v="CO2"/>
    <n v="0.526586"/>
    <n v="1"/>
    <n v="1"/>
    <m/>
    <n v="0"/>
    <n v="0"/>
    <n v="21"/>
    <m/>
    <n v="0"/>
    <n v="0"/>
    <n v="310"/>
    <n v="113504.032542"/>
  </r>
  <r>
    <n v="2008"/>
    <s v="2C1"/>
    <x v="9"/>
    <n v="27152"/>
    <n v="21132"/>
    <n v="27"/>
    <s v="Tonne"/>
    <n v="281435"/>
    <s v="Input"/>
    <s v="CO2"/>
    <n v="0.526586"/>
    <n v="1"/>
    <n v="1"/>
    <m/>
    <n v="0"/>
    <n v="0"/>
    <n v="21"/>
    <m/>
    <n v="0"/>
    <n v="0"/>
    <n v="310"/>
    <n v="148199.73091000001"/>
  </r>
  <r>
    <n v="2008"/>
    <s v="2C1"/>
    <x v="9"/>
    <n v="27152"/>
    <n v="21133"/>
    <n v="27"/>
    <s v="Tonne"/>
    <n v="2203"/>
    <s v="Input"/>
    <s v="CO2"/>
    <n v="0.526586"/>
    <n v="1"/>
    <n v="1"/>
    <m/>
    <n v="0"/>
    <n v="0"/>
    <n v="21"/>
    <m/>
    <n v="0"/>
    <n v="0"/>
    <n v="310"/>
    <n v="1160.0689580000001"/>
  </r>
  <r>
    <n v="2008"/>
    <s v="2C1"/>
    <x v="9"/>
    <n v="27152"/>
    <n v="21133"/>
    <n v="27"/>
    <s v="Tonne"/>
    <n v="2501"/>
    <s v="Input"/>
    <s v="CO2"/>
    <n v="0.526586"/>
    <n v="1"/>
    <n v="1"/>
    <m/>
    <n v="0"/>
    <n v="0"/>
    <n v="21"/>
    <m/>
    <n v="0"/>
    <n v="0"/>
    <n v="310"/>
    <n v="1316.9915860000001"/>
  </r>
  <r>
    <n v="2008"/>
    <s v="2C1"/>
    <x v="9"/>
    <n v="27152"/>
    <n v="21134"/>
    <n v="27"/>
    <s v="Tonne"/>
    <n v="16067"/>
    <s v="Input"/>
    <s v="CO2"/>
    <n v="0.526586"/>
    <n v="1"/>
    <n v="1"/>
    <m/>
    <n v="0"/>
    <n v="0"/>
    <n v="21"/>
    <m/>
    <n v="0"/>
    <n v="0"/>
    <n v="310"/>
    <n v="8460.6572620000006"/>
  </r>
  <r>
    <n v="2008"/>
    <s v="2C1"/>
    <x v="10"/>
    <n v="27152"/>
    <n v="21168"/>
    <n v="27"/>
    <s v="Tonne"/>
    <n v="559"/>
    <s v="Input"/>
    <s v="CO2"/>
    <n v="0.45267000000000002"/>
    <n v="1"/>
    <n v="1"/>
    <m/>
    <n v="0"/>
    <n v="0"/>
    <n v="21"/>
    <m/>
    <n v="0"/>
    <n v="0"/>
    <n v="310"/>
    <n v="253.04253"/>
  </r>
  <r>
    <n v="2008"/>
    <s v="2C1"/>
    <x v="10"/>
    <n v="27152"/>
    <n v="21168"/>
    <n v="27"/>
    <s v="Tonne"/>
    <n v="243485"/>
    <s v="Input"/>
    <s v="CO2"/>
    <n v="0.45267000000000002"/>
    <n v="1"/>
    <n v="1"/>
    <m/>
    <n v="0"/>
    <n v="0"/>
    <n v="21"/>
    <m/>
    <n v="0"/>
    <n v="0"/>
    <n v="310"/>
    <n v="110218.35495000001"/>
  </r>
  <r>
    <n v="2008"/>
    <s v="2C1"/>
    <x v="10"/>
    <n v="27161"/>
    <n v="21126"/>
    <n v="27"/>
    <s v="Tonne"/>
    <n v="1309315"/>
    <s v="Input"/>
    <s v="CO2"/>
    <n v="0.45267000000000002"/>
    <n v="2.27"/>
    <n v="1"/>
    <m/>
    <n v="0"/>
    <n v="0"/>
    <n v="21"/>
    <m/>
    <n v="0"/>
    <n v="0"/>
    <n v="310"/>
    <n v="1345400.8997835002"/>
  </r>
  <r>
    <n v="2008"/>
    <s v="2C1"/>
    <x v="9"/>
    <n v="27161"/>
    <n v="21132"/>
    <n v="27"/>
    <s v="Tonne"/>
    <n v="609174"/>
    <s v="Input"/>
    <s v="CO2"/>
    <n v="0.526586"/>
    <n v="1"/>
    <n v="1"/>
    <m/>
    <n v="0"/>
    <n v="0"/>
    <n v="21"/>
    <m/>
    <n v="0"/>
    <n v="0"/>
    <n v="310"/>
    <n v="320782.49996400002"/>
  </r>
  <r>
    <n v="2008"/>
    <s v="2C1"/>
    <x v="9"/>
    <n v="27161"/>
    <n v="21132"/>
    <n v="27"/>
    <s v="Tonne"/>
    <n v="317070"/>
    <s v="Input"/>
    <s v="CO2"/>
    <n v="0.526586"/>
    <n v="1"/>
    <n v="1"/>
    <m/>
    <n v="0"/>
    <n v="0"/>
    <n v="21"/>
    <m/>
    <n v="0"/>
    <n v="0"/>
    <n v="310"/>
    <n v="166964.62302"/>
  </r>
  <r>
    <n v="2008"/>
    <s v="2C1"/>
    <x v="10"/>
    <n v="27162"/>
    <n v="21127"/>
    <n v="27"/>
    <s v="Tonne"/>
    <n v="1205565"/>
    <s v="Input"/>
    <s v="CO2"/>
    <n v="0.45267000000000002"/>
    <n v="2.27"/>
    <n v="1"/>
    <m/>
    <n v="0"/>
    <n v="0"/>
    <n v="21"/>
    <m/>
    <n v="0"/>
    <n v="0"/>
    <n v="310"/>
    <n v="1238791.4564085"/>
  </r>
  <r>
    <n v="2008"/>
    <s v="2C1"/>
    <x v="10"/>
    <n v="27163"/>
    <n v="21168"/>
    <n v="27"/>
    <s v="Tonne"/>
    <n v="6824"/>
    <s v="Input"/>
    <s v="CO2"/>
    <n v="0.45267000000000002"/>
    <n v="2.27"/>
    <n v="1"/>
    <m/>
    <n v="0"/>
    <n v="0"/>
    <n v="21"/>
    <m/>
    <n v="0"/>
    <n v="0"/>
    <n v="310"/>
    <n v="7012.075581600001"/>
  </r>
  <r>
    <n v="2008"/>
    <s v="2C1"/>
    <x v="10"/>
    <n v="27190"/>
    <n v="21127"/>
    <n v="27"/>
    <s v="Tonne"/>
    <n v="1501"/>
    <s v="Input"/>
    <s v="CO2"/>
    <n v="0.45267000000000002"/>
    <n v="1"/>
    <n v="1"/>
    <m/>
    <n v="0"/>
    <n v="0"/>
    <n v="21"/>
    <m/>
    <n v="0"/>
    <n v="0"/>
    <n v="310"/>
    <n v="679.45767000000001"/>
  </r>
  <r>
    <n v="2008"/>
    <s v="2C1"/>
    <x v="10"/>
    <n v="27190"/>
    <n v="21127"/>
    <n v="27"/>
    <s v="Tonne"/>
    <n v="9"/>
    <s v="Input"/>
    <s v="CO2"/>
    <n v="0.45267000000000002"/>
    <n v="1"/>
    <n v="1"/>
    <m/>
    <n v="0"/>
    <n v="0"/>
    <n v="21"/>
    <m/>
    <n v="0"/>
    <n v="0"/>
    <n v="310"/>
    <n v="4.0740300000000005"/>
  </r>
  <r>
    <n v="2008"/>
    <s v="2C1"/>
    <x v="9"/>
    <n v="27190"/>
    <n v="21133"/>
    <n v="27"/>
    <s v="Tonne"/>
    <n v="81"/>
    <s v="Input"/>
    <s v="CO2"/>
    <n v="0.526586"/>
    <n v="1"/>
    <n v="1"/>
    <m/>
    <n v="0"/>
    <n v="0"/>
    <n v="21"/>
    <m/>
    <n v="0"/>
    <n v="0"/>
    <n v="310"/>
    <n v="42.653466000000002"/>
  </r>
  <r>
    <n v="2008"/>
    <s v="2C1"/>
    <x v="9"/>
    <n v="27190"/>
    <n v="21133"/>
    <n v="27"/>
    <s v="Tonne"/>
    <n v="4233"/>
    <s v="Input"/>
    <s v="CO2"/>
    <n v="0.526586"/>
    <n v="1"/>
    <n v="1"/>
    <m/>
    <n v="0"/>
    <n v="0"/>
    <n v="21"/>
    <m/>
    <n v="0"/>
    <n v="0"/>
    <n v="310"/>
    <n v="2229.0385379999998"/>
  </r>
  <r>
    <n v="2008"/>
    <s v="2C1"/>
    <x v="9"/>
    <n v="27190"/>
    <n v="21133"/>
    <n v="27"/>
    <s v="Tonne"/>
    <n v="489"/>
    <s v="Input"/>
    <s v="CO2"/>
    <n v="0.526586"/>
    <n v="1"/>
    <n v="1"/>
    <m/>
    <n v="0"/>
    <n v="0"/>
    <n v="21"/>
    <m/>
    <n v="0"/>
    <n v="0"/>
    <n v="310"/>
    <n v="257.50055400000002"/>
  </r>
  <r>
    <n v="2008"/>
    <s v="2C1"/>
    <x v="9"/>
    <n v="27190"/>
    <n v="21134"/>
    <n v="27"/>
    <s v="Tonne"/>
    <n v="318"/>
    <s v="Input"/>
    <s v="CO2"/>
    <n v="0.526586"/>
    <n v="1"/>
    <n v="1"/>
    <m/>
    <n v="0"/>
    <n v="0"/>
    <n v="21"/>
    <m/>
    <n v="0"/>
    <n v="0"/>
    <n v="310"/>
    <n v="167.45434800000001"/>
  </r>
  <r>
    <n v="2008"/>
    <s v="2C1"/>
    <x v="9"/>
    <n v="27190"/>
    <n v="21134"/>
    <n v="27"/>
    <s v="Tonne"/>
    <n v="7786"/>
    <s v="Input"/>
    <s v="CO2"/>
    <n v="0.526586"/>
    <n v="1"/>
    <n v="1"/>
    <m/>
    <n v="0"/>
    <n v="0"/>
    <n v="21"/>
    <m/>
    <n v="0"/>
    <n v="0"/>
    <n v="310"/>
    <n v="4099.9985960000004"/>
  </r>
  <r>
    <n v="2008"/>
    <s v="2C1"/>
    <x v="9"/>
    <n v="27190"/>
    <n v="21134"/>
    <n v="27"/>
    <s v="Tonne"/>
    <n v="2890"/>
    <s v="Input"/>
    <s v="CO2"/>
    <n v="0.526586"/>
    <n v="1"/>
    <n v="1"/>
    <m/>
    <n v="0"/>
    <n v="0"/>
    <n v="21"/>
    <m/>
    <n v="0"/>
    <n v="0"/>
    <n v="310"/>
    <n v="1521.8335400000001"/>
  </r>
  <r>
    <n v="2008"/>
    <s v="2C1"/>
    <x v="9"/>
    <n v="27190"/>
    <n v="21134"/>
    <n v="27"/>
    <s v="Tonne"/>
    <n v="41340"/>
    <s v="Input"/>
    <s v="CO2"/>
    <n v="0.526586"/>
    <n v="1"/>
    <n v="1"/>
    <m/>
    <n v="0"/>
    <n v="0"/>
    <n v="21"/>
    <m/>
    <n v="0"/>
    <n v="0"/>
    <n v="310"/>
    <n v="21769.06524"/>
  </r>
  <r>
    <n v="2008"/>
    <s v="2C1"/>
    <x v="9"/>
    <n v="27190"/>
    <n v="21134"/>
    <n v="27"/>
    <s v="Tonne"/>
    <n v="646"/>
    <s v="Input"/>
    <s v="CO2"/>
    <n v="0.526586"/>
    <n v="1"/>
    <n v="1"/>
    <m/>
    <n v="0"/>
    <n v="0"/>
    <n v="21"/>
    <m/>
    <n v="0"/>
    <n v="0"/>
    <n v="310"/>
    <n v="340.174556"/>
  </r>
  <r>
    <n v="2008"/>
    <s v="2C1"/>
    <x v="10"/>
    <n v="27190"/>
    <n v="21168"/>
    <n v="27"/>
    <s v="Tonne"/>
    <n v="1285"/>
    <s v="Input"/>
    <s v="CO2"/>
    <n v="0.45267000000000002"/>
    <n v="1"/>
    <n v="1"/>
    <m/>
    <n v="0"/>
    <n v="0"/>
    <n v="21"/>
    <m/>
    <n v="0"/>
    <n v="0"/>
    <n v="310"/>
    <n v="581.68095000000005"/>
  </r>
  <r>
    <n v="2008"/>
    <s v="2C1"/>
    <x v="10"/>
    <n v="27190"/>
    <n v="21168"/>
    <n v="27"/>
    <s v="Tonne"/>
    <n v="1168229"/>
    <s v="Input"/>
    <s v="CO2"/>
    <n v="0.45267000000000002"/>
    <n v="1"/>
    <n v="1"/>
    <m/>
    <n v="0"/>
    <n v="0"/>
    <n v="21"/>
    <m/>
    <n v="0"/>
    <n v="0"/>
    <n v="310"/>
    <n v="528822.22143000003"/>
  </r>
  <r>
    <n v="2008"/>
    <s v="2C1"/>
    <x v="10"/>
    <n v="27190"/>
    <n v="21168"/>
    <n v="27"/>
    <s v="Tonne"/>
    <n v="15221"/>
    <s v="Input"/>
    <s v="CO2"/>
    <n v="0.45267000000000002"/>
    <n v="1"/>
    <n v="1"/>
    <m/>
    <n v="0"/>
    <n v="0"/>
    <n v="21"/>
    <m/>
    <n v="0"/>
    <n v="0"/>
    <n v="310"/>
    <n v="6890.0900700000002"/>
  </r>
  <r>
    <n v="2008"/>
    <s v="2C1"/>
    <x v="10"/>
    <n v="27310"/>
    <n v="21126"/>
    <n v="27"/>
    <s v="Tonne"/>
    <n v="766"/>
    <s v="Input"/>
    <s v="CO2"/>
    <n v="0.45267000000000002"/>
    <n v="1"/>
    <n v="1"/>
    <m/>
    <n v="0"/>
    <n v="0"/>
    <n v="21"/>
    <m/>
    <n v="0"/>
    <n v="0"/>
    <n v="310"/>
    <n v="346.74522000000002"/>
  </r>
  <r>
    <n v="2008"/>
    <s v="2C1"/>
    <x v="10"/>
    <n v="27310"/>
    <n v="21126"/>
    <n v="27"/>
    <s v="Tonne"/>
    <n v="350.35650000000004"/>
    <s v="Input"/>
    <s v="CO2"/>
    <n v="0.45267000000000002"/>
    <n v="1"/>
    <n v="1"/>
    <m/>
    <n v="0"/>
    <n v="0"/>
    <n v="21"/>
    <m/>
    <n v="0"/>
    <n v="0"/>
    <n v="310"/>
    <n v="158.59587685500003"/>
  </r>
  <r>
    <n v="2008"/>
    <s v="2C1"/>
    <x v="10"/>
    <n v="27310"/>
    <n v="21126"/>
    <n v="27"/>
    <s v="Tonne"/>
    <n v="375"/>
    <s v="Input"/>
    <s v="CO2"/>
    <n v="0.45267000000000002"/>
    <n v="1"/>
    <n v="1"/>
    <m/>
    <n v="0"/>
    <n v="0"/>
    <n v="21"/>
    <m/>
    <n v="0"/>
    <n v="0"/>
    <n v="310"/>
    <n v="169.75125"/>
  </r>
  <r>
    <n v="2008"/>
    <s v="2C1"/>
    <x v="10"/>
    <n v="27310"/>
    <n v="21168"/>
    <n v="27"/>
    <s v="Tonne"/>
    <n v="4747.0045"/>
    <s v="Input"/>
    <s v="CO2"/>
    <n v="0.45267000000000002"/>
    <n v="1"/>
    <n v="1"/>
    <m/>
    <n v="0"/>
    <n v="0"/>
    <n v="21"/>
    <m/>
    <n v="0"/>
    <n v="0"/>
    <n v="310"/>
    <n v="2148.826527015"/>
  </r>
  <r>
    <n v="2008"/>
    <s v="2C1"/>
    <x v="10"/>
    <n v="27310"/>
    <n v="21168"/>
    <n v="27"/>
    <s v="Tonne"/>
    <n v="642.07150000000001"/>
    <s v="Input"/>
    <s v="CO2"/>
    <n v="0.45267000000000002"/>
    <n v="1"/>
    <n v="1"/>
    <m/>
    <n v="0"/>
    <n v="0"/>
    <n v="21"/>
    <m/>
    <n v="0"/>
    <n v="0"/>
    <n v="310"/>
    <n v="290.64650590500003"/>
  </r>
  <r>
    <n v="2008"/>
    <s v="2C1"/>
    <x v="10"/>
    <n v="27310"/>
    <n v="21168"/>
    <n v="27"/>
    <s v="Tonne"/>
    <n v="201"/>
    <s v="Input"/>
    <s v="CO2"/>
    <n v="0.45267000000000002"/>
    <n v="1"/>
    <n v="1"/>
    <m/>
    <n v="0"/>
    <n v="0"/>
    <n v="21"/>
    <m/>
    <n v="0"/>
    <n v="0"/>
    <n v="310"/>
    <n v="90.986670000000004"/>
  </r>
  <r>
    <n v="2008"/>
    <s v="2C1"/>
    <x v="10"/>
    <n v="27310"/>
    <n v="21168"/>
    <n v="27"/>
    <s v="Tonne"/>
    <n v="39.199999999999996"/>
    <s v="Input"/>
    <s v="CO2"/>
    <n v="0.45267000000000002"/>
    <n v="1"/>
    <n v="1"/>
    <m/>
    <n v="0"/>
    <n v="0"/>
    <n v="21"/>
    <m/>
    <n v="0"/>
    <n v="0"/>
    <n v="310"/>
    <n v="17.744664"/>
  </r>
  <r>
    <n v="2008"/>
    <s v="2C1"/>
    <x v="10"/>
    <n v="27310"/>
    <n v="21168"/>
    <n v="27"/>
    <s v="Tonne"/>
    <n v="3035"/>
    <s v="Input"/>
    <s v="CO2"/>
    <n v="0.45267000000000002"/>
    <n v="1"/>
    <n v="1"/>
    <m/>
    <n v="0"/>
    <n v="0"/>
    <n v="21"/>
    <m/>
    <n v="0"/>
    <n v="0"/>
    <n v="310"/>
    <n v="1373.8534500000001"/>
  </r>
  <r>
    <n v="2008"/>
    <s v="2C1"/>
    <x v="10"/>
    <n v="27310"/>
    <n v="21168"/>
    <n v="27"/>
    <s v="Tonne"/>
    <n v="16218.75"/>
    <s v="Input"/>
    <s v="CO2"/>
    <n v="0.45267000000000002"/>
    <n v="1"/>
    <n v="1"/>
    <m/>
    <n v="0"/>
    <n v="0"/>
    <n v="21"/>
    <m/>
    <n v="0"/>
    <n v="0"/>
    <n v="310"/>
    <n v="7341.7415625000003"/>
  </r>
  <r>
    <n v="2008"/>
    <s v="2C1"/>
    <x v="10"/>
    <n v="27310"/>
    <n v="21168"/>
    <n v="27"/>
    <s v="Tonne"/>
    <n v="129"/>
    <s v="Input"/>
    <s v="CO2"/>
    <n v="0.45267000000000002"/>
    <n v="1"/>
    <n v="1"/>
    <m/>
    <n v="0"/>
    <n v="0"/>
    <n v="21"/>
    <m/>
    <n v="0"/>
    <n v="0"/>
    <n v="310"/>
    <n v="58.39443"/>
  </r>
  <r>
    <n v="2008"/>
    <s v="2C1"/>
    <x v="10"/>
    <n v="27310"/>
    <n v="21168"/>
    <n v="27"/>
    <s v="Tonne"/>
    <n v="2306.25"/>
    <s v="Input"/>
    <s v="CO2"/>
    <n v="0.45267000000000002"/>
    <n v="1"/>
    <n v="1"/>
    <m/>
    <n v="0"/>
    <n v="0"/>
    <n v="21"/>
    <m/>
    <n v="0"/>
    <n v="0"/>
    <n v="310"/>
    <n v="1043.9701875000001"/>
  </r>
  <r>
    <n v="2008"/>
    <s v="2C1"/>
    <x v="10"/>
    <n v="27310"/>
    <n v="21168"/>
    <n v="27"/>
    <s v="Tonne"/>
    <n v="247"/>
    <s v="Input"/>
    <s v="CO2"/>
    <n v="0.45267000000000002"/>
    <n v="1"/>
    <n v="1"/>
    <m/>
    <n v="0"/>
    <n v="0"/>
    <n v="21"/>
    <m/>
    <n v="0"/>
    <n v="0"/>
    <n v="310"/>
    <n v="111.80949000000001"/>
  </r>
  <r>
    <n v="2008"/>
    <s v="2C1"/>
    <x v="10"/>
    <n v="27310"/>
    <n v="21168"/>
    <n v="27"/>
    <s v="Tonne"/>
    <n v="75.555199999999999"/>
    <s v="Input"/>
    <s v="CO2"/>
    <n v="0.45267000000000002"/>
    <n v="1"/>
    <n v="1"/>
    <m/>
    <n v="0"/>
    <n v="0"/>
    <n v="21"/>
    <m/>
    <n v="0"/>
    <n v="0"/>
    <n v="310"/>
    <n v="34.201572384000002"/>
  </r>
  <r>
    <n v="2008"/>
    <s v="2C1"/>
    <x v="10"/>
    <n v="27310"/>
    <n v="21168"/>
    <n v="27"/>
    <s v="Tonne"/>
    <n v="784.43639999999994"/>
    <s v="Input"/>
    <s v="CO2"/>
    <n v="0.45267000000000002"/>
    <n v="1"/>
    <n v="1"/>
    <m/>
    <n v="0"/>
    <n v="0"/>
    <n v="21"/>
    <m/>
    <n v="0"/>
    <n v="0"/>
    <n v="310"/>
    <n v="355.090825188"/>
  </r>
  <r>
    <n v="2008"/>
    <s v="2C1"/>
    <x v="10"/>
    <n v="27310"/>
    <n v="21168"/>
    <n v="27"/>
    <s v="Tonne"/>
    <n v="296"/>
    <s v="Input"/>
    <s v="CO2"/>
    <n v="0.45267000000000002"/>
    <n v="1"/>
    <n v="1"/>
    <m/>
    <n v="0"/>
    <n v="0"/>
    <n v="21"/>
    <m/>
    <n v="0"/>
    <n v="0"/>
    <n v="310"/>
    <n v="133.99032"/>
  </r>
  <r>
    <n v="2008"/>
    <s v="2C1"/>
    <x v="10"/>
    <n v="27310"/>
    <n v="21168"/>
    <n v="27"/>
    <s v="Tonne"/>
    <n v="102364.73279999998"/>
    <s v="Input"/>
    <s v="CO2"/>
    <n v="0.45267000000000002"/>
    <n v="1"/>
    <n v="1"/>
    <m/>
    <n v="0"/>
    <n v="0"/>
    <n v="21"/>
    <m/>
    <n v="0"/>
    <n v="0"/>
    <n v="310"/>
    <n v="46337.443596575991"/>
  </r>
  <r>
    <n v="2008"/>
    <s v="2C1"/>
    <x v="10"/>
    <n v="27310"/>
    <n v="21168"/>
    <n v="27"/>
    <s v="Tonne"/>
    <n v="18.75"/>
    <s v="Input"/>
    <s v="CO2"/>
    <n v="0.45267000000000002"/>
    <n v="1"/>
    <n v="1"/>
    <m/>
    <n v="0"/>
    <n v="0"/>
    <n v="21"/>
    <m/>
    <n v="0"/>
    <n v="0"/>
    <n v="310"/>
    <n v="8.487562500000001"/>
  </r>
  <r>
    <n v="2008"/>
    <s v="2C2"/>
    <x v="11"/>
    <n v="27110"/>
    <n v="21446"/>
    <n v="27"/>
    <s v="Tonne"/>
    <n v="2399"/>
    <s v="Output"/>
    <s v="CO2"/>
    <n v="4"/>
    <n v="1"/>
    <n v="1"/>
    <s v="CH4"/>
    <n v="1.1019999999999999E-3"/>
    <n v="1"/>
    <n v="21"/>
    <m/>
    <n v="0"/>
    <n v="0"/>
    <n v="310"/>
    <n v="9651.5176580000007"/>
  </r>
  <r>
    <n v="2008"/>
    <s v="2C2"/>
    <x v="11"/>
    <n v="27110"/>
    <n v="21446"/>
    <n v="27"/>
    <s v="Tonne"/>
    <n v="1851"/>
    <s v="Output"/>
    <s v="CO2"/>
    <n v="4"/>
    <n v="1"/>
    <n v="1"/>
    <s v="CH4"/>
    <n v="1.1019999999999999E-3"/>
    <n v="1"/>
    <n v="21"/>
    <m/>
    <n v="0"/>
    <n v="0"/>
    <n v="310"/>
    <n v="7446.8358420000004"/>
  </r>
  <r>
    <n v="2008"/>
    <s v="2C2"/>
    <x v="11"/>
    <n v="27110"/>
    <n v="21446"/>
    <n v="27"/>
    <s v="Tonne"/>
    <n v="90945"/>
    <s v="Output"/>
    <s v="CO2"/>
    <n v="4"/>
    <n v="1"/>
    <n v="1"/>
    <s v="CH4"/>
    <n v="1.1019999999999999E-3"/>
    <n v="1"/>
    <n v="21"/>
    <m/>
    <n v="0"/>
    <n v="0"/>
    <n v="310"/>
    <n v="365884.64919000003"/>
  </r>
  <r>
    <n v="2008"/>
    <s v="2C2"/>
    <x v="12"/>
    <n v="27110"/>
    <n v="71115"/>
    <n v="27"/>
    <s v="Tonne"/>
    <n v="35365"/>
    <s v="Output"/>
    <s v="CO2"/>
    <n v="1.3"/>
    <n v="1"/>
    <n v="1"/>
    <m/>
    <n v="0"/>
    <n v="0"/>
    <n v="21"/>
    <m/>
    <n v="0"/>
    <n v="0"/>
    <n v="310"/>
    <n v="45974.5"/>
  </r>
  <r>
    <n v="2008"/>
    <s v="2C2"/>
    <x v="12"/>
    <n v="27110"/>
    <n v="71115"/>
    <n v="27"/>
    <s v="Tonne"/>
    <n v="65942"/>
    <s v="Output"/>
    <s v="CO2"/>
    <n v="1.3"/>
    <n v="1"/>
    <n v="1"/>
    <m/>
    <n v="0"/>
    <n v="0"/>
    <n v="21"/>
    <m/>
    <n v="0"/>
    <n v="0"/>
    <n v="310"/>
    <n v="85724.6"/>
  </r>
  <r>
    <n v="2008"/>
    <s v="2C2"/>
    <x v="12"/>
    <n v="27110"/>
    <n v="71115"/>
    <n v="27"/>
    <s v="Tonne"/>
    <n v="478"/>
    <s v="Output"/>
    <s v="CO2"/>
    <n v="1.3"/>
    <n v="1"/>
    <n v="1"/>
    <m/>
    <n v="0"/>
    <n v="0"/>
    <n v="21"/>
    <m/>
    <n v="0"/>
    <n v="0"/>
    <n v="310"/>
    <n v="621.4"/>
  </r>
  <r>
    <n v="2008"/>
    <s v="2C2"/>
    <x v="12"/>
    <n v="27110"/>
    <n v="71115"/>
    <n v="27"/>
    <s v="Tonne"/>
    <n v="2244"/>
    <s v="Output"/>
    <s v="CO2"/>
    <n v="1.3"/>
    <n v="1"/>
    <n v="1"/>
    <m/>
    <n v="0"/>
    <n v="0"/>
    <n v="21"/>
    <m/>
    <n v="0"/>
    <n v="0"/>
    <n v="310"/>
    <n v="2917.2000000000003"/>
  </r>
  <r>
    <n v="2008"/>
    <s v="2C2"/>
    <x v="12"/>
    <n v="27110"/>
    <n v="71115"/>
    <n v="27"/>
    <s v="Tonne"/>
    <n v="391"/>
    <s v="Output"/>
    <s v="CO2"/>
    <n v="1.3"/>
    <n v="1"/>
    <n v="1"/>
    <m/>
    <n v="0"/>
    <n v="0"/>
    <n v="21"/>
    <m/>
    <n v="0"/>
    <n v="0"/>
    <n v="310"/>
    <n v="508.3"/>
  </r>
  <r>
    <n v="2008"/>
    <s v="2C2"/>
    <x v="12"/>
    <n v="27110"/>
    <n v="71115"/>
    <n v="27"/>
    <s v="Tonne"/>
    <n v="42381"/>
    <s v="Output"/>
    <s v="CO2"/>
    <n v="1.3"/>
    <n v="1"/>
    <n v="1"/>
    <m/>
    <n v="0"/>
    <n v="0"/>
    <n v="21"/>
    <m/>
    <n v="0"/>
    <n v="0"/>
    <n v="310"/>
    <n v="55095.3"/>
  </r>
  <r>
    <n v="2008"/>
    <s v="2C2"/>
    <x v="12"/>
    <n v="27110"/>
    <n v="71115"/>
    <n v="27"/>
    <s v="Tonne"/>
    <n v="33504"/>
    <s v="Output"/>
    <s v="CO2"/>
    <n v="1.3"/>
    <n v="1"/>
    <n v="1"/>
    <m/>
    <n v="0"/>
    <n v="0"/>
    <n v="21"/>
    <m/>
    <n v="0"/>
    <n v="0"/>
    <n v="310"/>
    <n v="43555.200000000004"/>
  </r>
  <r>
    <n v="2008"/>
    <s v="2C2"/>
    <x v="12"/>
    <n v="27110"/>
    <n v="71115"/>
    <n v="27"/>
    <s v="Tonne"/>
    <n v="1275"/>
    <s v="Output"/>
    <s v="CO2"/>
    <n v="1.3"/>
    <n v="1"/>
    <n v="1"/>
    <m/>
    <n v="0"/>
    <n v="0"/>
    <n v="21"/>
    <m/>
    <n v="0"/>
    <n v="0"/>
    <n v="310"/>
    <n v="1657.5"/>
  </r>
  <r>
    <n v="2008"/>
    <s v="2C2"/>
    <x v="12"/>
    <n v="27110"/>
    <n v="71115"/>
    <n v="27"/>
    <s v="Tonne"/>
    <n v="7736"/>
    <s v="Output"/>
    <s v="CO2"/>
    <n v="1.3"/>
    <n v="1"/>
    <n v="1"/>
    <m/>
    <n v="0"/>
    <n v="0"/>
    <n v="21"/>
    <m/>
    <n v="0"/>
    <n v="0"/>
    <n v="310"/>
    <n v="10056.800000000001"/>
  </r>
  <r>
    <n v="2008"/>
    <s v="2C2"/>
    <x v="12"/>
    <n v="27110"/>
    <n v="71115"/>
    <n v="27"/>
    <s v="Tonne"/>
    <n v="4983"/>
    <s v="Output"/>
    <s v="CO2"/>
    <n v="1.3"/>
    <n v="1"/>
    <n v="1"/>
    <m/>
    <n v="0"/>
    <n v="0"/>
    <n v="21"/>
    <m/>
    <n v="0"/>
    <n v="0"/>
    <n v="310"/>
    <n v="6477.9000000000005"/>
  </r>
  <r>
    <n v="2008"/>
    <s v="2C2"/>
    <x v="12"/>
    <n v="27110"/>
    <n v="71115"/>
    <n v="27"/>
    <s v="Tonne"/>
    <n v="14854"/>
    <s v="Output"/>
    <s v="CO2"/>
    <n v="1.3"/>
    <n v="1"/>
    <n v="1"/>
    <m/>
    <n v="0"/>
    <n v="0"/>
    <n v="21"/>
    <m/>
    <n v="0"/>
    <n v="0"/>
    <n v="310"/>
    <n v="19310.2"/>
  </r>
  <r>
    <n v="2008"/>
    <s v="2C2"/>
    <x v="12"/>
    <n v="27110"/>
    <n v="71115"/>
    <n v="27"/>
    <s v="Tonne"/>
    <n v="2122"/>
    <s v="Output"/>
    <s v="CO2"/>
    <n v="1.3"/>
    <n v="1"/>
    <n v="1"/>
    <m/>
    <n v="0"/>
    <n v="0"/>
    <n v="21"/>
    <m/>
    <n v="0"/>
    <n v="0"/>
    <n v="310"/>
    <n v="2758.6"/>
  </r>
  <r>
    <n v="2008"/>
    <s v="2C2"/>
    <x v="12"/>
    <n v="27110"/>
    <n v="71115"/>
    <n v="27"/>
    <s v="Tonne"/>
    <n v="518"/>
    <s v="Output"/>
    <s v="CO2"/>
    <n v="1.3"/>
    <n v="1"/>
    <n v="1"/>
    <m/>
    <n v="0"/>
    <n v="0"/>
    <n v="21"/>
    <m/>
    <n v="0"/>
    <n v="0"/>
    <n v="310"/>
    <n v="673.4"/>
  </r>
  <r>
    <n v="2008"/>
    <s v="2C2"/>
    <x v="12"/>
    <n v="27110"/>
    <n v="71115"/>
    <n v="27"/>
    <s v="Tonne"/>
    <n v="24000"/>
    <s v="Output"/>
    <s v="CO2"/>
    <n v="1.3"/>
    <n v="1"/>
    <n v="1"/>
    <m/>
    <n v="0"/>
    <n v="0"/>
    <n v="21"/>
    <m/>
    <n v="0"/>
    <n v="0"/>
    <n v="310"/>
    <n v="31200"/>
  </r>
  <r>
    <n v="2008"/>
    <s v="2C2"/>
    <x v="12"/>
    <n v="27110"/>
    <n v="71115"/>
    <n v="27"/>
    <s v="Tonne"/>
    <n v="24952"/>
    <s v="Output"/>
    <s v="CO2"/>
    <n v="1.3"/>
    <n v="1"/>
    <n v="1"/>
    <m/>
    <n v="0"/>
    <n v="0"/>
    <n v="21"/>
    <m/>
    <n v="0"/>
    <n v="0"/>
    <n v="310"/>
    <n v="32437.600000000002"/>
  </r>
  <r>
    <n v="2008"/>
    <s v="2C2"/>
    <x v="12"/>
    <n v="27110"/>
    <n v="71115"/>
    <n v="27"/>
    <s v="Tonne"/>
    <n v="26106"/>
    <s v="Output"/>
    <s v="CO2"/>
    <n v="1.3"/>
    <n v="1"/>
    <n v="1"/>
    <m/>
    <n v="0"/>
    <n v="0"/>
    <n v="21"/>
    <m/>
    <n v="0"/>
    <n v="0"/>
    <n v="310"/>
    <n v="33937.800000000003"/>
  </r>
  <r>
    <n v="2008"/>
    <s v="2C2"/>
    <x v="12"/>
    <n v="27110"/>
    <n v="71115"/>
    <n v="27"/>
    <s v="Tonne"/>
    <n v="281472"/>
    <s v="Output"/>
    <s v="CO2"/>
    <n v="1.3"/>
    <n v="1"/>
    <n v="1"/>
    <m/>
    <n v="0"/>
    <n v="0"/>
    <n v="21"/>
    <m/>
    <n v="0"/>
    <n v="0"/>
    <n v="310"/>
    <n v="365913.60000000003"/>
  </r>
  <r>
    <n v="2008"/>
    <s v="2C2"/>
    <x v="12"/>
    <n v="27110"/>
    <n v="71115"/>
    <n v="27"/>
    <s v="Tonne"/>
    <n v="133"/>
    <s v="Output"/>
    <s v="CO2"/>
    <n v="1.3"/>
    <n v="1"/>
    <n v="1"/>
    <m/>
    <n v="0"/>
    <n v="0"/>
    <n v="21"/>
    <m/>
    <n v="0"/>
    <n v="0"/>
    <n v="310"/>
    <n v="172.9"/>
  </r>
  <r>
    <n v="2008"/>
    <s v="2C2"/>
    <x v="12"/>
    <n v="27110"/>
    <n v="71115"/>
    <n v="27"/>
    <s v="Tonne"/>
    <n v="37"/>
    <s v="Output"/>
    <s v="CO2"/>
    <n v="1.3"/>
    <n v="1"/>
    <n v="1"/>
    <m/>
    <n v="0"/>
    <n v="0"/>
    <n v="21"/>
    <m/>
    <n v="0"/>
    <n v="0"/>
    <n v="310"/>
    <n v="48.1"/>
  </r>
  <r>
    <n v="2008"/>
    <s v="2C2"/>
    <x v="12"/>
    <n v="27110"/>
    <n v="71115"/>
    <n v="27"/>
    <s v="Tonne"/>
    <n v="12200"/>
    <s v="Output"/>
    <s v="CO2"/>
    <n v="1.3"/>
    <n v="1"/>
    <n v="1"/>
    <m/>
    <n v="0"/>
    <n v="0"/>
    <n v="21"/>
    <m/>
    <n v="0"/>
    <n v="0"/>
    <n v="310"/>
    <n v="15860"/>
  </r>
  <r>
    <n v="2008"/>
    <s v="2C2"/>
    <x v="12"/>
    <n v="27110"/>
    <n v="71115"/>
    <n v="27"/>
    <s v="Tonne"/>
    <n v="1494"/>
    <s v="Output"/>
    <s v="CO2"/>
    <n v="1.3"/>
    <n v="1"/>
    <n v="1"/>
    <m/>
    <n v="0"/>
    <n v="0"/>
    <n v="21"/>
    <m/>
    <n v="0"/>
    <n v="0"/>
    <n v="310"/>
    <n v="1942.2"/>
  </r>
  <r>
    <n v="2008"/>
    <s v="2C2"/>
    <x v="13"/>
    <n v="27110"/>
    <n v="71116"/>
    <n v="27"/>
    <s v="Tonne"/>
    <n v="1785"/>
    <s v="Output"/>
    <s v="CO2"/>
    <n v="1.5"/>
    <n v="1"/>
    <n v="1"/>
    <s v="CH4"/>
    <n v="0"/>
    <n v="1"/>
    <n v="21"/>
    <m/>
    <n v="0"/>
    <n v="0"/>
    <n v="310"/>
    <n v="2677.5"/>
  </r>
  <r>
    <n v="2008"/>
    <s v="2C2"/>
    <x v="13"/>
    <n v="27110"/>
    <n v="71116"/>
    <n v="27"/>
    <s v="Tonne"/>
    <n v="22514"/>
    <s v="Output"/>
    <s v="CO2"/>
    <n v="1.5"/>
    <n v="1"/>
    <n v="1"/>
    <s v="CH4"/>
    <n v="0"/>
    <n v="1"/>
    <n v="21"/>
    <m/>
    <n v="0"/>
    <n v="0"/>
    <n v="310"/>
    <n v="33771"/>
  </r>
  <r>
    <n v="2008"/>
    <s v="2C2"/>
    <x v="13"/>
    <n v="27110"/>
    <n v="71116"/>
    <n v="27"/>
    <s v="Tonne"/>
    <n v="68750"/>
    <s v="Output"/>
    <s v="CO2"/>
    <n v="1.5"/>
    <n v="1"/>
    <n v="1"/>
    <s v="CH4"/>
    <n v="0"/>
    <n v="1"/>
    <n v="21"/>
    <m/>
    <n v="0"/>
    <n v="0"/>
    <n v="310"/>
    <n v="103125"/>
  </r>
  <r>
    <n v="2008"/>
    <s v="2C2"/>
    <x v="13"/>
    <n v="27110"/>
    <n v="71116"/>
    <n v="27"/>
    <s v="Tonne"/>
    <n v="17836"/>
    <s v="Output"/>
    <s v="CO2"/>
    <n v="1.5"/>
    <n v="1"/>
    <n v="1"/>
    <s v="CH4"/>
    <n v="0"/>
    <n v="1"/>
    <n v="21"/>
    <m/>
    <n v="0"/>
    <n v="0"/>
    <n v="310"/>
    <n v="26754"/>
  </r>
  <r>
    <n v="2008"/>
    <s v="2C2"/>
    <x v="13"/>
    <n v="27110"/>
    <n v="71116"/>
    <n v="27"/>
    <s v="Tonne"/>
    <n v="4655"/>
    <s v="Output"/>
    <s v="CO2"/>
    <n v="1.5"/>
    <n v="1"/>
    <n v="1"/>
    <s v="CH4"/>
    <n v="0"/>
    <n v="1"/>
    <n v="21"/>
    <m/>
    <n v="0"/>
    <n v="0"/>
    <n v="310"/>
    <n v="6982.5"/>
  </r>
  <r>
    <n v="2008"/>
    <s v="2C2"/>
    <x v="13"/>
    <n v="27110"/>
    <n v="71116"/>
    <n v="27"/>
    <s v="Tonne"/>
    <n v="2"/>
    <s v="Output"/>
    <s v="CO2"/>
    <n v="1.5"/>
    <n v="1"/>
    <n v="1"/>
    <s v="CH4"/>
    <n v="0"/>
    <n v="1"/>
    <n v="21"/>
    <m/>
    <n v="0"/>
    <n v="0"/>
    <n v="310"/>
    <n v="3"/>
  </r>
  <r>
    <n v="2008"/>
    <s v="2C2"/>
    <x v="13"/>
    <n v="27110"/>
    <n v="71116"/>
    <n v="27"/>
    <s v="Tonne"/>
    <n v="16297"/>
    <s v="Output"/>
    <s v="CO2"/>
    <n v="1.5"/>
    <n v="1"/>
    <n v="1"/>
    <s v="CH4"/>
    <n v="0"/>
    <n v="1"/>
    <n v="21"/>
    <m/>
    <n v="0"/>
    <n v="0"/>
    <n v="310"/>
    <n v="24445.5"/>
  </r>
  <r>
    <n v="2008"/>
    <s v="2C2"/>
    <x v="13"/>
    <n v="27110"/>
    <n v="71116"/>
    <n v="27"/>
    <s v="Tonne"/>
    <n v="14817"/>
    <s v="Output"/>
    <s v="CO2"/>
    <n v="1.5"/>
    <n v="1"/>
    <n v="1"/>
    <s v="CH4"/>
    <n v="0"/>
    <n v="1"/>
    <n v="21"/>
    <m/>
    <n v="0"/>
    <n v="0"/>
    <n v="310"/>
    <n v="22225.5"/>
  </r>
  <r>
    <n v="2008"/>
    <s v="2C2"/>
    <x v="13"/>
    <n v="27110"/>
    <n v="71116"/>
    <n v="27"/>
    <s v="Tonne"/>
    <n v="1570"/>
    <s v="Output"/>
    <s v="CO2"/>
    <n v="1.5"/>
    <n v="1"/>
    <n v="1"/>
    <s v="CH4"/>
    <n v="0"/>
    <n v="1"/>
    <n v="21"/>
    <m/>
    <n v="0"/>
    <n v="0"/>
    <n v="310"/>
    <n v="2355"/>
  </r>
  <r>
    <n v="2008"/>
    <s v="2C2"/>
    <x v="13"/>
    <n v="27110"/>
    <n v="71116"/>
    <n v="27"/>
    <s v="Tonne"/>
    <n v="3592"/>
    <s v="Output"/>
    <s v="CO2"/>
    <n v="1.5"/>
    <n v="1"/>
    <n v="1"/>
    <s v="CH4"/>
    <n v="0"/>
    <n v="1"/>
    <n v="21"/>
    <m/>
    <n v="0"/>
    <n v="0"/>
    <n v="310"/>
    <n v="5388"/>
  </r>
  <r>
    <n v="2008"/>
    <s v="2C2"/>
    <x v="13"/>
    <n v="27110"/>
    <n v="71116"/>
    <n v="27"/>
    <s v="Tonne"/>
    <n v="1"/>
    <s v="Output"/>
    <s v="CO2"/>
    <n v="1.5"/>
    <n v="1"/>
    <n v="1"/>
    <s v="CH4"/>
    <n v="0"/>
    <n v="1"/>
    <n v="21"/>
    <m/>
    <n v="0"/>
    <n v="0"/>
    <n v="310"/>
    <n v="1.5"/>
  </r>
  <r>
    <n v="2008"/>
    <s v="2C2"/>
    <x v="13"/>
    <n v="27110"/>
    <n v="71116"/>
    <n v="27"/>
    <s v="Tonne"/>
    <n v="504"/>
    <s v="Output"/>
    <s v="CO2"/>
    <n v="1.5"/>
    <n v="1"/>
    <n v="1"/>
    <s v="CH4"/>
    <n v="0"/>
    <n v="1"/>
    <n v="21"/>
    <m/>
    <n v="0"/>
    <n v="0"/>
    <n v="310"/>
    <n v="756"/>
  </r>
  <r>
    <n v="2008"/>
    <s v="2C2"/>
    <x v="13"/>
    <n v="27110"/>
    <n v="71116"/>
    <n v="27"/>
    <s v="Tonne"/>
    <n v="124"/>
    <s v="Output"/>
    <s v="CO2"/>
    <n v="1.5"/>
    <n v="1"/>
    <n v="1"/>
    <s v="CH4"/>
    <n v="0"/>
    <n v="1"/>
    <n v="21"/>
    <m/>
    <n v="0"/>
    <n v="0"/>
    <n v="310"/>
    <n v="186"/>
  </r>
  <r>
    <n v="2008"/>
    <s v="2C2"/>
    <x v="13"/>
    <n v="27110"/>
    <n v="71116"/>
    <n v="27"/>
    <s v="Tonne"/>
    <n v="778"/>
    <s v="Output"/>
    <s v="CO2"/>
    <n v="1.5"/>
    <n v="1"/>
    <n v="1"/>
    <s v="CH4"/>
    <n v="0"/>
    <n v="1"/>
    <n v="21"/>
    <m/>
    <n v="0"/>
    <n v="0"/>
    <n v="310"/>
    <n v="1167"/>
  </r>
  <r>
    <n v="2008"/>
    <s v="2C2"/>
    <x v="13"/>
    <n v="27110"/>
    <n v="71116"/>
    <n v="27"/>
    <s v="Tonne"/>
    <n v="9039"/>
    <s v="Output"/>
    <s v="CO2"/>
    <n v="1.5"/>
    <n v="1"/>
    <n v="1"/>
    <s v="CH4"/>
    <n v="0"/>
    <n v="1"/>
    <n v="21"/>
    <m/>
    <n v="0"/>
    <n v="0"/>
    <n v="310"/>
    <n v="13558.5"/>
  </r>
  <r>
    <n v="2008"/>
    <s v="2C2"/>
    <x v="13"/>
    <n v="27110"/>
    <n v="71116"/>
    <n v="27"/>
    <s v="Tonne"/>
    <n v="2"/>
    <s v="Output"/>
    <s v="CO2"/>
    <n v="1.5"/>
    <n v="1"/>
    <n v="1"/>
    <s v="CH4"/>
    <n v="0"/>
    <n v="1"/>
    <n v="21"/>
    <m/>
    <n v="0"/>
    <n v="0"/>
    <n v="310"/>
    <n v="3"/>
  </r>
  <r>
    <n v="2008"/>
    <s v="2C2"/>
    <x v="13"/>
    <n v="27110"/>
    <n v="71116"/>
    <n v="27"/>
    <s v="Tonne"/>
    <n v="403"/>
    <s v="Output"/>
    <s v="CO2"/>
    <n v="1.5"/>
    <n v="1"/>
    <n v="1"/>
    <s v="CH4"/>
    <n v="0"/>
    <n v="1"/>
    <n v="21"/>
    <m/>
    <n v="0"/>
    <n v="0"/>
    <n v="310"/>
    <n v="604.5"/>
  </r>
  <r>
    <n v="2008"/>
    <s v="2C2"/>
    <x v="13"/>
    <n v="27110"/>
    <n v="71116"/>
    <n v="27"/>
    <s v="Tonne"/>
    <n v="4214"/>
    <s v="Output"/>
    <s v="CO2"/>
    <n v="1.5"/>
    <n v="1"/>
    <n v="1"/>
    <s v="CH4"/>
    <n v="0"/>
    <n v="1"/>
    <n v="21"/>
    <m/>
    <n v="0"/>
    <n v="0"/>
    <n v="310"/>
    <n v="6321"/>
  </r>
  <r>
    <n v="2008"/>
    <s v="2C2"/>
    <x v="13"/>
    <n v="27110"/>
    <n v="71116"/>
    <n v="27"/>
    <s v="Tonne"/>
    <n v="30211"/>
    <s v="Output"/>
    <s v="CO2"/>
    <n v="1.5"/>
    <n v="1"/>
    <n v="1"/>
    <s v="CH4"/>
    <n v="0"/>
    <n v="1"/>
    <n v="21"/>
    <m/>
    <n v="0"/>
    <n v="0"/>
    <n v="310"/>
    <n v="45316.5"/>
  </r>
  <r>
    <n v="2008"/>
    <s v="2C2"/>
    <x v="13"/>
    <n v="27110"/>
    <n v="71116"/>
    <n v="27"/>
    <s v="Tonne"/>
    <n v="34142"/>
    <s v="Output"/>
    <s v="CO2"/>
    <n v="1.5"/>
    <n v="1"/>
    <n v="1"/>
    <s v="CH4"/>
    <n v="0"/>
    <n v="1"/>
    <n v="21"/>
    <m/>
    <n v="0"/>
    <n v="0"/>
    <n v="310"/>
    <n v="51213"/>
  </r>
  <r>
    <n v="2008"/>
    <s v="2C2"/>
    <x v="11"/>
    <n v="27110"/>
    <n v="71117"/>
    <n v="27"/>
    <s v="Tonne"/>
    <n v="26394"/>
    <s v="Output"/>
    <s v="CO2"/>
    <n v="4"/>
    <n v="1E-3"/>
    <n v="1"/>
    <s v="CH4"/>
    <n v="1.1019999999999999E-3"/>
    <n v="1E-3"/>
    <n v="21"/>
    <m/>
    <n v="0"/>
    <n v="0"/>
    <n v="310"/>
    <n v="106.186809948"/>
  </r>
  <r>
    <n v="2008"/>
    <s v="2C2"/>
    <x v="11"/>
    <n v="27110"/>
    <n v="71117"/>
    <n v="27"/>
    <s v="Tonne"/>
    <n v="687628"/>
    <s v="Output"/>
    <s v="CO2"/>
    <n v="4"/>
    <n v="1E-3"/>
    <n v="1"/>
    <s v="CH4"/>
    <n v="1.1019999999999999E-3"/>
    <n v="1E-3"/>
    <n v="21"/>
    <m/>
    <n v="0"/>
    <n v="0"/>
    <n v="310"/>
    <n v="2766.425087176"/>
  </r>
  <r>
    <n v="2008"/>
    <s v="2C2"/>
    <x v="11"/>
    <n v="27110"/>
    <n v="71117"/>
    <n v="27"/>
    <s v="Tonne"/>
    <n v="63369"/>
    <s v="Output"/>
    <s v="CO2"/>
    <n v="4"/>
    <n v="1E-3"/>
    <n v="1"/>
    <s v="CH4"/>
    <n v="1.1019999999999999E-3"/>
    <n v="1E-3"/>
    <n v="21"/>
    <m/>
    <n v="0"/>
    <n v="0"/>
    <n v="310"/>
    <n v="254.942485398"/>
  </r>
  <r>
    <n v="2008"/>
    <s v="2C2"/>
    <x v="11"/>
    <n v="27110"/>
    <n v="71117"/>
    <n v="27"/>
    <s v="Tonne"/>
    <n v="339474"/>
    <s v="Output"/>
    <s v="CO2"/>
    <n v="4"/>
    <n v="1E-3"/>
    <n v="1"/>
    <s v="CH4"/>
    <n v="1.1019999999999999E-3"/>
    <n v="1E-3"/>
    <n v="21"/>
    <m/>
    <n v="0"/>
    <n v="0"/>
    <n v="310"/>
    <n v="1365.7521073079999"/>
  </r>
  <r>
    <n v="2008"/>
    <s v="2C2"/>
    <x v="11"/>
    <n v="27110"/>
    <n v="71117"/>
    <n v="27"/>
    <s v="Tonne"/>
    <n v="117702"/>
    <s v="Output"/>
    <s v="CO2"/>
    <n v="4"/>
    <n v="1E-3"/>
    <n v="1"/>
    <s v="CH4"/>
    <n v="1.1019999999999999E-3"/>
    <n v="1E-3"/>
    <n v="21"/>
    <m/>
    <n v="0"/>
    <n v="0"/>
    <n v="310"/>
    <n v="473.53185968399998"/>
  </r>
  <r>
    <n v="2008"/>
    <s v="2C2"/>
    <x v="11"/>
    <n v="27110"/>
    <n v="71117"/>
    <n v="27"/>
    <s v="Tonne"/>
    <n v="410236"/>
    <s v="Output"/>
    <s v="CO2"/>
    <n v="4"/>
    <n v="1E-3"/>
    <n v="1"/>
    <s v="CH4"/>
    <n v="1.1019999999999999E-3"/>
    <n v="1E-3"/>
    <n v="21"/>
    <m/>
    <n v="0"/>
    <n v="0"/>
    <n v="310"/>
    <n v="1650.4376815119999"/>
  </r>
  <r>
    <n v="2008"/>
    <s v="2C2"/>
    <x v="11"/>
    <n v="27110"/>
    <n v="71117"/>
    <n v="27"/>
    <s v="Tonne"/>
    <n v="11038"/>
    <s v="Output"/>
    <s v="CO2"/>
    <n v="4"/>
    <n v="1E-3"/>
    <n v="1"/>
    <s v="CH4"/>
    <n v="1.1019999999999999E-3"/>
    <n v="1E-3"/>
    <n v="21"/>
    <m/>
    <n v="0"/>
    <n v="0"/>
    <n v="310"/>
    <n v="44.407441396000003"/>
  </r>
  <r>
    <n v="2008"/>
    <s v="2C2"/>
    <x v="11"/>
    <n v="27110"/>
    <n v="71117"/>
    <n v="27"/>
    <s v="Tonne"/>
    <n v="189166"/>
    <s v="Output"/>
    <s v="CO2"/>
    <n v="4"/>
    <n v="1E-3"/>
    <n v="1"/>
    <s v="CH4"/>
    <n v="1.1019999999999999E-3"/>
    <n v="1E-3"/>
    <n v="21"/>
    <m/>
    <n v="0"/>
    <n v="0"/>
    <n v="310"/>
    <n v="761.04167957200002"/>
  </r>
  <r>
    <n v="2008"/>
    <s v="2C2"/>
    <x v="11"/>
    <n v="27110"/>
    <n v="71117"/>
    <n v="27"/>
    <s v="Tonne"/>
    <n v="483834"/>
    <s v="Output"/>
    <s v="CO2"/>
    <n v="4"/>
    <n v="1E-3"/>
    <n v="1"/>
    <s v="CH4"/>
    <n v="1.1019999999999999E-3"/>
    <n v="1E-3"/>
    <n v="21"/>
    <m/>
    <n v="0"/>
    <n v="0"/>
    <n v="310"/>
    <n v="1946.532886428"/>
  </r>
  <r>
    <n v="2008"/>
    <s v="2C2"/>
    <x v="11"/>
    <n v="27110"/>
    <n v="71117"/>
    <n v="27"/>
    <s v="Tonne"/>
    <n v="138706"/>
    <s v="Output"/>
    <s v="CO2"/>
    <n v="4"/>
    <n v="1E-3"/>
    <n v="1"/>
    <s v="CH4"/>
    <n v="1.1019999999999999E-3"/>
    <n v="1E-3"/>
    <n v="21"/>
    <m/>
    <n v="0"/>
    <n v="0"/>
    <n v="310"/>
    <n v="558.03393425199999"/>
  </r>
  <r>
    <n v="2008"/>
    <s v="2C2"/>
    <x v="11"/>
    <n v="27110"/>
    <n v="71117"/>
    <n v="27"/>
    <s v="Tonne"/>
    <n v="102896"/>
    <s v="Output"/>
    <s v="CO2"/>
    <n v="4"/>
    <n v="1E-3"/>
    <n v="1"/>
    <s v="CH4"/>
    <n v="1.1019999999999999E-3"/>
    <n v="1E-3"/>
    <n v="21"/>
    <m/>
    <n v="0"/>
    <n v="0"/>
    <n v="310"/>
    <n v="413.96521923199998"/>
  </r>
  <r>
    <n v="2008"/>
    <s v="2C2"/>
    <x v="11"/>
    <n v="27110"/>
    <n v="71117"/>
    <n v="27"/>
    <s v="Tonne"/>
    <n v="110.565"/>
    <s v="Output"/>
    <s v="CO2"/>
    <n v="4"/>
    <n v="1E-3"/>
    <n v="1"/>
    <s v="CH4"/>
    <n v="1.1019999999999999E-3"/>
    <n v="1E-3"/>
    <n v="21"/>
    <m/>
    <n v="0"/>
    <n v="0"/>
    <n v="310"/>
    <n v="0.44481869523000001"/>
  </r>
  <r>
    <n v="2008"/>
    <s v="2C2"/>
    <x v="11"/>
    <n v="27110"/>
    <n v="71117"/>
    <n v="27"/>
    <s v="Tonne"/>
    <n v="86115"/>
    <s v="Output"/>
    <s v="CO2"/>
    <n v="4"/>
    <n v="1E-3"/>
    <n v="1"/>
    <s v="CH4"/>
    <n v="1.1019999999999999E-3"/>
    <n v="1E-3"/>
    <n v="21"/>
    <m/>
    <n v="0"/>
    <n v="0"/>
    <n v="310"/>
    <n v="346.45287332999999"/>
  </r>
  <r>
    <n v="2008"/>
    <s v="2C2"/>
    <x v="11"/>
    <n v="27110"/>
    <n v="71117"/>
    <n v="27"/>
    <s v="Tonne"/>
    <n v="69031"/>
    <s v="Output"/>
    <s v="CO2"/>
    <n v="4"/>
    <n v="1E-3"/>
    <n v="1"/>
    <s v="CH4"/>
    <n v="1.1019999999999999E-3"/>
    <n v="1E-3"/>
    <n v="21"/>
    <m/>
    <n v="0"/>
    <n v="0"/>
    <n v="310"/>
    <n v="277.72151540200002"/>
  </r>
  <r>
    <n v="2008"/>
    <s v="2C2"/>
    <x v="11"/>
    <n v="27110"/>
    <n v="71117"/>
    <n v="27"/>
    <s v="Tonne"/>
    <n v="52715"/>
    <s v="Output"/>
    <s v="CO2"/>
    <n v="4"/>
    <n v="1E-3"/>
    <n v="1"/>
    <s v="CH4"/>
    <n v="1.1019999999999999E-3"/>
    <n v="1E-3"/>
    <n v="21"/>
    <m/>
    <n v="0"/>
    <n v="0"/>
    <n v="310"/>
    <n v="212.07993053000001"/>
  </r>
  <r>
    <n v="2008"/>
    <s v="2C2"/>
    <x v="11"/>
    <n v="27110"/>
    <n v="71117"/>
    <n v="27"/>
    <s v="Tonne"/>
    <n v="43"/>
    <s v="Output"/>
    <s v="CO2"/>
    <n v="4"/>
    <n v="1E-3"/>
    <n v="1"/>
    <s v="CH4"/>
    <n v="1.1019999999999999E-3"/>
    <n v="1E-3"/>
    <n v="21"/>
    <m/>
    <n v="0"/>
    <n v="0"/>
    <n v="310"/>
    <n v="0.17299510600000001"/>
  </r>
  <r>
    <n v="2008"/>
    <s v="2C2"/>
    <x v="11"/>
    <n v="27110"/>
    <n v="71117"/>
    <n v="27"/>
    <s v="Tonne"/>
    <n v="74"/>
    <s v="Output"/>
    <s v="CO2"/>
    <n v="4"/>
    <n v="1E-3"/>
    <n v="1"/>
    <s v="CH4"/>
    <n v="1.1019999999999999E-3"/>
    <n v="1E-3"/>
    <n v="21"/>
    <m/>
    <n v="0"/>
    <n v="0"/>
    <n v="310"/>
    <n v="0.29771250799999999"/>
  </r>
  <r>
    <n v="2008"/>
    <s v="2C2"/>
    <x v="11"/>
    <n v="27110"/>
    <n v="71117"/>
    <n v="27"/>
    <s v="Tonne"/>
    <n v="704763"/>
    <s v="Output"/>
    <s v="CO2"/>
    <n v="4"/>
    <n v="1E-3"/>
    <n v="1"/>
    <s v="CH4"/>
    <n v="1.1019999999999999E-3"/>
    <n v="1E-3"/>
    <n v="21"/>
    <m/>
    <n v="0"/>
    <n v="0"/>
    <n v="310"/>
    <n v="2835.361625346"/>
  </r>
  <r>
    <n v="2008"/>
    <s v="2C2"/>
    <x v="12"/>
    <n v="27110"/>
    <n v="71121"/>
    <n v="27"/>
    <s v="Tonne"/>
    <n v="55250"/>
    <s v="Output"/>
    <s v="CO2"/>
    <n v="1.3"/>
    <n v="1"/>
    <n v="1"/>
    <m/>
    <n v="0"/>
    <n v="0"/>
    <n v="21"/>
    <m/>
    <n v="0"/>
    <n v="0"/>
    <n v="310"/>
    <n v="71825"/>
  </r>
  <r>
    <n v="2008"/>
    <s v="2C2"/>
    <x v="12"/>
    <n v="27110"/>
    <n v="71121"/>
    <n v="27"/>
    <s v="Tonne"/>
    <n v="19662"/>
    <s v="Output"/>
    <s v="CO2"/>
    <n v="1.3"/>
    <n v="1"/>
    <n v="1"/>
    <m/>
    <n v="0"/>
    <n v="0"/>
    <n v="21"/>
    <m/>
    <n v="0"/>
    <n v="0"/>
    <n v="310"/>
    <n v="25560.600000000002"/>
  </r>
  <r>
    <n v="2008"/>
    <s v="2C2"/>
    <x v="12"/>
    <n v="27110"/>
    <n v="71121"/>
    <n v="27"/>
    <s v="Tonne"/>
    <n v="55180"/>
    <s v="Output"/>
    <s v="CO2"/>
    <n v="1.3"/>
    <n v="1"/>
    <n v="1"/>
    <m/>
    <n v="0"/>
    <n v="0"/>
    <n v="21"/>
    <m/>
    <n v="0"/>
    <n v="0"/>
    <n v="310"/>
    <n v="71734"/>
  </r>
  <r>
    <n v="2008"/>
    <s v="2C2"/>
    <x v="12"/>
    <n v="27110"/>
    <n v="71121"/>
    <n v="27"/>
    <s v="Tonne"/>
    <n v="109908"/>
    <s v="Output"/>
    <s v="CO2"/>
    <n v="1.3"/>
    <n v="1"/>
    <n v="1"/>
    <m/>
    <n v="0"/>
    <n v="0"/>
    <n v="21"/>
    <m/>
    <n v="0"/>
    <n v="0"/>
    <n v="310"/>
    <n v="142880.4"/>
  </r>
  <r>
    <n v="2008"/>
    <s v="2C2"/>
    <x v="12"/>
    <n v="27110"/>
    <n v="71121"/>
    <n v="27"/>
    <s v="Tonne"/>
    <n v="1470"/>
    <s v="Output"/>
    <s v="CO2"/>
    <n v="1.3"/>
    <n v="1"/>
    <n v="1"/>
    <m/>
    <n v="0"/>
    <n v="0"/>
    <n v="21"/>
    <m/>
    <n v="0"/>
    <n v="0"/>
    <n v="310"/>
    <n v="1911"/>
  </r>
  <r>
    <n v="2008"/>
    <s v="2C2"/>
    <x v="12"/>
    <n v="27110"/>
    <n v="71121"/>
    <n v="27"/>
    <s v="Tonne"/>
    <n v="62"/>
    <s v="Output"/>
    <s v="CO2"/>
    <n v="1.3"/>
    <n v="1"/>
    <n v="1"/>
    <m/>
    <n v="0"/>
    <n v="0"/>
    <n v="21"/>
    <m/>
    <n v="0"/>
    <n v="0"/>
    <n v="310"/>
    <n v="80.600000000000009"/>
  </r>
  <r>
    <n v="2008"/>
    <s v="2C2"/>
    <x v="12"/>
    <n v="27110"/>
    <n v="71121"/>
    <n v="27"/>
    <s v="Tonne"/>
    <n v="47127"/>
    <s v="Output"/>
    <s v="CO2"/>
    <n v="1.3"/>
    <n v="1"/>
    <n v="1"/>
    <m/>
    <n v="0"/>
    <n v="0"/>
    <n v="21"/>
    <m/>
    <n v="0"/>
    <n v="0"/>
    <n v="310"/>
    <n v="61265.1"/>
  </r>
  <r>
    <n v="2008"/>
    <s v="2C2"/>
    <x v="12"/>
    <n v="27110"/>
    <n v="71121"/>
    <n v="27"/>
    <s v="Tonne"/>
    <n v="180"/>
    <s v="Output"/>
    <s v="CO2"/>
    <n v="1.3"/>
    <n v="1"/>
    <n v="1"/>
    <m/>
    <n v="0"/>
    <n v="0"/>
    <n v="21"/>
    <m/>
    <n v="0"/>
    <n v="0"/>
    <n v="310"/>
    <n v="234"/>
  </r>
  <r>
    <n v="2008"/>
    <s v="2C2"/>
    <x v="12"/>
    <n v="27190"/>
    <n v="71115"/>
    <n v="27"/>
    <s v="Tonne"/>
    <n v="3528"/>
    <s v="Output"/>
    <s v="CO2"/>
    <n v="1.3"/>
    <n v="1"/>
    <n v="1"/>
    <m/>
    <n v="0"/>
    <n v="0"/>
    <n v="21"/>
    <m/>
    <n v="0"/>
    <n v="0"/>
    <n v="310"/>
    <n v="4586.4000000000005"/>
  </r>
  <r>
    <n v="2008"/>
    <s v="2C2"/>
    <x v="12"/>
    <n v="27190"/>
    <n v="71115"/>
    <n v="27"/>
    <s v="Tonne"/>
    <n v="20692"/>
    <s v="Output"/>
    <s v="CO2"/>
    <n v="1.3"/>
    <n v="1"/>
    <n v="1"/>
    <m/>
    <n v="0"/>
    <n v="0"/>
    <n v="21"/>
    <m/>
    <n v="0"/>
    <n v="0"/>
    <n v="310"/>
    <n v="26899.600000000002"/>
  </r>
  <r>
    <n v="2008"/>
    <s v="2C7"/>
    <x v="14"/>
    <n v="27201"/>
    <n v="21126"/>
    <n v="27"/>
    <s v="Tonne"/>
    <n v="17263"/>
    <s v="Input"/>
    <s v="CO2"/>
    <n v="0.45267000000000002"/>
    <n v="1"/>
    <n v="1"/>
    <m/>
    <n v="0"/>
    <n v="0"/>
    <n v="21"/>
    <m/>
    <n v="0"/>
    <n v="0"/>
    <n v="310"/>
    <n v="7814.4422100000002"/>
  </r>
  <r>
    <n v="2008"/>
    <s v="2C7"/>
    <x v="14"/>
    <n v="27201"/>
    <n v="21126"/>
    <n v="27"/>
    <s v="Tonne"/>
    <n v="4152"/>
    <s v="Input"/>
    <s v="CO2"/>
    <n v="0.45267000000000002"/>
    <n v="1"/>
    <n v="1"/>
    <m/>
    <n v="0"/>
    <n v="0"/>
    <n v="21"/>
    <m/>
    <n v="0"/>
    <n v="0"/>
    <n v="310"/>
    <n v="1879.4858400000001"/>
  </r>
  <r>
    <n v="2008"/>
    <s v="2C7"/>
    <x v="14"/>
    <n v="27201"/>
    <n v="21126"/>
    <n v="27"/>
    <s v="Tonne"/>
    <n v="16578"/>
    <s v="Input"/>
    <s v="CO2"/>
    <n v="0.45267000000000002"/>
    <n v="1"/>
    <n v="1"/>
    <m/>
    <n v="0"/>
    <n v="0"/>
    <n v="21"/>
    <m/>
    <n v="0"/>
    <n v="0"/>
    <n v="310"/>
    <n v="7504.3632600000001"/>
  </r>
  <r>
    <n v="2008"/>
    <s v="2C7"/>
    <x v="14"/>
    <n v="27201"/>
    <n v="21127"/>
    <n v="27"/>
    <s v="Tonne"/>
    <n v="7782"/>
    <s v="Input"/>
    <s v="CO2"/>
    <n v="0.45267000000000002"/>
    <n v="1"/>
    <n v="1"/>
    <m/>
    <n v="0"/>
    <n v="0"/>
    <n v="21"/>
    <m/>
    <n v="0"/>
    <n v="0"/>
    <n v="310"/>
    <n v="3522.67794"/>
  </r>
  <r>
    <n v="2008"/>
    <s v="2D1"/>
    <x v="15"/>
    <n v="15141"/>
    <n v="23908"/>
    <n v="12"/>
    <s v="Litres"/>
    <n v="20138"/>
    <s v="Input"/>
    <s v="CO2"/>
    <n v="73.3"/>
    <n v="3.3000000000000003E-5"/>
    <n v="1"/>
    <m/>
    <n v="0"/>
    <n v="0"/>
    <n v="21"/>
    <m/>
    <n v="0"/>
    <n v="0"/>
    <n v="310"/>
    <n v="48.7118082"/>
  </r>
  <r>
    <n v="2008"/>
    <s v="2D1"/>
    <x v="15"/>
    <n v="15149"/>
    <n v="23922"/>
    <n v="12"/>
    <s v="Litres"/>
    <n v="15755.372800000001"/>
    <s v="Input"/>
    <s v="CO2"/>
    <n v="73.3"/>
    <n v="3.3000000000000003E-5"/>
    <n v="1"/>
    <m/>
    <n v="0"/>
    <n v="0"/>
    <n v="21"/>
    <m/>
    <n v="0"/>
    <n v="0"/>
    <n v="310"/>
    <n v="38.110671265920004"/>
  </r>
  <r>
    <n v="2008"/>
    <s v="2D1"/>
    <x v="15"/>
    <n v="15544"/>
    <n v="23903"/>
    <n v="12"/>
    <s v="Litres"/>
    <n v="400"/>
    <s v="Input"/>
    <s v="CO2"/>
    <n v="73.3"/>
    <n v="3.3000000000000003E-5"/>
    <n v="1"/>
    <m/>
    <n v="0"/>
    <n v="0"/>
    <n v="21"/>
    <m/>
    <n v="0"/>
    <n v="0"/>
    <n v="310"/>
    <n v="0.96756000000000009"/>
  </r>
  <r>
    <n v="2008"/>
    <s v="2D1"/>
    <x v="15"/>
    <n v="15544"/>
    <n v="23922"/>
    <n v="12"/>
    <s v="Litres"/>
    <n v="424"/>
    <s v="Input"/>
    <s v="CO2"/>
    <n v="73.3"/>
    <n v="3.3000000000000003E-5"/>
    <n v="1"/>
    <m/>
    <n v="0"/>
    <n v="0"/>
    <n v="21"/>
    <m/>
    <n v="0"/>
    <n v="0"/>
    <n v="310"/>
    <n v="1.0256136"/>
  </r>
  <r>
    <n v="2008"/>
    <s v="2D1"/>
    <x v="15"/>
    <n v="15544"/>
    <n v="23924"/>
    <n v="12"/>
    <s v="Litres"/>
    <n v="812.57040000000006"/>
    <s v="Input"/>
    <s v="CO2"/>
    <n v="73.3"/>
    <n v="3.3000000000000003E-5"/>
    <n v="1"/>
    <m/>
    <n v="0"/>
    <n v="0"/>
    <n v="21"/>
    <m/>
    <n v="0"/>
    <n v="0"/>
    <n v="310"/>
    <n v="1.9655265405600002"/>
  </r>
  <r>
    <n v="2008"/>
    <s v="2D1"/>
    <x v="15"/>
    <n v="17111"/>
    <n v="23911"/>
    <n v="12"/>
    <s v="Litres"/>
    <n v="1520.3999999999999"/>
    <s v="Input"/>
    <s v="CO2"/>
    <n v="73.3"/>
    <n v="3.3000000000000003E-5"/>
    <n v="1"/>
    <m/>
    <n v="0"/>
    <n v="0"/>
    <n v="21"/>
    <m/>
    <n v="0"/>
    <n v="0"/>
    <n v="310"/>
    <n v="3.6776955600000001"/>
  </r>
  <r>
    <n v="2008"/>
    <s v="2D1"/>
    <x v="15"/>
    <n v="17111"/>
    <n v="23922"/>
    <n v="12"/>
    <s v="Litres"/>
    <n v="38070"/>
    <s v="Input"/>
    <s v="CO2"/>
    <n v="73.3"/>
    <n v="3.3000000000000003E-5"/>
    <n v="1"/>
    <m/>
    <n v="0"/>
    <n v="0"/>
    <n v="21"/>
    <m/>
    <n v="0"/>
    <n v="0"/>
    <n v="310"/>
    <n v="92.087523000000004"/>
  </r>
  <r>
    <n v="2008"/>
    <s v="2D1"/>
    <x v="15"/>
    <n v="17111"/>
    <n v="23923"/>
    <n v="12"/>
    <s v="Litres"/>
    <n v="71780.399999999994"/>
    <s v="Input"/>
    <s v="CO2"/>
    <n v="73.3"/>
    <n v="3.3000000000000003E-5"/>
    <n v="1"/>
    <m/>
    <n v="0"/>
    <n v="0"/>
    <n v="21"/>
    <m/>
    <n v="0"/>
    <n v="0"/>
    <n v="310"/>
    <n v="173.62960956000001"/>
  </r>
  <r>
    <n v="2008"/>
    <s v="2D1"/>
    <x v="15"/>
    <n v="17111"/>
    <n v="23923"/>
    <n v="12"/>
    <s v="Litres"/>
    <n v="23550"/>
    <s v="Input"/>
    <s v="CO2"/>
    <n v="73.3"/>
    <n v="3.3000000000000003E-5"/>
    <n v="1"/>
    <m/>
    <n v="0"/>
    <n v="0"/>
    <n v="21"/>
    <m/>
    <n v="0"/>
    <n v="0"/>
    <n v="310"/>
    <n v="56.965095000000005"/>
  </r>
  <r>
    <n v="2008"/>
    <s v="2D1"/>
    <x v="15"/>
    <n v="17111"/>
    <n v="23923"/>
    <n v="12"/>
    <s v="Litres"/>
    <n v="34854"/>
    <s v="Input"/>
    <s v="CO2"/>
    <n v="73.3"/>
    <n v="3.3000000000000003E-5"/>
    <n v="1"/>
    <m/>
    <n v="0"/>
    <n v="0"/>
    <n v="21"/>
    <m/>
    <n v="0"/>
    <n v="0"/>
    <n v="310"/>
    <n v="84.308340599999994"/>
  </r>
  <r>
    <n v="2008"/>
    <s v="2D1"/>
    <x v="15"/>
    <n v="17111"/>
    <n v="23923"/>
    <n v="12"/>
    <s v="Litres"/>
    <n v="16014"/>
    <s v="Input"/>
    <s v="CO2"/>
    <n v="73.3"/>
    <n v="3.3000000000000003E-5"/>
    <n v="1"/>
    <m/>
    <n v="0"/>
    <n v="0"/>
    <n v="21"/>
    <m/>
    <n v="0"/>
    <n v="0"/>
    <n v="310"/>
    <n v="38.736264599999998"/>
  </r>
  <r>
    <n v="2008"/>
    <s v="2D1"/>
    <x v="15"/>
    <n v="17114"/>
    <n v="23903"/>
    <n v="12"/>
    <s v="Litres"/>
    <n v="106748"/>
    <s v="Input"/>
    <s v="CO2"/>
    <n v="73.3"/>
    <n v="3.3000000000000003E-5"/>
    <n v="1"/>
    <m/>
    <n v="0"/>
    <n v="0"/>
    <n v="21"/>
    <m/>
    <n v="0"/>
    <n v="0"/>
    <n v="310"/>
    <n v="258.21273719999999"/>
  </r>
  <r>
    <n v="2008"/>
    <s v="2D1"/>
    <x v="15"/>
    <n v="17114"/>
    <n v="23903"/>
    <n v="12"/>
    <s v="Litres"/>
    <n v="95260"/>
    <s v="Input"/>
    <s v="CO2"/>
    <n v="73.3"/>
    <n v="3.3000000000000003E-5"/>
    <n v="1"/>
    <m/>
    <n v="0"/>
    <n v="0"/>
    <n v="21"/>
    <m/>
    <n v="0"/>
    <n v="0"/>
    <n v="310"/>
    <n v="230.42441400000001"/>
  </r>
  <r>
    <n v="2008"/>
    <s v="2D1"/>
    <x v="15"/>
    <n v="17114"/>
    <n v="23903"/>
    <n v="12"/>
    <s v="Litres"/>
    <n v="29225"/>
    <s v="Input"/>
    <s v="CO2"/>
    <n v="73.3"/>
    <n v="3.3000000000000003E-5"/>
    <n v="1"/>
    <m/>
    <n v="0"/>
    <n v="0"/>
    <n v="21"/>
    <m/>
    <n v="0"/>
    <n v="0"/>
    <n v="310"/>
    <n v="70.692352499999998"/>
  </r>
  <r>
    <n v="2008"/>
    <s v="2D1"/>
    <x v="15"/>
    <n v="17114"/>
    <n v="23911"/>
    <n v="12"/>
    <s v="Litres"/>
    <n v="1122809.2652"/>
    <s v="Input"/>
    <s v="CO2"/>
    <n v="73.3"/>
    <n v="3.3000000000000003E-5"/>
    <n v="1"/>
    <m/>
    <n v="0"/>
    <n v="0"/>
    <n v="21"/>
    <m/>
    <n v="0"/>
    <n v="0"/>
    <n v="310"/>
    <n v="2715.9633315922802"/>
  </r>
  <r>
    <n v="2008"/>
    <s v="2D1"/>
    <x v="15"/>
    <n v="17114"/>
    <n v="23922"/>
    <n v="12"/>
    <s v="Litres"/>
    <n v="208695.68419999999"/>
    <s v="Input"/>
    <s v="CO2"/>
    <n v="73.3"/>
    <n v="3.3000000000000003E-5"/>
    <n v="1"/>
    <m/>
    <n v="0"/>
    <n v="0"/>
    <n v="21"/>
    <m/>
    <n v="0"/>
    <n v="0"/>
    <n v="310"/>
    <n v="504.81399051137998"/>
  </r>
  <r>
    <n v="2008"/>
    <s v="2D1"/>
    <x v="15"/>
    <n v="17114"/>
    <n v="23922"/>
    <n v="12"/>
    <s v="Litres"/>
    <n v="43200"/>
    <s v="Input"/>
    <s v="CO2"/>
    <n v="73.3"/>
    <n v="3.3000000000000003E-5"/>
    <n v="1"/>
    <m/>
    <n v="0"/>
    <n v="0"/>
    <n v="21"/>
    <m/>
    <n v="0"/>
    <n v="0"/>
    <n v="310"/>
    <n v="104.49648000000001"/>
  </r>
  <r>
    <n v="2008"/>
    <s v="2D1"/>
    <x v="15"/>
    <n v="17114"/>
    <n v="23922"/>
    <n v="12"/>
    <s v="Litres"/>
    <n v="466190.51539999997"/>
    <s v="Input"/>
    <s v="CO2"/>
    <n v="73.3"/>
    <n v="3.3000000000000003E-5"/>
    <n v="1"/>
    <m/>
    <n v="0"/>
    <n v="0"/>
    <n v="21"/>
    <m/>
    <n v="0"/>
    <n v="0"/>
    <n v="310"/>
    <n v="1127.6682377010598"/>
  </r>
  <r>
    <n v="2008"/>
    <s v="2D1"/>
    <x v="15"/>
    <n v="17114"/>
    <n v="23922"/>
    <n v="12"/>
    <s v="Litres"/>
    <n v="172004.03850000002"/>
    <s v="Input"/>
    <s v="CO2"/>
    <n v="73.3"/>
    <n v="3.3000000000000003E-5"/>
    <n v="1"/>
    <m/>
    <n v="0"/>
    <n v="0"/>
    <n v="21"/>
    <m/>
    <n v="0"/>
    <n v="0"/>
    <n v="310"/>
    <n v="416.06056872765004"/>
  </r>
  <r>
    <n v="2008"/>
    <s v="2D1"/>
    <x v="15"/>
    <n v="17114"/>
    <n v="23922"/>
    <n v="12"/>
    <s v="Litres"/>
    <n v="276885.8455"/>
    <s v="Input"/>
    <s v="CO2"/>
    <n v="73.3"/>
    <n v="3.3000000000000003E-5"/>
    <n v="1"/>
    <m/>
    <n v="0"/>
    <n v="0"/>
    <n v="21"/>
    <m/>
    <n v="0"/>
    <n v="0"/>
    <n v="310"/>
    <n v="669.7591716799501"/>
  </r>
  <r>
    <n v="2008"/>
    <s v="2D1"/>
    <x v="15"/>
    <n v="17114"/>
    <n v="23922"/>
    <n v="12"/>
    <s v="Litres"/>
    <n v="487862.82549999998"/>
    <s v="Input"/>
    <s v="CO2"/>
    <n v="73.3"/>
    <n v="3.3000000000000003E-5"/>
    <n v="1"/>
    <m/>
    <n v="0"/>
    <n v="0"/>
    <n v="21"/>
    <m/>
    <n v="0"/>
    <n v="0"/>
    <n v="310"/>
    <n v="1180.09138860195"/>
  </r>
  <r>
    <n v="2008"/>
    <s v="2D1"/>
    <x v="15"/>
    <n v="17114"/>
    <n v="23922"/>
    <n v="12"/>
    <s v="Litres"/>
    <n v="719980"/>
    <s v="Input"/>
    <s v="CO2"/>
    <n v="73.3"/>
    <n v="3.3000000000000003E-5"/>
    <n v="1"/>
    <m/>
    <n v="0"/>
    <n v="0"/>
    <n v="21"/>
    <m/>
    <n v="0"/>
    <n v="0"/>
    <n v="310"/>
    <n v="1741.5596220000002"/>
  </r>
  <r>
    <n v="2008"/>
    <s v="2D1"/>
    <x v="15"/>
    <n v="17119"/>
    <n v="23922"/>
    <n v="12"/>
    <s v="Litres"/>
    <n v="2370"/>
    <s v="Input"/>
    <s v="CO2"/>
    <n v="73.3"/>
    <n v="3.3000000000000003E-5"/>
    <n v="1"/>
    <m/>
    <n v="0"/>
    <n v="0"/>
    <n v="21"/>
    <m/>
    <n v="0"/>
    <n v="0"/>
    <n v="310"/>
    <n v="5.732793"/>
  </r>
  <r>
    <n v="2008"/>
    <s v="2D1"/>
    <x v="15"/>
    <n v="17119"/>
    <n v="23923"/>
    <n v="12"/>
    <s v="Litres"/>
    <n v="600943.65749999997"/>
    <s v="Input"/>
    <s v="CO2"/>
    <n v="73.3"/>
    <n v="3.3000000000000003E-5"/>
    <n v="1"/>
    <m/>
    <n v="0"/>
    <n v="0"/>
    <n v="21"/>
    <m/>
    <n v="0"/>
    <n v="0"/>
    <n v="310"/>
    <n v="1453.6226131267499"/>
  </r>
  <r>
    <n v="2008"/>
    <s v="2D1"/>
    <x v="15"/>
    <n v="17124"/>
    <n v="23901"/>
    <n v="27"/>
    <s v="Tonne"/>
    <n v="42.725000000000001"/>
    <s v="Input"/>
    <s v="CO2"/>
    <n v="73.3"/>
    <n v="3.3000000000000003E-5"/>
    <n v="1"/>
    <m/>
    <n v="0"/>
    <n v="0"/>
    <n v="21"/>
    <m/>
    <n v="0"/>
    <n v="0"/>
    <n v="310"/>
    <n v="0.10334750250000001"/>
  </r>
  <r>
    <n v="2008"/>
    <s v="2D1"/>
    <x v="15"/>
    <n v="20211"/>
    <n v="23922"/>
    <n v="12"/>
    <s v="Litres"/>
    <n v="2551.5"/>
    <s v="Input"/>
    <s v="CO2"/>
    <n v="73.3"/>
    <n v="3.3000000000000003E-5"/>
    <n v="1"/>
    <m/>
    <n v="0"/>
    <n v="0"/>
    <n v="21"/>
    <m/>
    <n v="0"/>
    <n v="0"/>
    <n v="310"/>
    <n v="6.1718233499999995"/>
  </r>
  <r>
    <n v="2008"/>
    <s v="2D1"/>
    <x v="15"/>
    <n v="20292"/>
    <n v="23924"/>
    <n v="12"/>
    <s v="Litres"/>
    <n v="23442"/>
    <s v="Input"/>
    <s v="CO2"/>
    <n v="73.3"/>
    <n v="3.3000000000000003E-5"/>
    <n v="1"/>
    <m/>
    <n v="0"/>
    <n v="0"/>
    <n v="21"/>
    <m/>
    <n v="0"/>
    <n v="0"/>
    <n v="310"/>
    <n v="56.703853799999997"/>
  </r>
  <r>
    <n v="2008"/>
    <s v="2D1"/>
    <x v="15"/>
    <n v="21099"/>
    <n v="23903"/>
    <n v="12"/>
    <s v="Litres"/>
    <n v="173723"/>
    <s v="Input"/>
    <s v="CO2"/>
    <n v="73.3"/>
    <n v="3.3000000000000003E-5"/>
    <n v="1"/>
    <m/>
    <n v="0"/>
    <n v="0"/>
    <n v="21"/>
    <m/>
    <n v="0"/>
    <n v="0"/>
    <n v="310"/>
    <n v="420.21856470000006"/>
  </r>
  <r>
    <n v="2008"/>
    <s v="2D1"/>
    <x v="15"/>
    <n v="21099"/>
    <n v="23903"/>
    <n v="12"/>
    <s v="Litres"/>
    <n v="117406"/>
    <s v="Input"/>
    <s v="CO2"/>
    <n v="73.3"/>
    <n v="3.3000000000000003E-5"/>
    <n v="1"/>
    <m/>
    <n v="0"/>
    <n v="0"/>
    <n v="21"/>
    <m/>
    <n v="0"/>
    <n v="0"/>
    <n v="310"/>
    <n v="283.9933734"/>
  </r>
  <r>
    <n v="2008"/>
    <s v="2D1"/>
    <x v="15"/>
    <n v="21099"/>
    <n v="23903"/>
    <n v="12"/>
    <s v="Litres"/>
    <n v="212546"/>
    <s v="Input"/>
    <s v="CO2"/>
    <n v="73.3"/>
    <n v="3.3000000000000003E-5"/>
    <n v="1"/>
    <m/>
    <n v="0"/>
    <n v="0"/>
    <n v="21"/>
    <m/>
    <n v="0"/>
    <n v="0"/>
    <n v="310"/>
    <n v="514.12751939999998"/>
  </r>
  <r>
    <n v="2008"/>
    <s v="2D1"/>
    <x v="15"/>
    <n v="22211"/>
    <n v="23922"/>
    <n v="12"/>
    <s v="Litres"/>
    <n v="3466"/>
    <s v="Input"/>
    <s v="CO2"/>
    <n v="73.3"/>
    <n v="3.3000000000000003E-5"/>
    <n v="1"/>
    <m/>
    <n v="0"/>
    <n v="0"/>
    <n v="21"/>
    <m/>
    <n v="0"/>
    <n v="0"/>
    <n v="310"/>
    <n v="8.3839074"/>
  </r>
  <r>
    <n v="2008"/>
    <s v="2D1"/>
    <x v="15"/>
    <n v="23209"/>
    <n v="23214"/>
    <n v="9"/>
    <s v="Kg"/>
    <n v="175914"/>
    <s v="Input"/>
    <s v="CO2"/>
    <n v="73.3"/>
    <n v="3.3000000000000003E-5"/>
    <n v="1"/>
    <m/>
    <n v="0"/>
    <n v="0"/>
    <n v="21"/>
    <m/>
    <n v="0"/>
    <n v="0"/>
    <n v="310"/>
    <n v="0.42551837460000003"/>
  </r>
  <r>
    <n v="2008"/>
    <s v="2D1"/>
    <x v="15"/>
    <n v="23209"/>
    <n v="23903"/>
    <n v="12"/>
    <s v="Litres"/>
    <n v="31400000"/>
    <s v="Input"/>
    <s v="CO2"/>
    <n v="73.3"/>
    <n v="3.3000000000000003E-5"/>
    <n v="1"/>
    <m/>
    <n v="0"/>
    <n v="0"/>
    <n v="21"/>
    <m/>
    <n v="0"/>
    <n v="0"/>
    <n v="310"/>
    <n v="75953.460000000006"/>
  </r>
  <r>
    <n v="2008"/>
    <s v="2D1"/>
    <x v="15"/>
    <n v="23209"/>
    <n v="23903"/>
    <n v="12"/>
    <s v="Litres"/>
    <n v="30800000"/>
    <s v="Input"/>
    <s v="CO2"/>
    <n v="73.3"/>
    <n v="3.3000000000000003E-5"/>
    <n v="1"/>
    <m/>
    <n v="0"/>
    <n v="0"/>
    <n v="21"/>
    <m/>
    <n v="0"/>
    <n v="0"/>
    <n v="310"/>
    <n v="74502.12000000001"/>
  </r>
  <r>
    <n v="2008"/>
    <s v="2D1"/>
    <x v="15"/>
    <n v="23209"/>
    <n v="23903"/>
    <n v="12"/>
    <s v="Litres"/>
    <n v="253918.00000000003"/>
    <s v="Input"/>
    <s v="CO2"/>
    <n v="73.3"/>
    <n v="3.3000000000000003E-5"/>
    <n v="1"/>
    <m/>
    <n v="0"/>
    <n v="0"/>
    <n v="21"/>
    <m/>
    <n v="0"/>
    <n v="0"/>
    <n v="310"/>
    <n v="614.20225020000009"/>
  </r>
  <r>
    <n v="2008"/>
    <s v="2D1"/>
    <x v="15"/>
    <n v="23209"/>
    <n v="23903"/>
    <n v="12"/>
    <s v="Litres"/>
    <n v="1144761"/>
    <s v="Input"/>
    <s v="CO2"/>
    <n v="73.3"/>
    <n v="3.3000000000000003E-5"/>
    <n v="1"/>
    <m/>
    <n v="0"/>
    <n v="0"/>
    <n v="21"/>
    <m/>
    <n v="0"/>
    <n v="0"/>
    <n v="310"/>
    <n v="2769.0623829000001"/>
  </r>
  <r>
    <n v="2008"/>
    <s v="2D1"/>
    <x v="15"/>
    <n v="23209"/>
    <n v="23903"/>
    <n v="12"/>
    <s v="Litres"/>
    <n v="460000"/>
    <s v="Input"/>
    <s v="CO2"/>
    <n v="73.3"/>
    <n v="3.3000000000000003E-5"/>
    <n v="1"/>
    <m/>
    <n v="0"/>
    <n v="0"/>
    <n v="21"/>
    <m/>
    <n v="0"/>
    <n v="0"/>
    <n v="310"/>
    <n v="1112.6940000000002"/>
  </r>
  <r>
    <n v="2008"/>
    <s v="2D1"/>
    <x v="15"/>
    <n v="23209"/>
    <n v="23903"/>
    <n v="12"/>
    <s v="Litres"/>
    <n v="14406"/>
    <s v="Input"/>
    <s v="CO2"/>
    <n v="73.3"/>
    <n v="3.3000000000000003E-5"/>
    <n v="1"/>
    <m/>
    <n v="0"/>
    <n v="0"/>
    <n v="21"/>
    <m/>
    <n v="0"/>
    <n v="0"/>
    <n v="310"/>
    <n v="34.846673400000007"/>
  </r>
  <r>
    <n v="2008"/>
    <s v="2D1"/>
    <x v="15"/>
    <n v="23209"/>
    <n v="23903"/>
    <n v="12"/>
    <s v="Litres"/>
    <n v="33578"/>
    <s v="Input"/>
    <s v="CO2"/>
    <n v="73.3"/>
    <n v="3.3000000000000003E-5"/>
    <n v="1"/>
    <m/>
    <n v="0"/>
    <n v="0"/>
    <n v="21"/>
    <m/>
    <n v="0"/>
    <n v="0"/>
    <n v="310"/>
    <n v="81.2218242"/>
  </r>
  <r>
    <n v="2008"/>
    <s v="2D1"/>
    <x v="15"/>
    <n v="23209"/>
    <n v="23903"/>
    <n v="12"/>
    <s v="Litres"/>
    <n v="2221000"/>
    <s v="Input"/>
    <s v="CO2"/>
    <n v="73.3"/>
    <n v="3.3000000000000003E-5"/>
    <n v="1"/>
    <m/>
    <n v="0"/>
    <n v="0"/>
    <n v="21"/>
    <m/>
    <n v="0"/>
    <n v="0"/>
    <n v="310"/>
    <n v="5372.3769000000002"/>
  </r>
  <r>
    <n v="2008"/>
    <s v="2D1"/>
    <x v="15"/>
    <n v="23209"/>
    <n v="23903"/>
    <n v="12"/>
    <s v="Litres"/>
    <n v="63600000"/>
    <s v="Input"/>
    <s v="CO2"/>
    <n v="73.3"/>
    <n v="3.3000000000000003E-5"/>
    <n v="1"/>
    <m/>
    <n v="0"/>
    <n v="0"/>
    <n v="21"/>
    <m/>
    <n v="0"/>
    <n v="0"/>
    <n v="310"/>
    <n v="153842.04"/>
  </r>
  <r>
    <n v="2008"/>
    <s v="2D1"/>
    <x v="15"/>
    <n v="23209"/>
    <n v="23903"/>
    <n v="12"/>
    <s v="Litres"/>
    <n v="41767"/>
    <s v="Input"/>
    <s v="CO2"/>
    <n v="73.3"/>
    <n v="3.3000000000000003E-5"/>
    <n v="1"/>
    <m/>
    <n v="0"/>
    <n v="0"/>
    <n v="21"/>
    <m/>
    <n v="0"/>
    <n v="0"/>
    <n v="310"/>
    <n v="101.03019630000001"/>
  </r>
  <r>
    <n v="2008"/>
    <s v="2D1"/>
    <x v="15"/>
    <n v="23209"/>
    <n v="23903"/>
    <n v="12"/>
    <s v="Litres"/>
    <n v="62000"/>
    <s v="Input"/>
    <s v="CO2"/>
    <n v="73.3"/>
    <n v="3.3000000000000003E-5"/>
    <n v="1"/>
    <m/>
    <n v="0"/>
    <n v="0"/>
    <n v="21"/>
    <m/>
    <n v="0"/>
    <n v="0"/>
    <n v="310"/>
    <n v="149.9718"/>
  </r>
  <r>
    <n v="2008"/>
    <s v="2D1"/>
    <x v="15"/>
    <n v="23209"/>
    <n v="23903"/>
    <n v="12"/>
    <s v="Litres"/>
    <n v="2598"/>
    <s v="Input"/>
    <s v="CO2"/>
    <n v="73.3"/>
    <n v="3.3000000000000003E-5"/>
    <n v="1"/>
    <m/>
    <n v="0"/>
    <n v="0"/>
    <n v="21"/>
    <m/>
    <n v="0"/>
    <n v="0"/>
    <n v="310"/>
    <n v="6.2843021999999999"/>
  </r>
  <r>
    <n v="2008"/>
    <s v="2D1"/>
    <x v="15"/>
    <n v="23209"/>
    <n v="23903"/>
    <n v="12"/>
    <s v="Litres"/>
    <n v="353020000"/>
    <s v="Input"/>
    <s v="CO2"/>
    <n v="73.3"/>
    <n v="3.3000000000000003E-5"/>
    <n v="1"/>
    <m/>
    <n v="0"/>
    <n v="0"/>
    <n v="21"/>
    <m/>
    <n v="0"/>
    <n v="0"/>
    <n v="310"/>
    <n v="853920.0780000001"/>
  </r>
  <r>
    <n v="2008"/>
    <s v="2D1"/>
    <x v="15"/>
    <n v="23209"/>
    <n v="23903"/>
    <n v="12"/>
    <s v="Litres"/>
    <n v="185268.25"/>
    <s v="Input"/>
    <s v="CO2"/>
    <n v="73.3"/>
    <n v="3.3000000000000003E-5"/>
    <n v="1"/>
    <m/>
    <n v="0"/>
    <n v="0"/>
    <n v="21"/>
    <m/>
    <n v="0"/>
    <n v="0"/>
    <n v="310"/>
    <n v="448.14536992500001"/>
  </r>
  <r>
    <n v="2008"/>
    <s v="2D1"/>
    <x v="15"/>
    <n v="23209"/>
    <n v="23904"/>
    <n v="12"/>
    <s v="Litres"/>
    <n v="5767.7554"/>
    <s v="Input"/>
    <s v="CO2"/>
    <n v="73.3"/>
    <n v="3.3000000000000003E-5"/>
    <n v="1"/>
    <m/>
    <n v="0"/>
    <n v="0"/>
    <n v="21"/>
    <m/>
    <n v="0"/>
    <n v="0"/>
    <n v="310"/>
    <n v="13.951623537060001"/>
  </r>
  <r>
    <n v="2008"/>
    <s v="2D1"/>
    <x v="15"/>
    <n v="23209"/>
    <n v="23904"/>
    <n v="12"/>
    <s v="Litres"/>
    <n v="15702.0749"/>
    <s v="Input"/>
    <s v="CO2"/>
    <n v="73.3"/>
    <n v="3.3000000000000003E-5"/>
    <n v="1"/>
    <m/>
    <n v="0"/>
    <n v="0"/>
    <n v="21"/>
    <m/>
    <n v="0"/>
    <n v="0"/>
    <n v="310"/>
    <n v="37.981748975610003"/>
  </r>
  <r>
    <n v="2008"/>
    <s v="2D1"/>
    <x v="15"/>
    <n v="23209"/>
    <n v="23904"/>
    <n v="12"/>
    <s v="Litres"/>
    <n v="335.83850000000001"/>
    <s v="Input"/>
    <s v="CO2"/>
    <n v="73.3"/>
    <n v="3.3000000000000003E-5"/>
    <n v="1"/>
    <m/>
    <n v="0"/>
    <n v="0"/>
    <n v="21"/>
    <m/>
    <n v="0"/>
    <n v="0"/>
    <n v="310"/>
    <n v="0.81235974764999996"/>
  </r>
  <r>
    <n v="2008"/>
    <s v="2D1"/>
    <x v="15"/>
    <n v="23209"/>
    <n v="23907"/>
    <n v="12"/>
    <s v="Litres"/>
    <n v="16504"/>
    <s v="Input"/>
    <s v="CO2"/>
    <n v="73.3"/>
    <n v="3.3000000000000003E-5"/>
    <n v="1"/>
    <m/>
    <n v="0"/>
    <n v="0"/>
    <n v="21"/>
    <m/>
    <n v="0"/>
    <n v="0"/>
    <n v="310"/>
    <n v="39.921525600000002"/>
  </r>
  <r>
    <n v="2008"/>
    <s v="2D1"/>
    <x v="15"/>
    <n v="23209"/>
    <n v="23907"/>
    <n v="12"/>
    <s v="Litres"/>
    <n v="15082"/>
    <s v="Input"/>
    <s v="CO2"/>
    <n v="73.3"/>
    <n v="3.3000000000000003E-5"/>
    <n v="1"/>
    <m/>
    <n v="0"/>
    <n v="0"/>
    <n v="21"/>
    <m/>
    <n v="0"/>
    <n v="0"/>
    <n v="310"/>
    <n v="36.481849799999999"/>
  </r>
  <r>
    <n v="2008"/>
    <s v="2D1"/>
    <x v="15"/>
    <n v="23209"/>
    <n v="23908"/>
    <n v="12"/>
    <s v="Litres"/>
    <n v="4949780"/>
    <s v="Input"/>
    <s v="CO2"/>
    <n v="73.3"/>
    <n v="3.3000000000000003E-5"/>
    <n v="1"/>
    <m/>
    <n v="0"/>
    <n v="0"/>
    <n v="21"/>
    <m/>
    <n v="0"/>
    <n v="0"/>
    <n v="310"/>
    <n v="11973.022842"/>
  </r>
  <r>
    <n v="2008"/>
    <s v="2D1"/>
    <x v="15"/>
    <n v="23209"/>
    <n v="23908"/>
    <n v="12"/>
    <s v="Litres"/>
    <n v="485.3408"/>
    <s v="Input"/>
    <s v="CO2"/>
    <n v="73.3"/>
    <n v="3.3000000000000003E-5"/>
    <n v="1"/>
    <m/>
    <n v="0"/>
    <n v="0"/>
    <n v="21"/>
    <m/>
    <n v="0"/>
    <n v="0"/>
    <n v="310"/>
    <n v="1.1739908611200001"/>
  </r>
  <r>
    <n v="2008"/>
    <s v="2D1"/>
    <x v="15"/>
    <n v="23209"/>
    <n v="23911"/>
    <n v="12"/>
    <s v="Litres"/>
    <n v="12"/>
    <s v="Input"/>
    <s v="CO2"/>
    <n v="73.3"/>
    <n v="3.3000000000000003E-5"/>
    <n v="1"/>
    <m/>
    <n v="0"/>
    <n v="0"/>
    <n v="21"/>
    <m/>
    <n v="0"/>
    <n v="0"/>
    <n v="310"/>
    <n v="2.9026799999999998E-2"/>
  </r>
  <r>
    <n v="2008"/>
    <s v="2D1"/>
    <x v="15"/>
    <n v="23209"/>
    <n v="23911"/>
    <n v="12"/>
    <s v="Litres"/>
    <n v="48250"/>
    <s v="Input"/>
    <s v="CO2"/>
    <n v="73.3"/>
    <n v="3.3000000000000003E-5"/>
    <n v="1"/>
    <m/>
    <n v="0"/>
    <n v="0"/>
    <n v="21"/>
    <m/>
    <n v="0"/>
    <n v="0"/>
    <n v="310"/>
    <n v="116.71192500000001"/>
  </r>
  <r>
    <n v="2008"/>
    <s v="2D1"/>
    <x v="15"/>
    <n v="23209"/>
    <n v="23911"/>
    <n v="12"/>
    <s v="Litres"/>
    <n v="2768"/>
    <s v="Input"/>
    <s v="CO2"/>
    <n v="73.3"/>
    <n v="3.3000000000000003E-5"/>
    <n v="1"/>
    <m/>
    <n v="0"/>
    <n v="0"/>
    <n v="21"/>
    <m/>
    <n v="0"/>
    <n v="0"/>
    <n v="310"/>
    <n v="6.6955152"/>
  </r>
  <r>
    <n v="2008"/>
    <s v="2D1"/>
    <x v="15"/>
    <n v="23209"/>
    <n v="23921"/>
    <n v="12"/>
    <s v="Litres"/>
    <n v="1235"/>
    <s v="Input"/>
    <s v="CO2"/>
    <n v="73.3"/>
    <n v="3.3000000000000003E-5"/>
    <n v="1"/>
    <m/>
    <n v="0"/>
    <n v="0"/>
    <n v="21"/>
    <m/>
    <n v="0"/>
    <n v="0"/>
    <n v="310"/>
    <n v="2.9873415000000003"/>
  </r>
  <r>
    <n v="2008"/>
    <s v="2D1"/>
    <x v="15"/>
    <n v="23209"/>
    <n v="23921"/>
    <n v="12"/>
    <s v="Litres"/>
    <n v="3187397.5"/>
    <s v="Input"/>
    <s v="CO2"/>
    <n v="73.3"/>
    <n v="3.3000000000000003E-5"/>
    <n v="1"/>
    <m/>
    <n v="0"/>
    <n v="0"/>
    <n v="21"/>
    <m/>
    <n v="0"/>
    <n v="0"/>
    <n v="310"/>
    <n v="7709.9958127500004"/>
  </r>
  <r>
    <n v="2008"/>
    <s v="2D1"/>
    <x v="15"/>
    <n v="23209"/>
    <n v="23922"/>
    <n v="12"/>
    <s v="Litres"/>
    <n v="197.16970000000001"/>
    <s v="Input"/>
    <s v="CO2"/>
    <n v="73.3"/>
    <n v="3.3000000000000003E-5"/>
    <n v="1"/>
    <m/>
    <n v="0"/>
    <n v="0"/>
    <n v="21"/>
    <m/>
    <n v="0"/>
    <n v="0"/>
    <n v="310"/>
    <n v="0.47693378733000003"/>
  </r>
  <r>
    <n v="2008"/>
    <s v="2D1"/>
    <x v="15"/>
    <n v="23209"/>
    <n v="23922"/>
    <n v="12"/>
    <s v="Litres"/>
    <n v="154192"/>
    <s v="Input"/>
    <s v="CO2"/>
    <n v="73.3"/>
    <n v="3.3000000000000003E-5"/>
    <n v="1"/>
    <m/>
    <n v="0"/>
    <n v="0"/>
    <n v="21"/>
    <m/>
    <n v="0"/>
    <n v="0"/>
    <n v="310"/>
    <n v="372.97502880000002"/>
  </r>
  <r>
    <n v="2008"/>
    <s v="2D1"/>
    <x v="15"/>
    <n v="23209"/>
    <n v="23922"/>
    <n v="12"/>
    <s v="Litres"/>
    <n v="1753"/>
    <s v="Input"/>
    <s v="CO2"/>
    <n v="73.3"/>
    <n v="3.3000000000000003E-5"/>
    <n v="1"/>
    <m/>
    <n v="0"/>
    <n v="0"/>
    <n v="21"/>
    <m/>
    <n v="0"/>
    <n v="0"/>
    <n v="310"/>
    <n v="4.2403317000000005"/>
  </r>
  <r>
    <n v="2008"/>
    <s v="2D1"/>
    <x v="15"/>
    <n v="23209"/>
    <n v="23922"/>
    <n v="12"/>
    <s v="Litres"/>
    <n v="72180"/>
    <s v="Input"/>
    <s v="CO2"/>
    <n v="73.3"/>
    <n v="3.3000000000000003E-5"/>
    <n v="1"/>
    <m/>
    <n v="0"/>
    <n v="0"/>
    <n v="21"/>
    <m/>
    <n v="0"/>
    <n v="0"/>
    <n v="310"/>
    <n v="174.59620200000001"/>
  </r>
  <r>
    <n v="2008"/>
    <s v="2D1"/>
    <x v="15"/>
    <n v="23209"/>
    <n v="23922"/>
    <n v="12"/>
    <s v="Litres"/>
    <n v="146"/>
    <s v="Input"/>
    <s v="CO2"/>
    <n v="73.3"/>
    <n v="3.3000000000000003E-5"/>
    <n v="1"/>
    <m/>
    <n v="0"/>
    <n v="0"/>
    <n v="21"/>
    <m/>
    <n v="0"/>
    <n v="0"/>
    <n v="310"/>
    <n v="0.35315940000000001"/>
  </r>
  <r>
    <n v="2008"/>
    <s v="2D1"/>
    <x v="15"/>
    <n v="23209"/>
    <n v="23923"/>
    <n v="12"/>
    <s v="Litres"/>
    <n v="44"/>
    <s v="Input"/>
    <s v="CO2"/>
    <n v="73.3"/>
    <n v="3.3000000000000003E-5"/>
    <n v="1"/>
    <m/>
    <n v="0"/>
    <n v="0"/>
    <n v="21"/>
    <m/>
    <n v="0"/>
    <n v="0"/>
    <n v="310"/>
    <n v="0.1064316"/>
  </r>
  <r>
    <n v="2008"/>
    <s v="2D1"/>
    <x v="15"/>
    <n v="23209"/>
    <n v="23923"/>
    <n v="12"/>
    <s v="Litres"/>
    <n v="730500"/>
    <s v="Input"/>
    <s v="CO2"/>
    <n v="73.3"/>
    <n v="3.3000000000000003E-5"/>
    <n v="1"/>
    <m/>
    <n v="0"/>
    <n v="0"/>
    <n v="21"/>
    <m/>
    <n v="0"/>
    <n v="0"/>
    <n v="310"/>
    <n v="1767.0064500000001"/>
  </r>
  <r>
    <n v="2008"/>
    <s v="2D1"/>
    <x v="15"/>
    <n v="23209"/>
    <n v="23923"/>
    <n v="12"/>
    <s v="Litres"/>
    <n v="38"/>
    <s v="Input"/>
    <s v="CO2"/>
    <n v="73.3"/>
    <n v="3.3000000000000003E-5"/>
    <n v="1"/>
    <m/>
    <n v="0"/>
    <n v="0"/>
    <n v="21"/>
    <m/>
    <n v="0"/>
    <n v="0"/>
    <n v="310"/>
    <n v="9.1918200000000005E-2"/>
  </r>
  <r>
    <n v="2008"/>
    <s v="2D1"/>
    <x v="15"/>
    <n v="23209"/>
    <n v="23923"/>
    <n v="12"/>
    <s v="Litres"/>
    <n v="8425"/>
    <s v="Input"/>
    <s v="CO2"/>
    <n v="73.3"/>
    <n v="3.3000000000000003E-5"/>
    <n v="1"/>
    <m/>
    <n v="0"/>
    <n v="0"/>
    <n v="21"/>
    <m/>
    <n v="0"/>
    <n v="0"/>
    <n v="310"/>
    <n v="20.379232500000001"/>
  </r>
  <r>
    <n v="2008"/>
    <s v="2D1"/>
    <x v="15"/>
    <n v="23209"/>
    <n v="23924"/>
    <n v="12"/>
    <s v="Litres"/>
    <n v="260280"/>
    <s v="Input"/>
    <s v="CO2"/>
    <n v="73.3"/>
    <n v="3.3000000000000003E-5"/>
    <n v="1"/>
    <m/>
    <n v="0"/>
    <n v="0"/>
    <n v="21"/>
    <m/>
    <n v="0"/>
    <n v="0"/>
    <n v="310"/>
    <n v="629.59129200000007"/>
  </r>
  <r>
    <n v="2008"/>
    <s v="2D1"/>
    <x v="15"/>
    <n v="23209"/>
    <n v="23924"/>
    <n v="12"/>
    <s v="Litres"/>
    <n v="158125"/>
    <s v="Input"/>
    <s v="CO2"/>
    <n v="73.3"/>
    <n v="3.3000000000000003E-5"/>
    <n v="1"/>
    <m/>
    <n v="0"/>
    <n v="0"/>
    <n v="21"/>
    <m/>
    <n v="0"/>
    <n v="0"/>
    <n v="310"/>
    <n v="382.48856250000006"/>
  </r>
  <r>
    <n v="2008"/>
    <s v="2D1"/>
    <x v="15"/>
    <n v="23209"/>
    <n v="23925"/>
    <n v="12"/>
    <s v="Litres"/>
    <n v="2473017.5"/>
    <s v="Input"/>
    <s v="CO2"/>
    <n v="73.3"/>
    <n v="3.3000000000000003E-5"/>
    <n v="1"/>
    <m/>
    <n v="0"/>
    <n v="0"/>
    <n v="21"/>
    <m/>
    <n v="0"/>
    <n v="0"/>
    <n v="310"/>
    <n v="5981.9820307500004"/>
  </r>
  <r>
    <n v="2008"/>
    <s v="2D1"/>
    <x v="15"/>
    <n v="23209"/>
    <n v="23925"/>
    <n v="12"/>
    <s v="Litres"/>
    <n v="1333920"/>
    <s v="Input"/>
    <s v="CO2"/>
    <n v="73.3"/>
    <n v="3.3000000000000003E-5"/>
    <n v="1"/>
    <m/>
    <n v="0"/>
    <n v="0"/>
    <n v="21"/>
    <m/>
    <n v="0"/>
    <n v="0"/>
    <n v="310"/>
    <n v="3226.6190880000004"/>
  </r>
  <r>
    <n v="2008"/>
    <s v="2D1"/>
    <x v="15"/>
    <n v="23209"/>
    <n v="23926"/>
    <n v="27"/>
    <s v="Tonne"/>
    <n v="442"/>
    <s v="Input"/>
    <s v="CO2"/>
    <n v="73.3"/>
    <n v="3.3000000000000003E-5"/>
    <n v="1"/>
    <m/>
    <n v="0"/>
    <n v="0"/>
    <n v="21"/>
    <m/>
    <n v="0"/>
    <n v="0"/>
    <n v="310"/>
    <n v="1.0691538"/>
  </r>
  <r>
    <n v="2008"/>
    <s v="2D1"/>
    <x v="15"/>
    <n v="23209"/>
    <n v="23926"/>
    <n v="27"/>
    <s v="Tonne"/>
    <n v="107868"/>
    <s v="Input"/>
    <s v="CO2"/>
    <n v="73.3"/>
    <n v="3.3000000000000003E-5"/>
    <n v="1"/>
    <m/>
    <n v="0"/>
    <n v="0"/>
    <n v="21"/>
    <m/>
    <n v="0"/>
    <n v="0"/>
    <n v="310"/>
    <n v="260.92190520000003"/>
  </r>
  <r>
    <n v="2008"/>
    <s v="2D1"/>
    <x v="15"/>
    <n v="23209"/>
    <n v="23926"/>
    <n v="27"/>
    <s v="Tonne"/>
    <n v="13161"/>
    <s v="Input"/>
    <s v="CO2"/>
    <n v="73.3"/>
    <n v="3.3000000000000003E-5"/>
    <n v="1"/>
    <m/>
    <n v="0"/>
    <n v="0"/>
    <n v="21"/>
    <m/>
    <n v="0"/>
    <n v="0"/>
    <n v="310"/>
    <n v="31.835142900000001"/>
  </r>
  <r>
    <n v="2008"/>
    <s v="2D1"/>
    <x v="15"/>
    <n v="24114"/>
    <n v="23901"/>
    <n v="27"/>
    <s v="Tonne"/>
    <n v="57346"/>
    <s v="Input"/>
    <s v="CO2"/>
    <n v="73.3"/>
    <n v="3.3000000000000003E-5"/>
    <n v="1"/>
    <m/>
    <n v="0"/>
    <n v="0"/>
    <n v="21"/>
    <m/>
    <n v="0"/>
    <n v="0"/>
    <n v="310"/>
    <n v="138.7142394"/>
  </r>
  <r>
    <n v="2008"/>
    <s v="2D1"/>
    <x v="15"/>
    <n v="24114"/>
    <n v="23901"/>
    <n v="27"/>
    <s v="Tonne"/>
    <n v="953943"/>
    <s v="Input"/>
    <s v="CO2"/>
    <n v="73.3"/>
    <n v="3.3000000000000003E-5"/>
    <n v="1"/>
    <m/>
    <n v="0"/>
    <n v="0"/>
    <n v="21"/>
    <m/>
    <n v="0"/>
    <n v="0"/>
    <n v="310"/>
    <n v="2307.4927226999998"/>
  </r>
  <r>
    <n v="2008"/>
    <s v="2D1"/>
    <x v="15"/>
    <n v="24114"/>
    <n v="23911"/>
    <n v="12"/>
    <s v="Litres"/>
    <n v="223827.73749999999"/>
    <s v="Input"/>
    <s v="CO2"/>
    <n v="73.3"/>
    <n v="3.3000000000000003E-5"/>
    <n v="1"/>
    <m/>
    <n v="0"/>
    <n v="0"/>
    <n v="21"/>
    <m/>
    <n v="0"/>
    <n v="0"/>
    <n v="310"/>
    <n v="541.41691423875"/>
  </r>
  <r>
    <n v="2008"/>
    <s v="2D1"/>
    <x v="15"/>
    <n v="24121"/>
    <n v="23901"/>
    <n v="27"/>
    <s v="Tonne"/>
    <n v="285"/>
    <s v="Input"/>
    <s v="CO2"/>
    <n v="73.3"/>
    <n v="3.3000000000000003E-5"/>
    <n v="1"/>
    <m/>
    <n v="0"/>
    <n v="0"/>
    <n v="21"/>
    <m/>
    <n v="0"/>
    <n v="0"/>
    <n v="310"/>
    <n v="0.68938650000000001"/>
  </r>
  <r>
    <n v="2008"/>
    <s v="2D1"/>
    <x v="15"/>
    <n v="24132"/>
    <n v="23922"/>
    <n v="12"/>
    <s v="Litres"/>
    <n v="21137"/>
    <s v="Input"/>
    <s v="CO2"/>
    <n v="73.3"/>
    <n v="3.3000000000000003E-5"/>
    <n v="1"/>
    <m/>
    <n v="0"/>
    <n v="0"/>
    <n v="21"/>
    <m/>
    <n v="0"/>
    <n v="0"/>
    <n v="310"/>
    <n v="51.128289299999999"/>
  </r>
  <r>
    <n v="2008"/>
    <s v="2D1"/>
    <x v="15"/>
    <n v="24134"/>
    <n v="23922"/>
    <n v="12"/>
    <s v="Litres"/>
    <n v="348851"/>
    <s v="Input"/>
    <s v="CO2"/>
    <n v="73.3"/>
    <n v="3.3000000000000003E-5"/>
    <n v="1"/>
    <m/>
    <n v="0"/>
    <n v="0"/>
    <n v="21"/>
    <m/>
    <n v="0"/>
    <n v="0"/>
    <n v="310"/>
    <n v="843.83568390000005"/>
  </r>
  <r>
    <n v="2008"/>
    <s v="2D1"/>
    <x v="15"/>
    <n v="24219"/>
    <n v="23911"/>
    <n v="12"/>
    <s v="Litres"/>
    <n v="9611"/>
    <s v="Input"/>
    <s v="CO2"/>
    <n v="73.3"/>
    <n v="3.3000000000000003E-5"/>
    <n v="1"/>
    <m/>
    <n v="0"/>
    <n v="0"/>
    <n v="21"/>
    <m/>
    <n v="0"/>
    <n v="0"/>
    <n v="310"/>
    <n v="23.2480479"/>
  </r>
  <r>
    <n v="2008"/>
    <s v="2D1"/>
    <x v="15"/>
    <n v="24219"/>
    <n v="23989"/>
    <n v="0"/>
    <m/>
    <n v="57"/>
    <s v="Input"/>
    <s v="CO2"/>
    <n v="73.3"/>
    <n v="3.3000000000000003E-5"/>
    <n v="1"/>
    <m/>
    <n v="0"/>
    <n v="0"/>
    <n v="21"/>
    <m/>
    <n v="0"/>
    <n v="0"/>
    <n v="310"/>
    <n v="0.13787729999999998"/>
  </r>
  <r>
    <n v="2008"/>
    <s v="2D1"/>
    <x v="15"/>
    <n v="24222"/>
    <n v="23908"/>
    <n v="12"/>
    <s v="Litres"/>
    <n v="17575"/>
    <s v="Input"/>
    <s v="CO2"/>
    <n v="73.3"/>
    <n v="3.3000000000000003E-5"/>
    <n v="1"/>
    <m/>
    <n v="0"/>
    <n v="0"/>
    <n v="21"/>
    <m/>
    <n v="0"/>
    <n v="0"/>
    <n v="310"/>
    <n v="42.512167500000004"/>
  </r>
  <r>
    <n v="2008"/>
    <s v="2D1"/>
    <x v="15"/>
    <n v="24222"/>
    <n v="23911"/>
    <n v="12"/>
    <s v="Litres"/>
    <n v="169880"/>
    <s v="Input"/>
    <s v="CO2"/>
    <n v="73.3"/>
    <n v="3.3000000000000003E-5"/>
    <n v="1"/>
    <m/>
    <n v="0"/>
    <n v="0"/>
    <n v="21"/>
    <m/>
    <n v="0"/>
    <n v="0"/>
    <n v="310"/>
    <n v="410.92273200000005"/>
  </r>
  <r>
    <n v="2008"/>
    <s v="2D1"/>
    <x v="15"/>
    <n v="24222"/>
    <n v="23911"/>
    <n v="12"/>
    <s v="Litres"/>
    <n v="247870"/>
    <s v="Input"/>
    <s v="CO2"/>
    <n v="73.3"/>
    <n v="3.3000000000000003E-5"/>
    <n v="1"/>
    <m/>
    <n v="0"/>
    <n v="0"/>
    <n v="21"/>
    <m/>
    <n v="0"/>
    <n v="0"/>
    <n v="310"/>
    <n v="599.57274300000006"/>
  </r>
  <r>
    <n v="2008"/>
    <s v="2D1"/>
    <x v="15"/>
    <n v="24222"/>
    <n v="23911"/>
    <n v="12"/>
    <s v="Litres"/>
    <n v="207"/>
    <s v="Input"/>
    <s v="CO2"/>
    <n v="73.3"/>
    <n v="3.3000000000000003E-5"/>
    <n v="1"/>
    <m/>
    <n v="0"/>
    <n v="0"/>
    <n v="21"/>
    <m/>
    <n v="0"/>
    <n v="0"/>
    <n v="310"/>
    <n v="0.5007123"/>
  </r>
  <r>
    <n v="2008"/>
    <s v="2D1"/>
    <x v="15"/>
    <n v="24222"/>
    <n v="23911"/>
    <n v="12"/>
    <s v="Litres"/>
    <n v="61"/>
    <s v="Input"/>
    <s v="CO2"/>
    <n v="73.3"/>
    <n v="3.3000000000000003E-5"/>
    <n v="1"/>
    <m/>
    <n v="0"/>
    <n v="0"/>
    <n v="21"/>
    <m/>
    <n v="0"/>
    <n v="0"/>
    <n v="310"/>
    <n v="0.14755290000000001"/>
  </r>
  <r>
    <n v="2008"/>
    <s v="2D1"/>
    <x v="15"/>
    <n v="24222"/>
    <n v="23989"/>
    <n v="0"/>
    <m/>
    <n v="25638"/>
    <s v="Input"/>
    <s v="CO2"/>
    <n v="73.3"/>
    <n v="3.3000000000000003E-5"/>
    <n v="1"/>
    <m/>
    <n v="0"/>
    <n v="0"/>
    <n v="21"/>
    <m/>
    <n v="0"/>
    <n v="0"/>
    <n v="310"/>
    <n v="62.0157582"/>
  </r>
  <r>
    <n v="2008"/>
    <s v="2D1"/>
    <x v="15"/>
    <n v="24223"/>
    <n v="23911"/>
    <n v="12"/>
    <s v="Litres"/>
    <n v="281740"/>
    <s v="Input"/>
    <s v="CO2"/>
    <n v="73.3"/>
    <n v="3.3000000000000003E-5"/>
    <n v="1"/>
    <m/>
    <n v="0"/>
    <n v="0"/>
    <n v="21"/>
    <m/>
    <n v="0"/>
    <n v="0"/>
    <n v="310"/>
    <n v="681.50088600000004"/>
  </r>
  <r>
    <n v="2008"/>
    <s v="2D1"/>
    <x v="15"/>
    <n v="24223"/>
    <n v="23911"/>
    <n v="12"/>
    <s v="Litres"/>
    <n v="2724"/>
    <s v="Input"/>
    <s v="CO2"/>
    <n v="73.3"/>
    <n v="3.3000000000000003E-5"/>
    <n v="1"/>
    <m/>
    <n v="0"/>
    <n v="0"/>
    <n v="21"/>
    <m/>
    <n v="0"/>
    <n v="0"/>
    <n v="310"/>
    <n v="6.5890835999999995"/>
  </r>
  <r>
    <n v="2008"/>
    <s v="2D1"/>
    <x v="15"/>
    <n v="24224"/>
    <n v="23989"/>
    <n v="0"/>
    <m/>
    <n v="50"/>
    <s v="Input"/>
    <s v="CO2"/>
    <n v="73.3"/>
    <n v="3.3000000000000003E-5"/>
    <n v="1"/>
    <m/>
    <n v="0"/>
    <n v="0"/>
    <n v="21"/>
    <m/>
    <n v="0"/>
    <n v="0"/>
    <n v="310"/>
    <n v="0.12094500000000001"/>
  </r>
  <r>
    <n v="2008"/>
    <s v="2D1"/>
    <x v="15"/>
    <n v="24229"/>
    <n v="23911"/>
    <n v="12"/>
    <s v="Litres"/>
    <n v="718983"/>
    <s v="Input"/>
    <s v="CO2"/>
    <n v="73.3"/>
    <n v="3.3000000000000003E-5"/>
    <n v="1"/>
    <m/>
    <n v="0"/>
    <n v="0"/>
    <n v="21"/>
    <m/>
    <n v="0"/>
    <n v="0"/>
    <n v="310"/>
    <n v="1739.1479787000001"/>
  </r>
  <r>
    <n v="2008"/>
    <s v="2D1"/>
    <x v="15"/>
    <n v="24229"/>
    <n v="23922"/>
    <n v="12"/>
    <s v="Litres"/>
    <n v="23618"/>
    <s v="Input"/>
    <s v="CO2"/>
    <n v="73.3"/>
    <n v="3.3000000000000003E-5"/>
    <n v="1"/>
    <m/>
    <n v="0"/>
    <n v="0"/>
    <n v="21"/>
    <m/>
    <n v="0"/>
    <n v="0"/>
    <n v="310"/>
    <n v="57.129580199999999"/>
  </r>
  <r>
    <n v="2008"/>
    <s v="2D1"/>
    <x v="15"/>
    <n v="24229"/>
    <n v="23923"/>
    <n v="12"/>
    <s v="Litres"/>
    <n v="50459"/>
    <s v="Input"/>
    <s v="CO2"/>
    <n v="73.3"/>
    <n v="3.3000000000000003E-5"/>
    <n v="1"/>
    <m/>
    <n v="0"/>
    <n v="0"/>
    <n v="21"/>
    <m/>
    <n v="0"/>
    <n v="0"/>
    <n v="310"/>
    <n v="122.0552751"/>
  </r>
  <r>
    <n v="2008"/>
    <s v="2D1"/>
    <x v="15"/>
    <n v="24229"/>
    <n v="23923"/>
    <n v="12"/>
    <s v="Litres"/>
    <n v="48253"/>
    <s v="Input"/>
    <s v="CO2"/>
    <n v="73.3"/>
    <n v="3.3000000000000003E-5"/>
    <n v="1"/>
    <m/>
    <n v="0"/>
    <n v="0"/>
    <n v="21"/>
    <m/>
    <n v="0"/>
    <n v="0"/>
    <n v="310"/>
    <n v="116.71918170000001"/>
  </r>
  <r>
    <n v="2008"/>
    <s v="2D1"/>
    <x v="15"/>
    <n v="24229"/>
    <n v="23926"/>
    <n v="27"/>
    <s v="Tonne"/>
    <n v="1636"/>
    <s v="Input"/>
    <s v="CO2"/>
    <n v="73.3"/>
    <n v="3.3000000000000003E-5"/>
    <n v="1"/>
    <m/>
    <n v="0"/>
    <n v="0"/>
    <n v="21"/>
    <m/>
    <n v="0"/>
    <n v="0"/>
    <n v="310"/>
    <n v="3.9573204"/>
  </r>
  <r>
    <n v="2008"/>
    <s v="2D1"/>
    <x v="15"/>
    <n v="24232"/>
    <n v="23214"/>
    <n v="9"/>
    <s v="Kg"/>
    <n v="373817"/>
    <s v="Input"/>
    <s v="CO2"/>
    <n v="73.3"/>
    <n v="3.3000000000000003E-5"/>
    <n v="1"/>
    <m/>
    <n v="0"/>
    <n v="0"/>
    <n v="21"/>
    <m/>
    <n v="0"/>
    <n v="0"/>
    <n v="310"/>
    <n v="0.9042259413"/>
  </r>
  <r>
    <n v="2008"/>
    <s v="2D1"/>
    <x v="15"/>
    <n v="24232"/>
    <n v="23214"/>
    <n v="9"/>
    <s v="Kg"/>
    <n v="311"/>
    <s v="Input"/>
    <s v="CO2"/>
    <n v="73.3"/>
    <n v="3.3000000000000003E-5"/>
    <n v="1"/>
    <m/>
    <n v="0"/>
    <n v="0"/>
    <n v="21"/>
    <m/>
    <n v="0"/>
    <n v="0"/>
    <n v="310"/>
    <n v="7.5227790000000007E-4"/>
  </r>
  <r>
    <n v="2008"/>
    <s v="2D1"/>
    <x v="15"/>
    <n v="24232"/>
    <n v="23901"/>
    <n v="27"/>
    <s v="Tonne"/>
    <n v="25"/>
    <s v="Input"/>
    <s v="CO2"/>
    <n v="73.3"/>
    <n v="3.3000000000000003E-5"/>
    <n v="1"/>
    <m/>
    <n v="0"/>
    <n v="0"/>
    <n v="21"/>
    <m/>
    <n v="0"/>
    <n v="0"/>
    <n v="310"/>
    <n v="6.0472500000000005E-2"/>
  </r>
  <r>
    <n v="2008"/>
    <s v="2D1"/>
    <x v="15"/>
    <n v="24232"/>
    <n v="23908"/>
    <n v="12"/>
    <s v="Litres"/>
    <n v="281393"/>
    <s v="Input"/>
    <s v="CO2"/>
    <n v="73.3"/>
    <n v="3.3000000000000003E-5"/>
    <n v="1"/>
    <m/>
    <n v="0"/>
    <n v="0"/>
    <n v="21"/>
    <m/>
    <n v="0"/>
    <n v="0"/>
    <n v="310"/>
    <n v="680.66152769999997"/>
  </r>
  <r>
    <n v="2008"/>
    <s v="2D1"/>
    <x v="15"/>
    <n v="24232"/>
    <n v="23908"/>
    <n v="12"/>
    <s v="Litres"/>
    <n v="49557"/>
    <s v="Input"/>
    <s v="CO2"/>
    <n v="73.3"/>
    <n v="3.3000000000000003E-5"/>
    <n v="1"/>
    <m/>
    <n v="0"/>
    <n v="0"/>
    <n v="21"/>
    <m/>
    <n v="0"/>
    <n v="0"/>
    <n v="310"/>
    <n v="119.8734273"/>
  </r>
  <r>
    <n v="2008"/>
    <s v="2D1"/>
    <x v="15"/>
    <n v="24233"/>
    <n v="23214"/>
    <n v="9"/>
    <s v="Kg"/>
    <n v="19821"/>
    <s v="Input"/>
    <s v="CO2"/>
    <n v="73.3"/>
    <n v="3.3000000000000003E-5"/>
    <n v="1"/>
    <m/>
    <n v="0"/>
    <n v="0"/>
    <n v="21"/>
    <m/>
    <n v="0"/>
    <n v="0"/>
    <n v="310"/>
    <n v="4.7945016900000005E-2"/>
  </r>
  <r>
    <n v="2008"/>
    <s v="2D1"/>
    <x v="15"/>
    <n v="24233"/>
    <n v="23214"/>
    <n v="9"/>
    <s v="Kg"/>
    <n v="239010"/>
    <s v="Input"/>
    <s v="CO2"/>
    <n v="73.3"/>
    <n v="3.3000000000000003E-5"/>
    <n v="1"/>
    <m/>
    <n v="0"/>
    <n v="0"/>
    <n v="21"/>
    <m/>
    <n v="0"/>
    <n v="0"/>
    <n v="310"/>
    <n v="0.57814128900000006"/>
  </r>
  <r>
    <n v="2008"/>
    <s v="2D1"/>
    <x v="15"/>
    <n v="24233"/>
    <n v="23214"/>
    <n v="9"/>
    <s v="Kg"/>
    <n v="35462.253299999997"/>
    <s v="Input"/>
    <s v="CO2"/>
    <n v="73.3"/>
    <n v="3.3000000000000003E-5"/>
    <n v="1"/>
    <m/>
    <n v="0"/>
    <n v="0"/>
    <n v="21"/>
    <m/>
    <n v="0"/>
    <n v="0"/>
    <n v="310"/>
    <n v="8.5779644507369995E-2"/>
  </r>
  <r>
    <n v="2008"/>
    <s v="2D1"/>
    <x v="15"/>
    <n v="24233"/>
    <n v="23911"/>
    <n v="12"/>
    <s v="Litres"/>
    <n v="190946"/>
    <s v="Input"/>
    <s v="CO2"/>
    <n v="73.3"/>
    <n v="3.3000000000000003E-5"/>
    <n v="1"/>
    <m/>
    <n v="0"/>
    <n v="0"/>
    <n v="21"/>
    <m/>
    <n v="0"/>
    <n v="0"/>
    <n v="310"/>
    <n v="461.87927939999997"/>
  </r>
  <r>
    <n v="2008"/>
    <s v="2D1"/>
    <x v="15"/>
    <n v="24233"/>
    <n v="23924"/>
    <n v="12"/>
    <s v="Litres"/>
    <n v="994742"/>
    <s v="Input"/>
    <s v="CO2"/>
    <n v="73.3"/>
    <n v="3.3000000000000003E-5"/>
    <n v="1"/>
    <m/>
    <n v="0"/>
    <n v="0"/>
    <n v="21"/>
    <m/>
    <n v="0"/>
    <n v="0"/>
    <n v="310"/>
    <n v="2406.1814238000002"/>
  </r>
  <r>
    <n v="2008"/>
    <s v="2D1"/>
    <x v="15"/>
    <n v="24241"/>
    <n v="23911"/>
    <n v="12"/>
    <s v="Litres"/>
    <n v="33692"/>
    <s v="Input"/>
    <s v="CO2"/>
    <n v="73.3"/>
    <n v="3.3000000000000003E-5"/>
    <n v="1"/>
    <m/>
    <n v="0"/>
    <n v="0"/>
    <n v="21"/>
    <m/>
    <n v="0"/>
    <n v="0"/>
    <n v="310"/>
    <n v="81.497578800000014"/>
  </r>
  <r>
    <n v="2008"/>
    <s v="2D1"/>
    <x v="15"/>
    <n v="24243"/>
    <n v="23903"/>
    <n v="12"/>
    <s v="Litres"/>
    <n v="3840522"/>
    <s v="Input"/>
    <s v="CO2"/>
    <n v="73.3"/>
    <n v="3.3000000000000003E-5"/>
    <n v="1"/>
    <m/>
    <n v="0"/>
    <n v="0"/>
    <n v="21"/>
    <m/>
    <n v="0"/>
    <n v="0"/>
    <n v="310"/>
    <n v="9289.8386657999999"/>
  </r>
  <r>
    <n v="2008"/>
    <s v="2D1"/>
    <x v="15"/>
    <n v="24243"/>
    <n v="23989"/>
    <n v="0"/>
    <m/>
    <n v="46640"/>
    <s v="Input"/>
    <s v="CO2"/>
    <n v="73.3"/>
    <n v="3.3000000000000003E-5"/>
    <n v="1"/>
    <m/>
    <n v="0"/>
    <n v="0"/>
    <n v="21"/>
    <m/>
    <n v="0"/>
    <n v="0"/>
    <n v="310"/>
    <n v="112.81749600000001"/>
  </r>
  <r>
    <n v="2008"/>
    <s v="2D1"/>
    <x v="15"/>
    <n v="24246"/>
    <n v="23908"/>
    <n v="12"/>
    <s v="Litres"/>
    <n v="922"/>
    <s v="Input"/>
    <s v="CO2"/>
    <n v="73.3"/>
    <n v="3.3000000000000003E-5"/>
    <n v="1"/>
    <m/>
    <n v="0"/>
    <n v="0"/>
    <n v="21"/>
    <m/>
    <n v="0"/>
    <n v="0"/>
    <n v="310"/>
    <n v="2.2302257999999999"/>
  </r>
  <r>
    <n v="2008"/>
    <s v="2D1"/>
    <x v="15"/>
    <n v="24246"/>
    <n v="23989"/>
    <n v="0"/>
    <m/>
    <n v="1050"/>
    <s v="Input"/>
    <s v="CO2"/>
    <n v="73.3"/>
    <n v="3.3000000000000003E-5"/>
    <n v="1"/>
    <m/>
    <n v="0"/>
    <n v="0"/>
    <n v="21"/>
    <m/>
    <n v="0"/>
    <n v="0"/>
    <n v="310"/>
    <n v="2.5398450000000001"/>
  </r>
  <r>
    <n v="2008"/>
    <s v="2D1"/>
    <x v="15"/>
    <n v="24247"/>
    <n v="23908"/>
    <n v="12"/>
    <s v="Litres"/>
    <n v="1562612"/>
    <s v="Input"/>
    <s v="CO2"/>
    <n v="73.3"/>
    <n v="3.3000000000000003E-5"/>
    <n v="1"/>
    <m/>
    <n v="0"/>
    <n v="0"/>
    <n v="21"/>
    <m/>
    <n v="0"/>
    <n v="0"/>
    <n v="310"/>
    <n v="3779.8021668000001"/>
  </r>
  <r>
    <n v="2008"/>
    <s v="2D1"/>
    <x v="15"/>
    <n v="24247"/>
    <n v="23908"/>
    <n v="12"/>
    <s v="Litres"/>
    <n v="797157"/>
    <s v="Input"/>
    <s v="CO2"/>
    <n v="73.3"/>
    <n v="3.3000000000000003E-5"/>
    <n v="1"/>
    <m/>
    <n v="0"/>
    <n v="0"/>
    <n v="21"/>
    <m/>
    <n v="0"/>
    <n v="0"/>
    <n v="310"/>
    <n v="1928.2430672999999"/>
  </r>
  <r>
    <n v="2008"/>
    <s v="2D1"/>
    <x v="15"/>
    <n v="24248"/>
    <n v="23904"/>
    <n v="12"/>
    <s v="Litres"/>
    <n v="100967.765"/>
    <s v="Input"/>
    <s v="CO2"/>
    <n v="73.3"/>
    <n v="3.3000000000000003E-5"/>
    <n v="1"/>
    <m/>
    <n v="0"/>
    <n v="0"/>
    <n v="21"/>
    <m/>
    <n v="0"/>
    <n v="0"/>
    <n v="310"/>
    <n v="244.2309267585"/>
  </r>
  <r>
    <n v="2008"/>
    <s v="2D1"/>
    <x v="15"/>
    <n v="24248"/>
    <n v="23922"/>
    <n v="12"/>
    <s v="Litres"/>
    <n v="503480.13900000002"/>
    <s v="Input"/>
    <s v="CO2"/>
    <n v="73.3"/>
    <n v="3.3000000000000003E-5"/>
    <n v="1"/>
    <m/>
    <n v="0"/>
    <n v="0"/>
    <n v="21"/>
    <m/>
    <n v="0"/>
    <n v="0"/>
    <n v="310"/>
    <n v="1217.8681082271"/>
  </r>
  <r>
    <n v="2008"/>
    <s v="2D1"/>
    <x v="15"/>
    <n v="24248"/>
    <n v="23922"/>
    <n v="12"/>
    <s v="Litres"/>
    <n v="60305"/>
    <s v="Input"/>
    <s v="CO2"/>
    <n v="73.3"/>
    <n v="3.3000000000000003E-5"/>
    <n v="1"/>
    <m/>
    <n v="0"/>
    <n v="0"/>
    <n v="21"/>
    <m/>
    <n v="0"/>
    <n v="0"/>
    <n v="310"/>
    <n v="145.87176450000001"/>
  </r>
  <r>
    <n v="2008"/>
    <s v="2D1"/>
    <x v="15"/>
    <n v="24293"/>
    <n v="23908"/>
    <n v="12"/>
    <s v="Litres"/>
    <n v="6270584.716"/>
    <s v="Input"/>
    <s v="CO2"/>
    <n v="73.3"/>
    <n v="3.3000000000000003E-5"/>
    <n v="1"/>
    <m/>
    <n v="0"/>
    <n v="0"/>
    <n v="21"/>
    <m/>
    <n v="0"/>
    <n v="0"/>
    <n v="310"/>
    <n v="15167.917369532401"/>
  </r>
  <r>
    <n v="2008"/>
    <s v="2D1"/>
    <x v="15"/>
    <n v="24293"/>
    <n v="23922"/>
    <n v="12"/>
    <s v="Litres"/>
    <n v="157300000"/>
    <s v="Input"/>
    <s v="CO2"/>
    <n v="73.3"/>
    <n v="3.3000000000000003E-5"/>
    <n v="1"/>
    <m/>
    <n v="0"/>
    <n v="0"/>
    <n v="21"/>
    <m/>
    <n v="0"/>
    <n v="0"/>
    <n v="310"/>
    <n v="380492.97000000003"/>
  </r>
  <r>
    <n v="2008"/>
    <s v="2D1"/>
    <x v="15"/>
    <n v="24293"/>
    <n v="23922"/>
    <n v="12"/>
    <s v="Litres"/>
    <n v="1052.8514"/>
    <s v="Input"/>
    <s v="CO2"/>
    <n v="73.3"/>
    <n v="3.3000000000000003E-5"/>
    <n v="1"/>
    <m/>
    <n v="0"/>
    <n v="0"/>
    <n v="21"/>
    <m/>
    <n v="0"/>
    <n v="0"/>
    <n v="310"/>
    <n v="2.5467422514600004"/>
  </r>
  <r>
    <n v="2008"/>
    <s v="2D1"/>
    <x v="15"/>
    <n v="24293"/>
    <n v="23922"/>
    <n v="12"/>
    <s v="Litres"/>
    <n v="1710.5"/>
    <s v="Input"/>
    <s v="CO2"/>
    <n v="73.3"/>
    <n v="3.3000000000000003E-5"/>
    <n v="1"/>
    <m/>
    <n v="0"/>
    <n v="0"/>
    <n v="21"/>
    <m/>
    <n v="0"/>
    <n v="0"/>
    <n v="310"/>
    <n v="4.1375284500000005"/>
  </r>
  <r>
    <n v="2008"/>
    <s v="2D1"/>
    <x v="15"/>
    <n v="24293"/>
    <n v="23922"/>
    <n v="12"/>
    <s v="Litres"/>
    <n v="203476"/>
    <s v="Input"/>
    <s v="CO2"/>
    <n v="73.3"/>
    <n v="3.3000000000000003E-5"/>
    <n v="1"/>
    <m/>
    <n v="0"/>
    <n v="0"/>
    <n v="21"/>
    <m/>
    <n v="0"/>
    <n v="0"/>
    <n v="310"/>
    <n v="492.18809640000001"/>
  </r>
  <r>
    <n v="2008"/>
    <s v="2D1"/>
    <x v="15"/>
    <n v="24295"/>
    <n v="23911"/>
    <n v="12"/>
    <s v="Litres"/>
    <n v="81"/>
    <s v="Input"/>
    <s v="CO2"/>
    <n v="73.3"/>
    <n v="3.3000000000000003E-5"/>
    <n v="1"/>
    <m/>
    <n v="0"/>
    <n v="0"/>
    <n v="21"/>
    <m/>
    <n v="0"/>
    <n v="0"/>
    <n v="310"/>
    <n v="0.19593090000000002"/>
  </r>
  <r>
    <n v="2008"/>
    <s v="2D1"/>
    <x v="15"/>
    <n v="24295"/>
    <n v="23989"/>
    <n v="0"/>
    <m/>
    <n v="307"/>
    <s v="Input"/>
    <s v="CO2"/>
    <n v="73.3"/>
    <n v="3.3000000000000003E-5"/>
    <n v="1"/>
    <m/>
    <n v="0"/>
    <n v="0"/>
    <n v="21"/>
    <m/>
    <n v="0"/>
    <n v="0"/>
    <n v="310"/>
    <n v="0.74260230000000005"/>
  </r>
  <r>
    <n v="2008"/>
    <s v="2D1"/>
    <x v="15"/>
    <n v="24295"/>
    <n v="23989"/>
    <n v="0"/>
    <m/>
    <n v="390"/>
    <s v="Input"/>
    <s v="CO2"/>
    <n v="73.3"/>
    <n v="3.3000000000000003E-5"/>
    <n v="1"/>
    <m/>
    <n v="0"/>
    <n v="0"/>
    <n v="21"/>
    <m/>
    <n v="0"/>
    <n v="0"/>
    <n v="310"/>
    <n v="0.94337100000000007"/>
  </r>
  <r>
    <n v="2008"/>
    <s v="2D1"/>
    <x v="15"/>
    <n v="24295"/>
    <n v="23989"/>
    <n v="0"/>
    <m/>
    <n v="250"/>
    <s v="Input"/>
    <s v="CO2"/>
    <n v="73.3"/>
    <n v="3.3000000000000003E-5"/>
    <n v="1"/>
    <m/>
    <n v="0"/>
    <n v="0"/>
    <n v="21"/>
    <m/>
    <n v="0"/>
    <n v="0"/>
    <n v="310"/>
    <n v="0.60472500000000007"/>
  </r>
  <r>
    <n v="2008"/>
    <s v="2D1"/>
    <x v="15"/>
    <n v="24295"/>
    <n v="23989"/>
    <n v="0"/>
    <m/>
    <n v="824003"/>
    <s v="Input"/>
    <s v="CO2"/>
    <n v="73.3"/>
    <n v="3.3000000000000003E-5"/>
    <n v="1"/>
    <m/>
    <n v="0"/>
    <n v="0"/>
    <n v="21"/>
    <m/>
    <n v="0"/>
    <n v="0"/>
    <n v="310"/>
    <n v="1993.1808567"/>
  </r>
  <r>
    <n v="2008"/>
    <s v="2D1"/>
    <x v="15"/>
    <n v="24295"/>
    <n v="23989"/>
    <n v="0"/>
    <m/>
    <n v="13414"/>
    <s v="Input"/>
    <s v="CO2"/>
    <n v="73.3"/>
    <n v="3.3000000000000003E-5"/>
    <n v="1"/>
    <m/>
    <n v="0"/>
    <n v="0"/>
    <n v="21"/>
    <m/>
    <n v="0"/>
    <n v="0"/>
    <n v="310"/>
    <n v="32.447124600000002"/>
  </r>
  <r>
    <n v="2008"/>
    <s v="2D1"/>
    <x v="15"/>
    <n v="24297"/>
    <n v="23902"/>
    <n v="27"/>
    <s v="Tonne"/>
    <n v="2635.4097999999999"/>
    <s v="Input"/>
    <s v="CO2"/>
    <n v="73.3"/>
    <n v="3.3000000000000003E-5"/>
    <n v="1"/>
    <m/>
    <n v="0"/>
    <n v="0"/>
    <n v="21"/>
    <m/>
    <n v="0"/>
    <n v="0"/>
    <n v="310"/>
    <n v="6.3747927652200005"/>
  </r>
  <r>
    <n v="2008"/>
    <s v="2D1"/>
    <x v="15"/>
    <n v="24297"/>
    <n v="23902"/>
    <n v="27"/>
    <s v="Tonne"/>
    <n v="4495288.8"/>
    <s v="Input"/>
    <s v="CO2"/>
    <n v="73.3"/>
    <n v="3.3000000000000003E-5"/>
    <n v="1"/>
    <m/>
    <n v="0"/>
    <n v="0"/>
    <n v="21"/>
    <m/>
    <n v="0"/>
    <n v="0"/>
    <n v="310"/>
    <n v="10873.65407832"/>
  </r>
  <r>
    <n v="2008"/>
    <s v="2D1"/>
    <x v="15"/>
    <n v="24297"/>
    <n v="23903"/>
    <n v="12"/>
    <s v="Litres"/>
    <n v="258193"/>
    <s v="Input"/>
    <s v="CO2"/>
    <n v="73.3"/>
    <n v="3.3000000000000003E-5"/>
    <n v="1"/>
    <m/>
    <n v="0"/>
    <n v="0"/>
    <n v="21"/>
    <m/>
    <n v="0"/>
    <n v="0"/>
    <n v="310"/>
    <n v="624.54304769999999"/>
  </r>
  <r>
    <n v="2008"/>
    <s v="2D1"/>
    <x v="15"/>
    <n v="24297"/>
    <n v="23908"/>
    <n v="12"/>
    <s v="Litres"/>
    <n v="2302090"/>
    <s v="Input"/>
    <s v="CO2"/>
    <n v="73.3"/>
    <n v="3.3000000000000003E-5"/>
    <n v="1"/>
    <m/>
    <n v="0"/>
    <n v="0"/>
    <n v="21"/>
    <m/>
    <n v="0"/>
    <n v="0"/>
    <n v="310"/>
    <n v="5568.5255010000001"/>
  </r>
  <r>
    <n v="2008"/>
    <s v="2D1"/>
    <x v="15"/>
    <n v="24297"/>
    <n v="23908"/>
    <n v="12"/>
    <s v="Litres"/>
    <n v="989465"/>
    <s v="Input"/>
    <s v="CO2"/>
    <n v="73.3"/>
    <n v="3.3000000000000003E-5"/>
    <n v="1"/>
    <m/>
    <n v="0"/>
    <n v="0"/>
    <n v="21"/>
    <m/>
    <n v="0"/>
    <n v="0"/>
    <n v="310"/>
    <n v="2393.4168885000004"/>
  </r>
  <r>
    <n v="2008"/>
    <s v="2D1"/>
    <x v="15"/>
    <n v="24297"/>
    <n v="23911"/>
    <n v="12"/>
    <s v="Litres"/>
    <n v="795319.4"/>
    <s v="Input"/>
    <s v="CO2"/>
    <n v="73.3"/>
    <n v="3.3000000000000003E-5"/>
    <n v="1"/>
    <m/>
    <n v="0"/>
    <n v="0"/>
    <n v="21"/>
    <m/>
    <n v="0"/>
    <n v="0"/>
    <n v="310"/>
    <n v="1923.7980966600001"/>
  </r>
  <r>
    <n v="2008"/>
    <s v="2D1"/>
    <x v="15"/>
    <n v="24297"/>
    <n v="23922"/>
    <n v="12"/>
    <s v="Litres"/>
    <n v="102722"/>
    <s v="Input"/>
    <s v="CO2"/>
    <n v="73.3"/>
    <n v="3.3000000000000003E-5"/>
    <n v="1"/>
    <m/>
    <n v="0"/>
    <n v="0"/>
    <n v="21"/>
    <m/>
    <n v="0"/>
    <n v="0"/>
    <n v="310"/>
    <n v="248.47424580000001"/>
  </r>
  <r>
    <n v="2008"/>
    <s v="2D1"/>
    <x v="15"/>
    <n v="24297"/>
    <n v="23922"/>
    <n v="12"/>
    <s v="Litres"/>
    <n v="319417"/>
    <s v="Input"/>
    <s v="CO2"/>
    <n v="73.3"/>
    <n v="3.3000000000000003E-5"/>
    <n v="1"/>
    <m/>
    <n v="0"/>
    <n v="0"/>
    <n v="21"/>
    <m/>
    <n v="0"/>
    <n v="0"/>
    <n v="310"/>
    <n v="772.63778130000003"/>
  </r>
  <r>
    <n v="2008"/>
    <s v="2D1"/>
    <x v="15"/>
    <n v="24297"/>
    <n v="23922"/>
    <n v="12"/>
    <s v="Litres"/>
    <n v="37470"/>
    <s v="Input"/>
    <s v="CO2"/>
    <n v="73.3"/>
    <n v="3.3000000000000003E-5"/>
    <n v="1"/>
    <m/>
    <n v="0"/>
    <n v="0"/>
    <n v="21"/>
    <m/>
    <n v="0"/>
    <n v="0"/>
    <n v="310"/>
    <n v="90.636183000000003"/>
  </r>
  <r>
    <n v="2008"/>
    <s v="2D1"/>
    <x v="15"/>
    <n v="24297"/>
    <n v="23922"/>
    <n v="12"/>
    <s v="Litres"/>
    <n v="599844"/>
    <s v="Input"/>
    <s v="CO2"/>
    <n v="73.3"/>
    <n v="3.3000000000000003E-5"/>
    <n v="1"/>
    <m/>
    <n v="0"/>
    <n v="0"/>
    <n v="21"/>
    <m/>
    <n v="0"/>
    <n v="0"/>
    <n v="310"/>
    <n v="1450.9626516000001"/>
  </r>
  <r>
    <n v="2008"/>
    <s v="2D1"/>
    <x v="15"/>
    <n v="24297"/>
    <n v="23922"/>
    <n v="12"/>
    <s v="Litres"/>
    <n v="1094008"/>
    <s v="Input"/>
    <s v="CO2"/>
    <n v="73.3"/>
    <n v="3.3000000000000003E-5"/>
    <n v="1"/>
    <m/>
    <n v="0"/>
    <n v="0"/>
    <n v="21"/>
    <m/>
    <n v="0"/>
    <n v="0"/>
    <n v="310"/>
    <n v="2646.2959511999998"/>
  </r>
  <r>
    <n v="2008"/>
    <s v="2D1"/>
    <x v="15"/>
    <n v="24299"/>
    <n v="23903"/>
    <n v="12"/>
    <s v="Litres"/>
    <n v="5789394"/>
    <s v="Input"/>
    <s v="CO2"/>
    <n v="73.3"/>
    <n v="3.3000000000000003E-5"/>
    <n v="1"/>
    <m/>
    <n v="0"/>
    <n v="0"/>
    <n v="21"/>
    <m/>
    <n v="0"/>
    <n v="0"/>
    <n v="310"/>
    <n v="14003.965146600001"/>
  </r>
  <r>
    <n v="2008"/>
    <s v="2D1"/>
    <x v="15"/>
    <n v="24299"/>
    <n v="23903"/>
    <n v="12"/>
    <s v="Litres"/>
    <n v="19470"/>
    <s v="Input"/>
    <s v="CO2"/>
    <n v="73.3"/>
    <n v="3.3000000000000003E-5"/>
    <n v="1"/>
    <m/>
    <n v="0"/>
    <n v="0"/>
    <n v="21"/>
    <m/>
    <n v="0"/>
    <n v="0"/>
    <n v="310"/>
    <n v="47.095983000000004"/>
  </r>
  <r>
    <n v="2008"/>
    <s v="2D1"/>
    <x v="15"/>
    <n v="24299"/>
    <n v="23903"/>
    <n v="12"/>
    <s v="Litres"/>
    <n v="1497436"/>
    <s v="Input"/>
    <s v="CO2"/>
    <n v="73.3"/>
    <n v="3.3000000000000003E-5"/>
    <n v="1"/>
    <m/>
    <n v="0"/>
    <n v="0"/>
    <n v="21"/>
    <m/>
    <n v="0"/>
    <n v="0"/>
    <n v="310"/>
    <n v="3622.1479404000002"/>
  </r>
  <r>
    <n v="2008"/>
    <s v="2D1"/>
    <x v="15"/>
    <n v="24299"/>
    <n v="23908"/>
    <n v="12"/>
    <s v="Litres"/>
    <n v="579908.2709"/>
    <s v="Input"/>
    <s v="CO2"/>
    <n v="73.3"/>
    <n v="3.3000000000000003E-5"/>
    <n v="1"/>
    <m/>
    <n v="0"/>
    <n v="0"/>
    <n v="21"/>
    <m/>
    <n v="0"/>
    <n v="0"/>
    <n v="310"/>
    <n v="1402.7401164800099"/>
  </r>
  <r>
    <n v="2008"/>
    <s v="2D1"/>
    <x v="15"/>
    <n v="24299"/>
    <n v="23922"/>
    <n v="12"/>
    <s v="Litres"/>
    <n v="99560"/>
    <s v="Input"/>
    <s v="CO2"/>
    <n v="73.3"/>
    <n v="3.3000000000000003E-5"/>
    <n v="1"/>
    <m/>
    <n v="0"/>
    <n v="0"/>
    <n v="21"/>
    <m/>
    <n v="0"/>
    <n v="0"/>
    <n v="310"/>
    <n v="240.82568400000002"/>
  </r>
  <r>
    <n v="2008"/>
    <s v="2D1"/>
    <x v="15"/>
    <n v="24299"/>
    <n v="23989"/>
    <n v="0"/>
    <m/>
    <n v="76560"/>
    <s v="Input"/>
    <s v="CO2"/>
    <n v="73.3"/>
    <n v="3.3000000000000003E-5"/>
    <n v="1"/>
    <m/>
    <n v="0"/>
    <n v="0"/>
    <n v="21"/>
    <m/>
    <n v="0"/>
    <n v="0"/>
    <n v="310"/>
    <n v="185.19098400000001"/>
  </r>
  <r>
    <n v="2008"/>
    <s v="2D1"/>
    <x v="15"/>
    <n v="25111"/>
    <n v="23911"/>
    <n v="12"/>
    <s v="Litres"/>
    <n v="178143"/>
    <s v="Input"/>
    <s v="CO2"/>
    <n v="73.3"/>
    <n v="3.3000000000000003E-5"/>
    <n v="1"/>
    <m/>
    <n v="0"/>
    <n v="0"/>
    <n v="21"/>
    <m/>
    <n v="0"/>
    <n v="0"/>
    <n v="310"/>
    <n v="430.91010270000004"/>
  </r>
  <r>
    <n v="2008"/>
    <s v="2D1"/>
    <x v="15"/>
    <n v="25111"/>
    <n v="23922"/>
    <n v="12"/>
    <s v="Litres"/>
    <n v="2617635"/>
    <s v="Input"/>
    <s v="CO2"/>
    <n v="73.3"/>
    <n v="3.3000000000000003E-5"/>
    <n v="1"/>
    <m/>
    <n v="0"/>
    <n v="0"/>
    <n v="21"/>
    <m/>
    <n v="0"/>
    <n v="0"/>
    <n v="310"/>
    <n v="6331.7973015000007"/>
  </r>
  <r>
    <n v="2008"/>
    <s v="2D1"/>
    <x v="15"/>
    <n v="25111"/>
    <n v="23989"/>
    <n v="0"/>
    <m/>
    <n v="5313322"/>
    <s v="Input"/>
    <s v="CO2"/>
    <n v="73.3"/>
    <n v="3.3000000000000003E-5"/>
    <n v="1"/>
    <m/>
    <n v="0"/>
    <n v="0"/>
    <n v="21"/>
    <m/>
    <n v="0"/>
    <n v="0"/>
    <n v="310"/>
    <n v="12852.394585800001"/>
  </r>
  <r>
    <n v="2008"/>
    <s v="2D1"/>
    <x v="15"/>
    <n v="25113"/>
    <n v="23911"/>
    <n v="12"/>
    <s v="Litres"/>
    <n v="242185"/>
    <s v="Input"/>
    <s v="CO2"/>
    <n v="73.3"/>
    <n v="3.3000000000000003E-5"/>
    <n v="1"/>
    <m/>
    <n v="0"/>
    <n v="0"/>
    <n v="21"/>
    <m/>
    <n v="0"/>
    <n v="0"/>
    <n v="310"/>
    <n v="585.82129650000002"/>
  </r>
  <r>
    <n v="2008"/>
    <s v="2D1"/>
    <x v="15"/>
    <n v="25114"/>
    <n v="23911"/>
    <n v="12"/>
    <s v="Litres"/>
    <n v="57710"/>
    <s v="Input"/>
    <s v="CO2"/>
    <n v="73.3"/>
    <n v="3.3000000000000003E-5"/>
    <n v="1"/>
    <m/>
    <n v="0"/>
    <n v="0"/>
    <n v="21"/>
    <m/>
    <n v="0"/>
    <n v="0"/>
    <n v="310"/>
    <n v="139.594719"/>
  </r>
  <r>
    <n v="2008"/>
    <s v="2D1"/>
    <x v="15"/>
    <n v="25191"/>
    <n v="23911"/>
    <n v="12"/>
    <s v="Litres"/>
    <n v="339120"/>
    <s v="Input"/>
    <s v="CO2"/>
    <n v="73.3"/>
    <n v="3.3000000000000003E-5"/>
    <n v="1"/>
    <m/>
    <n v="0"/>
    <n v="0"/>
    <n v="21"/>
    <m/>
    <n v="0"/>
    <n v="0"/>
    <n v="310"/>
    <n v="820.29736800000012"/>
  </r>
  <r>
    <n v="2008"/>
    <s v="2D1"/>
    <x v="15"/>
    <n v="25191"/>
    <n v="23911"/>
    <n v="12"/>
    <s v="Litres"/>
    <n v="23701"/>
    <s v="Input"/>
    <s v="CO2"/>
    <n v="73.3"/>
    <n v="3.3000000000000003E-5"/>
    <n v="1"/>
    <m/>
    <n v="0"/>
    <n v="0"/>
    <n v="21"/>
    <m/>
    <n v="0"/>
    <n v="0"/>
    <n v="310"/>
    <n v="57.330348900000004"/>
  </r>
  <r>
    <n v="2008"/>
    <s v="2D1"/>
    <x v="15"/>
    <n v="25191"/>
    <n v="23922"/>
    <n v="12"/>
    <s v="Litres"/>
    <n v="38983"/>
    <s v="Input"/>
    <s v="CO2"/>
    <n v="73.3"/>
    <n v="3.3000000000000003E-5"/>
    <n v="1"/>
    <m/>
    <n v="0"/>
    <n v="0"/>
    <n v="21"/>
    <m/>
    <n v="0"/>
    <n v="0"/>
    <n v="310"/>
    <n v="94.295978700000006"/>
  </r>
  <r>
    <n v="2008"/>
    <s v="2D1"/>
    <x v="15"/>
    <n v="25191"/>
    <n v="23922"/>
    <n v="12"/>
    <s v="Litres"/>
    <n v="510886"/>
    <s v="Input"/>
    <s v="CO2"/>
    <n v="73.3"/>
    <n v="3.3000000000000003E-5"/>
    <n v="1"/>
    <m/>
    <n v="0"/>
    <n v="0"/>
    <n v="21"/>
    <m/>
    <n v="0"/>
    <n v="0"/>
    <n v="310"/>
    <n v="1235.7821454"/>
  </r>
  <r>
    <n v="2008"/>
    <s v="2D1"/>
    <x v="15"/>
    <n v="25191"/>
    <n v="23922"/>
    <n v="12"/>
    <s v="Litres"/>
    <n v="282"/>
    <s v="Input"/>
    <s v="CO2"/>
    <n v="73.3"/>
    <n v="3.3000000000000003E-5"/>
    <n v="1"/>
    <m/>
    <n v="0"/>
    <n v="0"/>
    <n v="21"/>
    <m/>
    <n v="0"/>
    <n v="0"/>
    <n v="310"/>
    <n v="0.68212980000000001"/>
  </r>
  <r>
    <n v="2008"/>
    <s v="2D1"/>
    <x v="15"/>
    <n v="25192"/>
    <n v="23925"/>
    <n v="12"/>
    <s v="Litres"/>
    <n v="18713"/>
    <s v="Input"/>
    <s v="CO2"/>
    <n v="73.3"/>
    <n v="3.3000000000000003E-5"/>
    <n v="1"/>
    <m/>
    <n v="0"/>
    <n v="0"/>
    <n v="21"/>
    <m/>
    <n v="0"/>
    <n v="0"/>
    <n v="310"/>
    <n v="45.264875699999997"/>
  </r>
  <r>
    <n v="2008"/>
    <s v="2D1"/>
    <x v="15"/>
    <n v="25199"/>
    <n v="23903"/>
    <n v="12"/>
    <s v="Litres"/>
    <n v="40974"/>
    <s v="Input"/>
    <s v="CO2"/>
    <n v="73.3"/>
    <n v="3.3000000000000003E-5"/>
    <n v="1"/>
    <m/>
    <n v="0"/>
    <n v="0"/>
    <n v="21"/>
    <m/>
    <n v="0"/>
    <n v="0"/>
    <n v="310"/>
    <n v="99.112008599999996"/>
  </r>
  <r>
    <n v="2008"/>
    <s v="2D1"/>
    <x v="15"/>
    <n v="25199"/>
    <n v="23911"/>
    <n v="12"/>
    <s v="Litres"/>
    <n v="910"/>
    <s v="Input"/>
    <s v="CO2"/>
    <n v="73.3"/>
    <n v="3.3000000000000003E-5"/>
    <n v="1"/>
    <m/>
    <n v="0"/>
    <n v="0"/>
    <n v="21"/>
    <m/>
    <n v="0"/>
    <n v="0"/>
    <n v="310"/>
    <n v="2.2011990000000003"/>
  </r>
  <r>
    <n v="2008"/>
    <s v="2D1"/>
    <x v="15"/>
    <n v="25199"/>
    <n v="23911"/>
    <n v="12"/>
    <s v="Litres"/>
    <n v="607041"/>
    <s v="Input"/>
    <s v="CO2"/>
    <n v="73.3"/>
    <n v="3.3000000000000003E-5"/>
    <n v="1"/>
    <m/>
    <n v="0"/>
    <n v="0"/>
    <n v="21"/>
    <m/>
    <n v="0"/>
    <n v="0"/>
    <n v="310"/>
    <n v="1468.3714749000001"/>
  </r>
  <r>
    <n v="2008"/>
    <s v="2D1"/>
    <x v="15"/>
    <n v="25199"/>
    <n v="23911"/>
    <n v="12"/>
    <s v="Litres"/>
    <n v="37908"/>
    <s v="Input"/>
    <s v="CO2"/>
    <n v="73.3"/>
    <n v="3.3000000000000003E-5"/>
    <n v="1"/>
    <m/>
    <n v="0"/>
    <n v="0"/>
    <n v="21"/>
    <m/>
    <n v="0"/>
    <n v="0"/>
    <n v="310"/>
    <n v="91.695661200000004"/>
  </r>
  <r>
    <n v="2008"/>
    <s v="2D1"/>
    <x v="15"/>
    <n v="25199"/>
    <n v="23922"/>
    <n v="12"/>
    <s v="Litres"/>
    <n v="3027.68"/>
    <s v="Input"/>
    <s v="CO2"/>
    <n v="73.3"/>
    <n v="3.3000000000000003E-5"/>
    <n v="1"/>
    <m/>
    <n v="0"/>
    <n v="0"/>
    <n v="21"/>
    <m/>
    <n v="0"/>
    <n v="0"/>
    <n v="310"/>
    <n v="7.3236551520000006"/>
  </r>
  <r>
    <n v="2008"/>
    <s v="2D1"/>
    <x v="15"/>
    <n v="25199"/>
    <n v="23923"/>
    <n v="12"/>
    <s v="Litres"/>
    <n v="10660"/>
    <s v="Input"/>
    <s v="CO2"/>
    <n v="73.3"/>
    <n v="3.3000000000000003E-5"/>
    <n v="1"/>
    <m/>
    <n v="0"/>
    <n v="0"/>
    <n v="21"/>
    <m/>
    <n v="0"/>
    <n v="0"/>
    <n v="310"/>
    <n v="25.785474000000001"/>
  </r>
  <r>
    <n v="2008"/>
    <s v="2D1"/>
    <x v="15"/>
    <n v="25201"/>
    <n v="23907"/>
    <n v="12"/>
    <s v="Litres"/>
    <n v="1640"/>
    <s v="Input"/>
    <s v="CO2"/>
    <n v="73.3"/>
    <n v="3.3000000000000003E-5"/>
    <n v="1"/>
    <m/>
    <n v="0"/>
    <n v="0"/>
    <n v="21"/>
    <m/>
    <n v="0"/>
    <n v="0"/>
    <n v="310"/>
    <n v="3.9669960000000004"/>
  </r>
  <r>
    <n v="2008"/>
    <s v="2D1"/>
    <x v="15"/>
    <n v="25202"/>
    <n v="23911"/>
    <n v="12"/>
    <s v="Litres"/>
    <n v="5749"/>
    <s v="Input"/>
    <s v="CO2"/>
    <n v="73.3"/>
    <n v="3.3000000000000003E-5"/>
    <n v="1"/>
    <m/>
    <n v="0"/>
    <n v="0"/>
    <n v="21"/>
    <m/>
    <n v="0"/>
    <n v="0"/>
    <n v="310"/>
    <n v="13.906256100000002"/>
  </r>
  <r>
    <n v="2008"/>
    <s v="2D1"/>
    <x v="15"/>
    <n v="25202"/>
    <n v="23921"/>
    <n v="12"/>
    <s v="Litres"/>
    <n v="47887"/>
    <s v="Input"/>
    <s v="CO2"/>
    <n v="73.3"/>
    <n v="3.3000000000000003E-5"/>
    <n v="1"/>
    <m/>
    <n v="0"/>
    <n v="0"/>
    <n v="21"/>
    <m/>
    <n v="0"/>
    <n v="0"/>
    <n v="310"/>
    <n v="115.83386430000002"/>
  </r>
  <r>
    <n v="2008"/>
    <s v="2D1"/>
    <x v="15"/>
    <n v="25202"/>
    <n v="23921"/>
    <n v="12"/>
    <s v="Litres"/>
    <n v="13540"/>
    <s v="Input"/>
    <s v="CO2"/>
    <n v="73.3"/>
    <n v="3.3000000000000003E-5"/>
    <n v="1"/>
    <m/>
    <n v="0"/>
    <n v="0"/>
    <n v="21"/>
    <m/>
    <n v="0"/>
    <n v="0"/>
    <n v="310"/>
    <n v="32.751906000000005"/>
  </r>
  <r>
    <n v="2008"/>
    <s v="2D1"/>
    <x v="15"/>
    <n v="25202"/>
    <n v="23924"/>
    <n v="12"/>
    <s v="Litres"/>
    <n v="86839.805399999997"/>
    <s v="Input"/>
    <s v="CO2"/>
    <n v="73.3"/>
    <n v="3.3000000000000003E-5"/>
    <n v="1"/>
    <m/>
    <n v="0"/>
    <n v="0"/>
    <n v="21"/>
    <m/>
    <n v="0"/>
    <n v="0"/>
    <n v="310"/>
    <n v="210.05680528206"/>
  </r>
  <r>
    <n v="2008"/>
    <s v="2D1"/>
    <x v="15"/>
    <n v="25206"/>
    <n v="23904"/>
    <n v="12"/>
    <s v="Litres"/>
    <n v="8338.9555999999993"/>
    <s v="Input"/>
    <s v="CO2"/>
    <n v="73.3"/>
    <n v="3.3000000000000003E-5"/>
    <n v="1"/>
    <m/>
    <n v="0"/>
    <n v="0"/>
    <n v="21"/>
    <m/>
    <n v="0"/>
    <n v="0"/>
    <n v="310"/>
    <n v="20.171099700839999"/>
  </r>
  <r>
    <n v="2008"/>
    <s v="2D1"/>
    <x v="15"/>
    <n v="25206"/>
    <n v="23922"/>
    <n v="12"/>
    <s v="Litres"/>
    <n v="13017.273300000001"/>
    <s v="Input"/>
    <s v="CO2"/>
    <n v="73.3"/>
    <n v="3.3000000000000003E-5"/>
    <n v="1"/>
    <m/>
    <n v="0"/>
    <n v="0"/>
    <n v="21"/>
    <m/>
    <n v="0"/>
    <n v="0"/>
    <n v="310"/>
    <n v="31.487482385370004"/>
  </r>
  <r>
    <n v="2008"/>
    <s v="2D1"/>
    <x v="15"/>
    <n v="25209"/>
    <n v="23903"/>
    <n v="12"/>
    <s v="Litres"/>
    <n v="109647"/>
    <s v="Input"/>
    <s v="CO2"/>
    <n v="73.3"/>
    <n v="3.3000000000000003E-5"/>
    <n v="1"/>
    <m/>
    <n v="0"/>
    <n v="0"/>
    <n v="21"/>
    <m/>
    <n v="0"/>
    <n v="0"/>
    <n v="310"/>
    <n v="265.22512829999999"/>
  </r>
  <r>
    <n v="2008"/>
    <s v="2D1"/>
    <x v="15"/>
    <n v="25209"/>
    <n v="23904"/>
    <n v="12"/>
    <s v="Litres"/>
    <n v="220336.92"/>
    <s v="Input"/>
    <s v="CO2"/>
    <n v="73.3"/>
    <n v="3.3000000000000003E-5"/>
    <n v="1"/>
    <m/>
    <n v="0"/>
    <n v="0"/>
    <n v="21"/>
    <m/>
    <n v="0"/>
    <n v="0"/>
    <n v="310"/>
    <n v="532.97297578799999"/>
  </r>
  <r>
    <n v="2008"/>
    <s v="2D1"/>
    <x v="15"/>
    <n v="25209"/>
    <n v="23904"/>
    <n v="12"/>
    <s v="Litres"/>
    <n v="292294.31939999998"/>
    <s v="Input"/>
    <s v="CO2"/>
    <n v="73.3"/>
    <n v="3.3000000000000003E-5"/>
    <n v="1"/>
    <m/>
    <n v="0"/>
    <n v="0"/>
    <n v="21"/>
    <m/>
    <n v="0"/>
    <n v="0"/>
    <n v="310"/>
    <n v="707.03072919665999"/>
  </r>
  <r>
    <n v="2008"/>
    <s v="2D1"/>
    <x v="15"/>
    <n v="25209"/>
    <n v="23904"/>
    <n v="12"/>
    <s v="Litres"/>
    <n v="326868.40000000002"/>
    <s v="Input"/>
    <s v="CO2"/>
    <n v="73.3"/>
    <n v="3.3000000000000003E-5"/>
    <n v="1"/>
    <m/>
    <n v="0"/>
    <n v="0"/>
    <n v="21"/>
    <m/>
    <n v="0"/>
    <n v="0"/>
    <n v="310"/>
    <n v="790.66197276000014"/>
  </r>
  <r>
    <n v="2008"/>
    <s v="2D1"/>
    <x v="15"/>
    <n v="25209"/>
    <n v="23922"/>
    <n v="12"/>
    <s v="Litres"/>
    <n v="97866.315300000002"/>
    <s v="Input"/>
    <s v="CO2"/>
    <n v="73.3"/>
    <n v="3.3000000000000003E-5"/>
    <n v="1"/>
    <m/>
    <n v="0"/>
    <n v="0"/>
    <n v="21"/>
    <m/>
    <n v="0"/>
    <n v="0"/>
    <n v="310"/>
    <n v="236.72883007917002"/>
  </r>
  <r>
    <n v="2008"/>
    <s v="2D1"/>
    <x v="15"/>
    <n v="25209"/>
    <n v="23923"/>
    <n v="12"/>
    <s v="Litres"/>
    <n v="94435.630799999999"/>
    <s v="Input"/>
    <s v="CO2"/>
    <n v="73.3"/>
    <n v="3.3000000000000003E-5"/>
    <n v="1"/>
    <m/>
    <n v="0"/>
    <n v="0"/>
    <n v="21"/>
    <m/>
    <n v="0"/>
    <n v="0"/>
    <n v="310"/>
    <n v="228.43034734212003"/>
  </r>
  <r>
    <n v="2008"/>
    <s v="2D1"/>
    <x v="15"/>
    <n v="25209"/>
    <n v="23923"/>
    <n v="12"/>
    <s v="Litres"/>
    <n v="502.52280000000002"/>
    <s v="Input"/>
    <s v="CO2"/>
    <n v="73.3"/>
    <n v="3.3000000000000003E-5"/>
    <n v="1"/>
    <m/>
    <n v="0"/>
    <n v="0"/>
    <n v="21"/>
    <m/>
    <n v="0"/>
    <n v="0"/>
    <n v="310"/>
    <n v="1.2155524009200003"/>
  </r>
  <r>
    <n v="2008"/>
    <s v="2D1"/>
    <x v="15"/>
    <n v="26956"/>
    <n v="23903"/>
    <n v="12"/>
    <s v="Litres"/>
    <n v="2000"/>
    <s v="Input"/>
    <s v="CO2"/>
    <n v="73.3"/>
    <n v="3.3000000000000003E-5"/>
    <n v="1"/>
    <m/>
    <n v="0"/>
    <n v="0"/>
    <n v="21"/>
    <m/>
    <n v="0"/>
    <n v="0"/>
    <n v="310"/>
    <n v="4.8378000000000005"/>
  </r>
  <r>
    <n v="2008"/>
    <s v="2D1"/>
    <x v="15"/>
    <n v="26956"/>
    <n v="23903"/>
    <n v="12"/>
    <s v="Litres"/>
    <n v="158023"/>
    <s v="Input"/>
    <s v="CO2"/>
    <n v="73.3"/>
    <n v="3.3000000000000003E-5"/>
    <n v="1"/>
    <m/>
    <n v="0"/>
    <n v="0"/>
    <n v="21"/>
    <m/>
    <n v="0"/>
    <n v="0"/>
    <n v="310"/>
    <n v="382.24183470000003"/>
  </r>
  <r>
    <n v="2008"/>
    <s v="2D1"/>
    <x v="15"/>
    <n v="26956"/>
    <n v="23908"/>
    <n v="12"/>
    <s v="Litres"/>
    <n v="1325"/>
    <s v="Input"/>
    <s v="CO2"/>
    <n v="73.3"/>
    <n v="3.3000000000000003E-5"/>
    <n v="1"/>
    <m/>
    <n v="0"/>
    <n v="0"/>
    <n v="21"/>
    <m/>
    <n v="0"/>
    <n v="0"/>
    <n v="310"/>
    <n v="3.2050425000000002"/>
  </r>
  <r>
    <n v="2008"/>
    <s v="2D1"/>
    <x v="15"/>
    <n v="26956"/>
    <n v="23923"/>
    <n v="12"/>
    <s v="Litres"/>
    <n v="8363"/>
    <s v="Input"/>
    <s v="CO2"/>
    <n v="73.3"/>
    <n v="3.3000000000000003E-5"/>
    <n v="1"/>
    <m/>
    <n v="0"/>
    <n v="0"/>
    <n v="21"/>
    <m/>
    <n v="0"/>
    <n v="0"/>
    <n v="310"/>
    <n v="20.229260700000001"/>
  </r>
  <r>
    <n v="2008"/>
    <s v="2D1"/>
    <x v="15"/>
    <n v="26994"/>
    <n v="23903"/>
    <n v="12"/>
    <s v="Litres"/>
    <n v="495617"/>
    <s v="Input"/>
    <s v="CO2"/>
    <n v="73.3"/>
    <n v="3.3000000000000003E-5"/>
    <n v="1"/>
    <m/>
    <n v="0"/>
    <n v="0"/>
    <n v="21"/>
    <m/>
    <n v="0"/>
    <n v="0"/>
    <n v="310"/>
    <n v="1198.8479613000002"/>
  </r>
  <r>
    <n v="2008"/>
    <s v="2D1"/>
    <x v="15"/>
    <n v="26994"/>
    <n v="23911"/>
    <n v="12"/>
    <s v="Litres"/>
    <n v="142"/>
    <s v="Input"/>
    <s v="CO2"/>
    <n v="73.3"/>
    <n v="3.3000000000000003E-5"/>
    <n v="1"/>
    <m/>
    <n v="0"/>
    <n v="0"/>
    <n v="21"/>
    <m/>
    <n v="0"/>
    <n v="0"/>
    <n v="310"/>
    <n v="0.34348380000000006"/>
  </r>
  <r>
    <n v="2008"/>
    <s v="2D1"/>
    <x v="15"/>
    <n v="26994"/>
    <n v="23922"/>
    <n v="12"/>
    <s v="Litres"/>
    <n v="187"/>
    <s v="Input"/>
    <s v="CO2"/>
    <n v="73.3"/>
    <n v="3.3000000000000003E-5"/>
    <n v="1"/>
    <m/>
    <n v="0"/>
    <n v="0"/>
    <n v="21"/>
    <m/>
    <n v="0"/>
    <n v="0"/>
    <n v="310"/>
    <n v="0.45233430000000002"/>
  </r>
  <r>
    <n v="2008"/>
    <s v="2D1"/>
    <x v="15"/>
    <n v="26994"/>
    <n v="23924"/>
    <n v="12"/>
    <s v="Litres"/>
    <n v="153"/>
    <s v="Input"/>
    <s v="CO2"/>
    <n v="73.3"/>
    <n v="3.3000000000000003E-5"/>
    <n v="1"/>
    <m/>
    <n v="0"/>
    <n v="0"/>
    <n v="21"/>
    <m/>
    <n v="0"/>
    <n v="0"/>
    <n v="310"/>
    <n v="0.37009170000000002"/>
  </r>
  <r>
    <n v="2008"/>
    <s v="2D1"/>
    <x v="15"/>
    <n v="26999"/>
    <n v="23922"/>
    <n v="12"/>
    <s v="Litres"/>
    <n v="30185"/>
    <s v="Input"/>
    <s v="CO2"/>
    <n v="73.3"/>
    <n v="3.3000000000000003E-5"/>
    <n v="1"/>
    <m/>
    <n v="0"/>
    <n v="0"/>
    <n v="21"/>
    <m/>
    <n v="0"/>
    <n v="0"/>
    <n v="310"/>
    <n v="73.014496500000007"/>
  </r>
  <r>
    <n v="2008"/>
    <s v="2D1"/>
    <x v="15"/>
    <n v="28920"/>
    <n v="23989"/>
    <n v="0"/>
    <m/>
    <n v="1200"/>
    <s v="Input"/>
    <s v="CO2"/>
    <n v="73.3"/>
    <n v="3.3000000000000003E-5"/>
    <n v="1"/>
    <m/>
    <n v="0"/>
    <n v="0"/>
    <n v="21"/>
    <m/>
    <n v="0"/>
    <n v="0"/>
    <n v="310"/>
    <n v="2.9026800000000001"/>
  </r>
  <r>
    <n v="2008"/>
    <s v="2D1"/>
    <x v="15"/>
    <n v="29121"/>
    <n v="23924"/>
    <n v="12"/>
    <s v="Litres"/>
    <n v="294951"/>
    <s v="Input"/>
    <s v="CO2"/>
    <n v="73.3"/>
    <n v="3.3000000000000003E-5"/>
    <n v="1"/>
    <m/>
    <n v="0"/>
    <n v="0"/>
    <n v="21"/>
    <m/>
    <n v="0"/>
    <n v="0"/>
    <n v="310"/>
    <n v="713.45697390000009"/>
  </r>
  <r>
    <n v="2008"/>
    <s v="2D1"/>
    <x v="15"/>
    <n v="29131"/>
    <n v="23903"/>
    <n v="12"/>
    <s v="Litres"/>
    <n v="308290"/>
    <s v="Input"/>
    <s v="CO2"/>
    <n v="73.3"/>
    <n v="3.3000000000000003E-5"/>
    <n v="1"/>
    <m/>
    <n v="0"/>
    <n v="0"/>
    <n v="21"/>
    <m/>
    <n v="0"/>
    <n v="0"/>
    <n v="310"/>
    <n v="745.72268100000008"/>
  </r>
  <r>
    <n v="2008"/>
    <s v="2D1"/>
    <x v="15"/>
    <n v="29131"/>
    <n v="23922"/>
    <n v="12"/>
    <s v="Litres"/>
    <n v="142150"/>
    <s v="Input"/>
    <s v="CO2"/>
    <n v="73.3"/>
    <n v="3.3000000000000003E-5"/>
    <n v="1"/>
    <m/>
    <n v="0"/>
    <n v="0"/>
    <n v="21"/>
    <m/>
    <n v="0"/>
    <n v="0"/>
    <n v="310"/>
    <n v="343.84663500000005"/>
  </r>
  <r>
    <n v="2008"/>
    <s v="2D1"/>
    <x v="15"/>
    <n v="29191"/>
    <n v="23922"/>
    <n v="12"/>
    <s v="Litres"/>
    <n v="179969"/>
    <s v="Input"/>
    <s v="CO2"/>
    <n v="73.3"/>
    <n v="3.3000000000000003E-5"/>
    <n v="1"/>
    <m/>
    <n v="0"/>
    <n v="0"/>
    <n v="21"/>
    <m/>
    <n v="0"/>
    <n v="0"/>
    <n v="310"/>
    <n v="435.32701409999999"/>
  </r>
  <r>
    <n v="2008"/>
    <s v="2D1"/>
    <x v="15"/>
    <n v="29191"/>
    <n v="23923"/>
    <n v="12"/>
    <s v="Litres"/>
    <n v="796094"/>
    <s v="Input"/>
    <s v="CO2"/>
    <n v="73.3"/>
    <n v="3.3000000000000003E-5"/>
    <n v="1"/>
    <m/>
    <n v="0"/>
    <n v="0"/>
    <n v="21"/>
    <m/>
    <n v="0"/>
    <n v="0"/>
    <n v="310"/>
    <n v="1925.6717765999999"/>
  </r>
  <r>
    <n v="2008"/>
    <s v="2D1"/>
    <x v="15"/>
    <n v="29248"/>
    <n v="23902"/>
    <n v="27"/>
    <s v="Tonne"/>
    <n v="8706"/>
    <s v="Input"/>
    <s v="CO2"/>
    <n v="73.3"/>
    <n v="3.3000000000000003E-5"/>
    <n v="1"/>
    <m/>
    <n v="0"/>
    <n v="0"/>
    <n v="21"/>
    <m/>
    <n v="0"/>
    <n v="0"/>
    <n v="310"/>
    <n v="21.0589434"/>
  </r>
  <r>
    <n v="2008"/>
    <s v="2D1"/>
    <x v="15"/>
    <n v="29248"/>
    <n v="23922"/>
    <n v="12"/>
    <s v="Litres"/>
    <n v="9140"/>
    <s v="Input"/>
    <s v="CO2"/>
    <n v="73.3"/>
    <n v="3.3000000000000003E-5"/>
    <n v="1"/>
    <m/>
    <n v="0"/>
    <n v="0"/>
    <n v="21"/>
    <m/>
    <n v="0"/>
    <n v="0"/>
    <n v="310"/>
    <n v="22.108746"/>
  </r>
  <r>
    <n v="2008"/>
    <s v="2D1"/>
    <x v="15"/>
    <n v="29248"/>
    <n v="23922"/>
    <n v="12"/>
    <s v="Litres"/>
    <n v="128170"/>
    <s v="Input"/>
    <s v="CO2"/>
    <n v="73.3"/>
    <n v="3.3000000000000003E-5"/>
    <n v="1"/>
    <m/>
    <n v="0"/>
    <n v="0"/>
    <n v="21"/>
    <m/>
    <n v="0"/>
    <n v="0"/>
    <n v="310"/>
    <n v="310.03041300000001"/>
  </r>
  <r>
    <n v="2008"/>
    <s v="2D1"/>
    <x v="15"/>
    <n v="29248"/>
    <n v="23923"/>
    <n v="12"/>
    <s v="Litres"/>
    <n v="2899"/>
    <s v="Input"/>
    <s v="CO2"/>
    <n v="73.3"/>
    <n v="3.3000000000000003E-5"/>
    <n v="1"/>
    <m/>
    <n v="0"/>
    <n v="0"/>
    <n v="21"/>
    <m/>
    <n v="0"/>
    <n v="0"/>
    <n v="310"/>
    <n v="7.0123911000000003"/>
  </r>
  <r>
    <n v="2008"/>
    <s v="2D1"/>
    <x v="15"/>
    <n v="29266"/>
    <n v="23922"/>
    <n v="12"/>
    <s v="Litres"/>
    <n v="101063.60849999999"/>
    <s v="Input"/>
    <s v="CO2"/>
    <n v="73.3"/>
    <n v="3.3000000000000003E-5"/>
    <n v="1"/>
    <m/>
    <n v="0"/>
    <n v="0"/>
    <n v="21"/>
    <m/>
    <n v="0"/>
    <n v="0"/>
    <n v="310"/>
    <n v="244.46276260064997"/>
  </r>
  <r>
    <n v="2008"/>
    <s v="2D1"/>
    <x v="15"/>
    <n v="29303"/>
    <n v="23924"/>
    <n v="12"/>
    <s v="Litres"/>
    <n v="309"/>
    <s v="Input"/>
    <s v="CO2"/>
    <n v="73.3"/>
    <n v="3.3000000000000003E-5"/>
    <n v="1"/>
    <m/>
    <n v="0"/>
    <n v="0"/>
    <n v="21"/>
    <m/>
    <n v="0"/>
    <n v="0"/>
    <n v="310"/>
    <n v="0.74744010000000005"/>
  </r>
  <r>
    <n v="2008"/>
    <s v="2D1"/>
    <x v="15"/>
    <n v="31101"/>
    <n v="23924"/>
    <n v="12"/>
    <s v="Litres"/>
    <n v="5056"/>
    <s v="Input"/>
    <s v="CO2"/>
    <n v="73.3"/>
    <n v="3.3000000000000003E-5"/>
    <n v="1"/>
    <m/>
    <n v="0"/>
    <n v="0"/>
    <n v="21"/>
    <m/>
    <n v="0"/>
    <n v="0"/>
    <n v="310"/>
    <n v="12.229958400000001"/>
  </r>
  <r>
    <n v="2008"/>
    <s v="2D1"/>
    <x v="15"/>
    <n v="31102"/>
    <n v="23923"/>
    <n v="12"/>
    <s v="Litres"/>
    <n v="9538"/>
    <s v="Input"/>
    <s v="CO2"/>
    <n v="73.3"/>
    <n v="3.3000000000000003E-5"/>
    <n v="1"/>
    <m/>
    <n v="0"/>
    <n v="0"/>
    <n v="21"/>
    <m/>
    <n v="0"/>
    <n v="0"/>
    <n v="310"/>
    <n v="23.071468200000002"/>
  </r>
  <r>
    <n v="2008"/>
    <s v="2D1"/>
    <x v="15"/>
    <n v="31102"/>
    <n v="23924"/>
    <n v="12"/>
    <s v="Litres"/>
    <n v="11410"/>
    <s v="Input"/>
    <s v="CO2"/>
    <n v="73.3"/>
    <n v="3.3000000000000003E-5"/>
    <n v="1"/>
    <m/>
    <n v="0"/>
    <n v="0"/>
    <n v="21"/>
    <m/>
    <n v="0"/>
    <n v="0"/>
    <n v="310"/>
    <n v="27.599649000000003"/>
  </r>
  <r>
    <n v="2008"/>
    <s v="2D1"/>
    <x v="15"/>
    <n v="31102"/>
    <n v="23924"/>
    <n v="12"/>
    <s v="Litres"/>
    <n v="1458469.6875"/>
    <s v="Input"/>
    <s v="CO2"/>
    <n v="73.3"/>
    <n v="3.3000000000000003E-5"/>
    <n v="1"/>
    <m/>
    <n v="0"/>
    <n v="0"/>
    <n v="21"/>
    <m/>
    <n v="0"/>
    <n v="0"/>
    <n v="310"/>
    <n v="3527.8923270937503"/>
  </r>
  <r>
    <n v="2008"/>
    <s v="2D1"/>
    <x v="15"/>
    <n v="31102"/>
    <n v="23924"/>
    <n v="12"/>
    <s v="Litres"/>
    <n v="22578207.800000001"/>
    <s v="Input"/>
    <s v="CO2"/>
    <n v="73.3"/>
    <n v="3.3000000000000003E-5"/>
    <n v="1"/>
    <m/>
    <n v="0"/>
    <n v="0"/>
    <n v="21"/>
    <m/>
    <n v="0"/>
    <n v="0"/>
    <n v="310"/>
    <n v="54614.426847420007"/>
  </r>
  <r>
    <n v="2008"/>
    <s v="2D1"/>
    <x v="15"/>
    <n v="31102"/>
    <n v="23924"/>
    <n v="12"/>
    <s v="Litres"/>
    <n v="5142"/>
    <s v="Input"/>
    <s v="CO2"/>
    <n v="73.3"/>
    <n v="3.3000000000000003E-5"/>
    <n v="1"/>
    <m/>
    <n v="0"/>
    <n v="0"/>
    <n v="21"/>
    <m/>
    <n v="0"/>
    <n v="0"/>
    <n v="310"/>
    <n v="12.4379838"/>
  </r>
  <r>
    <n v="2008"/>
    <s v="2D1"/>
    <x v="15"/>
    <n v="31102"/>
    <n v="23924"/>
    <n v="12"/>
    <s v="Litres"/>
    <n v="602173"/>
    <s v="Input"/>
    <s v="CO2"/>
    <n v="73.3"/>
    <n v="3.3000000000000003E-5"/>
    <n v="1"/>
    <m/>
    <n v="0"/>
    <n v="0"/>
    <n v="21"/>
    <m/>
    <n v="0"/>
    <n v="0"/>
    <n v="310"/>
    <n v="1456.5962697"/>
  </r>
  <r>
    <n v="2008"/>
    <s v="2D1"/>
    <x v="15"/>
    <n v="31102"/>
    <n v="23924"/>
    <n v="12"/>
    <s v="Litres"/>
    <n v="411900"/>
    <s v="Input"/>
    <s v="CO2"/>
    <n v="73.3"/>
    <n v="3.3000000000000003E-5"/>
    <n v="1"/>
    <m/>
    <n v="0"/>
    <n v="0"/>
    <n v="21"/>
    <m/>
    <n v="0"/>
    <n v="0"/>
    <n v="310"/>
    <n v="996.34491000000003"/>
  </r>
  <r>
    <n v="2008"/>
    <s v="2D1"/>
    <x v="15"/>
    <n v="31102"/>
    <n v="23924"/>
    <n v="12"/>
    <s v="Litres"/>
    <n v="1476"/>
    <s v="Input"/>
    <s v="CO2"/>
    <n v="73.3"/>
    <n v="3.3000000000000003E-5"/>
    <n v="1"/>
    <m/>
    <n v="0"/>
    <n v="0"/>
    <n v="21"/>
    <m/>
    <n v="0"/>
    <n v="0"/>
    <n v="310"/>
    <n v="3.5702964000000006"/>
  </r>
  <r>
    <n v="2008"/>
    <s v="2D1"/>
    <x v="15"/>
    <n v="31102"/>
    <n v="23924"/>
    <n v="12"/>
    <s v="Litres"/>
    <n v="4313279"/>
    <s v="Input"/>
    <s v="CO2"/>
    <n v="73.3"/>
    <n v="3.3000000000000003E-5"/>
    <n v="1"/>
    <m/>
    <n v="0"/>
    <n v="0"/>
    <n v="21"/>
    <m/>
    <n v="0"/>
    <n v="0"/>
    <n v="310"/>
    <n v="10433.3905731"/>
  </r>
  <r>
    <n v="2008"/>
    <s v="2D1"/>
    <x v="15"/>
    <n v="31102"/>
    <n v="23924"/>
    <n v="12"/>
    <s v="Litres"/>
    <n v="131208"/>
    <s v="Input"/>
    <s v="CO2"/>
    <n v="73.3"/>
    <n v="3.3000000000000003E-5"/>
    <n v="1"/>
    <m/>
    <n v="0"/>
    <n v="0"/>
    <n v="21"/>
    <m/>
    <n v="0"/>
    <n v="0"/>
    <n v="310"/>
    <n v="317.37903120000004"/>
  </r>
  <r>
    <n v="2008"/>
    <s v="2D1"/>
    <x v="15"/>
    <n v="31102"/>
    <n v="23924"/>
    <n v="12"/>
    <s v="Litres"/>
    <n v="872925.79999999993"/>
    <s v="Input"/>
    <s v="CO2"/>
    <n v="73.3"/>
    <n v="3.3000000000000003E-5"/>
    <n v="1"/>
    <m/>
    <n v="0"/>
    <n v="0"/>
    <n v="21"/>
    <m/>
    <n v="0"/>
    <n v="0"/>
    <n v="310"/>
    <n v="2111.52021762"/>
  </r>
  <r>
    <n v="2008"/>
    <s v="2D1"/>
    <x v="15"/>
    <n v="31102"/>
    <n v="23924"/>
    <n v="12"/>
    <s v="Litres"/>
    <n v="216981"/>
    <s v="Input"/>
    <s v="CO2"/>
    <n v="73.3"/>
    <n v="3.3000000000000003E-5"/>
    <n v="1"/>
    <m/>
    <n v="0"/>
    <n v="0"/>
    <n v="21"/>
    <m/>
    <n v="0"/>
    <n v="0"/>
    <n v="310"/>
    <n v="524.85534089999999"/>
  </r>
  <r>
    <n v="2008"/>
    <s v="2D1"/>
    <x v="15"/>
    <n v="31102"/>
    <n v="23924"/>
    <n v="12"/>
    <s v="Litres"/>
    <n v="251515"/>
    <s v="Input"/>
    <s v="CO2"/>
    <n v="73.3"/>
    <n v="3.3000000000000003E-5"/>
    <n v="1"/>
    <m/>
    <n v="0"/>
    <n v="0"/>
    <n v="21"/>
    <m/>
    <n v="0"/>
    <n v="0"/>
    <n v="310"/>
    <n v="608.38963350000006"/>
  </r>
  <r>
    <n v="2008"/>
    <s v="2D1"/>
    <x v="15"/>
    <n v="31102"/>
    <n v="23924"/>
    <n v="12"/>
    <s v="Litres"/>
    <n v="2418570"/>
    <s v="Input"/>
    <s v="CO2"/>
    <n v="73.3"/>
    <n v="3.3000000000000003E-5"/>
    <n v="1"/>
    <m/>
    <n v="0"/>
    <n v="0"/>
    <n v="21"/>
    <m/>
    <n v="0"/>
    <n v="0"/>
    <n v="310"/>
    <n v="5850.2789730000004"/>
  </r>
  <r>
    <n v="2008"/>
    <s v="2D1"/>
    <x v="15"/>
    <n v="31102"/>
    <n v="23924"/>
    <n v="12"/>
    <s v="Litres"/>
    <n v="71019"/>
    <s v="Input"/>
    <s v="CO2"/>
    <n v="73.3"/>
    <n v="3.3000000000000003E-5"/>
    <n v="1"/>
    <m/>
    <n v="0"/>
    <n v="0"/>
    <n v="21"/>
    <m/>
    <n v="0"/>
    <n v="0"/>
    <n v="310"/>
    <n v="171.78785910000002"/>
  </r>
  <r>
    <n v="2008"/>
    <s v="2D1"/>
    <x v="15"/>
    <n v="31102"/>
    <n v="23924"/>
    <n v="12"/>
    <s v="Litres"/>
    <n v="76310"/>
    <s v="Input"/>
    <s v="CO2"/>
    <n v="73.3"/>
    <n v="3.3000000000000003E-5"/>
    <n v="1"/>
    <m/>
    <n v="0"/>
    <n v="0"/>
    <n v="21"/>
    <m/>
    <n v="0"/>
    <n v="0"/>
    <n v="310"/>
    <n v="184.58625900000001"/>
  </r>
  <r>
    <n v="2008"/>
    <s v="2D1"/>
    <x v="15"/>
    <n v="31102"/>
    <n v="23924"/>
    <n v="12"/>
    <s v="Litres"/>
    <n v="1268774"/>
    <s v="Input"/>
    <s v="CO2"/>
    <n v="73.3"/>
    <n v="3.3000000000000003E-5"/>
    <n v="1"/>
    <m/>
    <n v="0"/>
    <n v="0"/>
    <n v="21"/>
    <m/>
    <n v="0"/>
    <n v="0"/>
    <n v="310"/>
    <n v="3069.0374286000001"/>
  </r>
  <r>
    <n v="2008"/>
    <s v="2D1"/>
    <x v="15"/>
    <n v="31102"/>
    <n v="23924"/>
    <n v="12"/>
    <s v="Litres"/>
    <n v="3886"/>
    <s v="Input"/>
    <s v="CO2"/>
    <n v="73.3"/>
    <n v="3.3000000000000003E-5"/>
    <n v="1"/>
    <m/>
    <n v="0"/>
    <n v="0"/>
    <n v="21"/>
    <m/>
    <n v="0"/>
    <n v="0"/>
    <n v="310"/>
    <n v="9.3998454000000002"/>
  </r>
  <r>
    <n v="2008"/>
    <s v="2D1"/>
    <x v="15"/>
    <n v="31102"/>
    <n v="23924"/>
    <n v="12"/>
    <s v="Litres"/>
    <n v="3087513"/>
    <s v="Input"/>
    <s v="CO2"/>
    <n v="73.3"/>
    <n v="3.3000000000000003E-5"/>
    <n v="1"/>
    <m/>
    <n v="0"/>
    <n v="0"/>
    <n v="21"/>
    <m/>
    <n v="0"/>
    <n v="0"/>
    <n v="310"/>
    <n v="7468.3851957000006"/>
  </r>
  <r>
    <n v="2008"/>
    <s v="2D1"/>
    <x v="15"/>
    <n v="31102"/>
    <n v="23924"/>
    <n v="12"/>
    <s v="Litres"/>
    <n v="517.70220000000006"/>
    <s v="Input"/>
    <s v="CO2"/>
    <n v="73.3"/>
    <n v="3.3000000000000003E-5"/>
    <n v="1"/>
    <m/>
    <n v="0"/>
    <n v="0"/>
    <n v="21"/>
    <m/>
    <n v="0"/>
    <n v="0"/>
    <n v="310"/>
    <n v="1.2522698515800001"/>
  </r>
  <r>
    <n v="2008"/>
    <s v="2D1"/>
    <x v="15"/>
    <n v="31102"/>
    <n v="23924"/>
    <n v="12"/>
    <s v="Litres"/>
    <n v="143080"/>
    <s v="Input"/>
    <s v="CO2"/>
    <n v="73.3"/>
    <n v="3.3000000000000003E-5"/>
    <n v="1"/>
    <m/>
    <n v="0"/>
    <n v="0"/>
    <n v="21"/>
    <m/>
    <n v="0"/>
    <n v="0"/>
    <n v="310"/>
    <n v="346.09621200000004"/>
  </r>
  <r>
    <n v="2008"/>
    <s v="2D1"/>
    <x v="15"/>
    <n v="31102"/>
    <n v="23924"/>
    <n v="12"/>
    <s v="Litres"/>
    <n v="479335"/>
    <s v="Input"/>
    <s v="CO2"/>
    <n v="73.3"/>
    <n v="3.3000000000000003E-5"/>
    <n v="1"/>
    <m/>
    <n v="0"/>
    <n v="0"/>
    <n v="21"/>
    <m/>
    <n v="0"/>
    <n v="0"/>
    <n v="310"/>
    <n v="1159.4634315000001"/>
  </r>
  <r>
    <n v="2008"/>
    <s v="2D1"/>
    <x v="15"/>
    <n v="31102"/>
    <n v="23924"/>
    <n v="12"/>
    <s v="Litres"/>
    <n v="22690"/>
    <s v="Input"/>
    <s v="CO2"/>
    <n v="73.3"/>
    <n v="3.3000000000000003E-5"/>
    <n v="1"/>
    <m/>
    <n v="0"/>
    <n v="0"/>
    <n v="21"/>
    <m/>
    <n v="0"/>
    <n v="0"/>
    <n v="310"/>
    <n v="54.884841000000002"/>
  </r>
  <r>
    <n v="2008"/>
    <s v="2D1"/>
    <x v="15"/>
    <n v="31102"/>
    <n v="23924"/>
    <n v="12"/>
    <s v="Litres"/>
    <n v="362913"/>
    <s v="Input"/>
    <s v="CO2"/>
    <n v="73.3"/>
    <n v="3.3000000000000003E-5"/>
    <n v="1"/>
    <m/>
    <n v="0"/>
    <n v="0"/>
    <n v="21"/>
    <m/>
    <n v="0"/>
    <n v="0"/>
    <n v="310"/>
    <n v="877.85025570000005"/>
  </r>
  <r>
    <n v="2008"/>
    <s v="2D1"/>
    <x v="15"/>
    <n v="31102"/>
    <n v="23924"/>
    <n v="12"/>
    <s v="Litres"/>
    <n v="70433.109599999996"/>
    <s v="Input"/>
    <s v="CO2"/>
    <n v="73.3"/>
    <n v="3.3000000000000003E-5"/>
    <n v="1"/>
    <m/>
    <n v="0"/>
    <n v="0"/>
    <n v="21"/>
    <m/>
    <n v="0"/>
    <n v="0"/>
    <n v="310"/>
    <n v="170.37064881143999"/>
  </r>
  <r>
    <n v="2008"/>
    <s v="2D1"/>
    <x v="15"/>
    <n v="31102"/>
    <n v="23924"/>
    <n v="12"/>
    <s v="Litres"/>
    <n v="6543938"/>
    <s v="Input"/>
    <s v="CO2"/>
    <n v="73.3"/>
    <n v="3.3000000000000003E-5"/>
    <n v="1"/>
    <m/>
    <n v="0"/>
    <n v="0"/>
    <n v="21"/>
    <m/>
    <n v="0"/>
    <n v="0"/>
    <n v="310"/>
    <n v="15829.131628200001"/>
  </r>
  <r>
    <n v="2008"/>
    <s v="2D1"/>
    <x v="15"/>
    <n v="31102"/>
    <n v="23924"/>
    <n v="12"/>
    <s v="Litres"/>
    <n v="39770"/>
    <s v="Input"/>
    <s v="CO2"/>
    <n v="73.3"/>
    <n v="3.3000000000000003E-5"/>
    <n v="1"/>
    <m/>
    <n v="0"/>
    <n v="0"/>
    <n v="21"/>
    <m/>
    <n v="0"/>
    <n v="0"/>
    <n v="310"/>
    <n v="96.199653000000012"/>
  </r>
  <r>
    <n v="2008"/>
    <s v="2D1"/>
    <x v="15"/>
    <n v="31102"/>
    <n v="23924"/>
    <n v="12"/>
    <s v="Litres"/>
    <n v="127750"/>
    <s v="Input"/>
    <s v="CO2"/>
    <n v="73.3"/>
    <n v="3.3000000000000003E-5"/>
    <n v="1"/>
    <m/>
    <n v="0"/>
    <n v="0"/>
    <n v="21"/>
    <m/>
    <n v="0"/>
    <n v="0"/>
    <n v="310"/>
    <n v="309.014475"/>
  </r>
  <r>
    <n v="2008"/>
    <s v="2D1"/>
    <x v="15"/>
    <n v="31102"/>
    <n v="23924"/>
    <n v="12"/>
    <s v="Litres"/>
    <n v="261496"/>
    <s v="Input"/>
    <s v="CO2"/>
    <n v="73.3"/>
    <n v="3.3000000000000003E-5"/>
    <n v="1"/>
    <m/>
    <n v="0"/>
    <n v="0"/>
    <n v="21"/>
    <m/>
    <n v="0"/>
    <n v="0"/>
    <n v="310"/>
    <n v="632.53267440000002"/>
  </r>
  <r>
    <n v="2008"/>
    <s v="2D1"/>
    <x v="15"/>
    <n v="31102"/>
    <n v="23924"/>
    <n v="12"/>
    <s v="Litres"/>
    <n v="983902.80699999991"/>
    <s v="Input"/>
    <s v="CO2"/>
    <n v="73.3"/>
    <n v="3.3000000000000003E-5"/>
    <n v="1"/>
    <m/>
    <n v="0"/>
    <n v="0"/>
    <n v="21"/>
    <m/>
    <n v="0"/>
    <n v="0"/>
    <n v="310"/>
    <n v="2379.9624998523"/>
  </r>
  <r>
    <n v="2008"/>
    <s v="2D1"/>
    <x v="15"/>
    <n v="31102"/>
    <n v="23924"/>
    <n v="12"/>
    <s v="Litres"/>
    <n v="5391000"/>
    <s v="Input"/>
    <s v="CO2"/>
    <n v="73.3"/>
    <n v="3.3000000000000003E-5"/>
    <n v="1"/>
    <m/>
    <n v="0"/>
    <n v="0"/>
    <n v="21"/>
    <m/>
    <n v="0"/>
    <n v="0"/>
    <n v="310"/>
    <n v="13040.289900000002"/>
  </r>
  <r>
    <n v="2008"/>
    <s v="2D1"/>
    <x v="15"/>
    <n v="31102"/>
    <n v="23924"/>
    <n v="12"/>
    <s v="Litres"/>
    <n v="1189510"/>
    <s v="Input"/>
    <s v="CO2"/>
    <n v="73.3"/>
    <n v="3.3000000000000003E-5"/>
    <n v="1"/>
    <m/>
    <n v="0"/>
    <n v="0"/>
    <n v="21"/>
    <m/>
    <n v="0"/>
    <n v="0"/>
    <n v="310"/>
    <n v="2877.3057390000004"/>
  </r>
  <r>
    <n v="2008"/>
    <s v="2D1"/>
    <x v="15"/>
    <n v="31102"/>
    <n v="23924"/>
    <n v="12"/>
    <s v="Litres"/>
    <n v="2490790.75"/>
    <s v="Input"/>
    <s v="CO2"/>
    <n v="73.3"/>
    <n v="3.3000000000000003E-5"/>
    <n v="1"/>
    <m/>
    <n v="0"/>
    <n v="0"/>
    <n v="21"/>
    <m/>
    <n v="0"/>
    <n v="0"/>
    <n v="310"/>
    <n v="6024.9737451750007"/>
  </r>
  <r>
    <n v="2008"/>
    <s v="2D1"/>
    <x v="15"/>
    <n v="31102"/>
    <n v="23924"/>
    <n v="12"/>
    <s v="Litres"/>
    <n v="31"/>
    <s v="Input"/>
    <s v="CO2"/>
    <n v="73.3"/>
    <n v="3.3000000000000003E-5"/>
    <n v="1"/>
    <m/>
    <n v="0"/>
    <n v="0"/>
    <n v="21"/>
    <m/>
    <n v="0"/>
    <n v="0"/>
    <n v="310"/>
    <n v="7.4985899999999994E-2"/>
  </r>
  <r>
    <n v="2008"/>
    <s v="2D1"/>
    <x v="15"/>
    <n v="31102"/>
    <n v="23924"/>
    <n v="12"/>
    <s v="Litres"/>
    <n v="8730"/>
    <s v="Input"/>
    <s v="CO2"/>
    <n v="73.3"/>
    <n v="3.3000000000000003E-5"/>
    <n v="1"/>
    <m/>
    <n v="0"/>
    <n v="0"/>
    <n v="21"/>
    <m/>
    <n v="0"/>
    <n v="0"/>
    <n v="310"/>
    <n v="21.116997000000001"/>
  </r>
  <r>
    <n v="2008"/>
    <s v="2D1"/>
    <x v="15"/>
    <n v="31102"/>
    <n v="23924"/>
    <n v="12"/>
    <s v="Litres"/>
    <n v="20109"/>
    <s v="Input"/>
    <s v="CO2"/>
    <n v="73.3"/>
    <n v="3.3000000000000003E-5"/>
    <n v="1"/>
    <m/>
    <n v="0"/>
    <n v="0"/>
    <n v="21"/>
    <m/>
    <n v="0"/>
    <n v="0"/>
    <n v="310"/>
    <n v="48.641660100000003"/>
  </r>
  <r>
    <n v="2008"/>
    <s v="2D1"/>
    <x v="15"/>
    <n v="31102"/>
    <n v="23924"/>
    <n v="12"/>
    <s v="Litres"/>
    <n v="250255"/>
    <s v="Input"/>
    <s v="CO2"/>
    <n v="73.3"/>
    <n v="3.3000000000000003E-5"/>
    <n v="1"/>
    <m/>
    <n v="0"/>
    <n v="0"/>
    <n v="21"/>
    <m/>
    <n v="0"/>
    <n v="0"/>
    <n v="310"/>
    <n v="605.34181950000004"/>
  </r>
  <r>
    <n v="2008"/>
    <s v="2D1"/>
    <x v="15"/>
    <n v="31102"/>
    <n v="23924"/>
    <n v="12"/>
    <s v="Litres"/>
    <n v="10689"/>
    <s v="Input"/>
    <s v="CO2"/>
    <n v="73.3"/>
    <n v="3.3000000000000003E-5"/>
    <n v="1"/>
    <m/>
    <n v="0"/>
    <n v="0"/>
    <n v="21"/>
    <m/>
    <n v="0"/>
    <n v="0"/>
    <n v="310"/>
    <n v="25.855622100000001"/>
  </r>
  <r>
    <n v="2008"/>
    <s v="2D1"/>
    <x v="15"/>
    <n v="31102"/>
    <n v="23924"/>
    <n v="12"/>
    <s v="Litres"/>
    <n v="389785"/>
    <s v="Input"/>
    <s v="CO2"/>
    <n v="73.3"/>
    <n v="3.3000000000000003E-5"/>
    <n v="1"/>
    <m/>
    <n v="0"/>
    <n v="0"/>
    <n v="21"/>
    <m/>
    <n v="0"/>
    <n v="0"/>
    <n v="310"/>
    <n v="942.8509365000001"/>
  </r>
  <r>
    <n v="2008"/>
    <s v="2D1"/>
    <x v="15"/>
    <n v="31102"/>
    <n v="23924"/>
    <n v="12"/>
    <s v="Litres"/>
    <n v="970494"/>
    <s v="Input"/>
    <s v="CO2"/>
    <n v="73.3"/>
    <n v="3.3000000000000003E-5"/>
    <n v="1"/>
    <m/>
    <n v="0"/>
    <n v="0"/>
    <n v="21"/>
    <m/>
    <n v="0"/>
    <n v="0"/>
    <n v="310"/>
    <n v="2347.5279366000004"/>
  </r>
  <r>
    <n v="2008"/>
    <s v="2D1"/>
    <x v="15"/>
    <n v="31102"/>
    <n v="23924"/>
    <n v="12"/>
    <s v="Litres"/>
    <n v="116573"/>
    <s v="Input"/>
    <s v="CO2"/>
    <n v="73.3"/>
    <n v="3.3000000000000003E-5"/>
    <n v="1"/>
    <m/>
    <n v="0"/>
    <n v="0"/>
    <n v="21"/>
    <m/>
    <n v="0"/>
    <n v="0"/>
    <n v="310"/>
    <n v="281.97842970000005"/>
  </r>
  <r>
    <n v="2008"/>
    <s v="2D1"/>
    <x v="15"/>
    <n v="31102"/>
    <n v="23924"/>
    <n v="12"/>
    <s v="Litres"/>
    <n v="42577"/>
    <s v="Input"/>
    <s v="CO2"/>
    <n v="73.3"/>
    <n v="3.3000000000000003E-5"/>
    <n v="1"/>
    <m/>
    <n v="0"/>
    <n v="0"/>
    <n v="21"/>
    <m/>
    <n v="0"/>
    <n v="0"/>
    <n v="310"/>
    <n v="102.9895053"/>
  </r>
  <r>
    <n v="2008"/>
    <s v="2D1"/>
    <x v="15"/>
    <n v="31102"/>
    <n v="23924"/>
    <n v="12"/>
    <s v="Litres"/>
    <n v="34437"/>
    <s v="Input"/>
    <s v="CO2"/>
    <n v="73.3"/>
    <n v="3.3000000000000003E-5"/>
    <n v="1"/>
    <m/>
    <n v="0"/>
    <n v="0"/>
    <n v="21"/>
    <m/>
    <n v="0"/>
    <n v="0"/>
    <n v="310"/>
    <n v="83.299659300000016"/>
  </r>
  <r>
    <n v="2008"/>
    <s v="2D1"/>
    <x v="15"/>
    <n v="31102"/>
    <n v="23924"/>
    <n v="12"/>
    <s v="Litres"/>
    <n v="1334"/>
    <s v="Input"/>
    <s v="CO2"/>
    <n v="73.3"/>
    <n v="3.3000000000000003E-5"/>
    <n v="1"/>
    <m/>
    <n v="0"/>
    <n v="0"/>
    <n v="21"/>
    <m/>
    <n v="0"/>
    <n v="0"/>
    <n v="310"/>
    <n v="3.2268126000000001"/>
  </r>
  <r>
    <n v="2008"/>
    <s v="2D1"/>
    <x v="15"/>
    <n v="31102"/>
    <n v="23924"/>
    <n v="12"/>
    <s v="Litres"/>
    <n v="233277.5"/>
    <s v="Input"/>
    <s v="CO2"/>
    <n v="73.3"/>
    <n v="3.3000000000000003E-5"/>
    <n v="1"/>
    <m/>
    <n v="0"/>
    <n v="0"/>
    <n v="21"/>
    <m/>
    <n v="0"/>
    <n v="0"/>
    <n v="310"/>
    <n v="564.27494475000003"/>
  </r>
  <r>
    <n v="2008"/>
    <s v="2D1"/>
    <x v="15"/>
    <n v="31102"/>
    <n v="23924"/>
    <n v="12"/>
    <s v="Litres"/>
    <n v="1317535"/>
    <s v="Input"/>
    <s v="CO2"/>
    <n v="73.3"/>
    <n v="3.3000000000000003E-5"/>
    <n v="1"/>
    <m/>
    <n v="0"/>
    <n v="0"/>
    <n v="21"/>
    <m/>
    <n v="0"/>
    <n v="0"/>
    <n v="310"/>
    <n v="3186.9854115000003"/>
  </r>
  <r>
    <n v="2008"/>
    <s v="2D1"/>
    <x v="15"/>
    <n v="31102"/>
    <n v="23924"/>
    <n v="12"/>
    <s v="Litres"/>
    <n v="2403958.375"/>
    <s v="Input"/>
    <s v="CO2"/>
    <n v="73.3"/>
    <n v="3.3000000000000003E-5"/>
    <n v="1"/>
    <m/>
    <n v="0"/>
    <n v="0"/>
    <n v="21"/>
    <m/>
    <n v="0"/>
    <n v="0"/>
    <n v="310"/>
    <n v="5814.9349132875004"/>
  </r>
  <r>
    <n v="2008"/>
    <s v="2D1"/>
    <x v="15"/>
    <n v="31102"/>
    <n v="23924"/>
    <n v="12"/>
    <s v="Litres"/>
    <n v="6059"/>
    <s v="Input"/>
    <s v="CO2"/>
    <n v="73.3"/>
    <n v="3.3000000000000003E-5"/>
    <n v="1"/>
    <m/>
    <n v="0"/>
    <n v="0"/>
    <n v="21"/>
    <m/>
    <n v="0"/>
    <n v="0"/>
    <n v="310"/>
    <n v="14.656115100000001"/>
  </r>
  <r>
    <n v="2008"/>
    <s v="2D1"/>
    <x v="15"/>
    <n v="31102"/>
    <n v="23924"/>
    <n v="12"/>
    <s v="Litres"/>
    <n v="231371"/>
    <s v="Input"/>
    <s v="CO2"/>
    <n v="73.3"/>
    <n v="3.3000000000000003E-5"/>
    <n v="1"/>
    <m/>
    <n v="0"/>
    <n v="0"/>
    <n v="21"/>
    <m/>
    <n v="0"/>
    <n v="0"/>
    <n v="310"/>
    <n v="559.66331190000005"/>
  </r>
  <r>
    <n v="2008"/>
    <s v="2D1"/>
    <x v="15"/>
    <n v="31102"/>
    <n v="23924"/>
    <n v="12"/>
    <s v="Litres"/>
    <n v="2610215"/>
    <s v="Input"/>
    <s v="CO2"/>
    <n v="73.3"/>
    <n v="3.3000000000000003E-5"/>
    <n v="1"/>
    <m/>
    <n v="0"/>
    <n v="0"/>
    <n v="21"/>
    <m/>
    <n v="0"/>
    <n v="0"/>
    <n v="310"/>
    <n v="6313.8490635000007"/>
  </r>
  <r>
    <n v="2008"/>
    <s v="2D1"/>
    <x v="15"/>
    <n v="31102"/>
    <n v="23924"/>
    <n v="12"/>
    <s v="Litres"/>
    <n v="53441"/>
    <s v="Input"/>
    <s v="CO2"/>
    <n v="73.3"/>
    <n v="3.3000000000000003E-5"/>
    <n v="1"/>
    <m/>
    <n v="0"/>
    <n v="0"/>
    <n v="21"/>
    <m/>
    <n v="0"/>
    <n v="0"/>
    <n v="310"/>
    <n v="129.26843490000002"/>
  </r>
  <r>
    <n v="2008"/>
    <s v="2D1"/>
    <x v="15"/>
    <n v="31102"/>
    <n v="23924"/>
    <n v="12"/>
    <s v="Litres"/>
    <n v="4184"/>
    <s v="Input"/>
    <s v="CO2"/>
    <n v="73.3"/>
    <n v="3.3000000000000003E-5"/>
    <n v="1"/>
    <m/>
    <n v="0"/>
    <n v="0"/>
    <n v="21"/>
    <m/>
    <n v="0"/>
    <n v="0"/>
    <n v="310"/>
    <n v="10.1206776"/>
  </r>
  <r>
    <n v="2008"/>
    <s v="2D1"/>
    <x v="15"/>
    <n v="31102"/>
    <n v="23924"/>
    <n v="12"/>
    <s v="Litres"/>
    <n v="143054.2323"/>
    <s v="Input"/>
    <s v="CO2"/>
    <n v="73.3"/>
    <n v="3.3000000000000003E-5"/>
    <n v="1"/>
    <m/>
    <n v="0"/>
    <n v="0"/>
    <n v="21"/>
    <m/>
    <n v="0"/>
    <n v="0"/>
    <n v="310"/>
    <n v="346.03388251047005"/>
  </r>
  <r>
    <n v="2008"/>
    <s v="2D1"/>
    <x v="15"/>
    <n v="31102"/>
    <n v="23924"/>
    <n v="12"/>
    <s v="Litres"/>
    <n v="204990"/>
    <s v="Input"/>
    <s v="CO2"/>
    <n v="73.3"/>
    <n v="3.3000000000000003E-5"/>
    <n v="1"/>
    <m/>
    <n v="0"/>
    <n v="0"/>
    <n v="21"/>
    <m/>
    <n v="0"/>
    <n v="0"/>
    <n v="310"/>
    <n v="495.85031100000003"/>
  </r>
  <r>
    <n v="2008"/>
    <s v="2D1"/>
    <x v="15"/>
    <n v="31102"/>
    <n v="23924"/>
    <n v="12"/>
    <s v="Litres"/>
    <n v="33440"/>
    <s v="Input"/>
    <s v="CO2"/>
    <n v="73.3"/>
    <n v="3.3000000000000003E-5"/>
    <n v="1"/>
    <m/>
    <n v="0"/>
    <n v="0"/>
    <n v="21"/>
    <m/>
    <n v="0"/>
    <n v="0"/>
    <n v="310"/>
    <n v="80.888016000000007"/>
  </r>
  <r>
    <n v="2008"/>
    <s v="2D1"/>
    <x v="15"/>
    <n v="31102"/>
    <n v="23924"/>
    <n v="12"/>
    <s v="Litres"/>
    <n v="376465"/>
    <s v="Input"/>
    <s v="CO2"/>
    <n v="73.3"/>
    <n v="3.3000000000000003E-5"/>
    <n v="1"/>
    <m/>
    <n v="0"/>
    <n v="0"/>
    <n v="21"/>
    <m/>
    <n v="0"/>
    <n v="0"/>
    <n v="310"/>
    <n v="910.63118850000012"/>
  </r>
  <r>
    <n v="2008"/>
    <s v="2D1"/>
    <x v="15"/>
    <n v="31102"/>
    <n v="23924"/>
    <n v="12"/>
    <s v="Litres"/>
    <n v="28612.5"/>
    <s v="Input"/>
    <s v="CO2"/>
    <n v="73.3"/>
    <n v="3.3000000000000003E-5"/>
    <n v="1"/>
    <m/>
    <n v="0"/>
    <n v="0"/>
    <n v="21"/>
    <m/>
    <n v="0"/>
    <n v="0"/>
    <n v="310"/>
    <n v="69.210776250000009"/>
  </r>
  <r>
    <n v="2008"/>
    <s v="2D1"/>
    <x v="15"/>
    <n v="31102"/>
    <n v="23924"/>
    <n v="12"/>
    <s v="Litres"/>
    <n v="89253"/>
    <s v="Input"/>
    <s v="CO2"/>
    <n v="73.3"/>
    <n v="3.3000000000000003E-5"/>
    <n v="1"/>
    <m/>
    <n v="0"/>
    <n v="0"/>
    <n v="21"/>
    <m/>
    <n v="0"/>
    <n v="0"/>
    <n v="310"/>
    <n v="215.89408169999999"/>
  </r>
  <r>
    <n v="2008"/>
    <s v="2D1"/>
    <x v="15"/>
    <n v="31102"/>
    <n v="23924"/>
    <n v="12"/>
    <s v="Litres"/>
    <n v="64280"/>
    <s v="Input"/>
    <s v="CO2"/>
    <n v="73.3"/>
    <n v="3.3000000000000003E-5"/>
    <n v="1"/>
    <m/>
    <n v="0"/>
    <n v="0"/>
    <n v="21"/>
    <m/>
    <n v="0"/>
    <n v="0"/>
    <n v="310"/>
    <n v="155.48689200000001"/>
  </r>
  <r>
    <n v="2008"/>
    <s v="2D1"/>
    <x v="15"/>
    <n v="31102"/>
    <n v="23924"/>
    <n v="12"/>
    <s v="Litres"/>
    <n v="4441"/>
    <s v="Input"/>
    <s v="CO2"/>
    <n v="73.3"/>
    <n v="3.3000000000000003E-5"/>
    <n v="1"/>
    <m/>
    <n v="0"/>
    <n v="0"/>
    <n v="21"/>
    <m/>
    <n v="0"/>
    <n v="0"/>
    <n v="310"/>
    <n v="10.742334900000001"/>
  </r>
  <r>
    <n v="2008"/>
    <s v="2D1"/>
    <x v="15"/>
    <n v="31102"/>
    <n v="23924"/>
    <n v="12"/>
    <s v="Litres"/>
    <n v="11836800"/>
    <s v="Input"/>
    <s v="CO2"/>
    <n v="73.3"/>
    <n v="3.3000000000000003E-5"/>
    <n v="1"/>
    <m/>
    <n v="0"/>
    <n v="0"/>
    <n v="21"/>
    <m/>
    <n v="0"/>
    <n v="0"/>
    <n v="310"/>
    <n v="28632.035520000001"/>
  </r>
  <r>
    <n v="2008"/>
    <s v="2D1"/>
    <x v="15"/>
    <n v="31102"/>
    <n v="23924"/>
    <n v="12"/>
    <s v="Litres"/>
    <n v="328484"/>
    <s v="Input"/>
    <s v="CO2"/>
    <n v="73.3"/>
    <n v="3.3000000000000003E-5"/>
    <n v="1"/>
    <m/>
    <n v="0"/>
    <n v="0"/>
    <n v="21"/>
    <m/>
    <n v="0"/>
    <n v="0"/>
    <n v="310"/>
    <n v="794.56994760000009"/>
  </r>
  <r>
    <n v="2008"/>
    <s v="2D1"/>
    <x v="15"/>
    <n v="31102"/>
    <n v="23924"/>
    <n v="12"/>
    <s v="Litres"/>
    <n v="623119"/>
    <s v="Input"/>
    <s v="CO2"/>
    <n v="73.3"/>
    <n v="3.3000000000000003E-5"/>
    <n v="1"/>
    <m/>
    <n v="0"/>
    <n v="0"/>
    <n v="21"/>
    <m/>
    <n v="0"/>
    <n v="0"/>
    <n v="310"/>
    <n v="1507.2625490999999"/>
  </r>
  <r>
    <n v="2008"/>
    <s v="2D1"/>
    <x v="15"/>
    <n v="31102"/>
    <n v="23924"/>
    <n v="12"/>
    <s v="Litres"/>
    <n v="33466"/>
    <s v="Input"/>
    <s v="CO2"/>
    <n v="73.3"/>
    <n v="3.3000000000000003E-5"/>
    <n v="1"/>
    <m/>
    <n v="0"/>
    <n v="0"/>
    <n v="21"/>
    <m/>
    <n v="0"/>
    <n v="0"/>
    <n v="310"/>
    <n v="80.950907400000006"/>
  </r>
  <r>
    <n v="2008"/>
    <s v="2D1"/>
    <x v="15"/>
    <n v="31102"/>
    <n v="23924"/>
    <n v="12"/>
    <s v="Litres"/>
    <n v="71030"/>
    <s v="Input"/>
    <s v="CO2"/>
    <n v="73.3"/>
    <n v="3.3000000000000003E-5"/>
    <n v="1"/>
    <m/>
    <n v="0"/>
    <n v="0"/>
    <n v="21"/>
    <m/>
    <n v="0"/>
    <n v="0"/>
    <n v="310"/>
    <n v="171.81446700000001"/>
  </r>
  <r>
    <n v="2008"/>
    <s v="2D1"/>
    <x v="15"/>
    <n v="31102"/>
    <n v="23924"/>
    <n v="12"/>
    <s v="Litres"/>
    <n v="370000"/>
    <s v="Input"/>
    <s v="CO2"/>
    <n v="73.3"/>
    <n v="3.3000000000000003E-5"/>
    <n v="1"/>
    <m/>
    <n v="0"/>
    <n v="0"/>
    <n v="21"/>
    <m/>
    <n v="0"/>
    <n v="0"/>
    <n v="310"/>
    <n v="894.99300000000005"/>
  </r>
  <r>
    <n v="2008"/>
    <s v="2D1"/>
    <x v="15"/>
    <n v="31102"/>
    <n v="23924"/>
    <n v="12"/>
    <s v="Litres"/>
    <n v="225816.1544"/>
    <s v="Input"/>
    <s v="CO2"/>
    <n v="73.3"/>
    <n v="3.3000000000000003E-5"/>
    <n v="1"/>
    <m/>
    <n v="0"/>
    <n v="0"/>
    <n v="21"/>
    <m/>
    <n v="0"/>
    <n v="0"/>
    <n v="310"/>
    <n v="546.22669587816006"/>
  </r>
  <r>
    <n v="2008"/>
    <s v="2D1"/>
    <x v="15"/>
    <n v="31102"/>
    <n v="23924"/>
    <n v="12"/>
    <s v="Litres"/>
    <n v="160512"/>
    <s v="Input"/>
    <s v="CO2"/>
    <n v="73.3"/>
    <n v="3.3000000000000003E-5"/>
    <n v="1"/>
    <m/>
    <n v="0"/>
    <n v="0"/>
    <n v="21"/>
    <m/>
    <n v="0"/>
    <n v="0"/>
    <n v="310"/>
    <n v="388.2624768"/>
  </r>
  <r>
    <n v="2008"/>
    <s v="2D1"/>
    <x v="15"/>
    <n v="31102"/>
    <n v="23924"/>
    <n v="12"/>
    <s v="Litres"/>
    <n v="21206.5"/>
    <s v="Input"/>
    <s v="CO2"/>
    <n v="73.3"/>
    <n v="3.3000000000000003E-5"/>
    <n v="1"/>
    <m/>
    <n v="0"/>
    <n v="0"/>
    <n v="21"/>
    <m/>
    <n v="0"/>
    <n v="0"/>
    <n v="310"/>
    <n v="51.29640285"/>
  </r>
  <r>
    <n v="2008"/>
    <s v="2D1"/>
    <x v="15"/>
    <n v="31102"/>
    <n v="23924"/>
    <n v="12"/>
    <s v="Litres"/>
    <n v="24402"/>
    <s v="Input"/>
    <s v="CO2"/>
    <n v="73.3"/>
    <n v="3.3000000000000003E-5"/>
    <n v="1"/>
    <m/>
    <n v="0"/>
    <n v="0"/>
    <n v="21"/>
    <m/>
    <n v="0"/>
    <n v="0"/>
    <n v="310"/>
    <n v="59.025997799999999"/>
  </r>
  <r>
    <n v="2008"/>
    <s v="2D1"/>
    <x v="15"/>
    <n v="31102"/>
    <n v="23924"/>
    <n v="12"/>
    <s v="Litres"/>
    <n v="524255.70539999998"/>
    <s v="Input"/>
    <s v="CO2"/>
    <n v="73.3"/>
    <n v="3.3000000000000003E-5"/>
    <n v="1"/>
    <m/>
    <n v="0"/>
    <n v="0"/>
    <n v="21"/>
    <m/>
    <n v="0"/>
    <n v="0"/>
    <n v="310"/>
    <n v="1268.1221257920599"/>
  </r>
  <r>
    <n v="2008"/>
    <s v="2D1"/>
    <x v="15"/>
    <n v="31102"/>
    <n v="23924"/>
    <n v="12"/>
    <s v="Litres"/>
    <n v="1044305"/>
    <s v="Input"/>
    <s v="CO2"/>
    <n v="73.3"/>
    <n v="3.3000000000000003E-5"/>
    <n v="1"/>
    <m/>
    <n v="0"/>
    <n v="0"/>
    <n v="21"/>
    <m/>
    <n v="0"/>
    <n v="0"/>
    <n v="310"/>
    <n v="2526.0693645000001"/>
  </r>
  <r>
    <n v="2008"/>
    <s v="2D1"/>
    <x v="15"/>
    <n v="31102"/>
    <n v="23924"/>
    <n v="12"/>
    <s v="Litres"/>
    <n v="8383852.7999999998"/>
    <s v="Input"/>
    <s v="CO2"/>
    <n v="73.3"/>
    <n v="3.3000000000000003E-5"/>
    <n v="1"/>
    <m/>
    <n v="0"/>
    <n v="0"/>
    <n v="21"/>
    <m/>
    <n v="0"/>
    <n v="0"/>
    <n v="310"/>
    <n v="20279.701537920002"/>
  </r>
  <r>
    <n v="2008"/>
    <s v="2D1"/>
    <x v="15"/>
    <n v="31102"/>
    <n v="23924"/>
    <n v="12"/>
    <s v="Litres"/>
    <n v="780849"/>
    <s v="Input"/>
    <s v="CO2"/>
    <n v="73.3"/>
    <n v="3.3000000000000003E-5"/>
    <n v="1"/>
    <m/>
    <n v="0"/>
    <n v="0"/>
    <n v="21"/>
    <m/>
    <n v="0"/>
    <n v="0"/>
    <n v="310"/>
    <n v="1888.7956460999999"/>
  </r>
  <r>
    <n v="2008"/>
    <s v="2D1"/>
    <x v="15"/>
    <n v="31102"/>
    <n v="23924"/>
    <n v="12"/>
    <s v="Litres"/>
    <n v="227686"/>
    <s v="Input"/>
    <s v="CO2"/>
    <n v="73.3"/>
    <n v="3.3000000000000003E-5"/>
    <n v="1"/>
    <m/>
    <n v="0"/>
    <n v="0"/>
    <n v="21"/>
    <m/>
    <n v="0"/>
    <n v="0"/>
    <n v="310"/>
    <n v="550.74966540000003"/>
  </r>
  <r>
    <n v="2008"/>
    <s v="2D1"/>
    <x v="15"/>
    <n v="31102"/>
    <n v="23924"/>
    <n v="12"/>
    <s v="Litres"/>
    <n v="108660"/>
    <s v="Input"/>
    <s v="CO2"/>
    <n v="73.3"/>
    <n v="3.3000000000000003E-5"/>
    <n v="1"/>
    <m/>
    <n v="0"/>
    <n v="0"/>
    <n v="21"/>
    <m/>
    <n v="0"/>
    <n v="0"/>
    <n v="310"/>
    <n v="262.83767399999999"/>
  </r>
  <r>
    <n v="2008"/>
    <s v="2D1"/>
    <x v="15"/>
    <n v="31102"/>
    <n v="23924"/>
    <n v="12"/>
    <s v="Litres"/>
    <n v="2082226.5888"/>
    <s v="Input"/>
    <s v="CO2"/>
    <n v="73.3"/>
    <n v="3.3000000000000003E-5"/>
    <n v="1"/>
    <m/>
    <n v="0"/>
    <n v="0"/>
    <n v="21"/>
    <m/>
    <n v="0"/>
    <n v="0"/>
    <n v="310"/>
    <n v="5036.6978956483199"/>
  </r>
  <r>
    <n v="2008"/>
    <s v="2D1"/>
    <x v="15"/>
    <n v="31102"/>
    <n v="23924"/>
    <n v="12"/>
    <s v="Litres"/>
    <n v="213657"/>
    <s v="Input"/>
    <s v="CO2"/>
    <n v="73.3"/>
    <n v="3.3000000000000003E-5"/>
    <n v="1"/>
    <m/>
    <n v="0"/>
    <n v="0"/>
    <n v="21"/>
    <m/>
    <n v="0"/>
    <n v="0"/>
    <n v="310"/>
    <n v="516.81491730000005"/>
  </r>
  <r>
    <n v="2008"/>
    <s v="2D1"/>
    <x v="15"/>
    <n v="31102"/>
    <n v="23924"/>
    <n v="12"/>
    <s v="Litres"/>
    <n v="2332069.3215000001"/>
    <s v="Input"/>
    <s v="CO2"/>
    <n v="73.3"/>
    <n v="3.3000000000000003E-5"/>
    <n v="1"/>
    <m/>
    <n v="0"/>
    <n v="0"/>
    <n v="21"/>
    <m/>
    <n v="0"/>
    <n v="0"/>
    <n v="310"/>
    <n v="5641.0424817763505"/>
  </r>
  <r>
    <n v="2008"/>
    <s v="2D1"/>
    <x v="15"/>
    <n v="31102"/>
    <n v="23924"/>
    <n v="12"/>
    <s v="Litres"/>
    <n v="104662.40000000001"/>
    <s v="Input"/>
    <s v="CO2"/>
    <n v="73.3"/>
    <n v="3.3000000000000003E-5"/>
    <n v="1"/>
    <m/>
    <n v="0"/>
    <n v="0"/>
    <n v="21"/>
    <m/>
    <n v="0"/>
    <n v="0"/>
    <n v="310"/>
    <n v="253.16787936000003"/>
  </r>
  <r>
    <n v="2008"/>
    <s v="2D1"/>
    <x v="15"/>
    <n v="31102"/>
    <n v="23924"/>
    <n v="12"/>
    <s v="Litres"/>
    <n v="1637662.7171999998"/>
    <s v="Input"/>
    <s v="CO2"/>
    <n v="73.3"/>
    <n v="3.3000000000000003E-5"/>
    <n v="1"/>
    <m/>
    <n v="0"/>
    <n v="0"/>
    <n v="21"/>
    <m/>
    <n v="0"/>
    <n v="0"/>
    <n v="310"/>
    <n v="3961.34234663508"/>
  </r>
  <r>
    <n v="2008"/>
    <s v="2D1"/>
    <x v="15"/>
    <n v="31102"/>
    <n v="23924"/>
    <n v="12"/>
    <s v="Litres"/>
    <n v="3483784.3665999998"/>
    <s v="Input"/>
    <s v="CO2"/>
    <n v="73.3"/>
    <n v="3.3000000000000003E-5"/>
    <n v="1"/>
    <m/>
    <n v="0"/>
    <n v="0"/>
    <n v="21"/>
    <m/>
    <n v="0"/>
    <n v="0"/>
    <n v="310"/>
    <n v="8426.9260043687391"/>
  </r>
  <r>
    <n v="2008"/>
    <s v="2D1"/>
    <x v="15"/>
    <n v="31102"/>
    <n v="23924"/>
    <n v="12"/>
    <s v="Litres"/>
    <n v="14244188.6"/>
    <s v="Input"/>
    <s v="CO2"/>
    <n v="73.3"/>
    <n v="3.3000000000000003E-5"/>
    <n v="1"/>
    <m/>
    <n v="0"/>
    <n v="0"/>
    <n v="21"/>
    <m/>
    <n v="0"/>
    <n v="0"/>
    <n v="310"/>
    <n v="34455.267804539995"/>
  </r>
  <r>
    <n v="2008"/>
    <s v="2D1"/>
    <x v="15"/>
    <n v="31102"/>
    <n v="23924"/>
    <n v="12"/>
    <s v="Litres"/>
    <n v="432141.5"/>
    <s v="Input"/>
    <s v="CO2"/>
    <n v="73.3"/>
    <n v="3.3000000000000003E-5"/>
    <n v="1"/>
    <m/>
    <n v="0"/>
    <n v="0"/>
    <n v="21"/>
    <m/>
    <n v="0"/>
    <n v="0"/>
    <n v="310"/>
    <n v="1045.30707435"/>
  </r>
  <r>
    <n v="2008"/>
    <s v="2D1"/>
    <x v="15"/>
    <n v="31102"/>
    <n v="23924"/>
    <n v="12"/>
    <s v="Litres"/>
    <n v="74906.09169999999"/>
    <s v="Input"/>
    <s v="CO2"/>
    <n v="73.3"/>
    <n v="3.3000000000000003E-5"/>
    <n v="1"/>
    <m/>
    <n v="0"/>
    <n v="0"/>
    <n v="21"/>
    <m/>
    <n v="0"/>
    <n v="0"/>
    <n v="310"/>
    <n v="181.19034521313"/>
  </r>
  <r>
    <n v="2008"/>
    <s v="2D1"/>
    <x v="15"/>
    <n v="31102"/>
    <n v="23924"/>
    <n v="12"/>
    <s v="Litres"/>
    <n v="62741.389799999997"/>
    <s v="Input"/>
    <s v="CO2"/>
    <n v="73.3"/>
    <n v="3.3000000000000003E-5"/>
    <n v="1"/>
    <m/>
    <n v="0"/>
    <n v="0"/>
    <n v="21"/>
    <m/>
    <n v="0"/>
    <n v="0"/>
    <n v="310"/>
    <n v="151.76514778722"/>
  </r>
  <r>
    <n v="2008"/>
    <s v="2D1"/>
    <x v="15"/>
    <n v="31102"/>
    <n v="23924"/>
    <n v="12"/>
    <s v="Litres"/>
    <n v="9259209.5999999996"/>
    <s v="Input"/>
    <s v="CO2"/>
    <n v="73.3"/>
    <n v="3.3000000000000003E-5"/>
    <n v="1"/>
    <m/>
    <n v="0"/>
    <n v="0"/>
    <n v="21"/>
    <m/>
    <n v="0"/>
    <n v="0"/>
    <n v="310"/>
    <n v="22397.102101439999"/>
  </r>
  <r>
    <n v="2008"/>
    <s v="2D1"/>
    <x v="15"/>
    <n v="31102"/>
    <n v="23924"/>
    <n v="12"/>
    <s v="Litres"/>
    <n v="25896"/>
    <s v="Input"/>
    <s v="CO2"/>
    <n v="73.3"/>
    <n v="3.3000000000000003E-5"/>
    <n v="1"/>
    <m/>
    <n v="0"/>
    <n v="0"/>
    <n v="21"/>
    <m/>
    <n v="0"/>
    <n v="0"/>
    <n v="310"/>
    <n v="62.639834399999998"/>
  </r>
  <r>
    <n v="2008"/>
    <s v="2D1"/>
    <x v="15"/>
    <n v="31102"/>
    <n v="23924"/>
    <n v="12"/>
    <s v="Litres"/>
    <n v="1510198.375"/>
    <s v="Input"/>
    <s v="CO2"/>
    <n v="73.3"/>
    <n v="3.3000000000000003E-5"/>
    <n v="1"/>
    <m/>
    <n v="0"/>
    <n v="0"/>
    <n v="21"/>
    <m/>
    <n v="0"/>
    <n v="0"/>
    <n v="310"/>
    <n v="3653.0188492875004"/>
  </r>
  <r>
    <n v="2008"/>
    <s v="2D1"/>
    <x v="15"/>
    <n v="31102"/>
    <n v="23924"/>
    <n v="12"/>
    <s v="Litres"/>
    <n v="9318949.5"/>
    <s v="Input"/>
    <s v="CO2"/>
    <n v="73.3"/>
    <n v="3.3000000000000003E-5"/>
    <n v="1"/>
    <m/>
    <n v="0"/>
    <n v="0"/>
    <n v="21"/>
    <m/>
    <n v="0"/>
    <n v="0"/>
    <n v="310"/>
    <n v="22541.606945550004"/>
  </r>
  <r>
    <n v="2008"/>
    <s v="2D1"/>
    <x v="15"/>
    <n v="31102"/>
    <n v="23924"/>
    <n v="12"/>
    <s v="Litres"/>
    <n v="7000"/>
    <s v="Input"/>
    <s v="CO2"/>
    <n v="73.3"/>
    <n v="3.3000000000000003E-5"/>
    <n v="1"/>
    <m/>
    <n v="0"/>
    <n v="0"/>
    <n v="21"/>
    <m/>
    <n v="0"/>
    <n v="0"/>
    <n v="310"/>
    <n v="16.932300000000001"/>
  </r>
  <r>
    <n v="2008"/>
    <s v="2D1"/>
    <x v="15"/>
    <n v="31102"/>
    <n v="23924"/>
    <n v="12"/>
    <s v="Litres"/>
    <n v="817236.5"/>
    <s v="Input"/>
    <s v="CO2"/>
    <n v="73.3"/>
    <n v="3.3000000000000003E-5"/>
    <n v="1"/>
    <m/>
    <n v="0"/>
    <n v="0"/>
    <n v="21"/>
    <m/>
    <n v="0"/>
    <n v="0"/>
    <n v="310"/>
    <n v="1976.8133698500001"/>
  </r>
  <r>
    <n v="2008"/>
    <s v="2D1"/>
    <x v="15"/>
    <n v="31102"/>
    <n v="23924"/>
    <n v="12"/>
    <s v="Litres"/>
    <n v="1563124"/>
    <s v="Input"/>
    <s v="CO2"/>
    <n v="73.3"/>
    <n v="3.3000000000000003E-5"/>
    <n v="1"/>
    <m/>
    <n v="0"/>
    <n v="0"/>
    <n v="21"/>
    <m/>
    <n v="0"/>
    <n v="0"/>
    <n v="310"/>
    <n v="3781.0406436000003"/>
  </r>
  <r>
    <n v="2008"/>
    <s v="2D1"/>
    <x v="15"/>
    <n v="31102"/>
    <n v="23924"/>
    <n v="12"/>
    <s v="Litres"/>
    <n v="224135"/>
    <s v="Input"/>
    <s v="CO2"/>
    <n v="73.3"/>
    <n v="3.3000000000000003E-5"/>
    <n v="1"/>
    <m/>
    <n v="0"/>
    <n v="0"/>
    <n v="21"/>
    <m/>
    <n v="0"/>
    <n v="0"/>
    <n v="310"/>
    <n v="542.1601515000001"/>
  </r>
  <r>
    <n v="2008"/>
    <s v="2D1"/>
    <x v="15"/>
    <n v="31102"/>
    <n v="23924"/>
    <n v="12"/>
    <s v="Litres"/>
    <n v="14034"/>
    <s v="Input"/>
    <s v="CO2"/>
    <n v="73.3"/>
    <n v="3.3000000000000003E-5"/>
    <n v="1"/>
    <m/>
    <n v="0"/>
    <n v="0"/>
    <n v="21"/>
    <m/>
    <n v="0"/>
    <n v="0"/>
    <n v="310"/>
    <n v="33.946842600000004"/>
  </r>
  <r>
    <n v="2008"/>
    <s v="2D1"/>
    <x v="15"/>
    <n v="31102"/>
    <n v="23924"/>
    <n v="12"/>
    <s v="Litres"/>
    <n v="24522"/>
    <s v="Input"/>
    <s v="CO2"/>
    <n v="73.3"/>
    <n v="3.3000000000000003E-5"/>
    <n v="1"/>
    <m/>
    <n v="0"/>
    <n v="0"/>
    <n v="21"/>
    <m/>
    <n v="0"/>
    <n v="0"/>
    <n v="310"/>
    <n v="59.316265799999996"/>
  </r>
  <r>
    <n v="2008"/>
    <s v="2D1"/>
    <x v="15"/>
    <n v="31102"/>
    <n v="23924"/>
    <n v="12"/>
    <s v="Litres"/>
    <n v="762290"/>
    <s v="Input"/>
    <s v="CO2"/>
    <n v="73.3"/>
    <n v="3.3000000000000003E-5"/>
    <n v="1"/>
    <m/>
    <n v="0"/>
    <n v="0"/>
    <n v="21"/>
    <m/>
    <n v="0"/>
    <n v="0"/>
    <n v="310"/>
    <n v="1843.9032810000001"/>
  </r>
  <r>
    <n v="2008"/>
    <s v="2D1"/>
    <x v="15"/>
    <n v="31102"/>
    <n v="23924"/>
    <n v="12"/>
    <s v="Litres"/>
    <n v="593100"/>
    <s v="Input"/>
    <s v="CO2"/>
    <n v="73.3"/>
    <n v="3.3000000000000003E-5"/>
    <n v="1"/>
    <m/>
    <n v="0"/>
    <n v="0"/>
    <n v="21"/>
    <m/>
    <n v="0"/>
    <n v="0"/>
    <n v="310"/>
    <n v="1434.6495900000002"/>
  </r>
  <r>
    <n v="2008"/>
    <s v="2D1"/>
    <x v="15"/>
    <n v="31102"/>
    <n v="23989"/>
    <n v="0"/>
    <m/>
    <n v="67415.567200000005"/>
    <s v="Input"/>
    <s v="CO2"/>
    <n v="73.3"/>
    <n v="3.3000000000000003E-5"/>
    <n v="1"/>
    <m/>
    <n v="0"/>
    <n v="0"/>
    <n v="21"/>
    <m/>
    <n v="0"/>
    <n v="0"/>
    <n v="310"/>
    <n v="163.07151550008004"/>
  </r>
  <r>
    <n v="2008"/>
    <s v="2D1"/>
    <x v="15"/>
    <n v="31103"/>
    <n v="23922"/>
    <n v="12"/>
    <s v="Litres"/>
    <n v="4000"/>
    <s v="Input"/>
    <s v="CO2"/>
    <n v="73.3"/>
    <n v="3.3000000000000003E-5"/>
    <n v="1"/>
    <m/>
    <n v="0"/>
    <n v="0"/>
    <n v="21"/>
    <m/>
    <n v="0"/>
    <n v="0"/>
    <n v="310"/>
    <n v="9.6756000000000011"/>
  </r>
  <r>
    <n v="2008"/>
    <s v="2D1"/>
    <x v="15"/>
    <n v="31108"/>
    <n v="23924"/>
    <n v="12"/>
    <s v="Litres"/>
    <n v="52292"/>
    <s v="Input"/>
    <s v="CO2"/>
    <n v="73.3"/>
    <n v="3.3000000000000003E-5"/>
    <n v="1"/>
    <m/>
    <n v="0"/>
    <n v="0"/>
    <n v="21"/>
    <m/>
    <n v="0"/>
    <n v="0"/>
    <n v="310"/>
    <n v="126.4891188"/>
  </r>
  <r>
    <n v="2008"/>
    <s v="2D1"/>
    <x v="15"/>
    <n v="31108"/>
    <n v="23924"/>
    <n v="12"/>
    <s v="Litres"/>
    <n v="741308.75"/>
    <s v="Input"/>
    <s v="CO2"/>
    <n v="73.3"/>
    <n v="3.3000000000000003E-5"/>
    <n v="1"/>
    <m/>
    <n v="0"/>
    <n v="0"/>
    <n v="21"/>
    <m/>
    <n v="0"/>
    <n v="0"/>
    <n v="310"/>
    <n v="1793.151735375"/>
  </r>
  <r>
    <n v="2008"/>
    <s v="2D1"/>
    <x v="15"/>
    <n v="31200"/>
    <n v="23922"/>
    <n v="12"/>
    <s v="Litres"/>
    <n v="848.39"/>
    <s v="Input"/>
    <s v="CO2"/>
    <n v="73.3"/>
    <n v="3.3000000000000003E-5"/>
    <n v="1"/>
    <m/>
    <n v="0"/>
    <n v="0"/>
    <n v="21"/>
    <m/>
    <n v="0"/>
    <n v="0"/>
    <n v="310"/>
    <n v="2.052170571"/>
  </r>
  <r>
    <n v="2008"/>
    <s v="2D1"/>
    <x v="15"/>
    <n v="31200"/>
    <n v="23922"/>
    <n v="12"/>
    <s v="Litres"/>
    <n v="149857.68"/>
    <s v="Input"/>
    <s v="CO2"/>
    <n v="73.3"/>
    <n v="3.3000000000000003E-5"/>
    <n v="1"/>
    <m/>
    <n v="0"/>
    <n v="0"/>
    <n v="21"/>
    <m/>
    <n v="0"/>
    <n v="0"/>
    <n v="310"/>
    <n v="362.490742152"/>
  </r>
  <r>
    <n v="2008"/>
    <s v="2D1"/>
    <x v="15"/>
    <n v="31200"/>
    <n v="23924"/>
    <n v="12"/>
    <s v="Litres"/>
    <n v="2259200"/>
    <s v="Input"/>
    <s v="CO2"/>
    <n v="73.3"/>
    <n v="3.3000000000000003E-5"/>
    <n v="1"/>
    <m/>
    <n v="0"/>
    <n v="0"/>
    <n v="21"/>
    <m/>
    <n v="0"/>
    <n v="0"/>
    <n v="310"/>
    <n v="5464.7788800000008"/>
  </r>
  <r>
    <n v="2008"/>
    <s v="2D1"/>
    <x v="15"/>
    <n v="31200"/>
    <n v="23924"/>
    <n v="12"/>
    <s v="Litres"/>
    <n v="47670"/>
    <s v="Input"/>
    <s v="CO2"/>
    <n v="73.3"/>
    <n v="3.3000000000000003E-5"/>
    <n v="1"/>
    <m/>
    <n v="0"/>
    <n v="0"/>
    <n v="21"/>
    <m/>
    <n v="0"/>
    <n v="0"/>
    <n v="310"/>
    <n v="115.30896300000001"/>
  </r>
  <r>
    <n v="2008"/>
    <s v="2D1"/>
    <x v="15"/>
    <n v="31200"/>
    <n v="23924"/>
    <n v="12"/>
    <s v="Litres"/>
    <n v="5732765.5"/>
    <s v="Input"/>
    <s v="CO2"/>
    <n v="73.3"/>
    <n v="3.3000000000000003E-5"/>
    <n v="1"/>
    <m/>
    <n v="0"/>
    <n v="0"/>
    <n v="21"/>
    <m/>
    <n v="0"/>
    <n v="0"/>
    <n v="310"/>
    <n v="13866.986467950001"/>
  </r>
  <r>
    <n v="2008"/>
    <s v="2D1"/>
    <x v="15"/>
    <n v="31200"/>
    <n v="23924"/>
    <n v="12"/>
    <s v="Litres"/>
    <n v="153309"/>
    <s v="Input"/>
    <s v="CO2"/>
    <n v="73.3"/>
    <n v="3.3000000000000003E-5"/>
    <n v="1"/>
    <m/>
    <n v="0"/>
    <n v="0"/>
    <n v="21"/>
    <m/>
    <n v="0"/>
    <n v="0"/>
    <n v="310"/>
    <n v="370.83914010000001"/>
  </r>
  <r>
    <n v="2008"/>
    <s v="2D1"/>
    <x v="15"/>
    <n v="31200"/>
    <n v="23924"/>
    <n v="12"/>
    <s v="Litres"/>
    <n v="97"/>
    <s v="Input"/>
    <s v="CO2"/>
    <n v="73.3"/>
    <n v="3.3000000000000003E-5"/>
    <n v="1"/>
    <m/>
    <n v="0"/>
    <n v="0"/>
    <n v="21"/>
    <m/>
    <n v="0"/>
    <n v="0"/>
    <n v="310"/>
    <n v="0.23463329999999999"/>
  </r>
  <r>
    <n v="2008"/>
    <s v="2D1"/>
    <x v="15"/>
    <n v="31200"/>
    <n v="23924"/>
    <n v="12"/>
    <s v="Litres"/>
    <n v="260281"/>
    <s v="Input"/>
    <s v="CO2"/>
    <n v="73.3"/>
    <n v="3.3000000000000003E-5"/>
    <n v="1"/>
    <m/>
    <n v="0"/>
    <n v="0"/>
    <n v="21"/>
    <m/>
    <n v="0"/>
    <n v="0"/>
    <n v="310"/>
    <n v="629.59371090000002"/>
  </r>
  <r>
    <n v="2008"/>
    <s v="2D1"/>
    <x v="15"/>
    <n v="31300"/>
    <n v="23214"/>
    <n v="9"/>
    <s v="Kg"/>
    <n v="61410"/>
    <s v="Input"/>
    <s v="CO2"/>
    <n v="73.3"/>
    <n v="3.3000000000000003E-5"/>
    <n v="1"/>
    <m/>
    <n v="0"/>
    <n v="0"/>
    <n v="21"/>
    <m/>
    <n v="0"/>
    <n v="0"/>
    <n v="310"/>
    <n v="0.14854464900000003"/>
  </r>
  <r>
    <n v="2008"/>
    <s v="2D1"/>
    <x v="15"/>
    <n v="31300"/>
    <n v="23214"/>
    <n v="9"/>
    <s v="Kg"/>
    <n v="320492"/>
    <s v="Input"/>
    <s v="CO2"/>
    <n v="73.3"/>
    <n v="3.3000000000000003E-5"/>
    <n v="1"/>
    <m/>
    <n v="0"/>
    <n v="0"/>
    <n v="21"/>
    <m/>
    <n v="0"/>
    <n v="0"/>
    <n v="310"/>
    <n v="0.77523809879999994"/>
  </r>
  <r>
    <n v="2008"/>
    <s v="2D1"/>
    <x v="15"/>
    <n v="31300"/>
    <n v="23214"/>
    <n v="9"/>
    <s v="Kg"/>
    <n v="72927"/>
    <s v="Input"/>
    <s v="CO2"/>
    <n v="73.3"/>
    <n v="3.3000000000000003E-5"/>
    <n v="1"/>
    <m/>
    <n v="0"/>
    <n v="0"/>
    <n v="21"/>
    <m/>
    <n v="0"/>
    <n v="0"/>
    <n v="310"/>
    <n v="0.17640312030000002"/>
  </r>
  <r>
    <n v="2008"/>
    <s v="2D1"/>
    <x v="15"/>
    <n v="31300"/>
    <n v="23214"/>
    <n v="9"/>
    <s v="Kg"/>
    <n v="366000"/>
    <s v="Input"/>
    <s v="CO2"/>
    <n v="73.3"/>
    <n v="3.3000000000000003E-5"/>
    <n v="1"/>
    <m/>
    <n v="0"/>
    <n v="0"/>
    <n v="21"/>
    <m/>
    <n v="0"/>
    <n v="0"/>
    <n v="310"/>
    <n v="0.88531740000000003"/>
  </r>
  <r>
    <n v="2008"/>
    <s v="2D1"/>
    <x v="15"/>
    <n v="31300"/>
    <n v="23214"/>
    <n v="9"/>
    <s v="Kg"/>
    <n v="5211"/>
    <s v="Input"/>
    <s v="CO2"/>
    <n v="73.3"/>
    <n v="3.3000000000000003E-5"/>
    <n v="1"/>
    <m/>
    <n v="0"/>
    <n v="0"/>
    <n v="21"/>
    <m/>
    <n v="0"/>
    <n v="0"/>
    <n v="310"/>
    <n v="1.2604887900000002E-2"/>
  </r>
  <r>
    <n v="2008"/>
    <s v="2D1"/>
    <x v="15"/>
    <n v="31300"/>
    <n v="23214"/>
    <n v="9"/>
    <s v="Kg"/>
    <n v="207692"/>
    <s v="Input"/>
    <s v="CO2"/>
    <n v="73.3"/>
    <n v="3.3000000000000003E-5"/>
    <n v="1"/>
    <m/>
    <n v="0"/>
    <n v="0"/>
    <n v="21"/>
    <m/>
    <n v="0"/>
    <n v="0"/>
    <n v="310"/>
    <n v="0.50238617880000003"/>
  </r>
  <r>
    <n v="2008"/>
    <s v="2D1"/>
    <x v="15"/>
    <n v="31300"/>
    <n v="23214"/>
    <n v="9"/>
    <s v="Kg"/>
    <n v="83708"/>
    <s v="Input"/>
    <s v="CO2"/>
    <n v="73.3"/>
    <n v="3.3000000000000003E-5"/>
    <n v="1"/>
    <m/>
    <n v="0"/>
    <n v="0"/>
    <n v="21"/>
    <m/>
    <n v="0"/>
    <n v="0"/>
    <n v="310"/>
    <n v="0.20248128119999997"/>
  </r>
  <r>
    <n v="2008"/>
    <s v="2D1"/>
    <x v="15"/>
    <n v="31300"/>
    <n v="23904"/>
    <n v="12"/>
    <s v="Litres"/>
    <n v="15954"/>
    <s v="Input"/>
    <s v="CO2"/>
    <n v="73.3"/>
    <n v="3.3000000000000003E-5"/>
    <n v="1"/>
    <m/>
    <n v="0"/>
    <n v="0"/>
    <n v="21"/>
    <m/>
    <n v="0"/>
    <n v="0"/>
    <n v="310"/>
    <n v="38.5911306"/>
  </r>
  <r>
    <n v="2008"/>
    <s v="2D1"/>
    <x v="15"/>
    <n v="31300"/>
    <n v="23922"/>
    <n v="12"/>
    <s v="Litres"/>
    <n v="7772"/>
    <s v="Input"/>
    <s v="CO2"/>
    <n v="73.3"/>
    <n v="3.3000000000000003E-5"/>
    <n v="1"/>
    <m/>
    <n v="0"/>
    <n v="0"/>
    <n v="21"/>
    <m/>
    <n v="0"/>
    <n v="0"/>
    <n v="310"/>
    <n v="18.7996908"/>
  </r>
  <r>
    <n v="2008"/>
    <s v="2D1"/>
    <x v="15"/>
    <n v="31300"/>
    <n v="23924"/>
    <n v="12"/>
    <s v="Litres"/>
    <n v="30846.400000000001"/>
    <s v="Input"/>
    <s v="CO2"/>
    <n v="73.3"/>
    <n v="3.3000000000000003E-5"/>
    <n v="1"/>
    <m/>
    <n v="0"/>
    <n v="0"/>
    <n v="21"/>
    <m/>
    <n v="0"/>
    <n v="0"/>
    <n v="310"/>
    <n v="74.614356960000009"/>
  </r>
  <r>
    <n v="2008"/>
    <s v="2D1"/>
    <x v="15"/>
    <n v="31402"/>
    <n v="23926"/>
    <n v="27"/>
    <s v="Tonne"/>
    <n v="923"/>
    <s v="Input"/>
    <s v="CO2"/>
    <n v="73.3"/>
    <n v="3.3000000000000003E-5"/>
    <n v="1"/>
    <m/>
    <n v="0"/>
    <n v="0"/>
    <n v="21"/>
    <m/>
    <n v="0"/>
    <n v="0"/>
    <n v="310"/>
    <n v="2.2326446999999998"/>
  </r>
  <r>
    <n v="2008"/>
    <s v="2D1"/>
    <x v="15"/>
    <n v="31908"/>
    <n v="23989"/>
    <n v="0"/>
    <m/>
    <n v="90496"/>
    <s v="Input"/>
    <s v="CO2"/>
    <n v="73.3"/>
    <n v="3.3000000000000003E-5"/>
    <n v="1"/>
    <m/>
    <n v="0"/>
    <n v="0"/>
    <n v="21"/>
    <m/>
    <n v="0"/>
    <n v="0"/>
    <n v="310"/>
    <n v="218.90077440000002"/>
  </r>
  <r>
    <n v="2008"/>
    <s v="2D1"/>
    <x v="15"/>
    <n v="31909"/>
    <n v="23922"/>
    <n v="12"/>
    <s v="Litres"/>
    <n v="46688"/>
    <s v="Input"/>
    <s v="CO2"/>
    <n v="73.3"/>
    <n v="3.3000000000000003E-5"/>
    <n v="1"/>
    <m/>
    <n v="0"/>
    <n v="0"/>
    <n v="21"/>
    <m/>
    <n v="0"/>
    <n v="0"/>
    <n v="310"/>
    <n v="112.93360320000001"/>
  </r>
  <r>
    <n v="2008"/>
    <s v="2D1"/>
    <x v="15"/>
    <n v="31909"/>
    <n v="23922"/>
    <n v="12"/>
    <s v="Litres"/>
    <n v="209.70479999999998"/>
    <s v="Input"/>
    <s v="CO2"/>
    <n v="73.3"/>
    <n v="3.3000000000000003E-5"/>
    <n v="1"/>
    <m/>
    <n v="0"/>
    <n v="0"/>
    <n v="21"/>
    <m/>
    <n v="0"/>
    <n v="0"/>
    <n v="310"/>
    <n v="0.50725494071999999"/>
  </r>
  <r>
    <n v="2008"/>
    <s v="2D1"/>
    <x v="15"/>
    <n v="31909"/>
    <n v="23924"/>
    <n v="12"/>
    <s v="Litres"/>
    <n v="33400"/>
    <s v="Input"/>
    <s v="CO2"/>
    <n v="73.3"/>
    <n v="3.3000000000000003E-5"/>
    <n v="1"/>
    <m/>
    <n v="0"/>
    <n v="0"/>
    <n v="21"/>
    <m/>
    <n v="0"/>
    <n v="0"/>
    <n v="310"/>
    <n v="80.791260000000008"/>
  </r>
  <r>
    <n v="2008"/>
    <s v="2D1"/>
    <x v="15"/>
    <n v="33111"/>
    <n v="23924"/>
    <n v="12"/>
    <s v="Litres"/>
    <n v="10441"/>
    <s v="Input"/>
    <s v="CO2"/>
    <n v="73.3"/>
    <n v="3.3000000000000003E-5"/>
    <n v="1"/>
    <m/>
    <n v="0"/>
    <n v="0"/>
    <n v="21"/>
    <m/>
    <n v="0"/>
    <n v="0"/>
    <n v="310"/>
    <n v="25.2557349"/>
  </r>
  <r>
    <n v="2008"/>
    <s v="2D1"/>
    <x v="15"/>
    <n v="33111"/>
    <n v="23924"/>
    <n v="12"/>
    <s v="Litres"/>
    <n v="582.18330000000003"/>
    <s v="Input"/>
    <s v="CO2"/>
    <n v="73.3"/>
    <n v="3.3000000000000003E-5"/>
    <n v="1"/>
    <m/>
    <n v="0"/>
    <n v="0"/>
    <n v="21"/>
    <m/>
    <n v="0"/>
    <n v="0"/>
    <n v="310"/>
    <n v="1.4082431843700001"/>
  </r>
  <r>
    <n v="2008"/>
    <s v="2D1"/>
    <x v="15"/>
    <n v="33111"/>
    <n v="23924"/>
    <n v="12"/>
    <s v="Litres"/>
    <n v="18.667200000000001"/>
    <s v="Input"/>
    <s v="CO2"/>
    <n v="73.3"/>
    <n v="3.3000000000000003E-5"/>
    <n v="1"/>
    <m/>
    <n v="0"/>
    <n v="0"/>
    <n v="21"/>
    <m/>
    <n v="0"/>
    <n v="0"/>
    <n v="310"/>
    <n v="4.5154090080000001E-2"/>
  </r>
  <r>
    <n v="2008"/>
    <s v="2D1"/>
    <x v="15"/>
    <n v="34300"/>
    <n v="23922"/>
    <n v="12"/>
    <s v="Litres"/>
    <n v="54119"/>
    <s v="Input"/>
    <s v="CO2"/>
    <n v="73.3"/>
    <n v="3.3000000000000003E-5"/>
    <n v="1"/>
    <m/>
    <n v="0"/>
    <n v="0"/>
    <n v="21"/>
    <m/>
    <n v="0"/>
    <n v="0"/>
    <n v="310"/>
    <n v="130.90844910000001"/>
  </r>
  <r>
    <n v="2008"/>
    <s v="2D1"/>
    <x v="15"/>
    <n v="34300"/>
    <n v="23922"/>
    <n v="12"/>
    <s v="Litres"/>
    <n v="96"/>
    <s v="Input"/>
    <s v="CO2"/>
    <n v="73.3"/>
    <n v="3.3000000000000003E-5"/>
    <n v="1"/>
    <m/>
    <n v="0"/>
    <n v="0"/>
    <n v="21"/>
    <m/>
    <n v="0"/>
    <n v="0"/>
    <n v="310"/>
    <n v="0.23221439999999999"/>
  </r>
  <r>
    <n v="2008"/>
    <s v="2D1"/>
    <x v="15"/>
    <n v="34300"/>
    <n v="23922"/>
    <n v="12"/>
    <s v="Litres"/>
    <n v="131"/>
    <s v="Input"/>
    <s v="CO2"/>
    <n v="73.3"/>
    <n v="3.3000000000000003E-5"/>
    <n v="1"/>
    <m/>
    <n v="0"/>
    <n v="0"/>
    <n v="21"/>
    <m/>
    <n v="0"/>
    <n v="0"/>
    <n v="310"/>
    <n v="0.31687589999999999"/>
  </r>
  <r>
    <n v="2008"/>
    <s v="2D1"/>
    <x v="15"/>
    <n v="34300"/>
    <n v="23922"/>
    <n v="12"/>
    <s v="Litres"/>
    <n v="90525"/>
    <s v="Input"/>
    <s v="CO2"/>
    <n v="73.3"/>
    <n v="3.3000000000000003E-5"/>
    <n v="1"/>
    <m/>
    <n v="0"/>
    <n v="0"/>
    <n v="21"/>
    <m/>
    <n v="0"/>
    <n v="0"/>
    <n v="310"/>
    <n v="218.97092250000003"/>
  </r>
  <r>
    <n v="2008"/>
    <s v="2D1"/>
    <x v="15"/>
    <n v="34300"/>
    <n v="23922"/>
    <n v="12"/>
    <s v="Litres"/>
    <n v="236894"/>
    <s v="Input"/>
    <s v="CO2"/>
    <n v="73.3"/>
    <n v="3.3000000000000003E-5"/>
    <n v="1"/>
    <m/>
    <n v="0"/>
    <n v="0"/>
    <n v="21"/>
    <m/>
    <n v="0"/>
    <n v="0"/>
    <n v="310"/>
    <n v="573.02289659999997"/>
  </r>
  <r>
    <n v="2008"/>
    <s v="2D1"/>
    <x v="15"/>
    <n v="34300"/>
    <n v="23922"/>
    <n v="12"/>
    <s v="Litres"/>
    <n v="4592000"/>
    <s v="Input"/>
    <s v="CO2"/>
    <n v="73.3"/>
    <n v="3.3000000000000003E-5"/>
    <n v="1"/>
    <m/>
    <n v="0"/>
    <n v="0"/>
    <n v="21"/>
    <m/>
    <n v="0"/>
    <n v="0"/>
    <n v="310"/>
    <n v="11107.588800000001"/>
  </r>
  <r>
    <n v="2008"/>
    <s v="2D1"/>
    <x v="15"/>
    <n v="34300"/>
    <n v="23922"/>
    <n v="12"/>
    <s v="Litres"/>
    <n v="7086"/>
    <s v="Input"/>
    <s v="CO2"/>
    <n v="73.3"/>
    <n v="3.3000000000000003E-5"/>
    <n v="1"/>
    <m/>
    <n v="0"/>
    <n v="0"/>
    <n v="21"/>
    <m/>
    <n v="0"/>
    <n v="0"/>
    <n v="310"/>
    <n v="17.140325400000002"/>
  </r>
  <r>
    <n v="2008"/>
    <s v="2D1"/>
    <x v="15"/>
    <n v="35203"/>
    <n v="23922"/>
    <n v="12"/>
    <s v="Litres"/>
    <n v="773734"/>
    <s v="Input"/>
    <s v="CO2"/>
    <n v="73.3"/>
    <n v="3.3000000000000003E-5"/>
    <n v="1"/>
    <m/>
    <n v="0"/>
    <n v="0"/>
    <n v="21"/>
    <m/>
    <n v="0"/>
    <n v="0"/>
    <n v="310"/>
    <n v="1871.5851726000001"/>
  </r>
  <r>
    <n v="2008"/>
    <s v="2D1"/>
    <x v="15"/>
    <n v="36991"/>
    <n v="23908"/>
    <n v="12"/>
    <s v="Litres"/>
    <n v="78412"/>
    <s v="Input"/>
    <s v="CO2"/>
    <n v="73.3"/>
    <n v="3.3000000000000003E-5"/>
    <n v="1"/>
    <m/>
    <n v="0"/>
    <n v="0"/>
    <n v="21"/>
    <m/>
    <n v="0"/>
    <n v="0"/>
    <n v="310"/>
    <n v="189.6707868"/>
  </r>
  <r>
    <n v="2008"/>
    <s v="2D1"/>
    <x v="15"/>
    <n v="50200"/>
    <n v="23922"/>
    <n v="12"/>
    <s v="Litres"/>
    <n v="9180"/>
    <s v="Input"/>
    <s v="CO2"/>
    <n v="73.3"/>
    <n v="3.3000000000000003E-5"/>
    <n v="1"/>
    <m/>
    <n v="0"/>
    <n v="0"/>
    <n v="21"/>
    <m/>
    <n v="0"/>
    <n v="0"/>
    <n v="310"/>
    <n v="22.205502000000003"/>
  </r>
  <r>
    <n v="2008"/>
    <s v="2D1"/>
    <x v="15"/>
    <n v="50200"/>
    <n v="23922"/>
    <n v="12"/>
    <s v="Litres"/>
    <n v="44587"/>
    <s v="Input"/>
    <s v="CO2"/>
    <n v="73.3"/>
    <n v="3.3000000000000003E-5"/>
    <n v="1"/>
    <m/>
    <n v="0"/>
    <n v="0"/>
    <n v="21"/>
    <m/>
    <n v="0"/>
    <n v="0"/>
    <n v="310"/>
    <n v="107.85149430000001"/>
  </r>
  <r>
    <n v="2008"/>
    <s v="2D1"/>
    <x v="15"/>
    <n v="50200"/>
    <n v="23922"/>
    <n v="12"/>
    <s v="Litres"/>
    <n v="29229.759999999998"/>
    <s v="Input"/>
    <s v="CO2"/>
    <n v="73.3"/>
    <n v="3.3000000000000003E-5"/>
    <n v="1"/>
    <m/>
    <n v="0"/>
    <n v="0"/>
    <n v="21"/>
    <m/>
    <n v="0"/>
    <n v="0"/>
    <n v="310"/>
    <n v="70.703866464000001"/>
  </r>
  <r>
    <n v="2008"/>
    <s v="2D1"/>
    <x v="15"/>
    <n v="50200"/>
    <n v="23922"/>
    <n v="12"/>
    <s v="Litres"/>
    <n v="6437"/>
    <s v="Input"/>
    <s v="CO2"/>
    <n v="73.3"/>
    <n v="3.3000000000000003E-5"/>
    <n v="1"/>
    <m/>
    <n v="0"/>
    <n v="0"/>
    <n v="21"/>
    <m/>
    <n v="0"/>
    <n v="0"/>
    <n v="310"/>
    <n v="15.5704593"/>
  </r>
  <r>
    <n v="2008"/>
    <s v="2D1"/>
    <x v="15"/>
    <n v="50200"/>
    <n v="23922"/>
    <n v="12"/>
    <s v="Litres"/>
    <n v="3001"/>
    <s v="Input"/>
    <s v="CO2"/>
    <n v="73.3"/>
    <n v="3.3000000000000003E-5"/>
    <n v="1"/>
    <m/>
    <n v="0"/>
    <n v="0"/>
    <n v="21"/>
    <m/>
    <n v="0"/>
    <n v="0"/>
    <n v="310"/>
    <n v="7.2591188999999998"/>
  </r>
  <r>
    <n v="2008"/>
    <s v="2D1"/>
    <x v="15"/>
    <n v="50200"/>
    <n v="23922"/>
    <n v="12"/>
    <s v="Litres"/>
    <n v="6021950"/>
    <s v="Input"/>
    <s v="CO2"/>
    <n v="73.3"/>
    <n v="3.3000000000000003E-5"/>
    <n v="1"/>
    <m/>
    <n v="0"/>
    <n v="0"/>
    <n v="21"/>
    <m/>
    <n v="0"/>
    <n v="0"/>
    <n v="310"/>
    <n v="14566.494855000001"/>
  </r>
  <r>
    <n v="2008"/>
    <s v="2D1"/>
    <x v="15"/>
    <n v="50200"/>
    <n v="23922"/>
    <n v="12"/>
    <s v="Litres"/>
    <n v="4250"/>
    <s v="Input"/>
    <s v="CO2"/>
    <n v="73.3"/>
    <n v="3.3000000000000003E-5"/>
    <n v="1"/>
    <m/>
    <n v="0"/>
    <n v="0"/>
    <n v="21"/>
    <m/>
    <n v="0"/>
    <n v="0"/>
    <n v="310"/>
    <n v="10.280325000000001"/>
  </r>
  <r>
    <n v="2008"/>
    <s v="2D1"/>
    <x v="15"/>
    <n v="50200"/>
    <n v="23922"/>
    <n v="12"/>
    <s v="Litres"/>
    <n v="1175"/>
    <s v="Input"/>
    <s v="CO2"/>
    <n v="73.3"/>
    <n v="3.3000000000000003E-5"/>
    <n v="1"/>
    <m/>
    <n v="0"/>
    <n v="0"/>
    <n v="21"/>
    <m/>
    <n v="0"/>
    <n v="0"/>
    <n v="310"/>
    <n v="2.8422075000000002"/>
  </r>
  <r>
    <n v="2008"/>
    <s v="2D1"/>
    <x v="15"/>
    <n v="50200"/>
    <n v="23922"/>
    <n v="12"/>
    <s v="Litres"/>
    <n v="189"/>
    <s v="Input"/>
    <s v="CO2"/>
    <n v="73.3"/>
    <n v="3.3000000000000003E-5"/>
    <n v="1"/>
    <m/>
    <n v="0"/>
    <n v="0"/>
    <n v="21"/>
    <m/>
    <n v="0"/>
    <n v="0"/>
    <n v="310"/>
    <n v="0.45717210000000003"/>
  </r>
  <r>
    <n v="2008"/>
    <s v="2D1"/>
    <x v="15"/>
    <n v="50200"/>
    <n v="23922"/>
    <n v="12"/>
    <s v="Litres"/>
    <n v="236"/>
    <s v="Input"/>
    <s v="CO2"/>
    <n v="73.3"/>
    <n v="3.3000000000000003E-5"/>
    <n v="1"/>
    <m/>
    <n v="0"/>
    <n v="0"/>
    <n v="21"/>
    <m/>
    <n v="0"/>
    <n v="0"/>
    <n v="310"/>
    <n v="0.57086040000000005"/>
  </r>
  <r>
    <n v="2008"/>
    <s v="2D1"/>
    <x v="15"/>
    <n v="50200"/>
    <n v="23922"/>
    <n v="12"/>
    <s v="Litres"/>
    <n v="2500"/>
    <s v="Input"/>
    <s v="CO2"/>
    <n v="73.3"/>
    <n v="3.3000000000000003E-5"/>
    <n v="1"/>
    <m/>
    <n v="0"/>
    <n v="0"/>
    <n v="21"/>
    <m/>
    <n v="0"/>
    <n v="0"/>
    <n v="310"/>
    <n v="6.0472500000000009"/>
  </r>
  <r>
    <n v="2008"/>
    <s v="2D1"/>
    <x v="15"/>
    <n v="50200"/>
    <n v="23922"/>
    <n v="12"/>
    <s v="Litres"/>
    <n v="13645"/>
    <s v="Input"/>
    <s v="CO2"/>
    <n v="73.3"/>
    <n v="3.3000000000000003E-5"/>
    <n v="1"/>
    <m/>
    <n v="0"/>
    <n v="0"/>
    <n v="21"/>
    <m/>
    <n v="0"/>
    <n v="0"/>
    <n v="310"/>
    <n v="33.0058905"/>
  </r>
  <r>
    <n v="2008"/>
    <s v="2D1"/>
    <x v="15"/>
    <n v="50200"/>
    <n v="23922"/>
    <n v="12"/>
    <s v="Litres"/>
    <n v="22551.139299999999"/>
    <s v="Input"/>
    <s v="CO2"/>
    <n v="73.3"/>
    <n v="3.3000000000000003E-5"/>
    <n v="1"/>
    <m/>
    <n v="0"/>
    <n v="0"/>
    <n v="21"/>
    <m/>
    <n v="0"/>
    <n v="0"/>
    <n v="310"/>
    <n v="54.548950852769998"/>
  </r>
  <r>
    <n v="2008"/>
    <s v="2D1"/>
    <x v="15"/>
    <n v="50200"/>
    <n v="23922"/>
    <n v="12"/>
    <s v="Litres"/>
    <n v="47458"/>
    <s v="Input"/>
    <s v="CO2"/>
    <n v="73.3"/>
    <n v="3.3000000000000003E-5"/>
    <n v="1"/>
    <m/>
    <n v="0"/>
    <n v="0"/>
    <n v="21"/>
    <m/>
    <n v="0"/>
    <n v="0"/>
    <n v="310"/>
    <n v="114.7961562"/>
  </r>
  <r>
    <n v="2008"/>
    <s v="2D1"/>
    <x v="15"/>
    <n v="50200"/>
    <n v="23922"/>
    <n v="12"/>
    <s v="Litres"/>
    <n v="51701.766900000002"/>
    <s v="Input"/>
    <s v="CO2"/>
    <n v="73.3"/>
    <n v="3.3000000000000003E-5"/>
    <n v="1"/>
    <m/>
    <n v="0"/>
    <n v="0"/>
    <n v="21"/>
    <m/>
    <n v="0"/>
    <n v="0"/>
    <n v="310"/>
    <n v="125.06140395441001"/>
  </r>
  <r>
    <n v="2008"/>
    <s v="2D1"/>
    <x v="15"/>
    <n v="50200"/>
    <n v="23922"/>
    <n v="12"/>
    <s v="Litres"/>
    <n v="21349"/>
    <s v="Input"/>
    <s v="CO2"/>
    <n v="73.3"/>
    <n v="3.3000000000000003E-5"/>
    <n v="1"/>
    <m/>
    <n v="0"/>
    <n v="0"/>
    <n v="21"/>
    <m/>
    <n v="0"/>
    <n v="0"/>
    <n v="310"/>
    <n v="51.641096100000006"/>
  </r>
  <r>
    <n v="2008"/>
    <s v="2D1"/>
    <x v="15"/>
    <n v="50200"/>
    <n v="23922"/>
    <n v="12"/>
    <s v="Litres"/>
    <n v="236413.96139999997"/>
    <s v="Input"/>
    <s v="CO2"/>
    <n v="73.3"/>
    <n v="3.3000000000000003E-5"/>
    <n v="1"/>
    <m/>
    <n v="0"/>
    <n v="0"/>
    <n v="21"/>
    <m/>
    <n v="0"/>
    <n v="0"/>
    <n v="310"/>
    <n v="571.86173123046001"/>
  </r>
  <r>
    <n v="2008"/>
    <s v="2D1"/>
    <x v="15"/>
    <n v="50200"/>
    <n v="23922"/>
    <n v="12"/>
    <s v="Litres"/>
    <n v="123322.18429999999"/>
    <s v="Input"/>
    <s v="CO2"/>
    <n v="73.3"/>
    <n v="3.3000000000000003E-5"/>
    <n v="1"/>
    <m/>
    <n v="0"/>
    <n v="0"/>
    <n v="21"/>
    <m/>
    <n v="0"/>
    <n v="0"/>
    <n v="310"/>
    <n v="298.30403160326995"/>
  </r>
  <r>
    <n v="2008"/>
    <s v="2D1"/>
    <x v="15"/>
    <n v="93010"/>
    <n v="23908"/>
    <n v="12"/>
    <s v="Litres"/>
    <n v="1961"/>
    <s v="Input"/>
    <s v="CO2"/>
    <n v="73.3"/>
    <n v="3.3000000000000003E-5"/>
    <n v="1"/>
    <m/>
    <n v="0"/>
    <n v="0"/>
    <n v="21"/>
    <m/>
    <n v="0"/>
    <n v="0"/>
    <n v="310"/>
    <n v="4.7434628999999999"/>
  </r>
  <r>
    <n v="2008"/>
    <s v="2D1"/>
    <x v="15"/>
    <n v="93010"/>
    <n v="23923"/>
    <n v="12"/>
    <s v="Litres"/>
    <n v="30"/>
    <s v="Input"/>
    <s v="CO2"/>
    <n v="73.3"/>
    <n v="3.3000000000000003E-5"/>
    <n v="1"/>
    <m/>
    <n v="0"/>
    <n v="0"/>
    <n v="21"/>
    <m/>
    <n v="0"/>
    <n v="0"/>
    <n v="310"/>
    <n v="7.2567000000000006E-2"/>
  </r>
  <r>
    <n v="2008"/>
    <s v="2D2"/>
    <x v="16"/>
    <n v="16008"/>
    <n v="23212"/>
    <n v="9"/>
    <s v="Kg"/>
    <n v="56582"/>
    <s v="Input"/>
    <s v="CO2"/>
    <n v="73.3"/>
    <n v="4.02E-2"/>
    <n v="1"/>
    <m/>
    <n v="0"/>
    <n v="0"/>
    <n v="21"/>
    <m/>
    <n v="0"/>
    <n v="0"/>
    <n v="310"/>
    <n v="166.72791611999997"/>
  </r>
  <r>
    <n v="2008"/>
    <s v="2D2"/>
    <x v="16"/>
    <n v="16009"/>
    <n v="23212"/>
    <n v="9"/>
    <s v="Kg"/>
    <n v="2573"/>
    <s v="Input"/>
    <s v="CO2"/>
    <n v="73.3"/>
    <n v="4.02E-2"/>
    <n v="1"/>
    <m/>
    <n v="0"/>
    <n v="0"/>
    <n v="21"/>
    <m/>
    <n v="0"/>
    <n v="0"/>
    <n v="310"/>
    <n v="7.5817561799999993"/>
  </r>
  <r>
    <n v="2008"/>
    <s v="2D2"/>
    <x v="16"/>
    <n v="23202"/>
    <n v="23212"/>
    <n v="9"/>
    <s v="Kg"/>
    <n v="147692.66200000001"/>
    <s v="Input"/>
    <s v="CO2"/>
    <n v="73.3"/>
    <n v="4.02E-2"/>
    <n v="1"/>
    <m/>
    <n v="0"/>
    <n v="0"/>
    <n v="21"/>
    <m/>
    <n v="0"/>
    <n v="0"/>
    <n v="310"/>
    <n v="435.20005940892003"/>
  </r>
  <r>
    <n v="2008"/>
    <s v="2D2"/>
    <x v="16"/>
    <n v="23202"/>
    <n v="23212"/>
    <n v="9"/>
    <s v="Kg"/>
    <n v="212"/>
    <s v="Input"/>
    <s v="CO2"/>
    <n v="73.3"/>
    <n v="4.02E-2"/>
    <n v="1"/>
    <m/>
    <n v="0"/>
    <n v="0"/>
    <n v="21"/>
    <m/>
    <n v="0"/>
    <n v="0"/>
    <n v="310"/>
    <n v="0.62469191999999996"/>
  </r>
  <r>
    <n v="2008"/>
    <s v="2D2"/>
    <x v="16"/>
    <n v="23202"/>
    <n v="23212"/>
    <n v="9"/>
    <s v="Kg"/>
    <n v="72214"/>
    <s v="Input"/>
    <s v="CO2"/>
    <n v="73.3"/>
    <n v="4.02E-2"/>
    <n v="1"/>
    <m/>
    <n v="0"/>
    <n v="0"/>
    <n v="21"/>
    <m/>
    <n v="0"/>
    <n v="0"/>
    <n v="310"/>
    <n v="212.79010524"/>
  </r>
  <r>
    <n v="2008"/>
    <s v="2D2"/>
    <x v="16"/>
    <n v="23209"/>
    <n v="23212"/>
    <n v="9"/>
    <s v="Kg"/>
    <n v="250457"/>
    <s v="Input"/>
    <s v="CO2"/>
    <n v="73.3"/>
    <n v="4.02E-2"/>
    <n v="1"/>
    <m/>
    <n v="0"/>
    <n v="0"/>
    <n v="21"/>
    <m/>
    <n v="0"/>
    <n v="0"/>
    <n v="310"/>
    <n v="738.01162361999991"/>
  </r>
  <r>
    <n v="2008"/>
    <s v="2D2"/>
    <x v="16"/>
    <n v="23209"/>
    <n v="23212"/>
    <n v="9"/>
    <s v="Kg"/>
    <n v="26944"/>
    <s v="Input"/>
    <s v="CO2"/>
    <n v="73.3"/>
    <n v="4.02E-2"/>
    <n v="1"/>
    <m/>
    <n v="0"/>
    <n v="0"/>
    <n v="21"/>
    <m/>
    <n v="0"/>
    <n v="0"/>
    <n v="310"/>
    <n v="79.394807040000003"/>
  </r>
  <r>
    <n v="2008"/>
    <s v="2D2"/>
    <x v="16"/>
    <n v="24119"/>
    <n v="23212"/>
    <n v="9"/>
    <s v="Kg"/>
    <n v="29096"/>
    <s v="Input"/>
    <s v="CO2"/>
    <n v="73.3"/>
    <n v="4.02E-2"/>
    <n v="1"/>
    <m/>
    <n v="0"/>
    <n v="0"/>
    <n v="21"/>
    <m/>
    <n v="0"/>
    <n v="0"/>
    <n v="310"/>
    <n v="85.736019359999986"/>
  </r>
  <r>
    <n v="2008"/>
    <s v="2D2"/>
    <x v="16"/>
    <n v="24119"/>
    <n v="23212"/>
    <n v="9"/>
    <s v="Kg"/>
    <n v="12196"/>
    <s v="Input"/>
    <s v="CO2"/>
    <n v="73.3"/>
    <n v="4.02E-2"/>
    <n v="1"/>
    <m/>
    <n v="0"/>
    <n v="0"/>
    <n v="21"/>
    <m/>
    <n v="0"/>
    <n v="0"/>
    <n v="310"/>
    <n v="35.937465359999997"/>
  </r>
  <r>
    <n v="2008"/>
    <s v="2D2"/>
    <x v="16"/>
    <n v="24132"/>
    <n v="23212"/>
    <n v="9"/>
    <s v="Kg"/>
    <n v="4429"/>
    <s v="Input"/>
    <s v="CO2"/>
    <n v="73.3"/>
    <n v="4.02E-2"/>
    <n v="1"/>
    <m/>
    <n v="0"/>
    <n v="0"/>
    <n v="21"/>
    <m/>
    <n v="0"/>
    <n v="0"/>
    <n v="310"/>
    <n v="13.05075714"/>
  </r>
  <r>
    <n v="2008"/>
    <s v="2D2"/>
    <x v="16"/>
    <n v="24132"/>
    <n v="23212"/>
    <n v="9"/>
    <s v="Kg"/>
    <n v="18966"/>
    <s v="Input"/>
    <s v="CO2"/>
    <n v="73.3"/>
    <n v="4.02E-2"/>
    <n v="1"/>
    <m/>
    <n v="0"/>
    <n v="0"/>
    <n v="21"/>
    <m/>
    <n v="0"/>
    <n v="0"/>
    <n v="310"/>
    <n v="55.886353560000003"/>
  </r>
  <r>
    <n v="2008"/>
    <s v="2D2"/>
    <x v="16"/>
    <n v="24211"/>
    <n v="23212"/>
    <n v="9"/>
    <s v="Kg"/>
    <n v="140055"/>
    <s v="Input"/>
    <s v="CO2"/>
    <n v="73.3"/>
    <n v="4.02E-2"/>
    <n v="1"/>
    <m/>
    <n v="0"/>
    <n v="0"/>
    <n v="21"/>
    <m/>
    <n v="0"/>
    <n v="0"/>
    <n v="310"/>
    <n v="412.69446629999999"/>
  </r>
  <r>
    <n v="2008"/>
    <s v="2D2"/>
    <x v="16"/>
    <n v="24219"/>
    <n v="23212"/>
    <n v="9"/>
    <s v="Kg"/>
    <n v="35834.377200000003"/>
    <s v="Input"/>
    <s v="CO2"/>
    <n v="73.3"/>
    <n v="4.02E-2"/>
    <n v="1"/>
    <m/>
    <n v="0"/>
    <n v="0"/>
    <n v="21"/>
    <m/>
    <n v="0"/>
    <n v="0"/>
    <n v="310"/>
    <n v="105.59172592015199"/>
  </r>
  <r>
    <n v="2008"/>
    <s v="2D2"/>
    <x v="16"/>
    <n v="24219"/>
    <n v="23212"/>
    <n v="9"/>
    <s v="Kg"/>
    <n v="721.5"/>
    <s v="Input"/>
    <s v="CO2"/>
    <n v="73.3"/>
    <n v="4.02E-2"/>
    <n v="1"/>
    <m/>
    <n v="0"/>
    <n v="0"/>
    <n v="21"/>
    <m/>
    <n v="0"/>
    <n v="0"/>
    <n v="310"/>
    <n v="2.1260151899999999"/>
  </r>
  <r>
    <n v="2008"/>
    <s v="2D2"/>
    <x v="16"/>
    <n v="24222"/>
    <n v="23212"/>
    <n v="9"/>
    <s v="Kg"/>
    <n v="12390"/>
    <s v="Input"/>
    <s v="CO2"/>
    <n v="73.3"/>
    <n v="4.02E-2"/>
    <n v="1"/>
    <m/>
    <n v="0"/>
    <n v="0"/>
    <n v="21"/>
    <m/>
    <n v="0"/>
    <n v="0"/>
    <n v="310"/>
    <n v="36.509117400000001"/>
  </r>
  <r>
    <n v="2008"/>
    <s v="2D2"/>
    <x v="16"/>
    <n v="24231"/>
    <n v="23212"/>
    <n v="9"/>
    <s v="Kg"/>
    <n v="13216"/>
    <s v="Input"/>
    <s v="CO2"/>
    <n v="73.3"/>
    <n v="4.02E-2"/>
    <n v="1"/>
    <m/>
    <n v="0"/>
    <n v="0"/>
    <n v="21"/>
    <m/>
    <n v="0"/>
    <n v="0"/>
    <n v="310"/>
    <n v="38.943058559999997"/>
  </r>
  <r>
    <n v="2008"/>
    <s v="2D2"/>
    <x v="16"/>
    <n v="24232"/>
    <n v="23212"/>
    <n v="9"/>
    <s v="Kg"/>
    <n v="1334"/>
    <s v="Input"/>
    <s v="CO2"/>
    <n v="73.3"/>
    <n v="4.02E-2"/>
    <n v="1"/>
    <m/>
    <n v="0"/>
    <n v="0"/>
    <n v="21"/>
    <m/>
    <n v="0"/>
    <n v="0"/>
    <n v="310"/>
    <n v="3.93084444"/>
  </r>
  <r>
    <n v="2008"/>
    <s v="2D2"/>
    <x v="16"/>
    <n v="24232"/>
    <n v="23212"/>
    <n v="9"/>
    <s v="Kg"/>
    <n v="97335"/>
    <s v="Input"/>
    <s v="CO2"/>
    <n v="73.3"/>
    <n v="4.02E-2"/>
    <n v="1"/>
    <m/>
    <n v="0"/>
    <n v="0"/>
    <n v="21"/>
    <m/>
    <n v="0"/>
    <n v="0"/>
    <n v="310"/>
    <n v="286.81315110000003"/>
  </r>
  <r>
    <n v="2008"/>
    <s v="2D2"/>
    <x v="16"/>
    <n v="24232"/>
    <n v="23212"/>
    <n v="9"/>
    <s v="Kg"/>
    <n v="1271"/>
    <s v="Input"/>
    <s v="CO2"/>
    <n v="73.3"/>
    <n v="4.02E-2"/>
    <n v="1"/>
    <m/>
    <n v="0"/>
    <n v="0"/>
    <n v="21"/>
    <m/>
    <n v="0"/>
    <n v="0"/>
    <n v="310"/>
    <n v="3.7452048600000003"/>
  </r>
  <r>
    <n v="2008"/>
    <s v="2D2"/>
    <x v="16"/>
    <n v="24233"/>
    <n v="23212"/>
    <n v="9"/>
    <s v="Kg"/>
    <n v="7458"/>
    <s v="Input"/>
    <s v="CO2"/>
    <n v="73.3"/>
    <n v="4.02E-2"/>
    <n v="1"/>
    <m/>
    <n v="0"/>
    <n v="0"/>
    <n v="21"/>
    <m/>
    <n v="0"/>
    <n v="0"/>
    <n v="310"/>
    <n v="21.976190280000001"/>
  </r>
  <r>
    <n v="2008"/>
    <s v="2D2"/>
    <x v="16"/>
    <n v="24233"/>
    <n v="23212"/>
    <n v="9"/>
    <s v="Kg"/>
    <n v="367.5"/>
    <s v="Input"/>
    <s v="CO2"/>
    <n v="73.3"/>
    <n v="4.02E-2"/>
    <n v="1"/>
    <m/>
    <n v="0"/>
    <n v="0"/>
    <n v="21"/>
    <m/>
    <n v="0"/>
    <n v="0"/>
    <n v="310"/>
    <n v="1.08289755"/>
  </r>
  <r>
    <n v="2008"/>
    <s v="2D2"/>
    <x v="16"/>
    <n v="24233"/>
    <n v="23212"/>
    <n v="9"/>
    <s v="Kg"/>
    <n v="140374.33599999998"/>
    <s v="Input"/>
    <s v="CO2"/>
    <n v="73.3"/>
    <n v="4.02E-2"/>
    <n v="1"/>
    <m/>
    <n v="0"/>
    <n v="0"/>
    <n v="21"/>
    <m/>
    <n v="0"/>
    <n v="0"/>
    <n v="310"/>
    <n v="413.63544091775998"/>
  </r>
  <r>
    <n v="2008"/>
    <s v="2D2"/>
    <x v="16"/>
    <n v="24233"/>
    <n v="23212"/>
    <n v="9"/>
    <s v="Kg"/>
    <n v="80"/>
    <s v="Input"/>
    <s v="CO2"/>
    <n v="73.3"/>
    <n v="4.02E-2"/>
    <n v="1"/>
    <m/>
    <n v="0"/>
    <n v="0"/>
    <n v="21"/>
    <m/>
    <n v="0"/>
    <n v="0"/>
    <n v="310"/>
    <n v="0.23573279999999999"/>
  </r>
  <r>
    <n v="2008"/>
    <s v="2D2"/>
    <x v="16"/>
    <n v="24233"/>
    <n v="23212"/>
    <n v="9"/>
    <s v="Kg"/>
    <n v="25"/>
    <s v="Input"/>
    <s v="CO2"/>
    <n v="73.3"/>
    <n v="4.02E-2"/>
    <n v="1"/>
    <m/>
    <n v="0"/>
    <n v="0"/>
    <n v="21"/>
    <m/>
    <n v="0"/>
    <n v="0"/>
    <n v="310"/>
    <n v="7.3666499999999996E-2"/>
  </r>
  <r>
    <n v="2008"/>
    <s v="2D2"/>
    <x v="16"/>
    <n v="24233"/>
    <n v="23212"/>
    <n v="9"/>
    <s v="Kg"/>
    <n v="543894"/>
    <s v="Input"/>
    <s v="CO2"/>
    <n v="73.3"/>
    <n v="4.02E-2"/>
    <n v="1"/>
    <m/>
    <n v="0"/>
    <n v="0"/>
    <n v="21"/>
    <m/>
    <n v="0"/>
    <n v="0"/>
    <n v="310"/>
    <n v="1602.6706940399997"/>
  </r>
  <r>
    <n v="2008"/>
    <s v="2D2"/>
    <x v="16"/>
    <n v="24233"/>
    <n v="23212"/>
    <n v="9"/>
    <s v="Kg"/>
    <n v="73836"/>
    <s v="Input"/>
    <s v="CO2"/>
    <n v="73.3"/>
    <n v="4.02E-2"/>
    <n v="1"/>
    <m/>
    <n v="0"/>
    <n v="0"/>
    <n v="21"/>
    <m/>
    <n v="0"/>
    <n v="0"/>
    <n v="310"/>
    <n v="217.56958775999999"/>
  </r>
  <r>
    <n v="2008"/>
    <s v="2D2"/>
    <x v="16"/>
    <n v="24239"/>
    <n v="23212"/>
    <n v="9"/>
    <s v="Kg"/>
    <n v="1560"/>
    <s v="Input"/>
    <s v="CO2"/>
    <n v="73.3"/>
    <n v="4.02E-2"/>
    <n v="1"/>
    <m/>
    <n v="0"/>
    <n v="0"/>
    <n v="21"/>
    <m/>
    <n v="0"/>
    <n v="0"/>
    <n v="310"/>
    <n v="4.5967896000000001"/>
  </r>
  <r>
    <n v="2008"/>
    <s v="2D2"/>
    <x v="16"/>
    <n v="24239"/>
    <n v="23212"/>
    <n v="9"/>
    <s v="Kg"/>
    <n v="19742"/>
    <s v="Input"/>
    <s v="CO2"/>
    <n v="73.3"/>
    <n v="4.02E-2"/>
    <n v="1"/>
    <m/>
    <n v="0"/>
    <n v="0"/>
    <n v="21"/>
    <m/>
    <n v="0"/>
    <n v="0"/>
    <n v="310"/>
    <n v="58.172961719999989"/>
  </r>
  <r>
    <n v="2008"/>
    <s v="2D2"/>
    <x v="16"/>
    <n v="24241"/>
    <n v="23212"/>
    <n v="9"/>
    <s v="Kg"/>
    <n v="220325"/>
    <s v="Input"/>
    <s v="CO2"/>
    <n v="73.3"/>
    <n v="4.02E-2"/>
    <n v="1"/>
    <m/>
    <n v="0"/>
    <n v="0"/>
    <n v="21"/>
    <m/>
    <n v="0"/>
    <n v="0"/>
    <n v="310"/>
    <n v="649.22286450000001"/>
  </r>
  <r>
    <n v="2008"/>
    <s v="2D2"/>
    <x v="16"/>
    <n v="24242"/>
    <n v="23212"/>
    <n v="9"/>
    <s v="Kg"/>
    <n v="112"/>
    <s v="Input"/>
    <s v="CO2"/>
    <n v="73.3"/>
    <n v="4.02E-2"/>
    <n v="1"/>
    <m/>
    <n v="0"/>
    <n v="0"/>
    <n v="21"/>
    <m/>
    <n v="0"/>
    <n v="0"/>
    <n v="310"/>
    <n v="0.33002591999999997"/>
  </r>
  <r>
    <n v="2008"/>
    <s v="2D2"/>
    <x v="16"/>
    <n v="24242"/>
    <n v="23212"/>
    <n v="9"/>
    <s v="Kg"/>
    <n v="65"/>
    <s v="Input"/>
    <s v="CO2"/>
    <n v="73.3"/>
    <n v="4.02E-2"/>
    <n v="1"/>
    <m/>
    <n v="0"/>
    <n v="0"/>
    <n v="21"/>
    <m/>
    <n v="0"/>
    <n v="0"/>
    <n v="310"/>
    <n v="0.19153290000000001"/>
  </r>
  <r>
    <n v="2008"/>
    <s v="2D2"/>
    <x v="16"/>
    <n v="24245"/>
    <n v="23212"/>
    <n v="9"/>
    <s v="Kg"/>
    <n v="69745.743600000002"/>
    <s v="Input"/>
    <s v="CO2"/>
    <n v="73.3"/>
    <n v="4.02E-2"/>
    <n v="1"/>
    <m/>
    <n v="0"/>
    <n v="0"/>
    <n v="21"/>
    <m/>
    <n v="0"/>
    <n v="0"/>
    <n v="310"/>
    <n v="205.51699283637601"/>
  </r>
  <r>
    <n v="2008"/>
    <s v="2D2"/>
    <x v="16"/>
    <n v="24246"/>
    <n v="23212"/>
    <n v="9"/>
    <s v="Kg"/>
    <n v="3643"/>
    <s v="Input"/>
    <s v="CO2"/>
    <n v="73.3"/>
    <n v="4.02E-2"/>
    <n v="1"/>
    <m/>
    <n v="0"/>
    <n v="0"/>
    <n v="21"/>
    <m/>
    <n v="0"/>
    <n v="0"/>
    <n v="310"/>
    <n v="10.734682379999999"/>
  </r>
  <r>
    <n v="2008"/>
    <s v="2D2"/>
    <x v="16"/>
    <n v="24246"/>
    <n v="23212"/>
    <n v="9"/>
    <s v="Kg"/>
    <n v="86360"/>
    <s v="Input"/>
    <s v="CO2"/>
    <n v="73.3"/>
    <n v="4.02E-2"/>
    <n v="1"/>
    <m/>
    <n v="0"/>
    <n v="0"/>
    <n v="21"/>
    <m/>
    <n v="0"/>
    <n v="0"/>
    <n v="310"/>
    <n v="254.47355759999999"/>
  </r>
  <r>
    <n v="2008"/>
    <s v="2D2"/>
    <x v="16"/>
    <n v="24246"/>
    <n v="23212"/>
    <n v="9"/>
    <s v="Kg"/>
    <n v="142459.20000000001"/>
    <s v="Input"/>
    <s v="CO2"/>
    <n v="73.3"/>
    <n v="4.02E-2"/>
    <n v="1"/>
    <m/>
    <n v="0"/>
    <n v="0"/>
    <n v="21"/>
    <m/>
    <n v="0"/>
    <n v="0"/>
    <n v="310"/>
    <n v="419.77882627200006"/>
  </r>
  <r>
    <n v="2008"/>
    <s v="2D2"/>
    <x v="16"/>
    <n v="24246"/>
    <n v="23212"/>
    <n v="9"/>
    <s v="Kg"/>
    <n v="1151"/>
    <s v="Input"/>
    <s v="CO2"/>
    <n v="73.3"/>
    <n v="4.02E-2"/>
    <n v="1"/>
    <m/>
    <n v="0"/>
    <n v="0"/>
    <n v="21"/>
    <m/>
    <n v="0"/>
    <n v="0"/>
    <n v="310"/>
    <n v="3.3916056600000002"/>
  </r>
  <r>
    <n v="2008"/>
    <s v="2D2"/>
    <x v="16"/>
    <n v="24246"/>
    <n v="23212"/>
    <n v="9"/>
    <s v="Kg"/>
    <n v="60825.767799999994"/>
    <s v="Input"/>
    <s v="CO2"/>
    <n v="73.3"/>
    <n v="4.02E-2"/>
    <n v="1"/>
    <m/>
    <n v="0"/>
    <n v="0"/>
    <n v="21"/>
    <m/>
    <n v="0"/>
    <n v="0"/>
    <n v="310"/>
    <n v="179.23285694554798"/>
  </r>
  <r>
    <n v="2008"/>
    <s v="2D2"/>
    <x v="16"/>
    <n v="24246"/>
    <n v="23212"/>
    <n v="9"/>
    <s v="Kg"/>
    <n v="52624"/>
    <s v="Input"/>
    <s v="CO2"/>
    <n v="73.3"/>
    <n v="4.02E-2"/>
    <n v="1"/>
    <m/>
    <n v="0"/>
    <n v="0"/>
    <n v="21"/>
    <m/>
    <n v="0"/>
    <n v="0"/>
    <n v="310"/>
    <n v="155.06503584000001"/>
  </r>
  <r>
    <n v="2008"/>
    <s v="2D2"/>
    <x v="16"/>
    <n v="24246"/>
    <n v="23212"/>
    <n v="9"/>
    <s v="Kg"/>
    <n v="562"/>
    <s v="Input"/>
    <s v="CO2"/>
    <n v="73.3"/>
    <n v="4.02E-2"/>
    <n v="1"/>
    <m/>
    <n v="0"/>
    <n v="0"/>
    <n v="21"/>
    <m/>
    <n v="0"/>
    <n v="0"/>
    <n v="310"/>
    <n v="1.6560229199999998"/>
  </r>
  <r>
    <n v="2008"/>
    <s v="2D2"/>
    <x v="16"/>
    <n v="24246"/>
    <n v="23212"/>
    <n v="9"/>
    <s v="Kg"/>
    <n v="852"/>
    <s v="Input"/>
    <s v="CO2"/>
    <n v="73.3"/>
    <n v="4.02E-2"/>
    <n v="1"/>
    <m/>
    <n v="0"/>
    <n v="0"/>
    <n v="21"/>
    <m/>
    <n v="0"/>
    <n v="0"/>
    <n v="310"/>
    <n v="2.5105543199999998"/>
  </r>
  <r>
    <n v="2008"/>
    <s v="2D2"/>
    <x v="16"/>
    <n v="24247"/>
    <n v="23212"/>
    <n v="9"/>
    <s v="Kg"/>
    <n v="2110"/>
    <s v="Input"/>
    <s v="CO2"/>
    <n v="73.3"/>
    <n v="4.02E-2"/>
    <n v="1"/>
    <m/>
    <n v="0"/>
    <n v="0"/>
    <n v="21"/>
    <m/>
    <n v="0"/>
    <n v="0"/>
    <n v="310"/>
    <n v="6.2174525999999997"/>
  </r>
  <r>
    <n v="2008"/>
    <s v="2D2"/>
    <x v="16"/>
    <n v="24247"/>
    <n v="23212"/>
    <n v="9"/>
    <s v="Kg"/>
    <n v="617195"/>
    <s v="Input"/>
    <s v="CO2"/>
    <n v="73.3"/>
    <n v="4.02E-2"/>
    <n v="1"/>
    <m/>
    <n v="0"/>
    <n v="0"/>
    <n v="21"/>
    <m/>
    <n v="0"/>
    <n v="0"/>
    <n v="310"/>
    <n v="1818.6638186999999"/>
  </r>
  <r>
    <n v="2008"/>
    <s v="2D2"/>
    <x v="16"/>
    <n v="24247"/>
    <n v="23212"/>
    <n v="9"/>
    <s v="Kg"/>
    <n v="16167"/>
    <s v="Input"/>
    <s v="CO2"/>
    <n v="73.3"/>
    <n v="4.02E-2"/>
    <n v="1"/>
    <m/>
    <n v="0"/>
    <n v="0"/>
    <n v="21"/>
    <m/>
    <n v="0"/>
    <n v="0"/>
    <n v="310"/>
    <n v="47.638652219999997"/>
  </r>
  <r>
    <n v="2008"/>
    <s v="2D2"/>
    <x v="16"/>
    <n v="24247"/>
    <n v="23212"/>
    <n v="9"/>
    <s v="Kg"/>
    <n v="1135663"/>
    <s v="Input"/>
    <s v="CO2"/>
    <n v="73.3"/>
    <n v="4.02E-2"/>
    <n v="1"/>
    <m/>
    <n v="0"/>
    <n v="0"/>
    <n v="21"/>
    <m/>
    <n v="0"/>
    <n v="0"/>
    <n v="310"/>
    <n v="3346.4127355799997"/>
  </r>
  <r>
    <n v="2008"/>
    <s v="2D2"/>
    <x v="16"/>
    <n v="24247"/>
    <n v="23212"/>
    <n v="9"/>
    <s v="Kg"/>
    <n v="16743"/>
    <s v="Input"/>
    <s v="CO2"/>
    <n v="73.3"/>
    <n v="4.02E-2"/>
    <n v="1"/>
    <m/>
    <n v="0"/>
    <n v="0"/>
    <n v="21"/>
    <m/>
    <n v="0"/>
    <n v="0"/>
    <n v="310"/>
    <n v="49.335928379999999"/>
  </r>
  <r>
    <n v="2008"/>
    <s v="2D2"/>
    <x v="16"/>
    <n v="24291"/>
    <n v="23212"/>
    <n v="9"/>
    <s v="Kg"/>
    <n v="4594"/>
    <s v="Input"/>
    <s v="CO2"/>
    <n v="73.3"/>
    <n v="4.02E-2"/>
    <n v="1"/>
    <m/>
    <n v="0"/>
    <n v="0"/>
    <n v="21"/>
    <m/>
    <n v="0"/>
    <n v="0"/>
    <n v="310"/>
    <n v="13.536956040000002"/>
  </r>
  <r>
    <n v="2008"/>
    <s v="2D2"/>
    <x v="16"/>
    <n v="24291"/>
    <n v="23212"/>
    <n v="9"/>
    <s v="Kg"/>
    <n v="6649"/>
    <s v="Input"/>
    <s v="CO2"/>
    <n v="73.3"/>
    <n v="4.02E-2"/>
    <n v="1"/>
    <m/>
    <n v="0"/>
    <n v="0"/>
    <n v="21"/>
    <m/>
    <n v="0"/>
    <n v="0"/>
    <n v="310"/>
    <n v="19.592342339999998"/>
  </r>
  <r>
    <n v="2008"/>
    <s v="2D2"/>
    <x v="16"/>
    <n v="24291"/>
    <n v="23212"/>
    <n v="9"/>
    <s v="Kg"/>
    <n v="59531.803200000002"/>
    <s v="Input"/>
    <s v="CO2"/>
    <n v="73.3"/>
    <n v="4.02E-2"/>
    <n v="1"/>
    <m/>
    <n v="0"/>
    <n v="0"/>
    <n v="21"/>
    <m/>
    <n v="0"/>
    <n v="0"/>
    <n v="310"/>
    <n v="175.41998321731199"/>
  </r>
  <r>
    <n v="2008"/>
    <s v="2D2"/>
    <x v="16"/>
    <n v="24291"/>
    <n v="23212"/>
    <n v="9"/>
    <s v="Kg"/>
    <n v="5293.6166000000003"/>
    <s v="Input"/>
    <s v="CO2"/>
    <n v="73.3"/>
    <n v="4.02E-2"/>
    <n v="1"/>
    <m/>
    <n v="0"/>
    <n v="0"/>
    <n v="21"/>
    <m/>
    <n v="0"/>
    <n v="0"/>
    <n v="310"/>
    <n v="15.598488290556"/>
  </r>
  <r>
    <n v="2008"/>
    <s v="2D2"/>
    <x v="16"/>
    <n v="24291"/>
    <n v="23212"/>
    <n v="9"/>
    <s v="Kg"/>
    <n v="115775.2916"/>
    <s v="Input"/>
    <s v="CO2"/>
    <n v="73.3"/>
    <n v="4.02E-2"/>
    <n v="1"/>
    <m/>
    <n v="0"/>
    <n v="0"/>
    <n v="21"/>
    <m/>
    <n v="0"/>
    <n v="0"/>
    <n v="310"/>
    <n v="341.150420746056"/>
  </r>
  <r>
    <n v="2008"/>
    <s v="2D2"/>
    <x v="16"/>
    <n v="24291"/>
    <n v="23212"/>
    <n v="9"/>
    <s v="Kg"/>
    <n v="10856"/>
    <s v="Input"/>
    <s v="CO2"/>
    <n v="73.3"/>
    <n v="4.02E-2"/>
    <n v="1"/>
    <m/>
    <n v="0"/>
    <n v="0"/>
    <n v="21"/>
    <m/>
    <n v="0"/>
    <n v="0"/>
    <n v="310"/>
    <n v="31.988940959999997"/>
  </r>
  <r>
    <n v="2008"/>
    <s v="2D2"/>
    <x v="16"/>
    <n v="24291"/>
    <n v="23212"/>
    <n v="9"/>
    <s v="Kg"/>
    <n v="13428"/>
    <s v="Input"/>
    <s v="CO2"/>
    <n v="73.3"/>
    <n v="4.02E-2"/>
    <n v="1"/>
    <m/>
    <n v="0"/>
    <n v="0"/>
    <n v="21"/>
    <m/>
    <n v="0"/>
    <n v="0"/>
    <n v="310"/>
    <n v="39.567750479999994"/>
  </r>
  <r>
    <n v="2008"/>
    <s v="2D2"/>
    <x v="16"/>
    <n v="24291"/>
    <n v="23212"/>
    <n v="9"/>
    <s v="Kg"/>
    <n v="9312"/>
    <s v="Input"/>
    <s v="CO2"/>
    <n v="73.3"/>
    <n v="4.02E-2"/>
    <n v="1"/>
    <m/>
    <n v="0"/>
    <n v="0"/>
    <n v="21"/>
    <m/>
    <n v="0"/>
    <n v="0"/>
    <n v="310"/>
    <n v="27.439297919999998"/>
  </r>
  <r>
    <n v="2008"/>
    <s v="2D2"/>
    <x v="16"/>
    <n v="24291"/>
    <n v="23212"/>
    <n v="9"/>
    <s v="Kg"/>
    <n v="226292"/>
    <s v="Input"/>
    <s v="CO2"/>
    <n v="73.3"/>
    <n v="4.02E-2"/>
    <n v="1"/>
    <m/>
    <n v="0"/>
    <n v="0"/>
    <n v="21"/>
    <m/>
    <n v="0"/>
    <n v="0"/>
    <n v="310"/>
    <n v="666.80558471999996"/>
  </r>
  <r>
    <n v="2008"/>
    <s v="2D2"/>
    <x v="16"/>
    <n v="24291"/>
    <n v="23212"/>
    <n v="9"/>
    <s v="Kg"/>
    <n v="19929.4686"/>
    <s v="Input"/>
    <s v="CO2"/>
    <n v="73.3"/>
    <n v="4.02E-2"/>
    <n v="1"/>
    <m/>
    <n v="0"/>
    <n v="0"/>
    <n v="21"/>
    <m/>
    <n v="0"/>
    <n v="0"/>
    <n v="310"/>
    <n v="58.725367944875998"/>
  </r>
  <r>
    <n v="2008"/>
    <s v="2D2"/>
    <x v="16"/>
    <n v="24291"/>
    <n v="23212"/>
    <n v="9"/>
    <s v="Kg"/>
    <n v="6065"/>
    <s v="Input"/>
    <s v="CO2"/>
    <n v="73.3"/>
    <n v="4.02E-2"/>
    <n v="1"/>
    <m/>
    <n v="0"/>
    <n v="0"/>
    <n v="21"/>
    <m/>
    <n v="0"/>
    <n v="0"/>
    <n v="310"/>
    <n v="17.8714929"/>
  </r>
  <r>
    <n v="2008"/>
    <s v="2D2"/>
    <x v="16"/>
    <n v="24291"/>
    <n v="23212"/>
    <n v="9"/>
    <s v="Kg"/>
    <n v="21750"/>
    <s v="Input"/>
    <s v="CO2"/>
    <n v="73.3"/>
    <n v="4.02E-2"/>
    <n v="1"/>
    <m/>
    <n v="0"/>
    <n v="0"/>
    <n v="21"/>
    <m/>
    <n v="0"/>
    <n v="0"/>
    <n v="310"/>
    <n v="64.089855"/>
  </r>
  <r>
    <n v="2008"/>
    <s v="2D2"/>
    <x v="16"/>
    <n v="24291"/>
    <n v="23212"/>
    <n v="9"/>
    <s v="Kg"/>
    <n v="37852"/>
    <s v="Input"/>
    <s v="CO2"/>
    <n v="73.3"/>
    <n v="4.02E-2"/>
    <n v="1"/>
    <m/>
    <n v="0"/>
    <n v="0"/>
    <n v="21"/>
    <m/>
    <n v="0"/>
    <n v="0"/>
    <n v="310"/>
    <n v="111.53697432000001"/>
  </r>
  <r>
    <n v="2008"/>
    <s v="2D2"/>
    <x v="16"/>
    <n v="24291"/>
    <n v="23212"/>
    <n v="9"/>
    <s v="Kg"/>
    <n v="39400"/>
    <s v="Input"/>
    <s v="CO2"/>
    <n v="73.3"/>
    <n v="4.02E-2"/>
    <n v="1"/>
    <m/>
    <n v="0"/>
    <n v="0"/>
    <n v="21"/>
    <m/>
    <n v="0"/>
    <n v="0"/>
    <n v="310"/>
    <n v="116.09840399999999"/>
  </r>
  <r>
    <n v="2008"/>
    <s v="2D2"/>
    <x v="16"/>
    <n v="24291"/>
    <n v="23212"/>
    <n v="9"/>
    <s v="Kg"/>
    <n v="37226.384599999998"/>
    <s v="Input"/>
    <s v="CO2"/>
    <n v="73.3"/>
    <n v="4.02E-2"/>
    <n v="1"/>
    <m/>
    <n v="0"/>
    <n v="0"/>
    <n v="21"/>
    <m/>
    <n v="0"/>
    <n v="0"/>
    <n v="310"/>
    <n v="109.69349844543599"/>
  </r>
  <r>
    <n v="2008"/>
    <s v="2D2"/>
    <x v="16"/>
    <n v="24291"/>
    <n v="23212"/>
    <n v="9"/>
    <s v="Kg"/>
    <n v="7239"/>
    <s v="Input"/>
    <s v="CO2"/>
    <n v="73.3"/>
    <n v="4.02E-2"/>
    <n v="1"/>
    <m/>
    <n v="0"/>
    <n v="0"/>
    <n v="21"/>
    <m/>
    <n v="0"/>
    <n v="0"/>
    <n v="310"/>
    <n v="21.330871739999999"/>
  </r>
  <r>
    <n v="2008"/>
    <s v="2D2"/>
    <x v="16"/>
    <n v="24291"/>
    <n v="23212"/>
    <n v="9"/>
    <s v="Kg"/>
    <n v="3464"/>
    <s v="Input"/>
    <s v="CO2"/>
    <n v="73.3"/>
    <n v="4.02E-2"/>
    <n v="1"/>
    <m/>
    <n v="0"/>
    <n v="0"/>
    <n v="21"/>
    <m/>
    <n v="0"/>
    <n v="0"/>
    <n v="310"/>
    <n v="10.207230239999999"/>
  </r>
  <r>
    <n v="2008"/>
    <s v="2D2"/>
    <x v="16"/>
    <n v="24291"/>
    <n v="23212"/>
    <n v="9"/>
    <s v="Kg"/>
    <n v="70933"/>
    <s v="Input"/>
    <s v="CO2"/>
    <n v="73.3"/>
    <n v="4.02E-2"/>
    <n v="1"/>
    <m/>
    <n v="0"/>
    <n v="0"/>
    <n v="21"/>
    <m/>
    <n v="0"/>
    <n v="0"/>
    <n v="310"/>
    <n v="209.01543377999997"/>
  </r>
  <r>
    <n v="2008"/>
    <s v="2D2"/>
    <x v="16"/>
    <n v="24291"/>
    <n v="23212"/>
    <n v="9"/>
    <s v="Kg"/>
    <n v="2184"/>
    <s v="Input"/>
    <s v="CO2"/>
    <n v="73.3"/>
    <n v="4.02E-2"/>
    <n v="1"/>
    <m/>
    <n v="0"/>
    <n v="0"/>
    <n v="21"/>
    <m/>
    <n v="0"/>
    <n v="0"/>
    <n v="310"/>
    <n v="6.4355054399999991"/>
  </r>
  <r>
    <n v="2008"/>
    <s v="2D2"/>
    <x v="16"/>
    <n v="24291"/>
    <n v="23212"/>
    <n v="9"/>
    <s v="Kg"/>
    <n v="2301"/>
    <s v="Input"/>
    <s v="CO2"/>
    <n v="73.3"/>
    <n v="4.02E-2"/>
    <n v="1"/>
    <m/>
    <n v="0"/>
    <n v="0"/>
    <n v="21"/>
    <m/>
    <n v="0"/>
    <n v="0"/>
    <n v="310"/>
    <n v="6.7802646599999994"/>
  </r>
  <r>
    <n v="2008"/>
    <s v="2D2"/>
    <x v="16"/>
    <n v="24291"/>
    <n v="23212"/>
    <n v="9"/>
    <s v="Kg"/>
    <n v="9079"/>
    <s v="Input"/>
    <s v="CO2"/>
    <n v="73.3"/>
    <n v="4.02E-2"/>
    <n v="1"/>
    <m/>
    <n v="0"/>
    <n v="0"/>
    <n v="21"/>
    <m/>
    <n v="0"/>
    <n v="0"/>
    <n v="310"/>
    <n v="26.75272614"/>
  </r>
  <r>
    <n v="2008"/>
    <s v="2D2"/>
    <x v="16"/>
    <n v="24291"/>
    <n v="23212"/>
    <n v="9"/>
    <s v="Kg"/>
    <n v="119063.6064"/>
    <s v="Input"/>
    <s v="CO2"/>
    <n v="73.3"/>
    <n v="4.02E-2"/>
    <n v="1"/>
    <m/>
    <n v="0"/>
    <n v="0"/>
    <n v="21"/>
    <m/>
    <n v="0"/>
    <n v="0"/>
    <n v="310"/>
    <n v="350.83996643462399"/>
  </r>
  <r>
    <n v="2008"/>
    <s v="2D2"/>
    <x v="16"/>
    <n v="24291"/>
    <n v="23212"/>
    <n v="9"/>
    <s v="Kg"/>
    <n v="13292"/>
    <s v="Input"/>
    <s v="CO2"/>
    <n v="73.3"/>
    <n v="4.02E-2"/>
    <n v="1"/>
    <m/>
    <n v="0"/>
    <n v="0"/>
    <n v="21"/>
    <m/>
    <n v="0"/>
    <n v="0"/>
    <n v="310"/>
    <n v="39.167004719999994"/>
  </r>
  <r>
    <n v="2008"/>
    <s v="2D2"/>
    <x v="16"/>
    <n v="24291"/>
    <n v="23212"/>
    <n v="9"/>
    <s v="Kg"/>
    <n v="113000"/>
    <s v="Input"/>
    <s v="CO2"/>
    <n v="73.3"/>
    <n v="4.02E-2"/>
    <n v="1"/>
    <m/>
    <n v="0"/>
    <n v="0"/>
    <n v="21"/>
    <m/>
    <n v="0"/>
    <n v="0"/>
    <n v="310"/>
    <n v="332.97257999999999"/>
  </r>
  <r>
    <n v="2008"/>
    <s v="2D2"/>
    <x v="16"/>
    <n v="24291"/>
    <n v="23212"/>
    <n v="9"/>
    <s v="Kg"/>
    <n v="32256"/>
    <s v="Input"/>
    <s v="CO2"/>
    <n v="73.3"/>
    <n v="4.02E-2"/>
    <n v="1"/>
    <m/>
    <n v="0"/>
    <n v="0"/>
    <n v="21"/>
    <m/>
    <n v="0"/>
    <n v="0"/>
    <n v="310"/>
    <n v="95.047464959999999"/>
  </r>
  <r>
    <n v="2008"/>
    <s v="2D2"/>
    <x v="16"/>
    <n v="24291"/>
    <n v="23212"/>
    <n v="9"/>
    <s v="Kg"/>
    <n v="34968"/>
    <s v="Input"/>
    <s v="CO2"/>
    <n v="73.3"/>
    <n v="4.02E-2"/>
    <n v="1"/>
    <m/>
    <n v="0"/>
    <n v="0"/>
    <n v="21"/>
    <m/>
    <n v="0"/>
    <n v="0"/>
    <n v="310"/>
    <n v="103.03880688"/>
  </r>
  <r>
    <n v="2008"/>
    <s v="2D2"/>
    <x v="16"/>
    <n v="24291"/>
    <n v="23212"/>
    <n v="9"/>
    <s v="Kg"/>
    <n v="87428.79"/>
    <s v="Input"/>
    <s v="CO2"/>
    <n v="73.3"/>
    <n v="4.02E-2"/>
    <n v="1"/>
    <m/>
    <n v="0"/>
    <n v="0"/>
    <n v="21"/>
    <m/>
    <n v="0"/>
    <n v="0"/>
    <n v="310"/>
    <n v="257.62291834139995"/>
  </r>
  <r>
    <n v="2008"/>
    <s v="2D2"/>
    <x v="16"/>
    <n v="24291"/>
    <n v="23212"/>
    <n v="9"/>
    <s v="Kg"/>
    <n v="260268"/>
    <s v="Input"/>
    <s v="CO2"/>
    <n v="73.3"/>
    <n v="4.02E-2"/>
    <n v="1"/>
    <m/>
    <n v="0"/>
    <n v="0"/>
    <n v="21"/>
    <m/>
    <n v="0"/>
    <n v="0"/>
    <n v="310"/>
    <n v="766.92130487999998"/>
  </r>
  <r>
    <n v="2008"/>
    <s v="2D2"/>
    <x v="16"/>
    <n v="24295"/>
    <n v="23212"/>
    <n v="9"/>
    <s v="Kg"/>
    <n v="182100"/>
    <s v="Input"/>
    <s v="CO2"/>
    <n v="73.3"/>
    <n v="4.02E-2"/>
    <n v="1"/>
    <m/>
    <n v="0"/>
    <n v="0"/>
    <n v="21"/>
    <m/>
    <n v="0"/>
    <n v="0"/>
    <n v="310"/>
    <n v="536.58678599999996"/>
  </r>
  <r>
    <n v="2008"/>
    <s v="2D2"/>
    <x v="16"/>
    <n v="24299"/>
    <n v="23212"/>
    <n v="9"/>
    <s v="Kg"/>
    <n v="9186"/>
    <s v="Input"/>
    <s v="CO2"/>
    <n v="73.3"/>
    <n v="4.02E-2"/>
    <n v="1"/>
    <m/>
    <n v="0"/>
    <n v="0"/>
    <n v="21"/>
    <m/>
    <n v="0"/>
    <n v="0"/>
    <n v="310"/>
    <n v="27.068018759999994"/>
  </r>
  <r>
    <n v="2008"/>
    <s v="2D2"/>
    <x v="16"/>
    <n v="24299"/>
    <n v="23212"/>
    <n v="9"/>
    <s v="Kg"/>
    <n v="163740"/>
    <s v="Input"/>
    <s v="CO2"/>
    <n v="73.3"/>
    <n v="4.02E-2"/>
    <n v="1"/>
    <m/>
    <n v="0"/>
    <n v="0"/>
    <n v="21"/>
    <m/>
    <n v="0"/>
    <n v="0"/>
    <n v="310"/>
    <n v="482.48610839999998"/>
  </r>
  <r>
    <n v="2008"/>
    <s v="2D2"/>
    <x v="16"/>
    <n v="24299"/>
    <n v="23212"/>
    <n v="9"/>
    <s v="Kg"/>
    <n v="21629"/>
    <s v="Input"/>
    <s v="CO2"/>
    <n v="73.3"/>
    <n v="4.02E-2"/>
    <n v="1"/>
    <m/>
    <n v="0"/>
    <n v="0"/>
    <n v="21"/>
    <m/>
    <n v="0"/>
    <n v="0"/>
    <n v="310"/>
    <n v="63.733309139999996"/>
  </r>
  <r>
    <n v="2008"/>
    <s v="2D2"/>
    <x v="16"/>
    <n v="24299"/>
    <n v="23212"/>
    <n v="9"/>
    <s v="Kg"/>
    <n v="49835"/>
    <s v="Input"/>
    <s v="CO2"/>
    <n v="73.3"/>
    <n v="4.02E-2"/>
    <n v="1"/>
    <m/>
    <n v="0"/>
    <n v="0"/>
    <n v="21"/>
    <m/>
    <n v="0"/>
    <n v="0"/>
    <n v="310"/>
    <n v="146.84680110000002"/>
  </r>
  <r>
    <n v="2008"/>
    <s v="2D2"/>
    <x v="16"/>
    <n v="24299"/>
    <n v="23212"/>
    <n v="9"/>
    <s v="Kg"/>
    <n v="50155"/>
    <s v="Input"/>
    <s v="CO2"/>
    <n v="73.3"/>
    <n v="4.02E-2"/>
    <n v="1"/>
    <m/>
    <n v="0"/>
    <n v="0"/>
    <n v="21"/>
    <m/>
    <n v="0"/>
    <n v="0"/>
    <n v="310"/>
    <n v="147.7897323"/>
  </r>
  <r>
    <n v="2008"/>
    <s v="2D2"/>
    <x v="16"/>
    <n v="25192"/>
    <n v="23212"/>
    <n v="9"/>
    <s v="Kg"/>
    <n v="3855546"/>
    <s v="Input"/>
    <s v="CO2"/>
    <n v="73.3"/>
    <n v="4.02E-2"/>
    <n v="1"/>
    <m/>
    <n v="0"/>
    <n v="0"/>
    <n v="21"/>
    <m/>
    <n v="0"/>
    <n v="0"/>
    <n v="310"/>
    <n v="11360.98317636"/>
  </r>
  <r>
    <n v="2008"/>
    <s v="2D2"/>
    <x v="16"/>
    <n v="25199"/>
    <n v="23212"/>
    <n v="9"/>
    <s v="Kg"/>
    <n v="8"/>
    <s v="Input"/>
    <s v="CO2"/>
    <n v="73.3"/>
    <n v="4.02E-2"/>
    <n v="1"/>
    <m/>
    <n v="0"/>
    <n v="0"/>
    <n v="21"/>
    <m/>
    <n v="0"/>
    <n v="0"/>
    <n v="310"/>
    <n v="2.3573280000000002E-2"/>
  </r>
  <r>
    <n v="2008"/>
    <s v="2D2"/>
    <x v="16"/>
    <n v="25209"/>
    <n v="23212"/>
    <n v="9"/>
    <s v="Kg"/>
    <n v="212789.41409999999"/>
    <s v="Input"/>
    <s v="CO2"/>
    <n v="73.3"/>
    <n v="4.02E-2"/>
    <n v="1"/>
    <m/>
    <n v="0"/>
    <n v="0"/>
    <n v="21"/>
    <m/>
    <n v="0"/>
    <n v="0"/>
    <n v="310"/>
    <n v="627.01805495190592"/>
  </r>
  <r>
    <n v="2008"/>
    <s v="2D2"/>
    <x v="16"/>
    <n v="26999"/>
    <n v="23212"/>
    <n v="9"/>
    <s v="Kg"/>
    <n v="6836"/>
    <s v="Input"/>
    <s v="CO2"/>
    <n v="73.3"/>
    <n v="4.02E-2"/>
    <n v="1"/>
    <m/>
    <n v="0"/>
    <n v="0"/>
    <n v="21"/>
    <m/>
    <n v="0"/>
    <n v="0"/>
    <n v="310"/>
    <n v="20.14336776"/>
  </r>
  <r>
    <n v="2008"/>
    <s v="2D2"/>
    <x v="16"/>
    <n v="27320"/>
    <n v="23212"/>
    <n v="9"/>
    <s v="Kg"/>
    <n v="18959.45"/>
    <s v="Input"/>
    <s v="CO2"/>
    <n v="73.3"/>
    <n v="4.02E-2"/>
    <n v="1"/>
    <m/>
    <n v="0"/>
    <n v="0"/>
    <n v="21"/>
    <m/>
    <n v="0"/>
    <n v="0"/>
    <n v="310"/>
    <n v="55.867052936999997"/>
  </r>
</pivotCacheRecords>
</file>

<file path=xl/pivotCache/pivotCacheRecords3.xml><?xml version="1.0" encoding="utf-8"?>
<pivotCacheRecords xmlns="http://schemas.openxmlformats.org/spreadsheetml/2006/main" xmlns:r="http://schemas.openxmlformats.org/officeDocument/2006/relationships" count="759">
  <r>
    <n v="2009"/>
    <s v="2A2"/>
    <x v="0"/>
    <n v="23944"/>
    <n v="21126"/>
    <n v="27"/>
    <s v="tonne"/>
    <n v="3187.5"/>
    <s v="Output"/>
    <s v="CO2"/>
    <n v="0.75"/>
    <n v="1"/>
    <n v="1"/>
    <m/>
    <n v="0"/>
    <n v="0"/>
    <n v="21"/>
    <m/>
    <n v="0"/>
    <n v="0"/>
    <n v="310"/>
    <n v="2390.625"/>
  </r>
  <r>
    <n v="2009"/>
    <s v="2A2"/>
    <x v="0"/>
    <n v="23944"/>
    <n v="21126"/>
    <n v="27"/>
    <s v="tonne"/>
    <n v="32516"/>
    <s v="Output"/>
    <s v="CO2"/>
    <n v="0.75"/>
    <n v="1"/>
    <n v="1"/>
    <m/>
    <n v="0"/>
    <n v="0"/>
    <n v="21"/>
    <m/>
    <n v="0"/>
    <n v="0"/>
    <n v="310"/>
    <n v="24387"/>
  </r>
  <r>
    <n v="2009"/>
    <s v="2A2"/>
    <x v="0"/>
    <n v="23944"/>
    <n v="21126"/>
    <n v="27"/>
    <s v="tonne"/>
    <n v="19590"/>
    <s v="Output"/>
    <s v="CO2"/>
    <n v="0.75"/>
    <n v="1"/>
    <n v="1"/>
    <m/>
    <n v="0"/>
    <n v="0"/>
    <n v="21"/>
    <m/>
    <n v="0"/>
    <n v="0"/>
    <n v="310"/>
    <n v="14692.5"/>
  </r>
  <r>
    <n v="2009"/>
    <s v="2A2"/>
    <x v="0"/>
    <n v="23944"/>
    <n v="21126"/>
    <n v="27"/>
    <s v="tonne"/>
    <n v="35127.839999999997"/>
    <s v="Output"/>
    <s v="CO2"/>
    <n v="0.75"/>
    <n v="1"/>
    <n v="1"/>
    <m/>
    <n v="0"/>
    <n v="0"/>
    <n v="21"/>
    <m/>
    <n v="0"/>
    <n v="0"/>
    <n v="310"/>
    <n v="26345.879999999997"/>
  </r>
  <r>
    <n v="2009"/>
    <s v="2A2"/>
    <x v="0"/>
    <n v="23944"/>
    <n v="21126"/>
    <n v="27"/>
    <s v="tonne"/>
    <n v="15981.63"/>
    <s v="Output"/>
    <s v="CO2"/>
    <n v="0.75"/>
    <n v="1"/>
    <n v="1"/>
    <m/>
    <n v="0"/>
    <n v="0"/>
    <n v="21"/>
    <m/>
    <n v="0"/>
    <n v="0"/>
    <n v="310"/>
    <n v="11986.2225"/>
  </r>
  <r>
    <n v="2009"/>
    <s v="2A2"/>
    <x v="0"/>
    <n v="23944"/>
    <n v="21126"/>
    <n v="27"/>
    <s v="tonne"/>
    <n v="10185.67"/>
    <s v="Output"/>
    <s v="CO2"/>
    <n v="0.75"/>
    <n v="1"/>
    <n v="1"/>
    <m/>
    <n v="0"/>
    <n v="0"/>
    <n v="21"/>
    <m/>
    <n v="0"/>
    <n v="0"/>
    <n v="310"/>
    <n v="7639.2525000000005"/>
  </r>
  <r>
    <n v="2009"/>
    <s v="2A2"/>
    <x v="0"/>
    <n v="23944"/>
    <n v="21126"/>
    <n v="27"/>
    <s v="tonne"/>
    <n v="30460.66"/>
    <s v="Output"/>
    <s v="CO2"/>
    <n v="0.75"/>
    <n v="1"/>
    <n v="1"/>
    <m/>
    <n v="0"/>
    <n v="0"/>
    <n v="21"/>
    <m/>
    <n v="0"/>
    <n v="0"/>
    <n v="310"/>
    <n v="22845.494999999999"/>
  </r>
  <r>
    <n v="2009"/>
    <s v="2A2"/>
    <x v="0"/>
    <n v="23944"/>
    <n v="21126"/>
    <n v="27"/>
    <s v="tonne"/>
    <n v="313.32040000000001"/>
    <s v="Output"/>
    <s v="CO2"/>
    <n v="0.75"/>
    <n v="1"/>
    <n v="1"/>
    <m/>
    <n v="0"/>
    <n v="0"/>
    <n v="21"/>
    <m/>
    <n v="0"/>
    <n v="0"/>
    <n v="310"/>
    <n v="234.99029999999999"/>
  </r>
  <r>
    <n v="2009"/>
    <s v="2A2"/>
    <x v="0"/>
    <n v="23944"/>
    <n v="21126"/>
    <n v="27"/>
    <s v="tonne"/>
    <n v="8885.973"/>
    <s v="Output"/>
    <s v="CO2"/>
    <n v="0.75"/>
    <n v="1"/>
    <n v="1"/>
    <m/>
    <n v="0"/>
    <n v="0"/>
    <n v="21"/>
    <m/>
    <n v="0"/>
    <n v="0"/>
    <n v="310"/>
    <n v="6664.4797500000004"/>
  </r>
  <r>
    <n v="2009"/>
    <s v="2A2"/>
    <x v="0"/>
    <n v="23944"/>
    <n v="21126"/>
    <n v="27"/>
    <s v="tonne"/>
    <n v="20719.349999999999"/>
    <s v="Output"/>
    <s v="CO2"/>
    <n v="0.75"/>
    <n v="1"/>
    <n v="1"/>
    <m/>
    <n v="0"/>
    <n v="0"/>
    <n v="21"/>
    <m/>
    <n v="0"/>
    <n v="0"/>
    <n v="310"/>
    <n v="15539.512499999999"/>
  </r>
  <r>
    <n v="2009"/>
    <s v="2A2"/>
    <x v="0"/>
    <n v="23944"/>
    <n v="21126"/>
    <n v="27"/>
    <s v="tonne"/>
    <n v="21270"/>
    <s v="Output"/>
    <s v="CO2"/>
    <n v="0.75"/>
    <n v="1"/>
    <n v="1"/>
    <m/>
    <n v="0"/>
    <n v="0"/>
    <n v="21"/>
    <m/>
    <n v="0"/>
    <n v="0"/>
    <n v="310"/>
    <n v="15952.5"/>
  </r>
  <r>
    <n v="2009"/>
    <s v="2A2"/>
    <x v="0"/>
    <n v="23944"/>
    <n v="21126"/>
    <n v="27"/>
    <s v="tonne"/>
    <n v="22172.99"/>
    <s v="Output"/>
    <s v="CO2"/>
    <n v="0.75"/>
    <n v="1"/>
    <n v="1"/>
    <m/>
    <n v="0"/>
    <n v="0"/>
    <n v="21"/>
    <m/>
    <n v="0"/>
    <n v="0"/>
    <n v="310"/>
    <n v="16629.7425"/>
  </r>
  <r>
    <n v="2009"/>
    <s v="2A2"/>
    <x v="0"/>
    <n v="23944"/>
    <n v="21126"/>
    <n v="27"/>
    <s v="tonne"/>
    <n v="26581.5"/>
    <s v="Output"/>
    <s v="CO2"/>
    <n v="0.75"/>
    <n v="1"/>
    <n v="1"/>
    <m/>
    <n v="0"/>
    <n v="0"/>
    <n v="21"/>
    <m/>
    <n v="0"/>
    <n v="0"/>
    <n v="310"/>
    <n v="19936.125"/>
  </r>
  <r>
    <n v="2009"/>
    <s v="2A2"/>
    <x v="0"/>
    <n v="23944"/>
    <n v="21126"/>
    <n v="27"/>
    <s v="tonne"/>
    <n v="15856.5"/>
    <s v="Output"/>
    <s v="CO2"/>
    <n v="0.75"/>
    <n v="1"/>
    <n v="1"/>
    <m/>
    <n v="0"/>
    <n v="0"/>
    <n v="21"/>
    <m/>
    <n v="0"/>
    <n v="0"/>
    <n v="310"/>
    <n v="11892.375"/>
  </r>
  <r>
    <n v="2009"/>
    <s v="2A2"/>
    <x v="0"/>
    <n v="23944"/>
    <n v="21126"/>
    <n v="27"/>
    <s v="tonne"/>
    <n v="2907"/>
    <s v="Output"/>
    <s v="CO2"/>
    <n v="0.75"/>
    <n v="1"/>
    <n v="1"/>
    <m/>
    <n v="0"/>
    <n v="0"/>
    <n v="21"/>
    <m/>
    <n v="0"/>
    <n v="0"/>
    <n v="310"/>
    <n v="2180.25"/>
  </r>
  <r>
    <n v="2009"/>
    <s v="2A2"/>
    <x v="0"/>
    <n v="23944"/>
    <n v="21126"/>
    <n v="27"/>
    <s v="tonne"/>
    <n v="4700"/>
    <s v="Output"/>
    <s v="CO2"/>
    <n v="0.75"/>
    <n v="1"/>
    <n v="1"/>
    <m/>
    <n v="0"/>
    <n v="0"/>
    <n v="21"/>
    <m/>
    <n v="0"/>
    <n v="0"/>
    <n v="310"/>
    <n v="3525"/>
  </r>
  <r>
    <n v="2009"/>
    <s v="2A2"/>
    <x v="0"/>
    <n v="23944"/>
    <n v="21126"/>
    <n v="27"/>
    <s v="tonne"/>
    <n v="11684.14"/>
    <s v="Output"/>
    <s v="CO2"/>
    <n v="0.75"/>
    <n v="1"/>
    <n v="1"/>
    <m/>
    <n v="0"/>
    <n v="0"/>
    <n v="21"/>
    <m/>
    <n v="0"/>
    <n v="0"/>
    <n v="310"/>
    <n v="8763.1049999999996"/>
  </r>
  <r>
    <n v="2009"/>
    <s v="2A2"/>
    <x v="0"/>
    <n v="23944"/>
    <n v="21126"/>
    <n v="27"/>
    <s v="tonne"/>
    <n v="121069.8"/>
    <s v="Output"/>
    <s v="CO2"/>
    <n v="0.75"/>
    <n v="1"/>
    <n v="1"/>
    <m/>
    <n v="0"/>
    <n v="0"/>
    <n v="21"/>
    <m/>
    <n v="0"/>
    <n v="0"/>
    <n v="310"/>
    <n v="90802.35"/>
  </r>
  <r>
    <n v="2009"/>
    <s v="2A2"/>
    <x v="0"/>
    <n v="23944"/>
    <n v="21127"/>
    <n v="27"/>
    <s v="tonne"/>
    <n v="1899.8630000000001"/>
    <s v="Output"/>
    <s v="CO2"/>
    <n v="0.75"/>
    <n v="1"/>
    <n v="1"/>
    <m/>
    <n v="0"/>
    <n v="0"/>
    <n v="21"/>
    <m/>
    <n v="0"/>
    <n v="0"/>
    <n v="310"/>
    <n v="1424.89725"/>
  </r>
  <r>
    <n v="2009"/>
    <s v="2A2"/>
    <x v="0"/>
    <n v="23944"/>
    <n v="21127"/>
    <n v="27"/>
    <s v="tonne"/>
    <n v="4725.4880000000003"/>
    <s v="Output"/>
    <s v="CO2"/>
    <n v="0.75"/>
    <n v="1"/>
    <n v="1"/>
    <m/>
    <n v="0"/>
    <n v="0"/>
    <n v="21"/>
    <m/>
    <n v="0"/>
    <n v="0"/>
    <n v="310"/>
    <n v="3544.116"/>
  </r>
  <r>
    <n v="2009"/>
    <s v="2A2"/>
    <x v="0"/>
    <n v="23944"/>
    <n v="21127"/>
    <n v="27"/>
    <s v="tonne"/>
    <n v="980"/>
    <s v="Output"/>
    <s v="CO2"/>
    <n v="0.75"/>
    <n v="1"/>
    <n v="1"/>
    <m/>
    <n v="0"/>
    <n v="0"/>
    <n v="21"/>
    <m/>
    <n v="0"/>
    <n v="0"/>
    <n v="310"/>
    <n v="735"/>
  </r>
  <r>
    <n v="2009"/>
    <s v="2A2"/>
    <x v="0"/>
    <n v="23944"/>
    <n v="21127"/>
    <n v="27"/>
    <s v="tonne"/>
    <n v="23.5715"/>
    <s v="Output"/>
    <s v="CO2"/>
    <n v="0.75"/>
    <n v="1"/>
    <n v="1"/>
    <m/>
    <n v="0"/>
    <n v="0"/>
    <n v="21"/>
    <m/>
    <n v="0"/>
    <n v="0"/>
    <n v="310"/>
    <n v="17.678625"/>
  </r>
  <r>
    <n v="2009"/>
    <s v="2A2"/>
    <x v="0"/>
    <n v="23944"/>
    <n v="21127"/>
    <n v="27"/>
    <s v="tonne"/>
    <n v="5598.6760000000004"/>
    <s v="Output"/>
    <s v="CO2"/>
    <n v="0.75"/>
    <n v="1"/>
    <n v="1"/>
    <m/>
    <n v="0"/>
    <n v="0"/>
    <n v="21"/>
    <m/>
    <n v="0"/>
    <n v="0"/>
    <n v="310"/>
    <n v="4199.0070000000005"/>
  </r>
  <r>
    <n v="2009"/>
    <s v="2A2"/>
    <x v="0"/>
    <n v="23944"/>
    <n v="21127"/>
    <n v="27"/>
    <s v="tonne"/>
    <n v="15364.46"/>
    <s v="Output"/>
    <s v="CO2"/>
    <n v="0.75"/>
    <n v="1"/>
    <n v="1"/>
    <m/>
    <n v="0"/>
    <n v="0"/>
    <n v="21"/>
    <m/>
    <n v="0"/>
    <n v="0"/>
    <n v="310"/>
    <n v="11523.344999999999"/>
  </r>
  <r>
    <n v="2009"/>
    <s v="2A2"/>
    <x v="0"/>
    <n v="23944"/>
    <n v="21127"/>
    <n v="27"/>
    <s v="tonne"/>
    <n v="5883.43"/>
    <s v="Output"/>
    <s v="CO2"/>
    <n v="0.75"/>
    <n v="1"/>
    <n v="1"/>
    <m/>
    <n v="0"/>
    <n v="0"/>
    <n v="21"/>
    <m/>
    <n v="0"/>
    <n v="0"/>
    <n v="310"/>
    <n v="4412.5725000000002"/>
  </r>
  <r>
    <n v="2009"/>
    <s v="2A2"/>
    <x v="0"/>
    <n v="23944"/>
    <n v="21127"/>
    <n v="27"/>
    <s v="tonne"/>
    <n v="23151.93"/>
    <s v="Output"/>
    <s v="CO2"/>
    <n v="0.75"/>
    <n v="1"/>
    <n v="1"/>
    <m/>
    <n v="0"/>
    <n v="0"/>
    <n v="21"/>
    <m/>
    <n v="0"/>
    <n v="0"/>
    <n v="310"/>
    <n v="17363.947500000002"/>
  </r>
  <r>
    <n v="2009"/>
    <s v="2A2"/>
    <x v="0"/>
    <n v="23944"/>
    <n v="21127"/>
    <n v="27"/>
    <s v="tonne"/>
    <n v="41809.26"/>
    <s v="Output"/>
    <s v="CO2"/>
    <n v="0.75"/>
    <n v="1"/>
    <n v="1"/>
    <m/>
    <n v="0"/>
    <n v="0"/>
    <n v="21"/>
    <m/>
    <n v="0"/>
    <n v="0"/>
    <n v="310"/>
    <n v="31356.945"/>
  </r>
  <r>
    <n v="2009"/>
    <s v="2A2"/>
    <x v="0"/>
    <n v="23944"/>
    <n v="21127"/>
    <n v="27"/>
    <s v="tonne"/>
    <n v="4324.0770000000002"/>
    <s v="Output"/>
    <s v="CO2"/>
    <n v="0.75"/>
    <n v="1"/>
    <n v="1"/>
    <m/>
    <n v="0"/>
    <n v="0"/>
    <n v="21"/>
    <m/>
    <n v="0"/>
    <n v="0"/>
    <n v="310"/>
    <n v="3243.0577499999999"/>
  </r>
  <r>
    <n v="2009"/>
    <s v="2A2"/>
    <x v="0"/>
    <n v="23944"/>
    <n v="21127"/>
    <n v="27"/>
    <s v="tonne"/>
    <n v="111794.9"/>
    <s v="Output"/>
    <s v="CO2"/>
    <n v="0.75"/>
    <n v="1"/>
    <n v="1"/>
    <m/>
    <n v="0"/>
    <n v="0"/>
    <n v="21"/>
    <m/>
    <n v="0"/>
    <n v="0"/>
    <n v="310"/>
    <n v="83846.174999999988"/>
  </r>
  <r>
    <n v="2009"/>
    <s v="2A2"/>
    <x v="0"/>
    <n v="23944"/>
    <n v="21127"/>
    <n v="27"/>
    <s v="tonne"/>
    <n v="4021.8009999999999"/>
    <s v="Output"/>
    <s v="CO2"/>
    <n v="0.75"/>
    <n v="1"/>
    <n v="1"/>
    <m/>
    <n v="0"/>
    <n v="0"/>
    <n v="21"/>
    <m/>
    <n v="0"/>
    <n v="0"/>
    <n v="310"/>
    <n v="3016.3507500000001"/>
  </r>
  <r>
    <n v="2009"/>
    <s v="2A2"/>
    <x v="0"/>
    <n v="23944"/>
    <n v="21127"/>
    <n v="27"/>
    <s v="tonne"/>
    <n v="4750"/>
    <s v="Output"/>
    <s v="CO2"/>
    <n v="0.75"/>
    <n v="1"/>
    <n v="1"/>
    <m/>
    <n v="0"/>
    <n v="0"/>
    <n v="21"/>
    <m/>
    <n v="0"/>
    <n v="0"/>
    <n v="310"/>
    <n v="3562.5"/>
  </r>
  <r>
    <n v="2009"/>
    <s v="2A2"/>
    <x v="0"/>
    <n v="23944"/>
    <n v="21127"/>
    <n v="27"/>
    <s v="tonne"/>
    <n v="33617.74"/>
    <s v="Output"/>
    <s v="CO2"/>
    <n v="0.75"/>
    <n v="1"/>
    <n v="1"/>
    <m/>
    <n v="0"/>
    <n v="0"/>
    <n v="21"/>
    <m/>
    <n v="0"/>
    <n v="0"/>
    <n v="310"/>
    <n v="25213.305"/>
  </r>
  <r>
    <n v="2009"/>
    <s v="2A2"/>
    <x v="0"/>
    <n v="23944"/>
    <n v="21127"/>
    <n v="27"/>
    <s v="tonne"/>
    <n v="5155.4740000000002"/>
    <s v="Output"/>
    <s v="CO2"/>
    <n v="0.75"/>
    <n v="1"/>
    <n v="1"/>
    <m/>
    <n v="0"/>
    <n v="0"/>
    <n v="21"/>
    <m/>
    <n v="0"/>
    <n v="0"/>
    <n v="310"/>
    <n v="3866.6055000000001"/>
  </r>
  <r>
    <n v="2009"/>
    <s v="2A2"/>
    <x v="0"/>
    <n v="23944"/>
    <n v="21127"/>
    <n v="27"/>
    <s v="tonne"/>
    <n v="103.7146"/>
    <s v="Output"/>
    <s v="CO2"/>
    <n v="0.75"/>
    <n v="1"/>
    <n v="1"/>
    <m/>
    <n v="0"/>
    <n v="0"/>
    <n v="21"/>
    <m/>
    <n v="0"/>
    <n v="0"/>
    <n v="310"/>
    <n v="77.78595"/>
  </r>
  <r>
    <n v="2009"/>
    <s v="2A2"/>
    <x v="0"/>
    <n v="23944"/>
    <n v="21127"/>
    <n v="27"/>
    <s v="tonne"/>
    <n v="1915.877"/>
    <s v="Output"/>
    <s v="CO2"/>
    <n v="0.75"/>
    <n v="1"/>
    <n v="1"/>
    <m/>
    <n v="0"/>
    <n v="0"/>
    <n v="21"/>
    <m/>
    <n v="0"/>
    <n v="0"/>
    <n v="310"/>
    <n v="1436.9077499999999"/>
  </r>
  <r>
    <n v="2009"/>
    <s v="2A2"/>
    <x v="0"/>
    <n v="23944"/>
    <n v="21127"/>
    <n v="27"/>
    <s v="tonne"/>
    <n v="3952"/>
    <s v="Output"/>
    <s v="CO2"/>
    <n v="0.75"/>
    <n v="1"/>
    <n v="1"/>
    <m/>
    <n v="0"/>
    <n v="0"/>
    <n v="21"/>
    <m/>
    <n v="0"/>
    <n v="0"/>
    <n v="310"/>
    <n v="2964"/>
  </r>
  <r>
    <n v="2009"/>
    <s v="2A2"/>
    <x v="0"/>
    <n v="23944"/>
    <n v="21127"/>
    <n v="27"/>
    <s v="tonne"/>
    <n v="226.0016"/>
    <s v="Output"/>
    <s v="CO2"/>
    <n v="0.75"/>
    <n v="1"/>
    <n v="1"/>
    <m/>
    <n v="0"/>
    <n v="0"/>
    <n v="21"/>
    <m/>
    <n v="0"/>
    <n v="0"/>
    <n v="310"/>
    <n v="169.50119999999998"/>
  </r>
  <r>
    <n v="2009"/>
    <s v="2A2"/>
    <x v="0"/>
    <n v="23944"/>
    <n v="21127"/>
    <n v="27"/>
    <s v="tonne"/>
    <n v="27250"/>
    <s v="Output"/>
    <s v="CO2"/>
    <n v="0.75"/>
    <n v="1"/>
    <n v="1"/>
    <m/>
    <n v="0"/>
    <n v="0"/>
    <n v="21"/>
    <m/>
    <n v="0"/>
    <n v="0"/>
    <n v="310"/>
    <n v="20437.5"/>
  </r>
  <r>
    <n v="2009"/>
    <s v="2A2"/>
    <x v="0"/>
    <n v="23944"/>
    <n v="21127"/>
    <n v="27"/>
    <s v="tonne"/>
    <n v="57551.88"/>
    <s v="Output"/>
    <s v="CO2"/>
    <n v="0.75"/>
    <n v="1"/>
    <n v="1"/>
    <m/>
    <n v="0"/>
    <n v="0"/>
    <n v="21"/>
    <m/>
    <n v="0"/>
    <n v="0"/>
    <n v="310"/>
    <n v="43163.909999999996"/>
  </r>
  <r>
    <n v="2009"/>
    <s v="2A2"/>
    <x v="0"/>
    <n v="23944"/>
    <n v="21127"/>
    <n v="27"/>
    <s v="tonne"/>
    <n v="60082.44"/>
    <s v="Output"/>
    <s v="CO2"/>
    <n v="0.75"/>
    <n v="1"/>
    <n v="1"/>
    <m/>
    <n v="0"/>
    <n v="0"/>
    <n v="21"/>
    <m/>
    <n v="0"/>
    <n v="0"/>
    <n v="310"/>
    <n v="45061.83"/>
  </r>
  <r>
    <n v="2009"/>
    <s v="2A2"/>
    <x v="0"/>
    <n v="23944"/>
    <n v="21127"/>
    <n v="27"/>
    <s v="tonne"/>
    <n v="1416"/>
    <s v="Output"/>
    <s v="CO2"/>
    <n v="0.75"/>
    <n v="1"/>
    <n v="1"/>
    <m/>
    <n v="0"/>
    <n v="0"/>
    <n v="21"/>
    <m/>
    <n v="0"/>
    <n v="0"/>
    <n v="310"/>
    <n v="1062"/>
  </r>
  <r>
    <n v="2009"/>
    <s v="2A2"/>
    <x v="0"/>
    <n v="23944"/>
    <n v="21127"/>
    <n v="27"/>
    <s v="tonne"/>
    <n v="7242.3239999999996"/>
    <s v="Output"/>
    <s v="CO2"/>
    <n v="0.75"/>
    <n v="1"/>
    <n v="1"/>
    <m/>
    <n v="0"/>
    <n v="0"/>
    <n v="21"/>
    <m/>
    <n v="0"/>
    <n v="0"/>
    <n v="310"/>
    <n v="5431.7429999999995"/>
  </r>
  <r>
    <n v="2009"/>
    <s v="2A2"/>
    <x v="0"/>
    <n v="23944"/>
    <n v="21127"/>
    <n v="27"/>
    <s v="tonne"/>
    <n v="3494.6289999999999"/>
    <s v="Output"/>
    <s v="CO2"/>
    <n v="0.75"/>
    <n v="1"/>
    <n v="1"/>
    <m/>
    <n v="0"/>
    <n v="0"/>
    <n v="21"/>
    <m/>
    <n v="0"/>
    <n v="0"/>
    <n v="310"/>
    <n v="2620.9717499999997"/>
  </r>
  <r>
    <n v="2009"/>
    <s v="2A2"/>
    <x v="0"/>
    <n v="23944"/>
    <n v="21127"/>
    <n v="27"/>
    <s v="tonne"/>
    <n v="36656.410000000003"/>
    <s v="Output"/>
    <s v="CO2"/>
    <n v="0.75"/>
    <n v="1"/>
    <n v="1"/>
    <m/>
    <n v="0"/>
    <n v="0"/>
    <n v="21"/>
    <m/>
    <n v="0"/>
    <n v="0"/>
    <n v="310"/>
    <n v="27492.307500000003"/>
  </r>
  <r>
    <n v="2009"/>
    <s v="2A2"/>
    <x v="0"/>
    <n v="23944"/>
    <n v="21127"/>
    <n v="27"/>
    <s v="tonne"/>
    <n v="44818.18"/>
    <s v="Output"/>
    <s v="CO2"/>
    <n v="0.75"/>
    <n v="1"/>
    <n v="1"/>
    <m/>
    <n v="0"/>
    <n v="0"/>
    <n v="21"/>
    <m/>
    <n v="0"/>
    <n v="0"/>
    <n v="310"/>
    <n v="33613.635000000002"/>
  </r>
  <r>
    <n v="2009"/>
    <s v="2A2"/>
    <x v="0"/>
    <n v="23944"/>
    <n v="21127"/>
    <n v="27"/>
    <s v="tonne"/>
    <n v="17977.400000000001"/>
    <s v="Output"/>
    <s v="CO2"/>
    <n v="0.75"/>
    <n v="1"/>
    <n v="1"/>
    <m/>
    <n v="0"/>
    <n v="0"/>
    <n v="21"/>
    <m/>
    <n v="0"/>
    <n v="0"/>
    <n v="310"/>
    <n v="13483.050000000001"/>
  </r>
  <r>
    <n v="2009"/>
    <s v="2A2"/>
    <x v="0"/>
    <n v="23944"/>
    <n v="21127"/>
    <n v="27"/>
    <s v="tonne"/>
    <n v="24012.67"/>
    <s v="Output"/>
    <s v="CO2"/>
    <n v="0.75"/>
    <n v="1"/>
    <n v="1"/>
    <m/>
    <n v="0"/>
    <n v="0"/>
    <n v="21"/>
    <m/>
    <n v="0"/>
    <n v="0"/>
    <n v="310"/>
    <n v="18009.502499999999"/>
  </r>
  <r>
    <n v="2009"/>
    <s v="2A2"/>
    <x v="0"/>
    <n v="23944"/>
    <n v="21127"/>
    <n v="27"/>
    <s v="tonne"/>
    <n v="19701.169999999998"/>
    <s v="Output"/>
    <s v="CO2"/>
    <n v="0.75"/>
    <n v="1"/>
    <n v="1"/>
    <m/>
    <n v="0"/>
    <n v="0"/>
    <n v="21"/>
    <m/>
    <n v="0"/>
    <n v="0"/>
    <n v="310"/>
    <n v="14775.877499999999"/>
  </r>
  <r>
    <n v="2009"/>
    <s v="2A2"/>
    <x v="0"/>
    <n v="23944"/>
    <n v="21127"/>
    <n v="27"/>
    <s v="tonne"/>
    <n v="53721.599999999999"/>
    <s v="Output"/>
    <s v="CO2"/>
    <n v="0.75"/>
    <n v="1"/>
    <n v="1"/>
    <m/>
    <n v="0"/>
    <n v="0"/>
    <n v="21"/>
    <m/>
    <n v="0"/>
    <n v="0"/>
    <n v="310"/>
    <n v="40291.199999999997"/>
  </r>
  <r>
    <n v="2009"/>
    <s v="2A2"/>
    <x v="0"/>
    <n v="23944"/>
    <n v="21127"/>
    <n v="27"/>
    <s v="tonne"/>
    <n v="1200"/>
    <s v="Output"/>
    <s v="CO2"/>
    <n v="0.75"/>
    <n v="1"/>
    <n v="1"/>
    <m/>
    <n v="0"/>
    <n v="0"/>
    <n v="21"/>
    <m/>
    <n v="0"/>
    <n v="0"/>
    <n v="310"/>
    <n v="900"/>
  </r>
  <r>
    <n v="2009"/>
    <s v="2A2"/>
    <x v="0"/>
    <n v="23944"/>
    <n v="21127"/>
    <n v="27"/>
    <s v="tonne"/>
    <n v="246"/>
    <s v="Output"/>
    <s v="CO2"/>
    <n v="0.75"/>
    <n v="1"/>
    <n v="1"/>
    <m/>
    <n v="0"/>
    <n v="0"/>
    <n v="21"/>
    <m/>
    <n v="0"/>
    <n v="0"/>
    <n v="310"/>
    <n v="184.5"/>
  </r>
  <r>
    <n v="2009"/>
    <s v="2A2"/>
    <x v="0"/>
    <n v="23944"/>
    <n v="21127"/>
    <n v="27"/>
    <s v="tonne"/>
    <n v="3902.25"/>
    <s v="Output"/>
    <s v="CO2"/>
    <n v="0.75"/>
    <n v="1"/>
    <n v="1"/>
    <m/>
    <n v="0"/>
    <n v="0"/>
    <n v="21"/>
    <m/>
    <n v="0"/>
    <n v="0"/>
    <n v="310"/>
    <n v="2926.6875"/>
  </r>
  <r>
    <n v="2009"/>
    <s v="2A2"/>
    <x v="0"/>
    <n v="23944"/>
    <n v="21127"/>
    <n v="27"/>
    <s v="tonne"/>
    <n v="37800"/>
    <s v="Output"/>
    <s v="CO2"/>
    <n v="0.75"/>
    <n v="1"/>
    <n v="1"/>
    <m/>
    <n v="0"/>
    <n v="0"/>
    <n v="21"/>
    <m/>
    <n v="0"/>
    <n v="0"/>
    <n v="310"/>
    <n v="28350"/>
  </r>
  <r>
    <n v="2009"/>
    <s v="2A2"/>
    <x v="0"/>
    <n v="23944"/>
    <n v="21127"/>
    <n v="27"/>
    <s v="tonne"/>
    <n v="22026.15"/>
    <s v="Output"/>
    <s v="CO2"/>
    <n v="0.75"/>
    <n v="1"/>
    <n v="1"/>
    <m/>
    <n v="0"/>
    <n v="0"/>
    <n v="21"/>
    <m/>
    <n v="0"/>
    <n v="0"/>
    <n v="310"/>
    <n v="16519.612500000003"/>
  </r>
  <r>
    <n v="2009"/>
    <s v="2A2"/>
    <x v="0"/>
    <n v="23944"/>
    <n v="21127"/>
    <n v="27"/>
    <s v="tonne"/>
    <n v="9275.4570000000003"/>
    <s v="Output"/>
    <s v="CO2"/>
    <n v="0.75"/>
    <n v="1"/>
    <n v="1"/>
    <m/>
    <n v="0"/>
    <n v="0"/>
    <n v="21"/>
    <m/>
    <n v="0"/>
    <n v="0"/>
    <n v="310"/>
    <n v="6956.5927499999998"/>
  </r>
  <r>
    <n v="2009"/>
    <s v="2A2"/>
    <x v="0"/>
    <n v="23944"/>
    <n v="21127"/>
    <n v="27"/>
    <s v="tonne"/>
    <n v="23276.41"/>
    <s v="Output"/>
    <s v="CO2"/>
    <n v="0.75"/>
    <n v="1"/>
    <n v="1"/>
    <m/>
    <n v="0"/>
    <n v="0"/>
    <n v="21"/>
    <m/>
    <n v="0"/>
    <n v="0"/>
    <n v="310"/>
    <n v="17457.307499999999"/>
  </r>
  <r>
    <n v="2009"/>
    <s v="2A2"/>
    <x v="0"/>
    <n v="23944"/>
    <n v="21127"/>
    <n v="27"/>
    <s v="tonne"/>
    <n v="6523.2290000000003"/>
    <s v="Output"/>
    <s v="CO2"/>
    <n v="0.75"/>
    <n v="1"/>
    <n v="1"/>
    <m/>
    <n v="0"/>
    <n v="0"/>
    <n v="21"/>
    <m/>
    <n v="0"/>
    <n v="0"/>
    <n v="310"/>
    <n v="4892.4217500000004"/>
  </r>
  <r>
    <n v="2009"/>
    <s v="2A2"/>
    <x v="0"/>
    <n v="23944"/>
    <n v="21127"/>
    <n v="27"/>
    <s v="tonne"/>
    <n v="38"/>
    <s v="Output"/>
    <s v="CO2"/>
    <n v="0.75"/>
    <n v="1"/>
    <n v="1"/>
    <m/>
    <n v="0"/>
    <n v="0"/>
    <n v="21"/>
    <m/>
    <n v="0"/>
    <n v="0"/>
    <n v="310"/>
    <n v="28.5"/>
  </r>
  <r>
    <n v="2009"/>
    <s v="2A2"/>
    <x v="0"/>
    <n v="23944"/>
    <n v="21128"/>
    <n v="9"/>
    <s v="kg"/>
    <n v="36400000"/>
    <s v="Output"/>
    <s v="CO2"/>
    <n v="0.75"/>
    <n v="1"/>
    <n v="1"/>
    <m/>
    <n v="0"/>
    <n v="0"/>
    <n v="21"/>
    <m/>
    <n v="0"/>
    <n v="0"/>
    <n v="310"/>
    <n v="27300"/>
  </r>
  <r>
    <n v="2009"/>
    <s v="2A2"/>
    <x v="0"/>
    <n v="23944"/>
    <n v="21128"/>
    <n v="9"/>
    <s v="kg"/>
    <n v="32800000"/>
    <s v="Output"/>
    <s v="CO2"/>
    <n v="0.75"/>
    <n v="1"/>
    <n v="1"/>
    <m/>
    <n v="0"/>
    <n v="0"/>
    <n v="21"/>
    <m/>
    <n v="0"/>
    <n v="0"/>
    <n v="310"/>
    <n v="24600"/>
  </r>
  <r>
    <n v="2009"/>
    <s v="2A2"/>
    <x v="0"/>
    <n v="23944"/>
    <n v="21128"/>
    <n v="9"/>
    <s v="kg"/>
    <n v="8437000"/>
    <s v="Output"/>
    <s v="CO2"/>
    <n v="0.75"/>
    <n v="1"/>
    <n v="1"/>
    <m/>
    <n v="0"/>
    <n v="0"/>
    <n v="21"/>
    <m/>
    <n v="0"/>
    <n v="0"/>
    <n v="310"/>
    <n v="6327.75"/>
  </r>
  <r>
    <n v="2009"/>
    <s v="2A2"/>
    <x v="0"/>
    <n v="23944"/>
    <n v="21131"/>
    <n v="9"/>
    <s v="kg"/>
    <n v="32120"/>
    <s v="Output"/>
    <s v="CO2"/>
    <n v="0.75"/>
    <n v="1"/>
    <n v="1"/>
    <m/>
    <n v="0"/>
    <n v="0"/>
    <n v="21"/>
    <m/>
    <n v="0"/>
    <n v="0"/>
    <n v="310"/>
    <n v="24.09"/>
  </r>
  <r>
    <n v="2009"/>
    <s v="2A2"/>
    <x v="0"/>
    <n v="23944"/>
    <n v="21131"/>
    <n v="9"/>
    <s v="kg"/>
    <n v="125448"/>
    <s v="Output"/>
    <s v="CO2"/>
    <n v="0.75"/>
    <n v="1"/>
    <n v="1"/>
    <m/>
    <n v="0"/>
    <n v="0"/>
    <n v="21"/>
    <m/>
    <n v="0"/>
    <n v="0"/>
    <n v="310"/>
    <n v="94.085999999999999"/>
  </r>
  <r>
    <n v="2009"/>
    <s v="2A2"/>
    <x v="0"/>
    <n v="23949"/>
    <n v="21126"/>
    <n v="27"/>
    <s v="tonne"/>
    <n v="12882.5"/>
    <s v="Output"/>
    <s v="CO2"/>
    <n v="0.75"/>
    <n v="1"/>
    <n v="1"/>
    <m/>
    <n v="0"/>
    <n v="0"/>
    <n v="21"/>
    <m/>
    <n v="0"/>
    <n v="0"/>
    <n v="310"/>
    <n v="9661.875"/>
  </r>
  <r>
    <n v="2009"/>
    <s v="2A2"/>
    <x v="0"/>
    <n v="23949"/>
    <n v="21127"/>
    <n v="27"/>
    <s v="tonne"/>
    <n v="16087.5"/>
    <s v="Output"/>
    <s v="CO2"/>
    <n v="0.75"/>
    <n v="1"/>
    <n v="1"/>
    <m/>
    <n v="0"/>
    <n v="0"/>
    <n v="21"/>
    <m/>
    <n v="0"/>
    <n v="0"/>
    <n v="310"/>
    <n v="12065.625"/>
  </r>
  <r>
    <n v="2009"/>
    <s v="2A3"/>
    <x v="1"/>
    <n v="23101"/>
    <n v="94103"/>
    <n v="20"/>
    <s v="sq.metre"/>
    <n v="187655.4"/>
    <s v="Output"/>
    <s v="CO2"/>
    <n v="0.16700000000000001"/>
    <n v="1.7850000000000001E-2"/>
    <n v="1"/>
    <m/>
    <n v="0"/>
    <n v="0"/>
    <n v="21"/>
    <m/>
    <n v="0"/>
    <n v="0"/>
    <n v="310"/>
    <n v="559.39136463000011"/>
  </r>
  <r>
    <n v="2009"/>
    <s v="2A3"/>
    <x v="1"/>
    <n v="23101"/>
    <n v="94103"/>
    <n v="20"/>
    <s v="sq.metre"/>
    <n v="49002.5"/>
    <s v="Output"/>
    <s v="CO2"/>
    <n v="0.16700000000000001"/>
    <n v="1.7850000000000001E-2"/>
    <n v="1"/>
    <m/>
    <n v="0"/>
    <n v="0"/>
    <n v="21"/>
    <m/>
    <n v="0"/>
    <n v="0"/>
    <n v="310"/>
    <n v="146.07400237500002"/>
  </r>
  <r>
    <n v="2009"/>
    <s v="2A3"/>
    <x v="1"/>
    <n v="23101"/>
    <n v="94104"/>
    <n v="20"/>
    <s v="sq.metre"/>
    <n v="4648603"/>
    <s v="Output"/>
    <s v="CO2"/>
    <n v="0.16700000000000001"/>
    <n v="1.7850000000000001E-2"/>
    <n v="1"/>
    <m/>
    <n v="0"/>
    <n v="0"/>
    <n v="21"/>
    <m/>
    <n v="0"/>
    <n v="0"/>
    <n v="310"/>
    <n v="13857.253112850001"/>
  </r>
  <r>
    <n v="2009"/>
    <s v="2A3"/>
    <x v="1"/>
    <n v="23101"/>
    <n v="94104"/>
    <n v="20"/>
    <s v="sq.metre"/>
    <n v="1864771"/>
    <s v="Output"/>
    <s v="CO2"/>
    <n v="0.16700000000000001"/>
    <n v="1.7850000000000001E-2"/>
    <n v="1"/>
    <m/>
    <n v="0"/>
    <n v="0"/>
    <n v="21"/>
    <m/>
    <n v="0"/>
    <n v="0"/>
    <n v="310"/>
    <n v="5558.7891124500011"/>
  </r>
  <r>
    <n v="2009"/>
    <s v="2A3"/>
    <x v="1"/>
    <n v="23101"/>
    <n v="94105"/>
    <n v="20"/>
    <s v="sq.metre"/>
    <n v="131847"/>
    <s v="Output"/>
    <s v="CO2"/>
    <n v="0.16700000000000001"/>
    <n v="1.7850000000000001E-2"/>
    <n v="1"/>
    <m/>
    <n v="0"/>
    <n v="0"/>
    <n v="21"/>
    <m/>
    <n v="0"/>
    <n v="0"/>
    <n v="310"/>
    <n v="393.02931465000006"/>
  </r>
  <r>
    <n v="2009"/>
    <s v="2A3"/>
    <x v="1"/>
    <n v="23101"/>
    <n v="94105"/>
    <n v="20"/>
    <s v="sq.metre"/>
    <n v="74166"/>
    <s v="Output"/>
    <s v="CO2"/>
    <n v="0.16700000000000001"/>
    <n v="1.7850000000000001E-2"/>
    <n v="1"/>
    <m/>
    <n v="0"/>
    <n v="0"/>
    <n v="21"/>
    <m/>
    <n v="0"/>
    <n v="0"/>
    <n v="310"/>
    <n v="221.08513770000005"/>
  </r>
  <r>
    <n v="2009"/>
    <s v="2A3"/>
    <x v="1"/>
    <n v="23101"/>
    <n v="94105"/>
    <n v="20"/>
    <s v="sq.metre"/>
    <n v="280533"/>
    <s v="Output"/>
    <s v="CO2"/>
    <n v="0.16700000000000001"/>
    <n v="1.7850000000000001E-2"/>
    <n v="1"/>
    <m/>
    <n v="0"/>
    <n v="0"/>
    <n v="21"/>
    <m/>
    <n v="0"/>
    <n v="0"/>
    <n v="310"/>
    <n v="836.25484635000021"/>
  </r>
  <r>
    <n v="2009"/>
    <s v="2A3"/>
    <x v="1"/>
    <n v="23101"/>
    <n v="94106"/>
    <n v="20"/>
    <s v="sq.metre"/>
    <n v="12829.07"/>
    <s v="Output"/>
    <s v="CO2"/>
    <n v="0.16700000000000001"/>
    <n v="1"/>
    <n v="1"/>
    <m/>
    <n v="0"/>
    <n v="0"/>
    <n v="21"/>
    <m/>
    <n v="0"/>
    <n v="0"/>
    <n v="310"/>
    <n v="2142.45469"/>
  </r>
  <r>
    <n v="2009"/>
    <s v="2A3"/>
    <x v="1"/>
    <n v="23101"/>
    <n v="94108"/>
    <n v="20"/>
    <s v="sq.metre"/>
    <n v="199212"/>
    <s v="Output"/>
    <s v="CO2"/>
    <n v="0.16700000000000001"/>
    <n v="1.7850000000000001E-2"/>
    <n v="1"/>
    <m/>
    <n v="0"/>
    <n v="0"/>
    <n v="21"/>
    <m/>
    <n v="0"/>
    <n v="0"/>
    <n v="310"/>
    <n v="593.84101140000007"/>
  </r>
  <r>
    <n v="2009"/>
    <s v="2A3"/>
    <x v="1"/>
    <n v="23101"/>
    <n v="94108"/>
    <n v="20"/>
    <s v="sq.metre"/>
    <n v="322832.3"/>
    <s v="Output"/>
    <s v="CO2"/>
    <n v="0.16700000000000001"/>
    <n v="1.7850000000000001E-2"/>
    <n v="1"/>
    <m/>
    <n v="0"/>
    <n v="0"/>
    <n v="21"/>
    <m/>
    <n v="0"/>
    <n v="0"/>
    <n v="310"/>
    <n v="962.34694468500015"/>
  </r>
  <r>
    <n v="2009"/>
    <s v="2A3"/>
    <x v="1"/>
    <n v="23101"/>
    <n v="94108"/>
    <n v="20"/>
    <s v="sq.metre"/>
    <n v="202602.5"/>
    <s v="Output"/>
    <s v="CO2"/>
    <n v="0.16700000000000001"/>
    <n v="1.7850000000000001E-2"/>
    <n v="1"/>
    <m/>
    <n v="0"/>
    <n v="0"/>
    <n v="21"/>
    <m/>
    <n v="0"/>
    <n v="0"/>
    <n v="310"/>
    <n v="603.94792237500008"/>
  </r>
  <r>
    <n v="2009"/>
    <s v="2A3"/>
    <x v="1"/>
    <n v="23101"/>
    <n v="94108"/>
    <n v="20"/>
    <s v="sq.metre"/>
    <n v="259809"/>
    <s v="Output"/>
    <s v="CO2"/>
    <n v="0.16700000000000001"/>
    <n v="1.7850000000000001E-2"/>
    <n v="1"/>
    <m/>
    <n v="0"/>
    <n v="0"/>
    <n v="21"/>
    <m/>
    <n v="0"/>
    <n v="0"/>
    <n v="310"/>
    <n v="774.47763855000005"/>
  </r>
  <r>
    <n v="2009"/>
    <s v="2A3"/>
    <x v="1"/>
    <n v="23101"/>
    <n v="94108"/>
    <n v="20"/>
    <s v="sq.metre"/>
    <n v="3696.741"/>
    <s v="Output"/>
    <s v="CO2"/>
    <n v="0.16700000000000001"/>
    <n v="1.7850000000000001E-2"/>
    <n v="1"/>
    <m/>
    <n v="0"/>
    <n v="0"/>
    <n v="21"/>
    <m/>
    <n v="0"/>
    <n v="0"/>
    <n v="310"/>
    <n v="11.019800083950003"/>
  </r>
  <r>
    <n v="2009"/>
    <s v="2A3"/>
    <x v="1"/>
    <n v="23101"/>
    <n v="94113"/>
    <n v="20"/>
    <s v="sq.metre"/>
    <n v="5416214"/>
    <s v="Output"/>
    <s v="CO2"/>
    <n v="0.16700000000000001"/>
    <n v="1.7850000000000001E-2"/>
    <n v="1"/>
    <m/>
    <n v="0"/>
    <n v="0"/>
    <n v="21"/>
    <m/>
    <n v="0"/>
    <n v="0"/>
    <n v="310"/>
    <n v="16145.463123300002"/>
  </r>
  <r>
    <n v="2009"/>
    <s v="2A3"/>
    <x v="1"/>
    <n v="23101"/>
    <n v="94113"/>
    <n v="20"/>
    <s v="sq.metre"/>
    <n v="37100000"/>
    <s v="Output"/>
    <s v="CO2"/>
    <n v="0.16700000000000001"/>
    <n v="1.7850000000000001E-2"/>
    <n v="1"/>
    <m/>
    <n v="0"/>
    <n v="0"/>
    <n v="21"/>
    <m/>
    <n v="0"/>
    <n v="0"/>
    <n v="310"/>
    <n v="110593.24500000001"/>
  </r>
  <r>
    <n v="2009"/>
    <s v="2A3"/>
    <x v="1"/>
    <n v="23101"/>
    <n v="94175"/>
    <n v="27"/>
    <s v="tonne"/>
    <n v="169474"/>
    <s v="Output"/>
    <s v="CO2"/>
    <n v="0.16700000000000001"/>
    <n v="1"/>
    <n v="1"/>
    <m/>
    <n v="0"/>
    <n v="0"/>
    <n v="21"/>
    <m/>
    <n v="0"/>
    <n v="0"/>
    <n v="310"/>
    <n v="28302.158000000003"/>
  </r>
  <r>
    <n v="2009"/>
    <s v="2A3"/>
    <x v="1"/>
    <n v="23101"/>
    <n v="94178"/>
    <n v="9"/>
    <s v="kg"/>
    <n v="686112"/>
    <s v="Output"/>
    <s v="CO2"/>
    <n v="0.16700000000000001"/>
    <n v="1"/>
    <n v="1"/>
    <m/>
    <n v="0"/>
    <n v="0"/>
    <n v="21"/>
    <m/>
    <n v="0"/>
    <n v="0"/>
    <n v="310"/>
    <n v="114.58070400000001"/>
  </r>
  <r>
    <n v="2009"/>
    <s v="2A3"/>
    <x v="1"/>
    <n v="23102"/>
    <n v="94115"/>
    <n v="9"/>
    <s v="kg"/>
    <n v="2074717"/>
    <s v="Output"/>
    <s v="CO2"/>
    <n v="0.16700000000000001"/>
    <n v="1"/>
    <n v="1"/>
    <m/>
    <n v="0"/>
    <n v="0"/>
    <n v="21"/>
    <m/>
    <n v="0"/>
    <n v="0"/>
    <n v="310"/>
    <n v="346.47773899999999"/>
  </r>
  <r>
    <n v="2009"/>
    <s v="2A3"/>
    <x v="1"/>
    <n v="23102"/>
    <n v="94115"/>
    <n v="9"/>
    <s v="kg"/>
    <n v="2461044"/>
    <s v="Output"/>
    <s v="CO2"/>
    <n v="0.16700000000000001"/>
    <n v="1"/>
    <n v="1"/>
    <m/>
    <n v="0"/>
    <n v="0"/>
    <n v="21"/>
    <m/>
    <n v="0"/>
    <n v="0"/>
    <n v="310"/>
    <n v="410.994348"/>
  </r>
  <r>
    <n v="2009"/>
    <s v="2A3"/>
    <x v="1"/>
    <n v="23102"/>
    <n v="94115"/>
    <n v="9"/>
    <s v="kg"/>
    <n v="1823250"/>
    <s v="Output"/>
    <s v="CO2"/>
    <n v="0.16700000000000001"/>
    <n v="1"/>
    <n v="1"/>
    <m/>
    <n v="0"/>
    <n v="0"/>
    <n v="21"/>
    <m/>
    <n v="0"/>
    <n v="0"/>
    <n v="310"/>
    <n v="304.48275000000001"/>
  </r>
  <r>
    <n v="2009"/>
    <s v="2A3"/>
    <x v="1"/>
    <n v="23102"/>
    <n v="94116"/>
    <n v="27"/>
    <s v="tonne"/>
    <n v="12587"/>
    <s v="Output"/>
    <s v="CO2"/>
    <n v="0.16700000000000001"/>
    <n v="1"/>
    <n v="1"/>
    <m/>
    <n v="0"/>
    <n v="0"/>
    <n v="21"/>
    <m/>
    <n v="0"/>
    <n v="0"/>
    <n v="310"/>
    <n v="2102.029"/>
  </r>
  <r>
    <n v="2009"/>
    <s v="2A3"/>
    <x v="1"/>
    <n v="23102"/>
    <n v="94128"/>
    <n v="27"/>
    <s v="tonne"/>
    <n v="9197.2659999999996"/>
    <s v="Output"/>
    <s v="CO2"/>
    <n v="0.16700000000000001"/>
    <n v="1"/>
    <n v="1"/>
    <m/>
    <n v="0"/>
    <n v="0"/>
    <n v="21"/>
    <m/>
    <n v="0"/>
    <n v="0"/>
    <n v="310"/>
    <n v="1535.9434220000001"/>
  </r>
  <r>
    <n v="2009"/>
    <s v="2A3"/>
    <x v="1"/>
    <n v="23102"/>
    <n v="94201"/>
    <n v="9"/>
    <s v="kg"/>
    <n v="11700000"/>
    <s v="Output"/>
    <s v="CO2"/>
    <n v="0.16700000000000001"/>
    <n v="1"/>
    <n v="1"/>
    <m/>
    <n v="0"/>
    <n v="0"/>
    <n v="21"/>
    <m/>
    <n v="0"/>
    <n v="0"/>
    <n v="310"/>
    <n v="1953.9"/>
  </r>
  <r>
    <n v="2009"/>
    <s v="2A3"/>
    <x v="1"/>
    <n v="23102"/>
    <n v="94201"/>
    <n v="9"/>
    <s v="kg"/>
    <n v="46100000"/>
    <s v="Output"/>
    <s v="CO2"/>
    <n v="0.16700000000000001"/>
    <n v="1"/>
    <n v="1"/>
    <m/>
    <n v="0"/>
    <n v="0"/>
    <n v="21"/>
    <m/>
    <n v="0"/>
    <n v="0"/>
    <n v="310"/>
    <n v="7698.7"/>
  </r>
  <r>
    <n v="2009"/>
    <s v="2A3"/>
    <x v="1"/>
    <n v="23102"/>
    <n v="94202"/>
    <n v="9"/>
    <s v="kg"/>
    <n v="13800000"/>
    <s v="Output"/>
    <s v="CO2"/>
    <n v="0.16700000000000001"/>
    <n v="1"/>
    <n v="1"/>
    <m/>
    <n v="0"/>
    <n v="0"/>
    <n v="21"/>
    <m/>
    <n v="0"/>
    <n v="0"/>
    <n v="310"/>
    <n v="2304.6"/>
  </r>
  <r>
    <n v="2009"/>
    <s v="2A3"/>
    <x v="1"/>
    <n v="23102"/>
    <n v="94203"/>
    <n v="9"/>
    <s v="kg"/>
    <n v="794534"/>
    <s v="Output"/>
    <s v="CO2"/>
    <n v="0.16700000000000001"/>
    <n v="1"/>
    <n v="1"/>
    <m/>
    <n v="0"/>
    <n v="0"/>
    <n v="21"/>
    <m/>
    <n v="0"/>
    <n v="0"/>
    <n v="310"/>
    <n v="132.68717800000002"/>
  </r>
  <r>
    <n v="2009"/>
    <s v="2A4a"/>
    <x v="2"/>
    <n v="23935"/>
    <n v="21134"/>
    <n v="27"/>
    <s v="tonne"/>
    <n v="1625.13"/>
    <s v="Input"/>
    <s v="CO2"/>
    <n v="0.47732000000000002"/>
    <n v="1"/>
    <n v="1"/>
    <m/>
    <n v="0"/>
    <n v="0"/>
    <n v="21"/>
    <m/>
    <n v="0"/>
    <n v="0"/>
    <n v="310"/>
    <n v="775.70705160000011"/>
  </r>
  <r>
    <n v="2009"/>
    <s v="2A4a"/>
    <x v="2"/>
    <n v="23935"/>
    <n v="21134"/>
    <n v="27"/>
    <s v="tonne"/>
    <n v="81917.490000000005"/>
    <s v="Input"/>
    <s v="CO2"/>
    <n v="0.47732000000000002"/>
    <n v="1"/>
    <n v="1"/>
    <m/>
    <n v="0"/>
    <n v="0"/>
    <n v="21"/>
    <m/>
    <n v="0"/>
    <n v="0"/>
    <n v="310"/>
    <n v="39100.856326800007"/>
  </r>
  <r>
    <n v="2009"/>
    <s v="2A4a"/>
    <x v="2"/>
    <n v="23935"/>
    <n v="21134"/>
    <n v="27"/>
    <s v="tonne"/>
    <n v="468.21300000000002"/>
    <s v="Input"/>
    <s v="CO2"/>
    <n v="0.47732000000000002"/>
    <n v="1"/>
    <n v="1"/>
    <m/>
    <n v="0"/>
    <n v="0"/>
    <n v="21"/>
    <m/>
    <n v="0"/>
    <n v="0"/>
    <n v="310"/>
    <n v="223.48742916000003"/>
  </r>
  <r>
    <n v="2009"/>
    <s v="2A4a"/>
    <x v="2"/>
    <n v="23939"/>
    <n v="21132"/>
    <n v="27"/>
    <s v="tonne"/>
    <n v="2182.25"/>
    <s v="Input"/>
    <s v="CO2"/>
    <n v="0.47732000000000002"/>
    <n v="1"/>
    <n v="1"/>
    <m/>
    <n v="0"/>
    <n v="0"/>
    <n v="21"/>
    <m/>
    <n v="0"/>
    <n v="0"/>
    <n v="310"/>
    <n v="1041.63157"/>
  </r>
  <r>
    <n v="2009"/>
    <s v="2A4a"/>
    <x v="2"/>
    <n v="23939"/>
    <n v="21132"/>
    <n v="27"/>
    <s v="tonne"/>
    <n v="5246.0240000000003"/>
    <s v="Input"/>
    <s v="CO2"/>
    <n v="0.47732000000000002"/>
    <n v="1"/>
    <n v="1"/>
    <m/>
    <n v="0"/>
    <n v="0"/>
    <n v="21"/>
    <m/>
    <n v="0"/>
    <n v="0"/>
    <n v="310"/>
    <n v="2504.0321756800004"/>
  </r>
  <r>
    <n v="2009"/>
    <s v="2A4a"/>
    <x v="2"/>
    <n v="23939"/>
    <n v="21134"/>
    <n v="27"/>
    <s v="tonne"/>
    <n v="48356.11"/>
    <s v="Input"/>
    <s v="CO2"/>
    <n v="0.47732000000000002"/>
    <n v="1"/>
    <n v="1"/>
    <m/>
    <n v="0"/>
    <n v="0"/>
    <n v="21"/>
    <m/>
    <n v="0"/>
    <n v="0"/>
    <n v="310"/>
    <n v="23081.3384252"/>
  </r>
  <r>
    <n v="2009"/>
    <s v="2A4a"/>
    <x v="2"/>
    <n v="23939"/>
    <n v="21134"/>
    <n v="27"/>
    <s v="tonne"/>
    <n v="1257.4179999999999"/>
    <s v="Input"/>
    <s v="CO2"/>
    <n v="0.47732000000000002"/>
    <n v="1"/>
    <n v="1"/>
    <m/>
    <n v="0"/>
    <n v="0"/>
    <n v="21"/>
    <m/>
    <n v="0"/>
    <n v="0"/>
    <n v="310"/>
    <n v="600.19075975999999"/>
  </r>
  <r>
    <n v="2009"/>
    <s v="2A4a"/>
    <x v="2"/>
    <n v="23939"/>
    <n v="21134"/>
    <n v="27"/>
    <s v="tonne"/>
    <n v="22856.3"/>
    <s v="Input"/>
    <s v="CO2"/>
    <n v="0.47732000000000002"/>
    <n v="1"/>
    <n v="1"/>
    <m/>
    <n v="0"/>
    <n v="0"/>
    <n v="21"/>
    <m/>
    <n v="0"/>
    <n v="0"/>
    <n v="310"/>
    <n v="10909.769115999999"/>
  </r>
  <r>
    <n v="2009"/>
    <s v="2A4a"/>
    <x v="2"/>
    <n v="23939"/>
    <n v="21134"/>
    <n v="27"/>
    <s v="tonne"/>
    <n v="23971.48"/>
    <s v="Input"/>
    <s v="CO2"/>
    <n v="0.47732000000000002"/>
    <n v="1"/>
    <n v="1"/>
    <m/>
    <n v="0"/>
    <n v="0"/>
    <n v="21"/>
    <m/>
    <n v="0"/>
    <n v="0"/>
    <n v="310"/>
    <n v="11442.0668336"/>
  </r>
  <r>
    <n v="2009"/>
    <s v="2A4a"/>
    <x v="2"/>
    <n v="23939"/>
    <n v="21134"/>
    <n v="27"/>
    <s v="tonne"/>
    <n v="23398.67"/>
    <s v="Input"/>
    <s v="CO2"/>
    <n v="0.47732000000000002"/>
    <n v="1"/>
    <n v="1"/>
    <m/>
    <n v="0"/>
    <n v="0"/>
    <n v="21"/>
    <m/>
    <n v="0"/>
    <n v="0"/>
    <n v="310"/>
    <n v="11168.653164399999"/>
  </r>
  <r>
    <n v="2009"/>
    <s v="2A4a"/>
    <x v="2"/>
    <n v="23939"/>
    <n v="21134"/>
    <n v="27"/>
    <s v="tonne"/>
    <n v="4727"/>
    <s v="Input"/>
    <s v="CO2"/>
    <n v="0.47732000000000002"/>
    <n v="1"/>
    <n v="1"/>
    <m/>
    <n v="0"/>
    <n v="0"/>
    <n v="21"/>
    <m/>
    <n v="0"/>
    <n v="0"/>
    <n v="310"/>
    <n v="2256.2916399999999"/>
  </r>
  <r>
    <n v="2009"/>
    <s v="2A4a"/>
    <x v="2"/>
    <n v="23939"/>
    <n v="21134"/>
    <n v="27"/>
    <s v="tonne"/>
    <n v="18881.05"/>
    <s v="Input"/>
    <s v="CO2"/>
    <n v="0.47732000000000002"/>
    <n v="1"/>
    <n v="1"/>
    <m/>
    <n v="0"/>
    <n v="0"/>
    <n v="21"/>
    <m/>
    <n v="0"/>
    <n v="0"/>
    <n v="310"/>
    <n v="9012.3027860000002"/>
  </r>
  <r>
    <n v="2009"/>
    <s v="2A4a"/>
    <x v="2"/>
    <n v="23939"/>
    <n v="21134"/>
    <n v="27"/>
    <s v="tonne"/>
    <n v="1415"/>
    <s v="Input"/>
    <s v="CO2"/>
    <n v="0.47732000000000002"/>
    <n v="1"/>
    <n v="1"/>
    <m/>
    <n v="0"/>
    <n v="0"/>
    <n v="21"/>
    <m/>
    <n v="0"/>
    <n v="0"/>
    <n v="310"/>
    <n v="675.40780000000007"/>
  </r>
  <r>
    <n v="2009"/>
    <s v="2A4a"/>
    <x v="2"/>
    <n v="23939"/>
    <n v="21134"/>
    <n v="27"/>
    <s v="tonne"/>
    <n v="621.11400000000003"/>
    <s v="Input"/>
    <s v="CO2"/>
    <n v="0.47732000000000002"/>
    <n v="1"/>
    <n v="1"/>
    <m/>
    <n v="0"/>
    <n v="0"/>
    <n v="21"/>
    <m/>
    <n v="0"/>
    <n v="0"/>
    <n v="310"/>
    <n v="296.47013448000001"/>
  </r>
  <r>
    <n v="2009"/>
    <s v="2A4a"/>
    <x v="2"/>
    <n v="23939"/>
    <n v="21134"/>
    <n v="27"/>
    <s v="tonne"/>
    <n v="9791.9500000000007"/>
    <s v="Input"/>
    <s v="CO2"/>
    <n v="0.47732000000000002"/>
    <n v="1"/>
    <n v="1"/>
    <m/>
    <n v="0"/>
    <n v="0"/>
    <n v="21"/>
    <m/>
    <n v="0"/>
    <n v="0"/>
    <n v="310"/>
    <n v="4673.8935740000006"/>
  </r>
  <r>
    <n v="2009"/>
    <s v="2A4a"/>
    <x v="2"/>
    <n v="23939"/>
    <n v="21134"/>
    <n v="27"/>
    <s v="tonne"/>
    <n v="20037.48"/>
    <s v="Input"/>
    <s v="CO2"/>
    <n v="0.47732000000000002"/>
    <n v="1"/>
    <n v="1"/>
    <m/>
    <n v="0"/>
    <n v="0"/>
    <n v="21"/>
    <m/>
    <n v="0"/>
    <n v="0"/>
    <n v="310"/>
    <n v="9564.2899536000004"/>
  </r>
  <r>
    <n v="2009"/>
    <s v="2A4a"/>
    <x v="2"/>
    <n v="23939"/>
    <n v="21168"/>
    <n v="27"/>
    <s v="tonne"/>
    <n v="32885.599999999999"/>
    <s v="Input"/>
    <s v="CO2"/>
    <n v="0.43970999999999999"/>
    <n v="1"/>
    <n v="1"/>
    <m/>
    <n v="0"/>
    <n v="0"/>
    <n v="21"/>
    <m/>
    <n v="0"/>
    <n v="0"/>
    <n v="310"/>
    <n v="14460.127175999998"/>
  </r>
  <r>
    <n v="2009"/>
    <s v="2A4b"/>
    <x v="3"/>
    <n v="20231"/>
    <n v="31305"/>
    <n v="27"/>
    <s v="tonne"/>
    <n v="1589"/>
    <s v="Input"/>
    <s v="CO2"/>
    <n v="0.13800000000000001"/>
    <n v="1"/>
    <n v="1"/>
    <m/>
    <n v="0"/>
    <n v="0"/>
    <n v="21"/>
    <m/>
    <n v="0"/>
    <n v="0"/>
    <n v="310"/>
    <n v="219.28200000000001"/>
  </r>
  <r>
    <n v="2009"/>
    <s v="2A4b"/>
    <x v="3"/>
    <n v="20231"/>
    <n v="31305"/>
    <n v="27"/>
    <s v="tonne"/>
    <n v="112.5765"/>
    <s v="Input"/>
    <s v="CO2"/>
    <n v="0.13800000000000001"/>
    <n v="1"/>
    <n v="1"/>
    <m/>
    <n v="0"/>
    <n v="0"/>
    <n v="21"/>
    <m/>
    <n v="0"/>
    <n v="0"/>
    <n v="310"/>
    <n v="15.535557000000001"/>
  </r>
  <r>
    <n v="2009"/>
    <s v="2A4b"/>
    <x v="3"/>
    <n v="20231"/>
    <n v="31305"/>
    <n v="27"/>
    <s v="tonne"/>
    <n v="2843"/>
    <s v="Input"/>
    <s v="CO2"/>
    <n v="0.13800000000000001"/>
    <n v="1"/>
    <n v="1"/>
    <m/>
    <n v="0"/>
    <n v="0"/>
    <n v="21"/>
    <m/>
    <n v="0"/>
    <n v="0"/>
    <n v="310"/>
    <n v="392.33400000000006"/>
  </r>
  <r>
    <n v="2009"/>
    <s v="2A4b"/>
    <x v="3"/>
    <n v="20231"/>
    <n v="31305"/>
    <n v="27"/>
    <s v="tonne"/>
    <n v="1290.6310000000001"/>
    <s v="Input"/>
    <s v="CO2"/>
    <n v="0.13800000000000001"/>
    <n v="1"/>
    <n v="1"/>
    <m/>
    <n v="0"/>
    <n v="0"/>
    <n v="21"/>
    <m/>
    <n v="0"/>
    <n v="0"/>
    <n v="310"/>
    <n v="178.10707800000003"/>
  </r>
  <r>
    <n v="2009"/>
    <s v="2A4b"/>
    <x v="3"/>
    <n v="20231"/>
    <n v="31305"/>
    <n v="27"/>
    <s v="tonne"/>
    <n v="21501"/>
    <s v="Input"/>
    <s v="CO2"/>
    <n v="0.13800000000000001"/>
    <n v="1"/>
    <n v="1"/>
    <m/>
    <n v="0"/>
    <n v="0"/>
    <n v="21"/>
    <m/>
    <n v="0"/>
    <n v="0"/>
    <n v="310"/>
    <n v="2967.1380000000004"/>
  </r>
  <r>
    <n v="2009"/>
    <s v="2A4b"/>
    <x v="3"/>
    <n v="20231"/>
    <n v="31305"/>
    <n v="27"/>
    <s v="tonne"/>
    <n v="168"/>
    <s v="Input"/>
    <s v="CO2"/>
    <n v="0.13800000000000001"/>
    <n v="1"/>
    <n v="1"/>
    <m/>
    <n v="0"/>
    <n v="0"/>
    <n v="21"/>
    <m/>
    <n v="0"/>
    <n v="0"/>
    <n v="310"/>
    <n v="23.184000000000001"/>
  </r>
  <r>
    <n v="2009"/>
    <s v="2A4b"/>
    <x v="3"/>
    <n v="20231"/>
    <n v="31305"/>
    <n v="27"/>
    <s v="tonne"/>
    <n v="6617.4"/>
    <s v="Input"/>
    <s v="CO2"/>
    <n v="0.13800000000000001"/>
    <n v="1"/>
    <n v="1"/>
    <m/>
    <n v="0"/>
    <n v="0"/>
    <n v="21"/>
    <m/>
    <n v="0"/>
    <n v="0"/>
    <n v="310"/>
    <n v="913.20119999999997"/>
  </r>
  <r>
    <n v="2009"/>
    <s v="2A4b"/>
    <x v="3"/>
    <n v="20231"/>
    <n v="31305"/>
    <n v="27"/>
    <s v="tonne"/>
    <n v="116"/>
    <s v="Input"/>
    <s v="CO2"/>
    <n v="0.13800000000000001"/>
    <n v="1"/>
    <n v="1"/>
    <m/>
    <n v="0"/>
    <n v="0"/>
    <n v="21"/>
    <m/>
    <n v="0"/>
    <n v="0"/>
    <n v="310"/>
    <n v="16.008000000000003"/>
  </r>
  <r>
    <n v="2009"/>
    <s v="2A4b"/>
    <x v="3"/>
    <n v="20231"/>
    <n v="31305"/>
    <n v="27"/>
    <s v="tonne"/>
    <n v="164.5"/>
    <s v="Input"/>
    <s v="CO2"/>
    <n v="0.13800000000000001"/>
    <n v="1"/>
    <n v="1"/>
    <m/>
    <n v="0"/>
    <n v="0"/>
    <n v="21"/>
    <m/>
    <n v="0"/>
    <n v="0"/>
    <n v="310"/>
    <n v="22.701000000000001"/>
  </r>
  <r>
    <n v="2009"/>
    <s v="2A4b"/>
    <x v="3"/>
    <n v="20231"/>
    <n v="31305"/>
    <n v="27"/>
    <s v="tonne"/>
    <n v="3587.5"/>
    <s v="Input"/>
    <s v="CO2"/>
    <n v="0.13800000000000001"/>
    <n v="1"/>
    <n v="1"/>
    <m/>
    <n v="0"/>
    <n v="0"/>
    <n v="21"/>
    <m/>
    <n v="0"/>
    <n v="0"/>
    <n v="310"/>
    <n v="495.07500000000005"/>
  </r>
  <r>
    <n v="2009"/>
    <s v="2A4b"/>
    <x v="3"/>
    <n v="20231"/>
    <n v="31305"/>
    <n v="27"/>
    <s v="tonne"/>
    <n v="3263"/>
    <s v="Input"/>
    <s v="CO2"/>
    <n v="0.13800000000000001"/>
    <n v="1"/>
    <n v="1"/>
    <m/>
    <n v="0"/>
    <n v="0"/>
    <n v="21"/>
    <m/>
    <n v="0"/>
    <n v="0"/>
    <n v="310"/>
    <n v="450.29400000000004"/>
  </r>
  <r>
    <n v="2009"/>
    <s v="2A4b"/>
    <x v="3"/>
    <n v="20231"/>
    <n v="31305"/>
    <n v="27"/>
    <s v="tonne"/>
    <n v="266.5"/>
    <s v="Input"/>
    <s v="CO2"/>
    <n v="0.13800000000000001"/>
    <n v="1"/>
    <n v="1"/>
    <m/>
    <n v="0"/>
    <n v="0"/>
    <n v="21"/>
    <m/>
    <n v="0"/>
    <n v="0"/>
    <n v="310"/>
    <n v="36.777000000000001"/>
  </r>
  <r>
    <n v="2009"/>
    <s v="2A4b"/>
    <x v="3"/>
    <n v="20231"/>
    <n v="31305"/>
    <n v="27"/>
    <s v="tonne"/>
    <n v="70.089299999999994"/>
    <s v="Input"/>
    <s v="CO2"/>
    <n v="0.13800000000000001"/>
    <n v="1"/>
    <n v="1"/>
    <m/>
    <n v="0"/>
    <n v="0"/>
    <n v="21"/>
    <m/>
    <n v="0"/>
    <n v="0"/>
    <n v="310"/>
    <n v="9.6723233999999998"/>
  </r>
  <r>
    <n v="2009"/>
    <s v="2A4b"/>
    <x v="3"/>
    <n v="20231"/>
    <n v="31305"/>
    <n v="27"/>
    <s v="tonne"/>
    <n v="19.75"/>
    <s v="Input"/>
    <s v="CO2"/>
    <n v="0.13800000000000001"/>
    <n v="1"/>
    <n v="1"/>
    <m/>
    <n v="0"/>
    <n v="0"/>
    <n v="21"/>
    <m/>
    <n v="0"/>
    <n v="0"/>
    <n v="310"/>
    <n v="2.7255000000000003"/>
  </r>
  <r>
    <n v="2009"/>
    <s v="2A4b"/>
    <x v="3"/>
    <n v="20231"/>
    <n v="31305"/>
    <n v="27"/>
    <s v="tonne"/>
    <n v="325.875"/>
    <s v="Input"/>
    <s v="CO2"/>
    <n v="0.13800000000000001"/>
    <n v="1"/>
    <n v="1"/>
    <m/>
    <n v="0"/>
    <n v="0"/>
    <n v="21"/>
    <m/>
    <n v="0"/>
    <n v="0"/>
    <n v="310"/>
    <n v="44.970750000000002"/>
  </r>
  <r>
    <n v="2009"/>
    <s v="2A4b"/>
    <x v="3"/>
    <n v="20231"/>
    <n v="31305"/>
    <n v="27"/>
    <s v="tonne"/>
    <n v="23859.85"/>
    <s v="Input"/>
    <s v="CO2"/>
    <n v="0.13800000000000001"/>
    <n v="1"/>
    <n v="1"/>
    <m/>
    <n v="0"/>
    <n v="0"/>
    <n v="21"/>
    <m/>
    <n v="0"/>
    <n v="0"/>
    <n v="310"/>
    <n v="3292.6593000000003"/>
  </r>
  <r>
    <n v="2009"/>
    <s v="2A4b"/>
    <x v="3"/>
    <n v="20231"/>
    <n v="31305"/>
    <n v="27"/>
    <s v="tonne"/>
    <n v="529"/>
    <s v="Input"/>
    <s v="CO2"/>
    <n v="0.13800000000000001"/>
    <n v="1"/>
    <n v="1"/>
    <m/>
    <n v="0"/>
    <n v="0"/>
    <n v="21"/>
    <m/>
    <n v="0"/>
    <n v="0"/>
    <n v="310"/>
    <n v="73.00200000000001"/>
  </r>
  <r>
    <n v="2009"/>
    <s v="2A4b"/>
    <x v="3"/>
    <n v="20231"/>
    <n v="31305"/>
    <n v="27"/>
    <s v="tonne"/>
    <n v="9888"/>
    <s v="Input"/>
    <s v="CO2"/>
    <n v="0.13800000000000001"/>
    <n v="1"/>
    <n v="1"/>
    <m/>
    <n v="0"/>
    <n v="0"/>
    <n v="21"/>
    <m/>
    <n v="0"/>
    <n v="0"/>
    <n v="310"/>
    <n v="1364.5440000000001"/>
  </r>
  <r>
    <n v="2009"/>
    <s v="2A4b"/>
    <x v="3"/>
    <n v="20231"/>
    <n v="31305"/>
    <n v="27"/>
    <s v="tonne"/>
    <n v="58"/>
    <s v="Input"/>
    <s v="CO2"/>
    <n v="0.13800000000000001"/>
    <n v="1"/>
    <n v="1"/>
    <m/>
    <n v="0"/>
    <n v="0"/>
    <n v="21"/>
    <m/>
    <n v="0"/>
    <n v="0"/>
    <n v="310"/>
    <n v="8.0040000000000013"/>
  </r>
  <r>
    <n v="2009"/>
    <s v="2A4b"/>
    <x v="3"/>
    <n v="20231"/>
    <n v="31305"/>
    <n v="27"/>
    <s v="tonne"/>
    <n v="2114"/>
    <s v="Input"/>
    <s v="CO2"/>
    <n v="0.13800000000000001"/>
    <n v="1"/>
    <n v="1"/>
    <m/>
    <n v="0"/>
    <n v="0"/>
    <n v="21"/>
    <m/>
    <n v="0"/>
    <n v="0"/>
    <n v="310"/>
    <n v="291.73200000000003"/>
  </r>
  <r>
    <n v="2009"/>
    <s v="2A4b"/>
    <x v="3"/>
    <n v="20231"/>
    <n v="31305"/>
    <n v="27"/>
    <s v="tonne"/>
    <n v="2228"/>
    <s v="Input"/>
    <s v="CO2"/>
    <n v="0.13800000000000001"/>
    <n v="1"/>
    <n v="1"/>
    <m/>
    <n v="0"/>
    <n v="0"/>
    <n v="21"/>
    <m/>
    <n v="0"/>
    <n v="0"/>
    <n v="310"/>
    <n v="307.464"/>
  </r>
  <r>
    <n v="2009"/>
    <s v="2A4b"/>
    <x v="3"/>
    <n v="20231"/>
    <n v="31305"/>
    <n v="27"/>
    <s v="tonne"/>
    <n v="16825"/>
    <s v="Input"/>
    <s v="CO2"/>
    <n v="0.13800000000000001"/>
    <n v="1"/>
    <n v="1"/>
    <m/>
    <n v="0"/>
    <n v="0"/>
    <n v="21"/>
    <m/>
    <n v="0"/>
    <n v="0"/>
    <n v="310"/>
    <n v="2321.8500000000004"/>
  </r>
  <r>
    <n v="2009"/>
    <s v="2A4b"/>
    <x v="3"/>
    <n v="20231"/>
    <n v="31305"/>
    <n v="27"/>
    <s v="tonne"/>
    <n v="569.31500000000005"/>
    <s v="Input"/>
    <s v="CO2"/>
    <n v="0.13800000000000001"/>
    <n v="1"/>
    <n v="1"/>
    <m/>
    <n v="0"/>
    <n v="0"/>
    <n v="21"/>
    <m/>
    <n v="0"/>
    <n v="0"/>
    <n v="310"/>
    <n v="78.565470000000019"/>
  </r>
  <r>
    <n v="2009"/>
    <s v="2A4b"/>
    <x v="3"/>
    <n v="20231"/>
    <n v="31305"/>
    <n v="27"/>
    <s v="tonne"/>
    <n v="1903.39"/>
    <s v="Input"/>
    <s v="CO2"/>
    <n v="0.13800000000000001"/>
    <n v="1"/>
    <n v="1"/>
    <m/>
    <n v="0"/>
    <n v="0"/>
    <n v="21"/>
    <m/>
    <n v="0"/>
    <n v="0"/>
    <n v="310"/>
    <n v="262.66782000000006"/>
  </r>
  <r>
    <n v="2009"/>
    <s v="2A4b"/>
    <x v="3"/>
    <n v="20231"/>
    <n v="31305"/>
    <n v="27"/>
    <s v="tonne"/>
    <n v="10529"/>
    <s v="Input"/>
    <s v="CO2"/>
    <n v="0.13800000000000001"/>
    <n v="1"/>
    <n v="1"/>
    <m/>
    <n v="0"/>
    <n v="0"/>
    <n v="21"/>
    <m/>
    <n v="0"/>
    <n v="0"/>
    <n v="310"/>
    <n v="1453.0020000000002"/>
  </r>
  <r>
    <n v="2009"/>
    <s v="2A4b"/>
    <x v="3"/>
    <n v="20231"/>
    <n v="31305"/>
    <n v="27"/>
    <s v="tonne"/>
    <n v="73.000500000000002"/>
    <s v="Input"/>
    <s v="CO2"/>
    <n v="0.13800000000000001"/>
    <n v="1"/>
    <n v="1"/>
    <m/>
    <n v="0"/>
    <n v="0"/>
    <n v="21"/>
    <m/>
    <n v="0"/>
    <n v="0"/>
    <n v="310"/>
    <n v="10.074069000000001"/>
  </r>
  <r>
    <n v="2009"/>
    <s v="2A4b"/>
    <x v="3"/>
    <n v="20231"/>
    <n v="31305"/>
    <n v="27"/>
    <s v="tonne"/>
    <n v="65.599999999999994"/>
    <s v="Input"/>
    <s v="CO2"/>
    <n v="0.13800000000000001"/>
    <n v="1"/>
    <n v="1"/>
    <m/>
    <n v="0"/>
    <n v="0"/>
    <n v="21"/>
    <m/>
    <n v="0"/>
    <n v="0"/>
    <n v="310"/>
    <n v="9.0527999999999995"/>
  </r>
  <r>
    <n v="2009"/>
    <s v="2A4b"/>
    <x v="3"/>
    <n v="20231"/>
    <n v="31305"/>
    <n v="27"/>
    <s v="tonne"/>
    <n v="14"/>
    <s v="Input"/>
    <s v="CO2"/>
    <n v="0.13800000000000001"/>
    <n v="1"/>
    <n v="1"/>
    <m/>
    <n v="0"/>
    <n v="0"/>
    <n v="21"/>
    <m/>
    <n v="0"/>
    <n v="0"/>
    <n v="310"/>
    <n v="1.9320000000000002"/>
  </r>
  <r>
    <n v="2009"/>
    <s v="2A4b"/>
    <x v="3"/>
    <n v="20231"/>
    <n v="31305"/>
    <n v="27"/>
    <s v="tonne"/>
    <n v="7.2916999999999996"/>
    <s v="Input"/>
    <s v="CO2"/>
    <n v="0.13800000000000001"/>
    <n v="1"/>
    <n v="1"/>
    <m/>
    <n v="0"/>
    <n v="0"/>
    <n v="21"/>
    <m/>
    <n v="0"/>
    <n v="0"/>
    <n v="310"/>
    <n v="1.0062546000000001"/>
  </r>
  <r>
    <n v="2009"/>
    <s v="2A4b"/>
    <x v="3"/>
    <n v="20231"/>
    <n v="31305"/>
    <n v="27"/>
    <s v="tonne"/>
    <n v="73.000500000000002"/>
    <s v="Input"/>
    <s v="CO2"/>
    <n v="0.13800000000000001"/>
    <n v="1"/>
    <n v="1"/>
    <m/>
    <n v="0"/>
    <n v="0"/>
    <n v="21"/>
    <m/>
    <n v="0"/>
    <n v="0"/>
    <n v="310"/>
    <n v="10.074069000000001"/>
  </r>
  <r>
    <n v="2009"/>
    <s v="2A4b"/>
    <x v="3"/>
    <n v="20231"/>
    <n v="31305"/>
    <n v="27"/>
    <s v="tonne"/>
    <n v="278.01799999999997"/>
    <s v="Input"/>
    <s v="CO2"/>
    <n v="0.13800000000000001"/>
    <n v="1"/>
    <n v="1"/>
    <m/>
    <n v="0"/>
    <n v="0"/>
    <n v="21"/>
    <m/>
    <n v="0"/>
    <n v="0"/>
    <n v="310"/>
    <n v="38.366484"/>
  </r>
  <r>
    <n v="2009"/>
    <s v="2A4b"/>
    <x v="3"/>
    <n v="20231"/>
    <n v="31305"/>
    <n v="27"/>
    <s v="tonne"/>
    <n v="98.75"/>
    <s v="Input"/>
    <s v="CO2"/>
    <n v="0.13800000000000001"/>
    <n v="1"/>
    <n v="1"/>
    <m/>
    <n v="0"/>
    <n v="0"/>
    <n v="21"/>
    <m/>
    <n v="0"/>
    <n v="0"/>
    <n v="310"/>
    <n v="13.627500000000001"/>
  </r>
  <r>
    <n v="2009"/>
    <s v="2A4b"/>
    <x v="3"/>
    <n v="20231"/>
    <n v="31305"/>
    <n v="27"/>
    <s v="tonne"/>
    <n v="34.066899999999997"/>
    <s v="Input"/>
    <s v="CO2"/>
    <n v="0.13800000000000001"/>
    <n v="1"/>
    <n v="1"/>
    <m/>
    <n v="0"/>
    <n v="0"/>
    <n v="21"/>
    <m/>
    <n v="0"/>
    <n v="0"/>
    <n v="310"/>
    <n v="4.7012321999999998"/>
  </r>
  <r>
    <n v="2009"/>
    <s v="2A4b"/>
    <x v="3"/>
    <n v="20231"/>
    <n v="31305"/>
    <n v="27"/>
    <s v="tonne"/>
    <n v="10"/>
    <s v="Input"/>
    <s v="CO2"/>
    <n v="0.13800000000000001"/>
    <n v="1"/>
    <n v="1"/>
    <m/>
    <n v="0"/>
    <n v="0"/>
    <n v="21"/>
    <m/>
    <n v="0"/>
    <n v="0"/>
    <n v="310"/>
    <n v="1.3800000000000001"/>
  </r>
  <r>
    <n v="2009"/>
    <s v="2A4b"/>
    <x v="3"/>
    <n v="20231"/>
    <n v="31305"/>
    <n v="27"/>
    <s v="tonne"/>
    <n v="764.07190000000003"/>
    <s v="Input"/>
    <s v="CO2"/>
    <n v="0.13800000000000001"/>
    <n v="1"/>
    <n v="1"/>
    <m/>
    <n v="0"/>
    <n v="0"/>
    <n v="21"/>
    <m/>
    <n v="0"/>
    <n v="0"/>
    <n v="310"/>
    <n v="105.44192220000001"/>
  </r>
  <r>
    <n v="2009"/>
    <s v="2A4b"/>
    <x v="3"/>
    <n v="20231"/>
    <n v="31305"/>
    <n v="27"/>
    <s v="tonne"/>
    <n v="126.74"/>
    <s v="Input"/>
    <s v="CO2"/>
    <n v="0.13800000000000001"/>
    <n v="1"/>
    <n v="1"/>
    <m/>
    <n v="0"/>
    <n v="0"/>
    <n v="21"/>
    <m/>
    <n v="0"/>
    <n v="0"/>
    <n v="310"/>
    <n v="17.490120000000001"/>
  </r>
  <r>
    <n v="2009"/>
    <s v="2A4b"/>
    <x v="3"/>
    <n v="20232"/>
    <n v="31305"/>
    <n v="27"/>
    <s v="tonne"/>
    <n v="7078"/>
    <s v="Input"/>
    <s v="CO2"/>
    <n v="0.13800000000000001"/>
    <n v="1"/>
    <n v="1"/>
    <m/>
    <n v="0"/>
    <n v="0"/>
    <n v="21"/>
    <m/>
    <n v="0"/>
    <n v="0"/>
    <n v="310"/>
    <n v="976.76400000000012"/>
  </r>
  <r>
    <n v="2009"/>
    <s v="2A4b"/>
    <x v="3"/>
    <n v="20232"/>
    <n v="31305"/>
    <n v="27"/>
    <s v="tonne"/>
    <n v="377.00869999999998"/>
    <s v="Input"/>
    <s v="CO2"/>
    <n v="0.13800000000000001"/>
    <n v="1"/>
    <n v="1"/>
    <m/>
    <n v="0"/>
    <n v="0"/>
    <n v="21"/>
    <m/>
    <n v="0"/>
    <n v="0"/>
    <n v="310"/>
    <n v="52.0272006"/>
  </r>
  <r>
    <n v="2009"/>
    <s v="2A4b"/>
    <x v="3"/>
    <n v="20232"/>
    <n v="31305"/>
    <n v="27"/>
    <s v="tonne"/>
    <n v="5.74"/>
    <s v="Input"/>
    <s v="CO2"/>
    <n v="0.13800000000000001"/>
    <n v="1"/>
    <n v="1"/>
    <m/>
    <n v="0"/>
    <n v="0"/>
    <n v="21"/>
    <m/>
    <n v="0"/>
    <n v="0"/>
    <n v="310"/>
    <n v="0.79212000000000005"/>
  </r>
  <r>
    <n v="2009"/>
    <s v="2A4b"/>
    <x v="3"/>
    <n v="20232"/>
    <n v="31305"/>
    <n v="27"/>
    <s v="tonne"/>
    <n v="36"/>
    <s v="Input"/>
    <s v="CO2"/>
    <n v="0.13800000000000001"/>
    <n v="1"/>
    <n v="1"/>
    <m/>
    <n v="0"/>
    <n v="0"/>
    <n v="21"/>
    <m/>
    <n v="0"/>
    <n v="0"/>
    <n v="310"/>
    <n v="4.968"/>
  </r>
  <r>
    <n v="2009"/>
    <s v="2A4b"/>
    <x v="3"/>
    <n v="20232"/>
    <n v="31305"/>
    <n v="27"/>
    <s v="tonne"/>
    <n v="1297.923"/>
    <s v="Input"/>
    <s v="CO2"/>
    <n v="0.13800000000000001"/>
    <n v="1"/>
    <n v="1"/>
    <m/>
    <n v="0"/>
    <n v="0"/>
    <n v="21"/>
    <m/>
    <n v="0"/>
    <n v="0"/>
    <n v="310"/>
    <n v="179.11337400000002"/>
  </r>
  <r>
    <n v="2009"/>
    <s v="2A4b"/>
    <x v="3"/>
    <n v="20233"/>
    <n v="31305"/>
    <n v="27"/>
    <s v="tonne"/>
    <n v="1376.7929999999999"/>
    <s v="Input"/>
    <s v="CO2"/>
    <n v="0.13800000000000001"/>
    <n v="1"/>
    <n v="1"/>
    <m/>
    <n v="0"/>
    <n v="0"/>
    <n v="21"/>
    <m/>
    <n v="0"/>
    <n v="0"/>
    <n v="310"/>
    <n v="189.997434"/>
  </r>
  <r>
    <n v="2009"/>
    <s v="2A4b"/>
    <x v="3"/>
    <n v="20233"/>
    <n v="31305"/>
    <n v="27"/>
    <s v="tonne"/>
    <n v="375"/>
    <s v="Input"/>
    <s v="CO2"/>
    <n v="0.13800000000000001"/>
    <n v="1"/>
    <n v="1"/>
    <m/>
    <n v="0"/>
    <n v="0"/>
    <n v="21"/>
    <m/>
    <n v="0"/>
    <n v="0"/>
    <n v="310"/>
    <n v="51.750000000000007"/>
  </r>
  <r>
    <n v="2009"/>
    <s v="2A4b"/>
    <x v="3"/>
    <n v="20233"/>
    <n v="31305"/>
    <n v="27"/>
    <s v="tonne"/>
    <n v="7.5190520000000003"/>
    <s v="Input"/>
    <s v="CO2"/>
    <n v="0.13800000000000001"/>
    <n v="1"/>
    <n v="1"/>
    <m/>
    <n v="0"/>
    <n v="0"/>
    <n v="21"/>
    <m/>
    <n v="0"/>
    <n v="0"/>
    <n v="310"/>
    <n v="1.037629176"/>
  </r>
  <r>
    <n v="2009"/>
    <s v="2A4b"/>
    <x v="3"/>
    <n v="20233"/>
    <n v="31305"/>
    <n v="27"/>
    <s v="tonne"/>
    <n v="26.038799999999998"/>
    <s v="Input"/>
    <s v="CO2"/>
    <n v="0.13800000000000001"/>
    <n v="1"/>
    <n v="1"/>
    <m/>
    <n v="0"/>
    <n v="0"/>
    <n v="21"/>
    <m/>
    <n v="0"/>
    <n v="0"/>
    <n v="310"/>
    <n v="3.5933543999999999"/>
  </r>
  <r>
    <n v="2009"/>
    <s v="2A4b"/>
    <x v="3"/>
    <n v="20233"/>
    <n v="31305"/>
    <n v="27"/>
    <s v="tonne"/>
    <n v="17750"/>
    <s v="Input"/>
    <s v="CO2"/>
    <n v="0.13800000000000001"/>
    <n v="1"/>
    <n v="1"/>
    <m/>
    <n v="0"/>
    <n v="0"/>
    <n v="21"/>
    <m/>
    <n v="0"/>
    <n v="0"/>
    <n v="310"/>
    <n v="2449.5"/>
  </r>
  <r>
    <n v="2009"/>
    <s v="2A4b"/>
    <x v="3"/>
    <n v="20233"/>
    <n v="31305"/>
    <n v="27"/>
    <s v="tonne"/>
    <n v="5304"/>
    <s v="Input"/>
    <s v="CO2"/>
    <n v="0.13800000000000001"/>
    <n v="1"/>
    <n v="1"/>
    <m/>
    <n v="0"/>
    <n v="0"/>
    <n v="21"/>
    <m/>
    <n v="0"/>
    <n v="0"/>
    <n v="310"/>
    <n v="731.95200000000011"/>
  </r>
  <r>
    <n v="2009"/>
    <s v="2A4b"/>
    <x v="3"/>
    <n v="20233"/>
    <n v="31305"/>
    <n v="27"/>
    <s v="tonne"/>
    <n v="261.9325"/>
    <s v="Input"/>
    <s v="CO2"/>
    <n v="0.13800000000000001"/>
    <n v="1"/>
    <n v="1"/>
    <m/>
    <n v="0"/>
    <n v="0"/>
    <n v="21"/>
    <m/>
    <n v="0"/>
    <n v="0"/>
    <n v="310"/>
    <n v="36.146685000000005"/>
  </r>
  <r>
    <n v="2009"/>
    <s v="2A4b"/>
    <x v="3"/>
    <n v="20233"/>
    <n v="31305"/>
    <n v="27"/>
    <s v="tonne"/>
    <n v="1191"/>
    <s v="Input"/>
    <s v="CO2"/>
    <n v="0.13800000000000001"/>
    <n v="1"/>
    <n v="1"/>
    <m/>
    <n v="0"/>
    <n v="0"/>
    <n v="21"/>
    <m/>
    <n v="0"/>
    <n v="0"/>
    <n v="310"/>
    <n v="164.358"/>
  </r>
  <r>
    <n v="2009"/>
    <s v="2A4b"/>
    <x v="3"/>
    <n v="20233"/>
    <n v="31305"/>
    <n v="27"/>
    <s v="tonne"/>
    <n v="1248.7809999999999"/>
    <s v="Input"/>
    <s v="CO2"/>
    <n v="0.13800000000000001"/>
    <n v="1"/>
    <n v="1"/>
    <m/>
    <n v="0"/>
    <n v="0"/>
    <n v="21"/>
    <m/>
    <n v="0"/>
    <n v="0"/>
    <n v="310"/>
    <n v="172.33177800000001"/>
  </r>
  <r>
    <n v="2009"/>
    <s v="2A4b"/>
    <x v="3"/>
    <n v="20233"/>
    <n v="31305"/>
    <n v="27"/>
    <s v="tonne"/>
    <n v="160.875"/>
    <s v="Input"/>
    <s v="CO2"/>
    <n v="0.13800000000000001"/>
    <n v="1"/>
    <n v="1"/>
    <m/>
    <n v="0"/>
    <n v="0"/>
    <n v="21"/>
    <m/>
    <n v="0"/>
    <n v="0"/>
    <n v="310"/>
    <n v="22.200750000000003"/>
  </r>
  <r>
    <n v="2009"/>
    <s v="2A4b"/>
    <x v="3"/>
    <n v="20233"/>
    <n v="31305"/>
    <n v="27"/>
    <s v="tonne"/>
    <n v="8800"/>
    <s v="Input"/>
    <s v="CO2"/>
    <n v="0.13800000000000001"/>
    <n v="1"/>
    <n v="1"/>
    <m/>
    <n v="0"/>
    <n v="0"/>
    <n v="21"/>
    <m/>
    <n v="0"/>
    <n v="0"/>
    <n v="310"/>
    <n v="1214.4000000000001"/>
  </r>
  <r>
    <n v="2009"/>
    <s v="2A4b"/>
    <x v="3"/>
    <n v="20233"/>
    <n v="31305"/>
    <n v="27"/>
    <s v="tonne"/>
    <n v="202"/>
    <s v="Input"/>
    <s v="CO2"/>
    <n v="0.13800000000000001"/>
    <n v="1"/>
    <n v="1"/>
    <m/>
    <n v="0"/>
    <n v="0"/>
    <n v="21"/>
    <m/>
    <n v="0"/>
    <n v="0"/>
    <n v="310"/>
    <n v="27.876000000000001"/>
  </r>
  <r>
    <n v="2009"/>
    <s v="2A4b"/>
    <x v="3"/>
    <n v="20233"/>
    <n v="31305"/>
    <n v="27"/>
    <s v="tonne"/>
    <n v="105"/>
    <s v="Input"/>
    <s v="CO2"/>
    <n v="0.13800000000000001"/>
    <n v="1"/>
    <n v="1"/>
    <m/>
    <n v="0"/>
    <n v="0"/>
    <n v="21"/>
    <m/>
    <n v="0"/>
    <n v="0"/>
    <n v="310"/>
    <n v="14.490000000000002"/>
  </r>
  <r>
    <n v="2009"/>
    <s v="2A4b"/>
    <x v="3"/>
    <n v="20233"/>
    <n v="31305"/>
    <n v="27"/>
    <s v="tonne"/>
    <n v="307"/>
    <s v="Input"/>
    <s v="CO2"/>
    <n v="0.13800000000000001"/>
    <n v="1"/>
    <n v="1"/>
    <m/>
    <n v="0"/>
    <n v="0"/>
    <n v="21"/>
    <m/>
    <n v="0"/>
    <n v="0"/>
    <n v="310"/>
    <n v="42.366000000000007"/>
  </r>
  <r>
    <n v="2009"/>
    <s v="2A4b"/>
    <x v="3"/>
    <n v="20233"/>
    <n v="31305"/>
    <n v="27"/>
    <s v="tonne"/>
    <n v="12126"/>
    <s v="Input"/>
    <s v="CO2"/>
    <n v="0.13800000000000001"/>
    <n v="1"/>
    <n v="1"/>
    <m/>
    <n v="0"/>
    <n v="0"/>
    <n v="21"/>
    <m/>
    <n v="0"/>
    <n v="0"/>
    <n v="310"/>
    <n v="1673.3880000000001"/>
  </r>
  <r>
    <n v="2009"/>
    <s v="2A4b"/>
    <x v="3"/>
    <n v="20233"/>
    <n v="31305"/>
    <n v="27"/>
    <s v="tonne"/>
    <n v="247"/>
    <s v="Input"/>
    <s v="CO2"/>
    <n v="0.13800000000000001"/>
    <n v="1"/>
    <n v="1"/>
    <m/>
    <n v="0"/>
    <n v="0"/>
    <n v="21"/>
    <m/>
    <n v="0"/>
    <n v="0"/>
    <n v="310"/>
    <n v="34.086000000000006"/>
  </r>
  <r>
    <n v="2009"/>
    <s v="2A4b"/>
    <x v="3"/>
    <n v="20233"/>
    <n v="31305"/>
    <n v="27"/>
    <s v="tonne"/>
    <n v="4798"/>
    <s v="Input"/>
    <s v="CO2"/>
    <n v="0.13800000000000001"/>
    <n v="1"/>
    <n v="1"/>
    <m/>
    <n v="0"/>
    <n v="0"/>
    <n v="21"/>
    <m/>
    <n v="0"/>
    <n v="0"/>
    <n v="310"/>
    <n v="662.12400000000002"/>
  </r>
  <r>
    <n v="2009"/>
    <s v="2A4b"/>
    <x v="3"/>
    <n v="20233"/>
    <n v="31305"/>
    <n v="27"/>
    <s v="tonne"/>
    <n v="6062"/>
    <s v="Input"/>
    <s v="CO2"/>
    <n v="0.13800000000000001"/>
    <n v="1"/>
    <n v="1"/>
    <m/>
    <n v="0"/>
    <n v="0"/>
    <n v="21"/>
    <m/>
    <n v="0"/>
    <n v="0"/>
    <n v="310"/>
    <n v="836.55600000000004"/>
  </r>
  <r>
    <n v="2009"/>
    <s v="2A4b"/>
    <x v="3"/>
    <n v="20233"/>
    <n v="31305"/>
    <n v="27"/>
    <s v="tonne"/>
    <n v="3675.75"/>
    <s v="Input"/>
    <s v="CO2"/>
    <n v="0.13800000000000001"/>
    <n v="1"/>
    <n v="1"/>
    <m/>
    <n v="0"/>
    <n v="0"/>
    <n v="21"/>
    <m/>
    <n v="0"/>
    <n v="0"/>
    <n v="310"/>
    <n v="507.25350000000003"/>
  </r>
  <r>
    <n v="2009"/>
    <s v="2A4b"/>
    <x v="3"/>
    <n v="20233"/>
    <n v="31305"/>
    <n v="27"/>
    <s v="tonne"/>
    <n v="3914"/>
    <s v="Input"/>
    <s v="CO2"/>
    <n v="0.13800000000000001"/>
    <n v="1"/>
    <n v="1"/>
    <m/>
    <n v="0"/>
    <n v="0"/>
    <n v="21"/>
    <m/>
    <n v="0"/>
    <n v="0"/>
    <n v="310"/>
    <n v="540.13200000000006"/>
  </r>
  <r>
    <n v="2009"/>
    <s v="2A4b"/>
    <x v="3"/>
    <n v="20233"/>
    <n v="31305"/>
    <n v="27"/>
    <s v="tonne"/>
    <n v="6083"/>
    <s v="Input"/>
    <s v="CO2"/>
    <n v="0.13800000000000001"/>
    <n v="1"/>
    <n v="1"/>
    <m/>
    <n v="0"/>
    <n v="0"/>
    <n v="21"/>
    <m/>
    <n v="0"/>
    <n v="0"/>
    <n v="310"/>
    <n v="839.45400000000006"/>
  </r>
  <r>
    <n v="2009"/>
    <s v="2A4b"/>
    <x v="3"/>
    <n v="20233"/>
    <n v="31305"/>
    <n v="27"/>
    <s v="tonne"/>
    <n v="372.8"/>
    <s v="Input"/>
    <s v="CO2"/>
    <n v="0.13800000000000001"/>
    <n v="1"/>
    <n v="1"/>
    <m/>
    <n v="0"/>
    <n v="0"/>
    <n v="21"/>
    <m/>
    <n v="0"/>
    <n v="0"/>
    <n v="310"/>
    <n v="51.446400000000004"/>
  </r>
  <r>
    <n v="2009"/>
    <s v="2A4b"/>
    <x v="3"/>
    <n v="20233"/>
    <n v="31305"/>
    <n v="27"/>
    <s v="tonne"/>
    <n v="6771"/>
    <s v="Input"/>
    <s v="CO2"/>
    <n v="0.13800000000000001"/>
    <n v="1"/>
    <n v="1"/>
    <m/>
    <n v="0"/>
    <n v="0"/>
    <n v="21"/>
    <m/>
    <n v="0"/>
    <n v="0"/>
    <n v="310"/>
    <n v="934.39800000000002"/>
  </r>
  <r>
    <n v="2009"/>
    <s v="2A4b"/>
    <x v="3"/>
    <n v="20233"/>
    <n v="31305"/>
    <n v="27"/>
    <s v="tonne"/>
    <n v="132.4162"/>
    <s v="Input"/>
    <s v="CO2"/>
    <n v="0.13800000000000001"/>
    <n v="1"/>
    <n v="1"/>
    <m/>
    <n v="0"/>
    <n v="0"/>
    <n v="21"/>
    <m/>
    <n v="0"/>
    <n v="0"/>
    <n v="310"/>
    <n v="18.273435600000003"/>
  </r>
  <r>
    <n v="2009"/>
    <s v="2A4b"/>
    <x v="3"/>
    <n v="20233"/>
    <n v="31305"/>
    <n v="27"/>
    <s v="tonne"/>
    <n v="14"/>
    <s v="Input"/>
    <s v="CO2"/>
    <n v="0.13800000000000001"/>
    <n v="1"/>
    <n v="1"/>
    <m/>
    <n v="0"/>
    <n v="0"/>
    <n v="21"/>
    <m/>
    <n v="0"/>
    <n v="0"/>
    <n v="310"/>
    <n v="1.9320000000000002"/>
  </r>
  <r>
    <n v="2009"/>
    <s v="2A4b"/>
    <x v="3"/>
    <n v="20233"/>
    <n v="31305"/>
    <n v="27"/>
    <s v="tonne"/>
    <n v="2000"/>
    <s v="Input"/>
    <s v="CO2"/>
    <n v="0.13800000000000001"/>
    <n v="1"/>
    <n v="1"/>
    <m/>
    <n v="0"/>
    <n v="0"/>
    <n v="21"/>
    <m/>
    <n v="0"/>
    <n v="0"/>
    <n v="310"/>
    <n v="276"/>
  </r>
  <r>
    <n v="2009"/>
    <s v="2A4b"/>
    <x v="3"/>
    <n v="20233"/>
    <n v="31305"/>
    <n v="27"/>
    <s v="tonne"/>
    <n v="39859"/>
    <s v="Input"/>
    <s v="CO2"/>
    <n v="0.13800000000000001"/>
    <n v="1"/>
    <n v="1"/>
    <m/>
    <n v="0"/>
    <n v="0"/>
    <n v="21"/>
    <m/>
    <n v="0"/>
    <n v="0"/>
    <n v="310"/>
    <n v="5500.5420000000004"/>
  </r>
  <r>
    <n v="2009"/>
    <s v="2A4b"/>
    <x v="3"/>
    <n v="20233"/>
    <n v="31305"/>
    <n v="27"/>
    <s v="tonne"/>
    <n v="3870"/>
    <s v="Input"/>
    <s v="CO2"/>
    <n v="0.13800000000000001"/>
    <n v="1"/>
    <n v="1"/>
    <m/>
    <n v="0"/>
    <n v="0"/>
    <n v="21"/>
    <m/>
    <n v="0"/>
    <n v="0"/>
    <n v="310"/>
    <n v="534.06000000000006"/>
  </r>
  <r>
    <n v="2009"/>
    <s v="2A4b"/>
    <x v="3"/>
    <n v="20233"/>
    <n v="31305"/>
    <n v="27"/>
    <s v="tonne"/>
    <n v="9762"/>
    <s v="Input"/>
    <s v="CO2"/>
    <n v="0.13800000000000001"/>
    <n v="1"/>
    <n v="1"/>
    <m/>
    <n v="0"/>
    <n v="0"/>
    <n v="21"/>
    <m/>
    <n v="0"/>
    <n v="0"/>
    <n v="310"/>
    <n v="1347.1560000000002"/>
  </r>
  <r>
    <n v="2009"/>
    <s v="2A4b"/>
    <x v="3"/>
    <n v="20233"/>
    <n v="31305"/>
    <n v="27"/>
    <s v="tonne"/>
    <n v="11382"/>
    <s v="Input"/>
    <s v="CO2"/>
    <n v="0.13800000000000001"/>
    <n v="1"/>
    <n v="1"/>
    <m/>
    <n v="0"/>
    <n v="0"/>
    <n v="21"/>
    <m/>
    <n v="0"/>
    <n v="0"/>
    <n v="310"/>
    <n v="1570.7160000000001"/>
  </r>
  <r>
    <n v="2009"/>
    <s v="2A4b"/>
    <x v="3"/>
    <n v="20233"/>
    <n v="31305"/>
    <n v="27"/>
    <s v="tonne"/>
    <n v="6.8410000000000002"/>
    <s v="Input"/>
    <s v="CO2"/>
    <n v="0.13800000000000001"/>
    <n v="1"/>
    <n v="1"/>
    <m/>
    <n v="0"/>
    <n v="0"/>
    <n v="21"/>
    <m/>
    <n v="0"/>
    <n v="0"/>
    <n v="310"/>
    <n v="0.94405800000000006"/>
  </r>
  <r>
    <n v="2009"/>
    <s v="2A4b"/>
    <x v="3"/>
    <n v="20233"/>
    <n v="31305"/>
    <n v="27"/>
    <s v="tonne"/>
    <n v="125841"/>
    <s v="Input"/>
    <s v="CO2"/>
    <n v="0.13800000000000001"/>
    <n v="1"/>
    <n v="1"/>
    <m/>
    <n v="0"/>
    <n v="0"/>
    <n v="21"/>
    <m/>
    <n v="0"/>
    <n v="0"/>
    <n v="310"/>
    <n v="17366.058000000001"/>
  </r>
  <r>
    <n v="2009"/>
    <s v="2A4b"/>
    <x v="3"/>
    <n v="20233"/>
    <n v="31305"/>
    <n v="27"/>
    <s v="tonne"/>
    <n v="2975"/>
    <s v="Input"/>
    <s v="CO2"/>
    <n v="0.13800000000000001"/>
    <n v="1"/>
    <n v="1"/>
    <m/>
    <n v="0"/>
    <n v="0"/>
    <n v="21"/>
    <m/>
    <n v="0"/>
    <n v="0"/>
    <n v="310"/>
    <n v="410.55"/>
  </r>
  <r>
    <n v="2009"/>
    <s v="2A4b"/>
    <x v="3"/>
    <n v="20233"/>
    <n v="31305"/>
    <n v="27"/>
    <s v="tonne"/>
    <n v="2976.9"/>
    <s v="Input"/>
    <s v="CO2"/>
    <n v="0.13800000000000001"/>
    <n v="1"/>
    <n v="1"/>
    <m/>
    <n v="0"/>
    <n v="0"/>
    <n v="21"/>
    <m/>
    <n v="0"/>
    <n v="0"/>
    <n v="310"/>
    <n v="410.81220000000008"/>
  </r>
  <r>
    <n v="2009"/>
    <s v="2A4b"/>
    <x v="3"/>
    <n v="20233"/>
    <n v="31305"/>
    <n v="27"/>
    <s v="tonne"/>
    <n v="19068.8"/>
    <s v="Input"/>
    <s v="CO2"/>
    <n v="0.13800000000000001"/>
    <n v="1"/>
    <n v="1"/>
    <m/>
    <n v="0"/>
    <n v="0"/>
    <n v="21"/>
    <m/>
    <n v="0"/>
    <n v="0"/>
    <n v="310"/>
    <n v="2631.4944"/>
  </r>
  <r>
    <n v="2009"/>
    <s v="2A4b"/>
    <x v="3"/>
    <n v="20233"/>
    <n v="31305"/>
    <n v="27"/>
    <s v="tonne"/>
    <n v="1141.145"/>
    <s v="Input"/>
    <s v="CO2"/>
    <n v="0.13800000000000001"/>
    <n v="1"/>
    <n v="1"/>
    <m/>
    <n v="0"/>
    <n v="0"/>
    <n v="21"/>
    <m/>
    <n v="0"/>
    <n v="0"/>
    <n v="310"/>
    <n v="157.47801000000001"/>
  </r>
  <r>
    <n v="2009"/>
    <s v="2A4b"/>
    <x v="3"/>
    <n v="20233"/>
    <n v="31305"/>
    <n v="27"/>
    <s v="tonne"/>
    <n v="4422"/>
    <s v="Input"/>
    <s v="CO2"/>
    <n v="0.13800000000000001"/>
    <n v="1"/>
    <n v="1"/>
    <m/>
    <n v="0"/>
    <n v="0"/>
    <n v="21"/>
    <m/>
    <n v="0"/>
    <n v="0"/>
    <n v="310"/>
    <n v="610.2360000000001"/>
  </r>
  <r>
    <n v="2009"/>
    <s v="2A4b"/>
    <x v="3"/>
    <n v="20233"/>
    <n v="31305"/>
    <n v="27"/>
    <s v="tonne"/>
    <n v="11808"/>
    <s v="Input"/>
    <s v="CO2"/>
    <n v="0.13800000000000001"/>
    <n v="1"/>
    <n v="1"/>
    <m/>
    <n v="0"/>
    <n v="0"/>
    <n v="21"/>
    <m/>
    <n v="0"/>
    <n v="0"/>
    <n v="310"/>
    <n v="1629.5040000000001"/>
  </r>
  <r>
    <n v="2009"/>
    <s v="2A4b"/>
    <x v="3"/>
    <n v="20233"/>
    <n v="31305"/>
    <n v="27"/>
    <s v="tonne"/>
    <n v="12468"/>
    <s v="Input"/>
    <s v="CO2"/>
    <n v="0.13800000000000001"/>
    <n v="1"/>
    <n v="1"/>
    <m/>
    <n v="0"/>
    <n v="0"/>
    <n v="21"/>
    <m/>
    <n v="0"/>
    <n v="0"/>
    <n v="310"/>
    <n v="1720.5840000000001"/>
  </r>
  <r>
    <n v="2009"/>
    <s v="2A4b"/>
    <x v="3"/>
    <n v="20233"/>
    <n v="31305"/>
    <n v="27"/>
    <s v="tonne"/>
    <n v="12868"/>
    <s v="Input"/>
    <s v="CO2"/>
    <n v="0.13800000000000001"/>
    <n v="1"/>
    <n v="1"/>
    <m/>
    <n v="0"/>
    <n v="0"/>
    <n v="21"/>
    <m/>
    <n v="0"/>
    <n v="0"/>
    <n v="310"/>
    <n v="1775.7840000000001"/>
  </r>
  <r>
    <n v="2009"/>
    <s v="2A4b"/>
    <x v="3"/>
    <n v="20233"/>
    <n v="31305"/>
    <n v="27"/>
    <s v="tonne"/>
    <n v="2.52"/>
    <s v="Input"/>
    <s v="CO2"/>
    <n v="0.13800000000000001"/>
    <n v="1"/>
    <n v="1"/>
    <m/>
    <n v="0"/>
    <n v="0"/>
    <n v="21"/>
    <m/>
    <n v="0"/>
    <n v="0"/>
    <n v="310"/>
    <n v="0.34776000000000001"/>
  </r>
  <r>
    <n v="2009"/>
    <s v="2A4c"/>
    <x v="4"/>
    <n v="23912"/>
    <n v="31255"/>
    <n v="27"/>
    <s v="tonne"/>
    <n v="913.07"/>
    <s v="Input"/>
    <s v="CO2"/>
    <n v="0.52197000000000005"/>
    <n v="1"/>
    <n v="1"/>
    <m/>
    <n v="0"/>
    <n v="0"/>
    <n v="21"/>
    <m/>
    <n v="0"/>
    <n v="0"/>
    <n v="310"/>
    <n v="476.59514790000009"/>
  </r>
  <r>
    <n v="2009"/>
    <s v="2A4c"/>
    <x v="4"/>
    <n v="23934"/>
    <n v="31255"/>
    <n v="27"/>
    <s v="tonne"/>
    <n v="10"/>
    <s v="Input"/>
    <s v="CO2"/>
    <n v="0.52197000000000005"/>
    <n v="1"/>
    <n v="1"/>
    <m/>
    <n v="0"/>
    <n v="0"/>
    <n v="21"/>
    <m/>
    <n v="0"/>
    <n v="0"/>
    <n v="310"/>
    <n v="5.2197000000000005"/>
  </r>
  <r>
    <n v="2009"/>
    <s v="2A4c"/>
    <x v="4"/>
    <n v="23934"/>
    <n v="31255"/>
    <n v="27"/>
    <s v="tonne"/>
    <n v="10.210599999999999"/>
    <s v="Input"/>
    <s v="CO2"/>
    <n v="0.52197000000000005"/>
    <n v="1"/>
    <n v="1"/>
    <m/>
    <n v="0"/>
    <n v="0"/>
    <n v="21"/>
    <m/>
    <n v="0"/>
    <n v="0"/>
    <n v="310"/>
    <n v="5.3296268820000003"/>
  </r>
  <r>
    <n v="2009"/>
    <s v="2A4d"/>
    <x v="5"/>
    <n v="23921"/>
    <n v="21126"/>
    <n v="27"/>
    <s v="tonne"/>
    <n v="364.68439999999998"/>
    <s v="Input"/>
    <s v="CO2"/>
    <n v="0.75"/>
    <n v="1"/>
    <n v="1"/>
    <m/>
    <n v="0"/>
    <n v="0"/>
    <n v="21"/>
    <m/>
    <n v="0"/>
    <n v="0"/>
    <n v="310"/>
    <n v="273.51329999999996"/>
  </r>
  <r>
    <n v="2009"/>
    <s v="2A4d"/>
    <x v="5"/>
    <n v="23921"/>
    <n v="21126"/>
    <n v="27"/>
    <s v="tonne"/>
    <n v="697.98299999999995"/>
    <s v="Input"/>
    <s v="CO2"/>
    <n v="0.75"/>
    <n v="1"/>
    <n v="1"/>
    <m/>
    <n v="0"/>
    <n v="0"/>
    <n v="21"/>
    <m/>
    <n v="0"/>
    <n v="0"/>
    <n v="310"/>
    <n v="523.4872499999999"/>
  </r>
  <r>
    <n v="2009"/>
    <s v="2A4d"/>
    <x v="5"/>
    <n v="23921"/>
    <n v="21126"/>
    <n v="27"/>
    <s v="tonne"/>
    <n v="970.58"/>
    <s v="Input"/>
    <s v="CO2"/>
    <n v="0.75"/>
    <n v="1"/>
    <n v="1"/>
    <m/>
    <n v="0"/>
    <n v="0"/>
    <n v="21"/>
    <m/>
    <n v="0"/>
    <n v="0"/>
    <n v="310"/>
    <n v="727.93500000000006"/>
  </r>
  <r>
    <n v="2009"/>
    <s v="2A4d"/>
    <x v="5"/>
    <n v="23921"/>
    <n v="21126"/>
    <n v="27"/>
    <s v="tonne"/>
    <n v="676.92349999999999"/>
    <s v="Input"/>
    <s v="CO2"/>
    <n v="0.75"/>
    <n v="1"/>
    <n v="1"/>
    <m/>
    <n v="0"/>
    <n v="0"/>
    <n v="21"/>
    <m/>
    <n v="0"/>
    <n v="0"/>
    <n v="310"/>
    <n v="507.69262500000002"/>
  </r>
  <r>
    <n v="2009"/>
    <s v="2A4d"/>
    <x v="5"/>
    <n v="23921"/>
    <n v="21127"/>
    <n v="27"/>
    <s v="tonne"/>
    <n v="16455.39"/>
    <s v="Input"/>
    <s v="CO2"/>
    <n v="0.75"/>
    <n v="1"/>
    <n v="1"/>
    <m/>
    <n v="0"/>
    <n v="0"/>
    <n v="21"/>
    <m/>
    <n v="0"/>
    <n v="0"/>
    <n v="310"/>
    <n v="12341.5425"/>
  </r>
  <r>
    <n v="2009"/>
    <s v="2A4d"/>
    <x v="5"/>
    <n v="23921"/>
    <n v="21127"/>
    <n v="27"/>
    <s v="tonne"/>
    <n v="2733.75"/>
    <s v="Input"/>
    <s v="CO2"/>
    <n v="0.75"/>
    <n v="1"/>
    <n v="1"/>
    <m/>
    <n v="0"/>
    <n v="0"/>
    <n v="21"/>
    <m/>
    <n v="0"/>
    <n v="0"/>
    <n v="310"/>
    <n v="2050.3125"/>
  </r>
  <r>
    <n v="2009"/>
    <s v="2A4d"/>
    <x v="5"/>
    <n v="23921"/>
    <n v="21127"/>
    <n v="27"/>
    <s v="tonne"/>
    <n v="688.5"/>
    <s v="Input"/>
    <s v="CO2"/>
    <n v="0.75"/>
    <n v="1"/>
    <n v="1"/>
    <m/>
    <n v="0"/>
    <n v="0"/>
    <n v="21"/>
    <m/>
    <n v="0"/>
    <n v="0"/>
    <n v="310"/>
    <n v="516.375"/>
  </r>
  <r>
    <n v="2009"/>
    <s v="2B1"/>
    <x v="6"/>
    <n v="20121"/>
    <n v="31701"/>
    <n v="9"/>
    <s v="kg"/>
    <n v="1911000"/>
    <s v="Output"/>
    <s v="CO2"/>
    <n v="1.76715"/>
    <n v="1"/>
    <n v="1"/>
    <m/>
    <n v="0"/>
    <n v="0"/>
    <n v="21"/>
    <m/>
    <n v="0"/>
    <n v="0"/>
    <n v="310"/>
    <n v="3377.0236500000001"/>
  </r>
  <r>
    <n v="2009"/>
    <s v="2B1"/>
    <x v="6"/>
    <n v="20121"/>
    <n v="31701"/>
    <n v="9"/>
    <s v="kg"/>
    <n v="27000"/>
    <s v="Output"/>
    <s v="CO2"/>
    <n v="1.76715"/>
    <n v="1"/>
    <n v="1"/>
    <m/>
    <n v="0"/>
    <n v="0"/>
    <n v="21"/>
    <m/>
    <n v="0"/>
    <n v="0"/>
    <n v="310"/>
    <n v="47.713050000000003"/>
  </r>
  <r>
    <n v="2009"/>
    <s v="2B1"/>
    <x v="6"/>
    <n v="20121"/>
    <n v="31701"/>
    <n v="9"/>
    <s v="kg"/>
    <n v="63400000"/>
    <s v="Output"/>
    <s v="CO2"/>
    <n v="1.76715"/>
    <n v="1"/>
    <n v="1"/>
    <m/>
    <n v="0"/>
    <n v="0"/>
    <n v="21"/>
    <m/>
    <n v="0"/>
    <n v="0"/>
    <n v="310"/>
    <n v="112037.31"/>
  </r>
  <r>
    <n v="2009"/>
    <s v="2B1"/>
    <x v="6"/>
    <n v="20121"/>
    <n v="31702"/>
    <n v="9"/>
    <s v="kg"/>
    <n v="83900000"/>
    <s v="Output"/>
    <s v="CO2"/>
    <n v="1.76715"/>
    <n v="1"/>
    <n v="1"/>
    <m/>
    <n v="0"/>
    <n v="0"/>
    <n v="21"/>
    <m/>
    <n v="0"/>
    <n v="0"/>
    <n v="310"/>
    <n v="148263.88500000001"/>
  </r>
  <r>
    <n v="2009"/>
    <s v="2B1"/>
    <x v="6"/>
    <n v="20121"/>
    <n v="31702"/>
    <n v="9"/>
    <s v="kg"/>
    <n v="24700000"/>
    <s v="Output"/>
    <s v="CO2"/>
    <n v="1.76715"/>
    <n v="1"/>
    <n v="1"/>
    <m/>
    <n v="0"/>
    <n v="0"/>
    <n v="21"/>
    <m/>
    <n v="0"/>
    <n v="0"/>
    <n v="310"/>
    <n v="43648.605000000003"/>
  </r>
  <r>
    <n v="2009"/>
    <s v="2B1"/>
    <x v="6"/>
    <n v="20121"/>
    <n v="31702"/>
    <n v="9"/>
    <s v="kg"/>
    <n v="1449000"/>
    <s v="Output"/>
    <s v="CO2"/>
    <n v="1.76715"/>
    <n v="1"/>
    <n v="1"/>
    <m/>
    <n v="0"/>
    <n v="0"/>
    <n v="21"/>
    <m/>
    <n v="0"/>
    <n v="0"/>
    <n v="310"/>
    <n v="2560.6003500000002"/>
  </r>
  <r>
    <n v="2009"/>
    <s v="2B1"/>
    <x v="7"/>
    <n v="20121"/>
    <n v="34215"/>
    <n v="27"/>
    <s v="tonne"/>
    <n v="1765750"/>
    <s v="Output"/>
    <s v="CO2"/>
    <n v="0.99772000000000005"/>
    <n v="1"/>
    <n v="1"/>
    <m/>
    <n v="0"/>
    <n v="0"/>
    <n v="21"/>
    <m/>
    <n v="0"/>
    <n v="0"/>
    <n v="310"/>
    <n v="1761724.09"/>
  </r>
  <r>
    <n v="2009"/>
    <s v="2B1"/>
    <x v="7"/>
    <n v="20121"/>
    <n v="34215"/>
    <n v="27"/>
    <s v="tonne"/>
    <n v="1503119"/>
    <s v="Output"/>
    <s v="CO2"/>
    <n v="0.99772000000000005"/>
    <n v="1"/>
    <n v="1"/>
    <m/>
    <n v="0"/>
    <n v="0"/>
    <n v="21"/>
    <m/>
    <n v="0"/>
    <n v="0"/>
    <n v="310"/>
    <n v="1499691.8886800001"/>
  </r>
  <r>
    <n v="2009"/>
    <s v="2B1"/>
    <x v="7"/>
    <n v="20121"/>
    <n v="34215"/>
    <n v="27"/>
    <s v="tonne"/>
    <n v="1933000"/>
    <s v="Output"/>
    <s v="CO2"/>
    <n v="0.99772000000000005"/>
    <n v="1"/>
    <n v="1"/>
    <m/>
    <n v="0"/>
    <n v="0"/>
    <n v="21"/>
    <m/>
    <n v="0"/>
    <n v="0"/>
    <n v="310"/>
    <n v="1928592.76"/>
  </r>
  <r>
    <n v="2009"/>
    <s v="2B1"/>
    <x v="7"/>
    <n v="20121"/>
    <n v="34215"/>
    <n v="27"/>
    <s v="tonne"/>
    <n v="183684.3"/>
    <s v="Output"/>
    <s v="CO2"/>
    <n v="0.99772000000000005"/>
    <n v="1"/>
    <n v="1"/>
    <m/>
    <n v="0"/>
    <n v="0"/>
    <n v="21"/>
    <m/>
    <n v="0"/>
    <n v="0"/>
    <n v="310"/>
    <n v="183265.49979599999"/>
  </r>
  <r>
    <n v="2009"/>
    <s v="2B1"/>
    <x v="7"/>
    <n v="20121"/>
    <n v="34215"/>
    <n v="27"/>
    <s v="tonne"/>
    <n v="1918094"/>
    <s v="Output"/>
    <s v="CO2"/>
    <n v="0.99772000000000005"/>
    <n v="1"/>
    <n v="1"/>
    <m/>
    <n v="0"/>
    <n v="0"/>
    <n v="21"/>
    <m/>
    <n v="0"/>
    <n v="0"/>
    <n v="310"/>
    <n v="1913720.7456800002"/>
  </r>
  <r>
    <n v="2009"/>
    <s v="2B1"/>
    <x v="7"/>
    <n v="20121"/>
    <n v="34215"/>
    <n v="27"/>
    <s v="tonne"/>
    <n v="2005278"/>
    <s v="Output"/>
    <s v="CO2"/>
    <n v="0.99772000000000005"/>
    <n v="1"/>
    <n v="1"/>
    <m/>
    <n v="0"/>
    <n v="0"/>
    <n v="21"/>
    <m/>
    <n v="0"/>
    <n v="0"/>
    <n v="310"/>
    <n v="2000705.9661600001"/>
  </r>
  <r>
    <n v="2009"/>
    <s v="2B1"/>
    <x v="7"/>
    <n v="20121"/>
    <n v="34215"/>
    <n v="27"/>
    <s v="tonne"/>
    <n v="394533"/>
    <s v="Output"/>
    <s v="CO2"/>
    <n v="0.99772000000000005"/>
    <n v="1"/>
    <n v="1"/>
    <m/>
    <n v="0"/>
    <n v="0"/>
    <n v="21"/>
    <m/>
    <n v="0"/>
    <n v="0"/>
    <n v="310"/>
    <n v="393633.46476"/>
  </r>
  <r>
    <n v="2009"/>
    <s v="2B1"/>
    <x v="7"/>
    <n v="20121"/>
    <n v="34215"/>
    <n v="27"/>
    <s v="tonne"/>
    <n v="412438"/>
    <s v="Output"/>
    <s v="CO2"/>
    <n v="0.99772000000000005"/>
    <n v="1"/>
    <n v="1"/>
    <m/>
    <n v="0"/>
    <n v="0"/>
    <n v="21"/>
    <m/>
    <n v="0"/>
    <n v="0"/>
    <n v="310"/>
    <n v="411497.64136000001"/>
  </r>
  <r>
    <n v="2009"/>
    <s v="2B1"/>
    <x v="7"/>
    <n v="20121"/>
    <n v="34215"/>
    <n v="27"/>
    <s v="tonne"/>
    <n v="379500"/>
    <s v="Output"/>
    <s v="CO2"/>
    <n v="0.99772000000000005"/>
    <n v="1"/>
    <n v="1"/>
    <m/>
    <n v="0"/>
    <n v="0"/>
    <n v="21"/>
    <m/>
    <n v="0"/>
    <n v="0"/>
    <n v="310"/>
    <n v="378634.74"/>
  </r>
  <r>
    <n v="2009"/>
    <s v="2B1"/>
    <x v="7"/>
    <n v="20121"/>
    <n v="34215"/>
    <n v="27"/>
    <s v="tonne"/>
    <n v="1803692"/>
    <s v="Output"/>
    <s v="CO2"/>
    <n v="0.99772000000000005"/>
    <n v="1"/>
    <n v="1"/>
    <m/>
    <n v="0"/>
    <n v="0"/>
    <n v="21"/>
    <m/>
    <n v="0"/>
    <n v="0"/>
    <n v="310"/>
    <n v="1799579.5822400001"/>
  </r>
  <r>
    <n v="2009"/>
    <s v="2B1"/>
    <x v="7"/>
    <n v="20121"/>
    <n v="34215"/>
    <n v="27"/>
    <s v="tonne"/>
    <n v="1069691"/>
    <s v="Output"/>
    <s v="CO2"/>
    <n v="0.99772000000000005"/>
    <n v="1"/>
    <n v="1"/>
    <m/>
    <n v="0"/>
    <n v="0"/>
    <n v="21"/>
    <m/>
    <n v="0"/>
    <n v="0"/>
    <n v="310"/>
    <n v="1067252.1045200001"/>
  </r>
  <r>
    <n v="2009"/>
    <s v="2B1"/>
    <x v="7"/>
    <n v="20121"/>
    <n v="34216"/>
    <n v="27"/>
    <s v="tonne"/>
    <n v="559866"/>
    <s v="Output"/>
    <s v="CO2"/>
    <n v="0.99772000000000005"/>
    <n v="1"/>
    <n v="1"/>
    <m/>
    <n v="0"/>
    <n v="0"/>
    <n v="21"/>
    <m/>
    <n v="0"/>
    <n v="0"/>
    <n v="310"/>
    <n v="558589.50552000001"/>
  </r>
  <r>
    <n v="2009"/>
    <s v="2B1"/>
    <x v="7"/>
    <n v="20121"/>
    <n v="34216"/>
    <n v="27"/>
    <s v="tonne"/>
    <n v="190528"/>
    <s v="Output"/>
    <s v="CO2"/>
    <n v="0.99772000000000005"/>
    <n v="1"/>
    <n v="1"/>
    <m/>
    <n v="0"/>
    <n v="0"/>
    <n v="21"/>
    <m/>
    <n v="0"/>
    <n v="0"/>
    <n v="310"/>
    <n v="190093.59616000002"/>
  </r>
  <r>
    <n v="2009"/>
    <s v="2B1"/>
    <x v="7"/>
    <n v="20121"/>
    <n v="34216"/>
    <n v="27"/>
    <s v="tonne"/>
    <n v="592284"/>
    <s v="Output"/>
    <s v="CO2"/>
    <n v="0.99772000000000005"/>
    <n v="1"/>
    <n v="1"/>
    <m/>
    <n v="0"/>
    <n v="0"/>
    <n v="21"/>
    <m/>
    <n v="0"/>
    <n v="0"/>
    <n v="310"/>
    <n v="590933.59247999999"/>
  </r>
  <r>
    <n v="2009"/>
    <s v="2B1"/>
    <x v="7"/>
    <n v="20121"/>
    <n v="34216"/>
    <n v="27"/>
    <s v="tonne"/>
    <n v="42030"/>
    <s v="Output"/>
    <s v="CO2"/>
    <n v="0.99772000000000005"/>
    <n v="1"/>
    <n v="1"/>
    <m/>
    <n v="0"/>
    <n v="0"/>
    <n v="21"/>
    <m/>
    <n v="0"/>
    <n v="0"/>
    <n v="310"/>
    <n v="41934.171600000001"/>
  </r>
  <r>
    <n v="2009"/>
    <s v="2B1"/>
    <x v="7"/>
    <n v="20121"/>
    <n v="34216"/>
    <n v="27"/>
    <s v="tonne"/>
    <n v="865208"/>
    <s v="Output"/>
    <s v="CO2"/>
    <n v="0.99772000000000005"/>
    <n v="1"/>
    <n v="1"/>
    <m/>
    <n v="0"/>
    <n v="0"/>
    <n v="21"/>
    <m/>
    <n v="0"/>
    <n v="0"/>
    <n v="310"/>
    <n v="863235.32576000004"/>
  </r>
  <r>
    <n v="2009"/>
    <s v="2B1"/>
    <x v="7"/>
    <n v="20121"/>
    <n v="34216"/>
    <n v="27"/>
    <s v="tonne"/>
    <n v="405951"/>
    <s v="Output"/>
    <s v="CO2"/>
    <n v="0.99772000000000005"/>
    <n v="1"/>
    <n v="1"/>
    <m/>
    <n v="0"/>
    <n v="0"/>
    <n v="21"/>
    <m/>
    <n v="0"/>
    <n v="0"/>
    <n v="310"/>
    <n v="405025.43171999999"/>
  </r>
  <r>
    <n v="2009"/>
    <s v="2B1"/>
    <x v="7"/>
    <n v="20121"/>
    <n v="34216"/>
    <n v="27"/>
    <s v="tonne"/>
    <n v="1378162"/>
    <s v="Output"/>
    <s v="CO2"/>
    <n v="0.99772000000000005"/>
    <n v="1"/>
    <n v="1"/>
    <m/>
    <n v="0"/>
    <n v="0"/>
    <n v="21"/>
    <m/>
    <n v="0"/>
    <n v="0"/>
    <n v="310"/>
    <n v="1375019.79064"/>
  </r>
  <r>
    <n v="2009"/>
    <s v="2B1"/>
    <x v="7"/>
    <n v="20121"/>
    <n v="34216"/>
    <n v="27"/>
    <s v="tonne"/>
    <n v="237261"/>
    <s v="Output"/>
    <s v="CO2"/>
    <n v="0.99772000000000005"/>
    <n v="1"/>
    <n v="1"/>
    <m/>
    <n v="0"/>
    <n v="0"/>
    <n v="21"/>
    <m/>
    <n v="0"/>
    <n v="0"/>
    <n v="310"/>
    <n v="236720.04492000001"/>
  </r>
  <r>
    <n v="2009"/>
    <s v="2B1"/>
    <x v="7"/>
    <n v="20121"/>
    <n v="34216"/>
    <n v="27"/>
    <s v="tonne"/>
    <n v="488501"/>
    <s v="Output"/>
    <s v="CO2"/>
    <n v="0.99772000000000005"/>
    <n v="1"/>
    <n v="1"/>
    <m/>
    <n v="0"/>
    <n v="0"/>
    <n v="21"/>
    <m/>
    <n v="0"/>
    <n v="0"/>
    <n v="310"/>
    <n v="487387.21772000002"/>
  </r>
  <r>
    <n v="2009"/>
    <s v="2B1"/>
    <x v="7"/>
    <n v="20121"/>
    <n v="34216"/>
    <n v="27"/>
    <s v="tonne"/>
    <n v="514416"/>
    <s v="Output"/>
    <s v="CO2"/>
    <n v="0.99772000000000005"/>
    <n v="1"/>
    <n v="1"/>
    <m/>
    <n v="0"/>
    <n v="0"/>
    <n v="21"/>
    <m/>
    <n v="0"/>
    <n v="0"/>
    <n v="310"/>
    <n v="513243.13152000005"/>
  </r>
  <r>
    <n v="2009"/>
    <s v="2B1"/>
    <x v="7"/>
    <n v="20121"/>
    <n v="34216"/>
    <n v="27"/>
    <s v="tonne"/>
    <n v="537418"/>
    <s v="Output"/>
    <s v="CO2"/>
    <n v="0.99772000000000005"/>
    <n v="1"/>
    <n v="1"/>
    <m/>
    <n v="0"/>
    <n v="0"/>
    <n v="21"/>
    <m/>
    <n v="0"/>
    <n v="0"/>
    <n v="310"/>
    <n v="536192.68696000008"/>
  </r>
  <r>
    <n v="2009"/>
    <s v="2B1"/>
    <x v="6"/>
    <n v="20123"/>
    <n v="31701"/>
    <n v="9"/>
    <s v="kg"/>
    <n v="6294241"/>
    <s v="Output"/>
    <s v="CO2"/>
    <n v="1.76715"/>
    <n v="1"/>
    <n v="1"/>
    <m/>
    <n v="0"/>
    <n v="0"/>
    <n v="21"/>
    <m/>
    <n v="0"/>
    <n v="0"/>
    <n v="310"/>
    <n v="11122.867983149999"/>
  </r>
  <r>
    <n v="2009"/>
    <s v="2B1"/>
    <x v="6"/>
    <n v="20123"/>
    <n v="31702"/>
    <n v="9"/>
    <s v="kg"/>
    <n v="40200000"/>
    <s v="Output"/>
    <s v="CO2"/>
    <n v="1.76715"/>
    <n v="1"/>
    <n v="1"/>
    <m/>
    <n v="0"/>
    <n v="0"/>
    <n v="21"/>
    <m/>
    <n v="0"/>
    <n v="0"/>
    <n v="310"/>
    <n v="71039.429999999993"/>
  </r>
  <r>
    <n v="2009"/>
    <s v="2B2"/>
    <x v="8"/>
    <n v="20121"/>
    <n v="31207"/>
    <n v="9"/>
    <s v="kg"/>
    <n v="47300000"/>
    <s v="Output"/>
    <m/>
    <n v="0"/>
    <n v="0"/>
    <n v="1"/>
    <m/>
    <n v="0"/>
    <n v="0"/>
    <n v="21"/>
    <s v="N2O"/>
    <n v="0.01"/>
    <n v="1"/>
    <n v="310"/>
    <n v="146630"/>
  </r>
  <r>
    <n v="2009"/>
    <s v="2B2"/>
    <x v="8"/>
    <n v="20121"/>
    <n v="31207"/>
    <n v="9"/>
    <s v="kg"/>
    <n v="22500000"/>
    <s v="Output"/>
    <m/>
    <n v="0"/>
    <n v="0"/>
    <n v="1"/>
    <m/>
    <n v="0"/>
    <n v="0"/>
    <n v="21"/>
    <s v="N2O"/>
    <n v="0.01"/>
    <n v="1"/>
    <n v="310"/>
    <n v="69750"/>
  </r>
  <r>
    <n v="2009"/>
    <s v="2B2"/>
    <x v="8"/>
    <n v="20121"/>
    <n v="31207"/>
    <n v="9"/>
    <s v="kg"/>
    <n v="21200000"/>
    <s v="Output"/>
    <m/>
    <n v="0"/>
    <n v="0"/>
    <n v="1"/>
    <m/>
    <n v="0"/>
    <n v="0"/>
    <n v="21"/>
    <s v="N2O"/>
    <n v="0.01"/>
    <n v="1"/>
    <n v="310"/>
    <n v="65720"/>
  </r>
  <r>
    <n v="2009"/>
    <s v="2B2"/>
    <x v="8"/>
    <n v="20123"/>
    <n v="31207"/>
    <n v="9"/>
    <s v="kg"/>
    <n v="115000000"/>
    <s v="Output"/>
    <m/>
    <n v="0"/>
    <n v="0"/>
    <n v="1"/>
    <m/>
    <n v="0"/>
    <n v="0"/>
    <n v="21"/>
    <s v="N2O"/>
    <n v="0.01"/>
    <n v="1"/>
    <n v="310"/>
    <n v="356500"/>
  </r>
  <r>
    <n v="2009"/>
    <s v="2C1"/>
    <x v="9"/>
    <n v="24101"/>
    <n v="21127"/>
    <n v="27"/>
    <s v="tonne"/>
    <n v="654"/>
    <s v="Input"/>
    <s v="CO2"/>
    <n v="0.45267000000000002"/>
    <n v="1"/>
    <n v="1"/>
    <m/>
    <n v="0"/>
    <n v="0"/>
    <n v="21"/>
    <m/>
    <n v="0"/>
    <n v="0"/>
    <n v="310"/>
    <n v="296.04617999999999"/>
  </r>
  <r>
    <n v="2009"/>
    <s v="2C1"/>
    <x v="10"/>
    <n v="24101"/>
    <n v="21132"/>
    <n v="27"/>
    <s v="tonne"/>
    <n v="85943"/>
    <s v="Input"/>
    <s v="CO2"/>
    <n v="0.526586"/>
    <n v="1"/>
    <n v="1"/>
    <m/>
    <n v="0"/>
    <n v="0"/>
    <n v="21"/>
    <m/>
    <n v="0"/>
    <n v="0"/>
    <n v="310"/>
    <n v="45256.380598000003"/>
  </r>
  <r>
    <n v="2009"/>
    <s v="2C1"/>
    <x v="10"/>
    <n v="24101"/>
    <n v="21132"/>
    <n v="27"/>
    <s v="tonne"/>
    <n v="8157"/>
    <s v="Input"/>
    <s v="CO2"/>
    <n v="0.526586"/>
    <n v="1"/>
    <n v="1"/>
    <m/>
    <n v="0"/>
    <n v="0"/>
    <n v="21"/>
    <m/>
    <n v="0"/>
    <n v="0"/>
    <n v="310"/>
    <n v="4295.3620019999998"/>
  </r>
  <r>
    <n v="2009"/>
    <s v="2C1"/>
    <x v="10"/>
    <n v="24101"/>
    <n v="21132"/>
    <n v="27"/>
    <s v="tonne"/>
    <n v="7717.5"/>
    <s v="Input"/>
    <s v="CO2"/>
    <n v="0.526586"/>
    <n v="1"/>
    <n v="1"/>
    <m/>
    <n v="0"/>
    <n v="0"/>
    <n v="21"/>
    <m/>
    <n v="0"/>
    <n v="0"/>
    <n v="310"/>
    <n v="4063.927455"/>
  </r>
  <r>
    <n v="2009"/>
    <s v="2C1"/>
    <x v="10"/>
    <n v="24101"/>
    <n v="21132"/>
    <n v="27"/>
    <s v="tonne"/>
    <n v="12711"/>
    <s v="Input"/>
    <s v="CO2"/>
    <n v="0.526586"/>
    <n v="1"/>
    <n v="1"/>
    <m/>
    <n v="0"/>
    <n v="0"/>
    <n v="21"/>
    <m/>
    <n v="0"/>
    <n v="0"/>
    <n v="310"/>
    <n v="6693.4346459999997"/>
  </r>
  <r>
    <n v="2009"/>
    <s v="2C1"/>
    <x v="10"/>
    <n v="24101"/>
    <n v="21132"/>
    <n v="27"/>
    <s v="tonne"/>
    <n v="53804"/>
    <s v="Input"/>
    <s v="CO2"/>
    <n v="0.526586"/>
    <n v="1"/>
    <n v="1"/>
    <m/>
    <n v="0"/>
    <n v="0"/>
    <n v="21"/>
    <m/>
    <n v="0"/>
    <n v="0"/>
    <n v="310"/>
    <n v="28332.433143999999"/>
  </r>
  <r>
    <n v="2009"/>
    <s v="2C1"/>
    <x v="10"/>
    <n v="24101"/>
    <n v="21132"/>
    <n v="27"/>
    <s v="tonne"/>
    <n v="8353"/>
    <s v="Input"/>
    <s v="CO2"/>
    <n v="0.526586"/>
    <n v="1"/>
    <n v="1"/>
    <m/>
    <n v="0"/>
    <n v="0"/>
    <n v="21"/>
    <m/>
    <n v="0"/>
    <n v="0"/>
    <n v="310"/>
    <n v="4398.5728579999995"/>
  </r>
  <r>
    <n v="2009"/>
    <s v="2C1"/>
    <x v="10"/>
    <n v="24101"/>
    <n v="21132"/>
    <n v="27"/>
    <s v="tonne"/>
    <n v="6330"/>
    <s v="Input"/>
    <s v="CO2"/>
    <n v="0.526586"/>
    <n v="1"/>
    <n v="1"/>
    <m/>
    <n v="0"/>
    <n v="0"/>
    <n v="21"/>
    <m/>
    <n v="0"/>
    <n v="0"/>
    <n v="310"/>
    <n v="3333.2893800000002"/>
  </r>
  <r>
    <n v="2009"/>
    <s v="2C1"/>
    <x v="10"/>
    <n v="24101"/>
    <n v="21132"/>
    <n v="27"/>
    <s v="tonne"/>
    <n v="1944"/>
    <s v="Input"/>
    <s v="CO2"/>
    <n v="0.526586"/>
    <n v="1"/>
    <n v="1"/>
    <m/>
    <n v="0"/>
    <n v="0"/>
    <n v="21"/>
    <m/>
    <n v="0"/>
    <n v="0"/>
    <n v="310"/>
    <n v="1023.683184"/>
  </r>
  <r>
    <n v="2009"/>
    <s v="2C1"/>
    <x v="10"/>
    <n v="24101"/>
    <n v="21132"/>
    <n v="27"/>
    <s v="tonne"/>
    <n v="25698"/>
    <s v="Input"/>
    <s v="CO2"/>
    <n v="0.526586"/>
    <n v="1"/>
    <n v="1"/>
    <m/>
    <n v="0"/>
    <n v="0"/>
    <n v="21"/>
    <m/>
    <n v="0"/>
    <n v="0"/>
    <n v="310"/>
    <n v="13532.207028000001"/>
  </r>
  <r>
    <n v="2009"/>
    <s v="2C1"/>
    <x v="10"/>
    <n v="24101"/>
    <n v="21132"/>
    <n v="27"/>
    <s v="tonne"/>
    <n v="14403"/>
    <s v="Input"/>
    <s v="CO2"/>
    <n v="0.526586"/>
    <n v="1"/>
    <n v="1"/>
    <m/>
    <n v="0"/>
    <n v="0"/>
    <n v="21"/>
    <m/>
    <n v="0"/>
    <n v="0"/>
    <n v="310"/>
    <n v="7584.4181580000004"/>
  </r>
  <r>
    <n v="2009"/>
    <s v="2C1"/>
    <x v="10"/>
    <n v="24101"/>
    <n v="21132"/>
    <n v="27"/>
    <s v="tonne"/>
    <n v="13274"/>
    <s v="Input"/>
    <s v="CO2"/>
    <n v="0.526586"/>
    <n v="1"/>
    <n v="1"/>
    <m/>
    <n v="0"/>
    <n v="0"/>
    <n v="21"/>
    <m/>
    <n v="0"/>
    <n v="0"/>
    <n v="310"/>
    <n v="6989.902564"/>
  </r>
  <r>
    <n v="2009"/>
    <s v="2C1"/>
    <x v="10"/>
    <n v="24101"/>
    <n v="21132"/>
    <n v="27"/>
    <s v="tonne"/>
    <n v="24450"/>
    <s v="Input"/>
    <s v="CO2"/>
    <n v="0.526586"/>
    <n v="1"/>
    <n v="1"/>
    <m/>
    <n v="0"/>
    <n v="0"/>
    <n v="21"/>
    <m/>
    <n v="0"/>
    <n v="0"/>
    <n v="310"/>
    <n v="12875.027700000001"/>
  </r>
  <r>
    <n v="2009"/>
    <s v="2C1"/>
    <x v="10"/>
    <n v="24101"/>
    <n v="21132"/>
    <n v="27"/>
    <s v="tonne"/>
    <n v="16648"/>
    <s v="Input"/>
    <s v="CO2"/>
    <n v="0.526586"/>
    <n v="1"/>
    <n v="1"/>
    <m/>
    <n v="0"/>
    <n v="0"/>
    <n v="21"/>
    <m/>
    <n v="0"/>
    <n v="0"/>
    <n v="310"/>
    <n v="8766.603728"/>
  </r>
  <r>
    <n v="2009"/>
    <s v="2C1"/>
    <x v="10"/>
    <n v="24101"/>
    <n v="21133"/>
    <n v="27"/>
    <s v="tonne"/>
    <n v="18723"/>
    <s v="Input"/>
    <s v="CO2"/>
    <n v="0.526586"/>
    <n v="1"/>
    <n v="1"/>
    <m/>
    <n v="0"/>
    <n v="0"/>
    <n v="21"/>
    <m/>
    <n v="0"/>
    <n v="0"/>
    <n v="310"/>
    <n v="9859.2696780000006"/>
  </r>
  <r>
    <n v="2009"/>
    <s v="2C1"/>
    <x v="10"/>
    <n v="24101"/>
    <n v="21133"/>
    <n v="27"/>
    <s v="tonne"/>
    <n v="2626"/>
    <s v="Input"/>
    <s v="CO2"/>
    <n v="0.526586"/>
    <n v="1"/>
    <n v="1"/>
    <m/>
    <n v="0"/>
    <n v="0"/>
    <n v="21"/>
    <m/>
    <n v="0"/>
    <n v="0"/>
    <n v="310"/>
    <n v="1382.814836"/>
  </r>
  <r>
    <n v="2009"/>
    <s v="2C1"/>
    <x v="10"/>
    <n v="24101"/>
    <n v="21133"/>
    <n v="27"/>
    <s v="tonne"/>
    <n v="11469"/>
    <s v="Input"/>
    <s v="CO2"/>
    <n v="0.526586"/>
    <n v="1"/>
    <n v="1"/>
    <m/>
    <n v="0"/>
    <n v="0"/>
    <n v="21"/>
    <m/>
    <n v="0"/>
    <n v="0"/>
    <n v="310"/>
    <n v="6039.4148340000002"/>
  </r>
  <r>
    <n v="2009"/>
    <s v="2C1"/>
    <x v="10"/>
    <n v="24101"/>
    <n v="21133"/>
    <n v="27"/>
    <s v="tonne"/>
    <n v="20398"/>
    <s v="Input"/>
    <s v="CO2"/>
    <n v="0.526586"/>
    <n v="1"/>
    <n v="1"/>
    <m/>
    <n v="0"/>
    <n v="0"/>
    <n v="21"/>
    <m/>
    <n v="0"/>
    <n v="0"/>
    <n v="310"/>
    <n v="10741.301228"/>
  </r>
  <r>
    <n v="2009"/>
    <s v="2C1"/>
    <x v="10"/>
    <n v="24101"/>
    <n v="21133"/>
    <n v="27"/>
    <s v="tonne"/>
    <n v="1050798"/>
    <s v="Input"/>
    <s v="CO2"/>
    <n v="0.526586"/>
    <n v="1"/>
    <n v="1"/>
    <m/>
    <n v="0"/>
    <n v="0"/>
    <n v="21"/>
    <m/>
    <n v="0"/>
    <n v="0"/>
    <n v="310"/>
    <n v="553335.51562800002"/>
  </r>
  <r>
    <n v="2009"/>
    <s v="2C1"/>
    <x v="10"/>
    <n v="24101"/>
    <n v="21133"/>
    <n v="27"/>
    <s v="tonne"/>
    <n v="2814"/>
    <s v="Input"/>
    <s v="CO2"/>
    <n v="0.526586"/>
    <n v="1"/>
    <n v="1"/>
    <m/>
    <n v="0"/>
    <n v="0"/>
    <n v="21"/>
    <m/>
    <n v="0"/>
    <n v="0"/>
    <n v="310"/>
    <n v="1481.8130040000001"/>
  </r>
  <r>
    <n v="2009"/>
    <s v="2C1"/>
    <x v="10"/>
    <n v="24101"/>
    <n v="21134"/>
    <n v="27"/>
    <s v="tonne"/>
    <n v="9080"/>
    <s v="Input"/>
    <s v="CO2"/>
    <n v="0.526586"/>
    <n v="1"/>
    <n v="1"/>
    <m/>
    <n v="0"/>
    <n v="0"/>
    <n v="21"/>
    <m/>
    <n v="0"/>
    <n v="0"/>
    <n v="310"/>
    <n v="4781.4008800000001"/>
  </r>
  <r>
    <n v="2009"/>
    <s v="2C1"/>
    <x v="10"/>
    <n v="24101"/>
    <n v="21134"/>
    <n v="27"/>
    <s v="tonne"/>
    <n v="638"/>
    <s v="Input"/>
    <s v="CO2"/>
    <n v="0.526586"/>
    <n v="1"/>
    <n v="1"/>
    <m/>
    <n v="0"/>
    <n v="0"/>
    <n v="21"/>
    <m/>
    <n v="0"/>
    <n v="0"/>
    <n v="310"/>
    <n v="335.96186799999998"/>
  </r>
  <r>
    <n v="2009"/>
    <s v="2C1"/>
    <x v="10"/>
    <n v="24101"/>
    <n v="21134"/>
    <n v="27"/>
    <s v="tonne"/>
    <n v="304"/>
    <s v="Input"/>
    <s v="CO2"/>
    <n v="0.526586"/>
    <n v="1"/>
    <n v="1"/>
    <m/>
    <n v="0"/>
    <n v="0"/>
    <n v="21"/>
    <m/>
    <n v="0"/>
    <n v="0"/>
    <n v="310"/>
    <n v="160.082144"/>
  </r>
  <r>
    <n v="2009"/>
    <s v="2C1"/>
    <x v="10"/>
    <n v="24101"/>
    <n v="21134"/>
    <n v="27"/>
    <s v="tonne"/>
    <n v="14947"/>
    <s v="Input"/>
    <s v="CO2"/>
    <n v="0.526586"/>
    <n v="1"/>
    <n v="1"/>
    <m/>
    <n v="0"/>
    <n v="0"/>
    <n v="21"/>
    <m/>
    <n v="0"/>
    <n v="0"/>
    <n v="310"/>
    <n v="7870.8809419999998"/>
  </r>
  <r>
    <n v="2009"/>
    <s v="2C1"/>
    <x v="9"/>
    <n v="24101"/>
    <n v="21168"/>
    <n v="27"/>
    <s v="tonne"/>
    <n v="32340.17"/>
    <s v="Input"/>
    <s v="CO2"/>
    <n v="0.45267000000000002"/>
    <n v="1"/>
    <n v="1"/>
    <m/>
    <n v="0"/>
    <n v="0"/>
    <n v="21"/>
    <m/>
    <n v="0"/>
    <n v="0"/>
    <n v="310"/>
    <n v="14639.424753899999"/>
  </r>
  <r>
    <n v="2009"/>
    <s v="2C1"/>
    <x v="9"/>
    <n v="24101"/>
    <n v="21168"/>
    <n v="27"/>
    <s v="tonne"/>
    <n v="62486"/>
    <s v="Input"/>
    <s v="CO2"/>
    <n v="0.45267000000000002"/>
    <n v="1"/>
    <n v="1"/>
    <m/>
    <n v="0"/>
    <n v="0"/>
    <n v="21"/>
    <m/>
    <n v="0"/>
    <n v="0"/>
    <n v="310"/>
    <n v="28285.537620000003"/>
  </r>
  <r>
    <n v="2009"/>
    <s v="2C1"/>
    <x v="9"/>
    <n v="24101"/>
    <n v="21168"/>
    <n v="27"/>
    <s v="tonne"/>
    <n v="15790"/>
    <s v="Input"/>
    <s v="CO2"/>
    <n v="0.45267000000000002"/>
    <n v="1"/>
    <n v="1"/>
    <m/>
    <n v="0"/>
    <n v="0"/>
    <n v="21"/>
    <m/>
    <n v="0"/>
    <n v="0"/>
    <n v="310"/>
    <n v="7147.6593000000003"/>
  </r>
  <r>
    <n v="2009"/>
    <s v="2C1"/>
    <x v="9"/>
    <n v="24101"/>
    <n v="21168"/>
    <n v="27"/>
    <s v="tonne"/>
    <n v="18688"/>
    <s v="Input"/>
    <s v="CO2"/>
    <n v="0.45267000000000002"/>
    <n v="1"/>
    <n v="1"/>
    <m/>
    <n v="0"/>
    <n v="0"/>
    <n v="21"/>
    <m/>
    <n v="0"/>
    <n v="0"/>
    <n v="310"/>
    <n v="8459.4969600000004"/>
  </r>
  <r>
    <n v="2009"/>
    <s v="2C1"/>
    <x v="9"/>
    <n v="24101"/>
    <n v="21168"/>
    <n v="27"/>
    <s v="tonne"/>
    <n v="7717.5"/>
    <s v="Input"/>
    <s v="CO2"/>
    <n v="0.45267000000000002"/>
    <n v="1"/>
    <n v="1"/>
    <m/>
    <n v="0"/>
    <n v="0"/>
    <n v="21"/>
    <m/>
    <n v="0"/>
    <n v="0"/>
    <n v="310"/>
    <n v="3493.4807250000003"/>
  </r>
  <r>
    <n v="2009"/>
    <s v="2C1"/>
    <x v="9"/>
    <n v="24101"/>
    <n v="21168"/>
    <n v="27"/>
    <s v="tonne"/>
    <n v="1101548"/>
    <s v="Input"/>
    <s v="CO2"/>
    <n v="0.45267000000000002"/>
    <n v="1"/>
    <n v="1"/>
    <m/>
    <n v="0"/>
    <n v="0"/>
    <n v="21"/>
    <m/>
    <n v="0"/>
    <n v="0"/>
    <n v="310"/>
    <n v="498637.73316"/>
  </r>
  <r>
    <n v="2009"/>
    <s v="2C1"/>
    <x v="9"/>
    <n v="24101"/>
    <n v="21168"/>
    <n v="27"/>
    <s v="tonne"/>
    <n v="630"/>
    <s v="Input"/>
    <s v="CO2"/>
    <n v="0.45267000000000002"/>
    <n v="1"/>
    <n v="1"/>
    <m/>
    <n v="0"/>
    <n v="0"/>
    <n v="21"/>
    <m/>
    <n v="0"/>
    <n v="0"/>
    <n v="310"/>
    <n v="285.18209999999999"/>
  </r>
  <r>
    <n v="2009"/>
    <s v="2C1"/>
    <x v="9"/>
    <n v="24101"/>
    <n v="21168"/>
    <n v="27"/>
    <s v="tonne"/>
    <n v="32724"/>
    <s v="Input"/>
    <s v="CO2"/>
    <n v="0.45267000000000002"/>
    <n v="1"/>
    <n v="1"/>
    <m/>
    <n v="0"/>
    <n v="0"/>
    <n v="21"/>
    <m/>
    <n v="0"/>
    <n v="0"/>
    <n v="310"/>
    <n v="14813.17308"/>
  </r>
  <r>
    <n v="2009"/>
    <s v="2C1"/>
    <x v="9"/>
    <n v="24101"/>
    <n v="21168"/>
    <n v="27"/>
    <s v="tonne"/>
    <n v="62872"/>
    <s v="Input"/>
    <s v="CO2"/>
    <n v="0.45267000000000002"/>
    <n v="1"/>
    <n v="1"/>
    <m/>
    <n v="0"/>
    <n v="0"/>
    <n v="21"/>
    <m/>
    <n v="0"/>
    <n v="0"/>
    <n v="310"/>
    <n v="28460.268240000001"/>
  </r>
  <r>
    <n v="2009"/>
    <s v="2C1"/>
    <x v="9"/>
    <n v="24101"/>
    <n v="21168"/>
    <n v="27"/>
    <s v="tonne"/>
    <n v="17415"/>
    <s v="Input"/>
    <s v="CO2"/>
    <n v="0.45267000000000002"/>
    <n v="1"/>
    <n v="1"/>
    <m/>
    <n v="0"/>
    <n v="0"/>
    <n v="21"/>
    <m/>
    <n v="0"/>
    <n v="0"/>
    <n v="310"/>
    <n v="7883.2480500000001"/>
  </r>
  <r>
    <n v="2009"/>
    <s v="2C1"/>
    <x v="9"/>
    <n v="24101"/>
    <n v="21168"/>
    <n v="27"/>
    <s v="tonne"/>
    <n v="12733"/>
    <s v="Input"/>
    <s v="CO2"/>
    <n v="0.45267000000000002"/>
    <n v="1"/>
    <n v="1"/>
    <m/>
    <n v="0"/>
    <n v="0"/>
    <n v="21"/>
    <m/>
    <n v="0"/>
    <n v="0"/>
    <n v="310"/>
    <n v="5763.8471100000006"/>
  </r>
  <r>
    <n v="2009"/>
    <s v="2C1"/>
    <x v="9"/>
    <n v="24101"/>
    <n v="21168"/>
    <n v="27"/>
    <s v="tonne"/>
    <n v="2160"/>
    <s v="Input"/>
    <s v="CO2"/>
    <n v="0.45267000000000002"/>
    <n v="1"/>
    <n v="1"/>
    <m/>
    <n v="0"/>
    <n v="0"/>
    <n v="21"/>
    <m/>
    <n v="0"/>
    <n v="0"/>
    <n v="310"/>
    <n v="977.7672"/>
  </r>
  <r>
    <n v="2009"/>
    <s v="2C1"/>
    <x v="9"/>
    <n v="24101"/>
    <n v="21168"/>
    <n v="27"/>
    <s v="tonne"/>
    <n v="83463"/>
    <s v="Input"/>
    <s v="CO2"/>
    <n v="0.45267000000000002"/>
    <n v="1"/>
    <n v="1"/>
    <m/>
    <n v="0"/>
    <n v="0"/>
    <n v="21"/>
    <m/>
    <n v="0"/>
    <n v="0"/>
    <n v="310"/>
    <n v="37781.196210000002"/>
  </r>
  <r>
    <n v="2009"/>
    <s v="2C1"/>
    <x v="9"/>
    <n v="24101"/>
    <n v="21168"/>
    <n v="27"/>
    <s v="tonne"/>
    <n v="13535"/>
    <s v="Input"/>
    <s v="CO2"/>
    <n v="0.45267000000000002"/>
    <n v="1"/>
    <n v="1"/>
    <m/>
    <n v="0"/>
    <n v="0"/>
    <n v="21"/>
    <m/>
    <n v="0"/>
    <n v="0"/>
    <n v="310"/>
    <n v="6126.8884500000004"/>
  </r>
  <r>
    <n v="2009"/>
    <s v="2C1"/>
    <x v="9"/>
    <n v="24101"/>
    <n v="21168"/>
    <n v="27"/>
    <s v="tonne"/>
    <n v="108440"/>
    <s v="Input"/>
    <s v="CO2"/>
    <n v="0.45267000000000002"/>
    <n v="1"/>
    <n v="1"/>
    <m/>
    <n v="0"/>
    <n v="0"/>
    <n v="21"/>
    <m/>
    <n v="0"/>
    <n v="0"/>
    <n v="310"/>
    <n v="49087.534800000001"/>
  </r>
  <r>
    <n v="2009"/>
    <s v="2C1"/>
    <x v="9"/>
    <n v="24101"/>
    <n v="21168"/>
    <n v="27"/>
    <s v="tonne"/>
    <n v="113625.4"/>
    <s v="Input"/>
    <s v="CO2"/>
    <n v="0.45267000000000002"/>
    <n v="1"/>
    <n v="1"/>
    <m/>
    <n v="0"/>
    <n v="0"/>
    <n v="21"/>
    <m/>
    <n v="0"/>
    <n v="0"/>
    <n v="310"/>
    <n v="51434.809818000002"/>
  </r>
  <r>
    <n v="2009"/>
    <s v="2C1"/>
    <x v="9"/>
    <n v="24101"/>
    <n v="21168"/>
    <n v="27"/>
    <s v="tonne"/>
    <n v="893"/>
    <s v="Input"/>
    <s v="CO2"/>
    <n v="0.45267000000000002"/>
    <n v="1"/>
    <n v="1"/>
    <m/>
    <n v="0"/>
    <n v="0"/>
    <n v="21"/>
    <m/>
    <n v="0"/>
    <n v="0"/>
    <n v="310"/>
    <n v="404.23430999999999"/>
  </r>
  <r>
    <n v="2009"/>
    <s v="2C1"/>
    <x v="9"/>
    <n v="24101"/>
    <n v="21168"/>
    <n v="27"/>
    <s v="tonne"/>
    <n v="26143"/>
    <s v="Input"/>
    <s v="CO2"/>
    <n v="0.45267000000000002"/>
    <n v="1"/>
    <n v="1"/>
    <m/>
    <n v="0"/>
    <n v="0"/>
    <n v="21"/>
    <m/>
    <n v="0"/>
    <n v="0"/>
    <n v="310"/>
    <n v="11834.151810000001"/>
  </r>
  <r>
    <n v="2009"/>
    <s v="2C1"/>
    <x v="9"/>
    <n v="24101"/>
    <n v="21168"/>
    <n v="27"/>
    <s v="tonne"/>
    <n v="13016"/>
    <s v="Input"/>
    <s v="CO2"/>
    <n v="0.45267000000000002"/>
    <n v="1"/>
    <n v="1"/>
    <m/>
    <n v="0"/>
    <n v="0"/>
    <n v="21"/>
    <m/>
    <n v="0"/>
    <n v="0"/>
    <n v="310"/>
    <n v="5891.9527200000002"/>
  </r>
  <r>
    <n v="2009"/>
    <s v="2C1"/>
    <x v="9"/>
    <n v="24101"/>
    <n v="21168"/>
    <n v="27"/>
    <s v="tonne"/>
    <n v="8131"/>
    <s v="Input"/>
    <s v="CO2"/>
    <n v="0.45267000000000002"/>
    <n v="1"/>
    <n v="1"/>
    <m/>
    <n v="0"/>
    <n v="0"/>
    <n v="21"/>
    <m/>
    <n v="0"/>
    <n v="0"/>
    <n v="310"/>
    <n v="3680.6597700000002"/>
  </r>
  <r>
    <n v="2009"/>
    <s v="2C1"/>
    <x v="9"/>
    <n v="24101"/>
    <n v="21168"/>
    <n v="27"/>
    <s v="tonne"/>
    <n v="11592"/>
    <s v="Input"/>
    <s v="CO2"/>
    <n v="0.45267000000000002"/>
    <n v="1"/>
    <n v="1"/>
    <m/>
    <n v="0"/>
    <n v="0"/>
    <n v="21"/>
    <m/>
    <n v="0"/>
    <n v="0"/>
    <n v="310"/>
    <n v="5247.3506400000006"/>
  </r>
  <r>
    <n v="2009"/>
    <s v="2C1"/>
    <x v="9"/>
    <n v="24101"/>
    <n v="21168"/>
    <n v="27"/>
    <s v="tonne"/>
    <n v="27308"/>
    <s v="Input"/>
    <s v="CO2"/>
    <n v="0.45267000000000002"/>
    <n v="1"/>
    <n v="1"/>
    <m/>
    <n v="0"/>
    <n v="0"/>
    <n v="21"/>
    <m/>
    <n v="0"/>
    <n v="0"/>
    <n v="310"/>
    <n v="12361.512360000001"/>
  </r>
  <r>
    <n v="2009"/>
    <s v="2C1"/>
    <x v="9"/>
    <n v="24103"/>
    <n v="21127"/>
    <n v="27"/>
    <s v="tonne"/>
    <n v="69079.289999999994"/>
    <s v="Input"/>
    <s v="CO2"/>
    <n v="0.45267000000000002"/>
    <n v="1"/>
    <n v="1"/>
    <m/>
    <n v="0"/>
    <n v="0"/>
    <n v="21"/>
    <m/>
    <n v="0"/>
    <n v="0"/>
    <n v="310"/>
    <n v="31270.122204299998"/>
  </r>
  <r>
    <n v="2009"/>
    <s v="2C1"/>
    <x v="9"/>
    <n v="24103"/>
    <n v="21127"/>
    <n v="27"/>
    <s v="tonne"/>
    <n v="459341"/>
    <s v="Input"/>
    <s v="CO2"/>
    <n v="0.45267000000000002"/>
    <n v="1"/>
    <n v="1"/>
    <m/>
    <n v="0"/>
    <n v="0"/>
    <n v="21"/>
    <m/>
    <n v="0"/>
    <n v="0"/>
    <n v="310"/>
    <n v="207929.89047000001"/>
  </r>
  <r>
    <n v="2009"/>
    <s v="2C1"/>
    <x v="10"/>
    <n v="24103"/>
    <n v="21132"/>
    <n v="27"/>
    <s v="tonne"/>
    <n v="881274.8"/>
    <s v="Input"/>
    <s v="CO2"/>
    <n v="0.526586"/>
    <n v="1"/>
    <n v="1"/>
    <m/>
    <n v="0"/>
    <n v="0"/>
    <n v="21"/>
    <m/>
    <n v="0"/>
    <n v="0"/>
    <n v="310"/>
    <n v="464066.97183280002"/>
  </r>
  <r>
    <n v="2009"/>
    <s v="2C1"/>
    <x v="10"/>
    <n v="24103"/>
    <n v="21132"/>
    <n v="27"/>
    <s v="tonne"/>
    <n v="336"/>
    <s v="Input"/>
    <s v="CO2"/>
    <n v="0.526586"/>
    <n v="1"/>
    <n v="1"/>
    <m/>
    <n v="0"/>
    <n v="0"/>
    <n v="21"/>
    <m/>
    <n v="0"/>
    <n v="0"/>
    <n v="310"/>
    <n v="176.932896"/>
  </r>
  <r>
    <n v="2009"/>
    <s v="2C1"/>
    <x v="10"/>
    <n v="24103"/>
    <n v="21132"/>
    <n v="27"/>
    <s v="tonne"/>
    <n v="86733"/>
    <s v="Input"/>
    <s v="CO2"/>
    <n v="0.526586"/>
    <n v="1"/>
    <n v="1"/>
    <m/>
    <n v="0"/>
    <n v="0"/>
    <n v="21"/>
    <m/>
    <n v="0"/>
    <n v="0"/>
    <n v="310"/>
    <n v="45672.383538000002"/>
  </r>
  <r>
    <n v="2009"/>
    <s v="2C1"/>
    <x v="10"/>
    <n v="24103"/>
    <n v="21132"/>
    <n v="27"/>
    <s v="tonne"/>
    <n v="1577"/>
    <s v="Input"/>
    <s v="CO2"/>
    <n v="0.526586"/>
    <n v="1"/>
    <n v="1"/>
    <m/>
    <n v="0"/>
    <n v="0"/>
    <n v="21"/>
    <m/>
    <n v="0"/>
    <n v="0"/>
    <n v="310"/>
    <n v="830.42612199999996"/>
  </r>
  <r>
    <n v="2009"/>
    <s v="2C1"/>
    <x v="10"/>
    <n v="24103"/>
    <n v="21132"/>
    <n v="27"/>
    <s v="tonne"/>
    <n v="4041"/>
    <s v="Input"/>
    <s v="CO2"/>
    <n v="0.526586"/>
    <n v="1"/>
    <n v="1"/>
    <m/>
    <n v="0"/>
    <n v="0"/>
    <n v="21"/>
    <m/>
    <n v="0"/>
    <n v="0"/>
    <n v="310"/>
    <n v="2127.9340259999999"/>
  </r>
  <r>
    <n v="2009"/>
    <s v="2C1"/>
    <x v="10"/>
    <n v="24103"/>
    <n v="21132"/>
    <n v="27"/>
    <s v="tonne"/>
    <n v="2202"/>
    <s v="Input"/>
    <s v="CO2"/>
    <n v="0.526586"/>
    <n v="1"/>
    <n v="1"/>
    <m/>
    <n v="0"/>
    <n v="0"/>
    <n v="21"/>
    <m/>
    <n v="0"/>
    <n v="0"/>
    <n v="310"/>
    <n v="1159.5423719999999"/>
  </r>
  <r>
    <n v="2009"/>
    <s v="2C1"/>
    <x v="10"/>
    <n v="24103"/>
    <n v="21132"/>
    <n v="27"/>
    <s v="tonne"/>
    <n v="308691"/>
    <s v="Input"/>
    <s v="CO2"/>
    <n v="0.526586"/>
    <n v="1"/>
    <n v="1"/>
    <m/>
    <n v="0"/>
    <n v="0"/>
    <n v="21"/>
    <m/>
    <n v="0"/>
    <n v="0"/>
    <n v="310"/>
    <n v="162552.35892599999"/>
  </r>
  <r>
    <n v="2009"/>
    <s v="2C1"/>
    <x v="10"/>
    <n v="24103"/>
    <n v="21133"/>
    <n v="27"/>
    <s v="tonne"/>
    <n v="2982"/>
    <s v="Input"/>
    <s v="CO2"/>
    <n v="0.526586"/>
    <n v="1"/>
    <n v="1"/>
    <m/>
    <n v="0"/>
    <n v="0"/>
    <n v="21"/>
    <m/>
    <n v="0"/>
    <n v="0"/>
    <n v="310"/>
    <n v="1570.279452"/>
  </r>
  <r>
    <n v="2009"/>
    <s v="2C1"/>
    <x v="10"/>
    <n v="24103"/>
    <n v="21133"/>
    <n v="27"/>
    <s v="tonne"/>
    <n v="537168"/>
    <s v="Input"/>
    <s v="CO2"/>
    <n v="0.526586"/>
    <n v="1"/>
    <n v="1"/>
    <m/>
    <n v="0"/>
    <n v="0"/>
    <n v="21"/>
    <m/>
    <n v="0"/>
    <n v="0"/>
    <n v="310"/>
    <n v="282865.14844800002"/>
  </r>
  <r>
    <n v="2009"/>
    <s v="2C1"/>
    <x v="10"/>
    <n v="24103"/>
    <n v="21133"/>
    <n v="27"/>
    <s v="tonne"/>
    <n v="9500"/>
    <s v="Input"/>
    <s v="CO2"/>
    <n v="0.526586"/>
    <n v="1"/>
    <n v="1"/>
    <m/>
    <n v="0"/>
    <n v="0"/>
    <n v="21"/>
    <m/>
    <n v="0"/>
    <n v="0"/>
    <n v="310"/>
    <n v="5002.567"/>
  </r>
  <r>
    <n v="2009"/>
    <s v="2C1"/>
    <x v="10"/>
    <n v="24103"/>
    <n v="21133"/>
    <n v="27"/>
    <s v="tonne"/>
    <n v="33602"/>
    <s v="Input"/>
    <s v="CO2"/>
    <n v="0.526586"/>
    <n v="1"/>
    <n v="1"/>
    <m/>
    <n v="0"/>
    <n v="0"/>
    <n v="21"/>
    <m/>
    <n v="0"/>
    <n v="0"/>
    <n v="310"/>
    <n v="17694.342772"/>
  </r>
  <r>
    <n v="2009"/>
    <s v="2C1"/>
    <x v="10"/>
    <n v="24103"/>
    <n v="21133"/>
    <n v="27"/>
    <s v="tonne"/>
    <n v="1475"/>
    <s v="Input"/>
    <s v="CO2"/>
    <n v="0.526586"/>
    <n v="1"/>
    <n v="1"/>
    <m/>
    <n v="0"/>
    <n v="0"/>
    <n v="21"/>
    <m/>
    <n v="0"/>
    <n v="0"/>
    <n v="310"/>
    <n v="776.71434999999997"/>
  </r>
  <r>
    <n v="2009"/>
    <s v="2C1"/>
    <x v="10"/>
    <n v="24103"/>
    <n v="21133"/>
    <n v="27"/>
    <s v="tonne"/>
    <n v="2276"/>
    <s v="Input"/>
    <s v="CO2"/>
    <n v="0.526586"/>
    <n v="1"/>
    <n v="1"/>
    <m/>
    <n v="0"/>
    <n v="0"/>
    <n v="21"/>
    <m/>
    <n v="0"/>
    <n v="0"/>
    <n v="310"/>
    <n v="1198.509736"/>
  </r>
  <r>
    <n v="2009"/>
    <s v="2C1"/>
    <x v="10"/>
    <n v="24103"/>
    <n v="21133"/>
    <n v="27"/>
    <s v="tonne"/>
    <n v="1864"/>
    <s v="Input"/>
    <s v="CO2"/>
    <n v="0.526586"/>
    <n v="1"/>
    <n v="1"/>
    <m/>
    <n v="0"/>
    <n v="0"/>
    <n v="21"/>
    <m/>
    <n v="0"/>
    <n v="0"/>
    <n v="310"/>
    <n v="981.55630399999995"/>
  </r>
  <r>
    <n v="2009"/>
    <s v="2C1"/>
    <x v="10"/>
    <n v="24103"/>
    <n v="21133"/>
    <n v="27"/>
    <s v="tonne"/>
    <n v="3674"/>
    <s v="Input"/>
    <s v="CO2"/>
    <n v="0.526586"/>
    <n v="1"/>
    <n v="1"/>
    <m/>
    <n v="0"/>
    <n v="0"/>
    <n v="21"/>
    <m/>
    <n v="0"/>
    <n v="0"/>
    <n v="310"/>
    <n v="1934.676964"/>
  </r>
  <r>
    <n v="2009"/>
    <s v="2C1"/>
    <x v="10"/>
    <n v="24103"/>
    <n v="21134"/>
    <n v="27"/>
    <s v="tonne"/>
    <n v="662570"/>
    <s v="Input"/>
    <s v="CO2"/>
    <n v="0.526586"/>
    <n v="1"/>
    <n v="1"/>
    <m/>
    <n v="0"/>
    <n v="0"/>
    <n v="21"/>
    <m/>
    <n v="0"/>
    <n v="0"/>
    <n v="310"/>
    <n v="348900.08601999999"/>
  </r>
  <r>
    <n v="2009"/>
    <s v="2C1"/>
    <x v="10"/>
    <n v="24103"/>
    <n v="21134"/>
    <n v="27"/>
    <s v="tonne"/>
    <n v="859828"/>
    <s v="Input"/>
    <s v="CO2"/>
    <n v="0.526586"/>
    <n v="1"/>
    <n v="1"/>
    <m/>
    <n v="0"/>
    <n v="0"/>
    <n v="21"/>
    <m/>
    <n v="0"/>
    <n v="0"/>
    <n v="310"/>
    <n v="452773.387208"/>
  </r>
  <r>
    <n v="2009"/>
    <s v="2C1"/>
    <x v="10"/>
    <n v="24103"/>
    <n v="21134"/>
    <n v="27"/>
    <s v="tonne"/>
    <n v="47494.78"/>
    <s v="Input"/>
    <s v="CO2"/>
    <n v="0.526586"/>
    <n v="1"/>
    <n v="1"/>
    <m/>
    <n v="0"/>
    <n v="0"/>
    <n v="21"/>
    <m/>
    <n v="0"/>
    <n v="0"/>
    <n v="310"/>
    <n v="25010.086221080001"/>
  </r>
  <r>
    <n v="2009"/>
    <s v="2C1"/>
    <x v="10"/>
    <n v="24103"/>
    <n v="21134"/>
    <n v="27"/>
    <s v="tonne"/>
    <n v="228105"/>
    <s v="Input"/>
    <s v="CO2"/>
    <n v="0.526586"/>
    <n v="1"/>
    <n v="1"/>
    <m/>
    <n v="0"/>
    <n v="0"/>
    <n v="21"/>
    <m/>
    <n v="0"/>
    <n v="0"/>
    <n v="310"/>
    <n v="120116.89953"/>
  </r>
  <r>
    <n v="2009"/>
    <s v="2C1"/>
    <x v="10"/>
    <n v="24103"/>
    <n v="21134"/>
    <n v="27"/>
    <s v="tonne"/>
    <n v="5932"/>
    <s v="Input"/>
    <s v="CO2"/>
    <n v="0.526586"/>
    <n v="1"/>
    <n v="1"/>
    <m/>
    <n v="0"/>
    <n v="0"/>
    <n v="21"/>
    <m/>
    <n v="0"/>
    <n v="0"/>
    <n v="310"/>
    <n v="3123.7081520000002"/>
  </r>
  <r>
    <n v="2009"/>
    <s v="2C1"/>
    <x v="9"/>
    <n v="24103"/>
    <n v="21168"/>
    <n v="27"/>
    <s v="tonne"/>
    <n v="160557"/>
    <s v="Input"/>
    <s v="CO2"/>
    <n v="0.45267000000000002"/>
    <n v="1"/>
    <n v="1"/>
    <m/>
    <n v="0"/>
    <n v="0"/>
    <n v="21"/>
    <m/>
    <n v="0"/>
    <n v="0"/>
    <n v="310"/>
    <n v="72679.337190000006"/>
  </r>
  <r>
    <n v="2009"/>
    <s v="2C1"/>
    <x v="9"/>
    <n v="24103"/>
    <n v="21168"/>
    <n v="27"/>
    <s v="tonne"/>
    <n v="500386"/>
    <s v="Input"/>
    <s v="CO2"/>
    <n v="0.45267000000000002"/>
    <n v="1"/>
    <n v="1"/>
    <m/>
    <n v="0"/>
    <n v="0"/>
    <n v="21"/>
    <m/>
    <n v="0"/>
    <n v="0"/>
    <n v="310"/>
    <n v="226509.73062000002"/>
  </r>
  <r>
    <n v="2009"/>
    <s v="2C1"/>
    <x v="9"/>
    <n v="24103"/>
    <n v="21168"/>
    <n v="27"/>
    <s v="tonne"/>
    <n v="1043"/>
    <s v="Input"/>
    <s v="CO2"/>
    <n v="0.45267000000000002"/>
    <n v="1"/>
    <n v="1"/>
    <m/>
    <n v="0"/>
    <n v="0"/>
    <n v="21"/>
    <m/>
    <n v="0"/>
    <n v="0"/>
    <n v="310"/>
    <n v="472.13481000000002"/>
  </r>
  <r>
    <n v="2009"/>
    <s v="2C1"/>
    <x v="9"/>
    <n v="24103"/>
    <n v="21168"/>
    <n v="27"/>
    <s v="tonne"/>
    <n v="877201"/>
    <s v="Input"/>
    <s v="CO2"/>
    <n v="0.45267000000000002"/>
    <n v="1"/>
    <n v="1"/>
    <m/>
    <n v="0"/>
    <n v="0"/>
    <n v="21"/>
    <m/>
    <n v="0"/>
    <n v="0"/>
    <n v="310"/>
    <n v="397082.57667000004"/>
  </r>
  <r>
    <n v="2009"/>
    <s v="2C1"/>
    <x v="9"/>
    <n v="24103"/>
    <n v="21168"/>
    <n v="27"/>
    <s v="tonne"/>
    <n v="1819.375"/>
    <s v="Input"/>
    <s v="CO2"/>
    <n v="0.45267000000000002"/>
    <n v="1"/>
    <n v="1"/>
    <m/>
    <n v="0"/>
    <n v="0"/>
    <n v="21"/>
    <m/>
    <n v="0"/>
    <n v="0"/>
    <n v="310"/>
    <n v="823.57648125000003"/>
  </r>
  <r>
    <n v="2009"/>
    <s v="2C1"/>
    <x v="9"/>
    <n v="24103"/>
    <n v="21168"/>
    <n v="27"/>
    <s v="tonne"/>
    <n v="548116"/>
    <s v="Input"/>
    <s v="CO2"/>
    <n v="0.45267000000000002"/>
    <n v="1"/>
    <n v="1"/>
    <m/>
    <n v="0"/>
    <n v="0"/>
    <n v="21"/>
    <m/>
    <n v="0"/>
    <n v="0"/>
    <n v="310"/>
    <n v="248115.66972000001"/>
  </r>
  <r>
    <n v="2009"/>
    <s v="2C1"/>
    <x v="9"/>
    <n v="24103"/>
    <n v="21168"/>
    <n v="27"/>
    <s v="tonne"/>
    <n v="7381"/>
    <s v="Input"/>
    <s v="CO2"/>
    <n v="0.45267000000000002"/>
    <n v="1"/>
    <n v="1"/>
    <m/>
    <n v="0"/>
    <n v="0"/>
    <n v="21"/>
    <m/>
    <n v="0"/>
    <n v="0"/>
    <n v="310"/>
    <n v="3341.1572700000002"/>
  </r>
  <r>
    <n v="2009"/>
    <s v="2C1"/>
    <x v="9"/>
    <n v="24103"/>
    <n v="21168"/>
    <n v="27"/>
    <s v="tonne"/>
    <n v="2642"/>
    <s v="Input"/>
    <s v="CO2"/>
    <n v="0.45267000000000002"/>
    <n v="1"/>
    <n v="1"/>
    <m/>
    <n v="0"/>
    <n v="0"/>
    <n v="21"/>
    <m/>
    <n v="0"/>
    <n v="0"/>
    <n v="310"/>
    <n v="1195.9541400000001"/>
  </r>
  <r>
    <n v="2009"/>
    <s v="2C1"/>
    <x v="10"/>
    <n v="24105"/>
    <n v="21134"/>
    <n v="27"/>
    <s v="tonne"/>
    <n v="316376"/>
    <s v="Input"/>
    <s v="CO2"/>
    <n v="0.526586"/>
    <n v="1"/>
    <n v="1"/>
    <m/>
    <n v="0"/>
    <n v="0"/>
    <n v="21"/>
    <m/>
    <n v="0"/>
    <n v="0"/>
    <n v="310"/>
    <n v="166599.17233599999"/>
  </r>
  <r>
    <n v="2009"/>
    <s v="2C1"/>
    <x v="9"/>
    <n v="24105"/>
    <n v="21168"/>
    <n v="27"/>
    <s v="tonne"/>
    <n v="4887"/>
    <s v="Input"/>
    <s v="CO2"/>
    <n v="0.45267000000000002"/>
    <n v="2.27"/>
    <n v="1"/>
    <m/>
    <n v="0"/>
    <n v="0"/>
    <n v="21"/>
    <m/>
    <n v="0"/>
    <n v="0"/>
    <n v="310"/>
    <n v="5021.6901183000009"/>
  </r>
  <r>
    <n v="2009"/>
    <s v="2C1"/>
    <x v="9"/>
    <n v="24105"/>
    <n v="21168"/>
    <n v="27"/>
    <s v="tonne"/>
    <n v="1257955"/>
    <s v="Input"/>
    <s v="CO2"/>
    <n v="0.45267000000000002"/>
    <n v="2.27"/>
    <n v="1"/>
    <m/>
    <n v="0"/>
    <n v="0"/>
    <n v="21"/>
    <m/>
    <n v="0"/>
    <n v="0"/>
    <n v="310"/>
    <n v="1292625.3719595"/>
  </r>
  <r>
    <n v="2009"/>
    <s v="2C1"/>
    <x v="9"/>
    <n v="24105"/>
    <n v="21168"/>
    <n v="27"/>
    <s v="tonne"/>
    <n v="29844.880000000001"/>
    <s v="Input"/>
    <s v="CO2"/>
    <n v="0.45267000000000002"/>
    <n v="2.27"/>
    <n v="1"/>
    <m/>
    <n v="0"/>
    <n v="0"/>
    <n v="21"/>
    <m/>
    <n v="0"/>
    <n v="0"/>
    <n v="310"/>
    <n v="30667.431753192002"/>
  </r>
  <r>
    <n v="2009"/>
    <s v="2C1"/>
    <x v="9"/>
    <n v="24105"/>
    <n v="21168"/>
    <n v="27"/>
    <s v="tonne"/>
    <n v="23551"/>
    <s v="Input"/>
    <s v="CO2"/>
    <n v="0.45267000000000002"/>
    <n v="2.27"/>
    <n v="1"/>
    <m/>
    <n v="0"/>
    <n v="0"/>
    <n v="21"/>
    <m/>
    <n v="0"/>
    <n v="0"/>
    <n v="310"/>
    <n v="24200.086755900003"/>
  </r>
  <r>
    <n v="2009"/>
    <s v="2C1"/>
    <x v="9"/>
    <n v="24105"/>
    <n v="21168"/>
    <n v="27"/>
    <s v="tonne"/>
    <n v="868"/>
    <s v="Input"/>
    <s v="CO2"/>
    <n v="0.45267000000000002"/>
    <n v="2.27"/>
    <n v="1"/>
    <m/>
    <n v="0"/>
    <n v="0"/>
    <n v="21"/>
    <m/>
    <n v="0"/>
    <n v="0"/>
    <n v="310"/>
    <n v="891.92286120000006"/>
  </r>
  <r>
    <n v="2009"/>
    <s v="2C1"/>
    <x v="9"/>
    <n v="24109"/>
    <n v="21126"/>
    <n v="27"/>
    <s v="tonne"/>
    <n v="867952"/>
    <s v="Input"/>
    <s v="CO2"/>
    <n v="0.45267000000000002"/>
    <n v="1"/>
    <n v="1"/>
    <m/>
    <n v="0"/>
    <n v="0"/>
    <n v="21"/>
    <m/>
    <n v="0"/>
    <n v="0"/>
    <n v="310"/>
    <n v="392895.83184"/>
  </r>
  <r>
    <n v="2009"/>
    <s v="2C1"/>
    <x v="10"/>
    <n v="24109"/>
    <n v="21132"/>
    <n v="27"/>
    <s v="tonne"/>
    <n v="1806"/>
    <s v="Input"/>
    <s v="CO2"/>
    <n v="0.526586"/>
    <n v="1"/>
    <n v="1"/>
    <m/>
    <n v="0"/>
    <n v="0"/>
    <n v="21"/>
    <m/>
    <n v="0"/>
    <n v="0"/>
    <n v="310"/>
    <n v="951.01431600000001"/>
  </r>
  <r>
    <n v="2009"/>
    <s v="2C1"/>
    <x v="10"/>
    <n v="24109"/>
    <n v="21132"/>
    <n v="27"/>
    <s v="tonne"/>
    <n v="10070"/>
    <s v="Input"/>
    <s v="CO2"/>
    <n v="0.526586"/>
    <n v="1"/>
    <n v="1"/>
    <m/>
    <n v="0"/>
    <n v="0"/>
    <n v="21"/>
    <m/>
    <n v="0"/>
    <n v="0"/>
    <n v="310"/>
    <n v="5302.72102"/>
  </r>
  <r>
    <n v="2009"/>
    <s v="2C1"/>
    <x v="10"/>
    <n v="24109"/>
    <n v="21132"/>
    <n v="27"/>
    <s v="tonne"/>
    <n v="2634"/>
    <s v="Input"/>
    <s v="CO2"/>
    <n v="0.526586"/>
    <n v="1"/>
    <n v="1"/>
    <m/>
    <n v="0"/>
    <n v="0"/>
    <n v="21"/>
    <m/>
    <n v="0"/>
    <n v="0"/>
    <n v="310"/>
    <n v="1387.0275240000001"/>
  </r>
  <r>
    <n v="2009"/>
    <s v="2C1"/>
    <x v="10"/>
    <n v="24109"/>
    <n v="21132"/>
    <n v="27"/>
    <s v="tonne"/>
    <n v="103871.9"/>
    <s v="Input"/>
    <s v="CO2"/>
    <n v="0.526586"/>
    <n v="1"/>
    <n v="1"/>
    <m/>
    <n v="0"/>
    <n v="0"/>
    <n v="21"/>
    <m/>
    <n v="0"/>
    <n v="0"/>
    <n v="310"/>
    <n v="54697.488333399997"/>
  </r>
  <r>
    <n v="2009"/>
    <s v="2C1"/>
    <x v="10"/>
    <n v="24109"/>
    <n v="21133"/>
    <n v="27"/>
    <s v="tonne"/>
    <n v="1376"/>
    <s v="Input"/>
    <s v="CO2"/>
    <n v="0.526586"/>
    <n v="1"/>
    <n v="1"/>
    <m/>
    <n v="0"/>
    <n v="0"/>
    <n v="21"/>
    <m/>
    <n v="0"/>
    <n v="0"/>
    <n v="310"/>
    <n v="724.58233599999994"/>
  </r>
  <r>
    <n v="2009"/>
    <s v="2C1"/>
    <x v="10"/>
    <n v="24109"/>
    <n v="21133"/>
    <n v="27"/>
    <s v="tonne"/>
    <n v="11124.1"/>
    <s v="Input"/>
    <s v="CO2"/>
    <n v="0.526586"/>
    <n v="1"/>
    <n v="1"/>
    <m/>
    <n v="0"/>
    <n v="0"/>
    <n v="21"/>
    <m/>
    <n v="0"/>
    <n v="0"/>
    <n v="310"/>
    <n v="5857.7953226"/>
  </r>
  <r>
    <n v="2009"/>
    <s v="2C1"/>
    <x v="10"/>
    <n v="24109"/>
    <n v="21133"/>
    <n v="27"/>
    <s v="tonne"/>
    <n v="74779"/>
    <s v="Input"/>
    <s v="CO2"/>
    <n v="0.526586"/>
    <n v="1"/>
    <n v="1"/>
    <m/>
    <n v="0"/>
    <n v="0"/>
    <n v="21"/>
    <m/>
    <n v="0"/>
    <n v="0"/>
    <n v="310"/>
    <n v="39377.574494"/>
  </r>
  <r>
    <n v="2009"/>
    <s v="2C1"/>
    <x v="10"/>
    <n v="24109"/>
    <n v="21133"/>
    <n v="27"/>
    <s v="tonne"/>
    <n v="106"/>
    <s v="Input"/>
    <s v="CO2"/>
    <n v="0.526586"/>
    <n v="1"/>
    <n v="1"/>
    <m/>
    <n v="0"/>
    <n v="0"/>
    <n v="21"/>
    <m/>
    <n v="0"/>
    <n v="0"/>
    <n v="310"/>
    <n v="55.818116000000003"/>
  </r>
  <r>
    <n v="2009"/>
    <s v="2C1"/>
    <x v="10"/>
    <n v="24109"/>
    <n v="21133"/>
    <n v="27"/>
    <s v="tonne"/>
    <n v="50"/>
    <s v="Input"/>
    <s v="CO2"/>
    <n v="0.526586"/>
    <n v="1"/>
    <n v="1"/>
    <m/>
    <n v="0"/>
    <n v="0"/>
    <n v="21"/>
    <m/>
    <n v="0"/>
    <n v="0"/>
    <n v="310"/>
    <n v="26.3293"/>
  </r>
  <r>
    <n v="2009"/>
    <s v="2C1"/>
    <x v="10"/>
    <n v="24109"/>
    <n v="21133"/>
    <n v="27"/>
    <s v="tonne"/>
    <n v="5805"/>
    <s v="Input"/>
    <s v="CO2"/>
    <n v="0.526586"/>
    <n v="1"/>
    <n v="1"/>
    <m/>
    <n v="0"/>
    <n v="0"/>
    <n v="21"/>
    <m/>
    <n v="0"/>
    <n v="0"/>
    <n v="310"/>
    <n v="3056.8317299999999"/>
  </r>
  <r>
    <n v="2009"/>
    <s v="2C1"/>
    <x v="10"/>
    <n v="24109"/>
    <n v="21134"/>
    <n v="27"/>
    <s v="tonne"/>
    <n v="919.33989999999994"/>
    <s v="Input"/>
    <s v="CO2"/>
    <n v="0.526586"/>
    <n v="1"/>
    <n v="1"/>
    <m/>
    <n v="0"/>
    <n v="0"/>
    <n v="21"/>
    <m/>
    <n v="0"/>
    <n v="0"/>
    <n v="310"/>
    <n v="484.11152058139999"/>
  </r>
  <r>
    <n v="2009"/>
    <s v="2C1"/>
    <x v="10"/>
    <n v="24109"/>
    <n v="21134"/>
    <n v="27"/>
    <s v="tonne"/>
    <n v="970"/>
    <s v="Input"/>
    <s v="CO2"/>
    <n v="0.526586"/>
    <n v="1"/>
    <n v="1"/>
    <m/>
    <n v="0"/>
    <n v="0"/>
    <n v="21"/>
    <m/>
    <n v="0"/>
    <n v="0"/>
    <n v="310"/>
    <n v="510.78841999999997"/>
  </r>
  <r>
    <n v="2009"/>
    <s v="2C1"/>
    <x v="9"/>
    <n v="24109"/>
    <n v="21168"/>
    <n v="27"/>
    <s v="tonne"/>
    <n v="615646"/>
    <s v="Input"/>
    <s v="CO2"/>
    <n v="0.45267000000000002"/>
    <n v="1"/>
    <n v="1"/>
    <m/>
    <n v="0"/>
    <n v="0"/>
    <n v="21"/>
    <m/>
    <n v="0"/>
    <n v="0"/>
    <n v="310"/>
    <n v="278684.47482"/>
  </r>
  <r>
    <n v="2009"/>
    <s v="2C1"/>
    <x v="9"/>
    <n v="24109"/>
    <n v="21168"/>
    <n v="27"/>
    <s v="tonne"/>
    <n v="1192148"/>
    <s v="Input"/>
    <s v="CO2"/>
    <n v="0.45267000000000002"/>
    <n v="1"/>
    <n v="1"/>
    <m/>
    <n v="0"/>
    <n v="0"/>
    <n v="21"/>
    <m/>
    <n v="0"/>
    <n v="0"/>
    <n v="310"/>
    <n v="539649.63516000006"/>
  </r>
  <r>
    <n v="2009"/>
    <s v="2C1"/>
    <x v="9"/>
    <n v="24319"/>
    <n v="21168"/>
    <n v="27"/>
    <s v="tonne"/>
    <n v="41"/>
    <s v="Input"/>
    <s v="CO2"/>
    <n v="0.45267000000000002"/>
    <n v="1"/>
    <n v="1"/>
    <m/>
    <n v="0"/>
    <n v="0"/>
    <n v="21"/>
    <m/>
    <n v="0"/>
    <n v="0"/>
    <n v="310"/>
    <n v="18.559470000000001"/>
  </r>
  <r>
    <n v="2009"/>
    <s v="2C1"/>
    <x v="9"/>
    <n v="24319"/>
    <n v="21168"/>
    <n v="27"/>
    <s v="tonne"/>
    <n v="35424"/>
    <s v="Input"/>
    <s v="CO2"/>
    <n v="0.45267000000000002"/>
    <n v="1"/>
    <n v="1"/>
    <m/>
    <n v="0"/>
    <n v="0"/>
    <n v="21"/>
    <m/>
    <n v="0"/>
    <n v="0"/>
    <n v="310"/>
    <n v="16035.382080000001"/>
  </r>
  <r>
    <n v="2009"/>
    <s v="2C1"/>
    <x v="9"/>
    <n v="24319"/>
    <n v="21168"/>
    <n v="27"/>
    <s v="tonne"/>
    <n v="317.08659999999998"/>
    <s v="Input"/>
    <s v="CO2"/>
    <n v="0.45267000000000002"/>
    <n v="1"/>
    <n v="1"/>
    <m/>
    <n v="0"/>
    <n v="0"/>
    <n v="21"/>
    <m/>
    <n v="0"/>
    <n v="0"/>
    <n v="310"/>
    <n v="143.53559122199999"/>
  </r>
  <r>
    <n v="2009"/>
    <s v="2C1"/>
    <x v="9"/>
    <n v="24319"/>
    <n v="21168"/>
    <n v="27"/>
    <s v="tonne"/>
    <n v="176.89349999999999"/>
    <s v="Input"/>
    <s v="CO2"/>
    <n v="0.45267000000000002"/>
    <n v="1"/>
    <n v="1"/>
    <m/>
    <n v="0"/>
    <n v="0"/>
    <n v="21"/>
    <m/>
    <n v="0"/>
    <n v="0"/>
    <n v="310"/>
    <n v="80.074380644999991"/>
  </r>
  <r>
    <n v="2009"/>
    <s v="2C1"/>
    <x v="9"/>
    <n v="24319"/>
    <n v="21168"/>
    <n v="27"/>
    <s v="tonne"/>
    <n v="100.4864"/>
    <s v="Input"/>
    <s v="CO2"/>
    <n v="0.45267000000000002"/>
    <n v="1"/>
    <n v="1"/>
    <m/>
    <n v="0"/>
    <n v="0"/>
    <n v="21"/>
    <m/>
    <n v="0"/>
    <n v="0"/>
    <n v="310"/>
    <n v="45.487178688"/>
  </r>
  <r>
    <n v="2009"/>
    <s v="2C1"/>
    <x v="9"/>
    <n v="24319"/>
    <n v="21168"/>
    <n v="27"/>
    <s v="tonne"/>
    <n v="710"/>
    <s v="Input"/>
    <s v="CO2"/>
    <n v="0.45267000000000002"/>
    <n v="1"/>
    <n v="1"/>
    <m/>
    <n v="0"/>
    <n v="0"/>
    <n v="21"/>
    <m/>
    <n v="0"/>
    <n v="0"/>
    <n v="310"/>
    <n v="321.39570000000003"/>
  </r>
  <r>
    <n v="2009"/>
    <s v="2C1"/>
    <x v="9"/>
    <n v="24319"/>
    <n v="21168"/>
    <n v="27"/>
    <s v="tonne"/>
    <n v="15"/>
    <s v="Input"/>
    <s v="CO2"/>
    <n v="0.45267000000000002"/>
    <n v="1"/>
    <n v="1"/>
    <m/>
    <n v="0"/>
    <n v="0"/>
    <n v="21"/>
    <m/>
    <n v="0"/>
    <n v="0"/>
    <n v="310"/>
    <n v="6.7900499999999999"/>
  </r>
  <r>
    <n v="2009"/>
    <s v="2C1"/>
    <x v="9"/>
    <n v="24319"/>
    <n v="21168"/>
    <n v="27"/>
    <s v="tonne"/>
    <n v="148.8657"/>
    <s v="Input"/>
    <s v="CO2"/>
    <n v="0.45267000000000002"/>
    <n v="1"/>
    <n v="1"/>
    <m/>
    <n v="0"/>
    <n v="0"/>
    <n v="21"/>
    <m/>
    <n v="0"/>
    <n v="0"/>
    <n v="310"/>
    <n v="67.387036418999998"/>
  </r>
  <r>
    <n v="2009"/>
    <s v="2C1"/>
    <x v="9"/>
    <n v="24319"/>
    <n v="21168"/>
    <n v="27"/>
    <s v="tonne"/>
    <n v="388.68680000000001"/>
    <s v="Input"/>
    <s v="CO2"/>
    <n v="0.45267000000000002"/>
    <n v="1"/>
    <n v="1"/>
    <m/>
    <n v="0"/>
    <n v="0"/>
    <n v="21"/>
    <m/>
    <n v="0"/>
    <n v="0"/>
    <n v="310"/>
    <n v="175.946853756"/>
  </r>
  <r>
    <n v="2009"/>
    <s v="2C1"/>
    <x v="9"/>
    <n v="24319"/>
    <n v="21168"/>
    <n v="27"/>
    <s v="tonne"/>
    <n v="30.6858"/>
    <s v="Input"/>
    <s v="CO2"/>
    <n v="0.45267000000000002"/>
    <n v="1"/>
    <n v="1"/>
    <m/>
    <n v="0"/>
    <n v="0"/>
    <n v="21"/>
    <m/>
    <n v="0"/>
    <n v="0"/>
    <n v="310"/>
    <n v="13.890541086000001"/>
  </r>
  <r>
    <n v="2009"/>
    <s v="2C1"/>
    <x v="9"/>
    <n v="24319"/>
    <n v="21168"/>
    <n v="27"/>
    <s v="tonne"/>
    <n v="9055"/>
    <s v="Input"/>
    <s v="CO2"/>
    <n v="0.45267000000000002"/>
    <n v="1"/>
    <n v="1"/>
    <m/>
    <n v="0"/>
    <n v="0"/>
    <n v="21"/>
    <m/>
    <n v="0"/>
    <n v="0"/>
    <n v="310"/>
    <n v="4098.9268499999998"/>
  </r>
  <r>
    <n v="2009"/>
    <s v="2C1"/>
    <x v="9"/>
    <n v="24319"/>
    <n v="21168"/>
    <n v="27"/>
    <s v="tonne"/>
    <n v="266.9316"/>
    <s v="Input"/>
    <s v="CO2"/>
    <n v="0.45267000000000002"/>
    <n v="1"/>
    <n v="1"/>
    <m/>
    <n v="0"/>
    <n v="0"/>
    <n v="21"/>
    <m/>
    <n v="0"/>
    <n v="0"/>
    <n v="310"/>
    <n v="120.83192737200001"/>
  </r>
  <r>
    <n v="2009"/>
    <s v="2C2"/>
    <x v="11"/>
    <n v="24101"/>
    <n v="71114"/>
    <n v="27"/>
    <s v="tonne"/>
    <n v="46974"/>
    <s v="Output"/>
    <s v="CO2"/>
    <n v="1.5"/>
    <n v="1"/>
    <n v="1"/>
    <s v="CH4"/>
    <n v="0"/>
    <n v="1"/>
    <n v="21"/>
    <m/>
    <n v="0"/>
    <n v="0"/>
    <n v="310"/>
    <n v="70461"/>
  </r>
  <r>
    <n v="2009"/>
    <s v="2C2"/>
    <x v="12"/>
    <n v="24101"/>
    <n v="71117"/>
    <n v="27"/>
    <s v="tonne"/>
    <n v="2144"/>
    <s v="Output"/>
    <s v="CO2"/>
    <n v="1.3"/>
    <n v="1"/>
    <n v="1"/>
    <m/>
    <n v="0"/>
    <n v="0"/>
    <n v="21"/>
    <m/>
    <n v="0"/>
    <n v="0"/>
    <n v="310"/>
    <n v="2787.2000000000003"/>
  </r>
  <r>
    <n v="2009"/>
    <s v="2C2"/>
    <x v="12"/>
    <n v="24101"/>
    <n v="71117"/>
    <n v="27"/>
    <s v="tonne"/>
    <n v="22671"/>
    <s v="Output"/>
    <s v="CO2"/>
    <n v="1.3"/>
    <n v="1"/>
    <n v="1"/>
    <m/>
    <n v="0"/>
    <n v="0"/>
    <n v="21"/>
    <m/>
    <n v="0"/>
    <n v="0"/>
    <n v="310"/>
    <n v="29472.3"/>
  </r>
  <r>
    <n v="2009"/>
    <s v="2C2"/>
    <x v="11"/>
    <n v="24102"/>
    <n v="71114"/>
    <n v="27"/>
    <s v="tonne"/>
    <n v="2757"/>
    <s v="Output"/>
    <s v="CO2"/>
    <n v="1.5"/>
    <n v="1"/>
    <n v="1"/>
    <s v="CH4"/>
    <n v="0"/>
    <n v="1"/>
    <n v="21"/>
    <m/>
    <n v="0"/>
    <n v="0"/>
    <n v="310"/>
    <n v="4135.5"/>
  </r>
  <r>
    <n v="2009"/>
    <s v="2C2"/>
    <x v="11"/>
    <n v="24102"/>
    <n v="71114"/>
    <n v="27"/>
    <s v="tonne"/>
    <n v="730"/>
    <s v="Output"/>
    <s v="CO2"/>
    <n v="1.5"/>
    <n v="1"/>
    <n v="1"/>
    <s v="CH4"/>
    <n v="0"/>
    <n v="1"/>
    <n v="21"/>
    <m/>
    <n v="0"/>
    <n v="0"/>
    <n v="310"/>
    <n v="1095"/>
  </r>
  <r>
    <n v="2009"/>
    <s v="2C2"/>
    <x v="11"/>
    <n v="24103"/>
    <n v="71114"/>
    <n v="27"/>
    <s v="tonne"/>
    <n v="1635"/>
    <s v="Output"/>
    <s v="CO2"/>
    <n v="1.5"/>
    <n v="1"/>
    <n v="1"/>
    <s v="CH4"/>
    <n v="0"/>
    <n v="1"/>
    <n v="21"/>
    <m/>
    <n v="0"/>
    <n v="0"/>
    <n v="310"/>
    <n v="2452.5"/>
  </r>
  <r>
    <n v="2009"/>
    <s v="2C2"/>
    <x v="11"/>
    <n v="24103"/>
    <n v="71114"/>
    <n v="27"/>
    <s v="tonne"/>
    <n v="1223"/>
    <s v="Output"/>
    <s v="CO2"/>
    <n v="1.5"/>
    <n v="1"/>
    <n v="1"/>
    <s v="CH4"/>
    <n v="0"/>
    <n v="1"/>
    <n v="21"/>
    <m/>
    <n v="0"/>
    <n v="0"/>
    <n v="310"/>
    <n v="1834.5"/>
  </r>
  <r>
    <n v="2009"/>
    <s v="2C2"/>
    <x v="11"/>
    <n v="24103"/>
    <n v="71114"/>
    <n v="27"/>
    <s v="tonne"/>
    <n v="1635"/>
    <s v="Output"/>
    <s v="CO2"/>
    <n v="1.5"/>
    <n v="1"/>
    <n v="1"/>
    <s v="CH4"/>
    <n v="0"/>
    <n v="1"/>
    <n v="21"/>
    <m/>
    <n v="0"/>
    <n v="0"/>
    <n v="310"/>
    <n v="2452.5"/>
  </r>
  <r>
    <n v="2009"/>
    <s v="2C2"/>
    <x v="13"/>
    <n v="24103"/>
    <n v="71115"/>
    <n v="27"/>
    <s v="tonne"/>
    <n v="2318.3870000000002"/>
    <s v="Output"/>
    <s v="CO2"/>
    <n v="4"/>
    <n v="1E-3"/>
    <n v="1"/>
    <s v="CH4"/>
    <n v="1.1019999999999999E-3"/>
    <n v="1E-3"/>
    <n v="21"/>
    <m/>
    <n v="0"/>
    <n v="0"/>
    <n v="310"/>
    <n v="9.3272001119540011"/>
  </r>
  <r>
    <n v="2009"/>
    <s v="2C2"/>
    <x v="13"/>
    <n v="24103"/>
    <n v="71116"/>
    <n v="27"/>
    <s v="tonne"/>
    <n v="61"/>
    <s v="Output"/>
    <s v="CO2"/>
    <n v="4"/>
    <n v="1E-3"/>
    <n v="1"/>
    <s v="CH4"/>
    <n v="1.1019999999999999E-3"/>
    <n v="1E-3"/>
    <n v="21"/>
    <m/>
    <n v="0"/>
    <n v="0"/>
    <n v="310"/>
    <n v="0.245411662"/>
  </r>
  <r>
    <n v="2009"/>
    <s v="2C2"/>
    <x v="13"/>
    <n v="24103"/>
    <n v="71116"/>
    <n v="27"/>
    <s v="tonne"/>
    <n v="15766.22"/>
    <s v="Output"/>
    <s v="CO2"/>
    <n v="4"/>
    <n v="1E-3"/>
    <n v="1"/>
    <s v="CH4"/>
    <n v="1.1019999999999999E-3"/>
    <n v="1E-3"/>
    <n v="21"/>
    <m/>
    <n v="0"/>
    <n v="0"/>
    <n v="310"/>
    <n v="63.429741863239997"/>
  </r>
  <r>
    <n v="2009"/>
    <s v="2C2"/>
    <x v="13"/>
    <n v="24103"/>
    <n v="71116"/>
    <n v="27"/>
    <s v="tonne"/>
    <n v="56"/>
    <s v="Output"/>
    <s v="CO2"/>
    <n v="4"/>
    <n v="1E-3"/>
    <n v="1"/>
    <s v="CH4"/>
    <n v="1.1019999999999999E-3"/>
    <n v="1E-3"/>
    <n v="21"/>
    <m/>
    <n v="0"/>
    <n v="0"/>
    <n v="310"/>
    <n v="0.22529595199999999"/>
  </r>
  <r>
    <n v="2009"/>
    <s v="2C2"/>
    <x v="13"/>
    <n v="24103"/>
    <n v="71116"/>
    <n v="27"/>
    <s v="tonne"/>
    <n v="1047"/>
    <s v="Output"/>
    <s v="CO2"/>
    <n v="4"/>
    <n v="1E-3"/>
    <n v="1"/>
    <s v="CH4"/>
    <n v="1.1019999999999999E-3"/>
    <n v="1E-3"/>
    <n v="21"/>
    <m/>
    <n v="0"/>
    <n v="0"/>
    <n v="310"/>
    <n v="4.2122296739999996"/>
  </r>
  <r>
    <n v="2009"/>
    <s v="2C2"/>
    <x v="13"/>
    <n v="24104"/>
    <n v="21446"/>
    <n v="27"/>
    <s v="tonne"/>
    <n v="3367"/>
    <s v="Output"/>
    <s v="CO2"/>
    <n v="4"/>
    <n v="1E-3"/>
    <n v="1"/>
    <s v="CH4"/>
    <n v="1.1019999999999999E-3"/>
    <n v="1E-3"/>
    <n v="21"/>
    <m/>
    <n v="0"/>
    <n v="0"/>
    <n v="310"/>
    <n v="13.545919114"/>
  </r>
  <r>
    <n v="2009"/>
    <s v="2C2"/>
    <x v="13"/>
    <n v="24104"/>
    <n v="21446"/>
    <n v="27"/>
    <s v="tonne"/>
    <n v="891"/>
    <s v="Output"/>
    <s v="CO2"/>
    <n v="4"/>
    <n v="1E-3"/>
    <n v="1"/>
    <s v="CH4"/>
    <n v="1.1019999999999999E-3"/>
    <n v="1E-3"/>
    <n v="21"/>
    <m/>
    <n v="0"/>
    <n v="0"/>
    <n v="310"/>
    <n v="3.5846195220000001"/>
  </r>
  <r>
    <n v="2009"/>
    <s v="2C2"/>
    <x v="13"/>
    <n v="24104"/>
    <n v="21446"/>
    <n v="27"/>
    <s v="tonne"/>
    <n v="1324"/>
    <s v="Output"/>
    <s v="CO2"/>
    <n v="4"/>
    <n v="1E-3"/>
    <n v="1"/>
    <s v="CH4"/>
    <n v="1.1019999999999999E-3"/>
    <n v="1E-3"/>
    <n v="21"/>
    <m/>
    <n v="0"/>
    <n v="0"/>
    <n v="310"/>
    <n v="5.326640008"/>
  </r>
  <r>
    <n v="2009"/>
    <s v="2C2"/>
    <x v="13"/>
    <n v="24104"/>
    <n v="21446"/>
    <n v="27"/>
    <s v="tonne"/>
    <n v="13294"/>
    <s v="Output"/>
    <s v="CO2"/>
    <n v="4"/>
    <n v="1E-3"/>
    <n v="1"/>
    <s v="CH4"/>
    <n v="1.1019999999999999E-3"/>
    <n v="1E-3"/>
    <n v="21"/>
    <m/>
    <n v="0"/>
    <n v="0"/>
    <n v="310"/>
    <n v="53.483649748000005"/>
  </r>
  <r>
    <n v="2009"/>
    <s v="2C2"/>
    <x v="13"/>
    <n v="24104"/>
    <n v="21446"/>
    <n v="27"/>
    <s v="tonne"/>
    <n v="4784"/>
    <s v="Output"/>
    <s v="CO2"/>
    <n v="4"/>
    <n v="1E-3"/>
    <n v="1"/>
    <s v="CH4"/>
    <n v="1.1019999999999999E-3"/>
    <n v="1E-3"/>
    <n v="21"/>
    <m/>
    <n v="0"/>
    <n v="0"/>
    <n v="310"/>
    <n v="19.246711328"/>
  </r>
  <r>
    <n v="2009"/>
    <s v="2C2"/>
    <x v="13"/>
    <n v="24104"/>
    <n v="21446"/>
    <n v="27"/>
    <s v="tonne"/>
    <n v="25360"/>
    <s v="Output"/>
    <s v="CO2"/>
    <n v="4"/>
    <n v="1E-3"/>
    <n v="1"/>
    <s v="CH4"/>
    <n v="1.1019999999999999E-3"/>
    <n v="1E-3"/>
    <n v="21"/>
    <m/>
    <n v="0"/>
    <n v="0"/>
    <n v="310"/>
    <n v="102.02688112"/>
  </r>
  <r>
    <n v="2009"/>
    <s v="2C2"/>
    <x v="11"/>
    <n v="24104"/>
    <n v="71114"/>
    <n v="27"/>
    <s v="tonne"/>
    <n v="5118.0209999999997"/>
    <s v="Output"/>
    <s v="CO2"/>
    <n v="1.5"/>
    <n v="1"/>
    <n v="1"/>
    <s v="CH4"/>
    <n v="0"/>
    <n v="1"/>
    <n v="21"/>
    <m/>
    <n v="0"/>
    <n v="0"/>
    <n v="310"/>
    <n v="7677.0314999999991"/>
  </r>
  <r>
    <n v="2009"/>
    <s v="2C2"/>
    <x v="11"/>
    <n v="24104"/>
    <n v="71114"/>
    <n v="27"/>
    <s v="tonne"/>
    <n v="2055"/>
    <s v="Output"/>
    <s v="CO2"/>
    <n v="1.5"/>
    <n v="1"/>
    <n v="1"/>
    <s v="CH4"/>
    <n v="0"/>
    <n v="1"/>
    <n v="21"/>
    <m/>
    <n v="0"/>
    <n v="0"/>
    <n v="310"/>
    <n v="3082.5"/>
  </r>
  <r>
    <n v="2009"/>
    <s v="2C2"/>
    <x v="11"/>
    <n v="24104"/>
    <n v="71114"/>
    <n v="27"/>
    <s v="tonne"/>
    <n v="6564"/>
    <s v="Output"/>
    <s v="CO2"/>
    <n v="1.5"/>
    <n v="1"/>
    <n v="1"/>
    <s v="CH4"/>
    <n v="0"/>
    <n v="1"/>
    <n v="21"/>
    <m/>
    <n v="0"/>
    <n v="0"/>
    <n v="310"/>
    <n v="9846"/>
  </r>
  <r>
    <n v="2009"/>
    <s v="2C2"/>
    <x v="11"/>
    <n v="24104"/>
    <n v="71114"/>
    <n v="27"/>
    <s v="tonne"/>
    <n v="5402"/>
    <s v="Output"/>
    <s v="CO2"/>
    <n v="1.5"/>
    <n v="1"/>
    <n v="1"/>
    <s v="CH4"/>
    <n v="0"/>
    <n v="1"/>
    <n v="21"/>
    <m/>
    <n v="0"/>
    <n v="0"/>
    <n v="310"/>
    <n v="8103"/>
  </r>
  <r>
    <n v="2009"/>
    <s v="2C2"/>
    <x v="11"/>
    <n v="24104"/>
    <n v="71114"/>
    <n v="27"/>
    <s v="tonne"/>
    <n v="816"/>
    <s v="Output"/>
    <s v="CO2"/>
    <n v="1.5"/>
    <n v="1"/>
    <n v="1"/>
    <s v="CH4"/>
    <n v="0"/>
    <n v="1"/>
    <n v="21"/>
    <m/>
    <n v="0"/>
    <n v="0"/>
    <n v="310"/>
    <n v="1224"/>
  </r>
  <r>
    <n v="2009"/>
    <s v="2C2"/>
    <x v="11"/>
    <n v="24104"/>
    <n v="71114"/>
    <n v="27"/>
    <s v="tonne"/>
    <n v="911"/>
    <s v="Output"/>
    <s v="CO2"/>
    <n v="1.5"/>
    <n v="1"/>
    <n v="1"/>
    <s v="CH4"/>
    <n v="0"/>
    <n v="1"/>
    <n v="21"/>
    <m/>
    <n v="0"/>
    <n v="0"/>
    <n v="310"/>
    <n v="1366.5"/>
  </r>
  <r>
    <n v="2009"/>
    <s v="2C2"/>
    <x v="11"/>
    <n v="24104"/>
    <n v="71114"/>
    <n v="27"/>
    <s v="tonne"/>
    <n v="20000"/>
    <s v="Output"/>
    <s v="CO2"/>
    <n v="1.5"/>
    <n v="1"/>
    <n v="1"/>
    <s v="CH4"/>
    <n v="0"/>
    <n v="1"/>
    <n v="21"/>
    <m/>
    <n v="0"/>
    <n v="0"/>
    <n v="310"/>
    <n v="30000"/>
  </r>
  <r>
    <n v="2009"/>
    <s v="2C2"/>
    <x v="11"/>
    <n v="24104"/>
    <n v="71114"/>
    <n v="27"/>
    <s v="tonne"/>
    <n v="1263"/>
    <s v="Output"/>
    <s v="CO2"/>
    <n v="1.5"/>
    <n v="1"/>
    <n v="1"/>
    <s v="CH4"/>
    <n v="0"/>
    <n v="1"/>
    <n v="21"/>
    <m/>
    <n v="0"/>
    <n v="0"/>
    <n v="310"/>
    <n v="1894.5"/>
  </r>
  <r>
    <n v="2009"/>
    <s v="2C2"/>
    <x v="11"/>
    <n v="24104"/>
    <n v="71114"/>
    <n v="27"/>
    <s v="tonne"/>
    <n v="1559"/>
    <s v="Output"/>
    <s v="CO2"/>
    <n v="1.5"/>
    <n v="1"/>
    <n v="1"/>
    <s v="CH4"/>
    <n v="0"/>
    <n v="1"/>
    <n v="21"/>
    <m/>
    <n v="0"/>
    <n v="0"/>
    <n v="310"/>
    <n v="2338.5"/>
  </r>
  <r>
    <n v="2009"/>
    <s v="2C2"/>
    <x v="11"/>
    <n v="24104"/>
    <n v="71114"/>
    <n v="27"/>
    <s v="tonne"/>
    <n v="64"/>
    <s v="Output"/>
    <s v="CO2"/>
    <n v="1.5"/>
    <n v="1"/>
    <n v="1"/>
    <s v="CH4"/>
    <n v="0"/>
    <n v="1"/>
    <n v="21"/>
    <m/>
    <n v="0"/>
    <n v="0"/>
    <n v="310"/>
    <n v="96"/>
  </r>
  <r>
    <n v="2009"/>
    <s v="2C2"/>
    <x v="11"/>
    <n v="24104"/>
    <n v="71114"/>
    <n v="27"/>
    <s v="tonne"/>
    <n v="12552"/>
    <s v="Output"/>
    <s v="CO2"/>
    <n v="1.5"/>
    <n v="1"/>
    <n v="1"/>
    <s v="CH4"/>
    <n v="0"/>
    <n v="1"/>
    <n v="21"/>
    <m/>
    <n v="0"/>
    <n v="0"/>
    <n v="310"/>
    <n v="18828"/>
  </r>
  <r>
    <n v="2009"/>
    <s v="2C2"/>
    <x v="11"/>
    <n v="24104"/>
    <n v="71114"/>
    <n v="27"/>
    <s v="tonne"/>
    <n v="201"/>
    <s v="Output"/>
    <s v="CO2"/>
    <n v="1.5"/>
    <n v="1"/>
    <n v="1"/>
    <s v="CH4"/>
    <n v="0"/>
    <n v="1"/>
    <n v="21"/>
    <m/>
    <n v="0"/>
    <n v="0"/>
    <n v="310"/>
    <n v="301.5"/>
  </r>
  <r>
    <n v="2009"/>
    <s v="2C2"/>
    <x v="11"/>
    <n v="24104"/>
    <n v="71114"/>
    <n v="27"/>
    <s v="tonne"/>
    <n v="26828"/>
    <s v="Output"/>
    <s v="CO2"/>
    <n v="1.5"/>
    <n v="1"/>
    <n v="1"/>
    <s v="CH4"/>
    <n v="0"/>
    <n v="1"/>
    <n v="21"/>
    <m/>
    <n v="0"/>
    <n v="0"/>
    <n v="310"/>
    <n v="40242"/>
  </r>
  <r>
    <n v="2009"/>
    <s v="2C2"/>
    <x v="11"/>
    <n v="24104"/>
    <n v="71114"/>
    <n v="27"/>
    <s v="tonne"/>
    <n v="156"/>
    <s v="Output"/>
    <s v="CO2"/>
    <n v="1.5"/>
    <n v="1"/>
    <n v="1"/>
    <s v="CH4"/>
    <n v="0"/>
    <n v="1"/>
    <n v="21"/>
    <m/>
    <n v="0"/>
    <n v="0"/>
    <n v="310"/>
    <n v="234"/>
  </r>
  <r>
    <n v="2009"/>
    <s v="2C2"/>
    <x v="11"/>
    <n v="24104"/>
    <n v="71114"/>
    <n v="27"/>
    <s v="tonne"/>
    <n v="6299"/>
    <s v="Output"/>
    <s v="CO2"/>
    <n v="1.5"/>
    <n v="1"/>
    <n v="1"/>
    <s v="CH4"/>
    <n v="0"/>
    <n v="1"/>
    <n v="21"/>
    <m/>
    <n v="0"/>
    <n v="0"/>
    <n v="310"/>
    <n v="9448.5"/>
  </r>
  <r>
    <n v="2009"/>
    <s v="2C2"/>
    <x v="11"/>
    <n v="24104"/>
    <n v="71114"/>
    <n v="27"/>
    <s v="tonne"/>
    <n v="1445.4159999999999"/>
    <s v="Output"/>
    <s v="CO2"/>
    <n v="1.5"/>
    <n v="1"/>
    <n v="1"/>
    <s v="CH4"/>
    <n v="0"/>
    <n v="1"/>
    <n v="21"/>
    <m/>
    <n v="0"/>
    <n v="0"/>
    <n v="310"/>
    <n v="2168.1239999999998"/>
  </r>
  <r>
    <n v="2009"/>
    <s v="2C2"/>
    <x v="11"/>
    <n v="24104"/>
    <n v="71114"/>
    <n v="27"/>
    <s v="tonne"/>
    <n v="7149"/>
    <s v="Output"/>
    <s v="CO2"/>
    <n v="1.5"/>
    <n v="1"/>
    <n v="1"/>
    <s v="CH4"/>
    <n v="0"/>
    <n v="1"/>
    <n v="21"/>
    <m/>
    <n v="0"/>
    <n v="0"/>
    <n v="310"/>
    <n v="10723.5"/>
  </r>
  <r>
    <n v="2009"/>
    <s v="2C2"/>
    <x v="11"/>
    <n v="24104"/>
    <n v="71114"/>
    <n v="27"/>
    <s v="tonne"/>
    <n v="21734.81"/>
    <s v="Output"/>
    <s v="CO2"/>
    <n v="1.5"/>
    <n v="1"/>
    <n v="1"/>
    <s v="CH4"/>
    <n v="0"/>
    <n v="1"/>
    <n v="21"/>
    <m/>
    <n v="0"/>
    <n v="0"/>
    <n v="310"/>
    <n v="32602.215000000004"/>
  </r>
  <r>
    <n v="2009"/>
    <s v="2C2"/>
    <x v="11"/>
    <n v="24104"/>
    <n v="71114"/>
    <n v="27"/>
    <s v="tonne"/>
    <n v="2099"/>
    <s v="Output"/>
    <s v="CO2"/>
    <n v="1.5"/>
    <n v="1"/>
    <n v="1"/>
    <s v="CH4"/>
    <n v="0"/>
    <n v="1"/>
    <n v="21"/>
    <m/>
    <n v="0"/>
    <n v="0"/>
    <n v="310"/>
    <n v="3148.5"/>
  </r>
  <r>
    <n v="2009"/>
    <s v="2C2"/>
    <x v="11"/>
    <n v="24104"/>
    <n v="71114"/>
    <n v="27"/>
    <s v="tonne"/>
    <n v="9514.2260000000006"/>
    <s v="Output"/>
    <s v="CO2"/>
    <n v="1.5"/>
    <n v="1"/>
    <n v="1"/>
    <s v="CH4"/>
    <n v="0"/>
    <n v="1"/>
    <n v="21"/>
    <m/>
    <n v="0"/>
    <n v="0"/>
    <n v="310"/>
    <n v="14271.339"/>
  </r>
  <r>
    <n v="2009"/>
    <s v="2C2"/>
    <x v="11"/>
    <n v="24104"/>
    <n v="71114"/>
    <n v="27"/>
    <s v="tonne"/>
    <n v="276.2"/>
    <s v="Output"/>
    <s v="CO2"/>
    <n v="1.5"/>
    <n v="1"/>
    <n v="1"/>
    <s v="CH4"/>
    <n v="0"/>
    <n v="1"/>
    <n v="21"/>
    <m/>
    <n v="0"/>
    <n v="0"/>
    <n v="310"/>
    <n v="414.29999999999995"/>
  </r>
  <r>
    <n v="2009"/>
    <s v="2C2"/>
    <x v="11"/>
    <n v="24104"/>
    <n v="71114"/>
    <n v="27"/>
    <s v="tonne"/>
    <n v="22015"/>
    <s v="Output"/>
    <s v="CO2"/>
    <n v="1.5"/>
    <n v="1"/>
    <n v="1"/>
    <s v="CH4"/>
    <n v="0"/>
    <n v="1"/>
    <n v="21"/>
    <m/>
    <n v="0"/>
    <n v="0"/>
    <n v="310"/>
    <n v="33022.5"/>
  </r>
  <r>
    <n v="2009"/>
    <s v="2C2"/>
    <x v="11"/>
    <n v="24104"/>
    <n v="71114"/>
    <n v="27"/>
    <s v="tonne"/>
    <n v="10445"/>
    <s v="Output"/>
    <s v="CO2"/>
    <n v="1.5"/>
    <n v="1"/>
    <n v="1"/>
    <s v="CH4"/>
    <n v="0"/>
    <n v="1"/>
    <n v="21"/>
    <m/>
    <n v="0"/>
    <n v="0"/>
    <n v="310"/>
    <n v="15667.5"/>
  </r>
  <r>
    <n v="2009"/>
    <s v="2C2"/>
    <x v="11"/>
    <n v="24104"/>
    <n v="71114"/>
    <n v="27"/>
    <s v="tonne"/>
    <n v="1763"/>
    <s v="Output"/>
    <s v="CO2"/>
    <n v="1.5"/>
    <n v="1"/>
    <n v="1"/>
    <s v="CH4"/>
    <n v="0"/>
    <n v="1"/>
    <n v="21"/>
    <m/>
    <n v="0"/>
    <n v="0"/>
    <n v="310"/>
    <n v="2644.5"/>
  </r>
  <r>
    <n v="2009"/>
    <s v="2C2"/>
    <x v="13"/>
    <n v="24104"/>
    <n v="71115"/>
    <n v="27"/>
    <s v="tonne"/>
    <n v="4398.6450000000004"/>
    <s v="Output"/>
    <s v="CO2"/>
    <n v="4"/>
    <n v="1E-3"/>
    <n v="1"/>
    <s v="CH4"/>
    <n v="1.1019999999999999E-3"/>
    <n v="1E-3"/>
    <n v="21"/>
    <m/>
    <n v="0"/>
    <n v="0"/>
    <n v="310"/>
    <n v="17.696373442590001"/>
  </r>
  <r>
    <n v="2009"/>
    <s v="2C2"/>
    <x v="13"/>
    <n v="24104"/>
    <n v="71115"/>
    <n v="27"/>
    <s v="tonne"/>
    <n v="4342"/>
    <s v="Output"/>
    <s v="CO2"/>
    <n v="4"/>
    <n v="1E-3"/>
    <n v="1"/>
    <s v="CH4"/>
    <n v="1.1019999999999999E-3"/>
    <n v="1E-3"/>
    <n v="21"/>
    <m/>
    <n v="0"/>
    <n v="0"/>
    <n v="310"/>
    <n v="17.468482564000002"/>
  </r>
  <r>
    <n v="2009"/>
    <s v="2C2"/>
    <x v="13"/>
    <n v="24104"/>
    <n v="71115"/>
    <n v="27"/>
    <s v="tonne"/>
    <n v="266"/>
    <s v="Output"/>
    <s v="CO2"/>
    <n v="4"/>
    <n v="1E-3"/>
    <n v="1"/>
    <s v="CH4"/>
    <n v="1.1019999999999999E-3"/>
    <n v="1E-3"/>
    <n v="21"/>
    <m/>
    <n v="0"/>
    <n v="0"/>
    <n v="310"/>
    <n v="1.0701557720000001"/>
  </r>
  <r>
    <n v="2009"/>
    <s v="2C2"/>
    <x v="13"/>
    <n v="24104"/>
    <n v="71115"/>
    <n v="27"/>
    <s v="tonne"/>
    <n v="2051.1559999999999"/>
    <s v="Output"/>
    <s v="CO2"/>
    <n v="4"/>
    <n v="1E-3"/>
    <n v="1"/>
    <s v="CH4"/>
    <n v="1.1019999999999999E-3"/>
    <n v="1E-3"/>
    <n v="21"/>
    <m/>
    <n v="0"/>
    <n v="0"/>
    <n v="310"/>
    <n v="8.2520918521520006"/>
  </r>
  <r>
    <n v="2009"/>
    <s v="2C2"/>
    <x v="13"/>
    <n v="24104"/>
    <n v="71115"/>
    <n v="27"/>
    <s v="tonne"/>
    <n v="3319.7429999999999"/>
    <s v="Output"/>
    <s v="CO2"/>
    <n v="4"/>
    <n v="1E-3"/>
    <n v="1"/>
    <s v="CH4"/>
    <n v="1.1019999999999999E-3"/>
    <n v="1E-3"/>
    <n v="21"/>
    <m/>
    <n v="0"/>
    <n v="0"/>
    <n v="310"/>
    <n v="13.355797492505999"/>
  </r>
  <r>
    <n v="2009"/>
    <s v="2C2"/>
    <x v="13"/>
    <n v="24104"/>
    <n v="71115"/>
    <n v="27"/>
    <s v="tonne"/>
    <n v="12896"/>
    <s v="Output"/>
    <s v="CO2"/>
    <n v="4"/>
    <n v="1E-3"/>
    <n v="1"/>
    <s v="CH4"/>
    <n v="1.1019999999999999E-3"/>
    <n v="1E-3"/>
    <n v="21"/>
    <m/>
    <n v="0"/>
    <n v="0"/>
    <n v="310"/>
    <n v="51.882439232000003"/>
  </r>
  <r>
    <n v="2009"/>
    <s v="2C2"/>
    <x v="13"/>
    <n v="24104"/>
    <n v="71115"/>
    <n v="27"/>
    <s v="tonne"/>
    <n v="2260"/>
    <s v="Output"/>
    <s v="CO2"/>
    <n v="4"/>
    <n v="1E-3"/>
    <n v="1"/>
    <s v="CH4"/>
    <n v="1.1019999999999999E-3"/>
    <n v="1E-3"/>
    <n v="21"/>
    <m/>
    <n v="0"/>
    <n v="0"/>
    <n v="310"/>
    <n v="9.0923009200000013"/>
  </r>
  <r>
    <n v="2009"/>
    <s v="2C2"/>
    <x v="13"/>
    <n v="24104"/>
    <n v="71115"/>
    <n v="27"/>
    <s v="tonne"/>
    <n v="175"/>
    <s v="Output"/>
    <s v="CO2"/>
    <n v="4"/>
    <n v="1E-3"/>
    <n v="1"/>
    <s v="CH4"/>
    <n v="1.1019999999999999E-3"/>
    <n v="1E-3"/>
    <n v="21"/>
    <m/>
    <n v="0"/>
    <n v="0"/>
    <n v="310"/>
    <n v="0.70404985000000009"/>
  </r>
  <r>
    <n v="2009"/>
    <s v="2C2"/>
    <x v="13"/>
    <n v="24104"/>
    <n v="71115"/>
    <n v="27"/>
    <s v="tonne"/>
    <n v="2584.0889999999999"/>
    <s v="Output"/>
    <s v="CO2"/>
    <n v="4"/>
    <n v="1E-3"/>
    <n v="1"/>
    <s v="CH4"/>
    <n v="1.1019999999999999E-3"/>
    <n v="1E-3"/>
    <n v="21"/>
    <m/>
    <n v="0"/>
    <n v="0"/>
    <n v="310"/>
    <n v="10.396156987638001"/>
  </r>
  <r>
    <n v="2009"/>
    <s v="2C2"/>
    <x v="13"/>
    <n v="24104"/>
    <n v="71115"/>
    <n v="27"/>
    <s v="tonne"/>
    <n v="16371.89"/>
    <s v="Output"/>
    <s v="CO2"/>
    <n v="4"/>
    <n v="1E-3"/>
    <n v="1"/>
    <s v="CH4"/>
    <n v="1.1019999999999999E-3"/>
    <n v="1E-3"/>
    <n v="21"/>
    <m/>
    <n v="0"/>
    <n v="0"/>
    <n v="310"/>
    <n v="65.866438278380002"/>
  </r>
  <r>
    <n v="2009"/>
    <s v="2C2"/>
    <x v="13"/>
    <n v="24104"/>
    <n v="71115"/>
    <n v="27"/>
    <s v="tonne"/>
    <n v="10214.5"/>
    <s v="Output"/>
    <s v="CO2"/>
    <n v="4"/>
    <n v="1E-3"/>
    <n v="1"/>
    <s v="CH4"/>
    <n v="1.1019999999999999E-3"/>
    <n v="1E-3"/>
    <n v="21"/>
    <m/>
    <n v="0"/>
    <n v="0"/>
    <n v="310"/>
    <n v="41.094383959000005"/>
  </r>
  <r>
    <n v="2009"/>
    <s v="2C2"/>
    <x v="13"/>
    <n v="24104"/>
    <n v="71115"/>
    <n v="27"/>
    <s v="tonne"/>
    <n v="2384.7809999999999"/>
    <s v="Output"/>
    <s v="CO2"/>
    <n v="4"/>
    <n v="1E-3"/>
    <n v="1"/>
    <s v="CH4"/>
    <n v="1.1019999999999999E-3"/>
    <n v="1E-3"/>
    <n v="21"/>
    <m/>
    <n v="0"/>
    <n v="0"/>
    <n v="310"/>
    <n v="9.5943126019019989"/>
  </r>
  <r>
    <n v="2009"/>
    <s v="2C2"/>
    <x v="13"/>
    <n v="24104"/>
    <n v="71115"/>
    <n v="27"/>
    <s v="tonne"/>
    <n v="12195"/>
    <s v="Output"/>
    <s v="CO2"/>
    <n v="4"/>
    <n v="1E-3"/>
    <n v="1"/>
    <s v="CH4"/>
    <n v="1.1019999999999999E-3"/>
    <n v="1E-3"/>
    <n v="21"/>
    <m/>
    <n v="0"/>
    <n v="0"/>
    <n v="310"/>
    <n v="49.06221669"/>
  </r>
  <r>
    <n v="2009"/>
    <s v="2C2"/>
    <x v="13"/>
    <n v="24104"/>
    <n v="71116"/>
    <n v="27"/>
    <s v="tonne"/>
    <n v="97.245000000000005"/>
    <s v="Output"/>
    <s v="CO2"/>
    <n v="4"/>
    <n v="1E-3"/>
    <n v="1"/>
    <s v="CH4"/>
    <n v="1.1019999999999999E-3"/>
    <n v="1E-3"/>
    <n v="21"/>
    <m/>
    <n v="0"/>
    <n v="0"/>
    <n v="310"/>
    <n v="0.39123044379000005"/>
  </r>
  <r>
    <n v="2009"/>
    <s v="2C2"/>
    <x v="13"/>
    <n v="24104"/>
    <n v="71116"/>
    <n v="27"/>
    <s v="tonne"/>
    <n v="8562"/>
    <s v="Output"/>
    <s v="CO2"/>
    <n v="4"/>
    <n v="1E-3"/>
    <n v="1"/>
    <s v="CH4"/>
    <n v="1.1019999999999999E-3"/>
    <n v="1E-3"/>
    <n v="21"/>
    <m/>
    <n v="0"/>
    <n v="0"/>
    <n v="310"/>
    <n v="34.446141804"/>
  </r>
  <r>
    <n v="2009"/>
    <s v="2C2"/>
    <x v="13"/>
    <n v="24104"/>
    <n v="71116"/>
    <n v="27"/>
    <s v="tonne"/>
    <n v="247"/>
    <s v="Output"/>
    <s v="CO2"/>
    <n v="4"/>
    <n v="1E-3"/>
    <n v="1"/>
    <s v="CH4"/>
    <n v="1.1019999999999999E-3"/>
    <n v="1E-3"/>
    <n v="21"/>
    <m/>
    <n v="0"/>
    <n v="0"/>
    <n v="310"/>
    <n v="0.99371607399999995"/>
  </r>
  <r>
    <n v="2009"/>
    <s v="2C2"/>
    <x v="13"/>
    <n v="24104"/>
    <n v="71116"/>
    <n v="27"/>
    <s v="tonne"/>
    <n v="20532.599999999999"/>
    <s v="Output"/>
    <s v="CO2"/>
    <n v="4"/>
    <n v="1E-3"/>
    <n v="1"/>
    <s v="CH4"/>
    <n v="1.1019999999999999E-3"/>
    <n v="1E-3"/>
    <n v="21"/>
    <m/>
    <n v="0"/>
    <n v="0"/>
    <n v="310"/>
    <n v="82.605565429199999"/>
  </r>
  <r>
    <n v="2009"/>
    <s v="2C2"/>
    <x v="13"/>
    <n v="24104"/>
    <n v="71116"/>
    <n v="27"/>
    <s v="tonne"/>
    <n v="2708.08"/>
    <s v="Output"/>
    <s v="CO2"/>
    <n v="4"/>
    <n v="1E-3"/>
    <n v="1"/>
    <s v="CH4"/>
    <n v="1.1019999999999999E-3"/>
    <n v="1E-3"/>
    <n v="21"/>
    <m/>
    <n v="0"/>
    <n v="0"/>
    <n v="310"/>
    <n v="10.89499038736"/>
  </r>
  <r>
    <n v="2009"/>
    <s v="2C2"/>
    <x v="13"/>
    <n v="24104"/>
    <n v="71116"/>
    <n v="27"/>
    <s v="tonne"/>
    <n v="965"/>
    <s v="Output"/>
    <s v="CO2"/>
    <n v="4"/>
    <n v="1E-3"/>
    <n v="1"/>
    <s v="CH4"/>
    <n v="1.1019999999999999E-3"/>
    <n v="1E-3"/>
    <n v="21"/>
    <m/>
    <n v="0"/>
    <n v="0"/>
    <n v="310"/>
    <n v="3.8823320299999997"/>
  </r>
  <r>
    <n v="2009"/>
    <s v="2C2"/>
    <x v="12"/>
    <n v="24104"/>
    <n v="71117"/>
    <n v="27"/>
    <s v="tonne"/>
    <n v="35843"/>
    <s v="Output"/>
    <s v="CO2"/>
    <n v="1.3"/>
    <n v="1"/>
    <n v="1"/>
    <m/>
    <n v="0"/>
    <n v="0"/>
    <n v="21"/>
    <m/>
    <n v="0"/>
    <n v="0"/>
    <n v="310"/>
    <n v="46595.9"/>
  </r>
  <r>
    <n v="2009"/>
    <s v="2C2"/>
    <x v="12"/>
    <n v="24104"/>
    <n v="71117"/>
    <n v="27"/>
    <s v="tonne"/>
    <n v="910.5"/>
    <s v="Output"/>
    <s v="CO2"/>
    <n v="1.3"/>
    <n v="1"/>
    <n v="1"/>
    <m/>
    <n v="0"/>
    <n v="0"/>
    <n v="21"/>
    <m/>
    <n v="0"/>
    <n v="0"/>
    <n v="310"/>
    <n v="1183.6500000000001"/>
  </r>
  <r>
    <n v="2009"/>
    <s v="2C2"/>
    <x v="12"/>
    <n v="24104"/>
    <n v="71117"/>
    <n v="27"/>
    <s v="tonne"/>
    <n v="85490"/>
    <s v="Output"/>
    <s v="CO2"/>
    <n v="1.3"/>
    <n v="1"/>
    <n v="1"/>
    <m/>
    <n v="0"/>
    <n v="0"/>
    <n v="21"/>
    <m/>
    <n v="0"/>
    <n v="0"/>
    <n v="310"/>
    <n v="111137"/>
  </r>
  <r>
    <n v="2009"/>
    <s v="2C2"/>
    <x v="12"/>
    <n v="24104"/>
    <n v="71117"/>
    <n v="27"/>
    <s v="tonne"/>
    <n v="4973"/>
    <s v="Output"/>
    <s v="CO2"/>
    <n v="1.3"/>
    <n v="1"/>
    <n v="1"/>
    <m/>
    <n v="0"/>
    <n v="0"/>
    <n v="21"/>
    <m/>
    <n v="0"/>
    <n v="0"/>
    <n v="310"/>
    <n v="6464.9000000000005"/>
  </r>
  <r>
    <n v="2009"/>
    <s v="2C2"/>
    <x v="12"/>
    <n v="24104"/>
    <n v="71117"/>
    <n v="27"/>
    <s v="tonne"/>
    <n v="53745"/>
    <s v="Output"/>
    <s v="CO2"/>
    <n v="1.3"/>
    <n v="1"/>
    <n v="1"/>
    <m/>
    <n v="0"/>
    <n v="0"/>
    <n v="21"/>
    <m/>
    <n v="0"/>
    <n v="0"/>
    <n v="310"/>
    <n v="69868.5"/>
  </r>
  <r>
    <n v="2009"/>
    <s v="2C2"/>
    <x v="12"/>
    <n v="24104"/>
    <n v="71117"/>
    <n v="27"/>
    <s v="tonne"/>
    <n v="3"/>
    <s v="Output"/>
    <s v="CO2"/>
    <n v="1.3"/>
    <n v="1"/>
    <n v="1"/>
    <m/>
    <n v="0"/>
    <n v="0"/>
    <n v="21"/>
    <m/>
    <n v="0"/>
    <n v="0"/>
    <n v="310"/>
    <n v="3.9000000000000004"/>
  </r>
  <r>
    <n v="2009"/>
    <s v="2C2"/>
    <x v="12"/>
    <n v="24104"/>
    <n v="71117"/>
    <n v="27"/>
    <s v="tonne"/>
    <n v="59181"/>
    <s v="Output"/>
    <s v="CO2"/>
    <n v="1.3"/>
    <n v="1"/>
    <n v="1"/>
    <m/>
    <n v="0"/>
    <n v="0"/>
    <n v="21"/>
    <m/>
    <n v="0"/>
    <n v="0"/>
    <n v="310"/>
    <n v="76935.3"/>
  </r>
  <r>
    <n v="2009"/>
    <s v="2C2"/>
    <x v="12"/>
    <n v="24104"/>
    <n v="71117"/>
    <n v="27"/>
    <s v="tonne"/>
    <n v="838"/>
    <s v="Output"/>
    <s v="CO2"/>
    <n v="1.3"/>
    <n v="1"/>
    <n v="1"/>
    <m/>
    <n v="0"/>
    <n v="0"/>
    <n v="21"/>
    <m/>
    <n v="0"/>
    <n v="0"/>
    <n v="310"/>
    <n v="1089.4000000000001"/>
  </r>
  <r>
    <n v="2009"/>
    <s v="2C2"/>
    <x v="12"/>
    <n v="24104"/>
    <n v="71117"/>
    <n v="27"/>
    <s v="tonne"/>
    <n v="22927"/>
    <s v="Output"/>
    <s v="CO2"/>
    <n v="1.3"/>
    <n v="1"/>
    <n v="1"/>
    <m/>
    <n v="0"/>
    <n v="0"/>
    <n v="21"/>
    <m/>
    <n v="0"/>
    <n v="0"/>
    <n v="310"/>
    <n v="29805.100000000002"/>
  </r>
  <r>
    <n v="2009"/>
    <s v="2C2"/>
    <x v="12"/>
    <n v="24104"/>
    <n v="71117"/>
    <n v="27"/>
    <s v="tonne"/>
    <n v="14310"/>
    <s v="Output"/>
    <s v="CO2"/>
    <n v="1.3"/>
    <n v="1"/>
    <n v="1"/>
    <m/>
    <n v="0"/>
    <n v="0"/>
    <n v="21"/>
    <m/>
    <n v="0"/>
    <n v="0"/>
    <n v="310"/>
    <n v="18603"/>
  </r>
  <r>
    <n v="2009"/>
    <s v="2C2"/>
    <x v="12"/>
    <n v="24104"/>
    <n v="71117"/>
    <n v="27"/>
    <s v="tonne"/>
    <n v="3913"/>
    <s v="Output"/>
    <s v="CO2"/>
    <n v="1.3"/>
    <n v="1"/>
    <n v="1"/>
    <m/>
    <n v="0"/>
    <n v="0"/>
    <n v="21"/>
    <m/>
    <n v="0"/>
    <n v="0"/>
    <n v="310"/>
    <n v="5086.9000000000005"/>
  </r>
  <r>
    <n v="2009"/>
    <s v="2C2"/>
    <x v="12"/>
    <n v="24104"/>
    <n v="71117"/>
    <n v="27"/>
    <s v="tonne"/>
    <n v="45010"/>
    <s v="Output"/>
    <s v="CO2"/>
    <n v="1.3"/>
    <n v="1"/>
    <n v="1"/>
    <m/>
    <n v="0"/>
    <n v="0"/>
    <n v="21"/>
    <m/>
    <n v="0"/>
    <n v="0"/>
    <n v="310"/>
    <n v="58513"/>
  </r>
  <r>
    <n v="2009"/>
    <s v="2C7"/>
    <x v="14"/>
    <n v="24201"/>
    <n v="21127"/>
    <n v="27"/>
    <s v="tonne"/>
    <n v="448"/>
    <s v="Input"/>
    <s v="CO2"/>
    <n v="0.45267000000000002"/>
    <n v="1"/>
    <n v="1"/>
    <m/>
    <n v="0"/>
    <n v="0"/>
    <n v="21"/>
    <m/>
    <n v="0"/>
    <n v="0"/>
    <n v="310"/>
    <n v="202.79616000000001"/>
  </r>
  <r>
    <n v="2009"/>
    <s v="2C7"/>
    <x v="14"/>
    <n v="24201"/>
    <n v="21168"/>
    <n v="27"/>
    <s v="tonne"/>
    <n v="917"/>
    <s v="Input"/>
    <s v="CO2"/>
    <n v="0.45267000000000002"/>
    <n v="1"/>
    <n v="1"/>
    <m/>
    <n v="0"/>
    <n v="0"/>
    <n v="21"/>
    <m/>
    <n v="0"/>
    <n v="0"/>
    <n v="310"/>
    <n v="415.09838999999999"/>
  </r>
  <r>
    <n v="2009"/>
    <s v="2D1"/>
    <x v="15"/>
    <n v="10401"/>
    <n v="23902"/>
    <n v="27"/>
    <s v="tonne"/>
    <n v="23090.11"/>
    <s v="Input"/>
    <s v="CO2"/>
    <n v="73.3"/>
    <n v="3.3200000000000001E-5"/>
    <n v="1"/>
    <m/>
    <n v="0"/>
    <n v="0"/>
    <n v="21"/>
    <m/>
    <n v="0"/>
    <n v="0"/>
    <n v="310"/>
    <n v="56.191168091600005"/>
  </r>
  <r>
    <n v="2009"/>
    <s v="2D1"/>
    <x v="15"/>
    <n v="10402"/>
    <n v="23907"/>
    <n v="12"/>
    <s v="litres"/>
    <n v="1006"/>
    <s v="Input"/>
    <s v="CO2"/>
    <n v="73.3"/>
    <n v="3.3200000000000001E-5"/>
    <n v="1"/>
    <m/>
    <n v="0"/>
    <n v="0"/>
    <n v="21"/>
    <m/>
    <n v="0"/>
    <n v="0"/>
    <n v="310"/>
    <n v="2.4481613600000003"/>
  </r>
  <r>
    <n v="2009"/>
    <s v="2D1"/>
    <x v="15"/>
    <n v="13111"/>
    <n v="23903"/>
    <n v="12"/>
    <s v="litres"/>
    <n v="893109"/>
    <s v="Input"/>
    <s v="CO2"/>
    <n v="73.3"/>
    <n v="3.3200000000000001E-5"/>
    <n v="1"/>
    <m/>
    <n v="0"/>
    <n v="0"/>
    <n v="21"/>
    <m/>
    <n v="0"/>
    <n v="0"/>
    <n v="310"/>
    <n v="2173.4343380400001"/>
  </r>
  <r>
    <n v="2009"/>
    <s v="2D1"/>
    <x v="15"/>
    <n v="13111"/>
    <n v="23903"/>
    <n v="12"/>
    <s v="litres"/>
    <n v="891.62189999999998"/>
    <s v="Input"/>
    <s v="CO2"/>
    <n v="73.3"/>
    <n v="3.3200000000000001E-5"/>
    <n v="1"/>
    <m/>
    <n v="0"/>
    <n v="0"/>
    <n v="21"/>
    <m/>
    <n v="0"/>
    <n v="0"/>
    <n v="310"/>
    <n v="2.1698153909640001"/>
  </r>
  <r>
    <n v="2009"/>
    <s v="2D1"/>
    <x v="15"/>
    <n v="13111"/>
    <n v="23907"/>
    <n v="12"/>
    <s v="litres"/>
    <n v="22975.35"/>
    <s v="Input"/>
    <s v="CO2"/>
    <n v="73.3"/>
    <n v="3.3200000000000001E-5"/>
    <n v="1"/>
    <m/>
    <n v="0"/>
    <n v="0"/>
    <n v="21"/>
    <m/>
    <n v="0"/>
    <n v="0"/>
    <n v="310"/>
    <n v="55.911892745999992"/>
  </r>
  <r>
    <n v="2009"/>
    <s v="2D1"/>
    <x v="15"/>
    <n v="13114"/>
    <n v="23903"/>
    <n v="12"/>
    <s v="litres"/>
    <n v="1325468"/>
    <s v="Input"/>
    <s v="CO2"/>
    <n v="73.3"/>
    <n v="3.3200000000000001E-5"/>
    <n v="1"/>
    <m/>
    <n v="0"/>
    <n v="0"/>
    <n v="21"/>
    <m/>
    <n v="0"/>
    <n v="0"/>
    <n v="310"/>
    <n v="3225.6059060799998"/>
  </r>
  <r>
    <n v="2009"/>
    <s v="2D1"/>
    <x v="15"/>
    <n v="13114"/>
    <n v="23903"/>
    <n v="12"/>
    <s v="litres"/>
    <n v="619908.80000000005"/>
    <s v="Input"/>
    <s v="CO2"/>
    <n v="73.3"/>
    <n v="3.3200000000000001E-5"/>
    <n v="1"/>
    <m/>
    <n v="0"/>
    <n v="0"/>
    <n v="21"/>
    <m/>
    <n v="0"/>
    <n v="0"/>
    <n v="310"/>
    <n v="1508.5852593279999"/>
  </r>
  <r>
    <n v="2009"/>
    <s v="2D1"/>
    <x v="15"/>
    <n v="13114"/>
    <n v="23903"/>
    <n v="12"/>
    <s v="litres"/>
    <n v="9748385"/>
    <s v="Input"/>
    <s v="CO2"/>
    <n v="73.3"/>
    <n v="3.3200000000000001E-5"/>
    <n v="1"/>
    <m/>
    <n v="0"/>
    <n v="0"/>
    <n v="21"/>
    <m/>
    <n v="0"/>
    <n v="0"/>
    <n v="310"/>
    <n v="23723.279800600001"/>
  </r>
  <r>
    <n v="2009"/>
    <s v="2D1"/>
    <x v="15"/>
    <n v="13114"/>
    <n v="23907"/>
    <n v="12"/>
    <s v="litres"/>
    <n v="158804"/>
    <s v="Input"/>
    <s v="CO2"/>
    <n v="73.3"/>
    <n v="3.3200000000000001E-5"/>
    <n v="1"/>
    <m/>
    <n v="0"/>
    <n v="0"/>
    <n v="21"/>
    <m/>
    <n v="0"/>
    <n v="0"/>
    <n v="310"/>
    <n v="386.45906223999998"/>
  </r>
  <r>
    <n v="2009"/>
    <s v="2D1"/>
    <x v="15"/>
    <n v="13114"/>
    <n v="23907"/>
    <n v="12"/>
    <s v="litres"/>
    <n v="353277"/>
    <s v="Input"/>
    <s v="CO2"/>
    <n v="73.3"/>
    <n v="3.3200000000000001E-5"/>
    <n v="1"/>
    <m/>
    <n v="0"/>
    <n v="0"/>
    <n v="21"/>
    <m/>
    <n v="0"/>
    <n v="0"/>
    <n v="310"/>
    <n v="859.72077611999998"/>
  </r>
  <r>
    <n v="2009"/>
    <s v="2D1"/>
    <x v="15"/>
    <n v="13114"/>
    <n v="23907"/>
    <n v="12"/>
    <s v="litres"/>
    <n v="152372"/>
    <s v="Input"/>
    <s v="CO2"/>
    <n v="73.3"/>
    <n v="3.3200000000000001E-5"/>
    <n v="1"/>
    <m/>
    <n v="0"/>
    <n v="0"/>
    <n v="21"/>
    <m/>
    <n v="0"/>
    <n v="0"/>
    <n v="310"/>
    <n v="370.80640432000001"/>
  </r>
  <r>
    <n v="2009"/>
    <s v="2D1"/>
    <x v="15"/>
    <n v="13114"/>
    <n v="23907"/>
    <n v="12"/>
    <s v="litres"/>
    <n v="688895"/>
    <s v="Input"/>
    <s v="CO2"/>
    <n v="73.3"/>
    <n v="3.3200000000000001E-5"/>
    <n v="1"/>
    <m/>
    <n v="0"/>
    <n v="0"/>
    <n v="21"/>
    <m/>
    <n v="0"/>
    <n v="0"/>
    <n v="310"/>
    <n v="1676.4673162000001"/>
  </r>
  <r>
    <n v="2009"/>
    <s v="2D1"/>
    <x v="15"/>
    <n v="13114"/>
    <n v="23911"/>
    <n v="12"/>
    <s v="litres"/>
    <n v="1608667"/>
    <s v="Input"/>
    <s v="CO2"/>
    <n v="73.3"/>
    <n v="3.3200000000000001E-5"/>
    <n v="1"/>
    <m/>
    <n v="0"/>
    <n v="0"/>
    <n v="21"/>
    <m/>
    <n v="0"/>
    <n v="0"/>
    <n v="310"/>
    <n v="3914.7876645199999"/>
  </r>
  <r>
    <n v="2009"/>
    <s v="2D1"/>
    <x v="15"/>
    <n v="13119"/>
    <n v="23903"/>
    <n v="12"/>
    <s v="litres"/>
    <n v="28724.84"/>
    <s v="Input"/>
    <s v="CO2"/>
    <n v="73.3"/>
    <n v="3.3200000000000001E-5"/>
    <n v="1"/>
    <m/>
    <n v="0"/>
    <n v="0"/>
    <n v="21"/>
    <m/>
    <n v="0"/>
    <n v="0"/>
    <n v="310"/>
    <n v="69.903621630399996"/>
  </r>
  <r>
    <n v="2009"/>
    <s v="2D1"/>
    <x v="15"/>
    <n v="13119"/>
    <n v="23903"/>
    <n v="12"/>
    <s v="litres"/>
    <n v="1791.7570000000001"/>
    <s v="Input"/>
    <s v="CO2"/>
    <n v="73.3"/>
    <n v="3.3200000000000001E-5"/>
    <n v="1"/>
    <m/>
    <n v="0"/>
    <n v="0"/>
    <n v="21"/>
    <m/>
    <n v="0"/>
    <n v="0"/>
    <n v="310"/>
    <n v="4.3603481649200004"/>
  </r>
  <r>
    <n v="2009"/>
    <s v="2D1"/>
    <x v="15"/>
    <n v="13119"/>
    <n v="23903"/>
    <n v="12"/>
    <s v="litres"/>
    <n v="573628"/>
    <s v="Input"/>
    <s v="CO2"/>
    <n v="73.3"/>
    <n v="3.3200000000000001E-5"/>
    <n v="1"/>
    <m/>
    <n v="0"/>
    <n v="0"/>
    <n v="21"/>
    <m/>
    <n v="0"/>
    <n v="0"/>
    <n v="310"/>
    <n v="1395.9581556799999"/>
  </r>
  <r>
    <n v="2009"/>
    <s v="2D1"/>
    <x v="15"/>
    <n v="19209"/>
    <n v="23903"/>
    <n v="12"/>
    <s v="litres"/>
    <n v="31400000"/>
    <s v="Input"/>
    <s v="CO2"/>
    <n v="73.3"/>
    <n v="3.3200000000000001E-5"/>
    <n v="1"/>
    <m/>
    <n v="0"/>
    <n v="0"/>
    <n v="21"/>
    <m/>
    <n v="0"/>
    <n v="0"/>
    <n v="310"/>
    <n v="76413.784"/>
  </r>
  <r>
    <n v="2009"/>
    <s v="2D1"/>
    <x v="15"/>
    <n v="19209"/>
    <n v="23903"/>
    <n v="12"/>
    <s v="litres"/>
    <n v="1080169"/>
    <s v="Input"/>
    <s v="CO2"/>
    <n v="73.3"/>
    <n v="3.3200000000000001E-5"/>
    <n v="1"/>
    <m/>
    <n v="0"/>
    <n v="0"/>
    <n v="21"/>
    <m/>
    <n v="0"/>
    <n v="0"/>
    <n v="310"/>
    <n v="2628.6560716399999"/>
  </r>
  <r>
    <n v="2009"/>
    <s v="2D1"/>
    <x v="15"/>
    <n v="19209"/>
    <n v="23903"/>
    <n v="12"/>
    <s v="litres"/>
    <n v="534570"/>
    <s v="Input"/>
    <s v="CO2"/>
    <n v="73.3"/>
    <n v="3.3200000000000001E-5"/>
    <n v="1"/>
    <m/>
    <n v="0"/>
    <n v="0"/>
    <n v="21"/>
    <m/>
    <n v="0"/>
    <n v="0"/>
    <n v="310"/>
    <n v="1300.9081692"/>
  </r>
  <r>
    <n v="2009"/>
    <s v="2D1"/>
    <x v="15"/>
    <n v="19209"/>
    <n v="23903"/>
    <n v="12"/>
    <s v="litres"/>
    <n v="230353.9"/>
    <s v="Input"/>
    <s v="CO2"/>
    <n v="73.3"/>
    <n v="3.3200000000000001E-5"/>
    <n v="1"/>
    <m/>
    <n v="0"/>
    <n v="0"/>
    <n v="21"/>
    <m/>
    <n v="0"/>
    <n v="0"/>
    <n v="310"/>
    <n v="560.58003688399992"/>
  </r>
  <r>
    <n v="2009"/>
    <s v="2D1"/>
    <x v="15"/>
    <n v="19209"/>
    <n v="23903"/>
    <n v="12"/>
    <s v="litres"/>
    <n v="55500000"/>
    <s v="Input"/>
    <s v="CO2"/>
    <n v="73.3"/>
    <n v="3.3200000000000001E-5"/>
    <n v="1"/>
    <m/>
    <n v="0"/>
    <n v="0"/>
    <n v="21"/>
    <m/>
    <n v="0"/>
    <n v="0"/>
    <n v="310"/>
    <n v="135062.58000000002"/>
  </r>
  <r>
    <n v="2009"/>
    <s v="2D1"/>
    <x v="15"/>
    <n v="19209"/>
    <n v="23903"/>
    <n v="12"/>
    <s v="litres"/>
    <n v="882963"/>
    <s v="Input"/>
    <s v="CO2"/>
    <n v="73.3"/>
    <n v="3.3200000000000001E-5"/>
    <n v="1"/>
    <m/>
    <n v="0"/>
    <n v="0"/>
    <n v="21"/>
    <m/>
    <n v="0"/>
    <n v="0"/>
    <n v="310"/>
    <n v="2148.7434382800002"/>
  </r>
  <r>
    <n v="2009"/>
    <s v="2D1"/>
    <x v="15"/>
    <n v="19209"/>
    <n v="23903"/>
    <n v="12"/>
    <s v="litres"/>
    <n v="41767"/>
    <s v="Input"/>
    <s v="CO2"/>
    <n v="73.3"/>
    <n v="3.3200000000000001E-5"/>
    <n v="1"/>
    <m/>
    <n v="0"/>
    <n v="0"/>
    <n v="21"/>
    <m/>
    <n v="0"/>
    <n v="0"/>
    <n v="310"/>
    <n v="101.64250052"/>
  </r>
  <r>
    <n v="2009"/>
    <s v="2D1"/>
    <x v="15"/>
    <n v="19209"/>
    <n v="23903"/>
    <n v="12"/>
    <s v="litres"/>
    <n v="2598"/>
    <s v="Input"/>
    <s v="CO2"/>
    <n v="73.3"/>
    <n v="3.3200000000000001E-5"/>
    <n v="1"/>
    <m/>
    <n v="0"/>
    <n v="0"/>
    <n v="21"/>
    <m/>
    <n v="0"/>
    <n v="0"/>
    <n v="310"/>
    <n v="6.3223888800000001"/>
  </r>
  <r>
    <n v="2009"/>
    <s v="2D1"/>
    <x v="15"/>
    <n v="19209"/>
    <n v="23903"/>
    <n v="12"/>
    <s v="litres"/>
    <n v="58600000"/>
    <s v="Input"/>
    <s v="CO2"/>
    <n v="73.3"/>
    <n v="3.3200000000000001E-5"/>
    <n v="1"/>
    <m/>
    <n v="0"/>
    <n v="0"/>
    <n v="21"/>
    <m/>
    <n v="0"/>
    <n v="0"/>
    <n v="310"/>
    <n v="142606.61600000001"/>
  </r>
  <r>
    <n v="2009"/>
    <s v="2D1"/>
    <x v="15"/>
    <n v="19209"/>
    <n v="23903"/>
    <n v="12"/>
    <s v="litres"/>
    <n v="4151791"/>
    <s v="Input"/>
    <s v="CO2"/>
    <n v="73.3"/>
    <n v="3.3200000000000001E-5"/>
    <n v="1"/>
    <m/>
    <n v="0"/>
    <n v="0"/>
    <n v="21"/>
    <m/>
    <n v="0"/>
    <n v="0"/>
    <n v="310"/>
    <n v="10103.63250596"/>
  </r>
  <r>
    <n v="2009"/>
    <s v="2D1"/>
    <x v="15"/>
    <n v="19209"/>
    <n v="23907"/>
    <n v="12"/>
    <s v="litres"/>
    <n v="1155.2619999999999"/>
    <s v="Input"/>
    <s v="CO2"/>
    <n v="73.3"/>
    <n v="3.3200000000000001E-5"/>
    <n v="1"/>
    <m/>
    <n v="0"/>
    <n v="0"/>
    <n v="21"/>
    <m/>
    <n v="0"/>
    <n v="0"/>
    <n v="310"/>
    <n v="2.8113993927199998"/>
  </r>
  <r>
    <n v="2009"/>
    <s v="2D1"/>
    <x v="15"/>
    <n v="19209"/>
    <n v="23911"/>
    <n v="12"/>
    <s v="litres"/>
    <n v="2443986"/>
    <s v="Input"/>
    <s v="CO2"/>
    <n v="73.3"/>
    <n v="3.3200000000000001E-5"/>
    <n v="1"/>
    <m/>
    <n v="0"/>
    <n v="0"/>
    <n v="21"/>
    <m/>
    <n v="0"/>
    <n v="0"/>
    <n v="310"/>
    <n v="5947.5865701599996"/>
  </r>
  <r>
    <n v="2009"/>
    <s v="2D1"/>
    <x v="15"/>
    <n v="19209"/>
    <n v="23911"/>
    <n v="12"/>
    <s v="litres"/>
    <n v="2620446"/>
    <s v="Input"/>
    <s v="CO2"/>
    <n v="73.3"/>
    <n v="3.3200000000000001E-5"/>
    <n v="1"/>
    <m/>
    <n v="0"/>
    <n v="0"/>
    <n v="21"/>
    <m/>
    <n v="0"/>
    <n v="0"/>
    <n v="310"/>
    <n v="6377.0125677599999"/>
  </r>
  <r>
    <n v="2009"/>
    <s v="2D1"/>
    <x v="15"/>
    <n v="19209"/>
    <n v="23911"/>
    <n v="12"/>
    <s v="litres"/>
    <n v="637989.19999999995"/>
    <s v="Input"/>
    <s v="CO2"/>
    <n v="73.3"/>
    <n v="3.3200000000000001E-5"/>
    <n v="1"/>
    <m/>
    <n v="0"/>
    <n v="0"/>
    <n v="21"/>
    <m/>
    <n v="0"/>
    <n v="0"/>
    <n v="310"/>
    <n v="1552.5849975519998"/>
  </r>
  <r>
    <n v="2009"/>
    <s v="2D1"/>
    <x v="15"/>
    <n v="20114"/>
    <n v="23901"/>
    <n v="27"/>
    <s v="tonne"/>
    <n v="735"/>
    <s v="Input"/>
    <s v="CO2"/>
    <n v="73.3"/>
    <n v="3.3200000000000001E-5"/>
    <n v="1"/>
    <m/>
    <n v="0"/>
    <n v="0"/>
    <n v="21"/>
    <m/>
    <n v="0"/>
    <n v="0"/>
    <n v="310"/>
    <n v="1.7886666"/>
  </r>
  <r>
    <n v="2009"/>
    <s v="2D1"/>
    <x v="15"/>
    <n v="20114"/>
    <n v="23907"/>
    <n v="12"/>
    <s v="litres"/>
    <n v="22983.86"/>
    <s v="Input"/>
    <s v="CO2"/>
    <n v="73.3"/>
    <n v="3.3200000000000001E-5"/>
    <n v="1"/>
    <m/>
    <n v="0"/>
    <n v="0"/>
    <n v="21"/>
    <m/>
    <n v="0"/>
    <n v="0"/>
    <n v="310"/>
    <n v="55.932602341600003"/>
  </r>
  <r>
    <n v="2009"/>
    <s v="2D1"/>
    <x v="15"/>
    <n v="20119"/>
    <n v="23907"/>
    <n v="12"/>
    <s v="litres"/>
    <n v="8159.9279999999999"/>
    <s v="Input"/>
    <s v="CO2"/>
    <n v="73.3"/>
    <n v="3.3200000000000001E-5"/>
    <n v="1"/>
    <m/>
    <n v="0"/>
    <n v="0"/>
    <n v="21"/>
    <m/>
    <n v="0"/>
    <n v="0"/>
    <n v="310"/>
    <n v="19.857674383679999"/>
  </r>
  <r>
    <n v="2009"/>
    <s v="2D1"/>
    <x v="15"/>
    <n v="20131"/>
    <n v="23904"/>
    <n v="12"/>
    <s v="litres"/>
    <n v="591.5"/>
    <s v="Input"/>
    <s v="CO2"/>
    <n v="73.3"/>
    <n v="3.3200000000000001E-5"/>
    <n v="1"/>
    <m/>
    <n v="0"/>
    <n v="0"/>
    <n v="21"/>
    <m/>
    <n v="0"/>
    <n v="0"/>
    <n v="310"/>
    <n v="1.4394507399999998"/>
  </r>
  <r>
    <n v="2009"/>
    <s v="2D1"/>
    <x v="15"/>
    <n v="20131"/>
    <n v="23904"/>
    <n v="12"/>
    <s v="litres"/>
    <n v="262440.40000000002"/>
    <s v="Input"/>
    <s v="CO2"/>
    <n v="73.3"/>
    <n v="3.3200000000000001E-5"/>
    <n v="1"/>
    <m/>
    <n v="0"/>
    <n v="0"/>
    <n v="21"/>
    <m/>
    <n v="0"/>
    <n v="0"/>
    <n v="310"/>
    <n v="638.66445982400001"/>
  </r>
  <r>
    <n v="2009"/>
    <s v="2D1"/>
    <x v="15"/>
    <n v="20131"/>
    <n v="23907"/>
    <n v="12"/>
    <s v="litres"/>
    <n v="53798"/>
    <s v="Input"/>
    <s v="CO2"/>
    <n v="73.3"/>
    <n v="3.3200000000000001E-5"/>
    <n v="1"/>
    <m/>
    <n v="0"/>
    <n v="0"/>
    <n v="21"/>
    <m/>
    <n v="0"/>
    <n v="0"/>
    <n v="310"/>
    <n v="130.92066087999999"/>
  </r>
  <r>
    <n v="2009"/>
    <s v="2D1"/>
    <x v="15"/>
    <n v="20211"/>
    <n v="23907"/>
    <n v="12"/>
    <s v="litres"/>
    <n v="412.09"/>
    <s v="Input"/>
    <s v="CO2"/>
    <n v="73.3"/>
    <n v="3.3200000000000001E-5"/>
    <n v="1"/>
    <m/>
    <n v="0"/>
    <n v="0"/>
    <n v="21"/>
    <m/>
    <n v="0"/>
    <n v="0"/>
    <n v="310"/>
    <n v="1.0028457404"/>
  </r>
  <r>
    <n v="2009"/>
    <s v="2D1"/>
    <x v="15"/>
    <n v="20212"/>
    <n v="23908"/>
    <n v="12"/>
    <s v="litres"/>
    <n v="3705.616"/>
    <s v="Input"/>
    <s v="CO2"/>
    <n v="73.3"/>
    <n v="3.3200000000000001E-5"/>
    <n v="1"/>
    <m/>
    <n v="0"/>
    <n v="0"/>
    <n v="21"/>
    <m/>
    <n v="0"/>
    <n v="0"/>
    <n v="310"/>
    <n v="9.0178388729599988"/>
  </r>
  <r>
    <n v="2009"/>
    <s v="2D1"/>
    <x v="15"/>
    <n v="20219"/>
    <n v="23907"/>
    <n v="12"/>
    <s v="litres"/>
    <n v="2544.2550000000001"/>
    <s v="Input"/>
    <s v="CO2"/>
    <n v="73.3"/>
    <n v="3.3200000000000001E-5"/>
    <n v="1"/>
    <m/>
    <n v="0"/>
    <n v="0"/>
    <n v="21"/>
    <m/>
    <n v="0"/>
    <n v="0"/>
    <n v="310"/>
    <n v="6.1915971978000002"/>
  </r>
  <r>
    <n v="2009"/>
    <s v="2D1"/>
    <x v="15"/>
    <n v="20221"/>
    <n v="23902"/>
    <n v="27"/>
    <s v="tonne"/>
    <n v="1036.5340000000001"/>
    <s v="Input"/>
    <s v="CO2"/>
    <n v="73.3"/>
    <n v="3.3200000000000001E-5"/>
    <n v="1"/>
    <m/>
    <n v="0"/>
    <n v="0"/>
    <n v="21"/>
    <m/>
    <n v="0"/>
    <n v="0"/>
    <n v="310"/>
    <n v="2.5224676810400002"/>
  </r>
  <r>
    <n v="2009"/>
    <s v="2D1"/>
    <x v="15"/>
    <n v="20221"/>
    <n v="23903"/>
    <n v="12"/>
    <s v="litres"/>
    <n v="3466"/>
    <s v="Input"/>
    <s v="CO2"/>
    <n v="73.3"/>
    <n v="3.3200000000000001E-5"/>
    <n v="1"/>
    <m/>
    <n v="0"/>
    <n v="0"/>
    <n v="21"/>
    <m/>
    <n v="0"/>
    <n v="0"/>
    <n v="310"/>
    <n v="8.4347189599999997"/>
  </r>
  <r>
    <n v="2009"/>
    <s v="2D1"/>
    <x v="15"/>
    <n v="20221"/>
    <n v="23903"/>
    <n v="12"/>
    <s v="litres"/>
    <n v="779699"/>
    <s v="Input"/>
    <s v="CO2"/>
    <n v="73.3"/>
    <n v="3.3200000000000001E-5"/>
    <n v="1"/>
    <m/>
    <n v="0"/>
    <n v="0"/>
    <n v="21"/>
    <m/>
    <n v="0"/>
    <n v="0"/>
    <n v="310"/>
    <n v="1897.4442984399998"/>
  </r>
  <r>
    <n v="2009"/>
    <s v="2D1"/>
    <x v="15"/>
    <n v="20221"/>
    <n v="23903"/>
    <n v="12"/>
    <s v="litres"/>
    <n v="15305.23"/>
    <s v="Input"/>
    <s v="CO2"/>
    <n v="73.3"/>
    <n v="3.3200000000000001E-5"/>
    <n v="1"/>
    <m/>
    <n v="0"/>
    <n v="0"/>
    <n v="21"/>
    <m/>
    <n v="0"/>
    <n v="0"/>
    <n v="310"/>
    <n v="37.2461955188"/>
  </r>
  <r>
    <n v="2009"/>
    <s v="2D1"/>
    <x v="15"/>
    <n v="20221"/>
    <n v="23907"/>
    <n v="12"/>
    <s v="litres"/>
    <n v="11263"/>
    <s v="Input"/>
    <s v="CO2"/>
    <n v="73.3"/>
    <n v="3.3200000000000001E-5"/>
    <n v="1"/>
    <m/>
    <n v="0"/>
    <n v="0"/>
    <n v="21"/>
    <m/>
    <n v="0"/>
    <n v="0"/>
    <n v="310"/>
    <n v="27.40918628"/>
  </r>
  <r>
    <n v="2009"/>
    <s v="2D1"/>
    <x v="15"/>
    <n v="20221"/>
    <n v="23907"/>
    <n v="12"/>
    <s v="litres"/>
    <n v="136445.9"/>
    <s v="Input"/>
    <s v="CO2"/>
    <n v="73.3"/>
    <n v="3.3200000000000001E-5"/>
    <n v="1"/>
    <m/>
    <n v="0"/>
    <n v="0"/>
    <n v="21"/>
    <m/>
    <n v="0"/>
    <n v="0"/>
    <n v="310"/>
    <n v="332.04928440399999"/>
  </r>
  <r>
    <n v="2009"/>
    <s v="2D1"/>
    <x v="15"/>
    <n v="20221"/>
    <n v="23907"/>
    <n v="12"/>
    <s v="litres"/>
    <n v="153587.1"/>
    <s v="Input"/>
    <s v="CO2"/>
    <n v="73.3"/>
    <n v="3.3200000000000001E-5"/>
    <n v="1"/>
    <m/>
    <n v="0"/>
    <n v="0"/>
    <n v="21"/>
    <m/>
    <n v="0"/>
    <n v="0"/>
    <n v="310"/>
    <n v="373.76342307599998"/>
  </r>
  <r>
    <n v="2009"/>
    <s v="2D1"/>
    <x v="15"/>
    <n v="20222"/>
    <n v="23901"/>
    <n v="27"/>
    <s v="tonne"/>
    <n v="53.662500000000001"/>
    <s v="Input"/>
    <s v="CO2"/>
    <n v="73.3"/>
    <n v="3.3200000000000001E-5"/>
    <n v="1"/>
    <m/>
    <n v="0"/>
    <n v="0"/>
    <n v="21"/>
    <m/>
    <n v="0"/>
    <n v="0"/>
    <n v="310"/>
    <n v="0.13059091349999999"/>
  </r>
  <r>
    <n v="2009"/>
    <s v="2D1"/>
    <x v="15"/>
    <n v="20222"/>
    <n v="23901"/>
    <n v="27"/>
    <s v="tonne"/>
    <n v="144"/>
    <s v="Input"/>
    <s v="CO2"/>
    <n v="73.3"/>
    <n v="3.3200000000000001E-5"/>
    <n v="1"/>
    <m/>
    <n v="0"/>
    <n v="0"/>
    <n v="21"/>
    <m/>
    <n v="0"/>
    <n v="0"/>
    <n v="310"/>
    <n v="0.35043263999999996"/>
  </r>
  <r>
    <n v="2009"/>
    <s v="2D1"/>
    <x v="15"/>
    <n v="20222"/>
    <n v="23907"/>
    <n v="12"/>
    <s v="litres"/>
    <n v="274"/>
    <s v="Input"/>
    <s v="CO2"/>
    <n v="73.3"/>
    <n v="3.3200000000000001E-5"/>
    <n v="1"/>
    <m/>
    <n v="0"/>
    <n v="0"/>
    <n v="21"/>
    <m/>
    <n v="0"/>
    <n v="0"/>
    <n v="310"/>
    <n v="0.66679544000000002"/>
  </r>
  <r>
    <n v="2009"/>
    <s v="2D1"/>
    <x v="15"/>
    <n v="20223"/>
    <n v="23903"/>
    <n v="12"/>
    <s v="litres"/>
    <n v="155372.5"/>
    <s v="Input"/>
    <s v="CO2"/>
    <n v="73.3"/>
    <n v="3.3200000000000001E-5"/>
    <n v="1"/>
    <m/>
    <n v="0"/>
    <n v="0"/>
    <n v="21"/>
    <m/>
    <n v="0"/>
    <n v="0"/>
    <n v="310"/>
    <n v="378.10830110000001"/>
  </r>
  <r>
    <n v="2009"/>
    <s v="2D1"/>
    <x v="15"/>
    <n v="20223"/>
    <n v="23907"/>
    <n v="12"/>
    <s v="litres"/>
    <n v="100148.4"/>
    <s v="Input"/>
    <s v="CO2"/>
    <n v="73.3"/>
    <n v="3.3200000000000001E-5"/>
    <n v="1"/>
    <m/>
    <n v="0"/>
    <n v="0"/>
    <n v="21"/>
    <m/>
    <n v="0"/>
    <n v="0"/>
    <n v="310"/>
    <n v="243.717140304"/>
  </r>
  <r>
    <n v="2009"/>
    <s v="2D1"/>
    <x v="15"/>
    <n v="20223"/>
    <n v="23911"/>
    <n v="12"/>
    <s v="litres"/>
    <n v="2596921"/>
    <s v="Input"/>
    <s v="CO2"/>
    <n v="73.3"/>
    <n v="3.3200000000000001E-5"/>
    <n v="1"/>
    <m/>
    <n v="0"/>
    <n v="0"/>
    <n v="21"/>
    <m/>
    <n v="0"/>
    <n v="0"/>
    <n v="310"/>
    <n v="6319.7630687599994"/>
  </r>
  <r>
    <n v="2009"/>
    <s v="2D1"/>
    <x v="15"/>
    <n v="20223"/>
    <n v="23911"/>
    <n v="12"/>
    <s v="litres"/>
    <n v="3742.2"/>
    <s v="Input"/>
    <s v="CO2"/>
    <n v="73.3"/>
    <n v="3.3200000000000001E-5"/>
    <n v="1"/>
    <m/>
    <n v="0"/>
    <n v="0"/>
    <n v="21"/>
    <m/>
    <n v="0"/>
    <n v="0"/>
    <n v="310"/>
    <n v="9.1068682319999983"/>
  </r>
  <r>
    <n v="2009"/>
    <s v="2D1"/>
    <x v="15"/>
    <n v="20229"/>
    <n v="23907"/>
    <n v="12"/>
    <s v="litres"/>
    <n v="287550.40000000002"/>
    <s v="Input"/>
    <s v="CO2"/>
    <n v="73.3"/>
    <n v="3.3200000000000001E-5"/>
    <n v="1"/>
    <m/>
    <n v="0"/>
    <n v="0"/>
    <n v="21"/>
    <m/>
    <n v="0"/>
    <n v="0"/>
    <n v="310"/>
    <n v="699.77115142399998"/>
  </r>
  <r>
    <n v="2009"/>
    <s v="2D1"/>
    <x v="15"/>
    <n v="20232"/>
    <n v="23907"/>
    <n v="12"/>
    <s v="litres"/>
    <n v="60447"/>
    <s v="Input"/>
    <s v="CO2"/>
    <n v="73.3"/>
    <n v="3.3200000000000001E-5"/>
    <n v="1"/>
    <m/>
    <n v="0"/>
    <n v="0"/>
    <n v="21"/>
    <m/>
    <n v="0"/>
    <n v="0"/>
    <n v="310"/>
    <n v="147.10140131999998"/>
  </r>
  <r>
    <n v="2009"/>
    <s v="2D1"/>
    <x v="15"/>
    <n v="20234"/>
    <n v="23903"/>
    <n v="12"/>
    <s v="litres"/>
    <n v="5467.5730000000003"/>
    <s v="Input"/>
    <s v="CO2"/>
    <n v="73.3"/>
    <n v="3.3200000000000001E-5"/>
    <n v="1"/>
    <m/>
    <n v="0"/>
    <n v="0"/>
    <n v="21"/>
    <m/>
    <n v="0"/>
    <n v="0"/>
    <n v="310"/>
    <n v="13.305666949880001"/>
  </r>
  <r>
    <n v="2009"/>
    <s v="2D1"/>
    <x v="15"/>
    <n v="20234"/>
    <n v="23907"/>
    <n v="12"/>
    <s v="litres"/>
    <n v="109.89"/>
    <s v="Input"/>
    <s v="CO2"/>
    <n v="73.3"/>
    <n v="3.3200000000000001E-5"/>
    <n v="1"/>
    <m/>
    <n v="0"/>
    <n v="0"/>
    <n v="21"/>
    <m/>
    <n v="0"/>
    <n v="0"/>
    <n v="310"/>
    <n v="0.26742390840000002"/>
  </r>
  <r>
    <n v="2009"/>
    <s v="2D1"/>
    <x v="15"/>
    <n v="20234"/>
    <n v="23907"/>
    <n v="12"/>
    <s v="litres"/>
    <n v="26.57"/>
    <s v="Input"/>
    <s v="CO2"/>
    <n v="73.3"/>
    <n v="3.3200000000000001E-5"/>
    <n v="1"/>
    <m/>
    <n v="0"/>
    <n v="0"/>
    <n v="21"/>
    <m/>
    <n v="0"/>
    <n v="0"/>
    <n v="310"/>
    <n v="6.4659689199999995E-2"/>
  </r>
  <r>
    <n v="2009"/>
    <s v="2D1"/>
    <x v="15"/>
    <n v="20236"/>
    <n v="23901"/>
    <n v="27"/>
    <s v="tonne"/>
    <n v="1435"/>
    <s v="Input"/>
    <s v="CO2"/>
    <n v="73.3"/>
    <n v="3.3200000000000001E-5"/>
    <n v="1"/>
    <m/>
    <n v="0"/>
    <n v="0"/>
    <n v="21"/>
    <m/>
    <n v="0"/>
    <n v="0"/>
    <n v="310"/>
    <n v="3.4921586000000002"/>
  </r>
  <r>
    <n v="2009"/>
    <s v="2D1"/>
    <x v="15"/>
    <n v="20236"/>
    <n v="23903"/>
    <n v="12"/>
    <s v="litres"/>
    <n v="190634.2"/>
    <s v="Input"/>
    <s v="CO2"/>
    <n v="73.3"/>
    <n v="3.3200000000000001E-5"/>
    <n v="1"/>
    <m/>
    <n v="0"/>
    <n v="0"/>
    <n v="21"/>
    <m/>
    <n v="0"/>
    <n v="0"/>
    <n v="310"/>
    <n v="463.91976375199999"/>
  </r>
  <r>
    <n v="2009"/>
    <s v="2D1"/>
    <x v="15"/>
    <n v="20238"/>
    <n v="23903"/>
    <n v="12"/>
    <s v="litres"/>
    <n v="212228.3"/>
    <s v="Input"/>
    <s v="CO2"/>
    <n v="73.3"/>
    <n v="3.3200000000000001E-5"/>
    <n v="1"/>
    <m/>
    <n v="0"/>
    <n v="0"/>
    <n v="21"/>
    <m/>
    <n v="0"/>
    <n v="0"/>
    <n v="310"/>
    <n v="516.470301748"/>
  </r>
  <r>
    <n v="2009"/>
    <s v="2D1"/>
    <x v="15"/>
    <n v="20293"/>
    <n v="23903"/>
    <n v="12"/>
    <s v="litres"/>
    <n v="4068207"/>
    <s v="Input"/>
    <s v="CO2"/>
    <n v="73.3"/>
    <n v="3.3200000000000001E-5"/>
    <n v="1"/>
    <m/>
    <n v="0"/>
    <n v="0"/>
    <n v="21"/>
    <m/>
    <n v="0"/>
    <n v="0"/>
    <n v="310"/>
    <n v="9900.2258269199992"/>
  </r>
  <r>
    <n v="2009"/>
    <s v="2D1"/>
    <x v="15"/>
    <n v="20295"/>
    <n v="23907"/>
    <n v="12"/>
    <s v="litres"/>
    <n v="21227.66"/>
    <s v="Input"/>
    <s v="CO2"/>
    <n v="73.3"/>
    <n v="3.3200000000000001E-5"/>
    <n v="1"/>
    <m/>
    <n v="0"/>
    <n v="0"/>
    <n v="21"/>
    <m/>
    <n v="0"/>
    <n v="0"/>
    <n v="310"/>
    <n v="51.658784269599998"/>
  </r>
  <r>
    <n v="2009"/>
    <s v="2D1"/>
    <x v="15"/>
    <n v="20295"/>
    <n v="23907"/>
    <n v="12"/>
    <s v="litres"/>
    <n v="93234.66"/>
    <s v="Input"/>
    <s v="CO2"/>
    <n v="73.3"/>
    <n v="3.3200000000000001E-5"/>
    <n v="1"/>
    <m/>
    <n v="0"/>
    <n v="0"/>
    <n v="21"/>
    <m/>
    <n v="0"/>
    <n v="0"/>
    <n v="310"/>
    <n v="226.89213918959999"/>
  </r>
  <r>
    <n v="2009"/>
    <s v="2D1"/>
    <x v="15"/>
    <n v="20297"/>
    <n v="23903"/>
    <n v="12"/>
    <s v="litres"/>
    <n v="19300000"/>
    <s v="Input"/>
    <s v="CO2"/>
    <n v="73.3"/>
    <n v="3.3200000000000001E-5"/>
    <n v="1"/>
    <m/>
    <n v="0"/>
    <n v="0"/>
    <n v="21"/>
    <m/>
    <n v="0"/>
    <n v="0"/>
    <n v="310"/>
    <n v="46967.707999999999"/>
  </r>
  <r>
    <n v="2009"/>
    <s v="2D1"/>
    <x v="15"/>
    <n v="20297"/>
    <n v="23903"/>
    <n v="12"/>
    <s v="litres"/>
    <n v="3766074"/>
    <s v="Input"/>
    <s v="CO2"/>
    <n v="73.3"/>
    <n v="3.3200000000000001E-5"/>
    <n v="1"/>
    <m/>
    <n v="0"/>
    <n v="0"/>
    <n v="21"/>
    <m/>
    <n v="0"/>
    <n v="0"/>
    <n v="310"/>
    <n v="9164.9670434399995"/>
  </r>
  <r>
    <n v="2009"/>
    <s v="2D1"/>
    <x v="15"/>
    <n v="20297"/>
    <n v="23903"/>
    <n v="12"/>
    <s v="litres"/>
    <n v="5613879"/>
    <s v="Input"/>
    <s v="CO2"/>
    <n v="73.3"/>
    <n v="3.3200000000000001E-5"/>
    <n v="1"/>
    <m/>
    <n v="0"/>
    <n v="0"/>
    <n v="21"/>
    <m/>
    <n v="0"/>
    <n v="0"/>
    <n v="310"/>
    <n v="13661.71137924"/>
  </r>
  <r>
    <n v="2009"/>
    <s v="2D1"/>
    <x v="15"/>
    <n v="20297"/>
    <n v="23903"/>
    <n v="12"/>
    <s v="litres"/>
    <n v="1336.7149999999999"/>
    <s v="Input"/>
    <s v="CO2"/>
    <n v="73.3"/>
    <n v="3.3200000000000001E-5"/>
    <n v="1"/>
    <m/>
    <n v="0"/>
    <n v="0"/>
    <n v="21"/>
    <m/>
    <n v="0"/>
    <n v="0"/>
    <n v="310"/>
    <n v="3.2529761553999998"/>
  </r>
  <r>
    <n v="2009"/>
    <s v="2D1"/>
    <x v="15"/>
    <n v="20299"/>
    <n v="23903"/>
    <n v="12"/>
    <s v="litres"/>
    <n v="8872.6880000000001"/>
    <s v="Input"/>
    <s v="CO2"/>
    <n v="73.3"/>
    <n v="3.3200000000000001E-5"/>
    <n v="1"/>
    <m/>
    <n v="0"/>
    <n v="0"/>
    <n v="21"/>
    <m/>
    <n v="0"/>
    <n v="0"/>
    <n v="310"/>
    <n v="21.59221860928"/>
  </r>
  <r>
    <n v="2009"/>
    <s v="2D1"/>
    <x v="15"/>
    <n v="21002"/>
    <n v="23903"/>
    <n v="12"/>
    <s v="litres"/>
    <n v="1196451"/>
    <s v="Input"/>
    <s v="CO2"/>
    <n v="73.3"/>
    <n v="3.3200000000000001E-5"/>
    <n v="1"/>
    <m/>
    <n v="0"/>
    <n v="0"/>
    <n v="21"/>
    <m/>
    <n v="0"/>
    <n v="0"/>
    <n v="310"/>
    <n v="2911.63529556"/>
  </r>
  <r>
    <n v="2009"/>
    <s v="2D1"/>
    <x v="15"/>
    <n v="21009"/>
    <n v="23214"/>
    <n v="27"/>
    <s v="tonne"/>
    <n v="373.81700000000001"/>
    <s v="Input"/>
    <s v="CO2"/>
    <n v="73.3"/>
    <n v="3.3200000000000001E-5"/>
    <n v="1"/>
    <m/>
    <n v="0"/>
    <n v="0"/>
    <n v="21"/>
    <m/>
    <n v="0"/>
    <n v="0"/>
    <n v="310"/>
    <n v="0.90970609852000006"/>
  </r>
  <r>
    <n v="2009"/>
    <s v="2D1"/>
    <x v="15"/>
    <n v="22111"/>
    <n v="23907"/>
    <n v="12"/>
    <s v="litres"/>
    <n v="179590"/>
    <s v="Input"/>
    <s v="CO2"/>
    <n v="73.3"/>
    <n v="3.3200000000000001E-5"/>
    <n v="1"/>
    <m/>
    <n v="0"/>
    <n v="0"/>
    <n v="21"/>
    <m/>
    <n v="0"/>
    <n v="0"/>
    <n v="310"/>
    <n v="437.0430404"/>
  </r>
  <r>
    <n v="2009"/>
    <s v="2D1"/>
    <x v="15"/>
    <n v="22112"/>
    <n v="23903"/>
    <n v="12"/>
    <s v="litres"/>
    <n v="7066.98"/>
    <s v="Input"/>
    <s v="CO2"/>
    <n v="73.3"/>
    <n v="3.3200000000000001E-5"/>
    <n v="1"/>
    <m/>
    <n v="0"/>
    <n v="0"/>
    <n v="21"/>
    <m/>
    <n v="0"/>
    <n v="0"/>
    <n v="310"/>
    <n v="17.197919848799998"/>
  </r>
  <r>
    <n v="2009"/>
    <s v="2D1"/>
    <x v="15"/>
    <n v="22112"/>
    <n v="23907"/>
    <n v="12"/>
    <s v="litres"/>
    <n v="3450064"/>
    <s v="Input"/>
    <s v="CO2"/>
    <n v="73.3"/>
    <n v="3.3200000000000001E-5"/>
    <n v="1"/>
    <m/>
    <n v="0"/>
    <n v="0"/>
    <n v="21"/>
    <m/>
    <n v="0"/>
    <n v="0"/>
    <n v="310"/>
    <n v="8395.9377478400002"/>
  </r>
  <r>
    <n v="2009"/>
    <s v="2D1"/>
    <x v="15"/>
    <n v="22191"/>
    <n v="23903"/>
    <n v="12"/>
    <s v="litres"/>
    <n v="241226"/>
    <s v="Input"/>
    <s v="CO2"/>
    <n v="73.3"/>
    <n v="3.3200000000000001E-5"/>
    <n v="1"/>
    <m/>
    <n v="0"/>
    <n v="0"/>
    <n v="21"/>
    <m/>
    <n v="0"/>
    <n v="0"/>
    <n v="310"/>
    <n v="587.03794456000003"/>
  </r>
  <r>
    <n v="2009"/>
    <s v="2D1"/>
    <x v="15"/>
    <n v="22191"/>
    <n v="23903"/>
    <n v="12"/>
    <s v="litres"/>
    <n v="514210"/>
    <s v="Input"/>
    <s v="CO2"/>
    <n v="73.3"/>
    <n v="3.3200000000000001E-5"/>
    <n v="1"/>
    <m/>
    <n v="0"/>
    <n v="0"/>
    <n v="21"/>
    <m/>
    <n v="0"/>
    <n v="0"/>
    <n v="310"/>
    <n v="1251.3608876000001"/>
  </r>
  <r>
    <n v="2009"/>
    <s v="2D1"/>
    <x v="15"/>
    <n v="22191"/>
    <n v="23907"/>
    <n v="12"/>
    <s v="litres"/>
    <n v="60000"/>
    <s v="Input"/>
    <s v="CO2"/>
    <n v="73.3"/>
    <n v="3.3200000000000001E-5"/>
    <n v="1"/>
    <m/>
    <n v="0"/>
    <n v="0"/>
    <n v="21"/>
    <m/>
    <n v="0"/>
    <n v="0"/>
    <n v="310"/>
    <n v="146.0136"/>
  </r>
  <r>
    <n v="2009"/>
    <s v="2D1"/>
    <x v="15"/>
    <n v="22191"/>
    <n v="23907"/>
    <n v="12"/>
    <s v="litres"/>
    <n v="27736.47"/>
    <s v="Input"/>
    <s v="CO2"/>
    <n v="73.3"/>
    <n v="3.3200000000000001E-5"/>
    <n v="1"/>
    <m/>
    <n v="0"/>
    <n v="0"/>
    <n v="21"/>
    <m/>
    <n v="0"/>
    <n v="0"/>
    <n v="310"/>
    <n v="67.498363933199997"/>
  </r>
  <r>
    <n v="2009"/>
    <s v="2D1"/>
    <x v="15"/>
    <n v="22192"/>
    <n v="23907"/>
    <n v="12"/>
    <s v="litres"/>
    <n v="31087.15"/>
    <s v="Input"/>
    <s v="CO2"/>
    <n v="73.3"/>
    <n v="3.3200000000000001E-5"/>
    <n v="1"/>
    <m/>
    <n v="0"/>
    <n v="0"/>
    <n v="21"/>
    <m/>
    <n v="0"/>
    <n v="0"/>
    <n v="310"/>
    <n v="75.652444754000001"/>
  </r>
  <r>
    <n v="2009"/>
    <s v="2D1"/>
    <x v="15"/>
    <n v="22199"/>
    <n v="23903"/>
    <n v="12"/>
    <s v="litres"/>
    <n v="54041"/>
    <s v="Input"/>
    <s v="CO2"/>
    <n v="73.3"/>
    <n v="3.3200000000000001E-5"/>
    <n v="1"/>
    <m/>
    <n v="0"/>
    <n v="0"/>
    <n v="21"/>
    <m/>
    <n v="0"/>
    <n v="0"/>
    <n v="310"/>
    <n v="131.51201595999999"/>
  </r>
  <r>
    <n v="2009"/>
    <s v="2D1"/>
    <x v="15"/>
    <n v="22199"/>
    <n v="23904"/>
    <n v="12"/>
    <s v="litres"/>
    <n v="1414.0150000000001"/>
    <s v="Input"/>
    <s v="CO2"/>
    <n v="73.3"/>
    <n v="3.3200000000000001E-5"/>
    <n v="1"/>
    <m/>
    <n v="0"/>
    <n v="0"/>
    <n v="21"/>
    <m/>
    <n v="0"/>
    <n v="0"/>
    <n v="310"/>
    <n v="3.4410903434000004"/>
  </r>
  <r>
    <n v="2009"/>
    <s v="2D1"/>
    <x v="15"/>
    <n v="22199"/>
    <n v="23904"/>
    <n v="12"/>
    <s v="litres"/>
    <n v="6305.0479999999998"/>
    <s v="Input"/>
    <s v="CO2"/>
    <n v="73.3"/>
    <n v="3.3200000000000001E-5"/>
    <n v="1"/>
    <m/>
    <n v="0"/>
    <n v="0"/>
    <n v="21"/>
    <m/>
    <n v="0"/>
    <n v="0"/>
    <n v="310"/>
    <n v="15.343712610879999"/>
  </r>
  <r>
    <n v="2009"/>
    <s v="2D1"/>
    <x v="15"/>
    <n v="22203"/>
    <n v="23904"/>
    <n v="12"/>
    <s v="litres"/>
    <n v="268811.90000000002"/>
    <s v="Input"/>
    <s v="CO2"/>
    <n v="73.3"/>
    <n v="3.3200000000000001E-5"/>
    <n v="1"/>
    <m/>
    <n v="0"/>
    <n v="0"/>
    <n v="21"/>
    <m/>
    <n v="0"/>
    <n v="0"/>
    <n v="310"/>
    <n v="654.16988736400003"/>
  </r>
  <r>
    <n v="2009"/>
    <s v="2D1"/>
    <x v="15"/>
    <n v="22203"/>
    <n v="23904"/>
    <n v="12"/>
    <s v="litres"/>
    <n v="271392"/>
    <s v="Input"/>
    <s v="CO2"/>
    <n v="73.3"/>
    <n v="3.3200000000000001E-5"/>
    <n v="1"/>
    <m/>
    <n v="0"/>
    <n v="0"/>
    <n v="21"/>
    <m/>
    <n v="0"/>
    <n v="0"/>
    <n v="310"/>
    <n v="660.44871551999995"/>
  </r>
  <r>
    <n v="2009"/>
    <s v="2D1"/>
    <x v="15"/>
    <n v="22203"/>
    <n v="23904"/>
    <n v="12"/>
    <s v="litres"/>
    <n v="77163.28"/>
    <s v="Input"/>
    <s v="CO2"/>
    <n v="73.3"/>
    <n v="3.3200000000000001E-5"/>
    <n v="1"/>
    <m/>
    <n v="0"/>
    <n v="0"/>
    <n v="21"/>
    <m/>
    <n v="0"/>
    <n v="0"/>
    <n v="310"/>
    <n v="187.78147167679998"/>
  </r>
  <r>
    <n v="2009"/>
    <s v="2D1"/>
    <x v="15"/>
    <n v="22203"/>
    <n v="23907"/>
    <n v="12"/>
    <s v="litres"/>
    <n v="34"/>
    <s v="Input"/>
    <s v="CO2"/>
    <n v="73.3"/>
    <n v="3.3200000000000001E-5"/>
    <n v="1"/>
    <m/>
    <n v="0"/>
    <n v="0"/>
    <n v="21"/>
    <m/>
    <n v="0"/>
    <n v="0"/>
    <n v="310"/>
    <n v="8.2741040000000002E-2"/>
  </r>
  <r>
    <n v="2009"/>
    <s v="2D1"/>
    <x v="15"/>
    <n v="22209"/>
    <n v="23904"/>
    <n v="12"/>
    <s v="litres"/>
    <n v="988.83450000000005"/>
    <s v="Input"/>
    <s v="CO2"/>
    <n v="73.3"/>
    <n v="3.3200000000000001E-5"/>
    <n v="1"/>
    <m/>
    <n v="0"/>
    <n v="0"/>
    <n v="21"/>
    <m/>
    <n v="0"/>
    <n v="0"/>
    <n v="310"/>
    <n v="2.4063880858199997"/>
  </r>
  <r>
    <n v="2009"/>
    <s v="2D1"/>
    <x v="15"/>
    <n v="22209"/>
    <n v="23908"/>
    <n v="12"/>
    <s v="litres"/>
    <n v="3850"/>
    <s v="Input"/>
    <s v="CO2"/>
    <n v="73.3"/>
    <n v="3.3200000000000001E-5"/>
    <n v="1"/>
    <m/>
    <n v="0"/>
    <n v="0"/>
    <n v="21"/>
    <m/>
    <n v="0"/>
    <n v="0"/>
    <n v="310"/>
    <n v="9.3692060000000001"/>
  </r>
  <r>
    <n v="2009"/>
    <s v="2D1"/>
    <x v="15"/>
    <n v="22209"/>
    <n v="23911"/>
    <n v="12"/>
    <s v="litres"/>
    <n v="5985"/>
    <s v="Input"/>
    <s v="CO2"/>
    <n v="73.3"/>
    <n v="3.3200000000000001E-5"/>
    <n v="1"/>
    <m/>
    <n v="0"/>
    <n v="0"/>
    <n v="21"/>
    <m/>
    <n v="0"/>
    <n v="0"/>
    <n v="310"/>
    <n v="14.564856600000001"/>
  </r>
  <r>
    <n v="2009"/>
    <s v="2D1"/>
    <x v="15"/>
    <n v="23955"/>
    <n v="23908"/>
    <n v="12"/>
    <s v="litres"/>
    <n v="995.11990000000003"/>
    <s v="Input"/>
    <s v="CO2"/>
    <n v="73.3"/>
    <n v="3.3200000000000001E-5"/>
    <n v="1"/>
    <m/>
    <n v="0"/>
    <n v="0"/>
    <n v="21"/>
    <m/>
    <n v="0"/>
    <n v="0"/>
    <n v="310"/>
    <n v="2.4216839838439999"/>
  </r>
  <r>
    <n v="2009"/>
    <s v="2D1"/>
    <x v="15"/>
    <n v="23955"/>
    <n v="23908"/>
    <n v="12"/>
    <s v="litres"/>
    <n v="2408.19"/>
    <s v="Input"/>
    <s v="CO2"/>
    <n v="73.3"/>
    <n v="3.3200000000000001E-5"/>
    <n v="1"/>
    <m/>
    <n v="0"/>
    <n v="0"/>
    <n v="21"/>
    <m/>
    <n v="0"/>
    <n v="0"/>
    <n v="310"/>
    <n v="5.8604748563999998"/>
  </r>
  <r>
    <n v="2009"/>
    <s v="2D1"/>
    <x v="15"/>
    <n v="23994"/>
    <n v="23903"/>
    <n v="12"/>
    <s v="litres"/>
    <n v="8114.9970000000003"/>
    <s v="Input"/>
    <s v="CO2"/>
    <n v="73.3"/>
    <n v="3.3200000000000001E-5"/>
    <n v="1"/>
    <m/>
    <n v="0"/>
    <n v="0"/>
    <n v="21"/>
    <m/>
    <n v="0"/>
    <n v="0"/>
    <n v="310"/>
    <n v="19.748332099319999"/>
  </r>
  <r>
    <n v="2009"/>
    <s v="2D1"/>
    <x v="15"/>
    <n v="25939"/>
    <n v="23911"/>
    <n v="12"/>
    <s v="litres"/>
    <n v="1125"/>
    <s v="Input"/>
    <s v="CO2"/>
    <n v="73.3"/>
    <n v="3.3200000000000001E-5"/>
    <n v="1"/>
    <m/>
    <n v="0"/>
    <n v="0"/>
    <n v="21"/>
    <m/>
    <n v="0"/>
    <n v="0"/>
    <n v="310"/>
    <n v="2.7377549999999999"/>
  </r>
  <r>
    <n v="2009"/>
    <s v="2D1"/>
    <x v="15"/>
    <n v="25939"/>
    <n v="23911"/>
    <n v="12"/>
    <s v="litres"/>
    <n v="24252"/>
    <s v="Input"/>
    <s v="CO2"/>
    <n v="73.3"/>
    <n v="3.3200000000000001E-5"/>
    <n v="1"/>
    <m/>
    <n v="0"/>
    <n v="0"/>
    <n v="21"/>
    <m/>
    <n v="0"/>
    <n v="0"/>
    <n v="310"/>
    <n v="59.018697119999999"/>
  </r>
  <r>
    <n v="2009"/>
    <s v="2D1"/>
    <x v="15"/>
    <n v="25999"/>
    <n v="23903"/>
    <n v="12"/>
    <s v="litres"/>
    <n v="7881"/>
    <s v="Input"/>
    <s v="CO2"/>
    <n v="73.3"/>
    <n v="3.3200000000000001E-5"/>
    <n v="1"/>
    <m/>
    <n v="0"/>
    <n v="0"/>
    <n v="21"/>
    <m/>
    <n v="0"/>
    <n v="0"/>
    <n v="310"/>
    <n v="19.178886359999996"/>
  </r>
  <r>
    <n v="2009"/>
    <s v="2D1"/>
    <x v="15"/>
    <n v="25999"/>
    <n v="23911"/>
    <n v="12"/>
    <s v="litres"/>
    <n v="18742.03"/>
    <s v="Input"/>
    <s v="CO2"/>
    <n v="73.3"/>
    <n v="3.3200000000000001E-5"/>
    <n v="1"/>
    <m/>
    <n v="0"/>
    <n v="0"/>
    <n v="21"/>
    <m/>
    <n v="0"/>
    <n v="0"/>
    <n v="310"/>
    <n v="45.6098545268"/>
  </r>
  <r>
    <n v="2009"/>
    <s v="2D1"/>
    <x v="15"/>
    <n v="26109"/>
    <n v="23907"/>
    <n v="12"/>
    <s v="litres"/>
    <n v="1978.75"/>
    <s v="Input"/>
    <s v="CO2"/>
    <n v="73.3"/>
    <n v="3.3200000000000001E-5"/>
    <n v="1"/>
    <m/>
    <n v="0"/>
    <n v="0"/>
    <n v="21"/>
    <m/>
    <n v="0"/>
    <n v="0"/>
    <n v="310"/>
    <n v="4.8154068500000005"/>
  </r>
  <r>
    <n v="2009"/>
    <s v="2D1"/>
    <x v="15"/>
    <n v="27101"/>
    <n v="23911"/>
    <n v="12"/>
    <s v="litres"/>
    <n v="101055"/>
    <s v="Input"/>
    <s v="CO2"/>
    <n v="73.3"/>
    <n v="3.3200000000000001E-5"/>
    <n v="1"/>
    <m/>
    <n v="0"/>
    <n v="0"/>
    <n v="21"/>
    <m/>
    <n v="0"/>
    <n v="0"/>
    <n v="310"/>
    <n v="245.92340580000001"/>
  </r>
  <r>
    <n v="2009"/>
    <s v="2D1"/>
    <x v="15"/>
    <n v="27102"/>
    <n v="23903"/>
    <n v="12"/>
    <s v="litres"/>
    <n v="283651"/>
    <s v="Input"/>
    <s v="CO2"/>
    <n v="73.3"/>
    <n v="3.3200000000000001E-5"/>
    <n v="1"/>
    <m/>
    <n v="0"/>
    <n v="0"/>
    <n v="21"/>
    <m/>
    <n v="0"/>
    <n v="0"/>
    <n v="310"/>
    <n v="690.28172756000004"/>
  </r>
  <r>
    <n v="2009"/>
    <s v="2D1"/>
    <x v="15"/>
    <n v="28140"/>
    <n v="23902"/>
    <n v="27"/>
    <s v="tonne"/>
    <n v="1598"/>
    <s v="Input"/>
    <s v="CO2"/>
    <n v="73.3"/>
    <n v="3.3200000000000001E-5"/>
    <n v="1"/>
    <m/>
    <n v="0"/>
    <n v="0"/>
    <n v="21"/>
    <m/>
    <n v="0"/>
    <n v="0"/>
    <n v="310"/>
    <n v="3.8888288799999997"/>
  </r>
  <r>
    <n v="2009"/>
    <s v="2D1"/>
    <x v="15"/>
    <n v="28140"/>
    <n v="23902"/>
    <n v="27"/>
    <s v="tonne"/>
    <n v="26.184999999999999"/>
    <s v="Input"/>
    <s v="CO2"/>
    <n v="73.3"/>
    <n v="3.3200000000000001E-5"/>
    <n v="1"/>
    <m/>
    <n v="0"/>
    <n v="0"/>
    <n v="21"/>
    <m/>
    <n v="0"/>
    <n v="0"/>
    <n v="310"/>
    <n v="6.3722768599999993E-2"/>
  </r>
  <r>
    <n v="2009"/>
    <s v="2D1"/>
    <x v="15"/>
    <n v="28140"/>
    <n v="23908"/>
    <n v="12"/>
    <s v="litres"/>
    <n v="364427"/>
    <s v="Input"/>
    <s v="CO2"/>
    <n v="73.3"/>
    <n v="3.3200000000000001E-5"/>
    <n v="1"/>
    <m/>
    <n v="0"/>
    <n v="0"/>
    <n v="21"/>
    <m/>
    <n v="0"/>
    <n v="0"/>
    <n v="310"/>
    <n v="886.85497011999996"/>
  </r>
  <r>
    <n v="2009"/>
    <s v="2D1"/>
    <x v="15"/>
    <n v="28140"/>
    <n v="23908"/>
    <n v="12"/>
    <s v="litres"/>
    <n v="297090"/>
    <s v="Input"/>
    <s v="CO2"/>
    <n v="73.3"/>
    <n v="3.3200000000000001E-5"/>
    <n v="1"/>
    <m/>
    <n v="0"/>
    <n v="0"/>
    <n v="21"/>
    <m/>
    <n v="0"/>
    <n v="0"/>
    <n v="310"/>
    <n v="722.98634040000002"/>
  </r>
  <r>
    <n v="2009"/>
    <s v="2D1"/>
    <x v="15"/>
    <n v="28140"/>
    <n v="23911"/>
    <n v="12"/>
    <s v="litres"/>
    <n v="169905.5"/>
    <s v="Input"/>
    <s v="CO2"/>
    <n v="73.3"/>
    <n v="3.3200000000000001E-5"/>
    <n v="1"/>
    <m/>
    <n v="0"/>
    <n v="0"/>
    <n v="21"/>
    <m/>
    <n v="0"/>
    <n v="0"/>
    <n v="310"/>
    <n v="413.47522858000002"/>
  </r>
  <r>
    <n v="2009"/>
    <s v="2D1"/>
    <x v="15"/>
    <n v="28140"/>
    <n v="23911"/>
    <n v="12"/>
    <s v="litres"/>
    <n v="31777.8"/>
    <s v="Input"/>
    <s v="CO2"/>
    <n v="73.3"/>
    <n v="3.3200000000000001E-5"/>
    <n v="1"/>
    <m/>
    <n v="0"/>
    <n v="0"/>
    <n v="21"/>
    <m/>
    <n v="0"/>
    <n v="0"/>
    <n v="310"/>
    <n v="77.333182967999988"/>
  </r>
  <r>
    <n v="2009"/>
    <s v="2D1"/>
    <x v="15"/>
    <n v="28243"/>
    <n v="23911"/>
    <n v="12"/>
    <s v="litres"/>
    <n v="8640"/>
    <s v="Input"/>
    <s v="CO2"/>
    <n v="73.3"/>
    <n v="3.3200000000000001E-5"/>
    <n v="1"/>
    <m/>
    <n v="0"/>
    <n v="0"/>
    <n v="21"/>
    <m/>
    <n v="0"/>
    <n v="0"/>
    <n v="310"/>
    <n v="21.0259584"/>
  </r>
  <r>
    <n v="2009"/>
    <s v="2D1"/>
    <x v="15"/>
    <n v="28261"/>
    <n v="23902"/>
    <n v="27"/>
    <s v="tonne"/>
    <n v="17.968"/>
    <s v="Input"/>
    <s v="CO2"/>
    <n v="73.3"/>
    <n v="3.3200000000000001E-5"/>
    <n v="1"/>
    <m/>
    <n v="0"/>
    <n v="0"/>
    <n v="21"/>
    <m/>
    <n v="0"/>
    <n v="0"/>
    <n v="310"/>
    <n v="4.3726206080000003E-2"/>
  </r>
  <r>
    <n v="2009"/>
    <s v="2D1"/>
    <x v="15"/>
    <n v="29301"/>
    <n v="23902"/>
    <n v="27"/>
    <s v="tonne"/>
    <n v="40.518999999999998"/>
    <s v="Input"/>
    <s v="CO2"/>
    <n v="73.3"/>
    <n v="3.3200000000000001E-5"/>
    <n v="1"/>
    <m/>
    <n v="0"/>
    <n v="0"/>
    <n v="21"/>
    <m/>
    <n v="0"/>
    <n v="0"/>
    <n v="310"/>
    <n v="9.8605417639999998E-2"/>
  </r>
  <r>
    <n v="2009"/>
    <s v="2D1"/>
    <x v="15"/>
    <n v="30204"/>
    <n v="23907"/>
    <n v="12"/>
    <s v="litres"/>
    <n v="11490"/>
    <s v="Input"/>
    <s v="CO2"/>
    <n v="73.3"/>
    <n v="3.3200000000000001E-5"/>
    <n v="1"/>
    <m/>
    <n v="0"/>
    <n v="0"/>
    <n v="21"/>
    <m/>
    <n v="0"/>
    <n v="0"/>
    <n v="310"/>
    <n v="27.961604399999999"/>
  </r>
  <r>
    <n v="2009"/>
    <s v="2D1"/>
    <x v="15"/>
    <n v="30204"/>
    <n v="23908"/>
    <n v="12"/>
    <s v="litres"/>
    <n v="230737.5"/>
    <s v="Input"/>
    <s v="CO2"/>
    <n v="73.3"/>
    <n v="3.3200000000000001E-5"/>
    <n v="1"/>
    <m/>
    <n v="0"/>
    <n v="0"/>
    <n v="21"/>
    <m/>
    <n v="0"/>
    <n v="0"/>
    <n v="310"/>
    <n v="561.51355050000006"/>
  </r>
  <r>
    <n v="2009"/>
    <s v="2D1"/>
    <x v="15"/>
    <n v="30913"/>
    <n v="23903"/>
    <n v="12"/>
    <s v="litres"/>
    <n v="22446.76"/>
    <s v="Input"/>
    <s v="CO2"/>
    <n v="73.3"/>
    <n v="3.3200000000000001E-5"/>
    <n v="1"/>
    <m/>
    <n v="0"/>
    <n v="0"/>
    <n v="21"/>
    <m/>
    <n v="0"/>
    <n v="0"/>
    <n v="310"/>
    <n v="54.625537265599995"/>
  </r>
  <r>
    <n v="2009"/>
    <s v="2D1"/>
    <x v="15"/>
    <n v="30913"/>
    <n v="23903"/>
    <n v="12"/>
    <s v="litres"/>
    <n v="150894"/>
    <s v="Input"/>
    <s v="CO2"/>
    <n v="73.3"/>
    <n v="3.3200000000000001E-5"/>
    <n v="1"/>
    <m/>
    <n v="0"/>
    <n v="0"/>
    <n v="21"/>
    <m/>
    <n v="0"/>
    <n v="0"/>
    <n v="310"/>
    <n v="367.20960263999996"/>
  </r>
  <r>
    <n v="2009"/>
    <s v="2D1"/>
    <x v="15"/>
    <n v="32901"/>
    <n v="23902"/>
    <n v="27"/>
    <s v="tonne"/>
    <n v="34"/>
    <s v="Input"/>
    <s v="CO2"/>
    <n v="73.3"/>
    <n v="3.3200000000000001E-5"/>
    <n v="1"/>
    <m/>
    <n v="0"/>
    <n v="0"/>
    <n v="21"/>
    <m/>
    <n v="0"/>
    <n v="0"/>
    <n v="310"/>
    <n v="8.2741040000000002E-2"/>
  </r>
  <r>
    <n v="2009"/>
    <s v="2D1"/>
    <x v="15"/>
    <n v="32901"/>
    <n v="23902"/>
    <n v="27"/>
    <s v="tonne"/>
    <n v="32.543999999999997"/>
    <s v="Input"/>
    <s v="CO2"/>
    <n v="73.3"/>
    <n v="3.3200000000000001E-5"/>
    <n v="1"/>
    <m/>
    <n v="0"/>
    <n v="0"/>
    <n v="21"/>
    <m/>
    <n v="0"/>
    <n v="0"/>
    <n v="310"/>
    <n v="7.9197776639999995E-2"/>
  </r>
  <r>
    <n v="2009"/>
    <s v="2D1"/>
    <x v="15"/>
    <n v="33140"/>
    <n v="23902"/>
    <n v="27"/>
    <s v="tonne"/>
    <n v="1416.9870000000001"/>
    <s v="Input"/>
    <s v="CO2"/>
    <n v="73.3"/>
    <n v="3.3200000000000001E-5"/>
    <n v="1"/>
    <m/>
    <n v="0"/>
    <n v="0"/>
    <n v="21"/>
    <m/>
    <n v="0"/>
    <n v="0"/>
    <n v="310"/>
    <n v="3.44832288372"/>
  </r>
  <r>
    <n v="2009"/>
    <s v="2D1"/>
    <x v="15"/>
    <n v="45200"/>
    <n v="23902"/>
    <n v="27"/>
    <s v="tonne"/>
    <n v="0.26866839999999997"/>
    <s v="Input"/>
    <s v="CO2"/>
    <n v="73.3"/>
    <n v="3.3200000000000001E-5"/>
    <n v="1"/>
    <m/>
    <n v="0"/>
    <n v="0"/>
    <n v="21"/>
    <m/>
    <n v="0"/>
    <n v="0"/>
    <n v="310"/>
    <n v="6.5382067150399992E-4"/>
  </r>
  <r>
    <n v="2009"/>
    <s v="2D1"/>
    <x v="15"/>
    <n v="45200"/>
    <n v="23911"/>
    <n v="12"/>
    <s v="litres"/>
    <n v="1852"/>
    <s v="Input"/>
    <s v="CO2"/>
    <n v="73.3"/>
    <n v="3.3200000000000001E-5"/>
    <n v="1"/>
    <m/>
    <n v="0"/>
    <n v="0"/>
    <n v="21"/>
    <m/>
    <n v="0"/>
    <n v="0"/>
    <n v="310"/>
    <n v="4.5069531200000004"/>
  </r>
  <r>
    <n v="2009"/>
    <s v="2D1"/>
    <x v="15"/>
    <n v="96010"/>
    <n v="23911"/>
    <n v="12"/>
    <s v="litres"/>
    <n v="2111"/>
    <s v="Input"/>
    <s v="CO2"/>
    <n v="73.3"/>
    <n v="3.3200000000000001E-5"/>
    <n v="1"/>
    <m/>
    <n v="0"/>
    <n v="0"/>
    <n v="21"/>
    <m/>
    <n v="0"/>
    <n v="0"/>
    <n v="310"/>
    <n v="5.13724516"/>
  </r>
  <r>
    <n v="2009"/>
    <s v="2D2"/>
    <x v="16"/>
    <n v="12008"/>
    <n v="23212"/>
    <n v="9"/>
    <s v="kg"/>
    <n v="13504.25"/>
    <s v="Input"/>
    <s v="CO2"/>
    <n v="73.3"/>
    <n v="4.02E-2"/>
    <n v="1"/>
    <m/>
    <n v="0"/>
    <n v="0"/>
    <n v="21"/>
    <m/>
    <n v="0"/>
    <n v="0"/>
    <n v="310"/>
    <n v="39.792433304999996"/>
  </r>
  <r>
    <n v="2009"/>
    <s v="2D2"/>
    <x v="16"/>
    <n v="12008"/>
    <n v="23212"/>
    <n v="9"/>
    <s v="kg"/>
    <n v="83485"/>
    <s v="Input"/>
    <s v="CO2"/>
    <n v="73.3"/>
    <n v="4.02E-2"/>
    <n v="1"/>
    <m/>
    <n v="0"/>
    <n v="0"/>
    <n v="21"/>
    <m/>
    <n v="0"/>
    <n v="0"/>
    <n v="310"/>
    <n v="246.0019101"/>
  </r>
  <r>
    <n v="2009"/>
    <s v="2D2"/>
    <x v="16"/>
    <n v="12008"/>
    <n v="23212"/>
    <n v="9"/>
    <s v="kg"/>
    <n v="2310"/>
    <s v="Input"/>
    <s v="CO2"/>
    <n v="73.3"/>
    <n v="4.02E-2"/>
    <n v="1"/>
    <m/>
    <n v="0"/>
    <n v="0"/>
    <n v="21"/>
    <m/>
    <n v="0"/>
    <n v="0"/>
    <n v="310"/>
    <n v="6.8067846000000003"/>
  </r>
  <r>
    <n v="2009"/>
    <s v="2D2"/>
    <x v="16"/>
    <n v="12009"/>
    <n v="23212"/>
    <n v="9"/>
    <s v="kg"/>
    <n v="2059.1019999999999"/>
    <s v="Input"/>
    <s v="CO2"/>
    <n v="73.3"/>
    <n v="4.02E-2"/>
    <n v="1"/>
    <m/>
    <n v="0"/>
    <n v="0"/>
    <n v="21"/>
    <m/>
    <n v="0"/>
    <n v="0"/>
    <n v="310"/>
    <n v="6.0674734993199992"/>
  </r>
  <r>
    <n v="2009"/>
    <s v="2D2"/>
    <x v="16"/>
    <n v="16212"/>
    <n v="23212"/>
    <n v="9"/>
    <s v="kg"/>
    <n v="26100"/>
    <s v="Input"/>
    <s v="CO2"/>
    <n v="73.3"/>
    <n v="4.02E-2"/>
    <n v="1"/>
    <m/>
    <n v="0"/>
    <n v="0"/>
    <n v="21"/>
    <m/>
    <n v="0"/>
    <n v="0"/>
    <n v="310"/>
    <n v="76.907826"/>
  </r>
  <r>
    <n v="2009"/>
    <s v="2D2"/>
    <x v="16"/>
    <n v="16212"/>
    <n v="23212"/>
    <n v="9"/>
    <s v="kg"/>
    <n v="4132"/>
    <s v="Input"/>
    <s v="CO2"/>
    <n v="73.3"/>
    <n v="4.02E-2"/>
    <n v="1"/>
    <m/>
    <n v="0"/>
    <n v="0"/>
    <n v="21"/>
    <m/>
    <n v="0"/>
    <n v="0"/>
    <n v="310"/>
    <n v="12.175599119999999"/>
  </r>
  <r>
    <n v="2009"/>
    <s v="2D2"/>
    <x v="16"/>
    <n v="19209"/>
    <n v="23212"/>
    <n v="9"/>
    <s v="kg"/>
    <n v="1115053"/>
    <s v="Input"/>
    <s v="CO2"/>
    <n v="73.3"/>
    <n v="4.02E-2"/>
    <n v="1"/>
    <m/>
    <n v="0"/>
    <n v="0"/>
    <n v="21"/>
    <m/>
    <n v="0"/>
    <n v="0"/>
    <n v="310"/>
    <n v="3285.6820729799997"/>
  </r>
  <r>
    <n v="2009"/>
    <s v="2D2"/>
    <x v="16"/>
    <n v="20112"/>
    <n v="23212"/>
    <n v="9"/>
    <s v="kg"/>
    <n v="515644.7"/>
    <s v="Input"/>
    <s v="CO2"/>
    <n v="73.3"/>
    <n v="4.02E-2"/>
    <n v="1"/>
    <m/>
    <n v="0"/>
    <n v="0"/>
    <n v="21"/>
    <m/>
    <n v="0"/>
    <n v="0"/>
    <n v="310"/>
    <n v="1519.4296117019999"/>
  </r>
  <r>
    <n v="2009"/>
    <s v="2D2"/>
    <x v="16"/>
    <n v="20116"/>
    <n v="23212"/>
    <n v="9"/>
    <s v="kg"/>
    <n v="850500"/>
    <s v="Input"/>
    <s v="CO2"/>
    <n v="73.3"/>
    <n v="4.02E-2"/>
    <n v="1"/>
    <m/>
    <n v="0"/>
    <n v="0"/>
    <n v="21"/>
    <m/>
    <n v="0"/>
    <n v="0"/>
    <n v="310"/>
    <n v="2506.1343299999999"/>
  </r>
  <r>
    <n v="2009"/>
    <s v="2D2"/>
    <x v="16"/>
    <n v="20116"/>
    <n v="23212"/>
    <n v="9"/>
    <s v="kg"/>
    <n v="1174500"/>
    <s v="Input"/>
    <s v="CO2"/>
    <n v="73.3"/>
    <n v="4.02E-2"/>
    <n v="1"/>
    <m/>
    <n v="0"/>
    <n v="0"/>
    <n v="21"/>
    <m/>
    <n v="0"/>
    <n v="0"/>
    <n v="310"/>
    <n v="3460.8521700000001"/>
  </r>
  <r>
    <n v="2009"/>
    <s v="2D2"/>
    <x v="16"/>
    <n v="20131"/>
    <n v="23212"/>
    <n v="9"/>
    <s v="kg"/>
    <n v="799741.5"/>
    <s v="Input"/>
    <s v="CO2"/>
    <n v="73.3"/>
    <n v="4.02E-2"/>
    <n v="1"/>
    <m/>
    <n v="0"/>
    <n v="0"/>
    <n v="21"/>
    <m/>
    <n v="0"/>
    <n v="0"/>
    <n v="310"/>
    <n v="2356.56628839"/>
  </r>
  <r>
    <n v="2009"/>
    <s v="2D2"/>
    <x v="16"/>
    <n v="20131"/>
    <n v="23212"/>
    <n v="9"/>
    <s v="kg"/>
    <n v="853000"/>
    <s v="Input"/>
    <s v="CO2"/>
    <n v="73.3"/>
    <n v="4.02E-2"/>
    <n v="1"/>
    <m/>
    <n v="0"/>
    <n v="0"/>
    <n v="21"/>
    <m/>
    <n v="0"/>
    <n v="0"/>
    <n v="310"/>
    <n v="2513.5009799999998"/>
  </r>
  <r>
    <n v="2009"/>
    <s v="2D2"/>
    <x v="16"/>
    <n v="20131"/>
    <n v="23212"/>
    <n v="9"/>
    <s v="kg"/>
    <n v="3493000"/>
    <s v="Input"/>
    <s v="CO2"/>
    <n v="73.3"/>
    <n v="4.02E-2"/>
    <n v="1"/>
    <m/>
    <n v="0"/>
    <n v="0"/>
    <n v="21"/>
    <m/>
    <n v="0"/>
    <n v="0"/>
    <n v="310"/>
    <n v="10292.68338"/>
  </r>
  <r>
    <n v="2009"/>
    <s v="2D2"/>
    <x v="16"/>
    <n v="20211"/>
    <n v="23212"/>
    <n v="9"/>
    <s v="kg"/>
    <n v="622134"/>
    <s v="Input"/>
    <s v="CO2"/>
    <n v="73.3"/>
    <n v="4.02E-2"/>
    <n v="1"/>
    <m/>
    <n v="0"/>
    <n v="0"/>
    <n v="21"/>
    <m/>
    <n v="0"/>
    <n v="0"/>
    <n v="310"/>
    <n v="1833.2173724399997"/>
  </r>
  <r>
    <n v="2009"/>
    <s v="2D2"/>
    <x v="16"/>
    <n v="20211"/>
    <n v="23212"/>
    <n v="9"/>
    <s v="kg"/>
    <n v="178100"/>
    <s v="Input"/>
    <s v="CO2"/>
    <n v="73.3"/>
    <n v="4.02E-2"/>
    <n v="1"/>
    <m/>
    <n v="0"/>
    <n v="0"/>
    <n v="21"/>
    <m/>
    <n v="0"/>
    <n v="0"/>
    <n v="310"/>
    <n v="524.80014599999993"/>
  </r>
  <r>
    <n v="2009"/>
    <s v="2D2"/>
    <x v="16"/>
    <n v="20211"/>
    <n v="23212"/>
    <n v="9"/>
    <s v="kg"/>
    <n v="215745"/>
    <s v="Input"/>
    <s v="CO2"/>
    <n v="73.3"/>
    <n v="4.02E-2"/>
    <n v="1"/>
    <m/>
    <n v="0"/>
    <n v="0"/>
    <n v="21"/>
    <m/>
    <n v="0"/>
    <n v="0"/>
    <n v="310"/>
    <n v="635.7271616999999"/>
  </r>
  <r>
    <n v="2009"/>
    <s v="2D2"/>
    <x v="16"/>
    <n v="20231"/>
    <n v="23212"/>
    <n v="9"/>
    <s v="kg"/>
    <n v="114000"/>
    <s v="Input"/>
    <s v="CO2"/>
    <n v="73.3"/>
    <n v="4.02E-2"/>
    <n v="1"/>
    <m/>
    <n v="0"/>
    <n v="0"/>
    <n v="21"/>
    <m/>
    <n v="0"/>
    <n v="0"/>
    <n v="310"/>
    <n v="335.91924"/>
  </r>
  <r>
    <n v="2009"/>
    <s v="2D2"/>
    <x v="16"/>
    <n v="20231"/>
    <n v="23212"/>
    <n v="9"/>
    <s v="kg"/>
    <n v="28741"/>
    <s v="Input"/>
    <s v="CO2"/>
    <n v="73.3"/>
    <n v="4.02E-2"/>
    <n v="1"/>
    <m/>
    <n v="0"/>
    <n v="0"/>
    <n v="21"/>
    <m/>
    <n v="0"/>
    <n v="0"/>
    <n v="310"/>
    <n v="84.689955059999988"/>
  </r>
  <r>
    <n v="2009"/>
    <s v="2D2"/>
    <x v="16"/>
    <n v="20232"/>
    <n v="23212"/>
    <n v="9"/>
    <s v="kg"/>
    <n v="2275.0100000000002"/>
    <s v="Input"/>
    <s v="CO2"/>
    <n v="73.3"/>
    <n v="4.02E-2"/>
    <n v="1"/>
    <m/>
    <n v="0"/>
    <n v="0"/>
    <n v="21"/>
    <m/>
    <n v="0"/>
    <n v="0"/>
    <n v="310"/>
    <n v="6.7036809666000003"/>
  </r>
  <r>
    <n v="2009"/>
    <s v="2D2"/>
    <x v="16"/>
    <n v="20236"/>
    <n v="23212"/>
    <n v="9"/>
    <s v="kg"/>
    <n v="152340.20000000001"/>
    <s v="Input"/>
    <s v="CO2"/>
    <n v="73.3"/>
    <n v="4.02E-2"/>
    <n v="1"/>
    <m/>
    <n v="0"/>
    <n v="0"/>
    <n v="21"/>
    <m/>
    <n v="0"/>
    <n v="0"/>
    <n v="310"/>
    <n v="448.89477373200003"/>
  </r>
  <r>
    <n v="2009"/>
    <s v="2D2"/>
    <x v="16"/>
    <n v="20236"/>
    <n v="23212"/>
    <n v="9"/>
    <s v="kg"/>
    <n v="5060"/>
    <s v="Input"/>
    <s v="CO2"/>
    <n v="73.3"/>
    <n v="4.02E-2"/>
    <n v="1"/>
    <m/>
    <n v="0"/>
    <n v="0"/>
    <n v="21"/>
    <m/>
    <n v="0"/>
    <n v="0"/>
    <n v="310"/>
    <n v="14.910099599999999"/>
  </r>
  <r>
    <n v="2009"/>
    <s v="2D2"/>
    <x v="16"/>
    <n v="20236"/>
    <n v="23212"/>
    <n v="9"/>
    <s v="kg"/>
    <n v="22216"/>
    <s v="Input"/>
    <s v="CO2"/>
    <n v="73.3"/>
    <n v="4.02E-2"/>
    <n v="1"/>
    <m/>
    <n v="0"/>
    <n v="0"/>
    <n v="21"/>
    <m/>
    <n v="0"/>
    <n v="0"/>
    <n v="310"/>
    <n v="65.462998560000003"/>
  </r>
  <r>
    <n v="2009"/>
    <s v="2D2"/>
    <x v="16"/>
    <n v="20236"/>
    <n v="23212"/>
    <n v="9"/>
    <s v="kg"/>
    <n v="733708"/>
    <s v="Input"/>
    <s v="CO2"/>
    <n v="73.3"/>
    <n v="4.02E-2"/>
    <n v="1"/>
    <m/>
    <n v="0"/>
    <n v="0"/>
    <n v="21"/>
    <m/>
    <n v="0"/>
    <n v="0"/>
    <n v="310"/>
    <n v="2161.9880152800001"/>
  </r>
  <r>
    <n v="2009"/>
    <s v="2D2"/>
    <x v="16"/>
    <n v="20236"/>
    <n v="23212"/>
    <n v="9"/>
    <s v="kg"/>
    <n v="2550"/>
    <s v="Input"/>
    <s v="CO2"/>
    <n v="73.3"/>
    <n v="4.02E-2"/>
    <n v="1"/>
    <m/>
    <n v="0"/>
    <n v="0"/>
    <n v="21"/>
    <m/>
    <n v="0"/>
    <n v="0"/>
    <n v="310"/>
    <n v="7.5139830000000005"/>
  </r>
  <r>
    <n v="2009"/>
    <s v="2D2"/>
    <x v="16"/>
    <n v="20237"/>
    <n v="23212"/>
    <n v="9"/>
    <s v="kg"/>
    <n v="27487"/>
    <s v="Input"/>
    <s v="CO2"/>
    <n v="73.3"/>
    <n v="4.02E-2"/>
    <n v="1"/>
    <m/>
    <n v="0"/>
    <n v="0"/>
    <n v="21"/>
    <m/>
    <n v="0"/>
    <n v="0"/>
    <n v="310"/>
    <n v="80.994843419999995"/>
  </r>
  <r>
    <n v="2009"/>
    <s v="2D2"/>
    <x v="16"/>
    <n v="20237"/>
    <n v="23212"/>
    <n v="9"/>
    <s v="kg"/>
    <n v="148391"/>
    <s v="Input"/>
    <s v="CO2"/>
    <n v="73.3"/>
    <n v="4.02E-2"/>
    <n v="1"/>
    <m/>
    <n v="0"/>
    <n v="0"/>
    <n v="21"/>
    <m/>
    <n v="0"/>
    <n v="0"/>
    <n v="310"/>
    <n v="437.25782405999996"/>
  </r>
  <r>
    <n v="2009"/>
    <s v="2D2"/>
    <x v="16"/>
    <n v="20237"/>
    <n v="23212"/>
    <n v="9"/>
    <s v="kg"/>
    <n v="15547"/>
    <s v="Input"/>
    <s v="CO2"/>
    <n v="73.3"/>
    <n v="4.02E-2"/>
    <n v="1"/>
    <m/>
    <n v="0"/>
    <n v="0"/>
    <n v="21"/>
    <m/>
    <n v="0"/>
    <n v="0"/>
    <n v="310"/>
    <n v="45.811723019999988"/>
  </r>
  <r>
    <n v="2009"/>
    <s v="2D2"/>
    <x v="16"/>
    <n v="20237"/>
    <n v="23212"/>
    <n v="9"/>
    <s v="kg"/>
    <n v="3245101"/>
    <s v="Input"/>
    <s v="CO2"/>
    <n v="73.3"/>
    <n v="4.02E-2"/>
    <n v="1"/>
    <m/>
    <n v="0"/>
    <n v="0"/>
    <n v="21"/>
    <m/>
    <n v="0"/>
    <n v="0"/>
    <n v="310"/>
    <n v="9562.2093126599993"/>
  </r>
  <r>
    <n v="2009"/>
    <s v="2D2"/>
    <x v="16"/>
    <n v="20237"/>
    <n v="23212"/>
    <n v="9"/>
    <s v="kg"/>
    <n v="434497"/>
    <s v="Input"/>
    <s v="CO2"/>
    <n v="73.3"/>
    <n v="4.02E-2"/>
    <n v="1"/>
    <m/>
    <n v="0"/>
    <n v="0"/>
    <n v="21"/>
    <m/>
    <n v="0"/>
    <n v="0"/>
    <n v="310"/>
    <n v="1280.3149300199998"/>
  </r>
  <r>
    <n v="2009"/>
    <s v="2D2"/>
    <x v="16"/>
    <n v="20237"/>
    <n v="23212"/>
    <n v="9"/>
    <s v="kg"/>
    <n v="13331"/>
    <s v="Input"/>
    <s v="CO2"/>
    <n v="73.3"/>
    <n v="4.02E-2"/>
    <n v="1"/>
    <m/>
    <n v="0"/>
    <n v="0"/>
    <n v="21"/>
    <m/>
    <n v="0"/>
    <n v="0"/>
    <n v="310"/>
    <n v="39.281924459999992"/>
  </r>
  <r>
    <n v="2009"/>
    <s v="2D2"/>
    <x v="16"/>
    <n v="20291"/>
    <n v="23212"/>
    <n v="9"/>
    <s v="kg"/>
    <n v="332186.2"/>
    <s v="Input"/>
    <s v="CO2"/>
    <n v="73.3"/>
    <n v="4.02E-2"/>
    <n v="1"/>
    <m/>
    <n v="0"/>
    <n v="0"/>
    <n v="21"/>
    <m/>
    <n v="0"/>
    <n v="0"/>
    <n v="310"/>
    <n v="978.83978809200005"/>
  </r>
  <r>
    <n v="2009"/>
    <s v="2D2"/>
    <x v="16"/>
    <n v="20291"/>
    <n v="23212"/>
    <n v="9"/>
    <s v="kg"/>
    <n v="1939.046"/>
    <s v="Input"/>
    <s v="CO2"/>
    <n v="73.3"/>
    <n v="4.02E-2"/>
    <n v="1"/>
    <m/>
    <n v="0"/>
    <n v="0"/>
    <n v="21"/>
    <m/>
    <n v="0"/>
    <n v="0"/>
    <n v="310"/>
    <n v="5.7137092863600003"/>
  </r>
  <r>
    <n v="2009"/>
    <s v="2D2"/>
    <x v="16"/>
    <n v="20291"/>
    <n v="23212"/>
    <n v="9"/>
    <s v="kg"/>
    <n v="2954.7359999999999"/>
    <s v="Input"/>
    <s v="CO2"/>
    <n v="73.3"/>
    <n v="4.02E-2"/>
    <n v="1"/>
    <m/>
    <n v="0"/>
    <n v="0"/>
    <n v="21"/>
    <m/>
    <n v="0"/>
    <n v="0"/>
    <n v="310"/>
    <n v="8.7066023817599998"/>
  </r>
  <r>
    <n v="2009"/>
    <s v="2D2"/>
    <x v="16"/>
    <n v="20291"/>
    <n v="23212"/>
    <n v="9"/>
    <s v="kg"/>
    <n v="59008.54"/>
    <s v="Input"/>
    <s v="CO2"/>
    <n v="73.3"/>
    <n v="4.02E-2"/>
    <n v="1"/>
    <m/>
    <n v="0"/>
    <n v="0"/>
    <n v="21"/>
    <m/>
    <n v="0"/>
    <n v="0"/>
    <n v="310"/>
    <n v="173.87810447639998"/>
  </r>
  <r>
    <n v="2009"/>
    <s v="2D2"/>
    <x v="16"/>
    <n v="20291"/>
    <n v="23212"/>
    <n v="9"/>
    <s v="kg"/>
    <n v="46443"/>
    <s v="Input"/>
    <s v="CO2"/>
    <n v="73.3"/>
    <n v="4.02E-2"/>
    <n v="1"/>
    <m/>
    <n v="0"/>
    <n v="0"/>
    <n v="21"/>
    <m/>
    <n v="0"/>
    <n v="0"/>
    <n v="310"/>
    <n v="136.85173037999999"/>
  </r>
  <r>
    <n v="2009"/>
    <s v="2D2"/>
    <x v="16"/>
    <n v="20291"/>
    <n v="23212"/>
    <n v="9"/>
    <s v="kg"/>
    <n v="16004.82"/>
    <s v="Input"/>
    <s v="CO2"/>
    <n v="73.3"/>
    <n v="4.02E-2"/>
    <n v="1"/>
    <m/>
    <n v="0"/>
    <n v="0"/>
    <n v="21"/>
    <m/>
    <n v="0"/>
    <n v="0"/>
    <n v="310"/>
    <n v="47.160762901199995"/>
  </r>
  <r>
    <n v="2009"/>
    <s v="2D2"/>
    <x v="16"/>
    <n v="20291"/>
    <n v="23212"/>
    <n v="9"/>
    <s v="kg"/>
    <n v="48002"/>
    <s v="Input"/>
    <s v="CO2"/>
    <n v="73.3"/>
    <n v="4.02E-2"/>
    <n v="1"/>
    <m/>
    <n v="0"/>
    <n v="0"/>
    <n v="21"/>
    <m/>
    <n v="0"/>
    <n v="0"/>
    <n v="310"/>
    <n v="141.44557331999999"/>
  </r>
  <r>
    <n v="2009"/>
    <s v="2D2"/>
    <x v="16"/>
    <n v="20291"/>
    <n v="23212"/>
    <n v="9"/>
    <s v="kg"/>
    <n v="137327"/>
    <s v="Input"/>
    <s v="CO2"/>
    <n v="73.3"/>
    <n v="4.02E-2"/>
    <n v="1"/>
    <m/>
    <n v="0"/>
    <n v="0"/>
    <n v="21"/>
    <m/>
    <n v="0"/>
    <n v="0"/>
    <n v="310"/>
    <n v="404.65597781999998"/>
  </r>
  <r>
    <n v="2009"/>
    <s v="2D2"/>
    <x v="16"/>
    <n v="20291"/>
    <n v="23212"/>
    <n v="9"/>
    <s v="kg"/>
    <n v="27130"/>
    <s v="Input"/>
    <s v="CO2"/>
    <n v="73.3"/>
    <n v="4.02E-2"/>
    <n v="1"/>
    <m/>
    <n v="0"/>
    <n v="0"/>
    <n v="21"/>
    <m/>
    <n v="0"/>
    <n v="0"/>
    <n v="310"/>
    <n v="79.942885799999999"/>
  </r>
  <r>
    <n v="2009"/>
    <s v="2D2"/>
    <x v="16"/>
    <n v="20291"/>
    <n v="23212"/>
    <n v="9"/>
    <s v="kg"/>
    <n v="28693"/>
    <s v="Input"/>
    <s v="CO2"/>
    <n v="73.3"/>
    <n v="4.02E-2"/>
    <n v="1"/>
    <m/>
    <n v="0"/>
    <n v="0"/>
    <n v="21"/>
    <m/>
    <n v="0"/>
    <n v="0"/>
    <n v="310"/>
    <n v="84.548515379999998"/>
  </r>
  <r>
    <n v="2009"/>
    <s v="2D2"/>
    <x v="16"/>
    <n v="20291"/>
    <n v="23212"/>
    <n v="9"/>
    <s v="kg"/>
    <n v="6112"/>
    <s v="Input"/>
    <s v="CO2"/>
    <n v="73.3"/>
    <n v="4.02E-2"/>
    <n v="1"/>
    <m/>
    <n v="0"/>
    <n v="0"/>
    <n v="21"/>
    <m/>
    <n v="0"/>
    <n v="0"/>
    <n v="310"/>
    <n v="18.009985919999998"/>
  </r>
  <r>
    <n v="2009"/>
    <s v="2D2"/>
    <x v="16"/>
    <n v="20291"/>
    <n v="23212"/>
    <n v="9"/>
    <s v="kg"/>
    <n v="231476"/>
    <s v="Input"/>
    <s v="CO2"/>
    <n v="73.3"/>
    <n v="4.02E-2"/>
    <n v="1"/>
    <m/>
    <n v="0"/>
    <n v="0"/>
    <n v="21"/>
    <m/>
    <n v="0"/>
    <n v="0"/>
    <n v="310"/>
    <n v="682.08107015999997"/>
  </r>
  <r>
    <n v="2009"/>
    <s v="2D2"/>
    <x v="16"/>
    <n v="20291"/>
    <n v="23212"/>
    <n v="9"/>
    <s v="kg"/>
    <n v="12182.13"/>
    <s v="Input"/>
    <s v="CO2"/>
    <n v="73.3"/>
    <n v="4.02E-2"/>
    <n v="1"/>
    <m/>
    <n v="0"/>
    <n v="0"/>
    <n v="21"/>
    <m/>
    <n v="0"/>
    <n v="0"/>
    <n v="310"/>
    <n v="35.896595185799995"/>
  </r>
  <r>
    <n v="2009"/>
    <s v="2D2"/>
    <x v="16"/>
    <n v="20291"/>
    <n v="23212"/>
    <n v="9"/>
    <s v="kg"/>
    <n v="21000"/>
    <s v="Input"/>
    <s v="CO2"/>
    <n v="73.3"/>
    <n v="4.02E-2"/>
    <n v="1"/>
    <m/>
    <n v="0"/>
    <n v="0"/>
    <n v="21"/>
    <m/>
    <n v="0"/>
    <n v="0"/>
    <n v="310"/>
    <n v="61.879860000000001"/>
  </r>
  <r>
    <n v="2009"/>
    <s v="2D2"/>
    <x v="16"/>
    <n v="20291"/>
    <n v="23212"/>
    <n v="9"/>
    <s v="kg"/>
    <n v="204788"/>
    <s v="Input"/>
    <s v="CO2"/>
    <n v="73.3"/>
    <n v="4.02E-2"/>
    <n v="1"/>
    <m/>
    <n v="0"/>
    <n v="0"/>
    <n v="21"/>
    <m/>
    <n v="0"/>
    <n v="0"/>
    <n v="310"/>
    <n v="603.44060807999995"/>
  </r>
  <r>
    <n v="2009"/>
    <s v="2D2"/>
    <x v="16"/>
    <n v="20291"/>
    <n v="23212"/>
    <n v="9"/>
    <s v="kg"/>
    <n v="56501"/>
    <s v="Input"/>
    <s v="CO2"/>
    <n v="73.3"/>
    <n v="4.02E-2"/>
    <n v="1"/>
    <m/>
    <n v="0"/>
    <n v="0"/>
    <n v="21"/>
    <m/>
    <n v="0"/>
    <n v="0"/>
    <n v="310"/>
    <n v="166.48923665999999"/>
  </r>
  <r>
    <n v="2009"/>
    <s v="2D2"/>
    <x v="16"/>
    <n v="20291"/>
    <n v="23212"/>
    <n v="9"/>
    <s v="kg"/>
    <n v="9529.0229999999992"/>
    <s v="Input"/>
    <s v="CO2"/>
    <n v="73.3"/>
    <n v="4.02E-2"/>
    <n v="1"/>
    <m/>
    <n v="0"/>
    <n v="0"/>
    <n v="21"/>
    <m/>
    <n v="0"/>
    <n v="0"/>
    <n v="310"/>
    <n v="28.078790913179994"/>
  </r>
  <r>
    <n v="2009"/>
    <s v="2D2"/>
    <x v="16"/>
    <n v="20291"/>
    <n v="23212"/>
    <n v="9"/>
    <s v="kg"/>
    <n v="27651"/>
    <s v="Input"/>
    <s v="CO2"/>
    <n v="73.3"/>
    <n v="4.02E-2"/>
    <n v="1"/>
    <m/>
    <n v="0"/>
    <n v="0"/>
    <n v="21"/>
    <m/>
    <n v="0"/>
    <n v="0"/>
    <n v="310"/>
    <n v="81.478095659999994"/>
  </r>
  <r>
    <n v="2009"/>
    <s v="2D2"/>
    <x v="16"/>
    <n v="20291"/>
    <n v="23212"/>
    <n v="9"/>
    <s v="kg"/>
    <n v="6648"/>
    <s v="Input"/>
    <s v="CO2"/>
    <n v="73.3"/>
    <n v="4.02E-2"/>
    <n v="1"/>
    <m/>
    <n v="0"/>
    <n v="0"/>
    <n v="21"/>
    <m/>
    <n v="0"/>
    <n v="0"/>
    <n v="310"/>
    <n v="19.589395679999999"/>
  </r>
  <r>
    <n v="2009"/>
    <s v="2D2"/>
    <x v="16"/>
    <n v="20291"/>
    <n v="23212"/>
    <n v="9"/>
    <s v="kg"/>
    <n v="38739"/>
    <s v="Input"/>
    <s v="CO2"/>
    <n v="73.3"/>
    <n v="4.02E-2"/>
    <n v="1"/>
    <m/>
    <n v="0"/>
    <n v="0"/>
    <n v="21"/>
    <m/>
    <n v="0"/>
    <n v="0"/>
    <n v="310"/>
    <n v="114.15066173999998"/>
  </r>
  <r>
    <n v="2009"/>
    <s v="2D2"/>
    <x v="16"/>
    <n v="20291"/>
    <n v="23212"/>
    <n v="9"/>
    <s v="kg"/>
    <n v="95062.48"/>
    <s v="Input"/>
    <s v="CO2"/>
    <n v="73.3"/>
    <n v="4.02E-2"/>
    <n v="1"/>
    <m/>
    <n v="0"/>
    <n v="0"/>
    <n v="21"/>
    <m/>
    <n v="0"/>
    <n v="0"/>
    <n v="310"/>
    <n v="280.11680731679996"/>
  </r>
  <r>
    <n v="2009"/>
    <s v="2D2"/>
    <x v="16"/>
    <n v="20291"/>
    <n v="23212"/>
    <n v="9"/>
    <s v="kg"/>
    <n v="74773.289999999994"/>
    <s v="Input"/>
    <s v="CO2"/>
    <n v="73.3"/>
    <n v="4.02E-2"/>
    <n v="1"/>
    <m/>
    <n v="0"/>
    <n v="0"/>
    <n v="21"/>
    <m/>
    <n v="0"/>
    <n v="0"/>
    <n v="310"/>
    <n v="220.33146271139998"/>
  </r>
  <r>
    <n v="2009"/>
    <s v="2D2"/>
    <x v="16"/>
    <n v="20291"/>
    <n v="23212"/>
    <n v="9"/>
    <s v="kg"/>
    <n v="33108"/>
    <s v="Input"/>
    <s v="CO2"/>
    <n v="73.3"/>
    <n v="4.02E-2"/>
    <n v="1"/>
    <m/>
    <n v="0"/>
    <n v="0"/>
    <n v="21"/>
    <m/>
    <n v="0"/>
    <n v="0"/>
    <n v="310"/>
    <n v="97.558019279999996"/>
  </r>
  <r>
    <n v="2009"/>
    <s v="2D2"/>
    <x v="16"/>
    <n v="20291"/>
    <n v="23212"/>
    <n v="9"/>
    <s v="kg"/>
    <n v="156603"/>
    <s v="Input"/>
    <s v="CO2"/>
    <n v="73.3"/>
    <n v="4.02E-2"/>
    <n v="1"/>
    <m/>
    <n v="0"/>
    <n v="0"/>
    <n v="21"/>
    <m/>
    <n v="0"/>
    <n v="0"/>
    <n v="310"/>
    <n v="461.45579598"/>
  </r>
  <r>
    <n v="2009"/>
    <s v="2D2"/>
    <x v="16"/>
    <n v="20291"/>
    <n v="23212"/>
    <n v="9"/>
    <s v="kg"/>
    <n v="89513"/>
    <s v="Input"/>
    <s v="CO2"/>
    <n v="73.3"/>
    <n v="4.02E-2"/>
    <n v="1"/>
    <m/>
    <n v="0"/>
    <n v="0"/>
    <n v="21"/>
    <m/>
    <n v="0"/>
    <n v="0"/>
    <n v="310"/>
    <n v="263.76437657999998"/>
  </r>
  <r>
    <n v="2009"/>
    <s v="2D2"/>
    <x v="16"/>
    <n v="20291"/>
    <n v="23212"/>
    <n v="9"/>
    <s v="kg"/>
    <n v="101206"/>
    <s v="Input"/>
    <s v="CO2"/>
    <n v="73.3"/>
    <n v="4.02E-2"/>
    <n v="1"/>
    <m/>
    <n v="0"/>
    <n v="0"/>
    <n v="21"/>
    <m/>
    <n v="0"/>
    <n v="0"/>
    <n v="310"/>
    <n v="298.21967196000003"/>
  </r>
  <r>
    <n v="2009"/>
    <s v="2D2"/>
    <x v="16"/>
    <n v="20291"/>
    <n v="23212"/>
    <n v="9"/>
    <s v="kg"/>
    <n v="92238"/>
    <s v="Input"/>
    <s v="CO2"/>
    <n v="73.3"/>
    <n v="4.02E-2"/>
    <n v="1"/>
    <m/>
    <n v="0"/>
    <n v="0"/>
    <n v="21"/>
    <m/>
    <n v="0"/>
    <n v="0"/>
    <n v="310"/>
    <n v="271.79402507999998"/>
  </r>
  <r>
    <n v="2009"/>
    <s v="2D2"/>
    <x v="16"/>
    <n v="20291"/>
    <n v="23212"/>
    <n v="9"/>
    <s v="kg"/>
    <n v="19742"/>
    <s v="Input"/>
    <s v="CO2"/>
    <n v="73.3"/>
    <n v="4.02E-2"/>
    <n v="1"/>
    <m/>
    <n v="0"/>
    <n v="0"/>
    <n v="21"/>
    <m/>
    <n v="0"/>
    <n v="0"/>
    <n v="310"/>
    <n v="58.172961719999989"/>
  </r>
  <r>
    <n v="2009"/>
    <s v="2D2"/>
    <x v="16"/>
    <n v="20291"/>
    <n v="23212"/>
    <n v="9"/>
    <s v="kg"/>
    <n v="287379"/>
    <s v="Input"/>
    <s v="CO2"/>
    <n v="73.3"/>
    <n v="4.02E-2"/>
    <n v="1"/>
    <m/>
    <n v="0"/>
    <n v="0"/>
    <n v="21"/>
    <m/>
    <n v="0"/>
    <n v="0"/>
    <n v="310"/>
    <n v="846.80820413999993"/>
  </r>
  <r>
    <n v="2009"/>
    <s v="2D2"/>
    <x v="16"/>
    <n v="20291"/>
    <n v="23212"/>
    <n v="9"/>
    <s v="kg"/>
    <n v="111570"/>
    <s v="Input"/>
    <s v="CO2"/>
    <n v="73.3"/>
    <n v="4.02E-2"/>
    <n v="1"/>
    <m/>
    <n v="0"/>
    <n v="0"/>
    <n v="21"/>
    <m/>
    <n v="0"/>
    <n v="0"/>
    <n v="310"/>
    <n v="328.75885619999997"/>
  </r>
  <r>
    <n v="2009"/>
    <s v="2D2"/>
    <x v="16"/>
    <n v="20291"/>
    <n v="23212"/>
    <n v="9"/>
    <s v="kg"/>
    <n v="228721.2"/>
    <s v="Input"/>
    <s v="CO2"/>
    <n v="73.3"/>
    <n v="4.02E-2"/>
    <n v="1"/>
    <m/>
    <n v="0"/>
    <n v="0"/>
    <n v="21"/>
    <m/>
    <n v="0"/>
    <n v="0"/>
    <n v="310"/>
    <n v="673.96361119200003"/>
  </r>
  <r>
    <n v="2009"/>
    <s v="2D2"/>
    <x v="16"/>
    <n v="20291"/>
    <n v="23212"/>
    <n v="9"/>
    <s v="kg"/>
    <n v="450498.8"/>
    <s v="Input"/>
    <s v="CO2"/>
    <n v="73.3"/>
    <n v="4.02E-2"/>
    <n v="1"/>
    <m/>
    <n v="0"/>
    <n v="0"/>
    <n v="21"/>
    <m/>
    <n v="0"/>
    <n v="0"/>
    <n v="310"/>
    <n v="1327.4667940080001"/>
  </r>
  <r>
    <n v="2009"/>
    <s v="2D2"/>
    <x v="16"/>
    <n v="20291"/>
    <n v="23212"/>
    <n v="9"/>
    <s v="kg"/>
    <n v="17"/>
    <s v="Input"/>
    <s v="CO2"/>
    <n v="73.3"/>
    <n v="4.02E-2"/>
    <n v="1"/>
    <m/>
    <n v="0"/>
    <n v="0"/>
    <n v="21"/>
    <m/>
    <n v="0"/>
    <n v="0"/>
    <n v="310"/>
    <n v="5.0093219999999994E-2"/>
  </r>
  <r>
    <n v="2009"/>
    <s v="2D2"/>
    <x v="16"/>
    <n v="20291"/>
    <n v="23212"/>
    <n v="9"/>
    <s v="kg"/>
    <n v="60171.97"/>
    <s v="Input"/>
    <s v="CO2"/>
    <n v="73.3"/>
    <n v="4.02E-2"/>
    <n v="1"/>
    <m/>
    <n v="0"/>
    <n v="0"/>
    <n v="21"/>
    <m/>
    <n v="0"/>
    <n v="0"/>
    <n v="310"/>
    <n v="177.30633712019997"/>
  </r>
  <r>
    <n v="2009"/>
    <s v="2D2"/>
    <x v="16"/>
    <n v="20291"/>
    <n v="23212"/>
    <n v="9"/>
    <s v="kg"/>
    <n v="192119.4"/>
    <s v="Input"/>
    <s v="CO2"/>
    <n v="73.3"/>
    <n v="4.02E-2"/>
    <n v="1"/>
    <m/>
    <n v="0"/>
    <n v="0"/>
    <n v="21"/>
    <m/>
    <n v="0"/>
    <n v="0"/>
    <n v="310"/>
    <n v="566.11055120399999"/>
  </r>
  <r>
    <n v="2009"/>
    <s v="2D2"/>
    <x v="16"/>
    <n v="20291"/>
    <n v="23212"/>
    <n v="9"/>
    <s v="kg"/>
    <n v="39111"/>
    <s v="Input"/>
    <s v="CO2"/>
    <n v="73.3"/>
    <n v="4.02E-2"/>
    <n v="1"/>
    <m/>
    <n v="0"/>
    <n v="0"/>
    <n v="21"/>
    <m/>
    <n v="0"/>
    <n v="0"/>
    <n v="310"/>
    <n v="115.24681926"/>
  </r>
  <r>
    <n v="2009"/>
    <s v="2D2"/>
    <x v="16"/>
    <n v="20291"/>
    <n v="23212"/>
    <n v="9"/>
    <s v="kg"/>
    <n v="39548"/>
    <s v="Input"/>
    <s v="CO2"/>
    <n v="73.3"/>
    <n v="4.02E-2"/>
    <n v="1"/>
    <m/>
    <n v="0"/>
    <n v="0"/>
    <n v="21"/>
    <m/>
    <n v="0"/>
    <n v="0"/>
    <n v="310"/>
    <n v="116.53450967999999"/>
  </r>
  <r>
    <n v="2009"/>
    <s v="2D2"/>
    <x v="16"/>
    <n v="20291"/>
    <n v="23212"/>
    <n v="9"/>
    <s v="kg"/>
    <n v="9136"/>
    <s v="Input"/>
    <s v="CO2"/>
    <n v="73.3"/>
    <n v="4.02E-2"/>
    <n v="1"/>
    <m/>
    <n v="0"/>
    <n v="0"/>
    <n v="21"/>
    <m/>
    <n v="0"/>
    <n v="0"/>
    <n v="310"/>
    <n v="26.920685759999998"/>
  </r>
  <r>
    <n v="2009"/>
    <s v="2D2"/>
    <x v="16"/>
    <n v="20291"/>
    <n v="23212"/>
    <n v="9"/>
    <s v="kg"/>
    <n v="20925"/>
    <s v="Input"/>
    <s v="CO2"/>
    <n v="73.3"/>
    <n v="4.02E-2"/>
    <n v="1"/>
    <m/>
    <n v="0"/>
    <n v="0"/>
    <n v="21"/>
    <m/>
    <n v="0"/>
    <n v="0"/>
    <n v="310"/>
    <n v="61.658860500000003"/>
  </r>
  <r>
    <n v="2009"/>
    <s v="2D2"/>
    <x v="16"/>
    <n v="20291"/>
    <n v="23212"/>
    <n v="9"/>
    <s v="kg"/>
    <n v="90438"/>
    <s v="Input"/>
    <s v="CO2"/>
    <n v="73.3"/>
    <n v="4.02E-2"/>
    <n v="1"/>
    <m/>
    <n v="0"/>
    <n v="0"/>
    <n v="21"/>
    <m/>
    <n v="0"/>
    <n v="0"/>
    <n v="310"/>
    <n v="266.49003707999998"/>
  </r>
  <r>
    <n v="2009"/>
    <s v="2D2"/>
    <x v="16"/>
    <n v="20291"/>
    <n v="23212"/>
    <n v="9"/>
    <s v="kg"/>
    <n v="30339"/>
    <s v="Input"/>
    <s v="CO2"/>
    <n v="73.3"/>
    <n v="4.02E-2"/>
    <n v="1"/>
    <m/>
    <n v="0"/>
    <n v="0"/>
    <n v="21"/>
    <m/>
    <n v="0"/>
    <n v="0"/>
    <n v="310"/>
    <n v="89.398717739999995"/>
  </r>
  <r>
    <n v="2009"/>
    <s v="2D2"/>
    <x v="16"/>
    <n v="20291"/>
    <n v="23212"/>
    <n v="9"/>
    <s v="kg"/>
    <n v="31797"/>
    <s v="Input"/>
    <s v="CO2"/>
    <n v="73.3"/>
    <n v="4.02E-2"/>
    <n v="1"/>
    <m/>
    <n v="0"/>
    <n v="0"/>
    <n v="21"/>
    <m/>
    <n v="0"/>
    <n v="0"/>
    <n v="310"/>
    <n v="93.694948019999998"/>
  </r>
  <r>
    <n v="2009"/>
    <s v="2D2"/>
    <x v="16"/>
    <n v="20291"/>
    <n v="23212"/>
    <n v="9"/>
    <s v="kg"/>
    <n v="8600"/>
    <s v="Input"/>
    <s v="CO2"/>
    <n v="73.3"/>
    <n v="4.02E-2"/>
    <n v="1"/>
    <m/>
    <n v="0"/>
    <n v="0"/>
    <n v="21"/>
    <m/>
    <n v="0"/>
    <n v="0"/>
    <n v="310"/>
    <n v="25.341275999999997"/>
  </r>
  <r>
    <n v="2009"/>
    <s v="2D2"/>
    <x v="16"/>
    <n v="20291"/>
    <n v="23212"/>
    <n v="9"/>
    <s v="kg"/>
    <n v="1411"/>
    <s v="Input"/>
    <s v="CO2"/>
    <n v="73.3"/>
    <n v="4.02E-2"/>
    <n v="1"/>
    <m/>
    <n v="0"/>
    <n v="0"/>
    <n v="21"/>
    <m/>
    <n v="0"/>
    <n v="0"/>
    <n v="310"/>
    <n v="4.1577372600000002"/>
  </r>
  <r>
    <n v="2009"/>
    <s v="2D2"/>
    <x v="16"/>
    <n v="20291"/>
    <n v="23212"/>
    <n v="9"/>
    <s v="kg"/>
    <n v="15910"/>
    <s v="Input"/>
    <s v="CO2"/>
    <n v="73.3"/>
    <n v="4.02E-2"/>
    <n v="1"/>
    <m/>
    <n v="0"/>
    <n v="0"/>
    <n v="21"/>
    <m/>
    <n v="0"/>
    <n v="0"/>
    <n v="310"/>
    <n v="46.881360600000001"/>
  </r>
  <r>
    <n v="2009"/>
    <s v="2D2"/>
    <x v="16"/>
    <n v="20291"/>
    <n v="23212"/>
    <n v="9"/>
    <s v="kg"/>
    <n v="118305"/>
    <s v="Input"/>
    <s v="CO2"/>
    <n v="73.3"/>
    <n v="4.02E-2"/>
    <n v="1"/>
    <m/>
    <n v="0"/>
    <n v="0"/>
    <n v="21"/>
    <m/>
    <n v="0"/>
    <n v="0"/>
    <n v="310"/>
    <n v="348.60461129999999"/>
  </r>
  <r>
    <n v="2009"/>
    <s v="2D2"/>
    <x v="16"/>
    <n v="20291"/>
    <n v="23212"/>
    <n v="9"/>
    <s v="kg"/>
    <n v="39102"/>
    <s v="Input"/>
    <s v="CO2"/>
    <n v="73.3"/>
    <n v="4.02E-2"/>
    <n v="1"/>
    <m/>
    <n v="0"/>
    <n v="0"/>
    <n v="21"/>
    <m/>
    <n v="0"/>
    <n v="0"/>
    <n v="310"/>
    <n v="115.22029932000001"/>
  </r>
  <r>
    <n v="2009"/>
    <s v="2D2"/>
    <x v="16"/>
    <n v="20291"/>
    <n v="23212"/>
    <n v="9"/>
    <s v="kg"/>
    <n v="237"/>
    <s v="Input"/>
    <s v="CO2"/>
    <n v="73.3"/>
    <n v="4.02E-2"/>
    <n v="1"/>
    <m/>
    <n v="0"/>
    <n v="0"/>
    <n v="21"/>
    <m/>
    <n v="0"/>
    <n v="0"/>
    <n v="310"/>
    <n v="0.69835841999999992"/>
  </r>
  <r>
    <n v="2009"/>
    <s v="2D2"/>
    <x v="16"/>
    <n v="20291"/>
    <n v="23212"/>
    <n v="9"/>
    <s v="kg"/>
    <n v="22950"/>
    <s v="Input"/>
    <s v="CO2"/>
    <n v="73.3"/>
    <n v="4.02E-2"/>
    <n v="1"/>
    <m/>
    <n v="0"/>
    <n v="0"/>
    <n v="21"/>
    <m/>
    <n v="0"/>
    <n v="0"/>
    <n v="310"/>
    <n v="67.625846999999993"/>
  </r>
  <r>
    <n v="2009"/>
    <s v="2D2"/>
    <x v="16"/>
    <n v="20291"/>
    <n v="23212"/>
    <n v="9"/>
    <s v="kg"/>
    <n v="102061.5"/>
    <s v="Input"/>
    <s v="CO2"/>
    <n v="73.3"/>
    <n v="4.02E-2"/>
    <n v="1"/>
    <m/>
    <n v="0"/>
    <n v="0"/>
    <n v="21"/>
    <m/>
    <n v="0"/>
    <n v="0"/>
    <n v="310"/>
    <n v="300.74053958999997"/>
  </r>
  <r>
    <n v="2009"/>
    <s v="2D2"/>
    <x v="16"/>
    <n v="20291"/>
    <n v="23212"/>
    <n v="9"/>
    <s v="kg"/>
    <n v="19997"/>
    <s v="Input"/>
    <s v="CO2"/>
    <n v="73.3"/>
    <n v="4.02E-2"/>
    <n v="1"/>
    <m/>
    <n v="0"/>
    <n v="0"/>
    <n v="21"/>
    <m/>
    <n v="0"/>
    <n v="0"/>
    <n v="310"/>
    <n v="58.924360019999995"/>
  </r>
  <r>
    <n v="2009"/>
    <s v="2D2"/>
    <x v="16"/>
    <n v="20291"/>
    <n v="23212"/>
    <n v="9"/>
    <s v="kg"/>
    <n v="22854"/>
    <s v="Input"/>
    <s v="CO2"/>
    <n v="73.3"/>
    <n v="4.02E-2"/>
    <n v="1"/>
    <m/>
    <n v="0"/>
    <n v="0"/>
    <n v="21"/>
    <m/>
    <n v="0"/>
    <n v="0"/>
    <n v="310"/>
    <n v="67.342967639999998"/>
  </r>
  <r>
    <n v="2009"/>
    <s v="2D2"/>
    <x v="16"/>
    <n v="20291"/>
    <n v="23212"/>
    <n v="9"/>
    <s v="kg"/>
    <n v="52539"/>
    <s v="Input"/>
    <s v="CO2"/>
    <n v="73.3"/>
    <n v="4.02E-2"/>
    <n v="1"/>
    <m/>
    <n v="0"/>
    <n v="0"/>
    <n v="21"/>
    <m/>
    <n v="0"/>
    <n v="0"/>
    <n v="310"/>
    <n v="154.81456973999997"/>
  </r>
  <r>
    <n v="2009"/>
    <s v="2D2"/>
    <x v="16"/>
    <n v="20291"/>
    <n v="23212"/>
    <n v="9"/>
    <s v="kg"/>
    <n v="280968"/>
    <s v="Input"/>
    <s v="CO2"/>
    <n v="73.3"/>
    <n v="4.02E-2"/>
    <n v="1"/>
    <m/>
    <n v="0"/>
    <n v="0"/>
    <n v="21"/>
    <m/>
    <n v="0"/>
    <n v="0"/>
    <n v="310"/>
    <n v="827.91716687999997"/>
  </r>
  <r>
    <n v="2009"/>
    <s v="2D2"/>
    <x v="16"/>
    <n v="20291"/>
    <n v="23212"/>
    <n v="9"/>
    <s v="kg"/>
    <n v="35450"/>
    <s v="Input"/>
    <s v="CO2"/>
    <n v="73.3"/>
    <n v="4.02E-2"/>
    <n v="1"/>
    <m/>
    <n v="0"/>
    <n v="0"/>
    <n v="21"/>
    <m/>
    <n v="0"/>
    <n v="0"/>
    <n v="310"/>
    <n v="104.459097"/>
  </r>
  <r>
    <n v="2009"/>
    <s v="2D2"/>
    <x v="16"/>
    <n v="20291"/>
    <n v="23212"/>
    <n v="9"/>
    <s v="kg"/>
    <n v="452807.2"/>
    <s v="Input"/>
    <s v="CO2"/>
    <n v="73.3"/>
    <n v="4.02E-2"/>
    <n v="1"/>
    <m/>
    <n v="0"/>
    <n v="0"/>
    <n v="21"/>
    <m/>
    <n v="0"/>
    <n v="0"/>
    <n v="310"/>
    <n v="1334.2688639519999"/>
  </r>
  <r>
    <n v="2009"/>
    <s v="2D2"/>
    <x v="16"/>
    <n v="20291"/>
    <n v="23212"/>
    <n v="9"/>
    <s v="kg"/>
    <n v="13804"/>
    <s v="Input"/>
    <s v="CO2"/>
    <n v="73.3"/>
    <n v="4.02E-2"/>
    <n v="1"/>
    <m/>
    <n v="0"/>
    <n v="0"/>
    <n v="21"/>
    <m/>
    <n v="0"/>
    <n v="0"/>
    <n v="310"/>
    <n v="40.675694639999996"/>
  </r>
  <r>
    <n v="2009"/>
    <s v="2D2"/>
    <x v="16"/>
    <n v="20291"/>
    <n v="23212"/>
    <n v="9"/>
    <s v="kg"/>
    <n v="2703"/>
    <s v="Input"/>
    <s v="CO2"/>
    <n v="73.3"/>
    <n v="4.02E-2"/>
    <n v="1"/>
    <m/>
    <n v="0"/>
    <n v="0"/>
    <n v="21"/>
    <m/>
    <n v="0"/>
    <n v="0"/>
    <n v="310"/>
    <n v="7.96482198"/>
  </r>
  <r>
    <n v="2009"/>
    <s v="2D2"/>
    <x v="16"/>
    <n v="20291"/>
    <n v="23212"/>
    <n v="9"/>
    <s v="kg"/>
    <n v="25443"/>
    <s v="Input"/>
    <s v="CO2"/>
    <n v="73.3"/>
    <n v="4.02E-2"/>
    <n v="1"/>
    <m/>
    <n v="0"/>
    <n v="0"/>
    <n v="21"/>
    <m/>
    <n v="0"/>
    <n v="0"/>
    <n v="310"/>
    <n v="74.971870379999999"/>
  </r>
  <r>
    <n v="2009"/>
    <s v="2D2"/>
    <x v="16"/>
    <n v="20291"/>
    <n v="23212"/>
    <n v="9"/>
    <s v="kg"/>
    <n v="18350.14"/>
    <s v="Input"/>
    <s v="CO2"/>
    <n v="73.3"/>
    <n v="4.02E-2"/>
    <n v="1"/>
    <m/>
    <n v="0"/>
    <n v="0"/>
    <n v="21"/>
    <m/>
    <n v="0"/>
    <n v="0"/>
    <n v="310"/>
    <n v="54.071623532399997"/>
  </r>
  <r>
    <n v="2009"/>
    <s v="2D2"/>
    <x v="16"/>
    <n v="20291"/>
    <n v="23212"/>
    <n v="9"/>
    <s v="kg"/>
    <n v="16361"/>
    <s v="Input"/>
    <s v="CO2"/>
    <n v="73.3"/>
    <n v="4.02E-2"/>
    <n v="1"/>
    <m/>
    <n v="0"/>
    <n v="0"/>
    <n v="21"/>
    <m/>
    <n v="0"/>
    <n v="0"/>
    <n v="310"/>
    <n v="48.210304260000001"/>
  </r>
  <r>
    <n v="2009"/>
    <s v="2D2"/>
    <x v="16"/>
    <n v="20291"/>
    <n v="23212"/>
    <n v="9"/>
    <s v="kg"/>
    <n v="57640"/>
    <s v="Input"/>
    <s v="CO2"/>
    <n v="73.3"/>
    <n v="4.02E-2"/>
    <n v="1"/>
    <m/>
    <n v="0"/>
    <n v="0"/>
    <n v="21"/>
    <m/>
    <n v="0"/>
    <n v="0"/>
    <n v="310"/>
    <n v="169.84548240000001"/>
  </r>
  <r>
    <n v="2009"/>
    <s v="2D2"/>
    <x v="16"/>
    <n v="20291"/>
    <n v="23212"/>
    <n v="9"/>
    <s v="kg"/>
    <n v="89553.13"/>
    <s v="Input"/>
    <s v="CO2"/>
    <n v="73.3"/>
    <n v="4.02E-2"/>
    <n v="1"/>
    <m/>
    <n v="0"/>
    <n v="0"/>
    <n v="21"/>
    <m/>
    <n v="0"/>
    <n v="0"/>
    <n v="310"/>
    <n v="263.88262604580001"/>
  </r>
  <r>
    <n v="2009"/>
    <s v="2D2"/>
    <x v="16"/>
    <n v="20291"/>
    <n v="23212"/>
    <n v="9"/>
    <s v="kg"/>
    <n v="198580"/>
    <s v="Input"/>
    <s v="CO2"/>
    <n v="73.3"/>
    <n v="4.02E-2"/>
    <n v="1"/>
    <m/>
    <n v="0"/>
    <n v="0"/>
    <n v="21"/>
    <m/>
    <n v="0"/>
    <n v="0"/>
    <n v="310"/>
    <n v="585.14774280000006"/>
  </r>
  <r>
    <n v="2009"/>
    <s v="2D2"/>
    <x v="16"/>
    <n v="20291"/>
    <n v="23212"/>
    <n v="9"/>
    <s v="kg"/>
    <n v="375592"/>
    <s v="Input"/>
    <s v="CO2"/>
    <n v="73.3"/>
    <n v="4.02E-2"/>
    <n v="1"/>
    <m/>
    <n v="0"/>
    <n v="0"/>
    <n v="21"/>
    <m/>
    <n v="0"/>
    <n v="0"/>
    <n v="310"/>
    <n v="1106.7419227199998"/>
  </r>
  <r>
    <n v="2009"/>
    <s v="2D2"/>
    <x v="16"/>
    <n v="20291"/>
    <n v="23212"/>
    <n v="9"/>
    <s v="kg"/>
    <n v="63589"/>
    <s v="Input"/>
    <s v="CO2"/>
    <n v="73.3"/>
    <n v="4.02E-2"/>
    <n v="1"/>
    <m/>
    <n v="0"/>
    <n v="0"/>
    <n v="21"/>
    <m/>
    <n v="0"/>
    <n v="0"/>
    <n v="310"/>
    <n v="187.37516274000001"/>
  </r>
  <r>
    <n v="2009"/>
    <s v="2D2"/>
    <x v="16"/>
    <n v="20291"/>
    <n v="23212"/>
    <n v="9"/>
    <s v="kg"/>
    <n v="224534"/>
    <s v="Input"/>
    <s v="CO2"/>
    <n v="73.3"/>
    <n v="4.02E-2"/>
    <n v="1"/>
    <m/>
    <n v="0"/>
    <n v="0"/>
    <n v="21"/>
    <m/>
    <n v="0"/>
    <n v="0"/>
    <n v="310"/>
    <n v="661.62535644000002"/>
  </r>
  <r>
    <n v="2009"/>
    <s v="2D2"/>
    <x v="16"/>
    <n v="20291"/>
    <n v="23212"/>
    <n v="9"/>
    <s v="kg"/>
    <n v="4778"/>
    <s v="Input"/>
    <s v="CO2"/>
    <n v="73.3"/>
    <n v="4.02E-2"/>
    <n v="1"/>
    <m/>
    <n v="0"/>
    <n v="0"/>
    <n v="21"/>
    <m/>
    <n v="0"/>
    <n v="0"/>
    <n v="310"/>
    <n v="14.079141479999999"/>
  </r>
  <r>
    <n v="2009"/>
    <s v="2D2"/>
    <x v="16"/>
    <n v="20291"/>
    <n v="23212"/>
    <n v="9"/>
    <s v="kg"/>
    <n v="11838"/>
    <s v="Input"/>
    <s v="CO2"/>
    <n v="73.3"/>
    <n v="4.02E-2"/>
    <n v="1"/>
    <m/>
    <n v="0"/>
    <n v="0"/>
    <n v="21"/>
    <m/>
    <n v="0"/>
    <n v="0"/>
    <n v="310"/>
    <n v="34.882561080000002"/>
  </r>
  <r>
    <n v="2009"/>
    <s v="2D2"/>
    <x v="16"/>
    <n v="20291"/>
    <n v="23212"/>
    <n v="9"/>
    <s v="kg"/>
    <n v="1840.5540000000001"/>
    <s v="Input"/>
    <s v="CO2"/>
    <n v="73.3"/>
    <n v="4.02E-2"/>
    <n v="1"/>
    <m/>
    <n v="0"/>
    <n v="0"/>
    <n v="21"/>
    <m/>
    <n v="0"/>
    <n v="0"/>
    <n v="310"/>
    <n v="5.4234868496399997"/>
  </r>
  <r>
    <n v="2009"/>
    <s v="2D2"/>
    <x v="16"/>
    <n v="20291"/>
    <n v="23212"/>
    <n v="9"/>
    <s v="kg"/>
    <n v="28523.4"/>
    <s v="Input"/>
    <s v="CO2"/>
    <n v="73.3"/>
    <n v="4.02E-2"/>
    <n v="1"/>
    <m/>
    <n v="0"/>
    <n v="0"/>
    <n v="21"/>
    <m/>
    <n v="0"/>
    <n v="0"/>
    <n v="310"/>
    <n v="84.048761843999998"/>
  </r>
  <r>
    <n v="2009"/>
    <s v="2D2"/>
    <x v="16"/>
    <n v="20291"/>
    <n v="23212"/>
    <n v="9"/>
    <s v="kg"/>
    <n v="6746.6469999999999"/>
    <s v="Input"/>
    <s v="CO2"/>
    <n v="73.3"/>
    <n v="4.02E-2"/>
    <n v="1"/>
    <m/>
    <n v="0"/>
    <n v="0"/>
    <n v="21"/>
    <m/>
    <n v="0"/>
    <n v="0"/>
    <n v="310"/>
    <n v="19.880074849019998"/>
  </r>
  <r>
    <n v="2009"/>
    <s v="2D2"/>
    <x v="16"/>
    <n v="20291"/>
    <n v="23212"/>
    <n v="9"/>
    <s v="kg"/>
    <n v="178515.3"/>
    <s v="Input"/>
    <s v="CO2"/>
    <n v="73.3"/>
    <n v="4.02E-2"/>
    <n v="1"/>
    <m/>
    <n v="0"/>
    <n v="0"/>
    <n v="21"/>
    <m/>
    <n v="0"/>
    <n v="0"/>
    <n v="310"/>
    <n v="526.02389389799987"/>
  </r>
  <r>
    <n v="2009"/>
    <s v="2D2"/>
    <x v="16"/>
    <n v="20291"/>
    <n v="23212"/>
    <n v="9"/>
    <s v="kg"/>
    <n v="1348.098"/>
    <s v="Input"/>
    <s v="CO2"/>
    <n v="73.3"/>
    <n v="4.02E-2"/>
    <n v="1"/>
    <m/>
    <n v="0"/>
    <n v="0"/>
    <n v="21"/>
    <m/>
    <n v="0"/>
    <n v="0"/>
    <n v="310"/>
    <n v="3.9723864526799995"/>
  </r>
  <r>
    <n v="2009"/>
    <s v="2D2"/>
    <x v="16"/>
    <n v="20291"/>
    <n v="23212"/>
    <n v="9"/>
    <s v="kg"/>
    <n v="47115.73"/>
    <s v="Input"/>
    <s v="CO2"/>
    <n v="73.3"/>
    <n v="4.02E-2"/>
    <n v="1"/>
    <m/>
    <n v="0"/>
    <n v="0"/>
    <n v="21"/>
    <m/>
    <n v="0"/>
    <n v="0"/>
    <n v="310"/>
    <n v="138.83403696180002"/>
  </r>
  <r>
    <n v="2009"/>
    <s v="2D2"/>
    <x v="16"/>
    <n v="20291"/>
    <n v="23212"/>
    <n v="9"/>
    <s v="kg"/>
    <n v="43889"/>
    <s v="Input"/>
    <s v="CO2"/>
    <n v="73.3"/>
    <n v="4.02E-2"/>
    <n v="1"/>
    <m/>
    <n v="0"/>
    <n v="0"/>
    <n v="21"/>
    <m/>
    <n v="0"/>
    <n v="0"/>
    <n v="310"/>
    <n v="129.32596073999997"/>
  </r>
  <r>
    <n v="2009"/>
    <s v="2D2"/>
    <x v="16"/>
    <n v="20291"/>
    <n v="23212"/>
    <n v="9"/>
    <s v="kg"/>
    <n v="73572"/>
    <s v="Input"/>
    <s v="CO2"/>
    <n v="73.3"/>
    <n v="4.02E-2"/>
    <n v="1"/>
    <m/>
    <n v="0"/>
    <n v="0"/>
    <n v="21"/>
    <m/>
    <n v="0"/>
    <n v="0"/>
    <n v="310"/>
    <n v="216.79166952"/>
  </r>
  <r>
    <n v="2009"/>
    <s v="2D2"/>
    <x v="16"/>
    <n v="20291"/>
    <n v="23212"/>
    <n v="9"/>
    <s v="kg"/>
    <n v="34029"/>
    <s v="Input"/>
    <s v="CO2"/>
    <n v="73.3"/>
    <n v="4.02E-2"/>
    <n v="1"/>
    <m/>
    <n v="0"/>
    <n v="0"/>
    <n v="21"/>
    <m/>
    <n v="0"/>
    <n v="0"/>
    <n v="310"/>
    <n v="100.27189313999999"/>
  </r>
  <r>
    <n v="2009"/>
    <s v="2D2"/>
    <x v="16"/>
    <n v="20291"/>
    <n v="23212"/>
    <n v="9"/>
    <s v="kg"/>
    <n v="219242"/>
    <s v="Input"/>
    <s v="CO2"/>
    <n v="73.3"/>
    <n v="4.02E-2"/>
    <n v="1"/>
    <m/>
    <n v="0"/>
    <n v="0"/>
    <n v="21"/>
    <m/>
    <n v="0"/>
    <n v="0"/>
    <n v="310"/>
    <n v="646.03163171999995"/>
  </r>
  <r>
    <n v="2009"/>
    <s v="2D2"/>
    <x v="16"/>
    <n v="20291"/>
    <n v="23212"/>
    <n v="9"/>
    <s v="kg"/>
    <n v="54149"/>
    <s v="Input"/>
    <s v="CO2"/>
    <n v="73.3"/>
    <n v="4.02E-2"/>
    <n v="1"/>
    <m/>
    <n v="0"/>
    <n v="0"/>
    <n v="21"/>
    <m/>
    <n v="0"/>
    <n v="0"/>
    <n v="310"/>
    <n v="159.55869233999999"/>
  </r>
  <r>
    <n v="2009"/>
    <s v="2D2"/>
    <x v="16"/>
    <n v="20291"/>
    <n v="23212"/>
    <n v="9"/>
    <s v="kg"/>
    <n v="61310.77"/>
    <s v="Input"/>
    <s v="CO2"/>
    <n v="73.3"/>
    <n v="4.02E-2"/>
    <n v="1"/>
    <m/>
    <n v="0"/>
    <n v="0"/>
    <n v="21"/>
    <m/>
    <n v="0"/>
    <n v="0"/>
    <n v="310"/>
    <n v="180.66199352819999"/>
  </r>
  <r>
    <n v="2009"/>
    <s v="2D2"/>
    <x v="16"/>
    <n v="20291"/>
    <n v="23212"/>
    <n v="9"/>
    <s v="kg"/>
    <n v="24099.57"/>
    <s v="Input"/>
    <s v="CO2"/>
    <n v="73.3"/>
    <n v="4.02E-2"/>
    <n v="1"/>
    <m/>
    <n v="0"/>
    <n v="0"/>
    <n v="21"/>
    <m/>
    <n v="0"/>
    <n v="0"/>
    <n v="310"/>
    <n v="71.013238936199997"/>
  </r>
  <r>
    <n v="2009"/>
    <s v="2D2"/>
    <x v="16"/>
    <n v="20291"/>
    <n v="23212"/>
    <n v="9"/>
    <s v="kg"/>
    <n v="26036"/>
    <s v="Input"/>
    <s v="CO2"/>
    <n v="73.3"/>
    <n v="4.02E-2"/>
    <n v="1"/>
    <m/>
    <n v="0"/>
    <n v="0"/>
    <n v="21"/>
    <m/>
    <n v="0"/>
    <n v="0"/>
    <n v="310"/>
    <n v="76.719239759999994"/>
  </r>
  <r>
    <n v="2009"/>
    <s v="2D2"/>
    <x v="16"/>
    <n v="20291"/>
    <n v="23212"/>
    <n v="9"/>
    <s v="kg"/>
    <n v="103932.8"/>
    <s v="Input"/>
    <s v="CO2"/>
    <n v="73.3"/>
    <n v="4.02E-2"/>
    <n v="1"/>
    <m/>
    <n v="0"/>
    <n v="0"/>
    <n v="21"/>
    <m/>
    <n v="0"/>
    <n v="0"/>
    <n v="310"/>
    <n v="306.25462444800002"/>
  </r>
  <r>
    <n v="2009"/>
    <s v="2D2"/>
    <x v="16"/>
    <n v="20291"/>
    <n v="23212"/>
    <n v="9"/>
    <s v="kg"/>
    <n v="12236"/>
    <s v="Input"/>
    <s v="CO2"/>
    <n v="73.3"/>
    <n v="4.02E-2"/>
    <n v="1"/>
    <m/>
    <n v="0"/>
    <n v="0"/>
    <n v="21"/>
    <m/>
    <n v="0"/>
    <n v="0"/>
    <n v="310"/>
    <n v="36.055331759999994"/>
  </r>
  <r>
    <n v="2009"/>
    <s v="2D2"/>
    <x v="16"/>
    <n v="20291"/>
    <n v="23212"/>
    <n v="9"/>
    <s v="kg"/>
    <n v="14016.53"/>
    <s v="Input"/>
    <s v="CO2"/>
    <n v="73.3"/>
    <n v="4.02E-2"/>
    <n v="1"/>
    <m/>
    <n v="0"/>
    <n v="0"/>
    <n v="21"/>
    <m/>
    <n v="0"/>
    <n v="0"/>
    <n v="310"/>
    <n v="41.301948289800002"/>
  </r>
  <r>
    <n v="2009"/>
    <s v="2D2"/>
    <x v="16"/>
    <n v="20291"/>
    <n v="23212"/>
    <n v="9"/>
    <s v="kg"/>
    <n v="12015.93"/>
    <s v="Input"/>
    <s v="CO2"/>
    <n v="73.3"/>
    <n v="4.02E-2"/>
    <n v="1"/>
    <m/>
    <n v="0"/>
    <n v="0"/>
    <n v="21"/>
    <m/>
    <n v="0"/>
    <n v="0"/>
    <n v="310"/>
    <n v="35.406860293799994"/>
  </r>
  <r>
    <n v="2009"/>
    <s v="2D2"/>
    <x v="16"/>
    <n v="20291"/>
    <n v="23212"/>
    <n v="9"/>
    <s v="kg"/>
    <n v="36186"/>
    <s v="Input"/>
    <s v="CO2"/>
    <n v="73.3"/>
    <n v="4.02E-2"/>
    <n v="1"/>
    <m/>
    <n v="0"/>
    <n v="0"/>
    <n v="21"/>
    <m/>
    <n v="0"/>
    <n v="0"/>
    <n v="310"/>
    <n v="106.62783876"/>
  </r>
  <r>
    <n v="2009"/>
    <s v="2D2"/>
    <x v="16"/>
    <n v="20291"/>
    <n v="23212"/>
    <n v="9"/>
    <s v="kg"/>
    <n v="36848.019999999997"/>
    <s v="Input"/>
    <s v="CO2"/>
    <n v="73.3"/>
    <n v="4.02E-2"/>
    <n v="1"/>
    <m/>
    <n v="0"/>
    <n v="0"/>
    <n v="21"/>
    <m/>
    <n v="0"/>
    <n v="0"/>
    <n v="310"/>
    <n v="108.57858661319997"/>
  </r>
  <r>
    <n v="2009"/>
    <s v="2D2"/>
    <x v="16"/>
    <n v="20291"/>
    <n v="23212"/>
    <n v="9"/>
    <s v="kg"/>
    <n v="35282"/>
    <s v="Input"/>
    <s v="CO2"/>
    <n v="73.3"/>
    <n v="4.02E-2"/>
    <n v="1"/>
    <m/>
    <n v="0"/>
    <n v="0"/>
    <n v="21"/>
    <m/>
    <n v="0"/>
    <n v="0"/>
    <n v="310"/>
    <n v="103.96405812"/>
  </r>
  <r>
    <n v="2009"/>
    <s v="2D2"/>
    <x v="16"/>
    <n v="20291"/>
    <n v="23212"/>
    <n v="9"/>
    <s v="kg"/>
    <n v="236323.5"/>
    <s v="Input"/>
    <s v="CO2"/>
    <n v="73.3"/>
    <n v="4.02E-2"/>
    <n v="1"/>
    <m/>
    <n v="0"/>
    <n v="0"/>
    <n v="21"/>
    <m/>
    <n v="0"/>
    <n v="0"/>
    <n v="310"/>
    <n v="696.36500450999995"/>
  </r>
  <r>
    <n v="2009"/>
    <s v="2D2"/>
    <x v="16"/>
    <n v="20291"/>
    <n v="23212"/>
    <n v="9"/>
    <s v="kg"/>
    <n v="13000.84"/>
    <s v="Input"/>
    <s v="CO2"/>
    <n v="73.3"/>
    <n v="4.02E-2"/>
    <n v="1"/>
    <m/>
    <n v="0"/>
    <n v="0"/>
    <n v="21"/>
    <m/>
    <n v="0"/>
    <n v="0"/>
    <n v="310"/>
    <n v="38.309055194399996"/>
  </r>
  <r>
    <n v="2009"/>
    <s v="2D2"/>
    <x v="16"/>
    <n v="20291"/>
    <n v="23212"/>
    <n v="9"/>
    <s v="kg"/>
    <n v="1900"/>
    <s v="Input"/>
    <s v="CO2"/>
    <n v="73.3"/>
    <n v="4.02E-2"/>
    <n v="1"/>
    <m/>
    <n v="0"/>
    <n v="0"/>
    <n v="21"/>
    <m/>
    <n v="0"/>
    <n v="0"/>
    <n v="310"/>
    <n v="5.5986539999999998"/>
  </r>
  <r>
    <n v="2009"/>
    <s v="2D2"/>
    <x v="16"/>
    <n v="20291"/>
    <n v="23212"/>
    <n v="9"/>
    <s v="kg"/>
    <n v="78977.63"/>
    <s v="Input"/>
    <s v="CO2"/>
    <n v="73.3"/>
    <n v="4.02E-2"/>
    <n v="1"/>
    <m/>
    <n v="0"/>
    <n v="0"/>
    <n v="21"/>
    <m/>
    <n v="0"/>
    <n v="0"/>
    <n v="310"/>
    <n v="232.72022321580002"/>
  </r>
  <r>
    <n v="2009"/>
    <s v="2D2"/>
    <x v="16"/>
    <n v="20291"/>
    <n v="23212"/>
    <n v="9"/>
    <s v="kg"/>
    <n v="215344.9"/>
    <s v="Input"/>
    <s v="CO2"/>
    <n v="73.3"/>
    <n v="4.02E-2"/>
    <n v="1"/>
    <m/>
    <n v="0"/>
    <n v="0"/>
    <n v="21"/>
    <m/>
    <n v="0"/>
    <n v="0"/>
    <n v="310"/>
    <n v="634.54820303399993"/>
  </r>
  <r>
    <n v="2009"/>
    <s v="2D2"/>
    <x v="16"/>
    <n v="20291"/>
    <n v="23212"/>
    <n v="9"/>
    <s v="kg"/>
    <n v="4690"/>
    <s v="Input"/>
    <s v="CO2"/>
    <n v="73.3"/>
    <n v="4.02E-2"/>
    <n v="1"/>
    <m/>
    <n v="0"/>
    <n v="0"/>
    <n v="21"/>
    <m/>
    <n v="0"/>
    <n v="0"/>
    <n v="310"/>
    <n v="13.819835400000001"/>
  </r>
  <r>
    <n v="2009"/>
    <s v="2D2"/>
    <x v="16"/>
    <n v="20291"/>
    <n v="23212"/>
    <n v="9"/>
    <s v="kg"/>
    <n v="48245"/>
    <s v="Input"/>
    <s v="CO2"/>
    <n v="73.3"/>
    <n v="4.02E-2"/>
    <n v="1"/>
    <m/>
    <n v="0"/>
    <n v="0"/>
    <n v="21"/>
    <m/>
    <n v="0"/>
    <n v="0"/>
    <n v="310"/>
    <n v="142.16161170000001"/>
  </r>
  <r>
    <n v="2009"/>
    <s v="2D2"/>
    <x v="16"/>
    <n v="20291"/>
    <n v="23212"/>
    <n v="9"/>
    <s v="kg"/>
    <n v="3922"/>
    <s v="Input"/>
    <s v="CO2"/>
    <n v="73.3"/>
    <n v="4.02E-2"/>
    <n v="1"/>
    <m/>
    <n v="0"/>
    <n v="0"/>
    <n v="21"/>
    <m/>
    <n v="0"/>
    <n v="0"/>
    <n v="310"/>
    <n v="11.556800519999999"/>
  </r>
  <r>
    <n v="2009"/>
    <s v="2D2"/>
    <x v="16"/>
    <n v="20291"/>
    <n v="23212"/>
    <n v="9"/>
    <s v="kg"/>
    <n v="40812.29"/>
    <s v="Input"/>
    <s v="CO2"/>
    <n v="73.3"/>
    <n v="4.02E-2"/>
    <n v="1"/>
    <m/>
    <n v="0"/>
    <n v="0"/>
    <n v="21"/>
    <m/>
    <n v="0"/>
    <n v="0"/>
    <n v="310"/>
    <n v="120.25994245139999"/>
  </r>
  <r>
    <n v="2009"/>
    <s v="2D2"/>
    <x v="16"/>
    <n v="20291"/>
    <n v="23212"/>
    <n v="9"/>
    <s v="kg"/>
    <n v="37700"/>
    <s v="Input"/>
    <s v="CO2"/>
    <n v="73.3"/>
    <n v="4.02E-2"/>
    <n v="1"/>
    <m/>
    <n v="0"/>
    <n v="0"/>
    <n v="21"/>
    <m/>
    <n v="0"/>
    <n v="0"/>
    <n v="310"/>
    <n v="111.08908199999999"/>
  </r>
  <r>
    <n v="2009"/>
    <s v="2D2"/>
    <x v="16"/>
    <n v="20291"/>
    <n v="23212"/>
    <n v="9"/>
    <s v="kg"/>
    <n v="82894"/>
    <s v="Input"/>
    <s v="CO2"/>
    <n v="73.3"/>
    <n v="4.02E-2"/>
    <n v="1"/>
    <m/>
    <n v="0"/>
    <n v="0"/>
    <n v="21"/>
    <m/>
    <n v="0"/>
    <n v="0"/>
    <n v="310"/>
    <n v="244.26043404000001"/>
  </r>
  <r>
    <n v="2009"/>
    <s v="2D2"/>
    <x v="16"/>
    <n v="20291"/>
    <n v="23212"/>
    <n v="9"/>
    <s v="kg"/>
    <n v="15709.35"/>
    <s v="Input"/>
    <s v="CO2"/>
    <n v="73.3"/>
    <n v="4.02E-2"/>
    <n v="1"/>
    <m/>
    <n v="0"/>
    <n v="0"/>
    <n v="21"/>
    <m/>
    <n v="0"/>
    <n v="0"/>
    <n v="310"/>
    <n v="46.290113271000003"/>
  </r>
  <r>
    <n v="2009"/>
    <s v="2D2"/>
    <x v="16"/>
    <n v="20291"/>
    <n v="23212"/>
    <n v="9"/>
    <s v="kg"/>
    <n v="15810"/>
    <s v="Input"/>
    <s v="CO2"/>
    <n v="73.3"/>
    <n v="4.02E-2"/>
    <n v="1"/>
    <m/>
    <n v="0"/>
    <n v="0"/>
    <n v="21"/>
    <m/>
    <n v="0"/>
    <n v="0"/>
    <n v="310"/>
    <n v="46.586694600000001"/>
  </r>
  <r>
    <n v="2009"/>
    <s v="2D2"/>
    <x v="16"/>
    <n v="20291"/>
    <n v="23212"/>
    <n v="9"/>
    <s v="kg"/>
    <n v="98903.63"/>
    <s v="Input"/>
    <s v="CO2"/>
    <n v="73.3"/>
    <n v="4.02E-2"/>
    <n v="1"/>
    <m/>
    <n v="0"/>
    <n v="0"/>
    <n v="21"/>
    <m/>
    <n v="0"/>
    <n v="0"/>
    <n v="310"/>
    <n v="291.43537037580001"/>
  </r>
  <r>
    <n v="2009"/>
    <s v="2D2"/>
    <x v="16"/>
    <n v="20291"/>
    <n v="23212"/>
    <n v="9"/>
    <s v="kg"/>
    <n v="33232"/>
    <s v="Input"/>
    <s v="CO2"/>
    <n v="73.3"/>
    <n v="4.02E-2"/>
    <n v="1"/>
    <m/>
    <n v="0"/>
    <n v="0"/>
    <n v="21"/>
    <m/>
    <n v="0"/>
    <n v="0"/>
    <n v="310"/>
    <n v="97.923405119999998"/>
  </r>
  <r>
    <n v="2009"/>
    <s v="2D2"/>
    <x v="16"/>
    <n v="20291"/>
    <n v="23212"/>
    <n v="9"/>
    <s v="kg"/>
    <n v="33644"/>
    <s v="Input"/>
    <s v="CO2"/>
    <n v="73.3"/>
    <n v="4.02E-2"/>
    <n v="1"/>
    <m/>
    <n v="0"/>
    <n v="0"/>
    <n v="21"/>
    <m/>
    <n v="0"/>
    <n v="0"/>
    <n v="310"/>
    <n v="99.137429039999986"/>
  </r>
  <r>
    <n v="2009"/>
    <s v="2D2"/>
    <x v="16"/>
    <n v="20291"/>
    <n v="23212"/>
    <n v="9"/>
    <s v="kg"/>
    <n v="20984.78"/>
    <s v="Input"/>
    <s v="CO2"/>
    <n v="73.3"/>
    <n v="4.02E-2"/>
    <n v="1"/>
    <m/>
    <n v="0"/>
    <n v="0"/>
    <n v="21"/>
    <m/>
    <n v="0"/>
    <n v="0"/>
    <n v="310"/>
    <n v="61.8350118348"/>
  </r>
  <r>
    <n v="2009"/>
    <s v="2D2"/>
    <x v="16"/>
    <n v="20291"/>
    <n v="23212"/>
    <n v="9"/>
    <s v="kg"/>
    <n v="6486"/>
    <s v="Input"/>
    <s v="CO2"/>
    <n v="73.3"/>
    <n v="4.02E-2"/>
    <n v="1"/>
    <m/>
    <n v="0"/>
    <n v="0"/>
    <n v="21"/>
    <m/>
    <n v="0"/>
    <n v="0"/>
    <n v="310"/>
    <n v="19.112036759999999"/>
  </r>
  <r>
    <n v="2009"/>
    <s v="2D2"/>
    <x v="16"/>
    <n v="20291"/>
    <n v="23212"/>
    <n v="9"/>
    <s v="kg"/>
    <n v="35678.44"/>
    <s v="Input"/>
    <s v="CO2"/>
    <n v="73.3"/>
    <n v="4.02E-2"/>
    <n v="1"/>
    <m/>
    <n v="0"/>
    <n v="0"/>
    <n v="21"/>
    <m/>
    <n v="0"/>
    <n v="0"/>
    <n v="310"/>
    <n v="105.13223201040002"/>
  </r>
  <r>
    <n v="2009"/>
    <s v="2D2"/>
    <x v="16"/>
    <n v="20291"/>
    <n v="23212"/>
    <n v="9"/>
    <s v="kg"/>
    <n v="9448"/>
    <s v="Input"/>
    <s v="CO2"/>
    <n v="73.3"/>
    <n v="4.02E-2"/>
    <n v="1"/>
    <m/>
    <n v="0"/>
    <n v="0"/>
    <n v="21"/>
    <m/>
    <n v="0"/>
    <n v="0"/>
    <n v="310"/>
    <n v="27.840043679999997"/>
  </r>
  <r>
    <n v="2009"/>
    <s v="2D2"/>
    <x v="16"/>
    <n v="20291"/>
    <n v="23212"/>
    <n v="9"/>
    <s v="kg"/>
    <n v="283"/>
    <s v="Input"/>
    <s v="CO2"/>
    <n v="73.3"/>
    <n v="4.02E-2"/>
    <n v="1"/>
    <m/>
    <n v="0"/>
    <n v="0"/>
    <n v="21"/>
    <m/>
    <n v="0"/>
    <n v="0"/>
    <n v="310"/>
    <n v="0.83390478000000001"/>
  </r>
  <r>
    <n v="2009"/>
    <s v="2D2"/>
    <x v="16"/>
    <n v="20291"/>
    <n v="23212"/>
    <n v="9"/>
    <s v="kg"/>
    <n v="7814"/>
    <s v="Input"/>
    <s v="CO2"/>
    <n v="73.3"/>
    <n v="4.02E-2"/>
    <n v="1"/>
    <m/>
    <n v="0"/>
    <n v="0"/>
    <n v="21"/>
    <m/>
    <n v="0"/>
    <n v="0"/>
    <n v="310"/>
    <n v="23.025201239999998"/>
  </r>
  <r>
    <n v="2009"/>
    <s v="2D2"/>
    <x v="16"/>
    <n v="20291"/>
    <n v="23212"/>
    <n v="9"/>
    <s v="kg"/>
    <n v="72398"/>
    <s v="Input"/>
    <s v="CO2"/>
    <n v="73.3"/>
    <n v="4.02E-2"/>
    <n v="1"/>
    <m/>
    <n v="0"/>
    <n v="0"/>
    <n v="21"/>
    <m/>
    <n v="0"/>
    <n v="0"/>
    <n v="310"/>
    <n v="213.33229067999997"/>
  </r>
  <r>
    <n v="2009"/>
    <s v="2D2"/>
    <x v="16"/>
    <n v="20291"/>
    <n v="23212"/>
    <n v="9"/>
    <s v="kg"/>
    <n v="446472.9"/>
    <s v="Input"/>
    <s v="CO2"/>
    <n v="73.3"/>
    <n v="4.02E-2"/>
    <n v="1"/>
    <m/>
    <n v="0"/>
    <n v="0"/>
    <n v="21"/>
    <m/>
    <n v="0"/>
    <n v="0"/>
    <n v="310"/>
    <n v="1315.6038355139999"/>
  </r>
  <r>
    <n v="2009"/>
    <s v="2D2"/>
    <x v="16"/>
    <n v="20291"/>
    <n v="23212"/>
    <n v="9"/>
    <s v="kg"/>
    <n v="18615"/>
    <s v="Input"/>
    <s v="CO2"/>
    <n v="73.3"/>
    <n v="4.02E-2"/>
    <n v="1"/>
    <m/>
    <n v="0"/>
    <n v="0"/>
    <n v="21"/>
    <m/>
    <n v="0"/>
    <n v="0"/>
    <n v="310"/>
    <n v="54.852075899999996"/>
  </r>
  <r>
    <n v="2009"/>
    <s v="2D2"/>
    <x v="16"/>
    <n v="20291"/>
    <n v="23212"/>
    <n v="9"/>
    <s v="kg"/>
    <n v="1569.704"/>
    <s v="Input"/>
    <s v="CO2"/>
    <n v="73.3"/>
    <n v="4.02E-2"/>
    <n v="1"/>
    <m/>
    <n v="0"/>
    <n v="0"/>
    <n v="21"/>
    <m/>
    <n v="0"/>
    <n v="0"/>
    <n v="310"/>
    <n v="4.6253839886400003"/>
  </r>
  <r>
    <n v="2009"/>
    <s v="2D2"/>
    <x v="16"/>
    <n v="20291"/>
    <n v="23212"/>
    <n v="9"/>
    <s v="kg"/>
    <n v="50059"/>
    <s v="Input"/>
    <s v="CO2"/>
    <n v="73.3"/>
    <n v="4.02E-2"/>
    <n v="1"/>
    <m/>
    <n v="0"/>
    <n v="0"/>
    <n v="21"/>
    <m/>
    <n v="0"/>
    <n v="0"/>
    <n v="310"/>
    <n v="147.50685293999999"/>
  </r>
  <r>
    <n v="2009"/>
    <s v="2D2"/>
    <x v="16"/>
    <n v="20291"/>
    <n v="23212"/>
    <n v="9"/>
    <s v="kg"/>
    <n v="12038"/>
    <s v="Input"/>
    <s v="CO2"/>
    <n v="73.3"/>
    <n v="4.02E-2"/>
    <n v="1"/>
    <m/>
    <n v="0"/>
    <n v="0"/>
    <n v="21"/>
    <m/>
    <n v="0"/>
    <n v="0"/>
    <n v="310"/>
    <n v="35.471893080000001"/>
  </r>
  <r>
    <n v="2009"/>
    <s v="2D2"/>
    <x v="16"/>
    <n v="20291"/>
    <n v="23212"/>
    <n v="9"/>
    <s v="kg"/>
    <n v="23908"/>
    <s v="Input"/>
    <s v="CO2"/>
    <n v="73.3"/>
    <n v="4.02E-2"/>
    <n v="1"/>
    <m/>
    <n v="0"/>
    <n v="0"/>
    <n v="21"/>
    <m/>
    <n v="0"/>
    <n v="0"/>
    <n v="310"/>
    <n v="70.448747279999992"/>
  </r>
  <r>
    <n v="2009"/>
    <s v="2D2"/>
    <x v="16"/>
    <n v="20291"/>
    <n v="23212"/>
    <n v="9"/>
    <s v="kg"/>
    <n v="46120"/>
    <s v="Input"/>
    <s v="CO2"/>
    <n v="73.3"/>
    <n v="4.02E-2"/>
    <n v="1"/>
    <m/>
    <n v="0"/>
    <n v="0"/>
    <n v="21"/>
    <m/>
    <n v="0"/>
    <n v="0"/>
    <n v="310"/>
    <n v="135.89995920000001"/>
  </r>
  <r>
    <n v="2009"/>
    <s v="2D2"/>
    <x v="16"/>
    <n v="20291"/>
    <n v="23212"/>
    <n v="9"/>
    <s v="kg"/>
    <n v="59070.1"/>
    <s v="Input"/>
    <s v="CO2"/>
    <n v="73.3"/>
    <n v="4.02E-2"/>
    <n v="1"/>
    <m/>
    <n v="0"/>
    <n v="0"/>
    <n v="21"/>
    <m/>
    <n v="0"/>
    <n v="0"/>
    <n v="310"/>
    <n v="174.05950086599998"/>
  </r>
  <r>
    <n v="2009"/>
    <s v="2D2"/>
    <x v="16"/>
    <n v="20291"/>
    <n v="23212"/>
    <n v="9"/>
    <s v="kg"/>
    <n v="95035"/>
    <s v="Input"/>
    <s v="CO2"/>
    <n v="73.3"/>
    <n v="4.02E-2"/>
    <n v="1"/>
    <m/>
    <n v="0"/>
    <n v="0"/>
    <n v="21"/>
    <m/>
    <n v="0"/>
    <n v="0"/>
    <n v="310"/>
    <n v="280.03583309999999"/>
  </r>
  <r>
    <n v="2009"/>
    <s v="2D2"/>
    <x v="16"/>
    <n v="20291"/>
    <n v="23212"/>
    <n v="9"/>
    <s v="kg"/>
    <n v="31463"/>
    <s v="Input"/>
    <s v="CO2"/>
    <n v="73.3"/>
    <n v="4.02E-2"/>
    <n v="1"/>
    <m/>
    <n v="0"/>
    <n v="0"/>
    <n v="21"/>
    <m/>
    <n v="0"/>
    <n v="0"/>
    <n v="310"/>
    <n v="92.710763580000005"/>
  </r>
  <r>
    <n v="2009"/>
    <s v="2D2"/>
    <x v="16"/>
    <n v="20291"/>
    <n v="23212"/>
    <n v="9"/>
    <s v="kg"/>
    <n v="11764"/>
    <s v="Input"/>
    <s v="CO2"/>
    <n v="73.3"/>
    <n v="4.02E-2"/>
    <n v="1"/>
    <m/>
    <n v="0"/>
    <n v="0"/>
    <n v="21"/>
    <m/>
    <n v="0"/>
    <n v="0"/>
    <n v="310"/>
    <n v="34.664508239999996"/>
  </r>
  <r>
    <n v="2009"/>
    <s v="2D2"/>
    <x v="16"/>
    <n v="20291"/>
    <n v="23212"/>
    <n v="9"/>
    <s v="kg"/>
    <n v="17440"/>
    <s v="Input"/>
    <s v="CO2"/>
    <n v="73.3"/>
    <n v="4.02E-2"/>
    <n v="1"/>
    <m/>
    <n v="0"/>
    <n v="0"/>
    <n v="21"/>
    <m/>
    <n v="0"/>
    <n v="0"/>
    <n v="310"/>
    <n v="51.389750399999997"/>
  </r>
  <r>
    <n v="2009"/>
    <s v="2D2"/>
    <x v="16"/>
    <n v="20291"/>
    <n v="23212"/>
    <n v="9"/>
    <s v="kg"/>
    <n v="20621.599999999999"/>
    <s v="Input"/>
    <s v="CO2"/>
    <n v="73.3"/>
    <n v="4.02E-2"/>
    <n v="1"/>
    <m/>
    <n v="0"/>
    <n v="0"/>
    <n v="21"/>
    <m/>
    <n v="0"/>
    <n v="0"/>
    <n v="310"/>
    <n v="60.764843855999992"/>
  </r>
  <r>
    <n v="2009"/>
    <s v="2D2"/>
    <x v="16"/>
    <n v="20291"/>
    <n v="23212"/>
    <n v="9"/>
    <s v="kg"/>
    <n v="106530.5"/>
    <s v="Input"/>
    <s v="CO2"/>
    <n v="73.3"/>
    <n v="4.02E-2"/>
    <n v="1"/>
    <m/>
    <n v="0"/>
    <n v="0"/>
    <n v="21"/>
    <m/>
    <n v="0"/>
    <n v="0"/>
    <n v="310"/>
    <n v="313.90916313000002"/>
  </r>
  <r>
    <n v="2009"/>
    <s v="2D2"/>
    <x v="16"/>
    <n v="20291"/>
    <n v="23212"/>
    <n v="9"/>
    <s v="kg"/>
    <n v="3255"/>
    <s v="Input"/>
    <s v="CO2"/>
    <n v="73.3"/>
    <n v="4.02E-2"/>
    <n v="1"/>
    <m/>
    <n v="0"/>
    <n v="0"/>
    <n v="21"/>
    <m/>
    <n v="0"/>
    <n v="0"/>
    <n v="310"/>
    <n v="9.5913783000000006"/>
  </r>
  <r>
    <n v="2009"/>
    <s v="2D2"/>
    <x v="16"/>
    <n v="20291"/>
    <n v="23212"/>
    <n v="9"/>
    <s v="kg"/>
    <n v="108989"/>
    <s v="Input"/>
    <s v="CO2"/>
    <n v="73.3"/>
    <n v="4.02E-2"/>
    <n v="1"/>
    <m/>
    <n v="0"/>
    <n v="0"/>
    <n v="21"/>
    <m/>
    <n v="0"/>
    <n v="0"/>
    <n v="310"/>
    <n v="321.15352673999996"/>
  </r>
  <r>
    <n v="2009"/>
    <s v="2D2"/>
    <x v="16"/>
    <n v="20291"/>
    <n v="23212"/>
    <n v="9"/>
    <s v="kg"/>
    <n v="182762.7"/>
    <s v="Input"/>
    <s v="CO2"/>
    <n v="73.3"/>
    <n v="4.02E-2"/>
    <n v="1"/>
    <m/>
    <n v="0"/>
    <n v="0"/>
    <n v="21"/>
    <m/>
    <n v="0"/>
    <n v="0"/>
    <n v="310"/>
    <n v="538.53953758199998"/>
  </r>
  <r>
    <n v="2009"/>
    <s v="2D2"/>
    <x v="16"/>
    <n v="20291"/>
    <n v="23212"/>
    <n v="9"/>
    <s v="kg"/>
    <n v="81800"/>
    <s v="Input"/>
    <s v="CO2"/>
    <n v="73.3"/>
    <n v="4.02E-2"/>
    <n v="1"/>
    <m/>
    <n v="0"/>
    <n v="0"/>
    <n v="21"/>
    <m/>
    <n v="0"/>
    <n v="0"/>
    <n v="310"/>
    <n v="241.036788"/>
  </r>
  <r>
    <n v="2009"/>
    <s v="2D2"/>
    <x v="16"/>
    <n v="20291"/>
    <n v="23212"/>
    <n v="9"/>
    <s v="kg"/>
    <n v="24764"/>
    <s v="Input"/>
    <s v="CO2"/>
    <n v="73.3"/>
    <n v="4.02E-2"/>
    <n v="1"/>
    <m/>
    <n v="0"/>
    <n v="0"/>
    <n v="21"/>
    <m/>
    <n v="0"/>
    <n v="0"/>
    <n v="310"/>
    <n v="72.97108824"/>
  </r>
  <r>
    <n v="2009"/>
    <s v="2D2"/>
    <x v="16"/>
    <n v="20291"/>
    <n v="23212"/>
    <n v="9"/>
    <s v="kg"/>
    <n v="118848.1"/>
    <s v="Input"/>
    <s v="CO2"/>
    <n v="73.3"/>
    <n v="4.02E-2"/>
    <n v="1"/>
    <m/>
    <n v="0"/>
    <n v="0"/>
    <n v="21"/>
    <m/>
    <n v="0"/>
    <n v="0"/>
    <n v="310"/>
    <n v="350.204942346"/>
  </r>
  <r>
    <n v="2009"/>
    <s v="2D2"/>
    <x v="16"/>
    <n v="20291"/>
    <n v="23212"/>
    <n v="9"/>
    <s v="kg"/>
    <n v="31449.47"/>
    <s v="Input"/>
    <s v="CO2"/>
    <n v="73.3"/>
    <n v="4.02E-2"/>
    <n v="1"/>
    <m/>
    <n v="0"/>
    <n v="0"/>
    <n v="21"/>
    <m/>
    <n v="0"/>
    <n v="0"/>
    <n v="310"/>
    <n v="92.670895270199992"/>
  </r>
  <r>
    <n v="2009"/>
    <s v="2D2"/>
    <x v="16"/>
    <n v="20291"/>
    <n v="23212"/>
    <n v="9"/>
    <s v="kg"/>
    <n v="3059"/>
    <s v="Input"/>
    <s v="CO2"/>
    <n v="73.3"/>
    <n v="4.02E-2"/>
    <n v="1"/>
    <m/>
    <n v="0"/>
    <n v="0"/>
    <n v="21"/>
    <m/>
    <n v="0"/>
    <n v="0"/>
    <n v="310"/>
    <n v="9.0138329399999986"/>
  </r>
  <r>
    <n v="2009"/>
    <s v="2D2"/>
    <x v="16"/>
    <n v="20291"/>
    <n v="23212"/>
    <n v="9"/>
    <s v="kg"/>
    <n v="44228.71"/>
    <s v="Input"/>
    <s v="CO2"/>
    <n v="73.3"/>
    <n v="4.02E-2"/>
    <n v="1"/>
    <m/>
    <n v="0"/>
    <n v="0"/>
    <n v="21"/>
    <m/>
    <n v="0"/>
    <n v="0"/>
    <n v="310"/>
    <n v="130.32697060859999"/>
  </r>
  <r>
    <n v="2009"/>
    <s v="2D2"/>
    <x v="16"/>
    <n v="20291"/>
    <n v="23212"/>
    <n v="9"/>
    <s v="kg"/>
    <n v="35"/>
    <s v="Input"/>
    <s v="CO2"/>
    <n v="73.3"/>
    <n v="4.02E-2"/>
    <n v="1"/>
    <m/>
    <n v="0"/>
    <n v="0"/>
    <n v="21"/>
    <m/>
    <n v="0"/>
    <n v="0"/>
    <n v="310"/>
    <n v="0.10313310000000001"/>
  </r>
  <r>
    <n v="2009"/>
    <s v="2D2"/>
    <x v="16"/>
    <n v="20291"/>
    <n v="23212"/>
    <n v="9"/>
    <s v="kg"/>
    <n v="46843"/>
    <s v="Input"/>
    <s v="CO2"/>
    <n v="73.3"/>
    <n v="4.02E-2"/>
    <n v="1"/>
    <m/>
    <n v="0"/>
    <n v="0"/>
    <n v="21"/>
    <m/>
    <n v="0"/>
    <n v="0"/>
    <n v="310"/>
    <n v="138.03039437999999"/>
  </r>
  <r>
    <n v="2009"/>
    <s v="2D2"/>
    <x v="16"/>
    <n v="20291"/>
    <n v="23212"/>
    <n v="9"/>
    <s v="kg"/>
    <n v="141597"/>
    <s v="Input"/>
    <s v="CO2"/>
    <n v="73.3"/>
    <n v="4.02E-2"/>
    <n v="1"/>
    <m/>
    <n v="0"/>
    <n v="0"/>
    <n v="21"/>
    <m/>
    <n v="0"/>
    <n v="0"/>
    <n v="310"/>
    <n v="417.23821601999998"/>
  </r>
  <r>
    <n v="2009"/>
    <s v="2D2"/>
    <x v="16"/>
    <n v="20291"/>
    <n v="23212"/>
    <n v="9"/>
    <s v="kg"/>
    <n v="169560"/>
    <s v="Input"/>
    <s v="CO2"/>
    <n v="73.3"/>
    <n v="4.02E-2"/>
    <n v="1"/>
    <m/>
    <n v="0"/>
    <n v="0"/>
    <n v="21"/>
    <m/>
    <n v="0"/>
    <n v="0"/>
    <n v="310"/>
    <n v="499.63566960000003"/>
  </r>
  <r>
    <n v="2009"/>
    <s v="2D2"/>
    <x v="16"/>
    <n v="20291"/>
    <n v="23212"/>
    <n v="9"/>
    <s v="kg"/>
    <n v="37800000"/>
    <s v="Input"/>
    <s v="CO2"/>
    <n v="73.3"/>
    <n v="4.02E-2"/>
    <n v="1"/>
    <m/>
    <n v="0"/>
    <n v="0"/>
    <n v="21"/>
    <m/>
    <n v="0"/>
    <n v="0"/>
    <n v="310"/>
    <n v="111383.74800000001"/>
  </r>
  <r>
    <n v="2009"/>
    <s v="2D2"/>
    <x v="16"/>
    <n v="20291"/>
    <n v="23212"/>
    <n v="9"/>
    <s v="kg"/>
    <n v="6270"/>
    <s v="Input"/>
    <s v="CO2"/>
    <n v="73.3"/>
    <n v="4.02E-2"/>
    <n v="1"/>
    <m/>
    <n v="0"/>
    <n v="0"/>
    <n v="21"/>
    <m/>
    <n v="0"/>
    <n v="0"/>
    <n v="310"/>
    <n v="18.475558199999998"/>
  </r>
  <r>
    <n v="2009"/>
    <s v="2D2"/>
    <x v="16"/>
    <n v="20291"/>
    <n v="23212"/>
    <n v="9"/>
    <s v="kg"/>
    <n v="74276"/>
    <s v="Input"/>
    <s v="CO2"/>
    <n v="73.3"/>
    <n v="4.02E-2"/>
    <n v="1"/>
    <m/>
    <n v="0"/>
    <n v="0"/>
    <n v="21"/>
    <m/>
    <n v="0"/>
    <n v="0"/>
    <n v="310"/>
    <n v="218.86611815999998"/>
  </r>
  <r>
    <n v="2009"/>
    <s v="2D2"/>
    <x v="16"/>
    <n v="20291"/>
    <n v="23212"/>
    <n v="9"/>
    <s v="kg"/>
    <n v="31012"/>
    <s v="Input"/>
    <s v="CO2"/>
    <n v="73.3"/>
    <n v="4.02E-2"/>
    <n v="1"/>
    <m/>
    <n v="0"/>
    <n v="0"/>
    <n v="21"/>
    <m/>
    <n v="0"/>
    <n v="0"/>
    <n v="310"/>
    <n v="91.381819920000012"/>
  </r>
  <r>
    <n v="2009"/>
    <s v="2D2"/>
    <x v="16"/>
    <n v="20291"/>
    <n v="23212"/>
    <n v="9"/>
    <s v="kg"/>
    <n v="59512"/>
    <s v="Input"/>
    <s v="CO2"/>
    <n v="73.3"/>
    <n v="4.02E-2"/>
    <n v="1"/>
    <m/>
    <n v="0"/>
    <n v="0"/>
    <n v="21"/>
    <m/>
    <n v="0"/>
    <n v="0"/>
    <n v="310"/>
    <n v="175.36162991999998"/>
  </r>
  <r>
    <n v="2009"/>
    <s v="2D2"/>
    <x v="16"/>
    <n v="20291"/>
    <n v="23212"/>
    <n v="9"/>
    <s v="kg"/>
    <n v="57303.41"/>
    <s v="Input"/>
    <s v="CO2"/>
    <n v="73.3"/>
    <n v="4.02E-2"/>
    <n v="1"/>
    <m/>
    <n v="0"/>
    <n v="0"/>
    <n v="21"/>
    <m/>
    <n v="0"/>
    <n v="0"/>
    <n v="310"/>
    <n v="168.85366611059999"/>
  </r>
  <r>
    <n v="2009"/>
    <s v="2D2"/>
    <x v="16"/>
    <n v="20291"/>
    <n v="23212"/>
    <n v="9"/>
    <s v="kg"/>
    <n v="225381"/>
    <s v="Input"/>
    <s v="CO2"/>
    <n v="73.3"/>
    <n v="4.02E-2"/>
    <n v="1"/>
    <m/>
    <n v="0"/>
    <n v="0"/>
    <n v="21"/>
    <m/>
    <n v="0"/>
    <n v="0"/>
    <n v="310"/>
    <n v="664.1211774599999"/>
  </r>
  <r>
    <n v="2009"/>
    <s v="2D2"/>
    <x v="16"/>
    <n v="20292"/>
    <n v="23212"/>
    <n v="9"/>
    <s v="kg"/>
    <n v="2371517"/>
    <s v="Input"/>
    <s v="CO2"/>
    <n v="73.3"/>
    <n v="4.02E-2"/>
    <n v="1"/>
    <m/>
    <n v="0"/>
    <n v="0"/>
    <n v="21"/>
    <m/>
    <n v="0"/>
    <n v="0"/>
    <n v="310"/>
    <n v="6988.0542832199999"/>
  </r>
  <r>
    <n v="2009"/>
    <s v="2D2"/>
    <x v="16"/>
    <n v="20292"/>
    <n v="23212"/>
    <n v="9"/>
    <s v="kg"/>
    <n v="1486990"/>
    <s v="Input"/>
    <s v="CO2"/>
    <n v="73.3"/>
    <n v="4.02E-2"/>
    <n v="1"/>
    <m/>
    <n v="0"/>
    <n v="0"/>
    <n v="21"/>
    <m/>
    <n v="0"/>
    <n v="0"/>
    <n v="310"/>
    <n v="4381.6539534000003"/>
  </r>
  <r>
    <n v="2009"/>
    <s v="2D2"/>
    <x v="16"/>
    <n v="20299"/>
    <n v="23212"/>
    <n v="9"/>
    <s v="kg"/>
    <n v="26086.69"/>
    <s v="Input"/>
    <s v="CO2"/>
    <n v="73.3"/>
    <n v="4.02E-2"/>
    <n v="1"/>
    <m/>
    <n v="0"/>
    <n v="0"/>
    <n v="21"/>
    <m/>
    <n v="0"/>
    <n v="0"/>
    <n v="310"/>
    <n v="76.8686059554"/>
  </r>
  <r>
    <n v="2009"/>
    <s v="2D2"/>
    <x v="16"/>
    <n v="20299"/>
    <n v="23212"/>
    <n v="9"/>
    <s v="kg"/>
    <n v="4403957"/>
    <s v="Input"/>
    <s v="CO2"/>
    <n v="73.3"/>
    <n v="4.02E-2"/>
    <n v="1"/>
    <m/>
    <n v="0"/>
    <n v="0"/>
    <n v="21"/>
    <m/>
    <n v="0"/>
    <n v="0"/>
    <n v="310"/>
    <n v="12976.963933619998"/>
  </r>
  <r>
    <n v="2009"/>
    <s v="2D2"/>
    <x v="16"/>
    <n v="20299"/>
    <n v="23212"/>
    <n v="9"/>
    <s v="kg"/>
    <n v="353191"/>
    <s v="Input"/>
    <s v="CO2"/>
    <n v="73.3"/>
    <n v="4.02E-2"/>
    <n v="1"/>
    <m/>
    <n v="0"/>
    <n v="0"/>
    <n v="21"/>
    <m/>
    <n v="0"/>
    <n v="0"/>
    <n v="310"/>
    <n v="1040.73379206"/>
  </r>
  <r>
    <n v="2009"/>
    <s v="2D2"/>
    <x v="16"/>
    <n v="20299"/>
    <n v="23212"/>
    <n v="9"/>
    <s v="kg"/>
    <n v="716415"/>
    <s v="Input"/>
    <s v="CO2"/>
    <n v="73.3"/>
    <n v="4.02E-2"/>
    <n v="1"/>
    <m/>
    <n v="0"/>
    <n v="0"/>
    <n v="21"/>
    <m/>
    <n v="0"/>
    <n v="0"/>
    <n v="310"/>
    <n v="2111.0314238999999"/>
  </r>
  <r>
    <n v="2009"/>
    <s v="2D2"/>
    <x v="16"/>
    <n v="21001"/>
    <n v="23212"/>
    <n v="9"/>
    <s v="kg"/>
    <n v="45329"/>
    <s v="Input"/>
    <s v="CO2"/>
    <n v="73.3"/>
    <n v="4.02E-2"/>
    <n v="1"/>
    <m/>
    <n v="0"/>
    <n v="0"/>
    <n v="21"/>
    <m/>
    <n v="0"/>
    <n v="0"/>
    <n v="310"/>
    <n v="133.56915114"/>
  </r>
  <r>
    <n v="2009"/>
    <s v="2D2"/>
    <x v="16"/>
    <n v="21001"/>
    <n v="23212"/>
    <n v="9"/>
    <s v="kg"/>
    <n v="2125.8670000000002"/>
    <s v="Input"/>
    <s v="CO2"/>
    <n v="73.3"/>
    <n v="4.02E-2"/>
    <n v="1"/>
    <m/>
    <n v="0"/>
    <n v="0"/>
    <n v="21"/>
    <m/>
    <n v="0"/>
    <n v="0"/>
    <n v="310"/>
    <n v="6.2642072542200005"/>
  </r>
  <r>
    <n v="2009"/>
    <s v="2D2"/>
    <x v="16"/>
    <n v="21001"/>
    <n v="23212"/>
    <n v="9"/>
    <s v="kg"/>
    <n v="21392.84"/>
    <s v="Input"/>
    <s v="CO2"/>
    <n v="73.3"/>
    <n v="4.02E-2"/>
    <n v="1"/>
    <m/>
    <n v="0"/>
    <n v="0"/>
    <n v="21"/>
    <m/>
    <n v="0"/>
    <n v="0"/>
    <n v="310"/>
    <n v="63.037425914400004"/>
  </r>
  <r>
    <n v="2009"/>
    <s v="2D2"/>
    <x v="16"/>
    <n v="21001"/>
    <n v="23212"/>
    <n v="9"/>
    <s v="kg"/>
    <n v="28630"/>
    <s v="Input"/>
    <s v="CO2"/>
    <n v="73.3"/>
    <n v="4.02E-2"/>
    <n v="1"/>
    <m/>
    <n v="0"/>
    <n v="0"/>
    <n v="21"/>
    <m/>
    <n v="0"/>
    <n v="0"/>
    <n v="310"/>
    <n v="84.362875799999998"/>
  </r>
  <r>
    <n v="2009"/>
    <s v="2D2"/>
    <x v="16"/>
    <n v="21001"/>
    <n v="23212"/>
    <n v="9"/>
    <s v="kg"/>
    <n v="95"/>
    <s v="Input"/>
    <s v="CO2"/>
    <n v="73.3"/>
    <n v="4.02E-2"/>
    <n v="1"/>
    <m/>
    <n v="0"/>
    <n v="0"/>
    <n v="21"/>
    <m/>
    <n v="0"/>
    <n v="0"/>
    <n v="310"/>
    <n v="0.27993270000000003"/>
  </r>
  <r>
    <n v="2009"/>
    <s v="2D2"/>
    <x v="16"/>
    <n v="21002"/>
    <n v="23212"/>
    <n v="9"/>
    <s v="kg"/>
    <n v="305991"/>
    <s v="Input"/>
    <s v="CO2"/>
    <n v="73.3"/>
    <n v="4.02E-2"/>
    <n v="1"/>
    <m/>
    <n v="0"/>
    <n v="0"/>
    <n v="21"/>
    <m/>
    <n v="0"/>
    <n v="0"/>
    <n v="310"/>
    <n v="901.65144006000003"/>
  </r>
  <r>
    <n v="2009"/>
    <s v="2D2"/>
    <x v="16"/>
    <n v="21002"/>
    <n v="23212"/>
    <n v="9"/>
    <s v="kg"/>
    <n v="15609.51"/>
    <s v="Input"/>
    <s v="CO2"/>
    <n v="73.3"/>
    <n v="4.02E-2"/>
    <n v="1"/>
    <m/>
    <n v="0"/>
    <n v="0"/>
    <n v="21"/>
    <m/>
    <n v="0"/>
    <n v="0"/>
    <n v="310"/>
    <n v="45.995918736599997"/>
  </r>
  <r>
    <n v="2009"/>
    <s v="2D2"/>
    <x v="16"/>
    <n v="21002"/>
    <n v="23212"/>
    <n v="9"/>
    <s v="kg"/>
    <n v="3949.4540000000002"/>
    <s v="Input"/>
    <s v="CO2"/>
    <n v="73.3"/>
    <n v="4.02E-2"/>
    <n v="1"/>
    <m/>
    <n v="0"/>
    <n v="0"/>
    <n v="21"/>
    <m/>
    <n v="0"/>
    <n v="0"/>
    <n v="310"/>
    <n v="11.63769812364"/>
  </r>
  <r>
    <n v="2009"/>
    <s v="2D2"/>
    <x v="16"/>
    <n v="21002"/>
    <n v="23212"/>
    <n v="9"/>
    <s v="kg"/>
    <n v="13272.8"/>
    <s v="Input"/>
    <s v="CO2"/>
    <n v="73.3"/>
    <n v="4.02E-2"/>
    <n v="1"/>
    <m/>
    <n v="0"/>
    <n v="0"/>
    <n v="21"/>
    <m/>
    <n v="0"/>
    <n v="0"/>
    <n v="310"/>
    <n v="39.110428847999998"/>
  </r>
  <r>
    <n v="2009"/>
    <s v="2D2"/>
    <x v="16"/>
    <n v="21002"/>
    <n v="23212"/>
    <n v="9"/>
    <s v="kg"/>
    <n v="1407995"/>
    <s v="Input"/>
    <s v="CO2"/>
    <n v="73.3"/>
    <n v="4.02E-2"/>
    <n v="1"/>
    <m/>
    <n v="0"/>
    <n v="0"/>
    <n v="21"/>
    <m/>
    <n v="0"/>
    <n v="0"/>
    <n v="310"/>
    <n v="4148.8825466999997"/>
  </r>
  <r>
    <n v="2009"/>
    <s v="2D2"/>
    <x v="16"/>
    <n v="21002"/>
    <n v="23212"/>
    <n v="9"/>
    <s v="kg"/>
    <n v="27679.83"/>
    <s v="Input"/>
    <s v="CO2"/>
    <n v="73.3"/>
    <n v="4.02E-2"/>
    <n v="1"/>
    <m/>
    <n v="0"/>
    <n v="0"/>
    <n v="21"/>
    <m/>
    <n v="0"/>
    <n v="0"/>
    <n v="310"/>
    <n v="81.563047867800009"/>
  </r>
  <r>
    <n v="2009"/>
    <s v="2D2"/>
    <x v="16"/>
    <n v="21002"/>
    <n v="23212"/>
    <n v="9"/>
    <s v="kg"/>
    <n v="13369.67"/>
    <s v="Input"/>
    <s v="CO2"/>
    <n v="73.3"/>
    <n v="4.02E-2"/>
    <n v="1"/>
    <m/>
    <n v="0"/>
    <n v="0"/>
    <n v="21"/>
    <m/>
    <n v="0"/>
    <n v="0"/>
    <n v="310"/>
    <n v="39.395871802199999"/>
  </r>
  <r>
    <n v="2009"/>
    <s v="2D2"/>
    <x v="16"/>
    <n v="21002"/>
    <n v="23212"/>
    <n v="9"/>
    <s v="kg"/>
    <n v="159793"/>
    <s v="Input"/>
    <s v="CO2"/>
    <n v="73.3"/>
    <n v="4.02E-2"/>
    <n v="1"/>
    <m/>
    <n v="0"/>
    <n v="0"/>
    <n v="21"/>
    <m/>
    <n v="0"/>
    <n v="0"/>
    <n v="310"/>
    <n v="470.85564138000001"/>
  </r>
  <r>
    <n v="2009"/>
    <s v="2D2"/>
    <x v="16"/>
    <n v="21002"/>
    <n v="23212"/>
    <n v="9"/>
    <s v="kg"/>
    <n v="326695"/>
    <s v="Input"/>
    <s v="CO2"/>
    <n v="73.3"/>
    <n v="4.02E-2"/>
    <n v="1"/>
    <m/>
    <n v="0"/>
    <n v="0"/>
    <n v="21"/>
    <m/>
    <n v="0"/>
    <n v="0"/>
    <n v="310"/>
    <n v="962.65908869999998"/>
  </r>
  <r>
    <n v="2009"/>
    <s v="2D2"/>
    <x v="16"/>
    <n v="21002"/>
    <n v="23212"/>
    <n v="9"/>
    <s v="kg"/>
    <n v="54256"/>
    <s v="Input"/>
    <s v="CO2"/>
    <n v="73.3"/>
    <n v="4.02E-2"/>
    <n v="1"/>
    <m/>
    <n v="0"/>
    <n v="0"/>
    <n v="21"/>
    <m/>
    <n v="0"/>
    <n v="0"/>
    <n v="310"/>
    <n v="159.87398496"/>
  </r>
  <r>
    <n v="2009"/>
    <s v="2D2"/>
    <x v="16"/>
    <n v="21002"/>
    <n v="23212"/>
    <n v="9"/>
    <s v="kg"/>
    <n v="26266"/>
    <s v="Input"/>
    <s v="CO2"/>
    <n v="73.3"/>
    <n v="4.02E-2"/>
    <n v="1"/>
    <m/>
    <n v="0"/>
    <n v="0"/>
    <n v="21"/>
    <m/>
    <n v="0"/>
    <n v="0"/>
    <n v="310"/>
    <n v="77.396971559999997"/>
  </r>
  <r>
    <n v="2009"/>
    <s v="2D2"/>
    <x v="16"/>
    <n v="21002"/>
    <n v="23212"/>
    <n v="9"/>
    <s v="kg"/>
    <n v="22073"/>
    <s v="Input"/>
    <s v="CO2"/>
    <n v="73.3"/>
    <n v="4.02E-2"/>
    <n v="1"/>
    <m/>
    <n v="0"/>
    <n v="0"/>
    <n v="21"/>
    <m/>
    <n v="0"/>
    <n v="0"/>
    <n v="310"/>
    <n v="65.041626179999994"/>
  </r>
  <r>
    <n v="2009"/>
    <s v="2D2"/>
    <x v="16"/>
    <n v="21003"/>
    <n v="23212"/>
    <n v="9"/>
    <s v="kg"/>
    <n v="83984"/>
    <s v="Input"/>
    <s v="CO2"/>
    <n v="73.3"/>
    <n v="4.02E-2"/>
    <n v="1"/>
    <m/>
    <n v="0"/>
    <n v="0"/>
    <n v="21"/>
    <m/>
    <n v="0"/>
    <n v="0"/>
    <n v="310"/>
    <n v="247.47229344000002"/>
  </r>
  <r>
    <n v="2009"/>
    <s v="2D2"/>
    <x v="16"/>
    <n v="21003"/>
    <n v="23212"/>
    <n v="9"/>
    <s v="kg"/>
    <n v="75567"/>
    <s v="Input"/>
    <s v="CO2"/>
    <n v="73.3"/>
    <n v="4.02E-2"/>
    <n v="1"/>
    <m/>
    <n v="0"/>
    <n v="0"/>
    <n v="21"/>
    <m/>
    <n v="0"/>
    <n v="0"/>
    <n v="310"/>
    <n v="222.67025621999997"/>
  </r>
  <r>
    <n v="2009"/>
    <s v="2D2"/>
    <x v="16"/>
    <n v="21003"/>
    <n v="23212"/>
    <n v="9"/>
    <s v="kg"/>
    <n v="23245"/>
    <s v="Input"/>
    <s v="CO2"/>
    <n v="73.3"/>
    <n v="4.02E-2"/>
    <n v="1"/>
    <m/>
    <n v="0"/>
    <n v="0"/>
    <n v="21"/>
    <m/>
    <n v="0"/>
    <n v="0"/>
    <n v="310"/>
    <n v="68.495111699999995"/>
  </r>
  <r>
    <n v="2009"/>
    <s v="2D2"/>
    <x v="16"/>
    <n v="21003"/>
    <n v="23212"/>
    <n v="9"/>
    <s v="kg"/>
    <n v="510939"/>
    <s v="Input"/>
    <s v="CO2"/>
    <n v="73.3"/>
    <n v="4.02E-2"/>
    <n v="1"/>
    <m/>
    <n v="0"/>
    <n v="0"/>
    <n v="21"/>
    <m/>
    <n v="0"/>
    <n v="0"/>
    <n v="310"/>
    <n v="1505.56351374"/>
  </r>
  <r>
    <n v="2009"/>
    <s v="2D2"/>
    <x v="16"/>
    <n v="21003"/>
    <n v="23212"/>
    <n v="9"/>
    <s v="kg"/>
    <n v="51497"/>
    <s v="Input"/>
    <s v="CO2"/>
    <n v="73.3"/>
    <n v="4.02E-2"/>
    <n v="1"/>
    <m/>
    <n v="0"/>
    <n v="0"/>
    <n v="21"/>
    <m/>
    <n v="0"/>
    <n v="0"/>
    <n v="310"/>
    <n v="151.74415001999998"/>
  </r>
  <r>
    <n v="2009"/>
    <s v="2D2"/>
    <x v="16"/>
    <n v="21003"/>
    <n v="23212"/>
    <n v="9"/>
    <s v="kg"/>
    <n v="14876"/>
    <s v="Input"/>
    <s v="CO2"/>
    <n v="73.3"/>
    <n v="4.02E-2"/>
    <n v="1"/>
    <m/>
    <n v="0"/>
    <n v="0"/>
    <n v="21"/>
    <m/>
    <n v="0"/>
    <n v="0"/>
    <n v="310"/>
    <n v="43.834514159999998"/>
  </r>
  <r>
    <n v="2009"/>
    <s v="2D2"/>
    <x v="16"/>
    <n v="21003"/>
    <n v="23212"/>
    <n v="9"/>
    <s v="kg"/>
    <n v="16170"/>
    <s v="Input"/>
    <s v="CO2"/>
    <n v="73.3"/>
    <n v="4.02E-2"/>
    <n v="1"/>
    <m/>
    <n v="0"/>
    <n v="0"/>
    <n v="21"/>
    <m/>
    <n v="0"/>
    <n v="0"/>
    <n v="310"/>
    <n v="47.647492200000002"/>
  </r>
  <r>
    <n v="2009"/>
    <s v="2D2"/>
    <x v="16"/>
    <n v="21003"/>
    <n v="23212"/>
    <n v="9"/>
    <s v="kg"/>
    <n v="734.4"/>
    <s v="Input"/>
    <s v="CO2"/>
    <n v="73.3"/>
    <n v="4.02E-2"/>
    <n v="1"/>
    <m/>
    <n v="0"/>
    <n v="0"/>
    <n v="21"/>
    <m/>
    <n v="0"/>
    <n v="0"/>
    <n v="310"/>
    <n v="2.1640271039999996"/>
  </r>
  <r>
    <n v="2009"/>
    <s v="2D2"/>
    <x v="16"/>
    <n v="21003"/>
    <n v="23212"/>
    <n v="9"/>
    <s v="kg"/>
    <n v="30030"/>
    <s v="Input"/>
    <s v="CO2"/>
    <n v="73.3"/>
    <n v="4.02E-2"/>
    <n v="1"/>
    <m/>
    <n v="0"/>
    <n v="0"/>
    <n v="21"/>
    <m/>
    <n v="0"/>
    <n v="0"/>
    <n v="310"/>
    <n v="88.488199800000004"/>
  </r>
  <r>
    <n v="2009"/>
    <s v="2D2"/>
    <x v="16"/>
    <n v="21003"/>
    <n v="23212"/>
    <n v="9"/>
    <s v="kg"/>
    <n v="33000"/>
    <s v="Input"/>
    <s v="CO2"/>
    <n v="73.3"/>
    <n v="4.02E-2"/>
    <n v="1"/>
    <m/>
    <n v="0"/>
    <n v="0"/>
    <n v="21"/>
    <m/>
    <n v="0"/>
    <n v="0"/>
    <n v="310"/>
    <n v="97.239779999999996"/>
  </r>
  <r>
    <n v="2009"/>
    <s v="2D2"/>
    <x v="16"/>
    <n v="21004"/>
    <n v="23212"/>
    <n v="9"/>
    <s v="kg"/>
    <n v="714"/>
    <s v="Input"/>
    <s v="CO2"/>
    <n v="73.3"/>
    <n v="4.02E-2"/>
    <n v="1"/>
    <m/>
    <n v="0"/>
    <n v="0"/>
    <n v="21"/>
    <m/>
    <n v="0"/>
    <n v="0"/>
    <n v="310"/>
    <n v="2.1039152399999996"/>
  </r>
  <r>
    <n v="2009"/>
    <s v="2D2"/>
    <x v="16"/>
    <n v="21004"/>
    <n v="23212"/>
    <n v="9"/>
    <s v="kg"/>
    <n v="56"/>
    <s v="Input"/>
    <s v="CO2"/>
    <n v="73.3"/>
    <n v="4.02E-2"/>
    <n v="1"/>
    <m/>
    <n v="0"/>
    <n v="0"/>
    <n v="21"/>
    <m/>
    <n v="0"/>
    <n v="0"/>
    <n v="310"/>
    <n v="0.16501295999999999"/>
  </r>
  <r>
    <n v="2009"/>
    <s v="2D2"/>
    <x v="16"/>
    <n v="22191"/>
    <n v="23212"/>
    <n v="9"/>
    <s v="kg"/>
    <n v="21000"/>
    <s v="Input"/>
    <s v="CO2"/>
    <n v="73.3"/>
    <n v="4.02E-2"/>
    <n v="1"/>
    <m/>
    <n v="0"/>
    <n v="0"/>
    <n v="21"/>
    <m/>
    <n v="0"/>
    <n v="0"/>
    <n v="310"/>
    <n v="61.879860000000001"/>
  </r>
  <r>
    <n v="2009"/>
    <s v="2D2"/>
    <x v="16"/>
    <n v="22192"/>
    <n v="23212"/>
    <n v="9"/>
    <s v="kg"/>
    <n v="49000"/>
    <s v="Input"/>
    <s v="CO2"/>
    <n v="73.3"/>
    <n v="4.02E-2"/>
    <n v="1"/>
    <m/>
    <n v="0"/>
    <n v="0"/>
    <n v="21"/>
    <m/>
    <n v="0"/>
    <n v="0"/>
    <n v="310"/>
    <n v="144.38633999999999"/>
  </r>
  <r>
    <n v="2009"/>
    <s v="2D2"/>
    <x v="16"/>
    <n v="22199"/>
    <n v="23212"/>
    <n v="9"/>
    <s v="kg"/>
    <n v="174958"/>
    <s v="Input"/>
    <s v="CO2"/>
    <n v="73.3"/>
    <n v="4.02E-2"/>
    <n v="1"/>
    <m/>
    <n v="0"/>
    <n v="0"/>
    <n v="21"/>
    <m/>
    <n v="0"/>
    <n v="0"/>
    <n v="310"/>
    <n v="515.54174028"/>
  </r>
  <r>
    <n v="2009"/>
    <s v="2D2"/>
    <x v="16"/>
    <n v="22199"/>
    <n v="23212"/>
    <n v="9"/>
    <s v="kg"/>
    <n v="144427.4"/>
    <s v="Input"/>
    <s v="CO2"/>
    <n v="73.3"/>
    <n v="4.02E-2"/>
    <n v="1"/>
    <m/>
    <n v="0"/>
    <n v="0"/>
    <n v="21"/>
    <m/>
    <n v="0"/>
    <n v="0"/>
    <n v="310"/>
    <n v="425.57844248399999"/>
  </r>
  <r>
    <n v="2009"/>
    <s v="2D2"/>
    <x v="16"/>
    <n v="22203"/>
    <n v="23212"/>
    <n v="9"/>
    <s v="kg"/>
    <n v="133.62"/>
    <s v="Input"/>
    <s v="CO2"/>
    <n v="73.3"/>
    <n v="4.02E-2"/>
    <n v="1"/>
    <m/>
    <n v="0"/>
    <n v="0"/>
    <n v="21"/>
    <m/>
    <n v="0"/>
    <n v="0"/>
    <n v="310"/>
    <n v="0.39373270919999998"/>
  </r>
  <r>
    <n v="2009"/>
    <s v="2D2"/>
    <x v="16"/>
    <n v="22209"/>
    <n v="23212"/>
    <n v="9"/>
    <s v="kg"/>
    <n v="1948.6079999999999"/>
    <s v="Input"/>
    <s v="CO2"/>
    <n v="73.3"/>
    <n v="4.02E-2"/>
    <n v="1"/>
    <m/>
    <n v="0"/>
    <n v="0"/>
    <n v="21"/>
    <m/>
    <n v="0"/>
    <n v="0"/>
    <n v="310"/>
    <n v="5.7418852492800001"/>
  </r>
  <r>
    <n v="2009"/>
    <s v="2D2"/>
    <x v="16"/>
    <n v="27201"/>
    <n v="23212"/>
    <n v="9"/>
    <s v="kg"/>
    <n v="19346.25"/>
    <s v="Input"/>
    <s v="CO2"/>
    <n v="73.3"/>
    <n v="4.02E-2"/>
    <n v="1"/>
    <m/>
    <n v="0"/>
    <n v="0"/>
    <n v="21"/>
    <m/>
    <n v="0"/>
    <n v="0"/>
    <n v="310"/>
    <n v="57.006821025000001"/>
  </r>
  <r>
    <n v="2009"/>
    <s v="2D2"/>
    <x v="16"/>
    <n v="32901"/>
    <n v="23212"/>
    <n v="9"/>
    <s v="kg"/>
    <n v="36514"/>
    <s v="Input"/>
    <s v="CO2"/>
    <n v="73.3"/>
    <n v="4.02E-2"/>
    <n v="1"/>
    <m/>
    <n v="0"/>
    <n v="0"/>
    <n v="21"/>
    <m/>
    <n v="0"/>
    <n v="0"/>
    <n v="310"/>
    <n v="107.59434323999999"/>
  </r>
  <r>
    <n v="2009"/>
    <s v="2D2"/>
    <x v="16"/>
    <n v="32901"/>
    <n v="23212"/>
    <n v="9"/>
    <s v="kg"/>
    <n v="172934"/>
    <s v="Input"/>
    <s v="CO2"/>
    <n v="73.3"/>
    <n v="4.02E-2"/>
    <n v="1"/>
    <m/>
    <n v="0"/>
    <n v="0"/>
    <n v="21"/>
    <m/>
    <n v="0"/>
    <n v="0"/>
    <n v="310"/>
    <n v="509.57770044"/>
  </r>
  <r>
    <n v="2009"/>
    <s v="2D2"/>
    <x v="16"/>
    <n v="32909"/>
    <n v="23212"/>
    <n v="9"/>
    <s v="kg"/>
    <n v="508145.8"/>
    <s v="Input"/>
    <s v="CO2"/>
    <n v="73.3"/>
    <n v="4.02E-2"/>
    <n v="1"/>
    <m/>
    <n v="0"/>
    <n v="0"/>
    <n v="21"/>
    <m/>
    <n v="0"/>
    <n v="0"/>
    <n v="310"/>
    <n v="1497.3329030279999"/>
  </r>
</pivotCacheRecords>
</file>

<file path=xl/pivotCache/pivotCacheRecords4.xml><?xml version="1.0" encoding="utf-8"?>
<pivotCacheRecords xmlns="http://schemas.openxmlformats.org/spreadsheetml/2006/main" xmlns:r="http://schemas.openxmlformats.org/officeDocument/2006/relationships" count="723">
  <r>
    <n v="2010"/>
    <s v="2A2"/>
    <x v="0"/>
    <n v="23944"/>
    <n v="21126"/>
    <n v="27"/>
    <s v="tonne"/>
    <n v="22675"/>
    <s v="Output"/>
    <s v="CO2"/>
    <n v="0.75"/>
    <n v="1"/>
    <n v="1"/>
    <m/>
    <n v="0"/>
    <n v="0"/>
    <n v="21"/>
    <m/>
    <n v="0"/>
    <n v="0"/>
    <n v="310"/>
    <n v="17006.25"/>
  </r>
  <r>
    <n v="2010"/>
    <s v="2A2"/>
    <x v="0"/>
    <n v="23944"/>
    <n v="21126"/>
    <n v="27"/>
    <s v="tonne"/>
    <n v="6307.0119999999997"/>
    <s v="Output"/>
    <s v="CO2"/>
    <n v="0.75"/>
    <n v="1"/>
    <n v="1"/>
    <m/>
    <n v="0"/>
    <n v="0"/>
    <n v="21"/>
    <m/>
    <n v="0"/>
    <n v="0"/>
    <n v="310"/>
    <n v="4730.259"/>
  </r>
  <r>
    <n v="2010"/>
    <s v="2A2"/>
    <x v="0"/>
    <n v="23944"/>
    <n v="21126"/>
    <n v="27"/>
    <s v="tonne"/>
    <n v="4823"/>
    <s v="Output"/>
    <s v="CO2"/>
    <n v="0.75"/>
    <n v="1"/>
    <n v="1"/>
    <m/>
    <n v="0"/>
    <n v="0"/>
    <n v="21"/>
    <m/>
    <n v="0"/>
    <n v="0"/>
    <n v="310"/>
    <n v="3617.25"/>
  </r>
  <r>
    <n v="2010"/>
    <s v="2A2"/>
    <x v="0"/>
    <n v="23944"/>
    <n v="21126"/>
    <n v="27"/>
    <s v="tonne"/>
    <n v="197.3321"/>
    <s v="Output"/>
    <s v="CO2"/>
    <n v="0.75"/>
    <n v="1"/>
    <n v="1"/>
    <m/>
    <n v="0"/>
    <n v="0"/>
    <n v="21"/>
    <m/>
    <n v="0"/>
    <n v="0"/>
    <n v="310"/>
    <n v="147.999075"/>
  </r>
  <r>
    <n v="2010"/>
    <s v="2A2"/>
    <x v="0"/>
    <n v="23944"/>
    <n v="21126"/>
    <n v="27"/>
    <s v="tonne"/>
    <n v="2135"/>
    <s v="Output"/>
    <s v="CO2"/>
    <n v="0.75"/>
    <n v="1"/>
    <n v="1"/>
    <m/>
    <n v="0"/>
    <n v="0"/>
    <n v="21"/>
    <m/>
    <n v="0"/>
    <n v="0"/>
    <n v="310"/>
    <n v="1601.25"/>
  </r>
  <r>
    <n v="2010"/>
    <s v="2A2"/>
    <x v="0"/>
    <n v="23944"/>
    <n v="21126"/>
    <n v="27"/>
    <s v="tonne"/>
    <n v="11340"/>
    <s v="Output"/>
    <s v="CO2"/>
    <n v="0.75"/>
    <n v="1"/>
    <n v="1"/>
    <m/>
    <n v="0"/>
    <n v="0"/>
    <n v="21"/>
    <m/>
    <n v="0"/>
    <n v="0"/>
    <n v="310"/>
    <n v="8505"/>
  </r>
  <r>
    <n v="2010"/>
    <s v="2A2"/>
    <x v="0"/>
    <n v="23944"/>
    <n v="21126"/>
    <n v="27"/>
    <s v="tonne"/>
    <n v="5237.1000000000004"/>
    <s v="Output"/>
    <s v="CO2"/>
    <n v="0.75"/>
    <n v="1"/>
    <n v="1"/>
    <m/>
    <n v="0"/>
    <n v="0"/>
    <n v="21"/>
    <m/>
    <n v="0"/>
    <n v="0"/>
    <n v="310"/>
    <n v="3927.8250000000003"/>
  </r>
  <r>
    <n v="2010"/>
    <s v="2A2"/>
    <x v="0"/>
    <n v="23944"/>
    <n v="21126"/>
    <n v="27"/>
    <s v="tonne"/>
    <n v="15975"/>
    <s v="Output"/>
    <s v="CO2"/>
    <n v="0.75"/>
    <n v="1"/>
    <n v="1"/>
    <m/>
    <n v="0"/>
    <n v="0"/>
    <n v="21"/>
    <m/>
    <n v="0"/>
    <n v="0"/>
    <n v="310"/>
    <n v="11981.25"/>
  </r>
  <r>
    <n v="2010"/>
    <s v="2A2"/>
    <x v="0"/>
    <n v="23944"/>
    <n v="21126"/>
    <n v="27"/>
    <s v="tonne"/>
    <n v="487.25599999999997"/>
    <s v="Output"/>
    <s v="CO2"/>
    <n v="0.75"/>
    <n v="1"/>
    <n v="1"/>
    <m/>
    <n v="0"/>
    <n v="0"/>
    <n v="21"/>
    <m/>
    <n v="0"/>
    <n v="0"/>
    <n v="310"/>
    <n v="365.44200000000001"/>
  </r>
  <r>
    <n v="2010"/>
    <s v="2A2"/>
    <x v="0"/>
    <n v="23944"/>
    <n v="21126"/>
    <n v="27"/>
    <s v="tonne"/>
    <n v="22230"/>
    <s v="Output"/>
    <s v="CO2"/>
    <n v="0.75"/>
    <n v="1"/>
    <n v="1"/>
    <m/>
    <n v="0"/>
    <n v="0"/>
    <n v="21"/>
    <m/>
    <n v="0"/>
    <n v="0"/>
    <n v="310"/>
    <n v="16672.5"/>
  </r>
  <r>
    <n v="2010"/>
    <s v="2A2"/>
    <x v="0"/>
    <n v="23944"/>
    <n v="21126"/>
    <n v="27"/>
    <s v="tonne"/>
    <n v="2549.317"/>
    <s v="Output"/>
    <s v="CO2"/>
    <n v="0.75"/>
    <n v="1"/>
    <n v="1"/>
    <m/>
    <n v="0"/>
    <n v="0"/>
    <n v="21"/>
    <m/>
    <n v="0"/>
    <n v="0"/>
    <n v="310"/>
    <n v="1911.98775"/>
  </r>
  <r>
    <n v="2010"/>
    <s v="2A2"/>
    <x v="0"/>
    <n v="23944"/>
    <n v="21126"/>
    <n v="27"/>
    <s v="tonne"/>
    <n v="9898.6049999999996"/>
    <s v="Output"/>
    <s v="CO2"/>
    <n v="0.75"/>
    <n v="1"/>
    <n v="1"/>
    <m/>
    <n v="0"/>
    <n v="0"/>
    <n v="21"/>
    <m/>
    <n v="0"/>
    <n v="0"/>
    <n v="310"/>
    <n v="7423.9537499999997"/>
  </r>
  <r>
    <n v="2010"/>
    <s v="2A2"/>
    <x v="0"/>
    <n v="23944"/>
    <n v="21126"/>
    <n v="27"/>
    <s v="tonne"/>
    <n v="17535"/>
    <s v="Output"/>
    <s v="CO2"/>
    <n v="0.75"/>
    <n v="1"/>
    <n v="1"/>
    <m/>
    <n v="0"/>
    <n v="0"/>
    <n v="21"/>
    <m/>
    <n v="0"/>
    <n v="0"/>
    <n v="310"/>
    <n v="13151.25"/>
  </r>
  <r>
    <n v="2010"/>
    <s v="2A2"/>
    <x v="0"/>
    <n v="23944"/>
    <n v="21127"/>
    <n v="27"/>
    <s v="tonne"/>
    <n v="9333.2749999999996"/>
    <s v="Output"/>
    <s v="CO2"/>
    <n v="0.75"/>
    <n v="1"/>
    <n v="1"/>
    <m/>
    <n v="0"/>
    <n v="0"/>
    <n v="21"/>
    <m/>
    <n v="0"/>
    <n v="0"/>
    <n v="310"/>
    <n v="6999.9562499999993"/>
  </r>
  <r>
    <n v="2010"/>
    <s v="2A2"/>
    <x v="0"/>
    <n v="23944"/>
    <n v="21127"/>
    <n v="27"/>
    <s v="tonne"/>
    <n v="10501.27"/>
    <s v="Output"/>
    <s v="CO2"/>
    <n v="0.75"/>
    <n v="1"/>
    <n v="1"/>
    <m/>
    <n v="0"/>
    <n v="0"/>
    <n v="21"/>
    <m/>
    <n v="0"/>
    <n v="0"/>
    <n v="310"/>
    <n v="7875.9525000000003"/>
  </r>
  <r>
    <n v="2010"/>
    <s v="2A2"/>
    <x v="0"/>
    <n v="23944"/>
    <n v="21127"/>
    <n v="27"/>
    <s v="tonne"/>
    <n v="2862"/>
    <s v="Output"/>
    <s v="CO2"/>
    <n v="0.75"/>
    <n v="1"/>
    <n v="1"/>
    <m/>
    <n v="0"/>
    <n v="0"/>
    <n v="21"/>
    <m/>
    <n v="0"/>
    <n v="0"/>
    <n v="310"/>
    <n v="2146.5"/>
  </r>
  <r>
    <n v="2010"/>
    <s v="2A2"/>
    <x v="0"/>
    <n v="23944"/>
    <n v="21127"/>
    <n v="27"/>
    <s v="tonne"/>
    <n v="1087"/>
    <s v="Output"/>
    <s v="CO2"/>
    <n v="0.75"/>
    <n v="1"/>
    <n v="1"/>
    <m/>
    <n v="0"/>
    <n v="0"/>
    <n v="21"/>
    <m/>
    <n v="0"/>
    <n v="0"/>
    <n v="310"/>
    <n v="815.25"/>
  </r>
  <r>
    <n v="2010"/>
    <s v="2A2"/>
    <x v="0"/>
    <n v="23944"/>
    <n v="21127"/>
    <n v="27"/>
    <s v="tonne"/>
    <n v="3733.31"/>
    <s v="Output"/>
    <s v="CO2"/>
    <n v="0.75"/>
    <n v="1"/>
    <n v="1"/>
    <m/>
    <n v="0"/>
    <n v="0"/>
    <n v="21"/>
    <m/>
    <n v="0"/>
    <n v="0"/>
    <n v="310"/>
    <n v="2799.9825000000001"/>
  </r>
  <r>
    <n v="2010"/>
    <s v="2A2"/>
    <x v="0"/>
    <n v="23944"/>
    <n v="21127"/>
    <n v="27"/>
    <s v="tonne"/>
    <n v="1743.989"/>
    <s v="Output"/>
    <s v="CO2"/>
    <n v="0.75"/>
    <n v="1"/>
    <n v="1"/>
    <m/>
    <n v="0"/>
    <n v="0"/>
    <n v="21"/>
    <m/>
    <n v="0"/>
    <n v="0"/>
    <n v="310"/>
    <n v="1307.9917500000001"/>
  </r>
  <r>
    <n v="2010"/>
    <s v="2A2"/>
    <x v="0"/>
    <n v="23944"/>
    <n v="21127"/>
    <n v="27"/>
    <s v="tonne"/>
    <n v="2794.4"/>
    <s v="Output"/>
    <s v="CO2"/>
    <n v="0.75"/>
    <n v="1"/>
    <n v="1"/>
    <m/>
    <n v="0"/>
    <n v="0"/>
    <n v="21"/>
    <m/>
    <n v="0"/>
    <n v="0"/>
    <n v="310"/>
    <n v="2095.8000000000002"/>
  </r>
  <r>
    <n v="2010"/>
    <s v="2A2"/>
    <x v="0"/>
    <n v="23944"/>
    <n v="21127"/>
    <n v="27"/>
    <s v="tonne"/>
    <n v="677.32910000000004"/>
    <s v="Output"/>
    <s v="CO2"/>
    <n v="0.75"/>
    <n v="1"/>
    <n v="1"/>
    <m/>
    <n v="0"/>
    <n v="0"/>
    <n v="21"/>
    <m/>
    <n v="0"/>
    <n v="0"/>
    <n v="310"/>
    <n v="507.99682500000006"/>
  </r>
  <r>
    <n v="2010"/>
    <s v="2A2"/>
    <x v="0"/>
    <n v="23944"/>
    <n v="21127"/>
    <n v="27"/>
    <s v="tonne"/>
    <n v="17375.89"/>
    <s v="Output"/>
    <s v="CO2"/>
    <n v="0.75"/>
    <n v="1"/>
    <n v="1"/>
    <m/>
    <n v="0"/>
    <n v="0"/>
    <n v="21"/>
    <m/>
    <n v="0"/>
    <n v="0"/>
    <n v="310"/>
    <n v="13031.9175"/>
  </r>
  <r>
    <n v="2010"/>
    <s v="2A2"/>
    <x v="0"/>
    <n v="23944"/>
    <n v="21127"/>
    <n v="27"/>
    <s v="tonne"/>
    <n v="6677"/>
    <s v="Output"/>
    <s v="CO2"/>
    <n v="0.75"/>
    <n v="1"/>
    <n v="1"/>
    <m/>
    <n v="0"/>
    <n v="0"/>
    <n v="21"/>
    <m/>
    <n v="0"/>
    <n v="0"/>
    <n v="310"/>
    <n v="5007.75"/>
  </r>
  <r>
    <n v="2010"/>
    <s v="2A2"/>
    <x v="0"/>
    <n v="23944"/>
    <n v="21127"/>
    <n v="27"/>
    <s v="tonne"/>
    <n v="21515.87"/>
    <s v="Output"/>
    <s v="CO2"/>
    <n v="0.75"/>
    <n v="1"/>
    <n v="1"/>
    <m/>
    <n v="0"/>
    <n v="0"/>
    <n v="21"/>
    <m/>
    <n v="0"/>
    <n v="0"/>
    <n v="310"/>
    <n v="16136.9025"/>
  </r>
  <r>
    <n v="2010"/>
    <s v="2A2"/>
    <x v="0"/>
    <n v="23944"/>
    <n v="21127"/>
    <n v="27"/>
    <s v="tonne"/>
    <n v="3999.9749999999999"/>
    <s v="Output"/>
    <s v="CO2"/>
    <n v="0.75"/>
    <n v="1"/>
    <n v="1"/>
    <m/>
    <n v="0"/>
    <n v="0"/>
    <n v="21"/>
    <m/>
    <n v="0"/>
    <n v="0"/>
    <n v="310"/>
    <n v="2999.9812499999998"/>
  </r>
  <r>
    <n v="2010"/>
    <s v="2A2"/>
    <x v="0"/>
    <n v="23944"/>
    <n v="21127"/>
    <n v="27"/>
    <s v="tonne"/>
    <n v="85363.24"/>
    <s v="Output"/>
    <s v="CO2"/>
    <n v="0.75"/>
    <n v="1"/>
    <n v="1"/>
    <m/>
    <n v="0"/>
    <n v="0"/>
    <n v="21"/>
    <m/>
    <n v="0"/>
    <n v="0"/>
    <n v="310"/>
    <n v="64022.430000000008"/>
  </r>
  <r>
    <n v="2010"/>
    <s v="2A2"/>
    <x v="0"/>
    <n v="23944"/>
    <n v="21127"/>
    <n v="27"/>
    <s v="tonne"/>
    <n v="3039.9810000000002"/>
    <s v="Output"/>
    <s v="CO2"/>
    <n v="0.75"/>
    <n v="1"/>
    <n v="1"/>
    <m/>
    <n v="0"/>
    <n v="0"/>
    <n v="21"/>
    <m/>
    <n v="0"/>
    <n v="0"/>
    <n v="310"/>
    <n v="2279.9857500000003"/>
  </r>
  <r>
    <n v="2010"/>
    <s v="2A2"/>
    <x v="0"/>
    <n v="23944"/>
    <n v="21127"/>
    <n v="27"/>
    <s v="tonne"/>
    <n v="55973.99"/>
    <s v="Output"/>
    <s v="CO2"/>
    <n v="0.75"/>
    <n v="1"/>
    <n v="1"/>
    <m/>
    <n v="0"/>
    <n v="0"/>
    <n v="21"/>
    <m/>
    <n v="0"/>
    <n v="0"/>
    <n v="310"/>
    <n v="41980.4925"/>
  </r>
  <r>
    <n v="2010"/>
    <s v="2A2"/>
    <x v="0"/>
    <n v="23944"/>
    <n v="21127"/>
    <n v="27"/>
    <s v="tonne"/>
    <n v="195444.1"/>
    <s v="Output"/>
    <s v="CO2"/>
    <n v="0.75"/>
    <n v="1"/>
    <n v="1"/>
    <m/>
    <n v="0"/>
    <n v="0"/>
    <n v="21"/>
    <m/>
    <n v="0"/>
    <n v="0"/>
    <n v="310"/>
    <n v="146583.07500000001"/>
  </r>
  <r>
    <n v="2010"/>
    <s v="2A2"/>
    <x v="0"/>
    <n v="23944"/>
    <n v="21127"/>
    <n v="27"/>
    <s v="tonne"/>
    <n v="28551.06"/>
    <s v="Output"/>
    <s v="CO2"/>
    <n v="0.75"/>
    <n v="1"/>
    <n v="1"/>
    <m/>
    <n v="0"/>
    <n v="0"/>
    <n v="21"/>
    <m/>
    <n v="0"/>
    <n v="0"/>
    <n v="310"/>
    <n v="21413.295000000002"/>
  </r>
  <r>
    <n v="2010"/>
    <s v="2A2"/>
    <x v="0"/>
    <n v="23944"/>
    <n v="21127"/>
    <n v="27"/>
    <s v="tonne"/>
    <n v="100335.6"/>
    <s v="Output"/>
    <s v="CO2"/>
    <n v="0.75"/>
    <n v="1"/>
    <n v="1"/>
    <m/>
    <n v="0"/>
    <n v="0"/>
    <n v="21"/>
    <m/>
    <n v="0"/>
    <n v="0"/>
    <n v="310"/>
    <n v="75251.700000000012"/>
  </r>
  <r>
    <n v="2010"/>
    <s v="2A2"/>
    <x v="0"/>
    <n v="23944"/>
    <n v="21127"/>
    <n v="27"/>
    <s v="tonne"/>
    <n v="69219.5"/>
    <s v="Output"/>
    <s v="CO2"/>
    <n v="0.75"/>
    <n v="1"/>
    <n v="1"/>
    <m/>
    <n v="0"/>
    <n v="0"/>
    <n v="21"/>
    <m/>
    <n v="0"/>
    <n v="0"/>
    <n v="310"/>
    <n v="51914.625"/>
  </r>
  <r>
    <n v="2010"/>
    <s v="2A2"/>
    <x v="0"/>
    <n v="23944"/>
    <n v="21127"/>
    <n v="27"/>
    <s v="tonne"/>
    <n v="50252.93"/>
    <s v="Output"/>
    <s v="CO2"/>
    <n v="0.75"/>
    <n v="1"/>
    <n v="1"/>
    <m/>
    <n v="0"/>
    <n v="0"/>
    <n v="21"/>
    <m/>
    <n v="0"/>
    <n v="0"/>
    <n v="310"/>
    <n v="37689.697500000002"/>
  </r>
  <r>
    <n v="2010"/>
    <s v="2A2"/>
    <x v="0"/>
    <n v="23944"/>
    <n v="21127"/>
    <n v="27"/>
    <s v="tonne"/>
    <n v="2756.799"/>
    <s v="Output"/>
    <s v="CO2"/>
    <n v="0.75"/>
    <n v="1"/>
    <n v="1"/>
    <m/>
    <n v="0"/>
    <n v="0"/>
    <n v="21"/>
    <m/>
    <n v="0"/>
    <n v="0"/>
    <n v="310"/>
    <n v="2067.5992500000002"/>
  </r>
  <r>
    <n v="2010"/>
    <s v="2A2"/>
    <x v="0"/>
    <n v="23944"/>
    <n v="21127"/>
    <n v="27"/>
    <s v="tonne"/>
    <n v="50548.34"/>
    <s v="Output"/>
    <s v="CO2"/>
    <n v="0.75"/>
    <n v="1"/>
    <n v="1"/>
    <m/>
    <n v="0"/>
    <n v="0"/>
    <n v="21"/>
    <m/>
    <n v="0"/>
    <n v="0"/>
    <n v="310"/>
    <n v="37911.254999999997"/>
  </r>
  <r>
    <n v="2010"/>
    <s v="2A2"/>
    <x v="0"/>
    <n v="23944"/>
    <n v="21127"/>
    <n v="27"/>
    <s v="tonne"/>
    <n v="135298.9"/>
    <s v="Output"/>
    <s v="CO2"/>
    <n v="0.75"/>
    <n v="1"/>
    <n v="1"/>
    <m/>
    <n v="0"/>
    <n v="0"/>
    <n v="21"/>
    <m/>
    <n v="0"/>
    <n v="0"/>
    <n v="310"/>
    <n v="101474.17499999999"/>
  </r>
  <r>
    <n v="2010"/>
    <s v="2A2"/>
    <x v="0"/>
    <n v="23944"/>
    <n v="21127"/>
    <n v="27"/>
    <s v="tonne"/>
    <n v="45298.52"/>
    <s v="Output"/>
    <s v="CO2"/>
    <n v="0.75"/>
    <n v="1"/>
    <n v="1"/>
    <m/>
    <n v="0"/>
    <n v="0"/>
    <n v="21"/>
    <m/>
    <n v="0"/>
    <n v="0"/>
    <n v="310"/>
    <n v="33973.89"/>
  </r>
  <r>
    <n v="2010"/>
    <s v="2A2"/>
    <x v="0"/>
    <n v="23944"/>
    <n v="21127"/>
    <n v="27"/>
    <s v="tonne"/>
    <n v="35389.31"/>
    <s v="Output"/>
    <s v="CO2"/>
    <n v="0.75"/>
    <n v="1"/>
    <n v="1"/>
    <m/>
    <n v="0"/>
    <n v="0"/>
    <n v="21"/>
    <m/>
    <n v="0"/>
    <n v="0"/>
    <n v="310"/>
    <n v="26541.982499999998"/>
  </r>
  <r>
    <n v="2010"/>
    <s v="2A2"/>
    <x v="0"/>
    <n v="23944"/>
    <n v="21127"/>
    <n v="27"/>
    <s v="tonne"/>
    <n v="37522.85"/>
    <s v="Output"/>
    <s v="CO2"/>
    <n v="0.75"/>
    <n v="1"/>
    <n v="1"/>
    <m/>
    <n v="0"/>
    <n v="0"/>
    <n v="21"/>
    <m/>
    <n v="0"/>
    <n v="0"/>
    <n v="310"/>
    <n v="28142.137499999997"/>
  </r>
  <r>
    <n v="2010"/>
    <s v="2A2"/>
    <x v="0"/>
    <n v="23944"/>
    <n v="21127"/>
    <n v="27"/>
    <s v="tonne"/>
    <n v="2751.864"/>
    <s v="Output"/>
    <s v="CO2"/>
    <n v="0.75"/>
    <n v="1"/>
    <n v="1"/>
    <m/>
    <n v="0"/>
    <n v="0"/>
    <n v="21"/>
    <m/>
    <n v="0"/>
    <n v="0"/>
    <n v="310"/>
    <n v="2063.8980000000001"/>
  </r>
  <r>
    <n v="2010"/>
    <s v="2A2"/>
    <x v="0"/>
    <n v="23944"/>
    <n v="21127"/>
    <n v="27"/>
    <s v="tonne"/>
    <n v="2282.652"/>
    <s v="Output"/>
    <s v="CO2"/>
    <n v="0.75"/>
    <n v="1"/>
    <n v="1"/>
    <m/>
    <n v="0"/>
    <n v="0"/>
    <n v="21"/>
    <m/>
    <n v="0"/>
    <n v="0"/>
    <n v="310"/>
    <n v="1711.989"/>
  </r>
  <r>
    <n v="2010"/>
    <s v="2A2"/>
    <x v="0"/>
    <n v="23944"/>
    <n v="21127"/>
    <n v="27"/>
    <s v="tonne"/>
    <n v="2305.3159999999998"/>
    <s v="Output"/>
    <s v="CO2"/>
    <n v="0.75"/>
    <n v="1"/>
    <n v="1"/>
    <m/>
    <n v="0"/>
    <n v="0"/>
    <n v="21"/>
    <m/>
    <n v="0"/>
    <n v="0"/>
    <n v="310"/>
    <n v="1728.9869999999999"/>
  </r>
  <r>
    <n v="2010"/>
    <s v="2A2"/>
    <x v="0"/>
    <n v="23944"/>
    <n v="21127"/>
    <n v="27"/>
    <s v="tonne"/>
    <n v="5071.9679999999998"/>
    <s v="Output"/>
    <s v="CO2"/>
    <n v="0.75"/>
    <n v="1"/>
    <n v="1"/>
    <m/>
    <n v="0"/>
    <n v="0"/>
    <n v="21"/>
    <m/>
    <n v="0"/>
    <n v="0"/>
    <n v="310"/>
    <n v="3803.9759999999997"/>
  </r>
  <r>
    <n v="2010"/>
    <s v="2A2"/>
    <x v="0"/>
    <n v="23944"/>
    <n v="21127"/>
    <n v="27"/>
    <s v="tonne"/>
    <n v="26904.41"/>
    <s v="Output"/>
    <s v="CO2"/>
    <n v="0.75"/>
    <n v="1"/>
    <n v="1"/>
    <m/>
    <n v="0"/>
    <n v="0"/>
    <n v="21"/>
    <m/>
    <n v="0"/>
    <n v="0"/>
    <n v="310"/>
    <n v="20178.307499999999"/>
  </r>
  <r>
    <n v="2010"/>
    <s v="2A2"/>
    <x v="0"/>
    <n v="23944"/>
    <n v="21127"/>
    <n v="27"/>
    <s v="tonne"/>
    <n v="693.32899999999995"/>
    <s v="Output"/>
    <s v="CO2"/>
    <n v="0.75"/>
    <n v="1"/>
    <n v="1"/>
    <m/>
    <n v="0"/>
    <n v="0"/>
    <n v="21"/>
    <m/>
    <n v="0"/>
    <n v="0"/>
    <n v="310"/>
    <n v="519.99675000000002"/>
  </r>
  <r>
    <n v="2010"/>
    <s v="2A2"/>
    <x v="0"/>
    <n v="23944"/>
    <n v="21127"/>
    <n v="27"/>
    <s v="tonne"/>
    <n v="16.083600000000001"/>
    <s v="Output"/>
    <s v="CO2"/>
    <n v="0.75"/>
    <n v="1"/>
    <n v="1"/>
    <m/>
    <n v="0"/>
    <n v="0"/>
    <n v="21"/>
    <m/>
    <n v="0"/>
    <n v="0"/>
    <n v="310"/>
    <n v="12.0627"/>
  </r>
  <r>
    <n v="2010"/>
    <s v="2A2"/>
    <x v="0"/>
    <n v="23944"/>
    <n v="21127"/>
    <n v="27"/>
    <s v="tonne"/>
    <n v="6179.6040000000003"/>
    <s v="Output"/>
    <s v="CO2"/>
    <n v="0.75"/>
    <n v="1"/>
    <n v="1"/>
    <m/>
    <n v="0"/>
    <n v="0"/>
    <n v="21"/>
    <m/>
    <n v="0"/>
    <n v="0"/>
    <n v="310"/>
    <n v="4634.7030000000004"/>
  </r>
  <r>
    <n v="2010"/>
    <s v="2A2"/>
    <x v="0"/>
    <n v="23944"/>
    <n v="21127"/>
    <n v="27"/>
    <s v="tonne"/>
    <n v="415.99740000000003"/>
    <s v="Output"/>
    <s v="CO2"/>
    <n v="0.75"/>
    <n v="1"/>
    <n v="1"/>
    <m/>
    <n v="0"/>
    <n v="0"/>
    <n v="21"/>
    <m/>
    <n v="0"/>
    <n v="0"/>
    <n v="310"/>
    <n v="311.99805000000003"/>
  </r>
  <r>
    <n v="2010"/>
    <s v="2A2"/>
    <x v="0"/>
    <n v="23944"/>
    <n v="21127"/>
    <n v="27"/>
    <s v="tonne"/>
    <n v="2527.4169999999999"/>
    <s v="Output"/>
    <s v="CO2"/>
    <n v="0.75"/>
    <n v="1"/>
    <n v="1"/>
    <m/>
    <n v="0"/>
    <n v="0"/>
    <n v="21"/>
    <m/>
    <n v="0"/>
    <n v="0"/>
    <n v="310"/>
    <n v="1895.5627500000001"/>
  </r>
  <r>
    <n v="2010"/>
    <s v="2A2"/>
    <x v="0"/>
    <n v="23944"/>
    <n v="21127"/>
    <n v="27"/>
    <s v="tonne"/>
    <n v="162077.5"/>
    <s v="Output"/>
    <s v="CO2"/>
    <n v="0.75"/>
    <n v="1"/>
    <n v="1"/>
    <m/>
    <n v="0"/>
    <n v="0"/>
    <n v="21"/>
    <m/>
    <n v="0"/>
    <n v="0"/>
    <n v="310"/>
    <n v="121558.125"/>
  </r>
  <r>
    <n v="2010"/>
    <s v="2A2"/>
    <x v="0"/>
    <n v="23944"/>
    <n v="21127"/>
    <n v="27"/>
    <s v="tonne"/>
    <n v="2346.652"/>
    <s v="Output"/>
    <s v="CO2"/>
    <n v="0.75"/>
    <n v="1"/>
    <n v="1"/>
    <m/>
    <n v="0"/>
    <n v="0"/>
    <n v="21"/>
    <m/>
    <n v="0"/>
    <n v="0"/>
    <n v="310"/>
    <n v="1759.989"/>
  </r>
  <r>
    <n v="2010"/>
    <s v="2A2"/>
    <x v="0"/>
    <n v="23944"/>
    <n v="21127"/>
    <n v="27"/>
    <s v="tonne"/>
    <n v="10279.26"/>
    <s v="Output"/>
    <s v="CO2"/>
    <n v="0.75"/>
    <n v="1"/>
    <n v="1"/>
    <m/>
    <n v="0"/>
    <n v="0"/>
    <n v="21"/>
    <m/>
    <n v="0"/>
    <n v="0"/>
    <n v="310"/>
    <n v="7709.4449999999997"/>
  </r>
  <r>
    <n v="2010"/>
    <s v="2A2"/>
    <x v="0"/>
    <n v="23944"/>
    <n v="21128"/>
    <n v="9"/>
    <s v="kg"/>
    <n v="19400000"/>
    <s v="Output"/>
    <s v="CO2"/>
    <n v="0.75"/>
    <n v="1"/>
    <n v="1"/>
    <m/>
    <n v="0"/>
    <n v="0"/>
    <n v="21"/>
    <m/>
    <n v="0"/>
    <n v="0"/>
    <n v="310"/>
    <n v="14550"/>
  </r>
  <r>
    <n v="2010"/>
    <s v="2A2"/>
    <x v="0"/>
    <n v="23944"/>
    <n v="21131"/>
    <n v="9"/>
    <s v="kg"/>
    <n v="45132"/>
    <s v="Output"/>
    <s v="CO2"/>
    <n v="0.75"/>
    <n v="1"/>
    <n v="1"/>
    <m/>
    <n v="0"/>
    <n v="0"/>
    <n v="21"/>
    <m/>
    <n v="0"/>
    <n v="0"/>
    <n v="310"/>
    <n v="33.848999999999997"/>
  </r>
  <r>
    <n v="2010"/>
    <s v="2A2"/>
    <x v="0"/>
    <n v="23944"/>
    <n v="21131"/>
    <n v="9"/>
    <s v="kg"/>
    <n v="472000"/>
    <s v="Output"/>
    <s v="CO2"/>
    <n v="0.75"/>
    <n v="1"/>
    <n v="1"/>
    <m/>
    <n v="0"/>
    <n v="0"/>
    <n v="21"/>
    <m/>
    <n v="0"/>
    <n v="0"/>
    <n v="310"/>
    <n v="354"/>
  </r>
  <r>
    <n v="2010"/>
    <s v="2A2"/>
    <x v="0"/>
    <n v="23949"/>
    <n v="21126"/>
    <n v="27"/>
    <s v="tonne"/>
    <n v="115.5"/>
    <s v="Output"/>
    <s v="CO2"/>
    <n v="0.75"/>
    <n v="1"/>
    <n v="1"/>
    <m/>
    <n v="0"/>
    <n v="0"/>
    <n v="21"/>
    <m/>
    <n v="0"/>
    <n v="0"/>
    <n v="310"/>
    <n v="86.625"/>
  </r>
  <r>
    <n v="2010"/>
    <s v="2A2"/>
    <x v="0"/>
    <n v="23949"/>
    <n v="21126"/>
    <n v="27"/>
    <s v="tonne"/>
    <n v="467.5"/>
    <s v="Output"/>
    <s v="CO2"/>
    <n v="0.75"/>
    <n v="1"/>
    <n v="1"/>
    <m/>
    <n v="0"/>
    <n v="0"/>
    <n v="21"/>
    <m/>
    <n v="0"/>
    <n v="0"/>
    <n v="310"/>
    <n v="350.625"/>
  </r>
  <r>
    <n v="2010"/>
    <s v="2A2"/>
    <x v="0"/>
    <n v="23949"/>
    <n v="21127"/>
    <n v="27"/>
    <s v="tonne"/>
    <n v="30921"/>
    <s v="Output"/>
    <s v="CO2"/>
    <n v="0.75"/>
    <n v="1"/>
    <n v="1"/>
    <m/>
    <n v="0"/>
    <n v="0"/>
    <n v="21"/>
    <m/>
    <n v="0"/>
    <n v="0"/>
    <n v="310"/>
    <n v="23190.75"/>
  </r>
  <r>
    <n v="2010"/>
    <s v="2A2"/>
    <x v="0"/>
    <n v="23949"/>
    <n v="21127"/>
    <n v="27"/>
    <s v="tonne"/>
    <n v="1482.15"/>
    <s v="Output"/>
    <s v="CO2"/>
    <n v="0.75"/>
    <n v="1"/>
    <n v="1"/>
    <m/>
    <n v="0"/>
    <n v="0"/>
    <n v="21"/>
    <m/>
    <n v="0"/>
    <n v="0"/>
    <n v="310"/>
    <n v="1111.6125000000002"/>
  </r>
  <r>
    <n v="2010"/>
    <s v="2A3"/>
    <x v="1"/>
    <n v="23101"/>
    <n v="94103"/>
    <n v="20"/>
    <s v="sq.metre"/>
    <n v="43252"/>
    <s v="Output"/>
    <s v="CO2"/>
    <n v="0.16700000000000001"/>
    <n v="1.7850000000000001E-2"/>
    <n v="1"/>
    <m/>
    <n v="0"/>
    <n v="0"/>
    <n v="21"/>
    <m/>
    <n v="0"/>
    <n v="0"/>
    <n v="310"/>
    <n v="128.93204940000001"/>
  </r>
  <r>
    <n v="2010"/>
    <s v="2A3"/>
    <x v="1"/>
    <n v="23101"/>
    <n v="94103"/>
    <n v="20"/>
    <s v="sq.metre"/>
    <n v="311064"/>
    <s v="Output"/>
    <s v="CO2"/>
    <n v="0.16700000000000001"/>
    <n v="1.7850000000000001E-2"/>
    <n v="1"/>
    <m/>
    <n v="0"/>
    <n v="0"/>
    <n v="21"/>
    <m/>
    <n v="0"/>
    <n v="0"/>
    <n v="310"/>
    <n v="927.26623080000013"/>
  </r>
  <r>
    <n v="2010"/>
    <s v="2A3"/>
    <x v="1"/>
    <n v="23101"/>
    <n v="94103"/>
    <n v="20"/>
    <s v="sq.metre"/>
    <n v="43728.55"/>
    <s v="Output"/>
    <s v="CO2"/>
    <n v="0.16700000000000001"/>
    <n v="1.7850000000000001E-2"/>
    <n v="1"/>
    <m/>
    <n v="0"/>
    <n v="0"/>
    <n v="21"/>
    <m/>
    <n v="0"/>
    <n v="0"/>
    <n v="310"/>
    <n v="130.35262112250001"/>
  </r>
  <r>
    <n v="2010"/>
    <s v="2A3"/>
    <x v="1"/>
    <n v="23101"/>
    <n v="94103"/>
    <n v="20"/>
    <s v="sq.metre"/>
    <n v="76025.600000000006"/>
    <s v="Output"/>
    <s v="CO2"/>
    <n v="0.16700000000000001"/>
    <n v="1.7850000000000001E-2"/>
    <n v="1"/>
    <m/>
    <n v="0"/>
    <n v="0"/>
    <n v="21"/>
    <m/>
    <n v="0"/>
    <n v="0"/>
    <n v="310"/>
    <n v="226.62851232000006"/>
  </r>
  <r>
    <n v="2010"/>
    <s v="2A3"/>
    <x v="1"/>
    <n v="23101"/>
    <n v="94104"/>
    <n v="20"/>
    <s v="sq.metre"/>
    <n v="892929"/>
    <s v="Output"/>
    <s v="CO2"/>
    <n v="0.16700000000000001"/>
    <n v="1.7850000000000001E-2"/>
    <n v="1"/>
    <m/>
    <n v="0"/>
    <n v="0"/>
    <n v="21"/>
    <m/>
    <n v="0"/>
    <n v="0"/>
    <n v="310"/>
    <n v="2661.7767025500002"/>
  </r>
  <r>
    <n v="2010"/>
    <s v="2A3"/>
    <x v="1"/>
    <n v="23101"/>
    <n v="94104"/>
    <n v="20"/>
    <s v="sq.metre"/>
    <n v="207785.9"/>
    <s v="Output"/>
    <s v="CO2"/>
    <n v="0.16700000000000001"/>
    <n v="1.7850000000000001E-2"/>
    <n v="1"/>
    <m/>
    <n v="0"/>
    <n v="0"/>
    <n v="21"/>
    <m/>
    <n v="0"/>
    <n v="0"/>
    <n v="310"/>
    <n v="619.39937860500004"/>
  </r>
  <r>
    <n v="2010"/>
    <s v="2A3"/>
    <x v="1"/>
    <n v="23101"/>
    <n v="94104"/>
    <n v="20"/>
    <s v="sq.metre"/>
    <n v="5454606"/>
    <s v="Output"/>
    <s v="CO2"/>
    <n v="0.16700000000000001"/>
    <n v="1.7850000000000001E-2"/>
    <n v="1"/>
    <m/>
    <n v="0"/>
    <n v="0"/>
    <n v="21"/>
    <m/>
    <n v="0"/>
    <n v="0"/>
    <n v="310"/>
    <n v="16259.907755700002"/>
  </r>
  <r>
    <n v="2010"/>
    <s v="2A3"/>
    <x v="1"/>
    <n v="23101"/>
    <n v="94104"/>
    <n v="20"/>
    <s v="sq.metre"/>
    <n v="4449806"/>
    <s v="Output"/>
    <s v="CO2"/>
    <n v="0.16700000000000001"/>
    <n v="1.7850000000000001E-2"/>
    <n v="1"/>
    <m/>
    <n v="0"/>
    <n v="0"/>
    <n v="21"/>
    <m/>
    <n v="0"/>
    <n v="0"/>
    <n v="310"/>
    <n v="13264.649195700002"/>
  </r>
  <r>
    <n v="2010"/>
    <s v="2A3"/>
    <x v="1"/>
    <n v="23101"/>
    <n v="94105"/>
    <n v="20"/>
    <s v="sq.metre"/>
    <n v="80435"/>
    <s v="Output"/>
    <s v="CO2"/>
    <n v="0.16700000000000001"/>
    <n v="1.7850000000000001E-2"/>
    <n v="1"/>
    <m/>
    <n v="0"/>
    <n v="0"/>
    <n v="21"/>
    <m/>
    <n v="0"/>
    <n v="0"/>
    <n v="310"/>
    <n v="239.77271325000004"/>
  </r>
  <r>
    <n v="2010"/>
    <s v="2A3"/>
    <x v="1"/>
    <n v="23101"/>
    <n v="94105"/>
    <n v="20"/>
    <s v="sq.metre"/>
    <n v="55886.63"/>
    <s v="Output"/>
    <s v="CO2"/>
    <n v="0.16700000000000001"/>
    <n v="1.7850000000000001E-2"/>
    <n v="1"/>
    <m/>
    <n v="0"/>
    <n v="0"/>
    <n v="21"/>
    <m/>
    <n v="0"/>
    <n v="0"/>
    <n v="310"/>
    <n v="166.5952496985"/>
  </r>
  <r>
    <n v="2010"/>
    <s v="2A3"/>
    <x v="1"/>
    <n v="23101"/>
    <n v="94105"/>
    <n v="20"/>
    <s v="sq.metre"/>
    <n v="18726.88"/>
    <s v="Output"/>
    <s v="CO2"/>
    <n v="0.16700000000000001"/>
    <n v="1.7850000000000001E-2"/>
    <n v="1"/>
    <m/>
    <n v="0"/>
    <n v="0"/>
    <n v="21"/>
    <m/>
    <n v="0"/>
    <n v="0"/>
    <n v="310"/>
    <n v="55.823892936000007"/>
  </r>
  <r>
    <n v="2010"/>
    <s v="2A3"/>
    <x v="1"/>
    <n v="23101"/>
    <n v="94105"/>
    <n v="20"/>
    <s v="sq.metre"/>
    <n v="27498"/>
    <s v="Output"/>
    <s v="CO2"/>
    <n v="0.16700000000000001"/>
    <n v="1.7850000000000001E-2"/>
    <n v="1"/>
    <m/>
    <n v="0"/>
    <n v="0"/>
    <n v="21"/>
    <m/>
    <n v="0"/>
    <n v="0"/>
    <n v="310"/>
    <n v="81.970163100000008"/>
  </r>
  <r>
    <n v="2010"/>
    <s v="2A3"/>
    <x v="1"/>
    <n v="23101"/>
    <n v="94108"/>
    <n v="20"/>
    <s v="sq.metre"/>
    <n v="290559.8"/>
    <s v="Output"/>
    <s v="CO2"/>
    <n v="0.16700000000000001"/>
    <n v="1.7850000000000001E-2"/>
    <n v="1"/>
    <m/>
    <n v="0"/>
    <n v="0"/>
    <n v="21"/>
    <m/>
    <n v="0"/>
    <n v="0"/>
    <n v="310"/>
    <n v="866.14423581000017"/>
  </r>
  <r>
    <n v="2010"/>
    <s v="2A3"/>
    <x v="1"/>
    <n v="23101"/>
    <n v="94108"/>
    <n v="20"/>
    <s v="sq.metre"/>
    <n v="1558396"/>
    <s v="Output"/>
    <s v="CO2"/>
    <n v="0.16700000000000001"/>
    <n v="1.7850000000000001E-2"/>
    <n v="1"/>
    <m/>
    <n v="0"/>
    <n v="0"/>
    <n v="21"/>
    <m/>
    <n v="0"/>
    <n v="0"/>
    <n v="310"/>
    <n v="4645.5005562000006"/>
  </r>
  <r>
    <n v="2010"/>
    <s v="2A3"/>
    <x v="1"/>
    <n v="23101"/>
    <n v="94108"/>
    <n v="20"/>
    <s v="sq.metre"/>
    <n v="238819"/>
    <s v="Output"/>
    <s v="CO2"/>
    <n v="0.16700000000000001"/>
    <n v="1.7850000000000001E-2"/>
    <n v="1"/>
    <m/>
    <n v="0"/>
    <n v="0"/>
    <n v="21"/>
    <m/>
    <n v="0"/>
    <n v="0"/>
    <n v="310"/>
    <n v="711.90749805000007"/>
  </r>
  <r>
    <n v="2010"/>
    <s v="2A3"/>
    <x v="1"/>
    <n v="23101"/>
    <n v="94113"/>
    <n v="20"/>
    <s v="sq.metre"/>
    <n v="12200000"/>
    <s v="Output"/>
    <s v="CO2"/>
    <n v="0.16700000000000001"/>
    <n v="1.7850000000000001E-2"/>
    <n v="1"/>
    <m/>
    <n v="0"/>
    <n v="0"/>
    <n v="21"/>
    <m/>
    <n v="0"/>
    <n v="0"/>
    <n v="310"/>
    <n v="36367.590000000004"/>
  </r>
  <r>
    <n v="2010"/>
    <s v="2A3"/>
    <x v="1"/>
    <n v="23101"/>
    <n v="94113"/>
    <n v="20"/>
    <s v="sq.metre"/>
    <n v="175000"/>
    <s v="Output"/>
    <s v="CO2"/>
    <n v="0.16700000000000001"/>
    <n v="1.7850000000000001E-2"/>
    <n v="1"/>
    <m/>
    <n v="0"/>
    <n v="0"/>
    <n v="21"/>
    <m/>
    <n v="0"/>
    <n v="0"/>
    <n v="310"/>
    <n v="521.66624999999999"/>
  </r>
  <r>
    <n v="2010"/>
    <s v="2A3"/>
    <x v="1"/>
    <n v="23101"/>
    <n v="94113"/>
    <n v="20"/>
    <s v="sq.metre"/>
    <n v="5088755"/>
    <s v="Output"/>
    <s v="CO2"/>
    <n v="0.16700000000000001"/>
    <n v="1.7850000000000001E-2"/>
    <n v="1"/>
    <m/>
    <n v="0"/>
    <n v="0"/>
    <n v="21"/>
    <m/>
    <n v="0"/>
    <n v="0"/>
    <n v="310"/>
    <n v="15169.324217250003"/>
  </r>
  <r>
    <n v="2010"/>
    <s v="2A3"/>
    <x v="1"/>
    <n v="23101"/>
    <n v="94114"/>
    <n v="9"/>
    <s v="kg"/>
    <n v="1162"/>
    <s v="Output"/>
    <s v="CO2"/>
    <n v="0.16700000000000001"/>
    <n v="1"/>
    <n v="1"/>
    <m/>
    <n v="0"/>
    <n v="0"/>
    <n v="21"/>
    <m/>
    <n v="0"/>
    <n v="0"/>
    <n v="310"/>
    <n v="0.194054"/>
  </r>
  <r>
    <n v="2010"/>
    <s v="2A3"/>
    <x v="1"/>
    <n v="23101"/>
    <n v="94128"/>
    <n v="27"/>
    <s v="tonne"/>
    <n v="5700.0240000000003"/>
    <s v="Output"/>
    <s v="CO2"/>
    <n v="0.16700000000000001"/>
    <n v="1"/>
    <n v="1"/>
    <m/>
    <n v="0"/>
    <n v="0"/>
    <n v="21"/>
    <m/>
    <n v="0"/>
    <n v="0"/>
    <n v="310"/>
    <n v="951.90400800000009"/>
  </r>
  <r>
    <n v="2010"/>
    <s v="2A3"/>
    <x v="1"/>
    <n v="23101"/>
    <n v="94175"/>
    <n v="27"/>
    <s v="tonne"/>
    <n v="167929"/>
    <s v="Output"/>
    <s v="CO2"/>
    <n v="0.16700000000000001"/>
    <n v="1"/>
    <n v="1"/>
    <m/>
    <n v="0"/>
    <n v="0"/>
    <n v="21"/>
    <m/>
    <n v="0"/>
    <n v="0"/>
    <n v="310"/>
    <n v="28044.143"/>
  </r>
  <r>
    <n v="2010"/>
    <s v="2A3"/>
    <x v="1"/>
    <n v="23101"/>
    <n v="94181"/>
    <n v="9"/>
    <s v="kg"/>
    <n v="19100000"/>
    <s v="Output"/>
    <s v="CO2"/>
    <n v="0.16700000000000001"/>
    <n v="1"/>
    <n v="1"/>
    <m/>
    <n v="0"/>
    <n v="0"/>
    <n v="21"/>
    <m/>
    <n v="0"/>
    <n v="0"/>
    <n v="310"/>
    <n v="3189.7"/>
  </r>
  <r>
    <n v="2010"/>
    <s v="2A3"/>
    <x v="1"/>
    <n v="23102"/>
    <n v="94115"/>
    <n v="9"/>
    <s v="kg"/>
    <n v="1178190"/>
    <s v="Output"/>
    <s v="CO2"/>
    <n v="0.16700000000000001"/>
    <n v="1"/>
    <n v="1"/>
    <m/>
    <n v="0"/>
    <n v="0"/>
    <n v="21"/>
    <m/>
    <n v="0"/>
    <n v="0"/>
    <n v="310"/>
    <n v="196.75773000000001"/>
  </r>
  <r>
    <n v="2010"/>
    <s v="2A3"/>
    <x v="1"/>
    <n v="23102"/>
    <n v="94115"/>
    <n v="9"/>
    <s v="kg"/>
    <n v="1794750"/>
    <s v="Output"/>
    <s v="CO2"/>
    <n v="0.16700000000000001"/>
    <n v="1"/>
    <n v="1"/>
    <m/>
    <n v="0"/>
    <n v="0"/>
    <n v="21"/>
    <m/>
    <n v="0"/>
    <n v="0"/>
    <n v="310"/>
    <n v="299.72325000000001"/>
  </r>
  <r>
    <n v="2010"/>
    <s v="2A3"/>
    <x v="1"/>
    <n v="23102"/>
    <n v="94115"/>
    <n v="9"/>
    <s v="kg"/>
    <n v="2035021"/>
    <s v="Output"/>
    <s v="CO2"/>
    <n v="0.16700000000000001"/>
    <n v="1"/>
    <n v="1"/>
    <m/>
    <n v="0"/>
    <n v="0"/>
    <n v="21"/>
    <m/>
    <n v="0"/>
    <n v="0"/>
    <n v="310"/>
    <n v="339.84850700000004"/>
  </r>
  <r>
    <n v="2010"/>
    <s v="2A3"/>
    <x v="1"/>
    <n v="23102"/>
    <n v="94116"/>
    <n v="27"/>
    <s v="tonne"/>
    <n v="8580"/>
    <s v="Output"/>
    <s v="CO2"/>
    <n v="0.16700000000000001"/>
    <n v="1"/>
    <n v="1"/>
    <m/>
    <n v="0"/>
    <n v="0"/>
    <n v="21"/>
    <m/>
    <n v="0"/>
    <n v="0"/>
    <n v="310"/>
    <n v="1432.8600000000001"/>
  </r>
  <r>
    <n v="2010"/>
    <s v="2A3"/>
    <x v="1"/>
    <n v="23102"/>
    <n v="94201"/>
    <n v="9"/>
    <s v="kg"/>
    <n v="7210000"/>
    <s v="Output"/>
    <s v="CO2"/>
    <n v="0.16700000000000001"/>
    <n v="1"/>
    <n v="1"/>
    <m/>
    <n v="0"/>
    <n v="0"/>
    <n v="21"/>
    <m/>
    <n v="0"/>
    <n v="0"/>
    <n v="310"/>
    <n v="1204.07"/>
  </r>
  <r>
    <n v="2010"/>
    <s v="2A3"/>
    <x v="1"/>
    <n v="23102"/>
    <n v="94201"/>
    <n v="9"/>
    <s v="kg"/>
    <n v="13800000"/>
    <s v="Output"/>
    <s v="CO2"/>
    <n v="0.16700000000000001"/>
    <n v="1"/>
    <n v="1"/>
    <m/>
    <n v="0"/>
    <n v="0"/>
    <n v="21"/>
    <m/>
    <n v="0"/>
    <n v="0"/>
    <n v="310"/>
    <n v="2304.6"/>
  </r>
  <r>
    <n v="2010"/>
    <s v="2A3"/>
    <x v="1"/>
    <n v="23102"/>
    <n v="94201"/>
    <n v="9"/>
    <s v="kg"/>
    <n v="54500000"/>
    <s v="Output"/>
    <s v="CO2"/>
    <n v="0.16700000000000001"/>
    <n v="1"/>
    <n v="1"/>
    <m/>
    <n v="0"/>
    <n v="0"/>
    <n v="21"/>
    <m/>
    <n v="0"/>
    <n v="0"/>
    <n v="310"/>
    <n v="9101.5"/>
  </r>
  <r>
    <n v="2010"/>
    <s v="2A3"/>
    <x v="1"/>
    <n v="23102"/>
    <n v="94205"/>
    <n v="27"/>
    <s v="tonne"/>
    <n v="233734.39999999999"/>
    <s v="Output"/>
    <s v="CO2"/>
    <n v="0.16700000000000001"/>
    <n v="1"/>
    <n v="1"/>
    <m/>
    <n v="0"/>
    <n v="0"/>
    <n v="21"/>
    <m/>
    <n v="0"/>
    <n v="0"/>
    <n v="310"/>
    <n v="39033.644800000002"/>
  </r>
  <r>
    <n v="2010"/>
    <s v="2A3"/>
    <x v="1"/>
    <n v="23102"/>
    <n v="94205"/>
    <n v="27"/>
    <s v="tonne"/>
    <n v="3853"/>
    <s v="Output"/>
    <s v="CO2"/>
    <n v="0.16700000000000001"/>
    <n v="1"/>
    <n v="1"/>
    <m/>
    <n v="0"/>
    <n v="0"/>
    <n v="21"/>
    <m/>
    <n v="0"/>
    <n v="0"/>
    <n v="310"/>
    <n v="643.45100000000002"/>
  </r>
  <r>
    <n v="2010"/>
    <s v="2A4a"/>
    <x v="2"/>
    <n v="23931"/>
    <n v="21132"/>
    <n v="27"/>
    <s v="tonne"/>
    <n v="1175"/>
    <s v="Input"/>
    <s v="CO2"/>
    <n v="0.47732000000000002"/>
    <n v="1"/>
    <n v="1"/>
    <m/>
    <n v="0"/>
    <n v="0"/>
    <n v="21"/>
    <m/>
    <n v="0"/>
    <n v="0"/>
    <n v="310"/>
    <n v="560.851"/>
  </r>
  <r>
    <n v="2010"/>
    <s v="2A4a"/>
    <x v="2"/>
    <n v="23931"/>
    <n v="21134"/>
    <n v="27"/>
    <s v="tonne"/>
    <n v="28074.36"/>
    <s v="Input"/>
    <s v="CO2"/>
    <n v="0.47732000000000002"/>
    <n v="1"/>
    <n v="1"/>
    <m/>
    <n v="0"/>
    <n v="0"/>
    <n v="21"/>
    <m/>
    <n v="0"/>
    <n v="0"/>
    <n v="310"/>
    <n v="13400.453515200001"/>
  </r>
  <r>
    <n v="2010"/>
    <s v="2A4a"/>
    <x v="2"/>
    <n v="23934"/>
    <n v="21132"/>
    <n v="27"/>
    <s v="tonne"/>
    <n v="13.8"/>
    <s v="Input"/>
    <s v="CO2"/>
    <n v="0.47732000000000002"/>
    <n v="1"/>
    <n v="1"/>
    <m/>
    <n v="0"/>
    <n v="0"/>
    <n v="21"/>
    <m/>
    <n v="0"/>
    <n v="0"/>
    <n v="310"/>
    <n v="6.5870160000000002"/>
  </r>
  <r>
    <n v="2010"/>
    <s v="2A4a"/>
    <x v="2"/>
    <n v="23934"/>
    <n v="21134"/>
    <n v="27"/>
    <s v="tonne"/>
    <n v="12115"/>
    <s v="Input"/>
    <s v="CO2"/>
    <n v="0.47732000000000002"/>
    <n v="1"/>
    <n v="1"/>
    <m/>
    <n v="0"/>
    <n v="0"/>
    <n v="21"/>
    <m/>
    <n v="0"/>
    <n v="0"/>
    <n v="310"/>
    <n v="5782.7318000000005"/>
  </r>
  <r>
    <n v="2010"/>
    <s v="2A4a"/>
    <x v="2"/>
    <n v="23934"/>
    <n v="21134"/>
    <n v="27"/>
    <s v="tonne"/>
    <n v="4"/>
    <s v="Input"/>
    <s v="CO2"/>
    <n v="0.47732000000000002"/>
    <n v="1"/>
    <n v="1"/>
    <m/>
    <n v="0"/>
    <n v="0"/>
    <n v="21"/>
    <m/>
    <n v="0"/>
    <n v="0"/>
    <n v="310"/>
    <n v="1.9092800000000001"/>
  </r>
  <r>
    <n v="2010"/>
    <s v="2A4a"/>
    <x v="2"/>
    <n v="23935"/>
    <n v="21132"/>
    <n v="27"/>
    <s v="tonne"/>
    <n v="278"/>
    <s v="Input"/>
    <s v="CO2"/>
    <n v="0.47732000000000002"/>
    <n v="1"/>
    <n v="1"/>
    <m/>
    <n v="0"/>
    <n v="0"/>
    <n v="21"/>
    <m/>
    <n v="0"/>
    <n v="0"/>
    <n v="310"/>
    <n v="132.69496000000001"/>
  </r>
  <r>
    <n v="2010"/>
    <s v="2A4a"/>
    <x v="2"/>
    <n v="23939"/>
    <n v="21134"/>
    <n v="27"/>
    <s v="tonne"/>
    <n v="27027.86"/>
    <s v="Input"/>
    <s v="CO2"/>
    <n v="0.47732000000000002"/>
    <n v="1"/>
    <n v="1"/>
    <m/>
    <n v="0"/>
    <n v="0"/>
    <n v="21"/>
    <m/>
    <n v="0"/>
    <n v="0"/>
    <n v="310"/>
    <n v="12900.9381352"/>
  </r>
  <r>
    <n v="2010"/>
    <s v="2A4a"/>
    <x v="2"/>
    <n v="23939"/>
    <n v="21134"/>
    <n v="27"/>
    <s v="tonne"/>
    <n v="4149.6149999999998"/>
    <s v="Input"/>
    <s v="CO2"/>
    <n v="0.47732000000000002"/>
    <n v="1"/>
    <n v="1"/>
    <m/>
    <n v="0"/>
    <n v="0"/>
    <n v="21"/>
    <m/>
    <n v="0"/>
    <n v="0"/>
    <n v="310"/>
    <n v="1980.6942317999999"/>
  </r>
  <r>
    <n v="2010"/>
    <s v="2A4a"/>
    <x v="2"/>
    <n v="23939"/>
    <n v="21134"/>
    <n v="27"/>
    <s v="tonne"/>
    <n v="1188.3610000000001"/>
    <s v="Input"/>
    <s v="CO2"/>
    <n v="0.47732000000000002"/>
    <n v="1"/>
    <n v="1"/>
    <m/>
    <n v="0"/>
    <n v="0"/>
    <n v="21"/>
    <m/>
    <n v="0"/>
    <n v="0"/>
    <n v="310"/>
    <n v="567.22847252000008"/>
  </r>
  <r>
    <n v="2010"/>
    <s v="2A4a"/>
    <x v="2"/>
    <n v="23939"/>
    <n v="21134"/>
    <n v="27"/>
    <s v="tonne"/>
    <n v="2608"/>
    <s v="Input"/>
    <s v="CO2"/>
    <n v="0.47732000000000002"/>
    <n v="1"/>
    <n v="1"/>
    <m/>
    <n v="0"/>
    <n v="0"/>
    <n v="21"/>
    <m/>
    <n v="0"/>
    <n v="0"/>
    <n v="310"/>
    <n v="1244.8505600000001"/>
  </r>
  <r>
    <n v="2010"/>
    <s v="2A4a"/>
    <x v="2"/>
    <n v="23939"/>
    <n v="21134"/>
    <n v="27"/>
    <s v="tonne"/>
    <n v="28735.759999999998"/>
    <s v="Input"/>
    <s v="CO2"/>
    <n v="0.47732000000000002"/>
    <n v="1"/>
    <n v="1"/>
    <m/>
    <n v="0"/>
    <n v="0"/>
    <n v="21"/>
    <m/>
    <n v="0"/>
    <n v="0"/>
    <n v="310"/>
    <n v="13716.1529632"/>
  </r>
  <r>
    <n v="2010"/>
    <s v="2A4a"/>
    <x v="2"/>
    <n v="23939"/>
    <n v="21134"/>
    <n v="27"/>
    <s v="tonne"/>
    <n v="540"/>
    <s v="Input"/>
    <s v="CO2"/>
    <n v="0.47732000000000002"/>
    <n v="1"/>
    <n v="1"/>
    <m/>
    <n v="0"/>
    <n v="0"/>
    <n v="21"/>
    <m/>
    <n v="0"/>
    <n v="0"/>
    <n v="310"/>
    <n v="257.75280000000004"/>
  </r>
  <r>
    <n v="2010"/>
    <s v="2A4a"/>
    <x v="2"/>
    <n v="23939"/>
    <n v="21134"/>
    <n v="27"/>
    <s v="tonne"/>
    <n v="264"/>
    <s v="Input"/>
    <s v="CO2"/>
    <n v="0.47732000000000002"/>
    <n v="1"/>
    <n v="1"/>
    <m/>
    <n v="0"/>
    <n v="0"/>
    <n v="21"/>
    <m/>
    <n v="0"/>
    <n v="0"/>
    <n v="310"/>
    <n v="126.01248000000001"/>
  </r>
  <r>
    <n v="2010"/>
    <s v="2A4a"/>
    <x v="2"/>
    <n v="23939"/>
    <n v="21134"/>
    <n v="27"/>
    <s v="tonne"/>
    <n v="16.5"/>
    <s v="Input"/>
    <s v="CO2"/>
    <n v="0.47732000000000002"/>
    <n v="1"/>
    <n v="1"/>
    <m/>
    <n v="0"/>
    <n v="0"/>
    <n v="21"/>
    <m/>
    <n v="0"/>
    <n v="0"/>
    <n v="310"/>
    <n v="7.8757800000000007"/>
  </r>
  <r>
    <n v="2010"/>
    <s v="2A4a"/>
    <x v="2"/>
    <n v="23939"/>
    <n v="21134"/>
    <n v="27"/>
    <s v="tonne"/>
    <n v="11383.53"/>
    <s v="Input"/>
    <s v="CO2"/>
    <n v="0.47732000000000002"/>
    <n v="1"/>
    <n v="1"/>
    <m/>
    <n v="0"/>
    <n v="0"/>
    <n v="21"/>
    <m/>
    <n v="0"/>
    <n v="0"/>
    <n v="310"/>
    <n v="5433.5865396000008"/>
  </r>
  <r>
    <n v="2010"/>
    <s v="2A4a"/>
    <x v="2"/>
    <n v="23939"/>
    <n v="21134"/>
    <n v="27"/>
    <s v="tonne"/>
    <n v="10162.91"/>
    <s v="Input"/>
    <s v="CO2"/>
    <n v="0.47732000000000002"/>
    <n v="1"/>
    <n v="1"/>
    <m/>
    <n v="0"/>
    <n v="0"/>
    <n v="21"/>
    <m/>
    <n v="0"/>
    <n v="0"/>
    <n v="310"/>
    <n v="4850.9602012000005"/>
  </r>
  <r>
    <n v="2010"/>
    <s v="2A4a"/>
    <x v="2"/>
    <n v="23939"/>
    <n v="21168"/>
    <n v="27"/>
    <s v="tonne"/>
    <n v="6847"/>
    <s v="Input"/>
    <s v="CO2"/>
    <n v="0.43970999999999999"/>
    <n v="1"/>
    <n v="1"/>
    <m/>
    <n v="0"/>
    <n v="0"/>
    <n v="21"/>
    <m/>
    <n v="0"/>
    <n v="0"/>
    <n v="310"/>
    <n v="3010.6943699999997"/>
  </r>
  <r>
    <n v="2010"/>
    <s v="2A4b"/>
    <x v="3"/>
    <n v="17029"/>
    <n v="31305"/>
    <n v="27"/>
    <s v="tonne"/>
    <n v="9323"/>
    <s v="Input"/>
    <s v="CO2"/>
    <n v="0.13800000000000001"/>
    <n v="1"/>
    <n v="1"/>
    <m/>
    <n v="0"/>
    <n v="0"/>
    <n v="21"/>
    <m/>
    <n v="0"/>
    <n v="0"/>
    <n v="310"/>
    <n v="1286.5740000000001"/>
  </r>
  <r>
    <n v="2010"/>
    <s v="2A4b"/>
    <x v="3"/>
    <n v="17029"/>
    <n v="31305"/>
    <n v="27"/>
    <s v="tonne"/>
    <n v="131.7552"/>
    <s v="Input"/>
    <s v="CO2"/>
    <n v="0.13800000000000001"/>
    <n v="1"/>
    <n v="1"/>
    <m/>
    <n v="0"/>
    <n v="0"/>
    <n v="21"/>
    <m/>
    <n v="0"/>
    <n v="0"/>
    <n v="310"/>
    <n v="18.182217600000001"/>
  </r>
  <r>
    <n v="2010"/>
    <s v="2A4b"/>
    <x v="3"/>
    <n v="20231"/>
    <n v="31305"/>
    <n v="27"/>
    <s v="tonne"/>
    <n v="157"/>
    <s v="Input"/>
    <s v="CO2"/>
    <n v="0.13800000000000001"/>
    <n v="1"/>
    <n v="1"/>
    <m/>
    <n v="0"/>
    <n v="0"/>
    <n v="21"/>
    <m/>
    <n v="0"/>
    <n v="0"/>
    <n v="310"/>
    <n v="21.666"/>
  </r>
  <r>
    <n v="2010"/>
    <s v="2A4b"/>
    <x v="3"/>
    <n v="20231"/>
    <n v="31305"/>
    <n v="27"/>
    <s v="tonne"/>
    <n v="458.59320000000002"/>
    <s v="Input"/>
    <s v="CO2"/>
    <n v="0.13800000000000001"/>
    <n v="1"/>
    <n v="1"/>
    <m/>
    <n v="0"/>
    <n v="0"/>
    <n v="21"/>
    <m/>
    <n v="0"/>
    <n v="0"/>
    <n v="310"/>
    <n v="63.285861600000011"/>
  </r>
  <r>
    <n v="2010"/>
    <s v="2A4b"/>
    <x v="3"/>
    <n v="20231"/>
    <n v="31305"/>
    <n v="27"/>
    <s v="tonne"/>
    <n v="3800.413"/>
    <s v="Input"/>
    <s v="CO2"/>
    <n v="0.13800000000000001"/>
    <n v="1"/>
    <n v="1"/>
    <m/>
    <n v="0"/>
    <n v="0"/>
    <n v="21"/>
    <m/>
    <n v="0"/>
    <n v="0"/>
    <n v="310"/>
    <n v="524.45699400000001"/>
  </r>
  <r>
    <n v="2010"/>
    <s v="2A4b"/>
    <x v="3"/>
    <n v="20231"/>
    <n v="31305"/>
    <n v="27"/>
    <s v="tonne"/>
    <n v="860636"/>
    <s v="Input"/>
    <s v="CO2"/>
    <n v="0.13800000000000001"/>
    <n v="1"/>
    <n v="1"/>
    <m/>
    <n v="0"/>
    <n v="0"/>
    <n v="21"/>
    <m/>
    <n v="0"/>
    <n v="0"/>
    <n v="310"/>
    <n v="118767.76800000001"/>
  </r>
  <r>
    <n v="2010"/>
    <s v="2A4b"/>
    <x v="3"/>
    <n v="20231"/>
    <n v="31305"/>
    <n v="27"/>
    <s v="tonne"/>
    <n v="319.75799999999998"/>
    <s v="Input"/>
    <s v="CO2"/>
    <n v="0.13800000000000001"/>
    <n v="1"/>
    <n v="1"/>
    <m/>
    <n v="0"/>
    <n v="0"/>
    <n v="21"/>
    <m/>
    <n v="0"/>
    <n v="0"/>
    <n v="310"/>
    <n v="44.126604"/>
  </r>
  <r>
    <n v="2010"/>
    <s v="2A4b"/>
    <x v="3"/>
    <n v="20231"/>
    <n v="31305"/>
    <n v="27"/>
    <s v="tonne"/>
    <n v="236.691"/>
    <s v="Input"/>
    <s v="CO2"/>
    <n v="0.13800000000000001"/>
    <n v="1"/>
    <n v="1"/>
    <m/>
    <n v="0"/>
    <n v="0"/>
    <n v="21"/>
    <m/>
    <n v="0"/>
    <n v="0"/>
    <n v="310"/>
    <n v="32.663358000000002"/>
  </r>
  <r>
    <n v="2010"/>
    <s v="2A4b"/>
    <x v="3"/>
    <n v="20231"/>
    <n v="31305"/>
    <n v="27"/>
    <s v="tonne"/>
    <n v="20916"/>
    <s v="Input"/>
    <s v="CO2"/>
    <n v="0.13800000000000001"/>
    <n v="1"/>
    <n v="1"/>
    <m/>
    <n v="0"/>
    <n v="0"/>
    <n v="21"/>
    <m/>
    <n v="0"/>
    <n v="0"/>
    <n v="310"/>
    <n v="2886.4080000000004"/>
  </r>
  <r>
    <n v="2010"/>
    <s v="2A4b"/>
    <x v="3"/>
    <n v="20231"/>
    <n v="31305"/>
    <n v="27"/>
    <s v="tonne"/>
    <n v="20.133199999999999"/>
    <s v="Input"/>
    <s v="CO2"/>
    <n v="0.13800000000000001"/>
    <n v="1"/>
    <n v="1"/>
    <m/>
    <n v="0"/>
    <n v="0"/>
    <n v="21"/>
    <m/>
    <n v="0"/>
    <n v="0"/>
    <n v="310"/>
    <n v="2.7783815999999999"/>
  </r>
  <r>
    <n v="2010"/>
    <s v="2A4b"/>
    <x v="3"/>
    <n v="20231"/>
    <n v="31305"/>
    <n v="27"/>
    <s v="tonne"/>
    <n v="40"/>
    <s v="Input"/>
    <s v="CO2"/>
    <n v="0.13800000000000001"/>
    <n v="1"/>
    <n v="1"/>
    <m/>
    <n v="0"/>
    <n v="0"/>
    <n v="21"/>
    <m/>
    <n v="0"/>
    <n v="0"/>
    <n v="310"/>
    <n v="5.5200000000000005"/>
  </r>
  <r>
    <n v="2010"/>
    <s v="2A4b"/>
    <x v="3"/>
    <n v="20231"/>
    <n v="31305"/>
    <n v="27"/>
    <s v="tonne"/>
    <n v="3799.2660000000001"/>
    <s v="Input"/>
    <s v="CO2"/>
    <n v="0.13800000000000001"/>
    <n v="1"/>
    <n v="1"/>
    <m/>
    <n v="0"/>
    <n v="0"/>
    <n v="21"/>
    <m/>
    <n v="0"/>
    <n v="0"/>
    <n v="310"/>
    <n v="524.29870800000003"/>
  </r>
  <r>
    <n v="2010"/>
    <s v="2A4b"/>
    <x v="3"/>
    <n v="20231"/>
    <n v="31305"/>
    <n v="27"/>
    <s v="tonne"/>
    <n v="21345"/>
    <s v="Input"/>
    <s v="CO2"/>
    <n v="0.13800000000000001"/>
    <n v="1"/>
    <n v="1"/>
    <m/>
    <n v="0"/>
    <n v="0"/>
    <n v="21"/>
    <m/>
    <n v="0"/>
    <n v="0"/>
    <n v="310"/>
    <n v="2945.61"/>
  </r>
  <r>
    <n v="2010"/>
    <s v="2A4b"/>
    <x v="3"/>
    <n v="20231"/>
    <n v="31305"/>
    <n v="27"/>
    <s v="tonne"/>
    <n v="225"/>
    <s v="Input"/>
    <s v="CO2"/>
    <n v="0.13800000000000001"/>
    <n v="1"/>
    <n v="1"/>
    <m/>
    <n v="0"/>
    <n v="0"/>
    <n v="21"/>
    <m/>
    <n v="0"/>
    <n v="0"/>
    <n v="310"/>
    <n v="31.050000000000004"/>
  </r>
  <r>
    <n v="2010"/>
    <s v="2A4b"/>
    <x v="3"/>
    <n v="20231"/>
    <n v="31305"/>
    <n v="27"/>
    <s v="tonne"/>
    <n v="17"/>
    <s v="Input"/>
    <s v="CO2"/>
    <n v="0.13800000000000001"/>
    <n v="1"/>
    <n v="1"/>
    <m/>
    <n v="0"/>
    <n v="0"/>
    <n v="21"/>
    <m/>
    <n v="0"/>
    <n v="0"/>
    <n v="310"/>
    <n v="2.3460000000000001"/>
  </r>
  <r>
    <n v="2010"/>
    <s v="2A4b"/>
    <x v="3"/>
    <n v="20231"/>
    <n v="31305"/>
    <n v="27"/>
    <s v="tonne"/>
    <n v="7723.6139999999996"/>
    <s v="Input"/>
    <s v="CO2"/>
    <n v="0.13800000000000001"/>
    <n v="1"/>
    <n v="1"/>
    <m/>
    <n v="0"/>
    <n v="0"/>
    <n v="21"/>
    <m/>
    <n v="0"/>
    <n v="0"/>
    <n v="310"/>
    <n v="1065.8587319999999"/>
  </r>
  <r>
    <n v="2010"/>
    <s v="2A4b"/>
    <x v="3"/>
    <n v="20231"/>
    <n v="31305"/>
    <n v="27"/>
    <s v="tonne"/>
    <n v="9798.2729999999992"/>
    <s v="Input"/>
    <s v="CO2"/>
    <n v="0.13800000000000001"/>
    <n v="1"/>
    <n v="1"/>
    <m/>
    <n v="0"/>
    <n v="0"/>
    <n v="21"/>
    <m/>
    <n v="0"/>
    <n v="0"/>
    <n v="310"/>
    <n v="1352.1616739999999"/>
  </r>
  <r>
    <n v="2010"/>
    <s v="2A4b"/>
    <x v="3"/>
    <n v="20231"/>
    <n v="31305"/>
    <n v="27"/>
    <s v="tonne"/>
    <n v="8759.9779999999992"/>
    <s v="Input"/>
    <s v="CO2"/>
    <n v="0.13800000000000001"/>
    <n v="1"/>
    <n v="1"/>
    <m/>
    <n v="0"/>
    <n v="0"/>
    <n v="21"/>
    <m/>
    <n v="0"/>
    <n v="0"/>
    <n v="310"/>
    <n v="1208.876964"/>
  </r>
  <r>
    <n v="2010"/>
    <s v="2A4b"/>
    <x v="3"/>
    <n v="20231"/>
    <n v="31305"/>
    <n v="27"/>
    <s v="tonne"/>
    <n v="1226.05"/>
    <s v="Input"/>
    <s v="CO2"/>
    <n v="0.13800000000000001"/>
    <n v="1"/>
    <n v="1"/>
    <m/>
    <n v="0"/>
    <n v="0"/>
    <n v="21"/>
    <m/>
    <n v="0"/>
    <n v="0"/>
    <n v="310"/>
    <n v="169.19490000000002"/>
  </r>
  <r>
    <n v="2010"/>
    <s v="2A4b"/>
    <x v="3"/>
    <n v="20231"/>
    <n v="31305"/>
    <n v="27"/>
    <s v="tonne"/>
    <n v="12343"/>
    <s v="Input"/>
    <s v="CO2"/>
    <n v="0.13800000000000001"/>
    <n v="1"/>
    <n v="1"/>
    <m/>
    <n v="0"/>
    <n v="0"/>
    <n v="21"/>
    <m/>
    <n v="0"/>
    <n v="0"/>
    <n v="310"/>
    <n v="1703.3340000000001"/>
  </r>
  <r>
    <n v="2010"/>
    <s v="2A4b"/>
    <x v="3"/>
    <n v="20231"/>
    <n v="31305"/>
    <n v="27"/>
    <s v="tonne"/>
    <n v="2451"/>
    <s v="Input"/>
    <s v="CO2"/>
    <n v="0.13800000000000001"/>
    <n v="1"/>
    <n v="1"/>
    <m/>
    <n v="0"/>
    <n v="0"/>
    <n v="21"/>
    <m/>
    <n v="0"/>
    <n v="0"/>
    <n v="310"/>
    <n v="338.23800000000006"/>
  </r>
  <r>
    <n v="2010"/>
    <s v="2A4b"/>
    <x v="3"/>
    <n v="20231"/>
    <n v="31305"/>
    <n v="27"/>
    <s v="tonne"/>
    <n v="1218.2629999999999"/>
    <s v="Input"/>
    <s v="CO2"/>
    <n v="0.13800000000000001"/>
    <n v="1"/>
    <n v="1"/>
    <m/>
    <n v="0"/>
    <n v="0"/>
    <n v="21"/>
    <m/>
    <n v="0"/>
    <n v="0"/>
    <n v="310"/>
    <n v="168.120294"/>
  </r>
  <r>
    <n v="2010"/>
    <s v="2A4b"/>
    <x v="3"/>
    <n v="20231"/>
    <n v="31305"/>
    <n v="27"/>
    <s v="tonne"/>
    <n v="1469"/>
    <s v="Input"/>
    <s v="CO2"/>
    <n v="0.13800000000000001"/>
    <n v="1"/>
    <n v="1"/>
    <m/>
    <n v="0"/>
    <n v="0"/>
    <n v="21"/>
    <m/>
    <n v="0"/>
    <n v="0"/>
    <n v="310"/>
    <n v="202.72200000000001"/>
  </r>
  <r>
    <n v="2010"/>
    <s v="2A4b"/>
    <x v="3"/>
    <n v="20231"/>
    <n v="31305"/>
    <n v="27"/>
    <s v="tonne"/>
    <n v="753"/>
    <s v="Input"/>
    <s v="CO2"/>
    <n v="0.13800000000000001"/>
    <n v="1"/>
    <n v="1"/>
    <m/>
    <n v="0"/>
    <n v="0"/>
    <n v="21"/>
    <m/>
    <n v="0"/>
    <n v="0"/>
    <n v="310"/>
    <n v="103.91400000000002"/>
  </r>
  <r>
    <n v="2010"/>
    <s v="2A4b"/>
    <x v="3"/>
    <n v="20231"/>
    <n v="31305"/>
    <n v="27"/>
    <s v="tonne"/>
    <n v="11.708299999999999"/>
    <s v="Input"/>
    <s v="CO2"/>
    <n v="0.13800000000000001"/>
    <n v="1"/>
    <n v="1"/>
    <m/>
    <n v="0"/>
    <n v="0"/>
    <n v="21"/>
    <m/>
    <n v="0"/>
    <n v="0"/>
    <n v="310"/>
    <n v="1.6157454"/>
  </r>
  <r>
    <n v="2010"/>
    <s v="2A4b"/>
    <x v="3"/>
    <n v="20231"/>
    <n v="31305"/>
    <n v="27"/>
    <s v="tonne"/>
    <n v="2254.8530000000001"/>
    <s v="Input"/>
    <s v="CO2"/>
    <n v="0.13800000000000001"/>
    <n v="1"/>
    <n v="1"/>
    <m/>
    <n v="0"/>
    <n v="0"/>
    <n v="21"/>
    <m/>
    <n v="0"/>
    <n v="0"/>
    <n v="310"/>
    <n v="311.16971400000006"/>
  </r>
  <r>
    <n v="2010"/>
    <s v="2A4b"/>
    <x v="3"/>
    <n v="20231"/>
    <n v="31305"/>
    <n v="27"/>
    <s v="tonne"/>
    <n v="143"/>
    <s v="Input"/>
    <s v="CO2"/>
    <n v="0.13800000000000001"/>
    <n v="1"/>
    <n v="1"/>
    <m/>
    <n v="0"/>
    <n v="0"/>
    <n v="21"/>
    <m/>
    <n v="0"/>
    <n v="0"/>
    <n v="310"/>
    <n v="19.734000000000002"/>
  </r>
  <r>
    <n v="2010"/>
    <s v="2A4b"/>
    <x v="3"/>
    <n v="20231"/>
    <n v="31305"/>
    <n v="27"/>
    <s v="tonne"/>
    <n v="2427"/>
    <s v="Input"/>
    <s v="CO2"/>
    <n v="0.13800000000000001"/>
    <n v="1"/>
    <n v="1"/>
    <m/>
    <n v="0"/>
    <n v="0"/>
    <n v="21"/>
    <m/>
    <n v="0"/>
    <n v="0"/>
    <n v="310"/>
    <n v="334.92600000000004"/>
  </r>
  <r>
    <n v="2010"/>
    <s v="2A4b"/>
    <x v="3"/>
    <n v="20231"/>
    <n v="31305"/>
    <n v="27"/>
    <s v="tonne"/>
    <n v="23175.67"/>
    <s v="Input"/>
    <s v="CO2"/>
    <n v="0.13800000000000001"/>
    <n v="1"/>
    <n v="1"/>
    <m/>
    <n v="0"/>
    <n v="0"/>
    <n v="21"/>
    <m/>
    <n v="0"/>
    <n v="0"/>
    <n v="310"/>
    <n v="3198.2424599999999"/>
  </r>
  <r>
    <n v="2010"/>
    <s v="2A4b"/>
    <x v="3"/>
    <n v="20231"/>
    <n v="31305"/>
    <n v="27"/>
    <s v="tonne"/>
    <n v="2360"/>
    <s v="Input"/>
    <s v="CO2"/>
    <n v="0.13800000000000001"/>
    <n v="1"/>
    <n v="1"/>
    <m/>
    <n v="0"/>
    <n v="0"/>
    <n v="21"/>
    <m/>
    <n v="0"/>
    <n v="0"/>
    <n v="310"/>
    <n v="325.68"/>
  </r>
  <r>
    <n v="2010"/>
    <s v="2A4b"/>
    <x v="3"/>
    <n v="20231"/>
    <n v="31305"/>
    <n v="27"/>
    <s v="tonne"/>
    <n v="1"/>
    <s v="Input"/>
    <s v="CO2"/>
    <n v="0.13800000000000001"/>
    <n v="1"/>
    <n v="1"/>
    <m/>
    <n v="0"/>
    <n v="0"/>
    <n v="21"/>
    <m/>
    <n v="0"/>
    <n v="0"/>
    <n v="310"/>
    <n v="0.13800000000000001"/>
  </r>
  <r>
    <n v="2010"/>
    <s v="2A4b"/>
    <x v="3"/>
    <n v="20231"/>
    <n v="31305"/>
    <n v="27"/>
    <s v="tonne"/>
    <n v="444"/>
    <s v="Input"/>
    <s v="CO2"/>
    <n v="0.13800000000000001"/>
    <n v="1"/>
    <n v="1"/>
    <m/>
    <n v="0"/>
    <n v="0"/>
    <n v="21"/>
    <m/>
    <n v="0"/>
    <n v="0"/>
    <n v="310"/>
    <n v="61.272000000000006"/>
  </r>
  <r>
    <n v="2010"/>
    <s v="2A4b"/>
    <x v="3"/>
    <n v="20231"/>
    <n v="31305"/>
    <n v="27"/>
    <s v="tonne"/>
    <n v="203320"/>
    <s v="Input"/>
    <s v="CO2"/>
    <n v="0.13800000000000001"/>
    <n v="1"/>
    <n v="1"/>
    <m/>
    <n v="0"/>
    <n v="0"/>
    <n v="21"/>
    <m/>
    <n v="0"/>
    <n v="0"/>
    <n v="310"/>
    <n v="28058.160000000003"/>
  </r>
  <r>
    <n v="2010"/>
    <s v="2A4b"/>
    <x v="3"/>
    <n v="20231"/>
    <n v="31305"/>
    <n v="27"/>
    <s v="tonne"/>
    <n v="5167.5"/>
    <s v="Input"/>
    <s v="CO2"/>
    <n v="0.13800000000000001"/>
    <n v="1"/>
    <n v="1"/>
    <m/>
    <n v="0"/>
    <n v="0"/>
    <n v="21"/>
    <m/>
    <n v="0"/>
    <n v="0"/>
    <n v="310"/>
    <n v="713.11500000000001"/>
  </r>
  <r>
    <n v="2010"/>
    <s v="2A4b"/>
    <x v="3"/>
    <n v="20231"/>
    <n v="31305"/>
    <n v="27"/>
    <s v="tonne"/>
    <n v="438"/>
    <s v="Input"/>
    <s v="CO2"/>
    <n v="0.13800000000000001"/>
    <n v="1"/>
    <n v="1"/>
    <m/>
    <n v="0"/>
    <n v="0"/>
    <n v="21"/>
    <m/>
    <n v="0"/>
    <n v="0"/>
    <n v="310"/>
    <n v="60.444000000000003"/>
  </r>
  <r>
    <n v="2010"/>
    <s v="2A4b"/>
    <x v="3"/>
    <n v="20231"/>
    <n v="31305"/>
    <n v="27"/>
    <s v="tonne"/>
    <n v="4612.5"/>
    <s v="Input"/>
    <s v="CO2"/>
    <n v="0.13800000000000001"/>
    <n v="1"/>
    <n v="1"/>
    <m/>
    <n v="0"/>
    <n v="0"/>
    <n v="21"/>
    <m/>
    <n v="0"/>
    <n v="0"/>
    <n v="310"/>
    <n v="636.52500000000009"/>
  </r>
  <r>
    <n v="2010"/>
    <s v="2A4b"/>
    <x v="3"/>
    <n v="20231"/>
    <n v="31305"/>
    <n v="27"/>
    <s v="tonne"/>
    <n v="24.75"/>
    <s v="Input"/>
    <s v="CO2"/>
    <n v="0.13800000000000001"/>
    <n v="1"/>
    <n v="1"/>
    <m/>
    <n v="0"/>
    <n v="0"/>
    <n v="21"/>
    <m/>
    <n v="0"/>
    <n v="0"/>
    <n v="310"/>
    <n v="3.4155000000000002"/>
  </r>
  <r>
    <n v="2010"/>
    <s v="2A4b"/>
    <x v="3"/>
    <n v="20231"/>
    <n v="31305"/>
    <n v="27"/>
    <s v="tonne"/>
    <n v="403.55200000000002"/>
    <s v="Input"/>
    <s v="CO2"/>
    <n v="0.13800000000000001"/>
    <n v="1"/>
    <n v="1"/>
    <m/>
    <n v="0"/>
    <n v="0"/>
    <n v="21"/>
    <m/>
    <n v="0"/>
    <n v="0"/>
    <n v="310"/>
    <n v="55.690176000000008"/>
  </r>
  <r>
    <n v="2010"/>
    <s v="2A4b"/>
    <x v="3"/>
    <n v="20231"/>
    <n v="31305"/>
    <n v="27"/>
    <s v="tonne"/>
    <n v="7.02"/>
    <s v="Input"/>
    <s v="CO2"/>
    <n v="0.13800000000000001"/>
    <n v="1"/>
    <n v="1"/>
    <m/>
    <n v="0"/>
    <n v="0"/>
    <n v="21"/>
    <m/>
    <n v="0"/>
    <n v="0"/>
    <n v="310"/>
    <n v="0.96876000000000007"/>
  </r>
  <r>
    <n v="2010"/>
    <s v="2A4b"/>
    <x v="3"/>
    <n v="20231"/>
    <n v="31305"/>
    <n v="27"/>
    <s v="tonne"/>
    <n v="35"/>
    <s v="Input"/>
    <s v="CO2"/>
    <n v="0.13800000000000001"/>
    <n v="1"/>
    <n v="1"/>
    <m/>
    <n v="0"/>
    <n v="0"/>
    <n v="21"/>
    <m/>
    <n v="0"/>
    <n v="0"/>
    <n v="310"/>
    <n v="4.83"/>
  </r>
  <r>
    <n v="2010"/>
    <s v="2A4b"/>
    <x v="3"/>
    <n v="20231"/>
    <n v="31305"/>
    <n v="27"/>
    <s v="tonne"/>
    <n v="726.69880000000001"/>
    <s v="Input"/>
    <s v="CO2"/>
    <n v="0.13800000000000001"/>
    <n v="1"/>
    <n v="1"/>
    <m/>
    <n v="0"/>
    <n v="0"/>
    <n v="21"/>
    <m/>
    <n v="0"/>
    <n v="0"/>
    <n v="310"/>
    <n v="100.28443440000001"/>
  </r>
  <r>
    <n v="2010"/>
    <s v="2A4b"/>
    <x v="3"/>
    <n v="20231"/>
    <n v="31305"/>
    <n v="27"/>
    <s v="tonne"/>
    <n v="61"/>
    <s v="Input"/>
    <s v="CO2"/>
    <n v="0.13800000000000001"/>
    <n v="1"/>
    <n v="1"/>
    <m/>
    <n v="0"/>
    <n v="0"/>
    <n v="21"/>
    <m/>
    <n v="0"/>
    <n v="0"/>
    <n v="310"/>
    <n v="8.418000000000001"/>
  </r>
  <r>
    <n v="2010"/>
    <s v="2A4b"/>
    <x v="3"/>
    <n v="20231"/>
    <n v="31305"/>
    <n v="27"/>
    <s v="tonne"/>
    <n v="75.499499999999998"/>
    <s v="Input"/>
    <s v="CO2"/>
    <n v="0.13800000000000001"/>
    <n v="1"/>
    <n v="1"/>
    <m/>
    <n v="0"/>
    <n v="0"/>
    <n v="21"/>
    <m/>
    <n v="0"/>
    <n v="0"/>
    <n v="310"/>
    <n v="10.418931000000001"/>
  </r>
  <r>
    <n v="2010"/>
    <s v="2A4b"/>
    <x v="3"/>
    <n v="20231"/>
    <n v="31305"/>
    <n v="27"/>
    <s v="tonne"/>
    <n v="560"/>
    <s v="Input"/>
    <s v="CO2"/>
    <n v="0.13800000000000001"/>
    <n v="1"/>
    <n v="1"/>
    <m/>
    <n v="0"/>
    <n v="0"/>
    <n v="21"/>
    <m/>
    <n v="0"/>
    <n v="0"/>
    <n v="310"/>
    <n v="77.28"/>
  </r>
  <r>
    <n v="2010"/>
    <s v="2A4b"/>
    <x v="3"/>
    <n v="20232"/>
    <n v="31305"/>
    <n v="27"/>
    <s v="tonne"/>
    <n v="89"/>
    <s v="Input"/>
    <s v="CO2"/>
    <n v="0.13800000000000001"/>
    <n v="1"/>
    <n v="1"/>
    <m/>
    <n v="0"/>
    <n v="0"/>
    <n v="21"/>
    <m/>
    <n v="0"/>
    <n v="0"/>
    <n v="310"/>
    <n v="12.282000000000002"/>
  </r>
  <r>
    <n v="2010"/>
    <s v="2A4b"/>
    <x v="3"/>
    <n v="20232"/>
    <n v="31305"/>
    <n v="27"/>
    <s v="tonne"/>
    <n v="45.299700000000001"/>
    <s v="Input"/>
    <s v="CO2"/>
    <n v="0.13800000000000001"/>
    <n v="1"/>
    <n v="1"/>
    <m/>
    <n v="0"/>
    <n v="0"/>
    <n v="21"/>
    <m/>
    <n v="0"/>
    <n v="0"/>
    <n v="310"/>
    <n v="6.2513586000000005"/>
  </r>
  <r>
    <n v="2010"/>
    <s v="2A4b"/>
    <x v="3"/>
    <n v="20232"/>
    <n v="31305"/>
    <n v="27"/>
    <s v="tonne"/>
    <n v="4657.0950000000003"/>
    <s v="Input"/>
    <s v="CO2"/>
    <n v="0.13800000000000001"/>
    <n v="1"/>
    <n v="1"/>
    <m/>
    <n v="0"/>
    <n v="0"/>
    <n v="21"/>
    <m/>
    <n v="0"/>
    <n v="0"/>
    <n v="310"/>
    <n v="642.67911000000004"/>
  </r>
  <r>
    <n v="2010"/>
    <s v="2A4b"/>
    <x v="3"/>
    <n v="20233"/>
    <n v="31305"/>
    <n v="27"/>
    <s v="tonne"/>
    <n v="22967"/>
    <s v="Input"/>
    <s v="CO2"/>
    <n v="0.13800000000000001"/>
    <n v="1"/>
    <n v="1"/>
    <m/>
    <n v="0"/>
    <n v="0"/>
    <n v="21"/>
    <m/>
    <n v="0"/>
    <n v="0"/>
    <n v="310"/>
    <n v="3169.4460000000004"/>
  </r>
  <r>
    <n v="2010"/>
    <s v="2A4b"/>
    <x v="3"/>
    <n v="20233"/>
    <n v="31305"/>
    <n v="27"/>
    <s v="tonne"/>
    <n v="1232"/>
    <s v="Input"/>
    <s v="CO2"/>
    <n v="0.13800000000000001"/>
    <n v="1"/>
    <n v="1"/>
    <m/>
    <n v="0"/>
    <n v="0"/>
    <n v="21"/>
    <m/>
    <n v="0"/>
    <n v="0"/>
    <n v="310"/>
    <n v="170.01600000000002"/>
  </r>
  <r>
    <n v="2010"/>
    <s v="2A4b"/>
    <x v="3"/>
    <n v="20233"/>
    <n v="31305"/>
    <n v="27"/>
    <s v="tonne"/>
    <n v="10"/>
    <s v="Input"/>
    <s v="CO2"/>
    <n v="0.13800000000000001"/>
    <n v="1"/>
    <n v="1"/>
    <m/>
    <n v="0"/>
    <n v="0"/>
    <n v="21"/>
    <m/>
    <n v="0"/>
    <n v="0"/>
    <n v="310"/>
    <n v="1.3800000000000001"/>
  </r>
  <r>
    <n v="2010"/>
    <s v="2A4b"/>
    <x v="3"/>
    <n v="20233"/>
    <n v="31305"/>
    <n v="27"/>
    <s v="tonne"/>
    <n v="486.875"/>
    <s v="Input"/>
    <s v="CO2"/>
    <n v="0.13800000000000001"/>
    <n v="1"/>
    <n v="1"/>
    <m/>
    <n v="0"/>
    <n v="0"/>
    <n v="21"/>
    <m/>
    <n v="0"/>
    <n v="0"/>
    <n v="310"/>
    <n v="67.188749999999999"/>
  </r>
  <r>
    <n v="2010"/>
    <s v="2A4b"/>
    <x v="3"/>
    <n v="20233"/>
    <n v="31305"/>
    <n v="27"/>
    <s v="tonne"/>
    <n v="11758"/>
    <s v="Input"/>
    <s v="CO2"/>
    <n v="0.13800000000000001"/>
    <n v="1"/>
    <n v="1"/>
    <m/>
    <n v="0"/>
    <n v="0"/>
    <n v="21"/>
    <m/>
    <n v="0"/>
    <n v="0"/>
    <n v="310"/>
    <n v="1622.604"/>
  </r>
  <r>
    <n v="2010"/>
    <s v="2A4b"/>
    <x v="3"/>
    <n v="20233"/>
    <n v="31305"/>
    <n v="27"/>
    <s v="tonne"/>
    <n v="85.566100000000006"/>
    <s v="Input"/>
    <s v="CO2"/>
    <n v="0.13800000000000001"/>
    <n v="1"/>
    <n v="1"/>
    <m/>
    <n v="0"/>
    <n v="0"/>
    <n v="21"/>
    <m/>
    <n v="0"/>
    <n v="0"/>
    <n v="310"/>
    <n v="11.808121800000002"/>
  </r>
  <r>
    <n v="2010"/>
    <s v="2A4b"/>
    <x v="3"/>
    <n v="20233"/>
    <n v="31305"/>
    <n v="27"/>
    <s v="tonne"/>
    <n v="11901"/>
    <s v="Input"/>
    <s v="CO2"/>
    <n v="0.13800000000000001"/>
    <n v="1"/>
    <n v="1"/>
    <m/>
    <n v="0"/>
    <n v="0"/>
    <n v="21"/>
    <m/>
    <n v="0"/>
    <n v="0"/>
    <n v="310"/>
    <n v="1642.3380000000002"/>
  </r>
  <r>
    <n v="2010"/>
    <s v="2A4b"/>
    <x v="3"/>
    <n v="20233"/>
    <n v="31305"/>
    <n v="27"/>
    <s v="tonne"/>
    <n v="7846.4"/>
    <s v="Input"/>
    <s v="CO2"/>
    <n v="0.13800000000000001"/>
    <n v="1"/>
    <n v="1"/>
    <m/>
    <n v="0"/>
    <n v="0"/>
    <n v="21"/>
    <m/>
    <n v="0"/>
    <n v="0"/>
    <n v="310"/>
    <n v="1082.8032000000001"/>
  </r>
  <r>
    <n v="2010"/>
    <s v="2A4b"/>
    <x v="3"/>
    <n v="20233"/>
    <n v="31305"/>
    <n v="27"/>
    <s v="tonne"/>
    <n v="14186.4"/>
    <s v="Input"/>
    <s v="CO2"/>
    <n v="0.13800000000000001"/>
    <n v="1"/>
    <n v="1"/>
    <m/>
    <n v="0"/>
    <n v="0"/>
    <n v="21"/>
    <m/>
    <n v="0"/>
    <n v="0"/>
    <n v="310"/>
    <n v="1957.7232000000001"/>
  </r>
  <r>
    <n v="2010"/>
    <s v="2A4b"/>
    <x v="3"/>
    <n v="20233"/>
    <n v="31305"/>
    <n v="27"/>
    <s v="tonne"/>
    <n v="8897"/>
    <s v="Input"/>
    <s v="CO2"/>
    <n v="0.13800000000000001"/>
    <n v="1"/>
    <n v="1"/>
    <m/>
    <n v="0"/>
    <n v="0"/>
    <n v="21"/>
    <m/>
    <n v="0"/>
    <n v="0"/>
    <n v="310"/>
    <n v="1227.7860000000001"/>
  </r>
  <r>
    <n v="2010"/>
    <s v="2A4b"/>
    <x v="3"/>
    <n v="20233"/>
    <n v="31305"/>
    <n v="27"/>
    <s v="tonne"/>
    <n v="19475"/>
    <s v="Input"/>
    <s v="CO2"/>
    <n v="0.13800000000000001"/>
    <n v="1"/>
    <n v="1"/>
    <m/>
    <n v="0"/>
    <n v="0"/>
    <n v="21"/>
    <m/>
    <n v="0"/>
    <n v="0"/>
    <n v="310"/>
    <n v="2687.55"/>
  </r>
  <r>
    <n v="2010"/>
    <s v="2A4b"/>
    <x v="3"/>
    <n v="20233"/>
    <n v="31305"/>
    <n v="27"/>
    <s v="tonne"/>
    <n v="1240.25"/>
    <s v="Input"/>
    <s v="CO2"/>
    <n v="0.13800000000000001"/>
    <n v="1"/>
    <n v="1"/>
    <m/>
    <n v="0"/>
    <n v="0"/>
    <n v="21"/>
    <m/>
    <n v="0"/>
    <n v="0"/>
    <n v="310"/>
    <n v="171.15450000000001"/>
  </r>
  <r>
    <n v="2010"/>
    <s v="2A4b"/>
    <x v="3"/>
    <n v="20233"/>
    <n v="31305"/>
    <n v="27"/>
    <s v="tonne"/>
    <n v="2178"/>
    <s v="Input"/>
    <s v="CO2"/>
    <n v="0.13800000000000001"/>
    <n v="1"/>
    <n v="1"/>
    <m/>
    <n v="0"/>
    <n v="0"/>
    <n v="21"/>
    <m/>
    <n v="0"/>
    <n v="0"/>
    <n v="310"/>
    <n v="300.56400000000002"/>
  </r>
  <r>
    <n v="2010"/>
    <s v="2A4b"/>
    <x v="3"/>
    <n v="20233"/>
    <n v="31305"/>
    <n v="27"/>
    <s v="tonne"/>
    <n v="10587"/>
    <s v="Input"/>
    <s v="CO2"/>
    <n v="0.13800000000000001"/>
    <n v="1"/>
    <n v="1"/>
    <m/>
    <n v="0"/>
    <n v="0"/>
    <n v="21"/>
    <m/>
    <n v="0"/>
    <n v="0"/>
    <n v="310"/>
    <n v="1461.0060000000001"/>
  </r>
  <r>
    <n v="2010"/>
    <s v="2A4b"/>
    <x v="3"/>
    <n v="20233"/>
    <n v="31305"/>
    <n v="27"/>
    <s v="tonne"/>
    <n v="15227"/>
    <s v="Input"/>
    <s v="CO2"/>
    <n v="0.13800000000000001"/>
    <n v="1"/>
    <n v="1"/>
    <m/>
    <n v="0"/>
    <n v="0"/>
    <n v="21"/>
    <m/>
    <n v="0"/>
    <n v="0"/>
    <n v="310"/>
    <n v="2101.326"/>
  </r>
  <r>
    <n v="2010"/>
    <s v="2A4b"/>
    <x v="3"/>
    <n v="20233"/>
    <n v="31305"/>
    <n v="27"/>
    <s v="tonne"/>
    <n v="358.64429999999999"/>
    <s v="Input"/>
    <s v="CO2"/>
    <n v="0.13800000000000001"/>
    <n v="1"/>
    <n v="1"/>
    <m/>
    <n v="0"/>
    <n v="0"/>
    <n v="21"/>
    <m/>
    <n v="0"/>
    <n v="0"/>
    <n v="310"/>
    <n v="49.492913399999999"/>
  </r>
  <r>
    <n v="2010"/>
    <s v="2A4b"/>
    <x v="3"/>
    <n v="20233"/>
    <n v="31305"/>
    <n v="27"/>
    <s v="tonne"/>
    <n v="110.25"/>
    <s v="Input"/>
    <s v="CO2"/>
    <n v="0.13800000000000001"/>
    <n v="1"/>
    <n v="1"/>
    <m/>
    <n v="0"/>
    <n v="0"/>
    <n v="21"/>
    <m/>
    <n v="0"/>
    <n v="0"/>
    <n v="310"/>
    <n v="15.214500000000001"/>
  </r>
  <r>
    <n v="2010"/>
    <s v="2A4b"/>
    <x v="3"/>
    <n v="20233"/>
    <n v="31305"/>
    <n v="27"/>
    <s v="tonne"/>
    <n v="3494.6729999999998"/>
    <s v="Input"/>
    <s v="CO2"/>
    <n v="0.13800000000000001"/>
    <n v="1"/>
    <n v="1"/>
    <m/>
    <n v="0"/>
    <n v="0"/>
    <n v="21"/>
    <m/>
    <n v="0"/>
    <n v="0"/>
    <n v="310"/>
    <n v="482.26487400000002"/>
  </r>
  <r>
    <n v="2010"/>
    <s v="2A4b"/>
    <x v="3"/>
    <n v="20233"/>
    <n v="31305"/>
    <n v="27"/>
    <s v="tonne"/>
    <n v="11692"/>
    <s v="Input"/>
    <s v="CO2"/>
    <n v="0.13800000000000001"/>
    <n v="1"/>
    <n v="1"/>
    <m/>
    <n v="0"/>
    <n v="0"/>
    <n v="21"/>
    <m/>
    <n v="0"/>
    <n v="0"/>
    <n v="310"/>
    <n v="1613.4960000000001"/>
  </r>
  <r>
    <n v="2010"/>
    <s v="2A4b"/>
    <x v="3"/>
    <n v="20233"/>
    <n v="31305"/>
    <n v="27"/>
    <s v="tonne"/>
    <n v="159.9871"/>
    <s v="Input"/>
    <s v="CO2"/>
    <n v="0.13800000000000001"/>
    <n v="1"/>
    <n v="1"/>
    <m/>
    <n v="0"/>
    <n v="0"/>
    <n v="21"/>
    <m/>
    <n v="0"/>
    <n v="0"/>
    <n v="310"/>
    <n v="22.078219800000003"/>
  </r>
  <r>
    <n v="2010"/>
    <s v="2A4b"/>
    <x v="3"/>
    <n v="20233"/>
    <n v="31305"/>
    <n v="27"/>
    <s v="tonne"/>
    <n v="681.625"/>
    <s v="Input"/>
    <s v="CO2"/>
    <n v="0.13800000000000001"/>
    <n v="1"/>
    <n v="1"/>
    <m/>
    <n v="0"/>
    <n v="0"/>
    <n v="21"/>
    <m/>
    <n v="0"/>
    <n v="0"/>
    <n v="310"/>
    <n v="94.064250000000001"/>
  </r>
  <r>
    <n v="2010"/>
    <s v="2A4b"/>
    <x v="3"/>
    <n v="20233"/>
    <n v="31305"/>
    <n v="27"/>
    <s v="tonne"/>
    <n v="2067"/>
    <s v="Input"/>
    <s v="CO2"/>
    <n v="0.13800000000000001"/>
    <n v="1"/>
    <n v="1"/>
    <m/>
    <n v="0"/>
    <n v="0"/>
    <n v="21"/>
    <m/>
    <n v="0"/>
    <n v="0"/>
    <n v="310"/>
    <n v="285.24600000000004"/>
  </r>
  <r>
    <n v="2010"/>
    <s v="2A4b"/>
    <x v="3"/>
    <n v="20233"/>
    <n v="31305"/>
    <n v="27"/>
    <s v="tonne"/>
    <n v="1072"/>
    <s v="Input"/>
    <s v="CO2"/>
    <n v="0.13800000000000001"/>
    <n v="1"/>
    <n v="1"/>
    <m/>
    <n v="0"/>
    <n v="0"/>
    <n v="21"/>
    <m/>
    <n v="0"/>
    <n v="0"/>
    <n v="310"/>
    <n v="147.93600000000001"/>
  </r>
  <r>
    <n v="2010"/>
    <s v="2A4b"/>
    <x v="3"/>
    <n v="20233"/>
    <n v="31305"/>
    <n v="27"/>
    <s v="tonne"/>
    <n v="14127"/>
    <s v="Input"/>
    <s v="CO2"/>
    <n v="0.13800000000000001"/>
    <n v="1"/>
    <n v="1"/>
    <m/>
    <n v="0"/>
    <n v="0"/>
    <n v="21"/>
    <m/>
    <n v="0"/>
    <n v="0"/>
    <n v="310"/>
    <n v="1949.5260000000001"/>
  </r>
  <r>
    <n v="2010"/>
    <s v="2A4b"/>
    <x v="3"/>
    <n v="20233"/>
    <n v="31305"/>
    <n v="27"/>
    <s v="tonne"/>
    <n v="4630"/>
    <s v="Input"/>
    <s v="CO2"/>
    <n v="0.13800000000000001"/>
    <n v="1"/>
    <n v="1"/>
    <m/>
    <n v="0"/>
    <n v="0"/>
    <n v="21"/>
    <m/>
    <n v="0"/>
    <n v="0"/>
    <n v="310"/>
    <n v="638.94000000000005"/>
  </r>
  <r>
    <n v="2010"/>
    <s v="2A4b"/>
    <x v="3"/>
    <n v="20233"/>
    <n v="31305"/>
    <n v="27"/>
    <s v="tonne"/>
    <n v="1521"/>
    <s v="Input"/>
    <s v="CO2"/>
    <n v="0.13800000000000001"/>
    <n v="1"/>
    <n v="1"/>
    <m/>
    <n v="0"/>
    <n v="0"/>
    <n v="21"/>
    <m/>
    <n v="0"/>
    <n v="0"/>
    <n v="310"/>
    <n v="209.89800000000002"/>
  </r>
  <r>
    <n v="2010"/>
    <s v="2A4b"/>
    <x v="3"/>
    <n v="20233"/>
    <n v="31305"/>
    <n v="27"/>
    <s v="tonne"/>
    <n v="34.125"/>
    <s v="Input"/>
    <s v="CO2"/>
    <n v="0.13800000000000001"/>
    <n v="1"/>
    <n v="1"/>
    <m/>
    <n v="0"/>
    <n v="0"/>
    <n v="21"/>
    <m/>
    <n v="0"/>
    <n v="0"/>
    <n v="310"/>
    <n v="4.7092500000000008"/>
  </r>
  <r>
    <n v="2010"/>
    <s v="2A4b"/>
    <x v="3"/>
    <n v="20233"/>
    <n v="31305"/>
    <n v="27"/>
    <s v="tonne"/>
    <n v="10"/>
    <s v="Input"/>
    <s v="CO2"/>
    <n v="0.13800000000000001"/>
    <n v="1"/>
    <n v="1"/>
    <m/>
    <n v="0"/>
    <n v="0"/>
    <n v="21"/>
    <m/>
    <n v="0"/>
    <n v="0"/>
    <n v="310"/>
    <n v="1.3800000000000001"/>
  </r>
  <r>
    <n v="2010"/>
    <s v="2A4b"/>
    <x v="3"/>
    <n v="20233"/>
    <n v="31305"/>
    <n v="27"/>
    <s v="tonne"/>
    <n v="110"/>
    <s v="Input"/>
    <s v="CO2"/>
    <n v="0.13800000000000001"/>
    <n v="1"/>
    <n v="1"/>
    <m/>
    <n v="0"/>
    <n v="0"/>
    <n v="21"/>
    <m/>
    <n v="0"/>
    <n v="0"/>
    <n v="310"/>
    <n v="15.180000000000001"/>
  </r>
  <r>
    <n v="2010"/>
    <s v="2A4b"/>
    <x v="3"/>
    <n v="20233"/>
    <n v="31305"/>
    <n v="27"/>
    <s v="tonne"/>
    <n v="43501"/>
    <s v="Input"/>
    <s v="CO2"/>
    <n v="0.13800000000000001"/>
    <n v="1"/>
    <n v="1"/>
    <m/>
    <n v="0"/>
    <n v="0"/>
    <n v="21"/>
    <m/>
    <n v="0"/>
    <n v="0"/>
    <n v="310"/>
    <n v="6003.1380000000008"/>
  </r>
  <r>
    <n v="2010"/>
    <s v="2A4b"/>
    <x v="3"/>
    <n v="20233"/>
    <n v="31305"/>
    <n v="27"/>
    <s v="tonne"/>
    <n v="1089"/>
    <s v="Input"/>
    <s v="CO2"/>
    <n v="0.13800000000000001"/>
    <n v="1"/>
    <n v="1"/>
    <m/>
    <n v="0"/>
    <n v="0"/>
    <n v="21"/>
    <m/>
    <n v="0"/>
    <n v="0"/>
    <n v="310"/>
    <n v="150.28200000000001"/>
  </r>
  <r>
    <n v="2010"/>
    <s v="2A4b"/>
    <x v="3"/>
    <n v="20233"/>
    <n v="31305"/>
    <n v="27"/>
    <s v="tonne"/>
    <n v="3705.375"/>
    <s v="Input"/>
    <s v="CO2"/>
    <n v="0.13800000000000001"/>
    <n v="1"/>
    <n v="1"/>
    <m/>
    <n v="0"/>
    <n v="0"/>
    <n v="21"/>
    <m/>
    <n v="0"/>
    <n v="0"/>
    <n v="310"/>
    <n v="511.34175000000005"/>
  </r>
  <r>
    <n v="2010"/>
    <s v="2A4b"/>
    <x v="3"/>
    <n v="20233"/>
    <n v="31305"/>
    <n v="27"/>
    <s v="tonne"/>
    <n v="34359"/>
    <s v="Input"/>
    <s v="CO2"/>
    <n v="0.13800000000000001"/>
    <n v="1"/>
    <n v="1"/>
    <m/>
    <n v="0"/>
    <n v="0"/>
    <n v="21"/>
    <m/>
    <n v="0"/>
    <n v="0"/>
    <n v="310"/>
    <n v="4741.5420000000004"/>
  </r>
  <r>
    <n v="2010"/>
    <s v="2A4b"/>
    <x v="3"/>
    <n v="20233"/>
    <n v="31305"/>
    <n v="27"/>
    <s v="tonne"/>
    <n v="407"/>
    <s v="Input"/>
    <s v="CO2"/>
    <n v="0.13800000000000001"/>
    <n v="1"/>
    <n v="1"/>
    <m/>
    <n v="0"/>
    <n v="0"/>
    <n v="21"/>
    <m/>
    <n v="0"/>
    <n v="0"/>
    <n v="310"/>
    <n v="56.166000000000004"/>
  </r>
  <r>
    <n v="2010"/>
    <s v="2A4b"/>
    <x v="3"/>
    <n v="20233"/>
    <n v="31305"/>
    <n v="27"/>
    <s v="tonne"/>
    <n v="10.066599999999999"/>
    <s v="Input"/>
    <s v="CO2"/>
    <n v="0.13800000000000001"/>
    <n v="1"/>
    <n v="1"/>
    <m/>
    <n v="0"/>
    <n v="0"/>
    <n v="21"/>
    <m/>
    <n v="0"/>
    <n v="0"/>
    <n v="310"/>
    <n v="1.3891907999999999"/>
  </r>
  <r>
    <n v="2010"/>
    <s v="2A4b"/>
    <x v="3"/>
    <n v="20233"/>
    <n v="31305"/>
    <n v="27"/>
    <s v="tonne"/>
    <n v="1462"/>
    <s v="Input"/>
    <s v="CO2"/>
    <n v="0.13800000000000001"/>
    <n v="1"/>
    <n v="1"/>
    <m/>
    <n v="0"/>
    <n v="0"/>
    <n v="21"/>
    <m/>
    <n v="0"/>
    <n v="0"/>
    <n v="310"/>
    <n v="201.75600000000003"/>
  </r>
  <r>
    <n v="2010"/>
    <s v="2A4b"/>
    <x v="3"/>
    <n v="20233"/>
    <n v="31305"/>
    <n v="27"/>
    <s v="tonne"/>
    <n v="1759"/>
    <s v="Input"/>
    <s v="CO2"/>
    <n v="0.13800000000000001"/>
    <n v="1"/>
    <n v="1"/>
    <m/>
    <n v="0"/>
    <n v="0"/>
    <n v="21"/>
    <m/>
    <n v="0"/>
    <n v="0"/>
    <n v="310"/>
    <n v="242.74200000000002"/>
  </r>
  <r>
    <n v="2010"/>
    <s v="2A4b"/>
    <x v="3"/>
    <n v="20233"/>
    <n v="31305"/>
    <n v="27"/>
    <s v="tonne"/>
    <n v="12132"/>
    <s v="Input"/>
    <s v="CO2"/>
    <n v="0.13800000000000001"/>
    <n v="1"/>
    <n v="1"/>
    <m/>
    <n v="0"/>
    <n v="0"/>
    <n v="21"/>
    <m/>
    <n v="0"/>
    <n v="0"/>
    <n v="310"/>
    <n v="1674.2160000000001"/>
  </r>
  <r>
    <n v="2010"/>
    <s v="2A4b"/>
    <x v="3"/>
    <n v="20233"/>
    <n v="31305"/>
    <n v="27"/>
    <s v="tonne"/>
    <n v="2491"/>
    <s v="Input"/>
    <s v="CO2"/>
    <n v="0.13800000000000001"/>
    <n v="1"/>
    <n v="1"/>
    <m/>
    <n v="0"/>
    <n v="0"/>
    <n v="21"/>
    <m/>
    <n v="0"/>
    <n v="0"/>
    <n v="310"/>
    <n v="343.75800000000004"/>
  </r>
  <r>
    <n v="2010"/>
    <s v="2A4b"/>
    <x v="3"/>
    <n v="20233"/>
    <n v="31305"/>
    <n v="27"/>
    <s v="tonne"/>
    <n v="32162"/>
    <s v="Input"/>
    <s v="CO2"/>
    <n v="0.13800000000000001"/>
    <n v="1"/>
    <n v="1"/>
    <m/>
    <n v="0"/>
    <n v="0"/>
    <n v="21"/>
    <m/>
    <n v="0"/>
    <n v="0"/>
    <n v="310"/>
    <n v="4438.3560000000007"/>
  </r>
  <r>
    <n v="2010"/>
    <s v="2A4b"/>
    <x v="3"/>
    <n v="20233"/>
    <n v="31305"/>
    <n v="27"/>
    <s v="tonne"/>
    <n v="15378"/>
    <s v="Input"/>
    <s v="CO2"/>
    <n v="0.13800000000000001"/>
    <n v="1"/>
    <n v="1"/>
    <m/>
    <n v="0"/>
    <n v="0"/>
    <n v="21"/>
    <m/>
    <n v="0"/>
    <n v="0"/>
    <n v="310"/>
    <n v="2122.1640000000002"/>
  </r>
  <r>
    <n v="2010"/>
    <s v="2A4b"/>
    <x v="3"/>
    <n v="20233"/>
    <n v="31305"/>
    <n v="27"/>
    <s v="tonne"/>
    <n v="2557"/>
    <s v="Input"/>
    <s v="CO2"/>
    <n v="0.13800000000000001"/>
    <n v="1"/>
    <n v="1"/>
    <m/>
    <n v="0"/>
    <n v="0"/>
    <n v="21"/>
    <m/>
    <n v="0"/>
    <n v="0"/>
    <n v="310"/>
    <n v="352.86600000000004"/>
  </r>
  <r>
    <n v="2010"/>
    <s v="2A4b"/>
    <x v="3"/>
    <n v="20233"/>
    <n v="31305"/>
    <n v="27"/>
    <s v="tonne"/>
    <n v="126"/>
    <s v="Input"/>
    <s v="CO2"/>
    <n v="0.13800000000000001"/>
    <n v="1"/>
    <n v="1"/>
    <m/>
    <n v="0"/>
    <n v="0"/>
    <n v="21"/>
    <m/>
    <n v="0"/>
    <n v="0"/>
    <n v="310"/>
    <n v="17.388000000000002"/>
  </r>
  <r>
    <n v="2010"/>
    <s v="2A4c"/>
    <x v="4"/>
    <n v="23912"/>
    <n v="31255"/>
    <n v="27"/>
    <s v="tonne"/>
    <n v="979.40200000000004"/>
    <s v="Input"/>
    <s v="CO2"/>
    <n v="0.52197000000000005"/>
    <n v="1"/>
    <n v="1"/>
    <m/>
    <n v="0"/>
    <n v="0"/>
    <n v="21"/>
    <m/>
    <n v="0"/>
    <n v="0"/>
    <n v="310"/>
    <n v="511.21846194000005"/>
  </r>
  <r>
    <n v="2010"/>
    <s v="2A4c"/>
    <x v="4"/>
    <n v="23934"/>
    <n v="31255"/>
    <n v="27"/>
    <s v="tonne"/>
    <n v="4.5999999999999996"/>
    <s v="Input"/>
    <s v="CO2"/>
    <n v="0.52197000000000005"/>
    <n v="1"/>
    <n v="1"/>
    <m/>
    <n v="0"/>
    <n v="0"/>
    <n v="21"/>
    <m/>
    <n v="0"/>
    <n v="0"/>
    <n v="310"/>
    <n v="2.401062"/>
  </r>
  <r>
    <n v="2010"/>
    <s v="2A4d"/>
    <x v="5"/>
    <n v="23921"/>
    <n v="21126"/>
    <n v="27"/>
    <s v="tonne"/>
    <n v="1180.9000000000001"/>
    <s v="Input"/>
    <s v="CO2"/>
    <n v="0.75"/>
    <n v="1"/>
    <n v="1"/>
    <m/>
    <n v="0"/>
    <n v="0"/>
    <n v="21"/>
    <m/>
    <n v="0"/>
    <n v="0"/>
    <n v="310"/>
    <n v="885.67500000000007"/>
  </r>
  <r>
    <n v="2010"/>
    <s v="2A4d"/>
    <x v="5"/>
    <n v="23921"/>
    <n v="21126"/>
    <n v="27"/>
    <s v="tonne"/>
    <n v="1148.136"/>
    <s v="Input"/>
    <s v="CO2"/>
    <n v="0.75"/>
    <n v="1"/>
    <n v="1"/>
    <m/>
    <n v="0"/>
    <n v="0"/>
    <n v="21"/>
    <m/>
    <n v="0"/>
    <n v="0"/>
    <n v="310"/>
    <n v="861.10199999999998"/>
  </r>
  <r>
    <n v="2010"/>
    <s v="2A4d"/>
    <x v="5"/>
    <n v="23921"/>
    <n v="21126"/>
    <n v="27"/>
    <s v="tonne"/>
    <n v="1068"/>
    <s v="Input"/>
    <s v="CO2"/>
    <n v="0.75"/>
    <n v="1"/>
    <n v="1"/>
    <m/>
    <n v="0"/>
    <n v="0"/>
    <n v="21"/>
    <m/>
    <n v="0"/>
    <n v="0"/>
    <n v="310"/>
    <n v="801"/>
  </r>
  <r>
    <n v="2010"/>
    <s v="2A4d"/>
    <x v="5"/>
    <n v="23921"/>
    <n v="21126"/>
    <n v="27"/>
    <s v="tonne"/>
    <n v="50446.1"/>
    <s v="Input"/>
    <s v="CO2"/>
    <n v="0.75"/>
    <n v="1"/>
    <n v="1"/>
    <m/>
    <n v="0"/>
    <n v="0"/>
    <n v="21"/>
    <m/>
    <n v="0"/>
    <n v="0"/>
    <n v="310"/>
    <n v="37834.574999999997"/>
  </r>
  <r>
    <n v="2010"/>
    <s v="2A4d"/>
    <x v="5"/>
    <n v="23921"/>
    <n v="21126"/>
    <n v="27"/>
    <s v="tonne"/>
    <n v="429"/>
    <s v="Input"/>
    <s v="CO2"/>
    <n v="0.75"/>
    <n v="1"/>
    <n v="1"/>
    <m/>
    <n v="0"/>
    <n v="0"/>
    <n v="21"/>
    <m/>
    <n v="0"/>
    <n v="0"/>
    <n v="310"/>
    <n v="321.75"/>
  </r>
  <r>
    <n v="2010"/>
    <s v="2A4d"/>
    <x v="5"/>
    <n v="23921"/>
    <n v="21126"/>
    <n v="27"/>
    <s v="tonne"/>
    <n v="234.846"/>
    <s v="Input"/>
    <s v="CO2"/>
    <n v="0.75"/>
    <n v="1"/>
    <n v="1"/>
    <m/>
    <n v="0"/>
    <n v="0"/>
    <n v="21"/>
    <m/>
    <n v="0"/>
    <n v="0"/>
    <n v="310"/>
    <n v="176.1345"/>
  </r>
  <r>
    <n v="2010"/>
    <s v="2A4d"/>
    <x v="5"/>
    <n v="23921"/>
    <n v="21126"/>
    <n v="27"/>
    <s v="tonne"/>
    <n v="955.66499999999996"/>
    <s v="Input"/>
    <s v="CO2"/>
    <n v="0.75"/>
    <n v="1"/>
    <n v="1"/>
    <m/>
    <n v="0"/>
    <n v="0"/>
    <n v="21"/>
    <m/>
    <n v="0"/>
    <n v="0"/>
    <n v="310"/>
    <n v="716.74874999999997"/>
  </r>
  <r>
    <n v="2010"/>
    <s v="2A4d"/>
    <x v="5"/>
    <n v="23921"/>
    <n v="21126"/>
    <n v="27"/>
    <s v="tonne"/>
    <n v="547.97400000000005"/>
    <s v="Input"/>
    <s v="CO2"/>
    <n v="0.75"/>
    <n v="1"/>
    <n v="1"/>
    <m/>
    <n v="0"/>
    <n v="0"/>
    <n v="21"/>
    <m/>
    <n v="0"/>
    <n v="0"/>
    <n v="310"/>
    <n v="410.98050000000001"/>
  </r>
  <r>
    <n v="2010"/>
    <s v="2A4d"/>
    <x v="5"/>
    <n v="23921"/>
    <n v="21127"/>
    <n v="27"/>
    <s v="tonne"/>
    <n v="7161.116"/>
    <s v="Input"/>
    <s v="CO2"/>
    <n v="0.75"/>
    <n v="1"/>
    <n v="1"/>
    <m/>
    <n v="0"/>
    <n v="0"/>
    <n v="21"/>
    <m/>
    <n v="0"/>
    <n v="0"/>
    <n v="310"/>
    <n v="5370.8369999999995"/>
  </r>
  <r>
    <n v="2010"/>
    <s v="2B1"/>
    <x v="6"/>
    <n v="20121"/>
    <n v="31701"/>
    <n v="9"/>
    <s v="kg"/>
    <n v="19500000"/>
    <s v="Output"/>
    <s v="CO2"/>
    <n v="1.76715"/>
    <n v="1"/>
    <n v="1"/>
    <m/>
    <n v="0"/>
    <n v="0"/>
    <n v="21"/>
    <m/>
    <n v="0"/>
    <n v="0"/>
    <n v="310"/>
    <n v="34459.425000000003"/>
  </r>
  <r>
    <n v="2010"/>
    <s v="2B1"/>
    <x v="6"/>
    <n v="20121"/>
    <n v="31701"/>
    <n v="9"/>
    <s v="kg"/>
    <n v="295430"/>
    <s v="Output"/>
    <s v="CO2"/>
    <n v="1.76715"/>
    <n v="1"/>
    <n v="1"/>
    <m/>
    <n v="0"/>
    <n v="0"/>
    <n v="21"/>
    <m/>
    <n v="0"/>
    <n v="0"/>
    <n v="310"/>
    <n v="522.06912449999993"/>
  </r>
  <r>
    <n v="2010"/>
    <s v="2B1"/>
    <x v="6"/>
    <n v="20121"/>
    <n v="31701"/>
    <n v="9"/>
    <s v="kg"/>
    <n v="82800000"/>
    <s v="Output"/>
    <s v="CO2"/>
    <n v="1.76715"/>
    <n v="1"/>
    <n v="1"/>
    <m/>
    <n v="0"/>
    <n v="0"/>
    <n v="21"/>
    <m/>
    <n v="0"/>
    <n v="0"/>
    <n v="310"/>
    <n v="146320.01999999999"/>
  </r>
  <r>
    <n v="2010"/>
    <s v="2B1"/>
    <x v="6"/>
    <n v="20121"/>
    <n v="31701"/>
    <n v="9"/>
    <s v="kg"/>
    <n v="14100000"/>
    <s v="Output"/>
    <s v="CO2"/>
    <n v="1.76715"/>
    <n v="1"/>
    <n v="1"/>
    <m/>
    <n v="0"/>
    <n v="0"/>
    <n v="21"/>
    <m/>
    <n v="0"/>
    <n v="0"/>
    <n v="310"/>
    <n v="24916.814999999999"/>
  </r>
  <r>
    <n v="2010"/>
    <s v="2B1"/>
    <x v="6"/>
    <n v="20121"/>
    <n v="31701"/>
    <n v="9"/>
    <s v="kg"/>
    <n v="144365"/>
    <s v="Output"/>
    <s v="CO2"/>
    <n v="1.76715"/>
    <n v="1"/>
    <n v="1"/>
    <m/>
    <n v="0"/>
    <n v="0"/>
    <n v="21"/>
    <m/>
    <n v="0"/>
    <n v="0"/>
    <n v="310"/>
    <n v="255.11460975"/>
  </r>
  <r>
    <n v="2010"/>
    <s v="2B1"/>
    <x v="6"/>
    <n v="20121"/>
    <n v="31702"/>
    <n v="9"/>
    <s v="kg"/>
    <n v="45500000"/>
    <s v="Output"/>
    <s v="CO2"/>
    <n v="1.76715"/>
    <n v="1"/>
    <n v="1"/>
    <m/>
    <n v="0"/>
    <n v="0"/>
    <n v="21"/>
    <m/>
    <n v="0"/>
    <n v="0"/>
    <n v="310"/>
    <n v="80405.324999999997"/>
  </r>
  <r>
    <n v="2010"/>
    <s v="2B1"/>
    <x v="6"/>
    <n v="20121"/>
    <n v="31702"/>
    <n v="9"/>
    <s v="kg"/>
    <n v="84200000"/>
    <s v="Output"/>
    <s v="CO2"/>
    <n v="1.76715"/>
    <n v="1"/>
    <n v="1"/>
    <m/>
    <n v="0"/>
    <n v="0"/>
    <n v="21"/>
    <m/>
    <n v="0"/>
    <n v="0"/>
    <n v="310"/>
    <n v="148794.03"/>
  </r>
  <r>
    <n v="2010"/>
    <s v="2B1"/>
    <x v="7"/>
    <n v="20121"/>
    <n v="34215"/>
    <n v="27"/>
    <s v="tonne"/>
    <n v="1828171"/>
    <s v="Output"/>
    <s v="CO2"/>
    <n v="0.99772000000000005"/>
    <n v="1"/>
    <n v="1"/>
    <m/>
    <n v="0"/>
    <n v="0"/>
    <n v="21"/>
    <m/>
    <n v="0"/>
    <n v="0"/>
    <n v="310"/>
    <n v="1824002.77012"/>
  </r>
  <r>
    <n v="2010"/>
    <s v="2B1"/>
    <x v="7"/>
    <n v="20121"/>
    <n v="34215"/>
    <n v="27"/>
    <s v="tonne"/>
    <n v="1790556"/>
    <s v="Output"/>
    <s v="CO2"/>
    <n v="0.99772000000000005"/>
    <n v="1"/>
    <n v="1"/>
    <m/>
    <n v="0"/>
    <n v="0"/>
    <n v="21"/>
    <m/>
    <n v="0"/>
    <n v="0"/>
    <n v="310"/>
    <n v="1786473.53232"/>
  </r>
  <r>
    <n v="2010"/>
    <s v="2B1"/>
    <x v="7"/>
    <n v="20121"/>
    <n v="34215"/>
    <n v="27"/>
    <s v="tonne"/>
    <n v="973335"/>
    <s v="Output"/>
    <s v="CO2"/>
    <n v="0.99772000000000005"/>
    <n v="1"/>
    <n v="1"/>
    <m/>
    <n v="0"/>
    <n v="0"/>
    <n v="21"/>
    <m/>
    <n v="0"/>
    <n v="0"/>
    <n v="310"/>
    <n v="971115.7962000001"/>
  </r>
  <r>
    <n v="2010"/>
    <s v="2B1"/>
    <x v="7"/>
    <n v="20121"/>
    <n v="34215"/>
    <n v="27"/>
    <s v="tonne"/>
    <n v="1784471"/>
    <s v="Output"/>
    <s v="CO2"/>
    <n v="0.99772000000000005"/>
    <n v="1"/>
    <n v="1"/>
    <m/>
    <n v="0"/>
    <n v="0"/>
    <n v="21"/>
    <m/>
    <n v="0"/>
    <n v="0"/>
    <n v="310"/>
    <n v="1780402.4061200002"/>
  </r>
  <r>
    <n v="2010"/>
    <s v="2B1"/>
    <x v="7"/>
    <n v="20121"/>
    <n v="34215"/>
    <n v="27"/>
    <s v="tonne"/>
    <n v="379500"/>
    <s v="Output"/>
    <s v="CO2"/>
    <n v="0.99772000000000005"/>
    <n v="1"/>
    <n v="1"/>
    <m/>
    <n v="0"/>
    <n v="0"/>
    <n v="21"/>
    <m/>
    <n v="0"/>
    <n v="0"/>
    <n v="310"/>
    <n v="378634.74"/>
  </r>
  <r>
    <n v="2010"/>
    <s v="2B1"/>
    <x v="7"/>
    <n v="20121"/>
    <n v="34215"/>
    <n v="27"/>
    <s v="tonne"/>
    <n v="1097705"/>
    <s v="Output"/>
    <s v="CO2"/>
    <n v="0.99772000000000005"/>
    <n v="1"/>
    <n v="1"/>
    <m/>
    <n v="0"/>
    <n v="0"/>
    <n v="21"/>
    <m/>
    <n v="0"/>
    <n v="0"/>
    <n v="310"/>
    <n v="1095202.2326"/>
  </r>
  <r>
    <n v="2010"/>
    <s v="2B1"/>
    <x v="7"/>
    <n v="20121"/>
    <n v="34215"/>
    <n v="27"/>
    <s v="tonne"/>
    <n v="2030790"/>
    <s v="Output"/>
    <s v="CO2"/>
    <n v="0.99772000000000005"/>
    <n v="1"/>
    <n v="1"/>
    <m/>
    <n v="0"/>
    <n v="0"/>
    <n v="21"/>
    <m/>
    <n v="0"/>
    <n v="0"/>
    <n v="310"/>
    <n v="2026159.7988"/>
  </r>
  <r>
    <n v="2010"/>
    <s v="2B1"/>
    <x v="7"/>
    <n v="20121"/>
    <n v="34215"/>
    <n v="27"/>
    <s v="tonne"/>
    <n v="514755"/>
    <s v="Output"/>
    <s v="CO2"/>
    <n v="0.99772000000000005"/>
    <n v="1"/>
    <n v="1"/>
    <m/>
    <n v="0"/>
    <n v="0"/>
    <n v="21"/>
    <m/>
    <n v="0"/>
    <n v="0"/>
    <n v="310"/>
    <n v="513581.35860000004"/>
  </r>
  <r>
    <n v="2010"/>
    <s v="2B1"/>
    <x v="7"/>
    <n v="20121"/>
    <n v="34215"/>
    <n v="27"/>
    <s v="tonne"/>
    <n v="1722701"/>
    <s v="Output"/>
    <s v="CO2"/>
    <n v="0.99772000000000005"/>
    <n v="1"/>
    <n v="1"/>
    <m/>
    <n v="0"/>
    <n v="0"/>
    <n v="21"/>
    <m/>
    <n v="0"/>
    <n v="0"/>
    <n v="310"/>
    <n v="1718773.24172"/>
  </r>
  <r>
    <n v="2010"/>
    <s v="2B1"/>
    <x v="7"/>
    <n v="20121"/>
    <n v="34216"/>
    <n v="27"/>
    <s v="tonne"/>
    <n v="1482103"/>
    <s v="Output"/>
    <s v="CO2"/>
    <n v="0.99772000000000005"/>
    <n v="1"/>
    <n v="1"/>
    <m/>
    <n v="0"/>
    <n v="0"/>
    <n v="21"/>
    <m/>
    <n v="0"/>
    <n v="0"/>
    <n v="310"/>
    <n v="1478723.80516"/>
  </r>
  <r>
    <n v="2010"/>
    <s v="2B1"/>
    <x v="7"/>
    <n v="20121"/>
    <n v="34216"/>
    <n v="27"/>
    <s v="tonne"/>
    <n v="601681"/>
    <s v="Output"/>
    <s v="CO2"/>
    <n v="0.99772000000000005"/>
    <n v="1"/>
    <n v="1"/>
    <m/>
    <n v="0"/>
    <n v="0"/>
    <n v="21"/>
    <m/>
    <n v="0"/>
    <n v="0"/>
    <n v="310"/>
    <n v="600309.16732000001"/>
  </r>
  <r>
    <n v="2010"/>
    <s v="2B1"/>
    <x v="7"/>
    <n v="20121"/>
    <n v="34216"/>
    <n v="27"/>
    <s v="tonne"/>
    <n v="600195"/>
    <s v="Output"/>
    <s v="CO2"/>
    <n v="0.99772000000000005"/>
    <n v="1"/>
    <n v="1"/>
    <m/>
    <n v="0"/>
    <n v="0"/>
    <n v="21"/>
    <m/>
    <n v="0"/>
    <n v="0"/>
    <n v="310"/>
    <n v="598826.55540000007"/>
  </r>
  <r>
    <n v="2010"/>
    <s v="2B1"/>
    <x v="7"/>
    <n v="20121"/>
    <n v="34216"/>
    <n v="27"/>
    <s v="tonne"/>
    <n v="469612"/>
    <s v="Output"/>
    <s v="CO2"/>
    <n v="0.99772000000000005"/>
    <n v="1"/>
    <n v="1"/>
    <m/>
    <n v="0"/>
    <n v="0"/>
    <n v="21"/>
    <m/>
    <n v="0"/>
    <n v="0"/>
    <n v="310"/>
    <n v="468541.28464000003"/>
  </r>
  <r>
    <n v="2010"/>
    <s v="2B1"/>
    <x v="7"/>
    <n v="20121"/>
    <n v="34216"/>
    <n v="27"/>
    <s v="tonne"/>
    <n v="278579"/>
    <s v="Output"/>
    <s v="CO2"/>
    <n v="0.99772000000000005"/>
    <n v="1"/>
    <n v="1"/>
    <m/>
    <n v="0"/>
    <n v="0"/>
    <n v="21"/>
    <m/>
    <n v="0"/>
    <n v="0"/>
    <n v="310"/>
    <n v="277943.83988000004"/>
  </r>
  <r>
    <n v="2010"/>
    <s v="2B1"/>
    <x v="7"/>
    <n v="20121"/>
    <n v="34216"/>
    <n v="27"/>
    <s v="tonne"/>
    <n v="436100"/>
    <s v="Output"/>
    <s v="CO2"/>
    <n v="0.99772000000000005"/>
    <n v="1"/>
    <n v="1"/>
    <m/>
    <n v="0"/>
    <n v="0"/>
    <n v="21"/>
    <m/>
    <n v="0"/>
    <n v="0"/>
    <n v="310"/>
    <n v="435105.69200000004"/>
  </r>
  <r>
    <n v="2010"/>
    <s v="2B1"/>
    <x v="6"/>
    <n v="20123"/>
    <n v="31701"/>
    <n v="9"/>
    <s v="kg"/>
    <n v="15200000"/>
    <s v="Output"/>
    <s v="CO2"/>
    <n v="1.76715"/>
    <n v="1"/>
    <n v="1"/>
    <m/>
    <n v="0"/>
    <n v="0"/>
    <n v="21"/>
    <m/>
    <n v="0"/>
    <n v="0"/>
    <n v="310"/>
    <n v="26860.68"/>
  </r>
  <r>
    <n v="2010"/>
    <s v="2B1"/>
    <x v="6"/>
    <n v="20123"/>
    <n v="31701"/>
    <n v="9"/>
    <s v="kg"/>
    <n v="2261076"/>
    <s v="Output"/>
    <s v="CO2"/>
    <n v="1.76715"/>
    <n v="1"/>
    <n v="1"/>
    <m/>
    <n v="0"/>
    <n v="0"/>
    <n v="21"/>
    <m/>
    <n v="0"/>
    <n v="0"/>
    <n v="310"/>
    <n v="3995.6604533999998"/>
  </r>
  <r>
    <n v="2010"/>
    <s v="2B1"/>
    <x v="6"/>
    <n v="20123"/>
    <n v="31701"/>
    <n v="9"/>
    <s v="kg"/>
    <n v="504000"/>
    <s v="Output"/>
    <s v="CO2"/>
    <n v="1.76715"/>
    <n v="1"/>
    <n v="1"/>
    <m/>
    <n v="0"/>
    <n v="0"/>
    <n v="21"/>
    <m/>
    <n v="0"/>
    <n v="0"/>
    <n v="310"/>
    <n v="890.64359999999999"/>
  </r>
  <r>
    <n v="2010"/>
    <s v="2B1"/>
    <x v="6"/>
    <n v="20123"/>
    <n v="31702"/>
    <n v="9"/>
    <s v="kg"/>
    <n v="841169"/>
    <s v="Output"/>
    <s v="CO2"/>
    <n v="1.76715"/>
    <n v="1"/>
    <n v="1"/>
    <m/>
    <n v="0"/>
    <n v="0"/>
    <n v="21"/>
    <m/>
    <n v="0"/>
    <n v="0"/>
    <n v="310"/>
    <n v="1486.47179835"/>
  </r>
  <r>
    <n v="2010"/>
    <s v="2B1"/>
    <x v="6"/>
    <n v="20123"/>
    <n v="31702"/>
    <n v="9"/>
    <s v="kg"/>
    <n v="4647622"/>
    <s v="Output"/>
    <s v="CO2"/>
    <n v="1.76715"/>
    <n v="1"/>
    <n v="1"/>
    <m/>
    <n v="0"/>
    <n v="0"/>
    <n v="21"/>
    <m/>
    <n v="0"/>
    <n v="0"/>
    <n v="310"/>
    <n v="8213.0452172999994"/>
  </r>
  <r>
    <n v="2010"/>
    <s v="2B1"/>
    <x v="6"/>
    <n v="20123"/>
    <n v="31702"/>
    <n v="9"/>
    <s v="kg"/>
    <n v="5331527"/>
    <s v="Output"/>
    <s v="CO2"/>
    <n v="1.76715"/>
    <n v="1"/>
    <n v="1"/>
    <m/>
    <n v="0"/>
    <n v="0"/>
    <n v="21"/>
    <m/>
    <n v="0"/>
    <n v="0"/>
    <n v="310"/>
    <n v="9421.6079380499996"/>
  </r>
  <r>
    <n v="2010"/>
    <s v="2B1"/>
    <x v="6"/>
    <n v="20123"/>
    <n v="31702"/>
    <n v="9"/>
    <s v="kg"/>
    <n v="91400000"/>
    <s v="Output"/>
    <s v="CO2"/>
    <n v="1.76715"/>
    <n v="1"/>
    <n v="1"/>
    <m/>
    <n v="0"/>
    <n v="0"/>
    <n v="21"/>
    <m/>
    <n v="0"/>
    <n v="0"/>
    <n v="310"/>
    <n v="161517.51"/>
  </r>
  <r>
    <n v="2010"/>
    <s v="2B2"/>
    <x v="8"/>
    <n v="20121"/>
    <n v="31207"/>
    <n v="9"/>
    <s v="kg"/>
    <n v="29700000"/>
    <s v="Output"/>
    <m/>
    <n v="0"/>
    <n v="0"/>
    <n v="1"/>
    <m/>
    <n v="0"/>
    <n v="0"/>
    <n v="21"/>
    <s v="N2O"/>
    <n v="0.01"/>
    <n v="1"/>
    <n v="310"/>
    <n v="92070"/>
  </r>
  <r>
    <n v="2010"/>
    <s v="2B2"/>
    <x v="8"/>
    <n v="20121"/>
    <n v="31207"/>
    <n v="9"/>
    <s v="kg"/>
    <n v="44000000"/>
    <s v="Output"/>
    <m/>
    <n v="0"/>
    <n v="0"/>
    <n v="1"/>
    <m/>
    <n v="0"/>
    <n v="0"/>
    <n v="21"/>
    <s v="N2O"/>
    <n v="0.01"/>
    <n v="1"/>
    <n v="310"/>
    <n v="136400"/>
  </r>
  <r>
    <n v="2010"/>
    <s v="2B2"/>
    <x v="8"/>
    <n v="20121"/>
    <n v="31207"/>
    <n v="9"/>
    <s v="kg"/>
    <n v="5030885"/>
    <s v="Output"/>
    <m/>
    <n v="0"/>
    <n v="0"/>
    <n v="1"/>
    <m/>
    <n v="0"/>
    <n v="0"/>
    <n v="21"/>
    <s v="N2O"/>
    <n v="0.01"/>
    <n v="1"/>
    <n v="310"/>
    <n v="15595.7435"/>
  </r>
  <r>
    <n v="2010"/>
    <s v="2B2"/>
    <x v="8"/>
    <n v="20123"/>
    <n v="31207"/>
    <n v="9"/>
    <s v="kg"/>
    <n v="109000000"/>
    <s v="Output"/>
    <m/>
    <n v="0"/>
    <n v="0"/>
    <n v="1"/>
    <m/>
    <n v="0"/>
    <n v="0"/>
    <n v="21"/>
    <s v="N2O"/>
    <n v="0.01"/>
    <n v="1"/>
    <n v="310"/>
    <n v="337900"/>
  </r>
  <r>
    <n v="2010"/>
    <s v="2B2"/>
    <x v="8"/>
    <n v="20292"/>
    <n v="31207"/>
    <n v="9"/>
    <s v="kg"/>
    <n v="2250610"/>
    <s v="Output"/>
    <m/>
    <n v="0"/>
    <n v="0"/>
    <n v="1"/>
    <m/>
    <n v="0"/>
    <n v="0"/>
    <n v="21"/>
    <s v="N2O"/>
    <n v="0.01"/>
    <n v="1"/>
    <n v="310"/>
    <n v="6976.8910000000005"/>
  </r>
  <r>
    <n v="2010"/>
    <s v="2B2"/>
    <x v="8"/>
    <n v="20292"/>
    <n v="31207"/>
    <n v="9"/>
    <s v="kg"/>
    <n v="76793.03"/>
    <s v="Output"/>
    <m/>
    <n v="0"/>
    <n v="0"/>
    <n v="1"/>
    <m/>
    <n v="0"/>
    <n v="0"/>
    <n v="21"/>
    <s v="N2O"/>
    <n v="0.01"/>
    <n v="1"/>
    <n v="310"/>
    <n v="238.058393"/>
  </r>
  <r>
    <n v="2010"/>
    <s v="2C1"/>
    <x v="9"/>
    <n v="24101"/>
    <n v="21126"/>
    <n v="27"/>
    <s v="tonne"/>
    <n v="7172"/>
    <s v="Input"/>
    <s v="CO2"/>
    <n v="0.45267000000000002"/>
    <n v="1"/>
    <n v="1"/>
    <m/>
    <n v="0"/>
    <n v="0"/>
    <n v="21"/>
    <m/>
    <n v="0"/>
    <n v="0"/>
    <n v="310"/>
    <n v="3246.5492400000003"/>
  </r>
  <r>
    <n v="2010"/>
    <s v="2C1"/>
    <x v="9"/>
    <n v="24101"/>
    <n v="21126"/>
    <n v="27"/>
    <s v="tonne"/>
    <n v="226"/>
    <s v="Input"/>
    <s v="CO2"/>
    <n v="0.45267000000000002"/>
    <n v="1"/>
    <n v="1"/>
    <m/>
    <n v="0"/>
    <n v="0"/>
    <n v="21"/>
    <m/>
    <n v="0"/>
    <n v="0"/>
    <n v="310"/>
    <n v="102.30342"/>
  </r>
  <r>
    <n v="2010"/>
    <s v="2C1"/>
    <x v="10"/>
    <n v="24101"/>
    <n v="21132"/>
    <n v="27"/>
    <s v="tonne"/>
    <n v="33101"/>
    <s v="Input"/>
    <s v="CO2"/>
    <n v="0.526586"/>
    <n v="1"/>
    <n v="1"/>
    <m/>
    <n v="0"/>
    <n v="0"/>
    <n v="21"/>
    <m/>
    <n v="0"/>
    <n v="0"/>
    <n v="310"/>
    <n v="17430.523185999999"/>
  </r>
  <r>
    <n v="2010"/>
    <s v="2C1"/>
    <x v="10"/>
    <n v="24101"/>
    <n v="21132"/>
    <n v="27"/>
    <s v="tonne"/>
    <n v="12547"/>
    <s v="Input"/>
    <s v="CO2"/>
    <n v="0.526586"/>
    <n v="1"/>
    <n v="1"/>
    <m/>
    <n v="0"/>
    <n v="0"/>
    <n v="21"/>
    <m/>
    <n v="0"/>
    <n v="0"/>
    <n v="310"/>
    <n v="6607.0745420000003"/>
  </r>
  <r>
    <n v="2010"/>
    <s v="2C1"/>
    <x v="10"/>
    <n v="24101"/>
    <n v="21132"/>
    <n v="27"/>
    <s v="tonne"/>
    <n v="202"/>
    <s v="Input"/>
    <s v="CO2"/>
    <n v="0.526586"/>
    <n v="1"/>
    <n v="1"/>
    <m/>
    <n v="0"/>
    <n v="0"/>
    <n v="21"/>
    <m/>
    <n v="0"/>
    <n v="0"/>
    <n v="310"/>
    <n v="106.370372"/>
  </r>
  <r>
    <n v="2010"/>
    <s v="2C1"/>
    <x v="10"/>
    <n v="24101"/>
    <n v="21132"/>
    <n v="27"/>
    <s v="tonne"/>
    <n v="134516"/>
    <s v="Input"/>
    <s v="CO2"/>
    <n v="0.526586"/>
    <n v="1"/>
    <n v="1"/>
    <m/>
    <n v="0"/>
    <n v="0"/>
    <n v="21"/>
    <m/>
    <n v="0"/>
    <n v="0"/>
    <n v="310"/>
    <n v="70834.242375999995"/>
  </r>
  <r>
    <n v="2010"/>
    <s v="2C1"/>
    <x v="10"/>
    <n v="24101"/>
    <n v="21132"/>
    <n v="27"/>
    <s v="tonne"/>
    <n v="26306"/>
    <s v="Input"/>
    <s v="CO2"/>
    <n v="0.526586"/>
    <n v="1"/>
    <n v="1"/>
    <m/>
    <n v="0"/>
    <n v="0"/>
    <n v="21"/>
    <m/>
    <n v="0"/>
    <n v="0"/>
    <n v="310"/>
    <n v="13852.371316000001"/>
  </r>
  <r>
    <n v="2010"/>
    <s v="2C1"/>
    <x v="10"/>
    <n v="24101"/>
    <n v="21132"/>
    <n v="27"/>
    <s v="tonne"/>
    <n v="5200"/>
    <s v="Input"/>
    <s v="CO2"/>
    <n v="0.526586"/>
    <n v="1"/>
    <n v="1"/>
    <m/>
    <n v="0"/>
    <n v="0"/>
    <n v="21"/>
    <m/>
    <n v="0"/>
    <n v="0"/>
    <n v="310"/>
    <n v="2738.2471999999998"/>
  </r>
  <r>
    <n v="2010"/>
    <s v="2C1"/>
    <x v="10"/>
    <n v="24101"/>
    <n v="21132"/>
    <n v="27"/>
    <s v="tonne"/>
    <n v="3923.85"/>
    <s v="Input"/>
    <s v="CO2"/>
    <n v="0.526586"/>
    <n v="1"/>
    <n v="1"/>
    <m/>
    <n v="0"/>
    <n v="0"/>
    <n v="21"/>
    <m/>
    <n v="0"/>
    <n v="0"/>
    <n v="310"/>
    <n v="2066.2444761000002"/>
  </r>
  <r>
    <n v="2010"/>
    <s v="2C1"/>
    <x v="10"/>
    <n v="24101"/>
    <n v="21132"/>
    <n v="27"/>
    <s v="tonne"/>
    <n v="12771"/>
    <s v="Input"/>
    <s v="CO2"/>
    <n v="0.526586"/>
    <n v="1"/>
    <n v="1"/>
    <m/>
    <n v="0"/>
    <n v="0"/>
    <n v="21"/>
    <m/>
    <n v="0"/>
    <n v="0"/>
    <n v="310"/>
    <n v="6725.0298059999996"/>
  </r>
  <r>
    <n v="2010"/>
    <s v="2C1"/>
    <x v="10"/>
    <n v="24101"/>
    <n v="21132"/>
    <n v="27"/>
    <s v="tonne"/>
    <n v="2337"/>
    <s v="Input"/>
    <s v="CO2"/>
    <n v="0.526586"/>
    <n v="1"/>
    <n v="1"/>
    <m/>
    <n v="0"/>
    <n v="0"/>
    <n v="21"/>
    <m/>
    <n v="0"/>
    <n v="0"/>
    <n v="310"/>
    <n v="1230.631482"/>
  </r>
  <r>
    <n v="2010"/>
    <s v="2C1"/>
    <x v="10"/>
    <n v="24101"/>
    <n v="21132"/>
    <n v="27"/>
    <s v="tonne"/>
    <n v="14982"/>
    <s v="Input"/>
    <s v="CO2"/>
    <n v="0.526586"/>
    <n v="1"/>
    <n v="1"/>
    <m/>
    <n v="0"/>
    <n v="0"/>
    <n v="21"/>
    <m/>
    <n v="0"/>
    <n v="0"/>
    <n v="310"/>
    <n v="7889.3114519999999"/>
  </r>
  <r>
    <n v="2010"/>
    <s v="2C1"/>
    <x v="10"/>
    <n v="24101"/>
    <n v="21132"/>
    <n v="27"/>
    <s v="tonne"/>
    <n v="49724"/>
    <s v="Input"/>
    <s v="CO2"/>
    <n v="0.526586"/>
    <n v="1"/>
    <n v="1"/>
    <m/>
    <n v="0"/>
    <n v="0"/>
    <n v="21"/>
    <m/>
    <n v="0"/>
    <n v="0"/>
    <n v="310"/>
    <n v="26183.962264000002"/>
  </r>
  <r>
    <n v="2010"/>
    <s v="2C1"/>
    <x v="10"/>
    <n v="24101"/>
    <n v="21132"/>
    <n v="27"/>
    <s v="tonne"/>
    <n v="90100"/>
    <s v="Input"/>
    <s v="CO2"/>
    <n v="0.526586"/>
    <n v="1"/>
    <n v="1"/>
    <m/>
    <n v="0"/>
    <n v="0"/>
    <n v="21"/>
    <m/>
    <n v="0"/>
    <n v="0"/>
    <n v="310"/>
    <n v="47445.3986"/>
  </r>
  <r>
    <n v="2010"/>
    <s v="2C1"/>
    <x v="10"/>
    <n v="24101"/>
    <n v="21132"/>
    <n v="27"/>
    <s v="tonne"/>
    <n v="15534"/>
    <s v="Input"/>
    <s v="CO2"/>
    <n v="0.526586"/>
    <n v="1"/>
    <n v="1"/>
    <m/>
    <n v="0"/>
    <n v="0"/>
    <n v="21"/>
    <m/>
    <n v="0"/>
    <n v="0"/>
    <n v="310"/>
    <n v="8179.9869239999998"/>
  </r>
  <r>
    <n v="2010"/>
    <s v="2C1"/>
    <x v="10"/>
    <n v="24101"/>
    <n v="21132"/>
    <n v="27"/>
    <s v="tonne"/>
    <n v="999476"/>
    <s v="Input"/>
    <s v="CO2"/>
    <n v="0.526586"/>
    <n v="1"/>
    <n v="1"/>
    <m/>
    <n v="0"/>
    <n v="0"/>
    <n v="21"/>
    <m/>
    <n v="0"/>
    <n v="0"/>
    <n v="310"/>
    <n v="526310.068936"/>
  </r>
  <r>
    <n v="2010"/>
    <s v="2C1"/>
    <x v="10"/>
    <n v="24101"/>
    <n v="21133"/>
    <n v="27"/>
    <s v="tonne"/>
    <n v="29878"/>
    <s v="Input"/>
    <s v="CO2"/>
    <n v="0.526586"/>
    <n v="1"/>
    <n v="1"/>
    <m/>
    <n v="0"/>
    <n v="0"/>
    <n v="21"/>
    <m/>
    <n v="0"/>
    <n v="0"/>
    <n v="310"/>
    <n v="15733.336508"/>
  </r>
  <r>
    <n v="2010"/>
    <s v="2C1"/>
    <x v="10"/>
    <n v="24101"/>
    <n v="21133"/>
    <n v="27"/>
    <s v="tonne"/>
    <n v="25506"/>
    <s v="Input"/>
    <s v="CO2"/>
    <n v="0.526586"/>
    <n v="1"/>
    <n v="1"/>
    <m/>
    <n v="0"/>
    <n v="0"/>
    <n v="21"/>
    <m/>
    <n v="0"/>
    <n v="0"/>
    <n v="310"/>
    <n v="13431.102516000001"/>
  </r>
  <r>
    <n v="2010"/>
    <s v="2C1"/>
    <x v="10"/>
    <n v="24101"/>
    <n v="21133"/>
    <n v="27"/>
    <s v="tonne"/>
    <n v="24525"/>
    <s v="Input"/>
    <s v="CO2"/>
    <n v="0.526586"/>
    <n v="1"/>
    <n v="1"/>
    <m/>
    <n v="0"/>
    <n v="0"/>
    <n v="21"/>
    <m/>
    <n v="0"/>
    <n v="0"/>
    <n v="310"/>
    <n v="12914.521650000001"/>
  </r>
  <r>
    <n v="2010"/>
    <s v="2C1"/>
    <x v="10"/>
    <n v="24101"/>
    <n v="21133"/>
    <n v="27"/>
    <s v="tonne"/>
    <n v="7160"/>
    <s v="Input"/>
    <s v="CO2"/>
    <n v="0.526586"/>
    <n v="1"/>
    <n v="1"/>
    <m/>
    <n v="0"/>
    <n v="0"/>
    <n v="21"/>
    <m/>
    <n v="0"/>
    <n v="0"/>
    <n v="310"/>
    <n v="3770.3557599999999"/>
  </r>
  <r>
    <n v="2010"/>
    <s v="2C1"/>
    <x v="10"/>
    <n v="24101"/>
    <n v="21133"/>
    <n v="27"/>
    <s v="tonne"/>
    <n v="8299"/>
    <s v="Input"/>
    <s v="CO2"/>
    <n v="0.526586"/>
    <n v="1"/>
    <n v="1"/>
    <m/>
    <n v="0"/>
    <n v="0"/>
    <n v="21"/>
    <m/>
    <n v="0"/>
    <n v="0"/>
    <n v="310"/>
    <n v="4370.1372140000003"/>
  </r>
  <r>
    <n v="2010"/>
    <s v="2C1"/>
    <x v="10"/>
    <n v="24101"/>
    <n v="21134"/>
    <n v="27"/>
    <s v="tonne"/>
    <n v="10919"/>
    <s v="Input"/>
    <s v="CO2"/>
    <n v="0.526586"/>
    <n v="1"/>
    <n v="1"/>
    <m/>
    <n v="0"/>
    <n v="0"/>
    <n v="21"/>
    <m/>
    <n v="0"/>
    <n v="0"/>
    <n v="310"/>
    <n v="5749.7925340000002"/>
  </r>
  <r>
    <n v="2010"/>
    <s v="2C1"/>
    <x v="10"/>
    <n v="24101"/>
    <n v="21134"/>
    <n v="27"/>
    <s v="tonne"/>
    <n v="4768"/>
    <s v="Input"/>
    <s v="CO2"/>
    <n v="0.526586"/>
    <n v="1"/>
    <n v="1"/>
    <m/>
    <n v="0"/>
    <n v="0"/>
    <n v="21"/>
    <m/>
    <n v="0"/>
    <n v="0"/>
    <n v="310"/>
    <n v="2510.762048"/>
  </r>
  <r>
    <n v="2010"/>
    <s v="2C1"/>
    <x v="10"/>
    <n v="24101"/>
    <n v="21134"/>
    <n v="27"/>
    <s v="tonne"/>
    <n v="18181"/>
    <s v="Input"/>
    <s v="CO2"/>
    <n v="0.526586"/>
    <n v="1"/>
    <n v="1"/>
    <m/>
    <n v="0"/>
    <n v="0"/>
    <n v="21"/>
    <m/>
    <n v="0"/>
    <n v="0"/>
    <n v="310"/>
    <n v="9573.8600659999993"/>
  </r>
  <r>
    <n v="2010"/>
    <s v="2C1"/>
    <x v="9"/>
    <n v="24101"/>
    <n v="21168"/>
    <n v="27"/>
    <s v="tonne"/>
    <n v="7610"/>
    <s v="Input"/>
    <s v="CO2"/>
    <n v="0.45267000000000002"/>
    <n v="1"/>
    <n v="1"/>
    <m/>
    <n v="0"/>
    <n v="0"/>
    <n v="21"/>
    <m/>
    <n v="0"/>
    <n v="0"/>
    <n v="310"/>
    <n v="3444.8187000000003"/>
  </r>
  <r>
    <n v="2010"/>
    <s v="2C1"/>
    <x v="9"/>
    <n v="24101"/>
    <n v="21168"/>
    <n v="27"/>
    <s v="tonne"/>
    <n v="10780"/>
    <s v="Input"/>
    <s v="CO2"/>
    <n v="0.45267000000000002"/>
    <n v="1"/>
    <n v="1"/>
    <m/>
    <n v="0"/>
    <n v="0"/>
    <n v="21"/>
    <m/>
    <n v="0"/>
    <n v="0"/>
    <n v="310"/>
    <n v="4879.7826000000005"/>
  </r>
  <r>
    <n v="2010"/>
    <s v="2C1"/>
    <x v="9"/>
    <n v="24101"/>
    <n v="21168"/>
    <n v="27"/>
    <s v="tonne"/>
    <n v="1033378"/>
    <s v="Input"/>
    <s v="CO2"/>
    <n v="0.45267000000000002"/>
    <n v="1"/>
    <n v="1"/>
    <m/>
    <n v="0"/>
    <n v="0"/>
    <n v="21"/>
    <m/>
    <n v="0"/>
    <n v="0"/>
    <n v="310"/>
    <n v="467779.21926000004"/>
  </r>
  <r>
    <n v="2010"/>
    <s v="2C1"/>
    <x v="9"/>
    <n v="24101"/>
    <n v="21168"/>
    <n v="27"/>
    <s v="tonne"/>
    <n v="18109"/>
    <s v="Input"/>
    <s v="CO2"/>
    <n v="0.45267000000000002"/>
    <n v="1"/>
    <n v="1"/>
    <m/>
    <n v="0"/>
    <n v="0"/>
    <n v="21"/>
    <m/>
    <n v="0"/>
    <n v="0"/>
    <n v="310"/>
    <n v="8197.4010300000009"/>
  </r>
  <r>
    <n v="2010"/>
    <s v="2C1"/>
    <x v="9"/>
    <n v="24101"/>
    <n v="21168"/>
    <n v="27"/>
    <s v="tonne"/>
    <n v="1443"/>
    <s v="Input"/>
    <s v="CO2"/>
    <n v="0.45267000000000002"/>
    <n v="1"/>
    <n v="1"/>
    <m/>
    <n v="0"/>
    <n v="0"/>
    <n v="21"/>
    <m/>
    <n v="0"/>
    <n v="0"/>
    <n v="310"/>
    <n v="653.20281"/>
  </r>
  <r>
    <n v="2010"/>
    <s v="2C1"/>
    <x v="9"/>
    <n v="24101"/>
    <n v="21168"/>
    <n v="27"/>
    <s v="tonne"/>
    <n v="47645"/>
    <s v="Input"/>
    <s v="CO2"/>
    <n v="0.45267000000000002"/>
    <n v="1"/>
    <n v="1"/>
    <m/>
    <n v="0"/>
    <n v="0"/>
    <n v="21"/>
    <m/>
    <n v="0"/>
    <n v="0"/>
    <n v="310"/>
    <n v="21567.462149999999"/>
  </r>
  <r>
    <n v="2010"/>
    <s v="2C1"/>
    <x v="9"/>
    <n v="24101"/>
    <n v="21168"/>
    <n v="27"/>
    <s v="tonne"/>
    <n v="38847.01"/>
    <s v="Input"/>
    <s v="CO2"/>
    <n v="0.45267000000000002"/>
    <n v="1"/>
    <n v="1"/>
    <m/>
    <n v="0"/>
    <n v="0"/>
    <n v="21"/>
    <m/>
    <n v="0"/>
    <n v="0"/>
    <n v="310"/>
    <n v="17584.8760167"/>
  </r>
  <r>
    <n v="2010"/>
    <s v="2C1"/>
    <x v="9"/>
    <n v="24101"/>
    <n v="21168"/>
    <n v="27"/>
    <s v="tonne"/>
    <n v="3087.3560000000002"/>
    <s v="Input"/>
    <s v="CO2"/>
    <n v="0.45267000000000002"/>
    <n v="1"/>
    <n v="1"/>
    <m/>
    <n v="0"/>
    <n v="0"/>
    <n v="21"/>
    <m/>
    <n v="0"/>
    <n v="0"/>
    <n v="310"/>
    <n v="1397.5534405200001"/>
  </r>
  <r>
    <n v="2010"/>
    <s v="2C1"/>
    <x v="9"/>
    <n v="24101"/>
    <n v="21168"/>
    <n v="27"/>
    <s v="tonne"/>
    <n v="79751"/>
    <s v="Input"/>
    <s v="CO2"/>
    <n v="0.45267000000000002"/>
    <n v="1"/>
    <n v="1"/>
    <m/>
    <n v="0"/>
    <n v="0"/>
    <n v="21"/>
    <m/>
    <n v="0"/>
    <n v="0"/>
    <n v="310"/>
    <n v="36100.885170000001"/>
  </r>
  <r>
    <n v="2010"/>
    <s v="2C1"/>
    <x v="9"/>
    <n v="24101"/>
    <n v="21168"/>
    <n v="27"/>
    <s v="tonne"/>
    <n v="33106"/>
    <s v="Input"/>
    <s v="CO2"/>
    <n v="0.45267000000000002"/>
    <n v="1"/>
    <n v="1"/>
    <m/>
    <n v="0"/>
    <n v="0"/>
    <n v="21"/>
    <m/>
    <n v="0"/>
    <n v="0"/>
    <n v="310"/>
    <n v="14986.09302"/>
  </r>
  <r>
    <n v="2010"/>
    <s v="2C1"/>
    <x v="9"/>
    <n v="24101"/>
    <n v="21168"/>
    <n v="27"/>
    <s v="tonne"/>
    <n v="96578"/>
    <s v="Input"/>
    <s v="CO2"/>
    <n v="0.45267000000000002"/>
    <n v="1"/>
    <n v="1"/>
    <m/>
    <n v="0"/>
    <n v="0"/>
    <n v="21"/>
    <m/>
    <n v="0"/>
    <n v="0"/>
    <n v="310"/>
    <n v="43717.963260000004"/>
  </r>
  <r>
    <n v="2010"/>
    <s v="2C1"/>
    <x v="9"/>
    <n v="24101"/>
    <n v="21168"/>
    <n v="27"/>
    <s v="tonne"/>
    <n v="27049"/>
    <s v="Input"/>
    <s v="CO2"/>
    <n v="0.45267000000000002"/>
    <n v="1"/>
    <n v="1"/>
    <m/>
    <n v="0"/>
    <n v="0"/>
    <n v="21"/>
    <m/>
    <n v="0"/>
    <n v="0"/>
    <n v="310"/>
    <n v="12244.270830000001"/>
  </r>
  <r>
    <n v="2010"/>
    <s v="2C1"/>
    <x v="9"/>
    <n v="24101"/>
    <n v="21168"/>
    <n v="27"/>
    <s v="tonne"/>
    <n v="24627"/>
    <s v="Input"/>
    <s v="CO2"/>
    <n v="0.45267000000000002"/>
    <n v="1"/>
    <n v="1"/>
    <m/>
    <n v="0"/>
    <n v="0"/>
    <n v="21"/>
    <m/>
    <n v="0"/>
    <n v="0"/>
    <n v="310"/>
    <n v="11147.90409"/>
  </r>
  <r>
    <n v="2010"/>
    <s v="2C1"/>
    <x v="9"/>
    <n v="24101"/>
    <n v="21168"/>
    <n v="27"/>
    <s v="tonne"/>
    <n v="344449"/>
    <s v="Input"/>
    <s v="CO2"/>
    <n v="0.45267000000000002"/>
    <n v="1"/>
    <n v="1"/>
    <m/>
    <n v="0"/>
    <n v="0"/>
    <n v="21"/>
    <m/>
    <n v="0"/>
    <n v="0"/>
    <n v="310"/>
    <n v="155921.72883000001"/>
  </r>
  <r>
    <n v="2010"/>
    <s v="2C1"/>
    <x v="9"/>
    <n v="24101"/>
    <n v="21168"/>
    <n v="27"/>
    <s v="tonne"/>
    <n v="17053"/>
    <s v="Input"/>
    <s v="CO2"/>
    <n v="0.45267000000000002"/>
    <n v="1"/>
    <n v="1"/>
    <m/>
    <n v="0"/>
    <n v="0"/>
    <n v="21"/>
    <m/>
    <n v="0"/>
    <n v="0"/>
    <n v="310"/>
    <n v="7719.3815100000002"/>
  </r>
  <r>
    <n v="2010"/>
    <s v="2C1"/>
    <x v="9"/>
    <n v="24101"/>
    <n v="21168"/>
    <n v="27"/>
    <s v="tonne"/>
    <n v="17879"/>
    <s v="Input"/>
    <s v="CO2"/>
    <n v="0.45267000000000002"/>
    <n v="1"/>
    <n v="1"/>
    <m/>
    <n v="0"/>
    <n v="0"/>
    <n v="21"/>
    <m/>
    <n v="0"/>
    <n v="0"/>
    <n v="310"/>
    <n v="8093.2869300000002"/>
  </r>
  <r>
    <n v="2010"/>
    <s v="2C1"/>
    <x v="9"/>
    <n v="24101"/>
    <n v="21168"/>
    <n v="27"/>
    <s v="tonne"/>
    <n v="37654"/>
    <s v="Input"/>
    <s v="CO2"/>
    <n v="0.45267000000000002"/>
    <n v="1"/>
    <n v="1"/>
    <m/>
    <n v="0"/>
    <n v="0"/>
    <n v="21"/>
    <m/>
    <n v="0"/>
    <n v="0"/>
    <n v="310"/>
    <n v="17044.836180000002"/>
  </r>
  <r>
    <n v="2010"/>
    <s v="2C1"/>
    <x v="9"/>
    <n v="24101"/>
    <n v="21168"/>
    <n v="27"/>
    <s v="tonne"/>
    <n v="1616"/>
    <s v="Input"/>
    <s v="CO2"/>
    <n v="0.45267000000000002"/>
    <n v="1"/>
    <n v="1"/>
    <m/>
    <n v="0"/>
    <n v="0"/>
    <n v="21"/>
    <m/>
    <n v="0"/>
    <n v="0"/>
    <n v="310"/>
    <n v="731.51472000000001"/>
  </r>
  <r>
    <n v="2010"/>
    <s v="2C1"/>
    <x v="9"/>
    <n v="24101"/>
    <n v="21168"/>
    <n v="27"/>
    <s v="tonne"/>
    <n v="15678"/>
    <s v="Input"/>
    <s v="CO2"/>
    <n v="0.45267000000000002"/>
    <n v="1"/>
    <n v="1"/>
    <m/>
    <n v="0"/>
    <n v="0"/>
    <n v="21"/>
    <m/>
    <n v="0"/>
    <n v="0"/>
    <n v="310"/>
    <n v="7096.9602599999998"/>
  </r>
  <r>
    <n v="2010"/>
    <s v="2C1"/>
    <x v="10"/>
    <n v="24103"/>
    <n v="21132"/>
    <n v="27"/>
    <s v="tonne"/>
    <n v="3110"/>
    <s v="Input"/>
    <s v="CO2"/>
    <n v="0.526586"/>
    <n v="1"/>
    <n v="1"/>
    <m/>
    <n v="0"/>
    <n v="0"/>
    <n v="21"/>
    <m/>
    <n v="0"/>
    <n v="0"/>
    <n v="310"/>
    <n v="1637.68246"/>
  </r>
  <r>
    <n v="2010"/>
    <s v="2C1"/>
    <x v="10"/>
    <n v="24103"/>
    <n v="21132"/>
    <n v="27"/>
    <s v="tonne"/>
    <n v="3683"/>
    <s v="Input"/>
    <s v="CO2"/>
    <n v="0.526586"/>
    <n v="1"/>
    <n v="1"/>
    <m/>
    <n v="0"/>
    <n v="0"/>
    <n v="21"/>
    <m/>
    <n v="0"/>
    <n v="0"/>
    <n v="310"/>
    <n v="1939.416238"/>
  </r>
  <r>
    <n v="2010"/>
    <s v="2C1"/>
    <x v="10"/>
    <n v="24103"/>
    <n v="21132"/>
    <n v="27"/>
    <s v="tonne"/>
    <n v="635360"/>
    <s v="Input"/>
    <s v="CO2"/>
    <n v="0.526586"/>
    <n v="1"/>
    <n v="1"/>
    <m/>
    <n v="0"/>
    <n v="0"/>
    <n v="21"/>
    <m/>
    <n v="0"/>
    <n v="0"/>
    <n v="310"/>
    <n v="334571.68096000003"/>
  </r>
  <r>
    <n v="2010"/>
    <s v="2C1"/>
    <x v="10"/>
    <n v="24103"/>
    <n v="21132"/>
    <n v="27"/>
    <s v="tonne"/>
    <n v="11240"/>
    <s v="Input"/>
    <s v="CO2"/>
    <n v="0.526586"/>
    <n v="1"/>
    <n v="1"/>
    <m/>
    <n v="0"/>
    <n v="0"/>
    <n v="21"/>
    <m/>
    <n v="0"/>
    <n v="0"/>
    <n v="310"/>
    <n v="5918.8266400000002"/>
  </r>
  <r>
    <n v="2010"/>
    <s v="2C1"/>
    <x v="10"/>
    <n v="24103"/>
    <n v="21132"/>
    <n v="27"/>
    <s v="tonne"/>
    <n v="6169"/>
    <s v="Input"/>
    <s v="CO2"/>
    <n v="0.526586"/>
    <n v="1"/>
    <n v="1"/>
    <m/>
    <n v="0"/>
    <n v="0"/>
    <n v="21"/>
    <m/>
    <n v="0"/>
    <n v="0"/>
    <n v="310"/>
    <n v="3248.5090340000002"/>
  </r>
  <r>
    <n v="2010"/>
    <s v="2C1"/>
    <x v="10"/>
    <n v="24103"/>
    <n v="21132"/>
    <n v="27"/>
    <s v="tonne"/>
    <n v="2095"/>
    <s v="Input"/>
    <s v="CO2"/>
    <n v="0.526586"/>
    <n v="1"/>
    <n v="1"/>
    <m/>
    <n v="0"/>
    <n v="0"/>
    <n v="21"/>
    <m/>
    <n v="0"/>
    <n v="0"/>
    <n v="310"/>
    <n v="1103.19767"/>
  </r>
  <r>
    <n v="2010"/>
    <s v="2C1"/>
    <x v="10"/>
    <n v="24103"/>
    <n v="21132"/>
    <n v="27"/>
    <s v="tonne"/>
    <n v="458.3965"/>
    <s v="Input"/>
    <s v="CO2"/>
    <n v="0.526586"/>
    <n v="1"/>
    <n v="1"/>
    <m/>
    <n v="0"/>
    <n v="0"/>
    <n v="21"/>
    <m/>
    <n v="0"/>
    <n v="0"/>
    <n v="310"/>
    <n v="241.385179349"/>
  </r>
  <r>
    <n v="2010"/>
    <s v="2C1"/>
    <x v="10"/>
    <n v="24103"/>
    <n v="21132"/>
    <n v="27"/>
    <s v="tonne"/>
    <n v="12235"/>
    <s v="Input"/>
    <s v="CO2"/>
    <n v="0.526586"/>
    <n v="1"/>
    <n v="1"/>
    <m/>
    <n v="0"/>
    <n v="0"/>
    <n v="21"/>
    <m/>
    <n v="0"/>
    <n v="0"/>
    <n v="310"/>
    <n v="6442.7797099999998"/>
  </r>
  <r>
    <n v="2010"/>
    <s v="2C1"/>
    <x v="10"/>
    <n v="24103"/>
    <n v="21132"/>
    <n v="27"/>
    <s v="tonne"/>
    <n v="6314"/>
    <s v="Input"/>
    <s v="CO2"/>
    <n v="0.526586"/>
    <n v="1"/>
    <n v="1"/>
    <m/>
    <n v="0"/>
    <n v="0"/>
    <n v="21"/>
    <m/>
    <n v="0"/>
    <n v="0"/>
    <n v="310"/>
    <n v="3324.864004"/>
  </r>
  <r>
    <n v="2010"/>
    <s v="2C1"/>
    <x v="10"/>
    <n v="24103"/>
    <n v="21132"/>
    <n v="27"/>
    <s v="tonne"/>
    <n v="369141"/>
    <s v="Input"/>
    <s v="CO2"/>
    <n v="0.526586"/>
    <n v="1"/>
    <n v="1"/>
    <m/>
    <n v="0"/>
    <n v="0"/>
    <n v="21"/>
    <m/>
    <n v="0"/>
    <n v="0"/>
    <n v="310"/>
    <n v="194384.48262600001"/>
  </r>
  <r>
    <n v="2010"/>
    <s v="2C1"/>
    <x v="10"/>
    <n v="24103"/>
    <n v="21133"/>
    <n v="27"/>
    <s v="tonne"/>
    <n v="2164"/>
    <s v="Input"/>
    <s v="CO2"/>
    <n v="0.526586"/>
    <n v="1"/>
    <n v="1"/>
    <m/>
    <n v="0"/>
    <n v="0"/>
    <n v="21"/>
    <m/>
    <n v="0"/>
    <n v="0"/>
    <n v="310"/>
    <n v="1139.5321039999999"/>
  </r>
  <r>
    <n v="2010"/>
    <s v="2C1"/>
    <x v="10"/>
    <n v="24103"/>
    <n v="21133"/>
    <n v="27"/>
    <s v="tonne"/>
    <n v="1521"/>
    <s v="Input"/>
    <s v="CO2"/>
    <n v="0.526586"/>
    <n v="1"/>
    <n v="1"/>
    <m/>
    <n v="0"/>
    <n v="0"/>
    <n v="21"/>
    <m/>
    <n v="0"/>
    <n v="0"/>
    <n v="310"/>
    <n v="800.93730600000004"/>
  </r>
  <r>
    <n v="2010"/>
    <s v="2C1"/>
    <x v="10"/>
    <n v="24103"/>
    <n v="21133"/>
    <n v="27"/>
    <s v="tonne"/>
    <n v="19367"/>
    <s v="Input"/>
    <s v="CO2"/>
    <n v="0.526586"/>
    <n v="1"/>
    <n v="1"/>
    <m/>
    <n v="0"/>
    <n v="0"/>
    <n v="21"/>
    <m/>
    <n v="0"/>
    <n v="0"/>
    <n v="310"/>
    <n v="10198.391062000001"/>
  </r>
  <r>
    <n v="2010"/>
    <s v="2C1"/>
    <x v="10"/>
    <n v="24103"/>
    <n v="21133"/>
    <n v="27"/>
    <s v="tonne"/>
    <n v="2756"/>
    <s v="Input"/>
    <s v="CO2"/>
    <n v="0.526586"/>
    <n v="1"/>
    <n v="1"/>
    <m/>
    <n v="0"/>
    <n v="0"/>
    <n v="21"/>
    <m/>
    <n v="0"/>
    <n v="0"/>
    <n v="310"/>
    <n v="1451.2710159999999"/>
  </r>
  <r>
    <n v="2010"/>
    <s v="2C1"/>
    <x v="10"/>
    <n v="24103"/>
    <n v="21133"/>
    <n v="27"/>
    <s v="tonne"/>
    <n v="45524"/>
    <s v="Input"/>
    <s v="CO2"/>
    <n v="0.526586"/>
    <n v="1"/>
    <n v="1"/>
    <m/>
    <n v="0"/>
    <n v="0"/>
    <n v="21"/>
    <m/>
    <n v="0"/>
    <n v="0"/>
    <n v="310"/>
    <n v="23972.301063999999"/>
  </r>
  <r>
    <n v="2010"/>
    <s v="2C1"/>
    <x v="10"/>
    <n v="24103"/>
    <n v="21134"/>
    <n v="27"/>
    <s v="tonne"/>
    <n v="133325"/>
    <s v="Input"/>
    <s v="CO2"/>
    <n v="0.526586"/>
    <n v="1"/>
    <n v="1"/>
    <m/>
    <n v="0"/>
    <n v="0"/>
    <n v="21"/>
    <m/>
    <n v="0"/>
    <n v="0"/>
    <n v="310"/>
    <n v="70207.078450000001"/>
  </r>
  <r>
    <n v="2010"/>
    <s v="2C1"/>
    <x v="10"/>
    <n v="24103"/>
    <n v="21134"/>
    <n v="27"/>
    <s v="tonne"/>
    <n v="808273"/>
    <s v="Input"/>
    <s v="CO2"/>
    <n v="0.526586"/>
    <n v="1"/>
    <n v="1"/>
    <m/>
    <n v="0"/>
    <n v="0"/>
    <n v="21"/>
    <m/>
    <n v="0"/>
    <n v="0"/>
    <n v="310"/>
    <n v="425625.24597799999"/>
  </r>
  <r>
    <n v="2010"/>
    <s v="2C1"/>
    <x v="10"/>
    <n v="24103"/>
    <n v="21134"/>
    <n v="27"/>
    <s v="tonne"/>
    <n v="23919.38"/>
    <s v="Input"/>
    <s v="CO2"/>
    <n v="0.526586"/>
    <n v="1"/>
    <n v="1"/>
    <m/>
    <n v="0"/>
    <n v="0"/>
    <n v="21"/>
    <m/>
    <n v="0"/>
    <n v="0"/>
    <n v="310"/>
    <n v="12595.610636680001"/>
  </r>
  <r>
    <n v="2010"/>
    <s v="2C1"/>
    <x v="9"/>
    <n v="24103"/>
    <n v="21168"/>
    <n v="27"/>
    <s v="tonne"/>
    <n v="5209"/>
    <s v="Input"/>
    <s v="CO2"/>
    <n v="0.45267000000000002"/>
    <n v="1"/>
    <n v="1"/>
    <m/>
    <n v="0"/>
    <n v="0"/>
    <n v="21"/>
    <m/>
    <n v="0"/>
    <n v="0"/>
    <n v="310"/>
    <n v="2357.9580300000002"/>
  </r>
  <r>
    <n v="2010"/>
    <s v="2C1"/>
    <x v="9"/>
    <n v="24103"/>
    <n v="21168"/>
    <n v="27"/>
    <s v="tonne"/>
    <n v="179653"/>
    <s v="Input"/>
    <s v="CO2"/>
    <n v="0.45267000000000002"/>
    <n v="1"/>
    <n v="1"/>
    <m/>
    <n v="0"/>
    <n v="0"/>
    <n v="21"/>
    <m/>
    <n v="0"/>
    <n v="0"/>
    <n v="310"/>
    <n v="81323.523509999999"/>
  </r>
  <r>
    <n v="2010"/>
    <s v="2C1"/>
    <x v="9"/>
    <n v="24103"/>
    <n v="21168"/>
    <n v="27"/>
    <s v="tonne"/>
    <n v="481919"/>
    <s v="Input"/>
    <s v="CO2"/>
    <n v="0.45267000000000002"/>
    <n v="1"/>
    <n v="1"/>
    <m/>
    <n v="0"/>
    <n v="0"/>
    <n v="21"/>
    <m/>
    <n v="0"/>
    <n v="0"/>
    <n v="310"/>
    <n v="218150.27373000002"/>
  </r>
  <r>
    <n v="2010"/>
    <s v="2C1"/>
    <x v="9"/>
    <n v="24103"/>
    <n v="21168"/>
    <n v="27"/>
    <s v="tonne"/>
    <n v="894614"/>
    <s v="Input"/>
    <s v="CO2"/>
    <n v="0.45267000000000002"/>
    <n v="1"/>
    <n v="1"/>
    <m/>
    <n v="0"/>
    <n v="0"/>
    <n v="21"/>
    <m/>
    <n v="0"/>
    <n v="0"/>
    <n v="310"/>
    <n v="404964.91938000004"/>
  </r>
  <r>
    <n v="2010"/>
    <s v="2C1"/>
    <x v="9"/>
    <n v="24103"/>
    <n v="21168"/>
    <n v="27"/>
    <s v="tonne"/>
    <n v="724"/>
    <s v="Input"/>
    <s v="CO2"/>
    <n v="0.45267000000000002"/>
    <n v="1"/>
    <n v="1"/>
    <m/>
    <n v="0"/>
    <n v="0"/>
    <n v="21"/>
    <m/>
    <n v="0"/>
    <n v="0"/>
    <n v="310"/>
    <n v="327.73308000000003"/>
  </r>
  <r>
    <n v="2010"/>
    <s v="2C1"/>
    <x v="9"/>
    <n v="24105"/>
    <n v="21126"/>
    <n v="27"/>
    <s v="tonne"/>
    <n v="5960"/>
    <s v="Input"/>
    <s v="CO2"/>
    <n v="0.45267000000000002"/>
    <n v="2.27"/>
    <n v="1"/>
    <m/>
    <n v="0"/>
    <n v="0"/>
    <n v="21"/>
    <m/>
    <n v="0"/>
    <n v="0"/>
    <n v="310"/>
    <n v="6124.2629639999996"/>
  </r>
  <r>
    <n v="2010"/>
    <s v="2C1"/>
    <x v="10"/>
    <n v="24105"/>
    <n v="21134"/>
    <n v="27"/>
    <s v="tonne"/>
    <n v="299609"/>
    <s v="Input"/>
    <s v="CO2"/>
    <n v="0.526586"/>
    <n v="1"/>
    <n v="1"/>
    <m/>
    <n v="0"/>
    <n v="0"/>
    <n v="21"/>
    <m/>
    <n v="0"/>
    <n v="0"/>
    <n v="310"/>
    <n v="157769.904874"/>
  </r>
  <r>
    <n v="2010"/>
    <s v="2C1"/>
    <x v="9"/>
    <n v="24105"/>
    <n v="21168"/>
    <n v="27"/>
    <s v="tonne"/>
    <n v="4129"/>
    <s v="Input"/>
    <s v="CO2"/>
    <n v="0.45267000000000002"/>
    <n v="2.27"/>
    <n v="1"/>
    <m/>
    <n v="0"/>
    <n v="0"/>
    <n v="21"/>
    <m/>
    <n v="0"/>
    <n v="0"/>
    <n v="310"/>
    <n v="4242.7989561000004"/>
  </r>
  <r>
    <n v="2010"/>
    <s v="2C1"/>
    <x v="9"/>
    <n v="24105"/>
    <n v="21168"/>
    <n v="27"/>
    <s v="tonne"/>
    <n v="582"/>
    <s v="Input"/>
    <s v="CO2"/>
    <n v="0.45267000000000002"/>
    <n v="2.27"/>
    <n v="1"/>
    <m/>
    <n v="0"/>
    <n v="0"/>
    <n v="21"/>
    <m/>
    <n v="0"/>
    <n v="0"/>
    <n v="310"/>
    <n v="598.04044379999993"/>
  </r>
  <r>
    <n v="2010"/>
    <s v="2C1"/>
    <x v="9"/>
    <n v="24105"/>
    <n v="21168"/>
    <n v="27"/>
    <s v="tonne"/>
    <n v="1484639"/>
    <s v="Input"/>
    <s v="CO2"/>
    <n v="0.45267000000000002"/>
    <n v="2.27"/>
    <n v="1"/>
    <m/>
    <n v="0"/>
    <n v="0"/>
    <n v="21"/>
    <m/>
    <n v="0"/>
    <n v="0"/>
    <n v="310"/>
    <n v="1525556.9870151"/>
  </r>
  <r>
    <n v="2010"/>
    <s v="2C1"/>
    <x v="9"/>
    <n v="24105"/>
    <n v="21168"/>
    <n v="27"/>
    <s v="tonne"/>
    <n v="27552"/>
    <s v="Input"/>
    <s v="CO2"/>
    <n v="0.45267000000000002"/>
    <n v="2.27"/>
    <n v="1"/>
    <m/>
    <n v="0"/>
    <n v="0"/>
    <n v="21"/>
    <m/>
    <n v="0"/>
    <n v="0"/>
    <n v="310"/>
    <n v="28311.3579168"/>
  </r>
  <r>
    <n v="2010"/>
    <s v="2C1"/>
    <x v="9"/>
    <n v="24105"/>
    <n v="21168"/>
    <n v="27"/>
    <s v="tonne"/>
    <n v="5609"/>
    <s v="Input"/>
    <s v="CO2"/>
    <n v="0.45267000000000002"/>
    <n v="2.27"/>
    <n v="1"/>
    <m/>
    <n v="0"/>
    <n v="0"/>
    <n v="21"/>
    <m/>
    <n v="0"/>
    <n v="0"/>
    <n v="310"/>
    <n v="5763.5890880999996"/>
  </r>
  <r>
    <n v="2010"/>
    <s v="2C1"/>
    <x v="10"/>
    <n v="24109"/>
    <n v="21132"/>
    <n v="27"/>
    <s v="tonne"/>
    <n v="2788.2570000000001"/>
    <s v="Input"/>
    <s v="CO2"/>
    <n v="0.526586"/>
    <n v="1"/>
    <n v="1"/>
    <m/>
    <n v="0"/>
    <n v="0"/>
    <n v="21"/>
    <m/>
    <n v="0"/>
    <n v="0"/>
    <n v="310"/>
    <n v="1468.257100602"/>
  </r>
  <r>
    <n v="2010"/>
    <s v="2C1"/>
    <x v="10"/>
    <n v="24109"/>
    <n v="21132"/>
    <n v="27"/>
    <s v="tonne"/>
    <n v="7038"/>
    <s v="Input"/>
    <s v="CO2"/>
    <n v="0.526586"/>
    <n v="1"/>
    <n v="1"/>
    <m/>
    <n v="0"/>
    <n v="0"/>
    <n v="21"/>
    <m/>
    <n v="0"/>
    <n v="0"/>
    <n v="310"/>
    <n v="3706.1122679999999"/>
  </r>
  <r>
    <n v="2010"/>
    <s v="2C1"/>
    <x v="10"/>
    <n v="24109"/>
    <n v="21132"/>
    <n v="27"/>
    <s v="tonne"/>
    <n v="3044"/>
    <s v="Input"/>
    <s v="CO2"/>
    <n v="0.526586"/>
    <n v="1"/>
    <n v="1"/>
    <m/>
    <n v="0"/>
    <n v="0"/>
    <n v="21"/>
    <m/>
    <n v="0"/>
    <n v="0"/>
    <n v="310"/>
    <n v="1602.927784"/>
  </r>
  <r>
    <n v="2010"/>
    <s v="2C1"/>
    <x v="10"/>
    <n v="24109"/>
    <n v="21132"/>
    <n v="27"/>
    <s v="tonne"/>
    <n v="2755"/>
    <s v="Input"/>
    <s v="CO2"/>
    <n v="0.526586"/>
    <n v="1"/>
    <n v="1"/>
    <m/>
    <n v="0"/>
    <n v="0"/>
    <n v="21"/>
    <m/>
    <n v="0"/>
    <n v="0"/>
    <n v="310"/>
    <n v="1450.74443"/>
  </r>
  <r>
    <n v="2010"/>
    <s v="2C1"/>
    <x v="10"/>
    <n v="24109"/>
    <n v="21132"/>
    <n v="27"/>
    <s v="tonne"/>
    <n v="406.03500000000003"/>
    <s v="Input"/>
    <s v="CO2"/>
    <n v="0.526586"/>
    <n v="1"/>
    <n v="1"/>
    <m/>
    <n v="0"/>
    <n v="0"/>
    <n v="21"/>
    <m/>
    <n v="0"/>
    <n v="0"/>
    <n v="310"/>
    <n v="213.81234651000003"/>
  </r>
  <r>
    <n v="2010"/>
    <s v="2C1"/>
    <x v="10"/>
    <n v="24109"/>
    <n v="21132"/>
    <n v="27"/>
    <s v="tonne"/>
    <n v="14725.48"/>
    <s v="Input"/>
    <s v="CO2"/>
    <n v="0.526586"/>
    <n v="1"/>
    <n v="1"/>
    <m/>
    <n v="0"/>
    <n v="0"/>
    <n v="21"/>
    <m/>
    <n v="0"/>
    <n v="0"/>
    <n v="310"/>
    <n v="7754.2316112799999"/>
  </r>
  <r>
    <n v="2010"/>
    <s v="2C1"/>
    <x v="10"/>
    <n v="24109"/>
    <n v="21133"/>
    <n v="27"/>
    <s v="tonne"/>
    <n v="2255"/>
    <s v="Input"/>
    <s v="CO2"/>
    <n v="0.526586"/>
    <n v="1"/>
    <n v="1"/>
    <m/>
    <n v="0"/>
    <n v="0"/>
    <n v="21"/>
    <m/>
    <n v="0"/>
    <n v="0"/>
    <n v="310"/>
    <n v="1187.4514300000001"/>
  </r>
  <r>
    <n v="2010"/>
    <s v="2C1"/>
    <x v="9"/>
    <n v="24109"/>
    <n v="21168"/>
    <n v="27"/>
    <s v="tonne"/>
    <n v="1367566"/>
    <s v="Input"/>
    <s v="CO2"/>
    <n v="0.45267000000000002"/>
    <n v="1"/>
    <n v="1"/>
    <m/>
    <n v="0"/>
    <n v="0"/>
    <n v="21"/>
    <m/>
    <n v="0"/>
    <n v="0"/>
    <n v="310"/>
    <n v="619056.10122000007"/>
  </r>
  <r>
    <n v="2010"/>
    <s v="2C1"/>
    <x v="9"/>
    <n v="24109"/>
    <n v="21168"/>
    <n v="27"/>
    <s v="tonne"/>
    <n v="698992"/>
    <s v="Input"/>
    <s v="CO2"/>
    <n v="0.45267000000000002"/>
    <n v="1"/>
    <n v="1"/>
    <m/>
    <n v="0"/>
    <n v="0"/>
    <n v="21"/>
    <m/>
    <n v="0"/>
    <n v="0"/>
    <n v="310"/>
    <n v="316412.70864000003"/>
  </r>
  <r>
    <n v="2010"/>
    <s v="2C1"/>
    <x v="9"/>
    <n v="24109"/>
    <n v="21168"/>
    <n v="27"/>
    <s v="tonne"/>
    <n v="64575"/>
    <s v="Input"/>
    <s v="CO2"/>
    <n v="0.45267000000000002"/>
    <n v="1"/>
    <n v="1"/>
    <m/>
    <n v="0"/>
    <n v="0"/>
    <n v="21"/>
    <m/>
    <n v="0"/>
    <n v="0"/>
    <n v="310"/>
    <n v="29231.165250000002"/>
  </r>
  <r>
    <n v="2010"/>
    <s v="2C1"/>
    <x v="10"/>
    <n v="24319"/>
    <n v="21132"/>
    <n v="27"/>
    <s v="tonne"/>
    <n v="1059.471"/>
    <s v="Input"/>
    <s v="CO2"/>
    <n v="0.526586"/>
    <n v="1"/>
    <n v="1"/>
    <m/>
    <n v="0"/>
    <n v="0"/>
    <n v="21"/>
    <m/>
    <n v="0"/>
    <n v="0"/>
    <n v="310"/>
    <n v="557.90259600599995"/>
  </r>
  <r>
    <n v="2010"/>
    <s v="2C1"/>
    <x v="10"/>
    <n v="24319"/>
    <n v="21133"/>
    <n v="27"/>
    <s v="tonne"/>
    <n v="12315"/>
    <s v="Input"/>
    <s v="CO2"/>
    <n v="0.526586"/>
    <n v="1"/>
    <n v="1"/>
    <m/>
    <n v="0"/>
    <n v="0"/>
    <n v="21"/>
    <m/>
    <n v="0"/>
    <n v="0"/>
    <n v="310"/>
    <n v="6484.9065899999996"/>
  </r>
  <r>
    <n v="2010"/>
    <s v="2C1"/>
    <x v="9"/>
    <n v="24319"/>
    <n v="21168"/>
    <n v="27"/>
    <s v="tonne"/>
    <n v="13943"/>
    <s v="Input"/>
    <s v="CO2"/>
    <n v="0.45267000000000002"/>
    <n v="1"/>
    <n v="1"/>
    <m/>
    <n v="0"/>
    <n v="0"/>
    <n v="21"/>
    <m/>
    <n v="0"/>
    <n v="0"/>
    <n v="310"/>
    <n v="6311.5778100000007"/>
  </r>
  <r>
    <n v="2010"/>
    <s v="2C1"/>
    <x v="9"/>
    <n v="24319"/>
    <n v="21168"/>
    <n v="27"/>
    <s v="tonne"/>
    <n v="52.5"/>
    <s v="Input"/>
    <s v="CO2"/>
    <n v="0.45267000000000002"/>
    <n v="1"/>
    <n v="1"/>
    <m/>
    <n v="0"/>
    <n v="0"/>
    <n v="21"/>
    <m/>
    <n v="0"/>
    <n v="0"/>
    <n v="310"/>
    <n v="23.765174999999999"/>
  </r>
  <r>
    <n v="2010"/>
    <s v="2C1"/>
    <x v="9"/>
    <n v="24319"/>
    <n v="21168"/>
    <n v="27"/>
    <s v="tonne"/>
    <n v="426.76920000000001"/>
    <s v="Input"/>
    <s v="CO2"/>
    <n v="0.45267000000000002"/>
    <n v="1"/>
    <n v="1"/>
    <m/>
    <n v="0"/>
    <n v="0"/>
    <n v="21"/>
    <m/>
    <n v="0"/>
    <n v="0"/>
    <n v="310"/>
    <n v="193.18561376400001"/>
  </r>
  <r>
    <n v="2010"/>
    <s v="2C1"/>
    <x v="9"/>
    <n v="24319"/>
    <n v="21168"/>
    <n v="27"/>
    <s v="tonne"/>
    <n v="1503"/>
    <s v="Input"/>
    <s v="CO2"/>
    <n v="0.45267000000000002"/>
    <n v="1"/>
    <n v="1"/>
    <m/>
    <n v="0"/>
    <n v="0"/>
    <n v="21"/>
    <m/>
    <n v="0"/>
    <n v="0"/>
    <n v="310"/>
    <n v="680.36301000000003"/>
  </r>
  <r>
    <n v="2010"/>
    <s v="2C1"/>
    <x v="9"/>
    <n v="24319"/>
    <n v="21168"/>
    <n v="27"/>
    <s v="tonne"/>
    <n v="90"/>
    <s v="Input"/>
    <s v="CO2"/>
    <n v="0.45267000000000002"/>
    <n v="1"/>
    <n v="1"/>
    <m/>
    <n v="0"/>
    <n v="0"/>
    <n v="21"/>
    <m/>
    <n v="0"/>
    <n v="0"/>
    <n v="310"/>
    <n v="40.740300000000005"/>
  </r>
  <r>
    <n v="2010"/>
    <s v="2C1"/>
    <x v="9"/>
    <n v="24319"/>
    <n v="21168"/>
    <n v="27"/>
    <s v="tonne"/>
    <n v="15"/>
    <s v="Input"/>
    <s v="CO2"/>
    <n v="0.45267000000000002"/>
    <n v="1"/>
    <n v="1"/>
    <m/>
    <n v="0"/>
    <n v="0"/>
    <n v="21"/>
    <m/>
    <n v="0"/>
    <n v="0"/>
    <n v="310"/>
    <n v="6.7900499999999999"/>
  </r>
  <r>
    <n v="2010"/>
    <s v="2C1"/>
    <x v="9"/>
    <n v="24319"/>
    <n v="21168"/>
    <n v="27"/>
    <s v="tonne"/>
    <n v="16.147200000000002"/>
    <s v="Input"/>
    <s v="CO2"/>
    <n v="0.45267000000000002"/>
    <n v="1"/>
    <n v="1"/>
    <m/>
    <n v="0"/>
    <n v="0"/>
    <n v="21"/>
    <m/>
    <n v="0"/>
    <n v="0"/>
    <n v="310"/>
    <n v="7.3093530240000009"/>
  </r>
  <r>
    <n v="2010"/>
    <s v="2C1"/>
    <x v="9"/>
    <n v="24319"/>
    <n v="21168"/>
    <n v="27"/>
    <s v="tonne"/>
    <n v="360.125"/>
    <s v="Input"/>
    <s v="CO2"/>
    <n v="0.45267000000000002"/>
    <n v="1"/>
    <n v="1"/>
    <m/>
    <n v="0"/>
    <n v="0"/>
    <n v="21"/>
    <m/>
    <n v="0"/>
    <n v="0"/>
    <n v="310"/>
    <n v="163.01778375000001"/>
  </r>
  <r>
    <n v="2010"/>
    <s v="2C1"/>
    <x v="9"/>
    <n v="24319"/>
    <n v="21168"/>
    <n v="27"/>
    <s v="tonne"/>
    <n v="41.263199999999998"/>
    <s v="Input"/>
    <s v="CO2"/>
    <n v="0.45267000000000002"/>
    <n v="1"/>
    <n v="1"/>
    <m/>
    <n v="0"/>
    <n v="0"/>
    <n v="21"/>
    <m/>
    <n v="0"/>
    <n v="0"/>
    <n v="310"/>
    <n v="18.678612743999999"/>
  </r>
  <r>
    <n v="2010"/>
    <s v="2C2"/>
    <x v="11"/>
    <n v="24101"/>
    <n v="71114"/>
    <n v="27"/>
    <s v="tonne"/>
    <n v="207"/>
    <s v="Output"/>
    <s v="CO2"/>
    <n v="1.5"/>
    <n v="1"/>
    <n v="1"/>
    <s v="CH4"/>
    <n v="0"/>
    <n v="1"/>
    <n v="21"/>
    <m/>
    <n v="0"/>
    <n v="0"/>
    <n v="310"/>
    <n v="310.5"/>
  </r>
  <r>
    <n v="2010"/>
    <s v="2C2"/>
    <x v="12"/>
    <n v="24101"/>
    <n v="71115"/>
    <n v="27"/>
    <s v="tonne"/>
    <n v="18695.099999999999"/>
    <s v="Output"/>
    <s v="CO2"/>
    <n v="4"/>
    <n v="1E-3"/>
    <n v="1"/>
    <s v="CH4"/>
    <n v="1.1019999999999999E-3"/>
    <n v="1E-3"/>
    <n v="21"/>
    <m/>
    <n v="0"/>
    <n v="0"/>
    <n v="310"/>
    <n v="75.213042004200005"/>
  </r>
  <r>
    <n v="2010"/>
    <s v="2C2"/>
    <x v="13"/>
    <n v="24101"/>
    <n v="71117"/>
    <n v="27"/>
    <s v="tonne"/>
    <n v="45771"/>
    <s v="Output"/>
    <s v="CO2"/>
    <n v="1.3"/>
    <n v="1"/>
    <n v="1"/>
    <m/>
    <n v="0"/>
    <n v="0"/>
    <n v="21"/>
    <m/>
    <n v="0"/>
    <n v="0"/>
    <n v="310"/>
    <n v="59502.3"/>
  </r>
  <r>
    <n v="2010"/>
    <s v="2C2"/>
    <x v="11"/>
    <n v="24102"/>
    <n v="71114"/>
    <n v="27"/>
    <s v="tonne"/>
    <n v="38113"/>
    <s v="Output"/>
    <s v="CO2"/>
    <n v="1.5"/>
    <n v="1"/>
    <n v="1"/>
    <s v="CH4"/>
    <n v="0"/>
    <n v="1"/>
    <n v="21"/>
    <m/>
    <n v="0"/>
    <n v="0"/>
    <n v="310"/>
    <n v="57169.5"/>
  </r>
  <r>
    <n v="2010"/>
    <s v="2C2"/>
    <x v="11"/>
    <n v="24102"/>
    <n v="71114"/>
    <n v="27"/>
    <s v="tonne"/>
    <n v="13259"/>
    <s v="Output"/>
    <s v="CO2"/>
    <n v="1.5"/>
    <n v="1"/>
    <n v="1"/>
    <s v="CH4"/>
    <n v="0"/>
    <n v="1"/>
    <n v="21"/>
    <m/>
    <n v="0"/>
    <n v="0"/>
    <n v="310"/>
    <n v="19888.5"/>
  </r>
  <r>
    <n v="2010"/>
    <s v="2C2"/>
    <x v="11"/>
    <n v="24102"/>
    <n v="71114"/>
    <n v="27"/>
    <s v="tonne"/>
    <n v="3898"/>
    <s v="Output"/>
    <s v="CO2"/>
    <n v="1.5"/>
    <n v="1"/>
    <n v="1"/>
    <s v="CH4"/>
    <n v="0"/>
    <n v="1"/>
    <n v="21"/>
    <m/>
    <n v="0"/>
    <n v="0"/>
    <n v="310"/>
    <n v="5847"/>
  </r>
  <r>
    <n v="2010"/>
    <s v="2C2"/>
    <x v="12"/>
    <n v="24102"/>
    <n v="71115"/>
    <n v="27"/>
    <s v="tonne"/>
    <n v="500"/>
    <s v="Output"/>
    <s v="CO2"/>
    <n v="4"/>
    <n v="1E-3"/>
    <n v="1"/>
    <s v="CH4"/>
    <n v="1.1019999999999999E-3"/>
    <n v="1E-3"/>
    <n v="21"/>
    <m/>
    <n v="0"/>
    <n v="0"/>
    <n v="310"/>
    <n v="2.011571"/>
  </r>
  <r>
    <n v="2010"/>
    <s v="2C2"/>
    <x v="13"/>
    <n v="24102"/>
    <n v="71117"/>
    <n v="27"/>
    <s v="tonne"/>
    <n v="540"/>
    <s v="Output"/>
    <s v="CO2"/>
    <n v="1.3"/>
    <n v="1"/>
    <n v="1"/>
    <m/>
    <n v="0"/>
    <n v="0"/>
    <n v="21"/>
    <m/>
    <n v="0"/>
    <n v="0"/>
    <n v="310"/>
    <n v="702"/>
  </r>
  <r>
    <n v="2010"/>
    <s v="2C2"/>
    <x v="11"/>
    <n v="24103"/>
    <n v="71114"/>
    <n v="27"/>
    <s v="tonne"/>
    <n v="4443"/>
    <s v="Output"/>
    <s v="CO2"/>
    <n v="1.5"/>
    <n v="1"/>
    <n v="1"/>
    <s v="CH4"/>
    <n v="0"/>
    <n v="1"/>
    <n v="21"/>
    <m/>
    <n v="0"/>
    <n v="0"/>
    <n v="310"/>
    <n v="6664.5"/>
  </r>
  <r>
    <n v="2010"/>
    <s v="2C2"/>
    <x v="11"/>
    <n v="24103"/>
    <n v="71114"/>
    <n v="27"/>
    <s v="tonne"/>
    <n v="26531"/>
    <s v="Output"/>
    <s v="CO2"/>
    <n v="1.5"/>
    <n v="1"/>
    <n v="1"/>
    <s v="CH4"/>
    <n v="0"/>
    <n v="1"/>
    <n v="21"/>
    <m/>
    <n v="0"/>
    <n v="0"/>
    <n v="310"/>
    <n v="39796.5"/>
  </r>
  <r>
    <n v="2010"/>
    <s v="2C2"/>
    <x v="11"/>
    <n v="24103"/>
    <n v="71114"/>
    <n v="27"/>
    <s v="tonne"/>
    <n v="9108.6080000000002"/>
    <s v="Output"/>
    <s v="CO2"/>
    <n v="1.5"/>
    <n v="1"/>
    <n v="1"/>
    <s v="CH4"/>
    <n v="0"/>
    <n v="1"/>
    <n v="21"/>
    <m/>
    <n v="0"/>
    <n v="0"/>
    <n v="310"/>
    <n v="13662.912"/>
  </r>
  <r>
    <n v="2010"/>
    <s v="2C2"/>
    <x v="11"/>
    <n v="24103"/>
    <n v="71114"/>
    <n v="27"/>
    <s v="tonne"/>
    <n v="2323"/>
    <s v="Output"/>
    <s v="CO2"/>
    <n v="1.5"/>
    <n v="1"/>
    <n v="1"/>
    <s v="CH4"/>
    <n v="0"/>
    <n v="1"/>
    <n v="21"/>
    <m/>
    <n v="0"/>
    <n v="0"/>
    <n v="310"/>
    <n v="3484.5"/>
  </r>
  <r>
    <n v="2010"/>
    <s v="2C2"/>
    <x v="12"/>
    <n v="24103"/>
    <n v="71115"/>
    <n v="27"/>
    <s v="tonne"/>
    <n v="12"/>
    <s v="Output"/>
    <s v="CO2"/>
    <n v="4"/>
    <n v="1E-3"/>
    <n v="1"/>
    <s v="CH4"/>
    <n v="1.1019999999999999E-3"/>
    <n v="1E-3"/>
    <n v="21"/>
    <m/>
    <n v="0"/>
    <n v="0"/>
    <n v="310"/>
    <n v="4.8277703999999998E-2"/>
  </r>
  <r>
    <n v="2010"/>
    <s v="2C2"/>
    <x v="12"/>
    <n v="24103"/>
    <n v="71115"/>
    <n v="27"/>
    <s v="tonne"/>
    <n v="241"/>
    <s v="Output"/>
    <s v="CO2"/>
    <n v="4"/>
    <n v="1E-3"/>
    <n v="1"/>
    <s v="CH4"/>
    <n v="1.1019999999999999E-3"/>
    <n v="1E-3"/>
    <n v="21"/>
    <m/>
    <n v="0"/>
    <n v="0"/>
    <n v="310"/>
    <n v="0.96957722199999996"/>
  </r>
  <r>
    <n v="2010"/>
    <s v="2C2"/>
    <x v="12"/>
    <n v="24103"/>
    <n v="71115"/>
    <n v="27"/>
    <s v="tonne"/>
    <n v="1224"/>
    <s v="Output"/>
    <s v="CO2"/>
    <n v="4"/>
    <n v="1E-3"/>
    <n v="1"/>
    <s v="CH4"/>
    <n v="1.1019999999999999E-3"/>
    <n v="1E-3"/>
    <n v="21"/>
    <m/>
    <n v="0"/>
    <n v="0"/>
    <n v="310"/>
    <n v="4.9243258079999999"/>
  </r>
  <r>
    <n v="2010"/>
    <s v="2C2"/>
    <x v="12"/>
    <n v="24103"/>
    <n v="71115"/>
    <n v="27"/>
    <s v="tonne"/>
    <n v="30"/>
    <s v="Output"/>
    <s v="CO2"/>
    <n v="4"/>
    <n v="1E-3"/>
    <n v="1"/>
    <s v="CH4"/>
    <n v="1.1019999999999999E-3"/>
    <n v="1E-3"/>
    <n v="21"/>
    <m/>
    <n v="0"/>
    <n v="0"/>
    <n v="310"/>
    <n v="0.12069426"/>
  </r>
  <r>
    <n v="2010"/>
    <s v="2C2"/>
    <x v="12"/>
    <n v="24104"/>
    <n v="21446"/>
    <n v="27"/>
    <s v="tonne"/>
    <n v="144"/>
    <s v="Output"/>
    <s v="CO2"/>
    <n v="4"/>
    <n v="1E-3"/>
    <n v="1"/>
    <s v="CH4"/>
    <n v="1.1019999999999999E-3"/>
    <n v="1E-3"/>
    <n v="21"/>
    <m/>
    <n v="0"/>
    <n v="0"/>
    <n v="310"/>
    <n v="0.57933244800000006"/>
  </r>
  <r>
    <n v="2010"/>
    <s v="2C2"/>
    <x v="12"/>
    <n v="24104"/>
    <n v="21446"/>
    <n v="27"/>
    <s v="tonne"/>
    <n v="4726"/>
    <s v="Output"/>
    <s v="CO2"/>
    <n v="4"/>
    <n v="1E-3"/>
    <n v="1"/>
    <s v="CH4"/>
    <n v="1.1019999999999999E-3"/>
    <n v="1E-3"/>
    <n v="21"/>
    <m/>
    <n v="0"/>
    <n v="0"/>
    <n v="310"/>
    <n v="19.013369092000001"/>
  </r>
  <r>
    <n v="2010"/>
    <s v="2C2"/>
    <x v="12"/>
    <n v="24104"/>
    <n v="21446"/>
    <n v="27"/>
    <s v="tonne"/>
    <n v="69"/>
    <s v="Output"/>
    <s v="CO2"/>
    <n v="4"/>
    <n v="1E-3"/>
    <n v="1"/>
    <s v="CH4"/>
    <n v="1.1019999999999999E-3"/>
    <n v="1E-3"/>
    <n v="21"/>
    <m/>
    <n v="0"/>
    <n v="0"/>
    <n v="310"/>
    <n v="0.27759679800000003"/>
  </r>
  <r>
    <n v="2010"/>
    <s v="2C2"/>
    <x v="11"/>
    <n v="24104"/>
    <n v="71114"/>
    <n v="27"/>
    <s v="tonne"/>
    <n v="103"/>
    <s v="Output"/>
    <s v="CO2"/>
    <n v="1.5"/>
    <n v="1"/>
    <n v="1"/>
    <s v="CH4"/>
    <n v="0"/>
    <n v="1"/>
    <n v="21"/>
    <m/>
    <n v="0"/>
    <n v="0"/>
    <n v="310"/>
    <n v="154.5"/>
  </r>
  <r>
    <n v="2010"/>
    <s v="2C2"/>
    <x v="11"/>
    <n v="24104"/>
    <n v="71114"/>
    <n v="27"/>
    <s v="tonne"/>
    <n v="16679"/>
    <s v="Output"/>
    <s v="CO2"/>
    <n v="1.5"/>
    <n v="1"/>
    <n v="1"/>
    <s v="CH4"/>
    <n v="0"/>
    <n v="1"/>
    <n v="21"/>
    <m/>
    <n v="0"/>
    <n v="0"/>
    <n v="310"/>
    <n v="25018.5"/>
  </r>
  <r>
    <n v="2010"/>
    <s v="2C2"/>
    <x v="11"/>
    <n v="24104"/>
    <n v="71114"/>
    <n v="27"/>
    <s v="tonne"/>
    <n v="24086"/>
    <s v="Output"/>
    <s v="CO2"/>
    <n v="1.5"/>
    <n v="1"/>
    <n v="1"/>
    <s v="CH4"/>
    <n v="0"/>
    <n v="1"/>
    <n v="21"/>
    <m/>
    <n v="0"/>
    <n v="0"/>
    <n v="310"/>
    <n v="36129"/>
  </r>
  <r>
    <n v="2010"/>
    <s v="2C2"/>
    <x v="11"/>
    <n v="24104"/>
    <n v="71114"/>
    <n v="27"/>
    <s v="tonne"/>
    <n v="7860"/>
    <s v="Output"/>
    <s v="CO2"/>
    <n v="1.5"/>
    <n v="1"/>
    <n v="1"/>
    <s v="CH4"/>
    <n v="0"/>
    <n v="1"/>
    <n v="21"/>
    <m/>
    <n v="0"/>
    <n v="0"/>
    <n v="310"/>
    <n v="11790"/>
  </r>
  <r>
    <n v="2010"/>
    <s v="2C2"/>
    <x v="11"/>
    <n v="24104"/>
    <n v="71114"/>
    <n v="27"/>
    <s v="tonne"/>
    <n v="1879.308"/>
    <s v="Output"/>
    <s v="CO2"/>
    <n v="1.5"/>
    <n v="1"/>
    <n v="1"/>
    <s v="CH4"/>
    <n v="0"/>
    <n v="1"/>
    <n v="21"/>
    <m/>
    <n v="0"/>
    <n v="0"/>
    <n v="310"/>
    <n v="2818.962"/>
  </r>
  <r>
    <n v="2010"/>
    <s v="2C2"/>
    <x v="11"/>
    <n v="24104"/>
    <n v="71114"/>
    <n v="27"/>
    <s v="tonne"/>
    <n v="1741"/>
    <s v="Output"/>
    <s v="CO2"/>
    <n v="1.5"/>
    <n v="1"/>
    <n v="1"/>
    <s v="CH4"/>
    <n v="0"/>
    <n v="1"/>
    <n v="21"/>
    <m/>
    <n v="0"/>
    <n v="0"/>
    <n v="310"/>
    <n v="2611.5"/>
  </r>
  <r>
    <n v="2010"/>
    <s v="2C2"/>
    <x v="11"/>
    <n v="24104"/>
    <n v="71114"/>
    <n v="27"/>
    <s v="tonne"/>
    <n v="5576"/>
    <s v="Output"/>
    <s v="CO2"/>
    <n v="1.5"/>
    <n v="1"/>
    <n v="1"/>
    <s v="CH4"/>
    <n v="0"/>
    <n v="1"/>
    <n v="21"/>
    <m/>
    <n v="0"/>
    <n v="0"/>
    <n v="310"/>
    <n v="8364"/>
  </r>
  <r>
    <n v="2010"/>
    <s v="2C2"/>
    <x v="11"/>
    <n v="24104"/>
    <n v="71114"/>
    <n v="27"/>
    <s v="tonne"/>
    <n v="6548"/>
    <s v="Output"/>
    <s v="CO2"/>
    <n v="1.5"/>
    <n v="1"/>
    <n v="1"/>
    <s v="CH4"/>
    <n v="0"/>
    <n v="1"/>
    <n v="21"/>
    <m/>
    <n v="0"/>
    <n v="0"/>
    <n v="310"/>
    <n v="9822"/>
  </r>
  <r>
    <n v="2010"/>
    <s v="2C2"/>
    <x v="11"/>
    <n v="24104"/>
    <n v="71114"/>
    <n v="27"/>
    <s v="tonne"/>
    <n v="3711.2"/>
    <s v="Output"/>
    <s v="CO2"/>
    <n v="1.5"/>
    <n v="1"/>
    <n v="1"/>
    <s v="CH4"/>
    <n v="0"/>
    <n v="1"/>
    <n v="21"/>
    <m/>
    <n v="0"/>
    <n v="0"/>
    <n v="310"/>
    <n v="5566.7999999999993"/>
  </r>
  <r>
    <n v="2010"/>
    <s v="2C2"/>
    <x v="11"/>
    <n v="24104"/>
    <n v="71114"/>
    <n v="27"/>
    <s v="tonne"/>
    <n v="374"/>
    <s v="Output"/>
    <s v="CO2"/>
    <n v="1.5"/>
    <n v="1"/>
    <n v="1"/>
    <s v="CH4"/>
    <n v="0"/>
    <n v="1"/>
    <n v="21"/>
    <m/>
    <n v="0"/>
    <n v="0"/>
    <n v="310"/>
    <n v="561"/>
  </r>
  <r>
    <n v="2010"/>
    <s v="2C2"/>
    <x v="11"/>
    <n v="24104"/>
    <n v="71114"/>
    <n v="27"/>
    <s v="tonne"/>
    <n v="1930"/>
    <s v="Output"/>
    <s v="CO2"/>
    <n v="1.5"/>
    <n v="1"/>
    <n v="1"/>
    <s v="CH4"/>
    <n v="0"/>
    <n v="1"/>
    <n v="21"/>
    <m/>
    <n v="0"/>
    <n v="0"/>
    <n v="310"/>
    <n v="2895"/>
  </r>
  <r>
    <n v="2010"/>
    <s v="2C2"/>
    <x v="11"/>
    <n v="24104"/>
    <n v="71114"/>
    <n v="27"/>
    <s v="tonne"/>
    <n v="2570"/>
    <s v="Output"/>
    <s v="CO2"/>
    <n v="1.5"/>
    <n v="1"/>
    <n v="1"/>
    <s v="CH4"/>
    <n v="0"/>
    <n v="1"/>
    <n v="21"/>
    <m/>
    <n v="0"/>
    <n v="0"/>
    <n v="310"/>
    <n v="3855"/>
  </r>
  <r>
    <n v="2010"/>
    <s v="2C2"/>
    <x v="11"/>
    <n v="24104"/>
    <n v="71114"/>
    <n v="27"/>
    <s v="tonne"/>
    <n v="49102"/>
    <s v="Output"/>
    <s v="CO2"/>
    <n v="1.5"/>
    <n v="1"/>
    <n v="1"/>
    <s v="CH4"/>
    <n v="0"/>
    <n v="1"/>
    <n v="21"/>
    <m/>
    <n v="0"/>
    <n v="0"/>
    <n v="310"/>
    <n v="73653"/>
  </r>
  <r>
    <n v="2010"/>
    <s v="2C2"/>
    <x v="11"/>
    <n v="24104"/>
    <n v="71114"/>
    <n v="27"/>
    <s v="tonne"/>
    <n v="6512"/>
    <s v="Output"/>
    <s v="CO2"/>
    <n v="1.5"/>
    <n v="1"/>
    <n v="1"/>
    <s v="CH4"/>
    <n v="0"/>
    <n v="1"/>
    <n v="21"/>
    <m/>
    <n v="0"/>
    <n v="0"/>
    <n v="310"/>
    <n v="9768"/>
  </r>
  <r>
    <n v="2010"/>
    <s v="2C2"/>
    <x v="11"/>
    <n v="24104"/>
    <n v="71114"/>
    <n v="27"/>
    <s v="tonne"/>
    <n v="1617.982"/>
    <s v="Output"/>
    <s v="CO2"/>
    <n v="1.5"/>
    <n v="1"/>
    <n v="1"/>
    <s v="CH4"/>
    <n v="0"/>
    <n v="1"/>
    <n v="21"/>
    <m/>
    <n v="0"/>
    <n v="0"/>
    <n v="310"/>
    <n v="2426.973"/>
  </r>
  <r>
    <n v="2010"/>
    <s v="2C2"/>
    <x v="11"/>
    <n v="24104"/>
    <n v="71114"/>
    <n v="27"/>
    <s v="tonne"/>
    <n v="27.360189999999999"/>
    <s v="Output"/>
    <s v="CO2"/>
    <n v="1.5"/>
    <n v="1"/>
    <n v="1"/>
    <s v="CH4"/>
    <n v="0"/>
    <n v="1"/>
    <n v="21"/>
    <m/>
    <n v="0"/>
    <n v="0"/>
    <n v="310"/>
    <n v="41.040284999999997"/>
  </r>
  <r>
    <n v="2010"/>
    <s v="2C2"/>
    <x v="12"/>
    <n v="24104"/>
    <n v="71115"/>
    <n v="27"/>
    <s v="tonne"/>
    <n v="1896"/>
    <s v="Output"/>
    <s v="CO2"/>
    <n v="4"/>
    <n v="1E-3"/>
    <n v="1"/>
    <s v="CH4"/>
    <n v="1.1019999999999999E-3"/>
    <n v="1E-3"/>
    <n v="21"/>
    <m/>
    <n v="0"/>
    <n v="0"/>
    <n v="310"/>
    <n v="7.6278772320000003"/>
  </r>
  <r>
    <n v="2010"/>
    <s v="2C2"/>
    <x v="12"/>
    <n v="24104"/>
    <n v="71115"/>
    <n v="27"/>
    <s v="tonne"/>
    <n v="1337"/>
    <s v="Output"/>
    <s v="CO2"/>
    <n v="4"/>
    <n v="1E-3"/>
    <n v="1"/>
    <s v="CH4"/>
    <n v="1.1019999999999999E-3"/>
    <n v="1E-3"/>
    <n v="21"/>
    <m/>
    <n v="0"/>
    <n v="0"/>
    <n v="310"/>
    <n v="5.3789408539999997"/>
  </r>
  <r>
    <n v="2010"/>
    <s v="2C2"/>
    <x v="12"/>
    <n v="24104"/>
    <n v="71115"/>
    <n v="27"/>
    <s v="tonne"/>
    <n v="2379"/>
    <s v="Output"/>
    <s v="CO2"/>
    <n v="4"/>
    <n v="1E-3"/>
    <n v="1"/>
    <s v="CH4"/>
    <n v="1.1019999999999999E-3"/>
    <n v="1E-3"/>
    <n v="21"/>
    <m/>
    <n v="0"/>
    <n v="0"/>
    <n v="310"/>
    <n v="9.5710548180000004"/>
  </r>
  <r>
    <n v="2010"/>
    <s v="2C2"/>
    <x v="12"/>
    <n v="24104"/>
    <n v="71115"/>
    <n v="27"/>
    <s v="tonne"/>
    <n v="5248.6"/>
    <s v="Output"/>
    <s v="CO2"/>
    <n v="4"/>
    <n v="1E-3"/>
    <n v="1"/>
    <s v="CH4"/>
    <n v="1.1019999999999999E-3"/>
    <n v="1E-3"/>
    <n v="21"/>
    <m/>
    <n v="0"/>
    <n v="0"/>
    <n v="310"/>
    <n v="21.115863101200002"/>
  </r>
  <r>
    <n v="2010"/>
    <s v="2C2"/>
    <x v="12"/>
    <n v="24104"/>
    <n v="71115"/>
    <n v="27"/>
    <s v="tonne"/>
    <n v="4057"/>
    <s v="Output"/>
    <s v="CO2"/>
    <n v="4"/>
    <n v="1E-3"/>
    <n v="1"/>
    <s v="CH4"/>
    <n v="1.1019999999999999E-3"/>
    <n v="1E-3"/>
    <n v="21"/>
    <m/>
    <n v="0"/>
    <n v="0"/>
    <n v="310"/>
    <n v="16.321887094000001"/>
  </r>
  <r>
    <n v="2010"/>
    <s v="2C2"/>
    <x v="12"/>
    <n v="24104"/>
    <n v="71115"/>
    <n v="27"/>
    <s v="tonne"/>
    <n v="70"/>
    <s v="Output"/>
    <s v="CO2"/>
    <n v="4"/>
    <n v="1E-3"/>
    <n v="1"/>
    <s v="CH4"/>
    <n v="1.1019999999999999E-3"/>
    <n v="1E-3"/>
    <n v="21"/>
    <m/>
    <n v="0"/>
    <n v="0"/>
    <n v="310"/>
    <n v="0.28161994000000001"/>
  </r>
  <r>
    <n v="2010"/>
    <s v="2C2"/>
    <x v="12"/>
    <n v="24104"/>
    <n v="71115"/>
    <n v="27"/>
    <s v="tonne"/>
    <n v="17762"/>
    <s v="Output"/>
    <s v="CO2"/>
    <n v="4"/>
    <n v="1E-3"/>
    <n v="1"/>
    <s v="CH4"/>
    <n v="1.1019999999999999E-3"/>
    <n v="1E-3"/>
    <n v="21"/>
    <m/>
    <n v="0"/>
    <n v="0"/>
    <n v="310"/>
    <n v="71.459048203999998"/>
  </r>
  <r>
    <n v="2010"/>
    <s v="2C2"/>
    <x v="12"/>
    <n v="24104"/>
    <n v="71115"/>
    <n v="27"/>
    <s v="tonne"/>
    <n v="901"/>
    <s v="Output"/>
    <s v="CO2"/>
    <n v="4"/>
    <n v="1E-3"/>
    <n v="1"/>
    <s v="CH4"/>
    <n v="1.1019999999999999E-3"/>
    <n v="1E-3"/>
    <n v="21"/>
    <m/>
    <n v="0"/>
    <n v="0"/>
    <n v="310"/>
    <n v="3.6248509420000001"/>
  </r>
  <r>
    <n v="2010"/>
    <s v="2C2"/>
    <x v="12"/>
    <n v="24104"/>
    <n v="71115"/>
    <n v="27"/>
    <s v="tonne"/>
    <n v="3171"/>
    <s v="Output"/>
    <s v="CO2"/>
    <n v="4"/>
    <n v="1E-3"/>
    <n v="1"/>
    <s v="CH4"/>
    <n v="1.1019999999999999E-3"/>
    <n v="1E-3"/>
    <n v="21"/>
    <m/>
    <n v="0"/>
    <n v="0"/>
    <n v="310"/>
    <n v="12.757383282000001"/>
  </r>
  <r>
    <n v="2010"/>
    <s v="2C2"/>
    <x v="12"/>
    <n v="24104"/>
    <n v="71115"/>
    <n v="27"/>
    <s v="tonne"/>
    <n v="1278"/>
    <s v="Output"/>
    <s v="CO2"/>
    <n v="4"/>
    <n v="1E-3"/>
    <n v="1"/>
    <s v="CH4"/>
    <n v="1.1019999999999999E-3"/>
    <n v="1E-3"/>
    <n v="21"/>
    <m/>
    <n v="0"/>
    <n v="0"/>
    <n v="310"/>
    <n v="5.1415754759999999"/>
  </r>
  <r>
    <n v="2010"/>
    <s v="2C2"/>
    <x v="12"/>
    <n v="24104"/>
    <n v="71115"/>
    <n v="27"/>
    <s v="tonne"/>
    <n v="83936"/>
    <s v="Output"/>
    <s v="CO2"/>
    <n v="4"/>
    <n v="1E-3"/>
    <n v="1"/>
    <s v="CH4"/>
    <n v="1.1019999999999999E-3"/>
    <n v="1E-3"/>
    <n v="21"/>
    <m/>
    <n v="0"/>
    <n v="0"/>
    <n v="310"/>
    <n v="337.68644691200001"/>
  </r>
  <r>
    <n v="2010"/>
    <s v="2C2"/>
    <x v="12"/>
    <n v="24104"/>
    <n v="71115"/>
    <n v="27"/>
    <s v="tonne"/>
    <n v="1059"/>
    <s v="Output"/>
    <s v="CO2"/>
    <n v="4"/>
    <n v="1E-3"/>
    <n v="1"/>
    <s v="CH4"/>
    <n v="1.1019999999999999E-3"/>
    <n v="1E-3"/>
    <n v="21"/>
    <m/>
    <n v="0"/>
    <n v="0"/>
    <n v="310"/>
    <n v="4.2605073779999998"/>
  </r>
  <r>
    <n v="2010"/>
    <s v="2C2"/>
    <x v="12"/>
    <n v="24104"/>
    <n v="71115"/>
    <n v="27"/>
    <s v="tonne"/>
    <n v="2442"/>
    <s v="Output"/>
    <s v="CO2"/>
    <n v="4"/>
    <n v="1E-3"/>
    <n v="1"/>
    <s v="CH4"/>
    <n v="1.1019999999999999E-3"/>
    <n v="1E-3"/>
    <n v="21"/>
    <m/>
    <n v="0"/>
    <n v="0"/>
    <n v="310"/>
    <n v="9.8245127640000014"/>
  </r>
  <r>
    <n v="2010"/>
    <s v="2C2"/>
    <x v="12"/>
    <n v="24104"/>
    <n v="71115"/>
    <n v="27"/>
    <s v="tonne"/>
    <n v="15209"/>
    <s v="Output"/>
    <s v="CO2"/>
    <n v="4"/>
    <n v="1E-3"/>
    <n v="1"/>
    <s v="CH4"/>
    <n v="1.1019999999999999E-3"/>
    <n v="1E-3"/>
    <n v="21"/>
    <m/>
    <n v="0"/>
    <n v="0"/>
    <n v="310"/>
    <n v="61.187966677999995"/>
  </r>
  <r>
    <n v="2010"/>
    <s v="2C2"/>
    <x v="12"/>
    <n v="24104"/>
    <n v="71115"/>
    <n v="27"/>
    <s v="tonne"/>
    <n v="7227"/>
    <s v="Output"/>
    <s v="CO2"/>
    <n v="4"/>
    <n v="1E-3"/>
    <n v="1"/>
    <s v="CH4"/>
    <n v="1.1019999999999999E-3"/>
    <n v="1E-3"/>
    <n v="21"/>
    <m/>
    <n v="0"/>
    <n v="0"/>
    <n v="310"/>
    <n v="29.075247234000003"/>
  </r>
  <r>
    <n v="2010"/>
    <s v="2C2"/>
    <x v="12"/>
    <n v="24104"/>
    <n v="71115"/>
    <n v="27"/>
    <s v="tonne"/>
    <n v="6277"/>
    <s v="Output"/>
    <s v="CO2"/>
    <n v="4"/>
    <n v="1E-3"/>
    <n v="1"/>
    <s v="CH4"/>
    <n v="1.1019999999999999E-3"/>
    <n v="1E-3"/>
    <n v="21"/>
    <m/>
    <n v="0"/>
    <n v="0"/>
    <n v="310"/>
    <n v="25.253262334000002"/>
  </r>
  <r>
    <n v="2010"/>
    <s v="2C2"/>
    <x v="13"/>
    <n v="24104"/>
    <n v="71117"/>
    <n v="27"/>
    <s v="tonne"/>
    <n v="36513"/>
    <s v="Output"/>
    <s v="CO2"/>
    <n v="1.3"/>
    <n v="1"/>
    <n v="1"/>
    <m/>
    <n v="0"/>
    <n v="0"/>
    <n v="21"/>
    <m/>
    <n v="0"/>
    <n v="0"/>
    <n v="310"/>
    <n v="47466.9"/>
  </r>
  <r>
    <n v="2010"/>
    <s v="2C2"/>
    <x v="13"/>
    <n v="24104"/>
    <n v="71117"/>
    <n v="27"/>
    <s v="tonne"/>
    <n v="107277"/>
    <s v="Output"/>
    <s v="CO2"/>
    <n v="1.3"/>
    <n v="1"/>
    <n v="1"/>
    <m/>
    <n v="0"/>
    <n v="0"/>
    <n v="21"/>
    <m/>
    <n v="0"/>
    <n v="0"/>
    <n v="310"/>
    <n v="139460.1"/>
  </r>
  <r>
    <n v="2010"/>
    <s v="2C2"/>
    <x v="13"/>
    <n v="24104"/>
    <n v="71117"/>
    <n v="27"/>
    <s v="tonne"/>
    <n v="7496"/>
    <s v="Output"/>
    <s v="CO2"/>
    <n v="1.3"/>
    <n v="1"/>
    <n v="1"/>
    <m/>
    <n v="0"/>
    <n v="0"/>
    <n v="21"/>
    <m/>
    <n v="0"/>
    <n v="0"/>
    <n v="310"/>
    <n v="9744.8000000000011"/>
  </r>
  <r>
    <n v="2010"/>
    <s v="2C2"/>
    <x v="13"/>
    <n v="24104"/>
    <n v="71117"/>
    <n v="27"/>
    <s v="tonne"/>
    <n v="77981"/>
    <s v="Output"/>
    <s v="CO2"/>
    <n v="1.3"/>
    <n v="1"/>
    <n v="1"/>
    <m/>
    <n v="0"/>
    <n v="0"/>
    <n v="21"/>
    <m/>
    <n v="0"/>
    <n v="0"/>
    <n v="310"/>
    <n v="101375.3"/>
  </r>
  <r>
    <n v="2010"/>
    <s v="2C2"/>
    <x v="13"/>
    <n v="24104"/>
    <n v="71117"/>
    <n v="27"/>
    <s v="tonne"/>
    <n v="51006"/>
    <s v="Output"/>
    <s v="CO2"/>
    <n v="1.3"/>
    <n v="1"/>
    <n v="1"/>
    <m/>
    <n v="0"/>
    <n v="0"/>
    <n v="21"/>
    <m/>
    <n v="0"/>
    <n v="0"/>
    <n v="310"/>
    <n v="66307.8"/>
  </r>
  <r>
    <n v="2010"/>
    <s v="2C2"/>
    <x v="13"/>
    <n v="24104"/>
    <n v="71117"/>
    <n v="27"/>
    <s v="tonne"/>
    <n v="19520"/>
    <s v="Output"/>
    <s v="CO2"/>
    <n v="1.3"/>
    <n v="1"/>
    <n v="1"/>
    <m/>
    <n v="0"/>
    <n v="0"/>
    <n v="21"/>
    <m/>
    <n v="0"/>
    <n v="0"/>
    <n v="310"/>
    <n v="25376"/>
  </r>
  <r>
    <n v="2010"/>
    <s v="2C2"/>
    <x v="13"/>
    <n v="24104"/>
    <n v="71117"/>
    <n v="27"/>
    <s v="tonne"/>
    <n v="64308"/>
    <s v="Output"/>
    <s v="CO2"/>
    <n v="1.3"/>
    <n v="1"/>
    <n v="1"/>
    <m/>
    <n v="0"/>
    <n v="0"/>
    <n v="21"/>
    <m/>
    <n v="0"/>
    <n v="0"/>
    <n v="310"/>
    <n v="83600.400000000009"/>
  </r>
  <r>
    <n v="2010"/>
    <s v="2C2"/>
    <x v="13"/>
    <n v="24104"/>
    <n v="71117"/>
    <n v="27"/>
    <s v="tonne"/>
    <n v="2709"/>
    <s v="Output"/>
    <s v="CO2"/>
    <n v="1.3"/>
    <n v="1"/>
    <n v="1"/>
    <m/>
    <n v="0"/>
    <n v="0"/>
    <n v="21"/>
    <m/>
    <n v="0"/>
    <n v="0"/>
    <n v="310"/>
    <n v="3521.7000000000003"/>
  </r>
  <r>
    <n v="2010"/>
    <s v="2C2"/>
    <x v="13"/>
    <n v="24104"/>
    <n v="71117"/>
    <n v="27"/>
    <s v="tonne"/>
    <n v="86.954440000000005"/>
    <s v="Output"/>
    <s v="CO2"/>
    <n v="1.3"/>
    <n v="1"/>
    <n v="1"/>
    <m/>
    <n v="0"/>
    <n v="0"/>
    <n v="21"/>
    <m/>
    <n v="0"/>
    <n v="0"/>
    <n v="310"/>
    <n v="113.040772"/>
  </r>
  <r>
    <n v="2010"/>
    <s v="2D1"/>
    <x v="14"/>
    <n v="10401"/>
    <n v="23903"/>
    <n v="12"/>
    <s v="litres"/>
    <n v="8673000"/>
    <s v="Input"/>
    <s v="CO2"/>
    <n v="73.3"/>
    <n v="3.3200000000000001E-5"/>
    <n v="1"/>
    <m/>
    <n v="0"/>
    <n v="0"/>
    <n v="21"/>
    <m/>
    <n v="0"/>
    <n v="0"/>
    <n v="310"/>
    <n v="21106.265879999999"/>
  </r>
  <r>
    <n v="2010"/>
    <s v="2D1"/>
    <x v="14"/>
    <n v="10401"/>
    <n v="23907"/>
    <n v="12"/>
    <s v="litres"/>
    <n v="136"/>
    <s v="Input"/>
    <s v="CO2"/>
    <n v="73.3"/>
    <n v="3.3200000000000001E-5"/>
    <n v="1"/>
    <m/>
    <n v="0"/>
    <n v="0"/>
    <n v="21"/>
    <m/>
    <n v="0"/>
    <n v="0"/>
    <n v="310"/>
    <n v="0.33096416000000001"/>
  </r>
  <r>
    <n v="2010"/>
    <s v="2D1"/>
    <x v="14"/>
    <n v="10402"/>
    <n v="23907"/>
    <n v="12"/>
    <s v="litres"/>
    <n v="1116"/>
    <s v="Input"/>
    <s v="CO2"/>
    <n v="73.3"/>
    <n v="3.3200000000000001E-5"/>
    <n v="1"/>
    <m/>
    <n v="0"/>
    <n v="0"/>
    <n v="21"/>
    <m/>
    <n v="0"/>
    <n v="0"/>
    <n v="310"/>
    <n v="2.7158529600000003"/>
  </r>
  <r>
    <n v="2010"/>
    <s v="2D1"/>
    <x v="14"/>
    <n v="10402"/>
    <n v="23907"/>
    <n v="12"/>
    <s v="litres"/>
    <n v="5175"/>
    <s v="Input"/>
    <s v="CO2"/>
    <n v="73.3"/>
    <n v="3.3200000000000001E-5"/>
    <n v="1"/>
    <m/>
    <n v="0"/>
    <n v="0"/>
    <n v="21"/>
    <m/>
    <n v="0"/>
    <n v="0"/>
    <n v="310"/>
    <n v="12.593673000000001"/>
  </r>
  <r>
    <n v="2010"/>
    <s v="2D1"/>
    <x v="14"/>
    <n v="13111"/>
    <n v="23903"/>
    <n v="12"/>
    <s v="litres"/>
    <n v="15567.99"/>
    <s v="Input"/>
    <s v="CO2"/>
    <n v="73.3"/>
    <n v="3.3200000000000001E-5"/>
    <n v="1"/>
    <m/>
    <n v="0"/>
    <n v="0"/>
    <n v="21"/>
    <m/>
    <n v="0"/>
    <n v="0"/>
    <n v="310"/>
    <n v="37.8856377444"/>
  </r>
  <r>
    <n v="2010"/>
    <s v="2D1"/>
    <x v="14"/>
    <n v="13114"/>
    <n v="23904"/>
    <n v="12"/>
    <s v="litres"/>
    <n v="560368"/>
    <s v="Input"/>
    <s v="CO2"/>
    <n v="73.3"/>
    <n v="3.3200000000000001E-5"/>
    <n v="1"/>
    <m/>
    <n v="0"/>
    <n v="0"/>
    <n v="21"/>
    <m/>
    <n v="0"/>
    <n v="0"/>
    <n v="310"/>
    <n v="1363.68915008"/>
  </r>
  <r>
    <n v="2010"/>
    <s v="2D1"/>
    <x v="14"/>
    <n v="13114"/>
    <n v="23904"/>
    <n v="12"/>
    <s v="litres"/>
    <n v="618086"/>
    <s v="Input"/>
    <s v="CO2"/>
    <n v="73.3"/>
    <n v="3.3200000000000001E-5"/>
    <n v="1"/>
    <m/>
    <n v="0"/>
    <n v="0"/>
    <n v="21"/>
    <m/>
    <n v="0"/>
    <n v="0"/>
    <n v="310"/>
    <n v="1504.14936616"/>
  </r>
  <r>
    <n v="2010"/>
    <s v="2D1"/>
    <x v="14"/>
    <n v="13114"/>
    <n v="23904"/>
    <n v="12"/>
    <s v="litres"/>
    <n v="196186"/>
    <s v="Input"/>
    <s v="CO2"/>
    <n v="73.3"/>
    <n v="3.3200000000000001E-5"/>
    <n v="1"/>
    <m/>
    <n v="0"/>
    <n v="0"/>
    <n v="21"/>
    <m/>
    <n v="0"/>
    <n v="0"/>
    <n v="310"/>
    <n v="477.43040215999997"/>
  </r>
  <r>
    <n v="2010"/>
    <s v="2D1"/>
    <x v="14"/>
    <n v="13114"/>
    <n v="23904"/>
    <n v="12"/>
    <s v="litres"/>
    <n v="59763"/>
    <s v="Input"/>
    <s v="CO2"/>
    <n v="73.3"/>
    <n v="3.3200000000000001E-5"/>
    <n v="1"/>
    <m/>
    <n v="0"/>
    <n v="0"/>
    <n v="21"/>
    <m/>
    <n v="0"/>
    <n v="0"/>
    <n v="310"/>
    <n v="145.43684628"/>
  </r>
  <r>
    <n v="2010"/>
    <s v="2D1"/>
    <x v="14"/>
    <n v="13114"/>
    <n v="23904"/>
    <n v="12"/>
    <s v="litres"/>
    <n v="231897"/>
    <s v="Input"/>
    <s v="CO2"/>
    <n v="73.3"/>
    <n v="3.3200000000000001E-5"/>
    <n v="1"/>
    <m/>
    <n v="0"/>
    <n v="0"/>
    <n v="21"/>
    <m/>
    <n v="0"/>
    <n v="0"/>
    <n v="310"/>
    <n v="564.33526331999997"/>
  </r>
  <r>
    <n v="2010"/>
    <s v="2D1"/>
    <x v="14"/>
    <n v="13114"/>
    <n v="23904"/>
    <n v="12"/>
    <s v="litres"/>
    <n v="16691.580000000002"/>
    <s v="Input"/>
    <s v="CO2"/>
    <n v="73.3"/>
    <n v="3.3200000000000001E-5"/>
    <n v="1"/>
    <m/>
    <n v="0"/>
    <n v="0"/>
    <n v="21"/>
    <m/>
    <n v="0"/>
    <n v="0"/>
    <n v="310"/>
    <n v="40.619961424800003"/>
  </r>
  <r>
    <n v="2010"/>
    <s v="2D1"/>
    <x v="14"/>
    <n v="13114"/>
    <n v="23908"/>
    <n v="12"/>
    <s v="litres"/>
    <n v="1344465"/>
    <s v="Input"/>
    <s v="CO2"/>
    <n v="73.3"/>
    <n v="3.3200000000000001E-5"/>
    <n v="1"/>
    <m/>
    <n v="0"/>
    <n v="0"/>
    <n v="21"/>
    <m/>
    <n v="0"/>
    <n v="0"/>
    <n v="310"/>
    <n v="3271.8362454000003"/>
  </r>
  <r>
    <n v="2010"/>
    <s v="2D1"/>
    <x v="14"/>
    <n v="19109"/>
    <n v="23908"/>
    <n v="12"/>
    <s v="litres"/>
    <n v="192"/>
    <s v="Input"/>
    <s v="CO2"/>
    <n v="73.3"/>
    <n v="3.3200000000000001E-5"/>
    <n v="1"/>
    <m/>
    <n v="0"/>
    <n v="0"/>
    <n v="21"/>
    <m/>
    <n v="0"/>
    <n v="0"/>
    <n v="310"/>
    <n v="0.46724351999999997"/>
  </r>
  <r>
    <n v="2010"/>
    <s v="2D1"/>
    <x v="14"/>
    <n v="19209"/>
    <n v="23903"/>
    <n v="12"/>
    <s v="litres"/>
    <n v="6369"/>
    <s v="Input"/>
    <s v="CO2"/>
    <n v="73.3"/>
    <n v="3.3200000000000001E-5"/>
    <n v="1"/>
    <m/>
    <n v="0"/>
    <n v="0"/>
    <n v="21"/>
    <m/>
    <n v="0"/>
    <n v="0"/>
    <n v="310"/>
    <n v="15.499343639999999"/>
  </r>
  <r>
    <n v="2010"/>
    <s v="2D1"/>
    <x v="14"/>
    <n v="19209"/>
    <n v="23903"/>
    <n v="12"/>
    <s v="litres"/>
    <n v="8513464"/>
    <s v="Input"/>
    <s v="CO2"/>
    <n v="73.3"/>
    <n v="3.3200000000000001E-5"/>
    <n v="1"/>
    <m/>
    <n v="0"/>
    <n v="0"/>
    <n v="21"/>
    <m/>
    <n v="0"/>
    <n v="0"/>
    <n v="310"/>
    <n v="20718.02545184"/>
  </r>
  <r>
    <n v="2010"/>
    <s v="2D1"/>
    <x v="14"/>
    <n v="19209"/>
    <n v="23903"/>
    <n v="12"/>
    <s v="litres"/>
    <n v="121000000"/>
    <s v="Input"/>
    <s v="CO2"/>
    <n v="73.3"/>
    <n v="3.3200000000000001E-5"/>
    <n v="1"/>
    <m/>
    <n v="0"/>
    <n v="0"/>
    <n v="21"/>
    <m/>
    <n v="0"/>
    <n v="0"/>
    <n v="310"/>
    <n v="294460.76"/>
  </r>
  <r>
    <n v="2010"/>
    <s v="2D1"/>
    <x v="14"/>
    <n v="19209"/>
    <n v="23903"/>
    <n v="12"/>
    <s v="litres"/>
    <n v="691627.7"/>
    <s v="Input"/>
    <s v="CO2"/>
    <n v="73.3"/>
    <n v="3.3200000000000001E-5"/>
    <n v="1"/>
    <m/>
    <n v="0"/>
    <n v="0"/>
    <n v="21"/>
    <m/>
    <n v="0"/>
    <n v="0"/>
    <n v="310"/>
    <n v="1683.1175056119998"/>
  </r>
  <r>
    <n v="2010"/>
    <s v="2D1"/>
    <x v="14"/>
    <n v="19209"/>
    <n v="23903"/>
    <n v="12"/>
    <s v="litres"/>
    <n v="1595000"/>
    <s v="Input"/>
    <s v="CO2"/>
    <n v="73.3"/>
    <n v="3.3200000000000001E-5"/>
    <n v="1"/>
    <m/>
    <n v="0"/>
    <n v="0"/>
    <n v="21"/>
    <m/>
    <n v="0"/>
    <n v="0"/>
    <n v="310"/>
    <n v="3881.5282000000002"/>
  </r>
  <r>
    <n v="2010"/>
    <s v="2D1"/>
    <x v="14"/>
    <n v="19209"/>
    <n v="23903"/>
    <n v="12"/>
    <s v="litres"/>
    <n v="5720633"/>
    <s v="Input"/>
    <s v="CO2"/>
    <n v="73.3"/>
    <n v="3.3200000000000001E-5"/>
    <n v="1"/>
    <m/>
    <n v="0"/>
    <n v="0"/>
    <n v="21"/>
    <m/>
    <n v="0"/>
    <n v="0"/>
    <n v="310"/>
    <n v="13921.503643479999"/>
  </r>
  <r>
    <n v="2010"/>
    <s v="2D1"/>
    <x v="14"/>
    <n v="19209"/>
    <n v="23903"/>
    <n v="12"/>
    <s v="litres"/>
    <n v="85646.71"/>
    <s v="Input"/>
    <s v="CO2"/>
    <n v="73.3"/>
    <n v="3.3200000000000001E-5"/>
    <n v="1"/>
    <m/>
    <n v="0"/>
    <n v="0"/>
    <n v="21"/>
    <m/>
    <n v="0"/>
    <n v="0"/>
    <n v="310"/>
    <n v="208.42640758760001"/>
  </r>
  <r>
    <n v="2010"/>
    <s v="2D1"/>
    <x v="14"/>
    <n v="19209"/>
    <n v="23903"/>
    <n v="12"/>
    <s v="litres"/>
    <n v="9819771"/>
    <s v="Input"/>
    <s v="CO2"/>
    <n v="73.3"/>
    <n v="3.3200000000000001E-5"/>
    <n v="1"/>
    <m/>
    <n v="0"/>
    <n v="0"/>
    <n v="21"/>
    <m/>
    <n v="0"/>
    <n v="0"/>
    <n v="310"/>
    <n v="23897.00191476"/>
  </r>
  <r>
    <n v="2010"/>
    <s v="2D1"/>
    <x v="14"/>
    <n v="19209"/>
    <n v="23907"/>
    <n v="12"/>
    <s v="litres"/>
    <n v="30000"/>
    <s v="Input"/>
    <s v="CO2"/>
    <n v="73.3"/>
    <n v="3.3200000000000001E-5"/>
    <n v="1"/>
    <m/>
    <n v="0"/>
    <n v="0"/>
    <n v="21"/>
    <m/>
    <n v="0"/>
    <n v="0"/>
    <n v="310"/>
    <n v="73.006799999999998"/>
  </r>
  <r>
    <n v="2010"/>
    <s v="2D1"/>
    <x v="14"/>
    <n v="19209"/>
    <n v="23907"/>
    <n v="12"/>
    <s v="litres"/>
    <n v="354.55500000000001"/>
    <s v="Input"/>
    <s v="CO2"/>
    <n v="73.3"/>
    <n v="3.3200000000000001E-5"/>
    <n v="1"/>
    <m/>
    <n v="0"/>
    <n v="0"/>
    <n v="21"/>
    <m/>
    <n v="0"/>
    <n v="0"/>
    <n v="310"/>
    <n v="0.86283086580000001"/>
  </r>
  <r>
    <n v="2010"/>
    <s v="2D1"/>
    <x v="14"/>
    <n v="19209"/>
    <n v="23907"/>
    <n v="12"/>
    <s v="litres"/>
    <n v="1376"/>
    <s v="Input"/>
    <s v="CO2"/>
    <n v="73.3"/>
    <n v="3.3200000000000001E-5"/>
    <n v="1"/>
    <m/>
    <n v="0"/>
    <n v="0"/>
    <n v="21"/>
    <m/>
    <n v="0"/>
    <n v="0"/>
    <n v="310"/>
    <n v="3.34857856"/>
  </r>
  <r>
    <n v="2010"/>
    <s v="2D1"/>
    <x v="14"/>
    <n v="20119"/>
    <n v="23907"/>
    <n v="12"/>
    <s v="litres"/>
    <n v="560000"/>
    <s v="Input"/>
    <s v="CO2"/>
    <n v="73.3"/>
    <n v="3.3200000000000001E-5"/>
    <n v="1"/>
    <m/>
    <n v="0"/>
    <n v="0"/>
    <n v="21"/>
    <m/>
    <n v="0"/>
    <n v="0"/>
    <n v="310"/>
    <n v="1362.7936"/>
  </r>
  <r>
    <n v="2010"/>
    <s v="2D1"/>
    <x v="14"/>
    <n v="20119"/>
    <n v="23907"/>
    <n v="12"/>
    <s v="litres"/>
    <n v="1221166"/>
    <s v="Input"/>
    <s v="CO2"/>
    <n v="73.3"/>
    <n v="3.3200000000000001E-5"/>
    <n v="1"/>
    <m/>
    <n v="0"/>
    <n v="0"/>
    <n v="21"/>
    <m/>
    <n v="0"/>
    <n v="0"/>
    <n v="310"/>
    <n v="2971.7807309599998"/>
  </r>
  <r>
    <n v="2010"/>
    <s v="2D1"/>
    <x v="14"/>
    <n v="20119"/>
    <n v="23907"/>
    <n v="12"/>
    <s v="litres"/>
    <n v="68176.66"/>
    <s v="Input"/>
    <s v="CO2"/>
    <n v="73.3"/>
    <n v="3.3200000000000001E-5"/>
    <n v="1"/>
    <m/>
    <n v="0"/>
    <n v="0"/>
    <n v="21"/>
    <m/>
    <n v="0"/>
    <n v="0"/>
    <n v="310"/>
    <n v="165.91199270960001"/>
  </r>
  <r>
    <n v="2010"/>
    <s v="2D1"/>
    <x v="14"/>
    <n v="20131"/>
    <n v="23903"/>
    <n v="12"/>
    <s v="litres"/>
    <n v="1810"/>
    <s v="Input"/>
    <s v="CO2"/>
    <n v="73.3"/>
    <n v="3.3200000000000001E-5"/>
    <n v="1"/>
    <m/>
    <n v="0"/>
    <n v="0"/>
    <n v="21"/>
    <m/>
    <n v="0"/>
    <n v="0"/>
    <n v="310"/>
    <n v="4.4047435999999998"/>
  </r>
  <r>
    <n v="2010"/>
    <s v="2D1"/>
    <x v="14"/>
    <n v="20131"/>
    <n v="23907"/>
    <n v="12"/>
    <s v="litres"/>
    <n v="1701"/>
    <s v="Input"/>
    <s v="CO2"/>
    <n v="73.3"/>
    <n v="3.3200000000000001E-5"/>
    <n v="1"/>
    <m/>
    <n v="0"/>
    <n v="0"/>
    <n v="21"/>
    <m/>
    <n v="0"/>
    <n v="0"/>
    <n v="310"/>
    <n v="4.1394855599999998"/>
  </r>
  <r>
    <n v="2010"/>
    <s v="2D1"/>
    <x v="14"/>
    <n v="20133"/>
    <n v="23907"/>
    <n v="12"/>
    <s v="litres"/>
    <n v="8262"/>
    <s v="Input"/>
    <s v="CO2"/>
    <n v="73.3"/>
    <n v="3.3200000000000001E-5"/>
    <n v="1"/>
    <m/>
    <n v="0"/>
    <n v="0"/>
    <n v="21"/>
    <m/>
    <n v="0"/>
    <n v="0"/>
    <n v="310"/>
    <n v="20.10607272"/>
  </r>
  <r>
    <n v="2010"/>
    <s v="2D1"/>
    <x v="14"/>
    <n v="20133"/>
    <n v="23907"/>
    <n v="12"/>
    <s v="litres"/>
    <n v="12920"/>
    <s v="Input"/>
    <s v="CO2"/>
    <n v="73.3"/>
    <n v="3.3200000000000001E-5"/>
    <n v="1"/>
    <m/>
    <n v="0"/>
    <n v="0"/>
    <n v="21"/>
    <m/>
    <n v="0"/>
    <n v="0"/>
    <n v="310"/>
    <n v="31.441595200000002"/>
  </r>
  <r>
    <n v="2010"/>
    <s v="2D1"/>
    <x v="14"/>
    <n v="20211"/>
    <n v="23214"/>
    <n v="27"/>
    <s v="tonne"/>
    <n v="75380"/>
    <s v="Input"/>
    <s v="CO2"/>
    <n v="73.3"/>
    <n v="3.3200000000000001E-5"/>
    <n v="1"/>
    <m/>
    <n v="0"/>
    <n v="0"/>
    <n v="21"/>
    <m/>
    <n v="0"/>
    <n v="0"/>
    <n v="310"/>
    <n v="183.44175280000002"/>
  </r>
  <r>
    <n v="2010"/>
    <s v="2D1"/>
    <x v="14"/>
    <n v="20211"/>
    <n v="23901"/>
    <n v="27"/>
    <s v="tonne"/>
    <n v="39.667999999999999"/>
    <s v="Input"/>
    <s v="CO2"/>
    <n v="73.3"/>
    <n v="3.3200000000000001E-5"/>
    <n v="1"/>
    <m/>
    <n v="0"/>
    <n v="0"/>
    <n v="21"/>
    <m/>
    <n v="0"/>
    <n v="0"/>
    <n v="310"/>
    <n v="9.6534458079999996E-2"/>
  </r>
  <r>
    <n v="2010"/>
    <s v="2D1"/>
    <x v="14"/>
    <n v="20211"/>
    <n v="23907"/>
    <n v="12"/>
    <s v="litres"/>
    <n v="4372500"/>
    <s v="Input"/>
    <s v="CO2"/>
    <n v="73.3"/>
    <n v="3.3200000000000001E-5"/>
    <n v="1"/>
    <m/>
    <n v="0"/>
    <n v="0"/>
    <n v="21"/>
    <m/>
    <n v="0"/>
    <n v="0"/>
    <n v="310"/>
    <n v="10640.741100000001"/>
  </r>
  <r>
    <n v="2010"/>
    <s v="2D1"/>
    <x v="14"/>
    <n v="20221"/>
    <n v="23903"/>
    <n v="12"/>
    <s v="litres"/>
    <n v="128562.9"/>
    <s v="Input"/>
    <s v="CO2"/>
    <n v="73.3"/>
    <n v="3.3200000000000001E-5"/>
    <n v="1"/>
    <m/>
    <n v="0"/>
    <n v="0"/>
    <n v="21"/>
    <m/>
    <n v="0"/>
    <n v="0"/>
    <n v="310"/>
    <n v="312.86553092399993"/>
  </r>
  <r>
    <n v="2010"/>
    <s v="2D1"/>
    <x v="14"/>
    <n v="20221"/>
    <n v="23907"/>
    <n v="12"/>
    <s v="litres"/>
    <n v="6514"/>
    <s v="Input"/>
    <s v="CO2"/>
    <n v="73.3"/>
    <n v="3.3200000000000001E-5"/>
    <n v="1"/>
    <m/>
    <n v="0"/>
    <n v="0"/>
    <n v="21"/>
    <m/>
    <n v="0"/>
    <n v="0"/>
    <n v="310"/>
    <n v="15.852209839999999"/>
  </r>
  <r>
    <n v="2010"/>
    <s v="2D1"/>
    <x v="14"/>
    <n v="20221"/>
    <n v="23907"/>
    <n v="12"/>
    <s v="litres"/>
    <n v="610"/>
    <s v="Input"/>
    <s v="CO2"/>
    <n v="73.3"/>
    <n v="3.3200000000000001E-5"/>
    <n v="1"/>
    <m/>
    <n v="0"/>
    <n v="0"/>
    <n v="21"/>
    <m/>
    <n v="0"/>
    <n v="0"/>
    <n v="310"/>
    <n v="1.4844716"/>
  </r>
  <r>
    <n v="2010"/>
    <s v="2D1"/>
    <x v="14"/>
    <n v="20221"/>
    <n v="23907"/>
    <n v="12"/>
    <s v="litres"/>
    <n v="62330.79"/>
    <s v="Input"/>
    <s v="CO2"/>
    <n v="73.3"/>
    <n v="3.3200000000000001E-5"/>
    <n v="1"/>
    <m/>
    <n v="0"/>
    <n v="0"/>
    <n v="21"/>
    <m/>
    <n v="0"/>
    <n v="0"/>
    <n v="310"/>
    <n v="151.68571731239999"/>
  </r>
  <r>
    <n v="2010"/>
    <s v="2D1"/>
    <x v="14"/>
    <n v="20221"/>
    <n v="23907"/>
    <n v="12"/>
    <s v="litres"/>
    <n v="3962523"/>
    <s v="Input"/>
    <s v="CO2"/>
    <n v="73.3"/>
    <n v="3.3200000000000001E-5"/>
    <n v="1"/>
    <m/>
    <n v="0"/>
    <n v="0"/>
    <n v="21"/>
    <m/>
    <n v="0"/>
    <n v="0"/>
    <n v="310"/>
    <n v="9643.0374718799994"/>
  </r>
  <r>
    <n v="2010"/>
    <s v="2D1"/>
    <x v="14"/>
    <n v="20221"/>
    <n v="23907"/>
    <n v="12"/>
    <s v="litres"/>
    <n v="38.911999999999999"/>
    <s v="Input"/>
    <s v="CO2"/>
    <n v="73.3"/>
    <n v="3.3200000000000001E-5"/>
    <n v="1"/>
    <m/>
    <n v="0"/>
    <n v="0"/>
    <n v="21"/>
    <m/>
    <n v="0"/>
    <n v="0"/>
    <n v="310"/>
    <n v="9.469468671999999E-2"/>
  </r>
  <r>
    <n v="2010"/>
    <s v="2D1"/>
    <x v="14"/>
    <n v="20221"/>
    <n v="23907"/>
    <n v="12"/>
    <s v="litres"/>
    <n v="5997"/>
    <s v="Input"/>
    <s v="CO2"/>
    <n v="73.3"/>
    <n v="3.3200000000000001E-5"/>
    <n v="1"/>
    <m/>
    <n v="0"/>
    <n v="0"/>
    <n v="21"/>
    <m/>
    <n v="0"/>
    <n v="0"/>
    <n v="310"/>
    <n v="14.59405932"/>
  </r>
  <r>
    <n v="2010"/>
    <s v="2D1"/>
    <x v="14"/>
    <n v="20221"/>
    <n v="23911"/>
    <n v="12"/>
    <s v="litres"/>
    <n v="449468"/>
    <s v="Input"/>
    <s v="CO2"/>
    <n v="73.3"/>
    <n v="3.3200000000000001E-5"/>
    <n v="1"/>
    <m/>
    <n v="0"/>
    <n v="0"/>
    <n v="21"/>
    <m/>
    <n v="0"/>
    <n v="0"/>
    <n v="310"/>
    <n v="1093.8073460799999"/>
  </r>
  <r>
    <n v="2010"/>
    <s v="2D1"/>
    <x v="14"/>
    <n v="20223"/>
    <n v="23903"/>
    <n v="12"/>
    <s v="litres"/>
    <n v="89124"/>
    <s v="Input"/>
    <s v="CO2"/>
    <n v="73.3"/>
    <n v="3.3200000000000001E-5"/>
    <n v="1"/>
    <m/>
    <n v="0"/>
    <n v="0"/>
    <n v="21"/>
    <m/>
    <n v="0"/>
    <n v="0"/>
    <n v="310"/>
    <n v="216.88860144"/>
  </r>
  <r>
    <n v="2010"/>
    <s v="2D1"/>
    <x v="14"/>
    <n v="20229"/>
    <n v="23907"/>
    <n v="12"/>
    <s v="litres"/>
    <n v="1470237"/>
    <s v="Input"/>
    <s v="CO2"/>
    <n v="73.3"/>
    <n v="3.3200000000000001E-5"/>
    <n v="1"/>
    <m/>
    <n v="0"/>
    <n v="0"/>
    <n v="21"/>
    <m/>
    <n v="0"/>
    <n v="0"/>
    <n v="310"/>
    <n v="3577.90995372"/>
  </r>
  <r>
    <n v="2010"/>
    <s v="2D1"/>
    <x v="14"/>
    <n v="20229"/>
    <n v="23907"/>
    <n v="12"/>
    <s v="litres"/>
    <n v="1459.654"/>
    <s v="Input"/>
    <s v="CO2"/>
    <n v="73.3"/>
    <n v="3.3200000000000001E-5"/>
    <n v="1"/>
    <m/>
    <n v="0"/>
    <n v="0"/>
    <n v="21"/>
    <m/>
    <n v="0"/>
    <n v="0"/>
    <n v="310"/>
    <n v="3.5521555882400002"/>
  </r>
  <r>
    <n v="2010"/>
    <s v="2D1"/>
    <x v="14"/>
    <n v="20231"/>
    <n v="23903"/>
    <n v="12"/>
    <s v="litres"/>
    <n v="201936"/>
    <s v="Input"/>
    <s v="CO2"/>
    <n v="73.3"/>
    <n v="3.3200000000000001E-5"/>
    <n v="1"/>
    <m/>
    <n v="0"/>
    <n v="0"/>
    <n v="21"/>
    <m/>
    <n v="0"/>
    <n v="0"/>
    <n v="310"/>
    <n v="491.42337215999999"/>
  </r>
  <r>
    <n v="2010"/>
    <s v="2D1"/>
    <x v="14"/>
    <n v="20231"/>
    <n v="23907"/>
    <n v="12"/>
    <s v="litres"/>
    <n v="1181910"/>
    <s v="Input"/>
    <s v="CO2"/>
    <n v="73.3"/>
    <n v="3.3200000000000001E-5"/>
    <n v="1"/>
    <m/>
    <n v="0"/>
    <n v="0"/>
    <n v="21"/>
    <m/>
    <n v="0"/>
    <n v="0"/>
    <n v="310"/>
    <n v="2876.2488996000002"/>
  </r>
  <r>
    <n v="2010"/>
    <s v="2D1"/>
    <x v="14"/>
    <n v="20238"/>
    <n v="23903"/>
    <n v="12"/>
    <s v="litres"/>
    <n v="161897"/>
    <s v="Input"/>
    <s v="CO2"/>
    <n v="73.3"/>
    <n v="3.3200000000000001E-5"/>
    <n v="1"/>
    <m/>
    <n v="0"/>
    <n v="0"/>
    <n v="21"/>
    <m/>
    <n v="0"/>
    <n v="0"/>
    <n v="310"/>
    <n v="393.98606331999997"/>
  </r>
  <r>
    <n v="2010"/>
    <s v="2D1"/>
    <x v="14"/>
    <n v="20239"/>
    <n v="23904"/>
    <n v="12"/>
    <s v="litres"/>
    <n v="70268.160000000003"/>
    <s v="Input"/>
    <s v="CO2"/>
    <n v="73.3"/>
    <n v="3.3200000000000001E-5"/>
    <n v="1"/>
    <m/>
    <n v="0"/>
    <n v="0"/>
    <n v="21"/>
    <m/>
    <n v="0"/>
    <n v="0"/>
    <n v="310"/>
    <n v="171.00178344960003"/>
  </r>
  <r>
    <n v="2010"/>
    <s v="2D1"/>
    <x v="14"/>
    <n v="20293"/>
    <n v="23903"/>
    <n v="12"/>
    <s v="litres"/>
    <n v="1580385"/>
    <s v="Input"/>
    <s v="CO2"/>
    <n v="73.3"/>
    <n v="3.3200000000000001E-5"/>
    <n v="1"/>
    <m/>
    <n v="0"/>
    <n v="0"/>
    <n v="21"/>
    <m/>
    <n v="0"/>
    <n v="0"/>
    <n v="310"/>
    <n v="3845.9617206000003"/>
  </r>
  <r>
    <n v="2010"/>
    <s v="2D1"/>
    <x v="14"/>
    <n v="20293"/>
    <n v="23903"/>
    <n v="12"/>
    <s v="litres"/>
    <n v="1490685"/>
    <s v="Input"/>
    <s v="CO2"/>
    <n v="73.3"/>
    <n v="3.3200000000000001E-5"/>
    <n v="1"/>
    <m/>
    <n v="0"/>
    <n v="0"/>
    <n v="21"/>
    <m/>
    <n v="0"/>
    <n v="0"/>
    <n v="310"/>
    <n v="3627.6713886000002"/>
  </r>
  <r>
    <n v="2010"/>
    <s v="2D1"/>
    <x v="14"/>
    <n v="20293"/>
    <n v="23911"/>
    <n v="12"/>
    <s v="litres"/>
    <n v="353571.8"/>
    <s v="Input"/>
    <s v="CO2"/>
    <n v="73.3"/>
    <n v="3.3200000000000001E-5"/>
    <n v="1"/>
    <m/>
    <n v="0"/>
    <n v="0"/>
    <n v="21"/>
    <m/>
    <n v="0"/>
    <n v="0"/>
    <n v="310"/>
    <n v="860.4381896079999"/>
  </r>
  <r>
    <n v="2010"/>
    <s v="2D1"/>
    <x v="14"/>
    <n v="20297"/>
    <n v="23903"/>
    <n v="12"/>
    <s v="litres"/>
    <n v="10800000"/>
    <s v="Input"/>
    <s v="CO2"/>
    <n v="73.3"/>
    <n v="3.3200000000000001E-5"/>
    <n v="1"/>
    <m/>
    <n v="0"/>
    <n v="0"/>
    <n v="21"/>
    <m/>
    <n v="0"/>
    <n v="0"/>
    <n v="310"/>
    <n v="26282.448"/>
  </r>
  <r>
    <n v="2010"/>
    <s v="2D1"/>
    <x v="14"/>
    <n v="20297"/>
    <n v="23903"/>
    <n v="12"/>
    <s v="litres"/>
    <n v="1872.6880000000001"/>
    <s v="Input"/>
    <s v="CO2"/>
    <n v="73.3"/>
    <n v="3.3200000000000001E-5"/>
    <n v="1"/>
    <m/>
    <n v="0"/>
    <n v="0"/>
    <n v="21"/>
    <m/>
    <n v="0"/>
    <n v="0"/>
    <n v="310"/>
    <n v="4.5572986092800001"/>
  </r>
  <r>
    <n v="2010"/>
    <s v="2D1"/>
    <x v="14"/>
    <n v="20297"/>
    <n v="23907"/>
    <n v="12"/>
    <s v="litres"/>
    <n v="7.5"/>
    <s v="Input"/>
    <s v="CO2"/>
    <n v="73.3"/>
    <n v="3.3200000000000001E-5"/>
    <n v="1"/>
    <m/>
    <n v="0"/>
    <n v="0"/>
    <n v="21"/>
    <m/>
    <n v="0"/>
    <n v="0"/>
    <n v="310"/>
    <n v="1.8251699999999999E-2"/>
  </r>
  <r>
    <n v="2010"/>
    <s v="2D1"/>
    <x v="14"/>
    <n v="20299"/>
    <n v="23903"/>
    <n v="12"/>
    <s v="litres"/>
    <n v="18825"/>
    <s v="Input"/>
    <s v="CO2"/>
    <n v="73.3"/>
    <n v="3.3200000000000001E-5"/>
    <n v="1"/>
    <m/>
    <n v="0"/>
    <n v="0"/>
    <n v="21"/>
    <m/>
    <n v="0"/>
    <n v="0"/>
    <n v="310"/>
    <n v="45.811767000000003"/>
  </r>
  <r>
    <n v="2010"/>
    <s v="2D1"/>
    <x v="14"/>
    <n v="20299"/>
    <n v="23904"/>
    <n v="12"/>
    <s v="litres"/>
    <n v="395075"/>
    <s v="Input"/>
    <s v="CO2"/>
    <n v="73.3"/>
    <n v="3.3200000000000001E-5"/>
    <n v="1"/>
    <m/>
    <n v="0"/>
    <n v="0"/>
    <n v="21"/>
    <m/>
    <n v="0"/>
    <n v="0"/>
    <n v="310"/>
    <n v="961.438717"/>
  </r>
  <r>
    <n v="2010"/>
    <s v="2D1"/>
    <x v="14"/>
    <n v="20303"/>
    <n v="23907"/>
    <n v="12"/>
    <s v="litres"/>
    <n v="10319.299999999999"/>
    <s v="Input"/>
    <s v="CO2"/>
    <n v="73.3"/>
    <n v="3.3200000000000001E-5"/>
    <n v="1"/>
    <m/>
    <n v="0"/>
    <n v="0"/>
    <n v="21"/>
    <m/>
    <n v="0"/>
    <n v="0"/>
    <n v="310"/>
    <n v="25.112635707999999"/>
  </r>
  <r>
    <n v="2010"/>
    <s v="2D1"/>
    <x v="14"/>
    <n v="22111"/>
    <n v="23907"/>
    <n v="12"/>
    <s v="litres"/>
    <n v="198297"/>
    <s v="Input"/>
    <s v="CO2"/>
    <n v="73.3"/>
    <n v="3.3200000000000001E-5"/>
    <n v="1"/>
    <m/>
    <n v="0"/>
    <n v="0"/>
    <n v="21"/>
    <m/>
    <n v="0"/>
    <n v="0"/>
    <n v="310"/>
    <n v="482.56764731999999"/>
  </r>
  <r>
    <n v="2010"/>
    <s v="2D1"/>
    <x v="14"/>
    <n v="22119"/>
    <n v="23907"/>
    <n v="12"/>
    <s v="litres"/>
    <n v="1133958"/>
    <s v="Input"/>
    <s v="CO2"/>
    <n v="73.3"/>
    <n v="3.3200000000000001E-5"/>
    <n v="1"/>
    <m/>
    <n v="0"/>
    <n v="0"/>
    <n v="21"/>
    <m/>
    <n v="0"/>
    <n v="0"/>
    <n v="310"/>
    <n v="2759.55483048"/>
  </r>
  <r>
    <n v="2010"/>
    <s v="2D1"/>
    <x v="14"/>
    <n v="22191"/>
    <n v="23907"/>
    <n v="12"/>
    <s v="litres"/>
    <n v="307994"/>
    <s v="Input"/>
    <s v="CO2"/>
    <n v="73.3"/>
    <n v="3.3200000000000001E-5"/>
    <n v="1"/>
    <m/>
    <n v="0"/>
    <n v="0"/>
    <n v="21"/>
    <m/>
    <n v="0"/>
    <n v="0"/>
    <n v="310"/>
    <n v="749.52187863999995"/>
  </r>
  <r>
    <n v="2010"/>
    <s v="2D1"/>
    <x v="14"/>
    <n v="22191"/>
    <n v="23907"/>
    <n v="12"/>
    <s v="litres"/>
    <n v="1838847"/>
    <s v="Input"/>
    <s v="CO2"/>
    <n v="73.3"/>
    <n v="3.3200000000000001E-5"/>
    <n v="1"/>
    <m/>
    <n v="0"/>
    <n v="0"/>
    <n v="21"/>
    <m/>
    <n v="0"/>
    <n v="0"/>
    <n v="310"/>
    <n v="4474.9445053199997"/>
  </r>
  <r>
    <n v="2010"/>
    <s v="2D1"/>
    <x v="14"/>
    <n v="22191"/>
    <n v="23908"/>
    <n v="12"/>
    <s v="litres"/>
    <n v="361842"/>
    <s v="Input"/>
    <s v="CO2"/>
    <n v="73.3"/>
    <n v="3.3200000000000001E-5"/>
    <n v="1"/>
    <m/>
    <n v="0"/>
    <n v="0"/>
    <n v="21"/>
    <m/>
    <n v="0"/>
    <n v="0"/>
    <n v="310"/>
    <n v="880.56421751999994"/>
  </r>
  <r>
    <n v="2010"/>
    <s v="2D1"/>
    <x v="14"/>
    <n v="22191"/>
    <n v="23911"/>
    <n v="12"/>
    <s v="litres"/>
    <n v="67451.399999999994"/>
    <s v="Input"/>
    <s v="CO2"/>
    <n v="73.3"/>
    <n v="3.3200000000000001E-5"/>
    <n v="1"/>
    <m/>
    <n v="0"/>
    <n v="0"/>
    <n v="21"/>
    <m/>
    <n v="0"/>
    <n v="0"/>
    <n v="310"/>
    <n v="164.14702898399997"/>
  </r>
  <r>
    <n v="2010"/>
    <s v="2D1"/>
    <x v="14"/>
    <n v="22199"/>
    <n v="23903"/>
    <n v="12"/>
    <s v="litres"/>
    <n v="49440"/>
    <s v="Input"/>
    <s v="CO2"/>
    <n v="73.3"/>
    <n v="3.3200000000000001E-5"/>
    <n v="1"/>
    <m/>
    <n v="0"/>
    <n v="0"/>
    <n v="21"/>
    <m/>
    <n v="0"/>
    <n v="0"/>
    <n v="310"/>
    <n v="120.31520640000001"/>
  </r>
  <r>
    <n v="2010"/>
    <s v="2D1"/>
    <x v="14"/>
    <n v="22199"/>
    <n v="23903"/>
    <n v="12"/>
    <s v="litres"/>
    <n v="9870"/>
    <s v="Input"/>
    <s v="CO2"/>
    <n v="73.3"/>
    <n v="3.3200000000000001E-5"/>
    <n v="1"/>
    <m/>
    <n v="0"/>
    <n v="0"/>
    <n v="21"/>
    <m/>
    <n v="0"/>
    <n v="0"/>
    <n v="310"/>
    <n v="24.019237199999999"/>
  </r>
  <r>
    <n v="2010"/>
    <s v="2D1"/>
    <x v="14"/>
    <n v="22199"/>
    <n v="23903"/>
    <n v="12"/>
    <s v="litres"/>
    <n v="3150"/>
    <s v="Input"/>
    <s v="CO2"/>
    <n v="73.3"/>
    <n v="3.3200000000000001E-5"/>
    <n v="1"/>
    <m/>
    <n v="0"/>
    <n v="0"/>
    <n v="21"/>
    <m/>
    <n v="0"/>
    <n v="0"/>
    <n v="310"/>
    <n v="7.6657140000000004"/>
  </r>
  <r>
    <n v="2010"/>
    <s v="2D1"/>
    <x v="14"/>
    <n v="22199"/>
    <n v="23903"/>
    <n v="12"/>
    <s v="litres"/>
    <n v="2321317"/>
    <s v="Input"/>
    <s v="CO2"/>
    <n v="73.3"/>
    <n v="3.3200000000000001E-5"/>
    <n v="1"/>
    <m/>
    <n v="0"/>
    <n v="0"/>
    <n v="21"/>
    <m/>
    <n v="0"/>
    <n v="0"/>
    <n v="310"/>
    <n v="5649.06419852"/>
  </r>
  <r>
    <n v="2010"/>
    <s v="2D1"/>
    <x v="14"/>
    <n v="22199"/>
    <n v="23904"/>
    <n v="12"/>
    <s v="litres"/>
    <n v="9930"/>
    <s v="Input"/>
    <s v="CO2"/>
    <n v="73.3"/>
    <n v="3.3200000000000001E-5"/>
    <n v="1"/>
    <m/>
    <n v="0"/>
    <n v="0"/>
    <n v="21"/>
    <m/>
    <n v="0"/>
    <n v="0"/>
    <n v="310"/>
    <n v="24.165250799999999"/>
  </r>
  <r>
    <n v="2010"/>
    <s v="2D1"/>
    <x v="14"/>
    <n v="22199"/>
    <n v="23907"/>
    <n v="12"/>
    <s v="litres"/>
    <n v="4651"/>
    <s v="Input"/>
    <s v="CO2"/>
    <n v="73.3"/>
    <n v="3.3200000000000001E-5"/>
    <n v="1"/>
    <m/>
    <n v="0"/>
    <n v="0"/>
    <n v="21"/>
    <m/>
    <n v="0"/>
    <n v="0"/>
    <n v="310"/>
    <n v="11.318487559999999"/>
  </r>
  <r>
    <n v="2010"/>
    <s v="2D1"/>
    <x v="14"/>
    <n v="22199"/>
    <n v="23907"/>
    <n v="12"/>
    <s v="litres"/>
    <n v="3738994"/>
    <s v="Input"/>
    <s v="CO2"/>
    <n v="73.3"/>
    <n v="3.3200000000000001E-5"/>
    <n v="1"/>
    <m/>
    <n v="0"/>
    <n v="0"/>
    <n v="21"/>
    <m/>
    <n v="0"/>
    <n v="0"/>
    <n v="310"/>
    <n v="9099.0662386399999"/>
  </r>
  <r>
    <n v="2010"/>
    <s v="2D1"/>
    <x v="14"/>
    <n v="22199"/>
    <n v="23911"/>
    <n v="12"/>
    <s v="litres"/>
    <n v="17020"/>
    <s v="Input"/>
    <s v="CO2"/>
    <n v="73.3"/>
    <n v="3.3200000000000001E-5"/>
    <n v="1"/>
    <m/>
    <n v="0"/>
    <n v="0"/>
    <n v="21"/>
    <m/>
    <n v="0"/>
    <n v="0"/>
    <n v="310"/>
    <n v="41.4191912"/>
  </r>
  <r>
    <n v="2010"/>
    <s v="2D1"/>
    <x v="14"/>
    <n v="22203"/>
    <n v="23907"/>
    <n v="12"/>
    <s v="litres"/>
    <n v="4119"/>
    <s v="Input"/>
    <s v="CO2"/>
    <n v="73.3"/>
    <n v="3.3200000000000001E-5"/>
    <n v="1"/>
    <m/>
    <n v="0"/>
    <n v="0"/>
    <n v="21"/>
    <m/>
    <n v="0"/>
    <n v="0"/>
    <n v="310"/>
    <n v="10.023833640000001"/>
  </r>
  <r>
    <n v="2010"/>
    <s v="2D1"/>
    <x v="14"/>
    <n v="22209"/>
    <n v="23904"/>
    <n v="12"/>
    <s v="litres"/>
    <n v="52825.57"/>
    <s v="Input"/>
    <s v="CO2"/>
    <n v="73.3"/>
    <n v="3.3200000000000001E-5"/>
    <n v="1"/>
    <m/>
    <n v="0"/>
    <n v="0"/>
    <n v="21"/>
    <m/>
    <n v="0"/>
    <n v="0"/>
    <n v="310"/>
    <n v="128.5541941292"/>
  </r>
  <r>
    <n v="2010"/>
    <s v="2D1"/>
    <x v="14"/>
    <n v="22209"/>
    <n v="23904"/>
    <n v="12"/>
    <s v="litres"/>
    <n v="61008.08"/>
    <s v="Input"/>
    <s v="CO2"/>
    <n v="73.3"/>
    <n v="3.3200000000000001E-5"/>
    <n v="1"/>
    <m/>
    <n v="0"/>
    <n v="0"/>
    <n v="21"/>
    <m/>
    <n v="0"/>
    <n v="0"/>
    <n v="310"/>
    <n v="148.46682316479999"/>
  </r>
  <r>
    <n v="2010"/>
    <s v="2D1"/>
    <x v="14"/>
    <n v="22209"/>
    <n v="23907"/>
    <n v="12"/>
    <s v="litres"/>
    <n v="9658.3809999999994"/>
    <s v="Input"/>
    <s v="CO2"/>
    <n v="73.3"/>
    <n v="3.3200000000000001E-5"/>
    <n v="1"/>
    <m/>
    <n v="0"/>
    <n v="0"/>
    <n v="21"/>
    <m/>
    <n v="0"/>
    <n v="0"/>
    <n v="310"/>
    <n v="23.504249666359996"/>
  </r>
  <r>
    <n v="2010"/>
    <s v="2D1"/>
    <x v="14"/>
    <n v="23955"/>
    <n v="23902"/>
    <n v="27"/>
    <s v="tonne"/>
    <n v="429.61200000000002"/>
    <s v="Input"/>
    <s v="CO2"/>
    <n v="73.3"/>
    <n v="3.3200000000000001E-5"/>
    <n v="1"/>
    <m/>
    <n v="0"/>
    <n v="0"/>
    <n v="21"/>
    <m/>
    <n v="0"/>
    <n v="0"/>
    <n v="310"/>
    <n v="1.0454865787200001"/>
  </r>
  <r>
    <n v="2010"/>
    <s v="2D1"/>
    <x v="14"/>
    <n v="23955"/>
    <n v="23903"/>
    <n v="12"/>
    <s v="litres"/>
    <n v="3762.5"/>
    <s v="Input"/>
    <s v="CO2"/>
    <n v="73.3"/>
    <n v="3.3200000000000001E-5"/>
    <n v="1"/>
    <m/>
    <n v="0"/>
    <n v="0"/>
    <n v="21"/>
    <m/>
    <n v="0"/>
    <n v="0"/>
    <n v="310"/>
    <n v="9.1562695000000005"/>
  </r>
  <r>
    <n v="2010"/>
    <s v="2D1"/>
    <x v="14"/>
    <n v="23994"/>
    <n v="23904"/>
    <n v="12"/>
    <s v="litres"/>
    <n v="22023.21"/>
    <s v="Input"/>
    <s v="CO2"/>
    <n v="73.3"/>
    <n v="3.3200000000000001E-5"/>
    <n v="1"/>
    <m/>
    <n v="0"/>
    <n v="0"/>
    <n v="21"/>
    <m/>
    <n v="0"/>
    <n v="0"/>
    <n v="310"/>
    <n v="53.594802927599993"/>
  </r>
  <r>
    <n v="2010"/>
    <s v="2D1"/>
    <x v="14"/>
    <n v="23999"/>
    <n v="23907"/>
    <n v="12"/>
    <s v="litres"/>
    <n v="61000"/>
    <s v="Input"/>
    <s v="CO2"/>
    <n v="73.3"/>
    <n v="3.3200000000000001E-5"/>
    <n v="1"/>
    <m/>
    <n v="0"/>
    <n v="0"/>
    <n v="21"/>
    <m/>
    <n v="0"/>
    <n v="0"/>
    <n v="310"/>
    <n v="148.44716"/>
  </r>
  <r>
    <n v="2010"/>
    <s v="2D1"/>
    <x v="14"/>
    <n v="25920"/>
    <n v="23902"/>
    <n v="27"/>
    <s v="tonne"/>
    <n v="3.5840480000000001"/>
    <s v="Input"/>
    <s v="CO2"/>
    <n v="73.3"/>
    <n v="3.3200000000000001E-5"/>
    <n v="1"/>
    <m/>
    <n v="0"/>
    <n v="0"/>
    <n v="21"/>
    <m/>
    <n v="0"/>
    <n v="0"/>
    <n v="310"/>
    <n v="8.7219958508800016E-3"/>
  </r>
  <r>
    <n v="2010"/>
    <s v="2D1"/>
    <x v="14"/>
    <n v="25920"/>
    <n v="23907"/>
    <n v="12"/>
    <s v="litres"/>
    <n v="65"/>
    <s v="Input"/>
    <s v="CO2"/>
    <n v="73.3"/>
    <n v="3.3200000000000001E-5"/>
    <n v="1"/>
    <m/>
    <n v="0"/>
    <n v="0"/>
    <n v="21"/>
    <m/>
    <n v="0"/>
    <n v="0"/>
    <n v="310"/>
    <n v="0.1581814"/>
  </r>
  <r>
    <n v="2010"/>
    <s v="2D1"/>
    <x v="14"/>
    <n v="25920"/>
    <n v="23911"/>
    <n v="12"/>
    <s v="litres"/>
    <n v="55742.99"/>
    <s v="Input"/>
    <s v="CO2"/>
    <n v="73.3"/>
    <n v="3.3200000000000001E-5"/>
    <n v="1"/>
    <m/>
    <n v="0"/>
    <n v="0"/>
    <n v="21"/>
    <m/>
    <n v="0"/>
    <n v="0"/>
    <n v="310"/>
    <n v="135.65391074440001"/>
  </r>
  <r>
    <n v="2010"/>
    <s v="2D1"/>
    <x v="14"/>
    <n v="25939"/>
    <n v="23911"/>
    <n v="12"/>
    <s v="litres"/>
    <n v="36387.629999999997"/>
    <s v="Input"/>
    <s v="CO2"/>
    <n v="73.3"/>
    <n v="3.3200000000000001E-5"/>
    <n v="1"/>
    <m/>
    <n v="0"/>
    <n v="0"/>
    <n v="21"/>
    <m/>
    <n v="0"/>
    <n v="0"/>
    <n v="310"/>
    <n v="88.551480862799991"/>
  </r>
  <r>
    <n v="2010"/>
    <s v="2D1"/>
    <x v="14"/>
    <n v="25999"/>
    <n v="23907"/>
    <n v="12"/>
    <s v="litres"/>
    <n v="299069.59999999998"/>
    <s v="Input"/>
    <s v="CO2"/>
    <n v="73.3"/>
    <n v="3.3200000000000001E-5"/>
    <n v="1"/>
    <m/>
    <n v="0"/>
    <n v="0"/>
    <n v="21"/>
    <m/>
    <n v="0"/>
    <n v="0"/>
    <n v="310"/>
    <n v="727.80381577599985"/>
  </r>
  <r>
    <n v="2010"/>
    <s v="2D1"/>
    <x v="14"/>
    <n v="27102"/>
    <n v="23904"/>
    <n v="12"/>
    <s v="litres"/>
    <n v="134134"/>
    <s v="Input"/>
    <s v="CO2"/>
    <n v="73.3"/>
    <n v="3.3200000000000001E-5"/>
    <n v="1"/>
    <m/>
    <n v="0"/>
    <n v="0"/>
    <n v="21"/>
    <m/>
    <n v="0"/>
    <n v="0"/>
    <n v="310"/>
    <n v="326.42313703999997"/>
  </r>
  <r>
    <n v="2010"/>
    <s v="2D1"/>
    <x v="14"/>
    <n v="27102"/>
    <n v="23911"/>
    <n v="12"/>
    <s v="litres"/>
    <n v="19481"/>
    <s v="Input"/>
    <s v="CO2"/>
    <n v="73.3"/>
    <n v="3.3200000000000001E-5"/>
    <n v="1"/>
    <m/>
    <n v="0"/>
    <n v="0"/>
    <n v="21"/>
    <m/>
    <n v="0"/>
    <n v="0"/>
    <n v="310"/>
    <n v="47.408182360000005"/>
  </r>
  <r>
    <n v="2010"/>
    <s v="2D1"/>
    <x v="14"/>
    <n v="27102"/>
    <n v="23911"/>
    <n v="12"/>
    <s v="litres"/>
    <n v="70731.59"/>
    <s v="Input"/>
    <s v="CO2"/>
    <n v="73.3"/>
    <n v="3.3200000000000001E-5"/>
    <n v="1"/>
    <m/>
    <n v="0"/>
    <n v="0"/>
    <n v="21"/>
    <m/>
    <n v="0"/>
    <n v="0"/>
    <n v="310"/>
    <n v="172.12956816039997"/>
  </r>
  <r>
    <n v="2010"/>
    <s v="2D1"/>
    <x v="14"/>
    <n v="27104"/>
    <n v="23903"/>
    <n v="12"/>
    <s v="litres"/>
    <n v="113267.4"/>
    <s v="Input"/>
    <s v="CO2"/>
    <n v="73.3"/>
    <n v="3.3200000000000001E-5"/>
    <n v="1"/>
    <m/>
    <n v="0"/>
    <n v="0"/>
    <n v="21"/>
    <m/>
    <n v="0"/>
    <n v="0"/>
    <n v="310"/>
    <n v="275.64301394399996"/>
  </r>
  <r>
    <n v="2010"/>
    <s v="2D1"/>
    <x v="14"/>
    <n v="27104"/>
    <n v="23903"/>
    <n v="12"/>
    <s v="litres"/>
    <n v="320892.90000000002"/>
    <s v="Input"/>
    <s v="CO2"/>
    <n v="73.3"/>
    <n v="3.3200000000000001E-5"/>
    <n v="1"/>
    <m/>
    <n v="0"/>
    <n v="0"/>
    <n v="21"/>
    <m/>
    <n v="0"/>
    <n v="0"/>
    <n v="310"/>
    <n v="780.91212572400002"/>
  </r>
  <r>
    <n v="2010"/>
    <s v="2D1"/>
    <x v="14"/>
    <n v="28140"/>
    <n v="23902"/>
    <n v="27"/>
    <s v="tonne"/>
    <n v="25492.23"/>
    <s v="Input"/>
    <s v="CO2"/>
    <n v="73.3"/>
    <n v="3.3200000000000001E-5"/>
    <n v="1"/>
    <m/>
    <n v="0"/>
    <n v="0"/>
    <n v="21"/>
    <m/>
    <n v="0"/>
    <n v="0"/>
    <n v="310"/>
    <n v="62.036871238799996"/>
  </r>
  <r>
    <n v="2010"/>
    <s v="2D1"/>
    <x v="14"/>
    <n v="28140"/>
    <n v="23902"/>
    <n v="27"/>
    <s v="tonne"/>
    <n v="2926"/>
    <s v="Input"/>
    <s v="CO2"/>
    <n v="73.3"/>
    <n v="3.3200000000000001E-5"/>
    <n v="1"/>
    <m/>
    <n v="0"/>
    <n v="0"/>
    <n v="21"/>
    <m/>
    <n v="0"/>
    <n v="0"/>
    <n v="310"/>
    <n v="7.1205965600000001"/>
  </r>
  <r>
    <n v="2010"/>
    <s v="2D1"/>
    <x v="14"/>
    <n v="28140"/>
    <n v="23908"/>
    <n v="12"/>
    <s v="litres"/>
    <n v="381490"/>
    <s v="Input"/>
    <s v="CO2"/>
    <n v="73.3"/>
    <n v="3.3200000000000001E-5"/>
    <n v="1"/>
    <m/>
    <n v="0"/>
    <n v="0"/>
    <n v="21"/>
    <m/>
    <n v="0"/>
    <n v="0"/>
    <n v="310"/>
    <n v="928.37880440000004"/>
  </r>
  <r>
    <n v="2010"/>
    <s v="2D1"/>
    <x v="14"/>
    <n v="28140"/>
    <n v="23911"/>
    <n v="12"/>
    <s v="litres"/>
    <n v="678382"/>
    <s v="Input"/>
    <s v="CO2"/>
    <n v="73.3"/>
    <n v="3.3200000000000001E-5"/>
    <n v="1"/>
    <m/>
    <n v="0"/>
    <n v="0"/>
    <n v="21"/>
    <m/>
    <n v="0"/>
    <n v="0"/>
    <n v="310"/>
    <n v="1650.8832999200001"/>
  </r>
  <r>
    <n v="2010"/>
    <s v="2D1"/>
    <x v="14"/>
    <n v="28191"/>
    <n v="23911"/>
    <n v="12"/>
    <s v="litres"/>
    <n v="11906"/>
    <s v="Input"/>
    <s v="CO2"/>
    <n v="73.3"/>
    <n v="3.3200000000000001E-5"/>
    <n v="1"/>
    <m/>
    <n v="0"/>
    <n v="0"/>
    <n v="21"/>
    <m/>
    <n v="0"/>
    <n v="0"/>
    <n v="310"/>
    <n v="28.973965359999998"/>
  </r>
  <r>
    <n v="2010"/>
    <s v="2D1"/>
    <x v="14"/>
    <n v="28261"/>
    <n v="23911"/>
    <n v="12"/>
    <s v="litres"/>
    <n v="26246"/>
    <s v="Input"/>
    <s v="CO2"/>
    <n v="73.3"/>
    <n v="3.3200000000000001E-5"/>
    <n v="1"/>
    <m/>
    <n v="0"/>
    <n v="0"/>
    <n v="21"/>
    <m/>
    <n v="0"/>
    <n v="0"/>
    <n v="310"/>
    <n v="63.871215759999998"/>
  </r>
  <r>
    <n v="2010"/>
    <s v="2D1"/>
    <x v="14"/>
    <n v="29301"/>
    <n v="23903"/>
    <n v="12"/>
    <s v="litres"/>
    <n v="19081"/>
    <s v="Input"/>
    <s v="CO2"/>
    <n v="73.3"/>
    <n v="3.3200000000000001E-5"/>
    <n v="1"/>
    <m/>
    <n v="0"/>
    <n v="0"/>
    <n v="21"/>
    <m/>
    <n v="0"/>
    <n v="0"/>
    <n v="310"/>
    <n v="46.434758360000004"/>
  </r>
  <r>
    <n v="2010"/>
    <s v="2D1"/>
    <x v="14"/>
    <n v="29301"/>
    <n v="23911"/>
    <n v="12"/>
    <s v="litres"/>
    <n v="304278"/>
    <s v="Input"/>
    <s v="CO2"/>
    <n v="73.3"/>
    <n v="3.3200000000000001E-5"/>
    <n v="1"/>
    <m/>
    <n v="0"/>
    <n v="0"/>
    <n v="21"/>
    <m/>
    <n v="0"/>
    <n v="0"/>
    <n v="310"/>
    <n v="740.47876967999991"/>
  </r>
  <r>
    <n v="2010"/>
    <s v="2D1"/>
    <x v="14"/>
    <n v="29301"/>
    <n v="23911"/>
    <n v="12"/>
    <s v="litres"/>
    <n v="85955.25"/>
    <s v="Input"/>
    <s v="CO2"/>
    <n v="73.3"/>
    <n v="3.3200000000000001E-5"/>
    <n v="1"/>
    <m/>
    <n v="0"/>
    <n v="0"/>
    <n v="21"/>
    <m/>
    <n v="0"/>
    <n v="0"/>
    <n v="310"/>
    <n v="209.17725819"/>
  </r>
  <r>
    <n v="2010"/>
    <s v="2D1"/>
    <x v="14"/>
    <n v="29302"/>
    <n v="23902"/>
    <n v="27"/>
    <s v="tonne"/>
    <n v="327.41800000000001"/>
    <s v="Input"/>
    <s v="CO2"/>
    <n v="73.3"/>
    <n v="3.3200000000000001E-5"/>
    <n v="1"/>
    <m/>
    <n v="0"/>
    <n v="0"/>
    <n v="21"/>
    <m/>
    <n v="0"/>
    <n v="0"/>
    <n v="310"/>
    <n v="0.79679134807999996"/>
  </r>
  <r>
    <n v="2010"/>
    <s v="2D1"/>
    <x v="14"/>
    <n v="30204"/>
    <n v="23903"/>
    <n v="12"/>
    <s v="litres"/>
    <n v="694020"/>
    <s v="Input"/>
    <s v="CO2"/>
    <n v="73.3"/>
    <n v="3.3200000000000001E-5"/>
    <n v="1"/>
    <m/>
    <n v="0"/>
    <n v="0"/>
    <n v="21"/>
    <m/>
    <n v="0"/>
    <n v="0"/>
    <n v="310"/>
    <n v="1688.9393112"/>
  </r>
  <r>
    <n v="2010"/>
    <s v="2D1"/>
    <x v="14"/>
    <n v="30913"/>
    <n v="23903"/>
    <n v="12"/>
    <s v="litres"/>
    <n v="345798.6"/>
    <s v="Input"/>
    <s v="CO2"/>
    <n v="73.3"/>
    <n v="3.3200000000000001E-5"/>
    <n v="1"/>
    <m/>
    <n v="0"/>
    <n v="0"/>
    <n v="21"/>
    <m/>
    <n v="0"/>
    <n v="0"/>
    <n v="310"/>
    <n v="841.52164101599999"/>
  </r>
  <r>
    <n v="2010"/>
    <s v="2D1"/>
    <x v="14"/>
    <n v="30913"/>
    <n v="23903"/>
    <n v="12"/>
    <s v="litres"/>
    <n v="3510"/>
    <s v="Input"/>
    <s v="CO2"/>
    <n v="73.3"/>
    <n v="3.3200000000000001E-5"/>
    <n v="1"/>
    <m/>
    <n v="0"/>
    <n v="0"/>
    <n v="21"/>
    <m/>
    <n v="0"/>
    <n v="0"/>
    <n v="310"/>
    <n v="8.5417956000000004"/>
  </r>
  <r>
    <n v="2010"/>
    <s v="2D1"/>
    <x v="14"/>
    <n v="30913"/>
    <n v="23911"/>
    <n v="12"/>
    <s v="litres"/>
    <n v="297573"/>
    <s v="Input"/>
    <s v="CO2"/>
    <n v="73.3"/>
    <n v="3.3200000000000001E-5"/>
    <n v="1"/>
    <m/>
    <n v="0"/>
    <n v="0"/>
    <n v="21"/>
    <m/>
    <n v="0"/>
    <n v="0"/>
    <n v="310"/>
    <n v="724.16174988"/>
  </r>
  <r>
    <n v="2010"/>
    <s v="2D1"/>
    <x v="14"/>
    <n v="32300"/>
    <n v="23907"/>
    <n v="12"/>
    <s v="litres"/>
    <n v="35706.71"/>
    <s v="Input"/>
    <s v="CO2"/>
    <n v="73.3"/>
    <n v="3.3200000000000001E-5"/>
    <n v="1"/>
    <m/>
    <n v="0"/>
    <n v="0"/>
    <n v="21"/>
    <m/>
    <n v="0"/>
    <n v="0"/>
    <n v="310"/>
    <n v="86.894421187600003"/>
  </r>
  <r>
    <n v="2010"/>
    <s v="2D1"/>
    <x v="14"/>
    <n v="32901"/>
    <n v="23902"/>
    <n v="27"/>
    <s v="tonne"/>
    <n v="45"/>
    <s v="Input"/>
    <s v="CO2"/>
    <n v="73.3"/>
    <n v="3.3200000000000001E-5"/>
    <n v="1"/>
    <m/>
    <n v="0"/>
    <n v="0"/>
    <n v="21"/>
    <m/>
    <n v="0"/>
    <n v="0"/>
    <n v="310"/>
    <n v="0.1095102"/>
  </r>
  <r>
    <n v="2010"/>
    <s v="2D1"/>
    <x v="14"/>
    <n v="32901"/>
    <n v="23902"/>
    <n v="27"/>
    <s v="tonne"/>
    <n v="21913.9"/>
    <s v="Input"/>
    <s v="CO2"/>
    <n v="73.3"/>
    <n v="3.3200000000000001E-5"/>
    <n v="1"/>
    <m/>
    <n v="0"/>
    <n v="0"/>
    <n v="21"/>
    <m/>
    <n v="0"/>
    <n v="0"/>
    <n v="310"/>
    <n v="53.328790484000002"/>
  </r>
  <r>
    <n v="2010"/>
    <s v="2D1"/>
    <x v="14"/>
    <n v="33140"/>
    <n v="23902"/>
    <n v="27"/>
    <s v="tonne"/>
    <n v="1488.376"/>
    <s v="Input"/>
    <s v="CO2"/>
    <n v="73.3"/>
    <n v="3.3200000000000001E-5"/>
    <n v="1"/>
    <m/>
    <n v="0"/>
    <n v="0"/>
    <n v="21"/>
    <m/>
    <n v="0"/>
    <n v="0"/>
    <n v="310"/>
    <n v="3.6220522985599999"/>
  </r>
  <r>
    <n v="2010"/>
    <s v="2D1"/>
    <x v="14"/>
    <n v="45200"/>
    <n v="23902"/>
    <n v="27"/>
    <s v="tonne"/>
    <n v="0.62610699999999997"/>
    <s v="Input"/>
    <s v="CO2"/>
    <n v="73.3"/>
    <n v="3.3200000000000001E-5"/>
    <n v="1"/>
    <m/>
    <n v="0"/>
    <n v="0"/>
    <n v="21"/>
    <m/>
    <n v="0"/>
    <n v="0"/>
    <n v="310"/>
    <n v="1.52366895092E-3"/>
  </r>
  <r>
    <n v="2010"/>
    <s v="2D1"/>
    <x v="14"/>
    <n v="45200"/>
    <n v="23911"/>
    <n v="12"/>
    <s v="litres"/>
    <n v="6757"/>
    <s v="Input"/>
    <s v="CO2"/>
    <n v="73.3"/>
    <n v="3.3200000000000001E-5"/>
    <n v="1"/>
    <m/>
    <n v="0"/>
    <n v="0"/>
    <n v="21"/>
    <m/>
    <n v="0"/>
    <n v="0"/>
    <n v="310"/>
    <n v="16.44356492"/>
  </r>
  <r>
    <n v="2010"/>
    <s v="2D2"/>
    <x v="15"/>
    <n v="12008"/>
    <n v="23212"/>
    <n v="9"/>
    <s v="kg"/>
    <n v="56992"/>
    <s v="Input"/>
    <s v="CO2"/>
    <n v="73.3"/>
    <n v="4.02E-2"/>
    <n v="1"/>
    <m/>
    <n v="0"/>
    <n v="0"/>
    <n v="21"/>
    <m/>
    <n v="0"/>
    <n v="0"/>
    <n v="310"/>
    <n v="167.93604671999998"/>
  </r>
  <r>
    <n v="2010"/>
    <s v="2D2"/>
    <x v="15"/>
    <n v="12008"/>
    <n v="23212"/>
    <n v="9"/>
    <s v="kg"/>
    <n v="15979.5"/>
    <s v="Input"/>
    <s v="CO2"/>
    <n v="73.3"/>
    <n v="4.02E-2"/>
    <n v="1"/>
    <m/>
    <n v="0"/>
    <n v="0"/>
    <n v="21"/>
    <m/>
    <n v="0"/>
    <n v="0"/>
    <n v="310"/>
    <n v="47.086153469999999"/>
  </r>
  <r>
    <n v="2010"/>
    <s v="2D2"/>
    <x v="15"/>
    <n v="16212"/>
    <n v="23212"/>
    <n v="9"/>
    <s v="kg"/>
    <n v="316605"/>
    <s v="Input"/>
    <s v="CO2"/>
    <n v="73.3"/>
    <n v="4.02E-2"/>
    <n v="1"/>
    <m/>
    <n v="0"/>
    <n v="0"/>
    <n v="21"/>
    <m/>
    <n v="0"/>
    <n v="0"/>
    <n v="310"/>
    <n v="932.92728929999998"/>
  </r>
  <r>
    <n v="2010"/>
    <s v="2D2"/>
    <x v="15"/>
    <n v="16212"/>
    <n v="23212"/>
    <n v="9"/>
    <s v="kg"/>
    <n v="2157"/>
    <s v="Input"/>
    <s v="CO2"/>
    <n v="73.3"/>
    <n v="4.02E-2"/>
    <n v="1"/>
    <m/>
    <n v="0"/>
    <n v="0"/>
    <n v="21"/>
    <m/>
    <n v="0"/>
    <n v="0"/>
    <n v="310"/>
    <n v="6.3559456200000009"/>
  </r>
  <r>
    <n v="2010"/>
    <s v="2D2"/>
    <x v="15"/>
    <n v="19202"/>
    <n v="23212"/>
    <n v="9"/>
    <s v="kg"/>
    <n v="5147"/>
    <s v="Input"/>
    <s v="CO2"/>
    <n v="73.3"/>
    <n v="4.02E-2"/>
    <n v="1"/>
    <m/>
    <n v="0"/>
    <n v="0"/>
    <n v="21"/>
    <m/>
    <n v="0"/>
    <n v="0"/>
    <n v="310"/>
    <n v="15.166459019999998"/>
  </r>
  <r>
    <n v="2010"/>
    <s v="2D2"/>
    <x v="15"/>
    <n v="19202"/>
    <n v="23212"/>
    <n v="9"/>
    <s v="kg"/>
    <n v="8412391"/>
    <s v="Input"/>
    <s v="CO2"/>
    <n v="73.3"/>
    <n v="4.02E-2"/>
    <n v="1"/>
    <m/>
    <n v="0"/>
    <n v="0"/>
    <n v="21"/>
    <m/>
    <n v="0"/>
    <n v="0"/>
    <n v="310"/>
    <n v="24788.456064059999"/>
  </r>
  <r>
    <n v="2010"/>
    <s v="2D2"/>
    <x v="15"/>
    <n v="19202"/>
    <n v="23212"/>
    <n v="9"/>
    <s v="kg"/>
    <n v="245124"/>
    <s v="Input"/>
    <s v="CO2"/>
    <n v="73.3"/>
    <n v="4.02E-2"/>
    <n v="1"/>
    <m/>
    <n v="0"/>
    <n v="0"/>
    <n v="21"/>
    <m/>
    <n v="0"/>
    <n v="0"/>
    <n v="310"/>
    <n v="722.29708583999991"/>
  </r>
  <r>
    <n v="2010"/>
    <s v="2D2"/>
    <x v="15"/>
    <n v="19209"/>
    <n v="23212"/>
    <n v="9"/>
    <s v="kg"/>
    <n v="426920"/>
    <s v="Input"/>
    <s v="CO2"/>
    <n v="73.3"/>
    <n v="4.02E-2"/>
    <n v="1"/>
    <m/>
    <n v="0"/>
    <n v="0"/>
    <n v="21"/>
    <m/>
    <n v="0"/>
    <n v="0"/>
    <n v="310"/>
    <n v="1257.9880871999999"/>
  </r>
  <r>
    <n v="2010"/>
    <s v="2D2"/>
    <x v="15"/>
    <n v="19209"/>
    <n v="23212"/>
    <n v="9"/>
    <s v="kg"/>
    <n v="1429384"/>
    <s v="Input"/>
    <s v="CO2"/>
    <n v="73.3"/>
    <n v="4.02E-2"/>
    <n v="1"/>
    <m/>
    <n v="0"/>
    <n v="0"/>
    <n v="21"/>
    <m/>
    <n v="0"/>
    <n v="0"/>
    <n v="310"/>
    <n v="4211.9086574399998"/>
  </r>
  <r>
    <n v="2010"/>
    <s v="2D2"/>
    <x v="15"/>
    <n v="19209"/>
    <n v="23212"/>
    <n v="9"/>
    <s v="kg"/>
    <n v="774000"/>
    <s v="Input"/>
    <s v="CO2"/>
    <n v="73.3"/>
    <n v="4.02E-2"/>
    <n v="1"/>
    <m/>
    <n v="0"/>
    <n v="0"/>
    <n v="21"/>
    <m/>
    <n v="0"/>
    <n v="0"/>
    <n v="310"/>
    <n v="2280.7148399999996"/>
  </r>
  <r>
    <n v="2010"/>
    <s v="2D2"/>
    <x v="15"/>
    <n v="19209"/>
    <n v="23212"/>
    <n v="9"/>
    <s v="kg"/>
    <n v="310189.5"/>
    <s v="Input"/>
    <s v="CO2"/>
    <n v="73.3"/>
    <n v="4.02E-2"/>
    <n v="1"/>
    <m/>
    <n v="0"/>
    <n v="0"/>
    <n v="21"/>
    <m/>
    <n v="0"/>
    <n v="0"/>
    <n v="310"/>
    <n v="914.02299206999987"/>
  </r>
  <r>
    <n v="2010"/>
    <s v="2D2"/>
    <x v="15"/>
    <n v="19209"/>
    <n v="23212"/>
    <n v="9"/>
    <s v="kg"/>
    <n v="4552111"/>
    <s v="Input"/>
    <s v="CO2"/>
    <n v="73.3"/>
    <n v="4.02E-2"/>
    <n v="1"/>
    <m/>
    <n v="0"/>
    <n v="0"/>
    <n v="21"/>
    <m/>
    <n v="0"/>
    <n v="0"/>
    <n v="310"/>
    <n v="13413.523399260001"/>
  </r>
  <r>
    <n v="2010"/>
    <s v="2D2"/>
    <x v="15"/>
    <n v="19209"/>
    <n v="23212"/>
    <n v="9"/>
    <s v="kg"/>
    <n v="227500"/>
    <s v="Input"/>
    <s v="CO2"/>
    <n v="73.3"/>
    <n v="4.02E-2"/>
    <n v="1"/>
    <m/>
    <n v="0"/>
    <n v="0"/>
    <n v="21"/>
    <m/>
    <n v="0"/>
    <n v="0"/>
    <n v="310"/>
    <n v="670.36514999999997"/>
  </r>
  <r>
    <n v="2010"/>
    <s v="2D2"/>
    <x v="15"/>
    <n v="19209"/>
    <n v="23212"/>
    <n v="9"/>
    <s v="kg"/>
    <n v="1414727"/>
    <s v="Input"/>
    <s v="CO2"/>
    <n v="73.3"/>
    <n v="4.02E-2"/>
    <n v="1"/>
    <m/>
    <n v="0"/>
    <n v="0"/>
    <n v="21"/>
    <m/>
    <n v="0"/>
    <n v="0"/>
    <n v="310"/>
    <n v="4168.7194618200001"/>
  </r>
  <r>
    <n v="2010"/>
    <s v="2D2"/>
    <x v="15"/>
    <n v="19209"/>
    <n v="23212"/>
    <n v="9"/>
    <s v="kg"/>
    <n v="694000"/>
    <s v="Input"/>
    <s v="CO2"/>
    <n v="73.3"/>
    <n v="4.02E-2"/>
    <n v="1"/>
    <m/>
    <n v="0"/>
    <n v="0"/>
    <n v="21"/>
    <m/>
    <n v="0"/>
    <n v="0"/>
    <n v="310"/>
    <n v="2044.9820400000001"/>
  </r>
  <r>
    <n v="2010"/>
    <s v="2D2"/>
    <x v="15"/>
    <n v="20116"/>
    <n v="23212"/>
    <n v="9"/>
    <s v="kg"/>
    <n v="1733750"/>
    <s v="Input"/>
    <s v="CO2"/>
    <n v="73.3"/>
    <n v="4.02E-2"/>
    <n v="1"/>
    <m/>
    <n v="0"/>
    <n v="0"/>
    <n v="21"/>
    <m/>
    <n v="0"/>
    <n v="0"/>
    <n v="310"/>
    <n v="5108.7717750000002"/>
  </r>
  <r>
    <n v="2010"/>
    <s v="2D2"/>
    <x v="15"/>
    <n v="20116"/>
    <n v="23212"/>
    <n v="9"/>
    <s v="kg"/>
    <n v="6855546"/>
    <s v="Input"/>
    <s v="CO2"/>
    <n v="73.3"/>
    <n v="4.02E-2"/>
    <n v="1"/>
    <m/>
    <n v="0"/>
    <n v="0"/>
    <n v="21"/>
    <m/>
    <n v="0"/>
    <n v="0"/>
    <n v="310"/>
    <n v="20200.963176359997"/>
  </r>
  <r>
    <n v="2010"/>
    <s v="2D2"/>
    <x v="15"/>
    <n v="20116"/>
    <n v="23212"/>
    <n v="9"/>
    <s v="kg"/>
    <n v="769000"/>
    <s v="Input"/>
    <s v="CO2"/>
    <n v="73.3"/>
    <n v="4.02E-2"/>
    <n v="1"/>
    <m/>
    <n v="0"/>
    <n v="0"/>
    <n v="21"/>
    <m/>
    <n v="0"/>
    <n v="0"/>
    <n v="310"/>
    <n v="2265.9815400000002"/>
  </r>
  <r>
    <n v="2010"/>
    <s v="2D2"/>
    <x v="15"/>
    <n v="20116"/>
    <n v="23212"/>
    <n v="9"/>
    <s v="kg"/>
    <n v="1594158"/>
    <s v="Input"/>
    <s v="CO2"/>
    <n v="73.3"/>
    <n v="4.02E-2"/>
    <n v="1"/>
    <m/>
    <n v="0"/>
    <n v="0"/>
    <n v="21"/>
    <m/>
    <n v="0"/>
    <n v="0"/>
    <n v="310"/>
    <n v="4697.4416122800003"/>
  </r>
  <r>
    <n v="2010"/>
    <s v="2D2"/>
    <x v="15"/>
    <n v="20116"/>
    <n v="23212"/>
    <n v="9"/>
    <s v="kg"/>
    <n v="60500000"/>
    <s v="Input"/>
    <s v="CO2"/>
    <n v="73.3"/>
    <n v="4.02E-2"/>
    <n v="1"/>
    <m/>
    <n v="0"/>
    <n v="0"/>
    <n v="21"/>
    <m/>
    <n v="0"/>
    <n v="0"/>
    <n v="310"/>
    <n v="178272.93"/>
  </r>
  <r>
    <n v="2010"/>
    <s v="2D2"/>
    <x v="15"/>
    <n v="20131"/>
    <n v="23212"/>
    <n v="9"/>
    <s v="kg"/>
    <n v="8996000"/>
    <s v="Input"/>
    <s v="CO2"/>
    <n v="73.3"/>
    <n v="4.02E-2"/>
    <n v="1"/>
    <m/>
    <n v="0"/>
    <n v="0"/>
    <n v="21"/>
    <m/>
    <n v="0"/>
    <n v="0"/>
    <n v="310"/>
    <n v="26508.15336"/>
  </r>
  <r>
    <n v="2010"/>
    <s v="2D2"/>
    <x v="15"/>
    <n v="20131"/>
    <n v="23212"/>
    <n v="9"/>
    <s v="kg"/>
    <n v="3551303"/>
    <s v="Input"/>
    <s v="CO2"/>
    <n v="73.3"/>
    <n v="4.02E-2"/>
    <n v="1"/>
    <m/>
    <n v="0"/>
    <n v="0"/>
    <n v="21"/>
    <m/>
    <n v="0"/>
    <n v="0"/>
    <n v="310"/>
    <n v="10464.482497979998"/>
  </r>
  <r>
    <n v="2010"/>
    <s v="2D2"/>
    <x v="15"/>
    <n v="20131"/>
    <n v="23212"/>
    <n v="9"/>
    <s v="kg"/>
    <n v="23700000"/>
    <s v="Input"/>
    <s v="CO2"/>
    <n v="73.3"/>
    <n v="4.02E-2"/>
    <n v="1"/>
    <m/>
    <n v="0"/>
    <n v="0"/>
    <n v="21"/>
    <m/>
    <n v="0"/>
    <n v="0"/>
    <n v="310"/>
    <n v="69835.842000000004"/>
  </r>
  <r>
    <n v="2010"/>
    <s v="2D2"/>
    <x v="15"/>
    <n v="20211"/>
    <n v="23212"/>
    <n v="9"/>
    <s v="kg"/>
    <n v="230010"/>
    <s v="Input"/>
    <s v="CO2"/>
    <n v="73.3"/>
    <n v="4.02E-2"/>
    <n v="1"/>
    <m/>
    <n v="0"/>
    <n v="0"/>
    <n v="21"/>
    <m/>
    <n v="0"/>
    <n v="0"/>
    <n v="310"/>
    <n v="677.7612666"/>
  </r>
  <r>
    <n v="2010"/>
    <s v="2D2"/>
    <x v="15"/>
    <n v="20219"/>
    <n v="23212"/>
    <n v="9"/>
    <s v="kg"/>
    <n v="22516"/>
    <s v="Input"/>
    <s v="CO2"/>
    <n v="73.3"/>
    <n v="4.02E-2"/>
    <n v="1"/>
    <m/>
    <n v="0"/>
    <n v="0"/>
    <n v="21"/>
    <m/>
    <n v="0"/>
    <n v="0"/>
    <n v="310"/>
    <n v="66.346996559999994"/>
  </r>
  <r>
    <n v="2010"/>
    <s v="2D2"/>
    <x v="15"/>
    <n v="20221"/>
    <n v="23212"/>
    <n v="9"/>
    <s v="kg"/>
    <n v="37704.83"/>
    <s v="Input"/>
    <s v="CO2"/>
    <n v="73.3"/>
    <n v="4.02E-2"/>
    <n v="1"/>
    <m/>
    <n v="0"/>
    <n v="0"/>
    <n v="21"/>
    <m/>
    <n v="0"/>
    <n v="0"/>
    <n v="310"/>
    <n v="111.1033143678"/>
  </r>
  <r>
    <n v="2010"/>
    <s v="2D2"/>
    <x v="15"/>
    <n v="20231"/>
    <n v="23212"/>
    <n v="9"/>
    <s v="kg"/>
    <n v="78577"/>
    <s v="Input"/>
    <s v="CO2"/>
    <n v="73.3"/>
    <n v="4.02E-2"/>
    <n v="1"/>
    <m/>
    <n v="0"/>
    <n v="0"/>
    <n v="21"/>
    <m/>
    <n v="0"/>
    <n v="0"/>
    <n v="310"/>
    <n v="231.53970281999997"/>
  </r>
  <r>
    <n v="2010"/>
    <s v="2D2"/>
    <x v="15"/>
    <n v="20231"/>
    <n v="23212"/>
    <n v="9"/>
    <s v="kg"/>
    <n v="42283.85"/>
    <s v="Input"/>
    <s v="CO2"/>
    <n v="73.3"/>
    <n v="4.02E-2"/>
    <n v="1"/>
    <m/>
    <n v="0"/>
    <n v="0"/>
    <n v="21"/>
    <m/>
    <n v="0"/>
    <n v="0"/>
    <n v="310"/>
    <n v="124.59612944099999"/>
  </r>
  <r>
    <n v="2010"/>
    <s v="2D2"/>
    <x v="15"/>
    <n v="20231"/>
    <n v="23212"/>
    <n v="9"/>
    <s v="kg"/>
    <n v="28323"/>
    <s v="Input"/>
    <s v="CO2"/>
    <n v="73.3"/>
    <n v="4.02E-2"/>
    <n v="1"/>
    <m/>
    <n v="0"/>
    <n v="0"/>
    <n v="21"/>
    <m/>
    <n v="0"/>
    <n v="0"/>
    <n v="310"/>
    <n v="83.458251179999991"/>
  </r>
  <r>
    <n v="2010"/>
    <s v="2D2"/>
    <x v="15"/>
    <n v="20232"/>
    <n v="23212"/>
    <n v="9"/>
    <s v="kg"/>
    <n v="10200000"/>
    <s v="Input"/>
    <s v="CO2"/>
    <n v="73.3"/>
    <n v="4.02E-2"/>
    <n v="1"/>
    <m/>
    <n v="0"/>
    <n v="0"/>
    <n v="21"/>
    <m/>
    <n v="0"/>
    <n v="0"/>
    <n v="310"/>
    <n v="30055.932000000001"/>
  </r>
  <r>
    <n v="2010"/>
    <s v="2D2"/>
    <x v="15"/>
    <n v="20232"/>
    <n v="23212"/>
    <n v="9"/>
    <s v="kg"/>
    <n v="1051.1869999999999"/>
    <s v="Input"/>
    <s v="CO2"/>
    <n v="73.3"/>
    <n v="4.02E-2"/>
    <n v="1"/>
    <m/>
    <n v="0"/>
    <n v="0"/>
    <n v="21"/>
    <m/>
    <n v="0"/>
    <n v="0"/>
    <n v="310"/>
    <n v="3.0974906854199995"/>
  </r>
  <r>
    <n v="2010"/>
    <s v="2D2"/>
    <x v="15"/>
    <n v="20236"/>
    <n v="23212"/>
    <n v="9"/>
    <s v="kg"/>
    <n v="601924"/>
    <s v="Input"/>
    <s v="CO2"/>
    <n v="73.3"/>
    <n v="4.02E-2"/>
    <n v="1"/>
    <m/>
    <n v="0"/>
    <n v="0"/>
    <n v="21"/>
    <m/>
    <n v="0"/>
    <n v="0"/>
    <n v="310"/>
    <n v="1773.6653738399998"/>
  </r>
  <r>
    <n v="2010"/>
    <s v="2D2"/>
    <x v="15"/>
    <n v="20236"/>
    <n v="23212"/>
    <n v="9"/>
    <s v="kg"/>
    <n v="42378"/>
    <s v="Input"/>
    <s v="CO2"/>
    <n v="73.3"/>
    <n v="4.02E-2"/>
    <n v="1"/>
    <m/>
    <n v="0"/>
    <n v="0"/>
    <n v="21"/>
    <m/>
    <n v="0"/>
    <n v="0"/>
    <n v="310"/>
    <n v="124.87355747999999"/>
  </r>
  <r>
    <n v="2010"/>
    <s v="2D2"/>
    <x v="15"/>
    <n v="20236"/>
    <n v="23212"/>
    <n v="9"/>
    <s v="kg"/>
    <n v="249862"/>
    <s v="Input"/>
    <s v="CO2"/>
    <n v="73.3"/>
    <n v="4.02E-2"/>
    <n v="1"/>
    <m/>
    <n v="0"/>
    <n v="0"/>
    <n v="21"/>
    <m/>
    <n v="0"/>
    <n v="0"/>
    <n v="310"/>
    <n v="736.25836091999986"/>
  </r>
  <r>
    <n v="2010"/>
    <s v="2D2"/>
    <x v="15"/>
    <n v="20236"/>
    <n v="23212"/>
    <n v="9"/>
    <s v="kg"/>
    <n v="15180"/>
    <s v="Input"/>
    <s v="CO2"/>
    <n v="73.3"/>
    <n v="4.02E-2"/>
    <n v="1"/>
    <m/>
    <n v="0"/>
    <n v="0"/>
    <n v="21"/>
    <m/>
    <n v="0"/>
    <n v="0"/>
    <n v="310"/>
    <n v="44.7302988"/>
  </r>
  <r>
    <n v="2010"/>
    <s v="2D2"/>
    <x v="15"/>
    <n v="20236"/>
    <n v="23212"/>
    <n v="9"/>
    <s v="kg"/>
    <n v="685705"/>
    <s v="Input"/>
    <s v="CO2"/>
    <n v="73.3"/>
    <n v="4.02E-2"/>
    <n v="1"/>
    <m/>
    <n v="0"/>
    <n v="0"/>
    <n v="21"/>
    <m/>
    <n v="0"/>
    <n v="0"/>
    <n v="310"/>
    <n v="2020.5394953"/>
  </r>
  <r>
    <n v="2010"/>
    <s v="2D2"/>
    <x v="15"/>
    <n v="20236"/>
    <n v="23212"/>
    <n v="9"/>
    <s v="kg"/>
    <n v="84580"/>
    <s v="Input"/>
    <s v="CO2"/>
    <n v="73.3"/>
    <n v="4.02E-2"/>
    <n v="1"/>
    <m/>
    <n v="0"/>
    <n v="0"/>
    <n v="21"/>
    <m/>
    <n v="0"/>
    <n v="0"/>
    <n v="310"/>
    <n v="249.2285028"/>
  </r>
  <r>
    <n v="2010"/>
    <s v="2D2"/>
    <x v="15"/>
    <n v="20236"/>
    <n v="23212"/>
    <n v="9"/>
    <s v="kg"/>
    <n v="2165"/>
    <s v="Input"/>
    <s v="CO2"/>
    <n v="73.3"/>
    <n v="4.02E-2"/>
    <n v="1"/>
    <m/>
    <n v="0"/>
    <n v="0"/>
    <n v="21"/>
    <m/>
    <n v="0"/>
    <n v="0"/>
    <n v="310"/>
    <n v="6.3795188999999999"/>
  </r>
  <r>
    <n v="2010"/>
    <s v="2D2"/>
    <x v="15"/>
    <n v="20236"/>
    <n v="23212"/>
    <n v="9"/>
    <s v="kg"/>
    <n v="15209"/>
    <s v="Input"/>
    <s v="CO2"/>
    <n v="73.3"/>
    <n v="4.02E-2"/>
    <n v="1"/>
    <m/>
    <n v="0"/>
    <n v="0"/>
    <n v="21"/>
    <m/>
    <n v="0"/>
    <n v="0"/>
    <n v="310"/>
    <n v="44.815751939999991"/>
  </r>
  <r>
    <n v="2010"/>
    <s v="2D2"/>
    <x v="15"/>
    <n v="20237"/>
    <n v="23212"/>
    <n v="9"/>
    <s v="kg"/>
    <n v="45030"/>
    <s v="Input"/>
    <s v="CO2"/>
    <n v="73.3"/>
    <n v="4.02E-2"/>
    <n v="1"/>
    <m/>
    <n v="0"/>
    <n v="0"/>
    <n v="21"/>
    <m/>
    <n v="0"/>
    <n v="0"/>
    <n v="310"/>
    <n v="132.6880998"/>
  </r>
  <r>
    <n v="2010"/>
    <s v="2D2"/>
    <x v="15"/>
    <n v="20237"/>
    <n v="23212"/>
    <n v="9"/>
    <s v="kg"/>
    <n v="8723.7000000000007"/>
    <s v="Input"/>
    <s v="CO2"/>
    <n v="73.3"/>
    <n v="4.02E-2"/>
    <n v="1"/>
    <m/>
    <n v="0"/>
    <n v="0"/>
    <n v="21"/>
    <m/>
    <n v="0"/>
    <n v="0"/>
    <n v="310"/>
    <n v="25.705777842000003"/>
  </r>
  <r>
    <n v="2010"/>
    <s v="2D2"/>
    <x v="15"/>
    <n v="20237"/>
    <n v="23212"/>
    <n v="9"/>
    <s v="kg"/>
    <n v="124409.3"/>
    <s v="Input"/>
    <s v="CO2"/>
    <n v="73.3"/>
    <n v="4.02E-2"/>
    <n v="1"/>
    <m/>
    <n v="0"/>
    <n v="0"/>
    <n v="21"/>
    <m/>
    <n v="0"/>
    <n v="0"/>
    <n v="310"/>
    <n v="366.59190793799996"/>
  </r>
  <r>
    <n v="2010"/>
    <s v="2D2"/>
    <x v="15"/>
    <n v="20237"/>
    <n v="23212"/>
    <n v="9"/>
    <s v="kg"/>
    <n v="3289474"/>
    <s v="Input"/>
    <s v="CO2"/>
    <n v="73.3"/>
    <n v="4.02E-2"/>
    <n v="1"/>
    <m/>
    <n v="0"/>
    <n v="0"/>
    <n v="21"/>
    <m/>
    <n v="0"/>
    <n v="0"/>
    <n v="310"/>
    <n v="9692.9614568399993"/>
  </r>
  <r>
    <n v="2010"/>
    <s v="2D2"/>
    <x v="15"/>
    <n v="20237"/>
    <n v="23212"/>
    <n v="9"/>
    <s v="kg"/>
    <n v="135843.79999999999"/>
    <s v="Input"/>
    <s v="CO2"/>
    <n v="73.3"/>
    <n v="4.02E-2"/>
    <n v="1"/>
    <m/>
    <n v="0"/>
    <n v="0"/>
    <n v="21"/>
    <m/>
    <n v="0"/>
    <n v="0"/>
    <n v="310"/>
    <n v="400.28549170799994"/>
  </r>
  <r>
    <n v="2010"/>
    <s v="2D2"/>
    <x v="15"/>
    <n v="20237"/>
    <n v="23212"/>
    <n v="9"/>
    <s v="kg"/>
    <n v="67131.75"/>
    <s v="Input"/>
    <s v="CO2"/>
    <n v="73.3"/>
    <n v="4.02E-2"/>
    <n v="1"/>
    <m/>
    <n v="0"/>
    <n v="0"/>
    <n v="21"/>
    <m/>
    <n v="0"/>
    <n v="0"/>
    <n v="310"/>
    <n v="197.81444245499998"/>
  </r>
  <r>
    <n v="2010"/>
    <s v="2D2"/>
    <x v="15"/>
    <n v="20237"/>
    <n v="23212"/>
    <n v="9"/>
    <s v="kg"/>
    <n v="35145"/>
    <s v="Input"/>
    <s v="CO2"/>
    <n v="73.3"/>
    <n v="4.02E-2"/>
    <n v="1"/>
    <m/>
    <n v="0"/>
    <n v="0"/>
    <n v="21"/>
    <m/>
    <n v="0"/>
    <n v="0"/>
    <n v="310"/>
    <n v="103.56036569999999"/>
  </r>
  <r>
    <n v="2010"/>
    <s v="2D2"/>
    <x v="15"/>
    <n v="20237"/>
    <n v="23212"/>
    <n v="9"/>
    <s v="kg"/>
    <n v="2266.3240000000001"/>
    <s v="Input"/>
    <s v="CO2"/>
    <n v="73.3"/>
    <n v="4.02E-2"/>
    <n v="1"/>
    <m/>
    <n v="0"/>
    <n v="0"/>
    <n v="21"/>
    <m/>
    <n v="0"/>
    <n v="0"/>
    <n v="310"/>
    <n v="6.6780862778400003"/>
  </r>
  <r>
    <n v="2010"/>
    <s v="2D2"/>
    <x v="15"/>
    <n v="20237"/>
    <n v="23212"/>
    <n v="9"/>
    <s v="kg"/>
    <n v="1867"/>
    <s v="Input"/>
    <s v="CO2"/>
    <n v="73.3"/>
    <n v="4.02E-2"/>
    <n v="1"/>
    <m/>
    <n v="0"/>
    <n v="0"/>
    <n v="21"/>
    <m/>
    <n v="0"/>
    <n v="0"/>
    <n v="310"/>
    <n v="5.5014142200000009"/>
  </r>
  <r>
    <n v="2010"/>
    <s v="2D2"/>
    <x v="15"/>
    <n v="20237"/>
    <n v="23212"/>
    <n v="9"/>
    <s v="kg"/>
    <n v="8349969"/>
    <s v="Input"/>
    <s v="CO2"/>
    <n v="73.3"/>
    <n v="4.02E-2"/>
    <n v="1"/>
    <m/>
    <n v="0"/>
    <n v="0"/>
    <n v="21"/>
    <m/>
    <n v="0"/>
    <n v="0"/>
    <n v="310"/>
    <n v="24604.519653539995"/>
  </r>
  <r>
    <n v="2010"/>
    <s v="2D2"/>
    <x v="15"/>
    <n v="20237"/>
    <n v="23212"/>
    <n v="9"/>
    <s v="kg"/>
    <n v="20587.349999999999"/>
    <s v="Input"/>
    <s v="CO2"/>
    <n v="73.3"/>
    <n v="4.02E-2"/>
    <n v="1"/>
    <m/>
    <n v="0"/>
    <n v="0"/>
    <n v="21"/>
    <m/>
    <n v="0"/>
    <n v="0"/>
    <n v="310"/>
    <n v="60.663920750999999"/>
  </r>
  <r>
    <n v="2010"/>
    <s v="2D2"/>
    <x v="15"/>
    <n v="20237"/>
    <n v="23212"/>
    <n v="9"/>
    <s v="kg"/>
    <n v="204.7321"/>
    <s v="Input"/>
    <s v="CO2"/>
    <n v="73.3"/>
    <n v="4.02E-2"/>
    <n v="1"/>
    <m/>
    <n v="0"/>
    <n v="0"/>
    <n v="21"/>
    <m/>
    <n v="0"/>
    <n v="0"/>
    <n v="310"/>
    <n v="0.603275889786"/>
  </r>
  <r>
    <n v="2010"/>
    <s v="2D2"/>
    <x v="15"/>
    <n v="20237"/>
    <n v="23212"/>
    <n v="9"/>
    <s v="kg"/>
    <n v="66127.490000000005"/>
    <s v="Input"/>
    <s v="CO2"/>
    <n v="73.3"/>
    <n v="4.02E-2"/>
    <n v="1"/>
    <m/>
    <n v="0"/>
    <n v="0"/>
    <n v="21"/>
    <m/>
    <n v="0"/>
    <n v="0"/>
    <n v="310"/>
    <n v="194.85522968339998"/>
  </r>
  <r>
    <n v="2010"/>
    <s v="2D2"/>
    <x v="15"/>
    <n v="20237"/>
    <n v="23212"/>
    <n v="9"/>
    <s v="kg"/>
    <n v="1070104"/>
    <s v="Input"/>
    <s v="CO2"/>
    <n v="73.3"/>
    <n v="4.02E-2"/>
    <n v="1"/>
    <m/>
    <n v="0"/>
    <n v="0"/>
    <n v="21"/>
    <m/>
    <n v="0"/>
    <n v="0"/>
    <n v="310"/>
    <n v="3153.2326526400002"/>
  </r>
  <r>
    <n v="2010"/>
    <s v="2D2"/>
    <x v="15"/>
    <n v="20237"/>
    <n v="23212"/>
    <n v="9"/>
    <s v="kg"/>
    <n v="43316.08"/>
    <s v="Input"/>
    <s v="CO2"/>
    <n v="73.3"/>
    <n v="4.02E-2"/>
    <n v="1"/>
    <m/>
    <n v="0"/>
    <n v="0"/>
    <n v="21"/>
    <m/>
    <n v="0"/>
    <n v="0"/>
    <n v="310"/>
    <n v="127.6377602928"/>
  </r>
  <r>
    <n v="2010"/>
    <s v="2D2"/>
    <x v="15"/>
    <n v="20237"/>
    <n v="23212"/>
    <n v="9"/>
    <s v="kg"/>
    <n v="1989.5"/>
    <s v="Input"/>
    <s v="CO2"/>
    <n v="73.3"/>
    <n v="4.02E-2"/>
    <n v="1"/>
    <m/>
    <n v="0"/>
    <n v="0"/>
    <n v="21"/>
    <m/>
    <n v="0"/>
    <n v="0"/>
    <n v="310"/>
    <n v="5.8623800700000004"/>
  </r>
  <r>
    <n v="2010"/>
    <s v="2D2"/>
    <x v="15"/>
    <n v="20291"/>
    <n v="23212"/>
    <n v="9"/>
    <s v="kg"/>
    <n v="21790"/>
    <s v="Input"/>
    <s v="CO2"/>
    <n v="73.3"/>
    <n v="4.02E-2"/>
    <n v="1"/>
    <m/>
    <n v="0"/>
    <n v="0"/>
    <n v="21"/>
    <m/>
    <n v="0"/>
    <n v="0"/>
    <n v="310"/>
    <n v="64.207721399999997"/>
  </r>
  <r>
    <n v="2010"/>
    <s v="2D2"/>
    <x v="15"/>
    <n v="20291"/>
    <n v="23212"/>
    <n v="9"/>
    <s v="kg"/>
    <n v="51942"/>
    <s v="Input"/>
    <s v="CO2"/>
    <n v="73.3"/>
    <n v="4.02E-2"/>
    <n v="1"/>
    <m/>
    <n v="0"/>
    <n v="0"/>
    <n v="21"/>
    <m/>
    <n v="0"/>
    <n v="0"/>
    <n v="310"/>
    <n v="153.05541371999999"/>
  </r>
  <r>
    <n v="2010"/>
    <s v="2D2"/>
    <x v="15"/>
    <n v="20291"/>
    <n v="23212"/>
    <n v="9"/>
    <s v="kg"/>
    <n v="88338"/>
    <s v="Input"/>
    <s v="CO2"/>
    <n v="73.3"/>
    <n v="4.02E-2"/>
    <n v="1"/>
    <m/>
    <n v="0"/>
    <n v="0"/>
    <n v="21"/>
    <m/>
    <n v="0"/>
    <n v="0"/>
    <n v="310"/>
    <n v="260.30205107999996"/>
  </r>
  <r>
    <n v="2010"/>
    <s v="2D2"/>
    <x v="15"/>
    <n v="20291"/>
    <n v="23212"/>
    <n v="9"/>
    <s v="kg"/>
    <n v="644778.69999999995"/>
    <s v="Input"/>
    <s v="CO2"/>
    <n v="73.3"/>
    <n v="4.02E-2"/>
    <n v="1"/>
    <m/>
    <n v="0"/>
    <n v="0"/>
    <n v="21"/>
    <m/>
    <n v="0"/>
    <n v="0"/>
    <n v="310"/>
    <n v="1899.9436041419997"/>
  </r>
  <r>
    <n v="2010"/>
    <s v="2D2"/>
    <x v="15"/>
    <n v="20291"/>
    <n v="23212"/>
    <n v="9"/>
    <s v="kg"/>
    <n v="7220.8490000000002"/>
    <s v="Input"/>
    <s v="CO2"/>
    <n v="73.3"/>
    <n v="4.02E-2"/>
    <n v="1"/>
    <m/>
    <n v="0"/>
    <n v="0"/>
    <n v="21"/>
    <m/>
    <n v="0"/>
    <n v="0"/>
    <n v="310"/>
    <n v="21.277386914339999"/>
  </r>
  <r>
    <n v="2010"/>
    <s v="2D2"/>
    <x v="15"/>
    <n v="20291"/>
    <n v="23212"/>
    <n v="9"/>
    <s v="kg"/>
    <n v="71230"/>
    <s v="Input"/>
    <s v="CO2"/>
    <n v="73.3"/>
    <n v="4.02E-2"/>
    <n v="1"/>
    <m/>
    <n v="0"/>
    <n v="0"/>
    <n v="21"/>
    <m/>
    <n v="0"/>
    <n v="0"/>
    <n v="310"/>
    <n v="209.89059179999998"/>
  </r>
  <r>
    <n v="2010"/>
    <s v="2D2"/>
    <x v="15"/>
    <n v="20291"/>
    <n v="23212"/>
    <n v="9"/>
    <s v="kg"/>
    <n v="284904"/>
    <s v="Input"/>
    <s v="CO2"/>
    <n v="73.3"/>
    <n v="4.02E-2"/>
    <n v="1"/>
    <m/>
    <n v="0"/>
    <n v="0"/>
    <n v="21"/>
    <m/>
    <n v="0"/>
    <n v="0"/>
    <n v="310"/>
    <n v="839.51522063999994"/>
  </r>
  <r>
    <n v="2010"/>
    <s v="2D2"/>
    <x v="15"/>
    <n v="20291"/>
    <n v="23212"/>
    <n v="9"/>
    <s v="kg"/>
    <n v="62845"/>
    <s v="Input"/>
    <s v="CO2"/>
    <n v="73.3"/>
    <n v="4.02E-2"/>
    <n v="1"/>
    <m/>
    <n v="0"/>
    <n v="0"/>
    <n v="21"/>
    <m/>
    <n v="0"/>
    <n v="0"/>
    <n v="310"/>
    <n v="185.1828477"/>
  </r>
  <r>
    <n v="2010"/>
    <s v="2D2"/>
    <x v="15"/>
    <n v="20291"/>
    <n v="23212"/>
    <n v="9"/>
    <s v="kg"/>
    <n v="50013"/>
    <s v="Input"/>
    <s v="CO2"/>
    <n v="73.3"/>
    <n v="4.02E-2"/>
    <n v="1"/>
    <m/>
    <n v="0"/>
    <n v="0"/>
    <n v="21"/>
    <m/>
    <n v="0"/>
    <n v="0"/>
    <n v="310"/>
    <n v="147.37130658000001"/>
  </r>
  <r>
    <n v="2010"/>
    <s v="2D2"/>
    <x v="15"/>
    <n v="20291"/>
    <n v="23212"/>
    <n v="9"/>
    <s v="kg"/>
    <n v="94193"/>
    <s v="Input"/>
    <s v="CO2"/>
    <n v="73.3"/>
    <n v="4.02E-2"/>
    <n v="1"/>
    <m/>
    <n v="0"/>
    <n v="0"/>
    <n v="21"/>
    <m/>
    <n v="0"/>
    <n v="0"/>
    <n v="310"/>
    <n v="277.55474537999999"/>
  </r>
  <r>
    <n v="2010"/>
    <s v="2D2"/>
    <x v="15"/>
    <n v="20291"/>
    <n v="23212"/>
    <n v="9"/>
    <s v="kg"/>
    <n v="1176.3989999999999"/>
    <s v="Input"/>
    <s v="CO2"/>
    <n v="73.3"/>
    <n v="4.02E-2"/>
    <n v="1"/>
    <m/>
    <n v="0"/>
    <n v="0"/>
    <n v="21"/>
    <m/>
    <n v="0"/>
    <n v="0"/>
    <n v="310"/>
    <n v="3.4664478773399998"/>
  </r>
  <r>
    <n v="2010"/>
    <s v="2D2"/>
    <x v="15"/>
    <n v="20291"/>
    <n v="23212"/>
    <n v="9"/>
    <s v="kg"/>
    <n v="35577.67"/>
    <s v="Input"/>
    <s v="CO2"/>
    <n v="73.3"/>
    <n v="4.02E-2"/>
    <n v="1"/>
    <m/>
    <n v="0"/>
    <n v="0"/>
    <n v="21"/>
    <m/>
    <n v="0"/>
    <n v="0"/>
    <n v="310"/>
    <n v="104.83529708219999"/>
  </r>
  <r>
    <n v="2010"/>
    <s v="2D2"/>
    <x v="15"/>
    <n v="20291"/>
    <n v="23212"/>
    <n v="9"/>
    <s v="kg"/>
    <n v="17900"/>
    <s v="Input"/>
    <s v="CO2"/>
    <n v="73.3"/>
    <n v="4.02E-2"/>
    <n v="1"/>
    <m/>
    <n v="0"/>
    <n v="0"/>
    <n v="21"/>
    <m/>
    <n v="0"/>
    <n v="0"/>
    <n v="310"/>
    <n v="52.745213999999997"/>
  </r>
  <r>
    <n v="2010"/>
    <s v="2D2"/>
    <x v="15"/>
    <n v="20291"/>
    <n v="23212"/>
    <n v="9"/>
    <s v="kg"/>
    <n v="45420.21"/>
    <s v="Input"/>
    <s v="CO2"/>
    <n v="73.3"/>
    <n v="4.02E-2"/>
    <n v="1"/>
    <m/>
    <n v="0"/>
    <n v="0"/>
    <n v="21"/>
    <m/>
    <n v="0"/>
    <n v="0"/>
    <n v="310"/>
    <n v="133.83791599859998"/>
  </r>
  <r>
    <n v="2010"/>
    <s v="2D2"/>
    <x v="15"/>
    <n v="20291"/>
    <n v="23212"/>
    <n v="9"/>
    <s v="kg"/>
    <n v="3667"/>
    <s v="Input"/>
    <s v="CO2"/>
    <n v="73.3"/>
    <n v="4.02E-2"/>
    <n v="1"/>
    <m/>
    <n v="0"/>
    <n v="0"/>
    <n v="21"/>
    <m/>
    <n v="0"/>
    <n v="0"/>
    <n v="310"/>
    <n v="10.805402219999998"/>
  </r>
  <r>
    <n v="2010"/>
    <s v="2D2"/>
    <x v="15"/>
    <n v="20291"/>
    <n v="23212"/>
    <n v="9"/>
    <s v="kg"/>
    <n v="149947"/>
    <s v="Input"/>
    <s v="CO2"/>
    <n v="73.3"/>
    <n v="4.02E-2"/>
    <n v="1"/>
    <m/>
    <n v="0"/>
    <n v="0"/>
    <n v="21"/>
    <m/>
    <n v="0"/>
    <n v="0"/>
    <n v="310"/>
    <n v="441.84282701999996"/>
  </r>
  <r>
    <n v="2010"/>
    <s v="2D2"/>
    <x v="15"/>
    <n v="20291"/>
    <n v="23212"/>
    <n v="9"/>
    <s v="kg"/>
    <n v="130255.4"/>
    <s v="Input"/>
    <s v="CO2"/>
    <n v="73.3"/>
    <n v="4.02E-2"/>
    <n v="1"/>
    <m/>
    <n v="0"/>
    <n v="0"/>
    <n v="21"/>
    <m/>
    <n v="0"/>
    <n v="0"/>
    <n v="310"/>
    <n v="383.81837696399992"/>
  </r>
  <r>
    <n v="2010"/>
    <s v="2D2"/>
    <x v="15"/>
    <n v="20291"/>
    <n v="23212"/>
    <n v="9"/>
    <s v="kg"/>
    <n v="51595"/>
    <s v="Input"/>
    <s v="CO2"/>
    <n v="73.3"/>
    <n v="4.02E-2"/>
    <n v="1"/>
    <m/>
    <n v="0"/>
    <n v="0"/>
    <n v="21"/>
    <m/>
    <n v="0"/>
    <n v="0"/>
    <n v="310"/>
    <n v="152.0329227"/>
  </r>
  <r>
    <n v="2010"/>
    <s v="2D2"/>
    <x v="15"/>
    <n v="20291"/>
    <n v="23212"/>
    <n v="9"/>
    <s v="kg"/>
    <n v="20415"/>
    <s v="Input"/>
    <s v="CO2"/>
    <n v="73.3"/>
    <n v="4.02E-2"/>
    <n v="1"/>
    <m/>
    <n v="0"/>
    <n v="0"/>
    <n v="21"/>
    <m/>
    <n v="0"/>
    <n v="0"/>
    <n v="310"/>
    <n v="60.156063899999999"/>
  </r>
  <r>
    <n v="2010"/>
    <s v="2D2"/>
    <x v="15"/>
    <n v="20291"/>
    <n v="23212"/>
    <n v="9"/>
    <s v="kg"/>
    <n v="30835"/>
    <s v="Input"/>
    <s v="CO2"/>
    <n v="73.3"/>
    <n v="4.02E-2"/>
    <n v="1"/>
    <m/>
    <n v="0"/>
    <n v="0"/>
    <n v="21"/>
    <m/>
    <n v="0"/>
    <n v="0"/>
    <n v="310"/>
    <n v="90.860261100000002"/>
  </r>
  <r>
    <n v="2010"/>
    <s v="2D2"/>
    <x v="15"/>
    <n v="20291"/>
    <n v="23212"/>
    <n v="9"/>
    <s v="kg"/>
    <n v="130754"/>
    <s v="Input"/>
    <s v="CO2"/>
    <n v="73.3"/>
    <n v="4.02E-2"/>
    <n v="1"/>
    <m/>
    <n v="0"/>
    <n v="0"/>
    <n v="21"/>
    <m/>
    <n v="0"/>
    <n v="0"/>
    <n v="310"/>
    <n v="385.28758163999998"/>
  </r>
  <r>
    <n v="2010"/>
    <s v="2D2"/>
    <x v="15"/>
    <n v="20291"/>
    <n v="23212"/>
    <n v="9"/>
    <s v="kg"/>
    <n v="26620.23"/>
    <s v="Input"/>
    <s v="CO2"/>
    <n v="73.3"/>
    <n v="4.02E-2"/>
    <n v="1"/>
    <m/>
    <n v="0"/>
    <n v="0"/>
    <n v="21"/>
    <m/>
    <n v="0"/>
    <n v="0"/>
    <n v="310"/>
    <n v="78.440766931799999"/>
  </r>
  <r>
    <n v="2010"/>
    <s v="2D2"/>
    <x v="15"/>
    <n v="20291"/>
    <n v="23212"/>
    <n v="9"/>
    <s v="kg"/>
    <n v="6318.9430000000002"/>
    <s v="Input"/>
    <s v="CO2"/>
    <n v="73.3"/>
    <n v="4.02E-2"/>
    <n v="1"/>
    <m/>
    <n v="0"/>
    <n v="0"/>
    <n v="21"/>
    <m/>
    <n v="0"/>
    <n v="0"/>
    <n v="310"/>
    <n v="18.619776580379998"/>
  </r>
  <r>
    <n v="2010"/>
    <s v="2D2"/>
    <x v="15"/>
    <n v="20291"/>
    <n v="23212"/>
    <n v="9"/>
    <s v="kg"/>
    <n v="119184"/>
    <s v="Input"/>
    <s v="CO2"/>
    <n v="73.3"/>
    <n v="4.02E-2"/>
    <n v="1"/>
    <m/>
    <n v="0"/>
    <n v="0"/>
    <n v="21"/>
    <m/>
    <n v="0"/>
    <n v="0"/>
    <n v="310"/>
    <n v="351.19472543999996"/>
  </r>
  <r>
    <n v="2010"/>
    <s v="2D2"/>
    <x v="15"/>
    <n v="20291"/>
    <n v="23212"/>
    <n v="9"/>
    <s v="kg"/>
    <n v="48736.53"/>
    <s v="Input"/>
    <s v="CO2"/>
    <n v="73.3"/>
    <n v="4.02E-2"/>
    <n v="1"/>
    <m/>
    <n v="0"/>
    <n v="0"/>
    <n v="21"/>
    <m/>
    <n v="0"/>
    <n v="0"/>
    <n v="310"/>
    <n v="143.60998348979999"/>
  </r>
  <r>
    <n v="2010"/>
    <s v="2D2"/>
    <x v="15"/>
    <n v="20291"/>
    <n v="23212"/>
    <n v="9"/>
    <s v="kg"/>
    <n v="297157"/>
    <s v="Input"/>
    <s v="CO2"/>
    <n v="73.3"/>
    <n v="4.02E-2"/>
    <n v="1"/>
    <m/>
    <n v="0"/>
    <n v="0"/>
    <n v="21"/>
    <m/>
    <n v="0"/>
    <n v="0"/>
    <n v="310"/>
    <n v="875.62064561999989"/>
  </r>
  <r>
    <n v="2010"/>
    <s v="2D2"/>
    <x v="15"/>
    <n v="20291"/>
    <n v="23212"/>
    <n v="9"/>
    <s v="kg"/>
    <n v="4732"/>
    <s v="Input"/>
    <s v="CO2"/>
    <n v="73.3"/>
    <n v="4.02E-2"/>
    <n v="1"/>
    <m/>
    <n v="0"/>
    <n v="0"/>
    <n v="21"/>
    <m/>
    <n v="0"/>
    <n v="0"/>
    <n v="310"/>
    <n v="13.943595119999998"/>
  </r>
  <r>
    <n v="2010"/>
    <s v="2D2"/>
    <x v="15"/>
    <n v="20291"/>
    <n v="23212"/>
    <n v="9"/>
    <s v="kg"/>
    <n v="106784"/>
    <s v="Input"/>
    <s v="CO2"/>
    <n v="73.3"/>
    <n v="4.02E-2"/>
    <n v="1"/>
    <m/>
    <n v="0"/>
    <n v="0"/>
    <n v="21"/>
    <m/>
    <n v="0"/>
    <n v="0"/>
    <n v="310"/>
    <n v="314.65614144"/>
  </r>
  <r>
    <n v="2010"/>
    <s v="2D2"/>
    <x v="15"/>
    <n v="20291"/>
    <n v="23212"/>
    <n v="9"/>
    <s v="kg"/>
    <n v="29499.61"/>
    <s v="Input"/>
    <s v="CO2"/>
    <n v="73.3"/>
    <n v="4.02E-2"/>
    <n v="1"/>
    <m/>
    <n v="0"/>
    <n v="0"/>
    <n v="21"/>
    <m/>
    <n v="0"/>
    <n v="0"/>
    <n v="310"/>
    <n v="86.925320802600012"/>
  </r>
  <r>
    <n v="2010"/>
    <s v="2D2"/>
    <x v="15"/>
    <n v="20291"/>
    <n v="23212"/>
    <n v="9"/>
    <s v="kg"/>
    <n v="127.065"/>
    <s v="Input"/>
    <s v="CO2"/>
    <n v="73.3"/>
    <n v="4.02E-2"/>
    <n v="1"/>
    <m/>
    <n v="0"/>
    <n v="0"/>
    <n v="21"/>
    <m/>
    <n v="0"/>
    <n v="0"/>
    <n v="310"/>
    <n v="0.37441735289999994"/>
  </r>
  <r>
    <n v="2010"/>
    <s v="2D2"/>
    <x v="15"/>
    <n v="20291"/>
    <n v="23212"/>
    <n v="9"/>
    <s v="kg"/>
    <n v="420610"/>
    <s v="Input"/>
    <s v="CO2"/>
    <n v="73.3"/>
    <n v="4.02E-2"/>
    <n v="1"/>
    <m/>
    <n v="0"/>
    <n v="0"/>
    <n v="21"/>
    <m/>
    <n v="0"/>
    <n v="0"/>
    <n v="310"/>
    <n v="1239.3946625999999"/>
  </r>
  <r>
    <n v="2010"/>
    <s v="2D2"/>
    <x v="15"/>
    <n v="20291"/>
    <n v="23212"/>
    <n v="9"/>
    <s v="kg"/>
    <n v="8391.6460000000006"/>
    <s v="Input"/>
    <s v="CO2"/>
    <n v="73.3"/>
    <n v="4.02E-2"/>
    <n v="1"/>
    <m/>
    <n v="0"/>
    <n v="0"/>
    <n v="21"/>
    <m/>
    <n v="0"/>
    <n v="0"/>
    <n v="310"/>
    <n v="24.727327602360003"/>
  </r>
  <r>
    <n v="2010"/>
    <s v="2D2"/>
    <x v="15"/>
    <n v="20291"/>
    <n v="23212"/>
    <n v="9"/>
    <s v="kg"/>
    <n v="41"/>
    <s v="Input"/>
    <s v="CO2"/>
    <n v="73.3"/>
    <n v="4.02E-2"/>
    <n v="1"/>
    <m/>
    <n v="0"/>
    <n v="0"/>
    <n v="21"/>
    <m/>
    <n v="0"/>
    <n v="0"/>
    <n v="310"/>
    <n v="0.12081306"/>
  </r>
  <r>
    <n v="2010"/>
    <s v="2D2"/>
    <x v="15"/>
    <n v="20291"/>
    <n v="23212"/>
    <n v="9"/>
    <s v="kg"/>
    <n v="13582"/>
    <s v="Input"/>
    <s v="CO2"/>
    <n v="73.3"/>
    <n v="4.02E-2"/>
    <n v="1"/>
    <m/>
    <n v="0"/>
    <n v="0"/>
    <n v="21"/>
    <m/>
    <n v="0"/>
    <n v="0"/>
    <n v="310"/>
    <n v="40.02153612"/>
  </r>
  <r>
    <n v="2010"/>
    <s v="2D2"/>
    <x v="15"/>
    <n v="20291"/>
    <n v="23212"/>
    <n v="9"/>
    <s v="kg"/>
    <n v="2391"/>
    <s v="Input"/>
    <s v="CO2"/>
    <n v="73.3"/>
    <n v="4.02E-2"/>
    <n v="1"/>
    <m/>
    <n v="0"/>
    <n v="0"/>
    <n v="21"/>
    <m/>
    <n v="0"/>
    <n v="0"/>
    <n v="310"/>
    <n v="7.0454640599999996"/>
  </r>
  <r>
    <n v="2010"/>
    <s v="2D2"/>
    <x v="15"/>
    <n v="20291"/>
    <n v="23212"/>
    <n v="9"/>
    <s v="kg"/>
    <n v="14582"/>
    <s v="Input"/>
    <s v="CO2"/>
    <n v="73.3"/>
    <n v="4.02E-2"/>
    <n v="1"/>
    <m/>
    <n v="0"/>
    <n v="0"/>
    <n v="21"/>
    <m/>
    <n v="0"/>
    <n v="0"/>
    <n v="310"/>
    <n v="42.968196119999995"/>
  </r>
  <r>
    <n v="2010"/>
    <s v="2D2"/>
    <x v="15"/>
    <n v="20291"/>
    <n v="23212"/>
    <n v="9"/>
    <s v="kg"/>
    <n v="36425"/>
    <s v="Input"/>
    <s v="CO2"/>
    <n v="73.3"/>
    <n v="4.02E-2"/>
    <n v="1"/>
    <m/>
    <n v="0"/>
    <n v="0"/>
    <n v="21"/>
    <m/>
    <n v="0"/>
    <n v="0"/>
    <n v="310"/>
    <n v="107.33209050000001"/>
  </r>
  <r>
    <n v="2010"/>
    <s v="2D2"/>
    <x v="15"/>
    <n v="20291"/>
    <n v="23212"/>
    <n v="9"/>
    <s v="kg"/>
    <n v="358444"/>
    <s v="Input"/>
    <s v="CO2"/>
    <n v="73.3"/>
    <n v="4.02E-2"/>
    <n v="1"/>
    <m/>
    <n v="0"/>
    <n v="0"/>
    <n v="21"/>
    <m/>
    <n v="0"/>
    <n v="0"/>
    <n v="310"/>
    <n v="1056.21259704"/>
  </r>
  <r>
    <n v="2010"/>
    <s v="2D2"/>
    <x v="15"/>
    <n v="20291"/>
    <n v="23212"/>
    <n v="9"/>
    <s v="kg"/>
    <n v="85843"/>
    <s v="Input"/>
    <s v="CO2"/>
    <n v="73.3"/>
    <n v="4.02E-2"/>
    <n v="1"/>
    <m/>
    <n v="0"/>
    <n v="0"/>
    <n v="21"/>
    <m/>
    <n v="0"/>
    <n v="0"/>
    <n v="310"/>
    <n v="252.95013437999998"/>
  </r>
  <r>
    <n v="2010"/>
    <s v="2D2"/>
    <x v="15"/>
    <n v="20291"/>
    <n v="23212"/>
    <n v="9"/>
    <s v="kg"/>
    <n v="3452832"/>
    <s v="Input"/>
    <s v="CO2"/>
    <n v="73.3"/>
    <n v="4.02E-2"/>
    <n v="1"/>
    <m/>
    <n v="0"/>
    <n v="0"/>
    <n v="21"/>
    <m/>
    <n v="0"/>
    <n v="0"/>
    <n v="310"/>
    <n v="10174.321941120001"/>
  </r>
  <r>
    <n v="2010"/>
    <s v="2D2"/>
    <x v="15"/>
    <n v="20291"/>
    <n v="23212"/>
    <n v="9"/>
    <s v="kg"/>
    <n v="22782.93"/>
    <s v="Input"/>
    <s v="CO2"/>
    <n v="73.3"/>
    <n v="4.02E-2"/>
    <n v="1"/>
    <m/>
    <n v="0"/>
    <n v="0"/>
    <n v="21"/>
    <m/>
    <n v="0"/>
    <n v="0"/>
    <n v="310"/>
    <n v="67.133548513799994"/>
  </r>
  <r>
    <n v="2010"/>
    <s v="2D2"/>
    <x v="15"/>
    <n v="20291"/>
    <n v="23212"/>
    <n v="9"/>
    <s v="kg"/>
    <n v="44832"/>
    <s v="Input"/>
    <s v="CO2"/>
    <n v="73.3"/>
    <n v="4.02E-2"/>
    <n v="1"/>
    <m/>
    <n v="0"/>
    <n v="0"/>
    <n v="21"/>
    <m/>
    <n v="0"/>
    <n v="0"/>
    <n v="310"/>
    <n v="132.10466112"/>
  </r>
  <r>
    <n v="2010"/>
    <s v="2D2"/>
    <x v="15"/>
    <n v="20291"/>
    <n v="23212"/>
    <n v="9"/>
    <s v="kg"/>
    <n v="74090.73"/>
    <s v="Input"/>
    <s v="CO2"/>
    <n v="73.3"/>
    <n v="4.02E-2"/>
    <n v="1"/>
    <m/>
    <n v="0"/>
    <n v="0"/>
    <n v="21"/>
    <m/>
    <n v="0"/>
    <n v="0"/>
    <n v="310"/>
    <n v="218.32019046179997"/>
  </r>
  <r>
    <n v="2010"/>
    <s v="2D2"/>
    <x v="15"/>
    <n v="20291"/>
    <n v="23212"/>
    <n v="9"/>
    <s v="kg"/>
    <n v="266179.90000000002"/>
    <s v="Input"/>
    <s v="CO2"/>
    <n v="73.3"/>
    <n v="4.02E-2"/>
    <n v="1"/>
    <m/>
    <n v="0"/>
    <n v="0"/>
    <n v="21"/>
    <m/>
    <n v="0"/>
    <n v="0"/>
    <n v="310"/>
    <n v="784.3416641340001"/>
  </r>
  <r>
    <n v="2010"/>
    <s v="2D2"/>
    <x v="15"/>
    <n v="20291"/>
    <n v="23212"/>
    <n v="9"/>
    <s v="kg"/>
    <n v="5957"/>
    <s v="Input"/>
    <s v="CO2"/>
    <n v="73.3"/>
    <n v="4.02E-2"/>
    <n v="1"/>
    <m/>
    <n v="0"/>
    <n v="0"/>
    <n v="21"/>
    <m/>
    <n v="0"/>
    <n v="0"/>
    <n v="310"/>
    <n v="17.55325362"/>
  </r>
  <r>
    <n v="2010"/>
    <s v="2D2"/>
    <x v="15"/>
    <n v="20291"/>
    <n v="23212"/>
    <n v="9"/>
    <s v="kg"/>
    <n v="121309.1"/>
    <s v="Input"/>
    <s v="CO2"/>
    <n v="73.3"/>
    <n v="4.02E-2"/>
    <n v="1"/>
    <m/>
    <n v="0"/>
    <n v="0"/>
    <n v="21"/>
    <m/>
    <n v="0"/>
    <n v="0"/>
    <n v="310"/>
    <n v="357.45667260599998"/>
  </r>
  <r>
    <n v="2010"/>
    <s v="2D2"/>
    <x v="15"/>
    <n v="20291"/>
    <n v="23212"/>
    <n v="9"/>
    <s v="kg"/>
    <n v="24442"/>
    <s v="Input"/>
    <s v="CO2"/>
    <n v="73.3"/>
    <n v="4.02E-2"/>
    <n v="1"/>
    <m/>
    <n v="0"/>
    <n v="0"/>
    <n v="21"/>
    <m/>
    <n v="0"/>
    <n v="0"/>
    <n v="310"/>
    <n v="72.022263719999984"/>
  </r>
  <r>
    <n v="2010"/>
    <s v="2D2"/>
    <x v="15"/>
    <n v="20291"/>
    <n v="23212"/>
    <n v="9"/>
    <s v="kg"/>
    <n v="102806.1"/>
    <s v="Input"/>
    <s v="CO2"/>
    <n v="73.3"/>
    <n v="4.02E-2"/>
    <n v="1"/>
    <m/>
    <n v="0"/>
    <n v="0"/>
    <n v="21"/>
    <m/>
    <n v="0"/>
    <n v="0"/>
    <n v="310"/>
    <n v="302.93462262599996"/>
  </r>
  <r>
    <n v="2010"/>
    <s v="2D2"/>
    <x v="15"/>
    <n v="20291"/>
    <n v="23212"/>
    <n v="9"/>
    <s v="kg"/>
    <n v="14873"/>
    <s v="Input"/>
    <s v="CO2"/>
    <n v="73.3"/>
    <n v="4.02E-2"/>
    <n v="1"/>
    <m/>
    <n v="0"/>
    <n v="0"/>
    <n v="21"/>
    <m/>
    <n v="0"/>
    <n v="0"/>
    <n v="310"/>
    <n v="43.825674179999993"/>
  </r>
  <r>
    <n v="2010"/>
    <s v="2D2"/>
    <x v="15"/>
    <n v="20291"/>
    <n v="23212"/>
    <n v="9"/>
    <s v="kg"/>
    <n v="87315"/>
    <s v="Input"/>
    <s v="CO2"/>
    <n v="73.3"/>
    <n v="4.02E-2"/>
    <n v="1"/>
    <m/>
    <n v="0"/>
    <n v="0"/>
    <n v="21"/>
    <m/>
    <n v="0"/>
    <n v="0"/>
    <n v="310"/>
    <n v="257.28761789999999"/>
  </r>
  <r>
    <n v="2010"/>
    <s v="2D2"/>
    <x v="15"/>
    <n v="20291"/>
    <n v="23212"/>
    <n v="9"/>
    <s v="kg"/>
    <n v="42800"/>
    <s v="Input"/>
    <s v="CO2"/>
    <n v="73.3"/>
    <n v="4.02E-2"/>
    <n v="1"/>
    <m/>
    <n v="0"/>
    <n v="0"/>
    <n v="21"/>
    <m/>
    <n v="0"/>
    <n v="0"/>
    <n v="310"/>
    <n v="126.117048"/>
  </r>
  <r>
    <n v="2010"/>
    <s v="2D2"/>
    <x v="15"/>
    <n v="20291"/>
    <n v="23212"/>
    <n v="9"/>
    <s v="kg"/>
    <n v="106145"/>
    <s v="Input"/>
    <s v="CO2"/>
    <n v="73.3"/>
    <n v="4.02E-2"/>
    <n v="1"/>
    <m/>
    <n v="0"/>
    <n v="0"/>
    <n v="21"/>
    <m/>
    <n v="0"/>
    <n v="0"/>
    <n v="310"/>
    <n v="312.77322570000001"/>
  </r>
  <r>
    <n v="2010"/>
    <s v="2D2"/>
    <x v="15"/>
    <n v="20291"/>
    <n v="23212"/>
    <n v="9"/>
    <s v="kg"/>
    <n v="16512"/>
    <s v="Input"/>
    <s v="CO2"/>
    <n v="73.3"/>
    <n v="4.02E-2"/>
    <n v="1"/>
    <m/>
    <n v="0"/>
    <n v="0"/>
    <n v="21"/>
    <m/>
    <n v="0"/>
    <n v="0"/>
    <n v="310"/>
    <n v="48.655249919999996"/>
  </r>
  <r>
    <n v="2010"/>
    <s v="2D2"/>
    <x v="15"/>
    <n v="20291"/>
    <n v="23212"/>
    <n v="9"/>
    <s v="kg"/>
    <n v="260900"/>
    <s v="Input"/>
    <s v="CO2"/>
    <n v="73.3"/>
    <n v="4.02E-2"/>
    <n v="1"/>
    <m/>
    <n v="0"/>
    <n v="0"/>
    <n v="21"/>
    <m/>
    <n v="0"/>
    <n v="0"/>
    <n v="310"/>
    <n v="768.78359399999999"/>
  </r>
  <r>
    <n v="2010"/>
    <s v="2D2"/>
    <x v="15"/>
    <n v="20291"/>
    <n v="23212"/>
    <n v="9"/>
    <s v="kg"/>
    <n v="602131.4"/>
    <s v="Input"/>
    <s v="CO2"/>
    <n v="73.3"/>
    <n v="4.02E-2"/>
    <n v="1"/>
    <m/>
    <n v="0"/>
    <n v="0"/>
    <n v="21"/>
    <m/>
    <n v="0"/>
    <n v="0"/>
    <n v="310"/>
    <n v="1774.2765111239999"/>
  </r>
  <r>
    <n v="2010"/>
    <s v="2D2"/>
    <x v="15"/>
    <n v="20291"/>
    <n v="23212"/>
    <n v="9"/>
    <s v="kg"/>
    <n v="8391.6460000000006"/>
    <s v="Input"/>
    <s v="CO2"/>
    <n v="73.3"/>
    <n v="4.02E-2"/>
    <n v="1"/>
    <m/>
    <n v="0"/>
    <n v="0"/>
    <n v="21"/>
    <m/>
    <n v="0"/>
    <n v="0"/>
    <n v="310"/>
    <n v="24.727327602360003"/>
  </r>
  <r>
    <n v="2010"/>
    <s v="2D2"/>
    <x v="15"/>
    <n v="20291"/>
    <n v="23212"/>
    <n v="9"/>
    <s v="kg"/>
    <n v="30646"/>
    <s v="Input"/>
    <s v="CO2"/>
    <n v="73.3"/>
    <n v="4.02E-2"/>
    <n v="1"/>
    <m/>
    <n v="0"/>
    <n v="0"/>
    <n v="21"/>
    <m/>
    <n v="0"/>
    <n v="0"/>
    <n v="310"/>
    <n v="90.303342360000002"/>
  </r>
  <r>
    <n v="2010"/>
    <s v="2D2"/>
    <x v="15"/>
    <n v="20291"/>
    <n v="23212"/>
    <n v="9"/>
    <s v="kg"/>
    <n v="113760"/>
    <s v="Input"/>
    <s v="CO2"/>
    <n v="73.3"/>
    <n v="4.02E-2"/>
    <n v="1"/>
    <m/>
    <n v="0"/>
    <n v="0"/>
    <n v="21"/>
    <m/>
    <n v="0"/>
    <n v="0"/>
    <n v="310"/>
    <n v="335.21204160000002"/>
  </r>
  <r>
    <n v="2010"/>
    <s v="2D2"/>
    <x v="15"/>
    <n v="20291"/>
    <n v="23212"/>
    <n v="9"/>
    <s v="kg"/>
    <n v="283416.90000000002"/>
    <s v="Input"/>
    <s v="CO2"/>
    <n v="73.3"/>
    <n v="4.02E-2"/>
    <n v="1"/>
    <m/>
    <n v="0"/>
    <n v="0"/>
    <n v="21"/>
    <m/>
    <n v="0"/>
    <n v="0"/>
    <n v="310"/>
    <n v="835.13324255400005"/>
  </r>
  <r>
    <n v="2010"/>
    <s v="2D2"/>
    <x v="15"/>
    <n v="20291"/>
    <n v="23212"/>
    <n v="9"/>
    <s v="kg"/>
    <n v="377058.3"/>
    <s v="Input"/>
    <s v="CO2"/>
    <n v="73.3"/>
    <n v="4.02E-2"/>
    <n v="1"/>
    <m/>
    <n v="0"/>
    <n v="0"/>
    <n v="21"/>
    <m/>
    <n v="0"/>
    <n v="0"/>
    <n v="310"/>
    <n v="1111.062610278"/>
  </r>
  <r>
    <n v="2010"/>
    <s v="2D2"/>
    <x v="15"/>
    <n v="20291"/>
    <n v="23212"/>
    <n v="9"/>
    <s v="kg"/>
    <n v="359872"/>
    <s v="Input"/>
    <s v="CO2"/>
    <n v="73.3"/>
    <n v="4.02E-2"/>
    <n v="1"/>
    <m/>
    <n v="0"/>
    <n v="0"/>
    <n v="21"/>
    <m/>
    <n v="0"/>
    <n v="0"/>
    <n v="310"/>
    <n v="1060.42042752"/>
  </r>
  <r>
    <n v="2010"/>
    <s v="2D2"/>
    <x v="15"/>
    <n v="20291"/>
    <n v="23212"/>
    <n v="9"/>
    <s v="kg"/>
    <n v="62761"/>
    <s v="Input"/>
    <s v="CO2"/>
    <n v="73.3"/>
    <n v="4.02E-2"/>
    <n v="1"/>
    <m/>
    <n v="0"/>
    <n v="0"/>
    <n v="21"/>
    <m/>
    <n v="0"/>
    <n v="0"/>
    <n v="310"/>
    <n v="184.93532825999998"/>
  </r>
  <r>
    <n v="2010"/>
    <s v="2D2"/>
    <x v="15"/>
    <n v="20291"/>
    <n v="23212"/>
    <n v="9"/>
    <s v="kg"/>
    <n v="35880"/>
    <s v="Input"/>
    <s v="CO2"/>
    <n v="73.3"/>
    <n v="4.02E-2"/>
    <n v="1"/>
    <m/>
    <n v="0"/>
    <n v="0"/>
    <n v="21"/>
    <m/>
    <n v="0"/>
    <n v="0"/>
    <n v="310"/>
    <n v="105.7261608"/>
  </r>
  <r>
    <n v="2010"/>
    <s v="2D2"/>
    <x v="15"/>
    <n v="20291"/>
    <n v="23212"/>
    <n v="9"/>
    <s v="kg"/>
    <n v="33250"/>
    <s v="Input"/>
    <s v="CO2"/>
    <n v="73.3"/>
    <n v="4.02E-2"/>
    <n v="1"/>
    <m/>
    <n v="0"/>
    <n v="0"/>
    <n v="21"/>
    <m/>
    <n v="0"/>
    <n v="0"/>
    <n v="310"/>
    <n v="97.976444999999998"/>
  </r>
  <r>
    <n v="2010"/>
    <s v="2D2"/>
    <x v="15"/>
    <n v="20291"/>
    <n v="23212"/>
    <n v="9"/>
    <s v="kg"/>
    <n v="44121"/>
    <s v="Input"/>
    <s v="CO2"/>
    <n v="73.3"/>
    <n v="4.02E-2"/>
    <n v="1"/>
    <m/>
    <n v="0"/>
    <n v="0"/>
    <n v="21"/>
    <m/>
    <n v="0"/>
    <n v="0"/>
    <n v="310"/>
    <n v="130.00958585999999"/>
  </r>
  <r>
    <n v="2010"/>
    <s v="2D2"/>
    <x v="15"/>
    <n v="20291"/>
    <n v="23212"/>
    <n v="9"/>
    <s v="kg"/>
    <n v="52585.04"/>
    <s v="Input"/>
    <s v="CO2"/>
    <n v="73.3"/>
    <n v="4.02E-2"/>
    <n v="1"/>
    <m/>
    <n v="0"/>
    <n v="0"/>
    <n v="21"/>
    <m/>
    <n v="0"/>
    <n v="0"/>
    <n v="310"/>
    <n v="154.95023396639999"/>
  </r>
  <r>
    <n v="2010"/>
    <s v="2D2"/>
    <x v="15"/>
    <n v="20291"/>
    <n v="23212"/>
    <n v="9"/>
    <s v="kg"/>
    <n v="36946"/>
    <s v="Input"/>
    <s v="CO2"/>
    <n v="73.3"/>
    <n v="4.02E-2"/>
    <n v="1"/>
    <m/>
    <n v="0"/>
    <n v="0"/>
    <n v="21"/>
    <m/>
    <n v="0"/>
    <n v="0"/>
    <n v="310"/>
    <n v="108.86730035999999"/>
  </r>
  <r>
    <n v="2010"/>
    <s v="2D2"/>
    <x v="15"/>
    <n v="20291"/>
    <n v="23212"/>
    <n v="9"/>
    <s v="kg"/>
    <n v="93843"/>
    <s v="Input"/>
    <s v="CO2"/>
    <n v="73.3"/>
    <n v="4.02E-2"/>
    <n v="1"/>
    <m/>
    <n v="0"/>
    <n v="0"/>
    <n v="21"/>
    <m/>
    <n v="0"/>
    <n v="0"/>
    <n v="310"/>
    <n v="276.52341437999996"/>
  </r>
  <r>
    <n v="2010"/>
    <s v="2D2"/>
    <x v="15"/>
    <n v="20291"/>
    <n v="23212"/>
    <n v="9"/>
    <s v="kg"/>
    <n v="28861"/>
    <s v="Input"/>
    <s v="CO2"/>
    <n v="73.3"/>
    <n v="4.02E-2"/>
    <n v="1"/>
    <m/>
    <n v="0"/>
    <n v="0"/>
    <n v="21"/>
    <m/>
    <n v="0"/>
    <n v="0"/>
    <n v="310"/>
    <n v="85.043554259999993"/>
  </r>
  <r>
    <n v="2010"/>
    <s v="2D2"/>
    <x v="15"/>
    <n v="20291"/>
    <n v="23212"/>
    <n v="9"/>
    <s v="kg"/>
    <n v="23933"/>
    <s v="Input"/>
    <s v="CO2"/>
    <n v="73.3"/>
    <n v="4.02E-2"/>
    <n v="1"/>
    <m/>
    <n v="0"/>
    <n v="0"/>
    <n v="21"/>
    <m/>
    <n v="0"/>
    <n v="0"/>
    <n v="310"/>
    <n v="70.522413780000008"/>
  </r>
  <r>
    <n v="2010"/>
    <s v="2D2"/>
    <x v="15"/>
    <n v="20291"/>
    <n v="23212"/>
    <n v="9"/>
    <s v="kg"/>
    <n v="63453"/>
    <s v="Input"/>
    <s v="CO2"/>
    <n v="73.3"/>
    <n v="4.02E-2"/>
    <n v="1"/>
    <m/>
    <n v="0"/>
    <n v="0"/>
    <n v="21"/>
    <m/>
    <n v="0"/>
    <n v="0"/>
    <n v="310"/>
    <n v="186.97441697999997"/>
  </r>
  <r>
    <n v="2010"/>
    <s v="2D2"/>
    <x v="15"/>
    <n v="20291"/>
    <n v="23212"/>
    <n v="9"/>
    <s v="kg"/>
    <n v="143190.20000000001"/>
    <s v="Input"/>
    <s v="CO2"/>
    <n v="73.3"/>
    <n v="4.02E-2"/>
    <n v="1"/>
    <m/>
    <n v="0"/>
    <n v="0"/>
    <n v="21"/>
    <m/>
    <n v="0"/>
    <n v="0"/>
    <n v="310"/>
    <n v="421.932834732"/>
  </r>
  <r>
    <n v="2010"/>
    <s v="2D2"/>
    <x v="15"/>
    <n v="20291"/>
    <n v="23212"/>
    <n v="9"/>
    <s v="kg"/>
    <n v="8225"/>
    <s v="Input"/>
    <s v="CO2"/>
    <n v="73.3"/>
    <n v="4.02E-2"/>
    <n v="1"/>
    <m/>
    <n v="0"/>
    <n v="0"/>
    <n v="21"/>
    <m/>
    <n v="0"/>
    <n v="0"/>
    <n v="310"/>
    <n v="24.236278500000001"/>
  </r>
  <r>
    <n v="2010"/>
    <s v="2D2"/>
    <x v="15"/>
    <n v="20291"/>
    <n v="23212"/>
    <n v="9"/>
    <s v="kg"/>
    <n v="125488.2"/>
    <s v="Input"/>
    <s v="CO2"/>
    <n v="73.3"/>
    <n v="4.02E-2"/>
    <n v="1"/>
    <m/>
    <n v="0"/>
    <n v="0"/>
    <n v="21"/>
    <m/>
    <n v="0"/>
    <n v="0"/>
    <n v="310"/>
    <n v="369.77105941199994"/>
  </r>
  <r>
    <n v="2010"/>
    <s v="2D2"/>
    <x v="15"/>
    <n v="20291"/>
    <n v="23212"/>
    <n v="9"/>
    <s v="kg"/>
    <n v="140159"/>
    <s v="Input"/>
    <s v="CO2"/>
    <n v="73.3"/>
    <n v="4.02E-2"/>
    <n v="1"/>
    <m/>
    <n v="0"/>
    <n v="0"/>
    <n v="21"/>
    <m/>
    <n v="0"/>
    <n v="0"/>
    <n v="310"/>
    <n v="413.00091893999996"/>
  </r>
  <r>
    <n v="2010"/>
    <s v="2D2"/>
    <x v="15"/>
    <n v="20291"/>
    <n v="23212"/>
    <n v="9"/>
    <s v="kg"/>
    <n v="2806.5520000000001"/>
    <s v="Input"/>
    <s v="CO2"/>
    <n v="73.3"/>
    <n v="4.02E-2"/>
    <n v="1"/>
    <m/>
    <n v="0"/>
    <n v="0"/>
    <n v="21"/>
    <m/>
    <n v="0"/>
    <n v="0"/>
    <n v="310"/>
    <n v="8.2699545163200003"/>
  </r>
  <r>
    <n v="2010"/>
    <s v="2D2"/>
    <x v="15"/>
    <n v="20291"/>
    <n v="23212"/>
    <n v="9"/>
    <s v="kg"/>
    <n v="185140"/>
    <s v="Input"/>
    <s v="CO2"/>
    <n v="73.3"/>
    <n v="4.02E-2"/>
    <n v="1"/>
    <m/>
    <n v="0"/>
    <n v="0"/>
    <n v="21"/>
    <m/>
    <n v="0"/>
    <n v="0"/>
    <n v="310"/>
    <n v="545.54463239999995"/>
  </r>
  <r>
    <n v="2010"/>
    <s v="2D2"/>
    <x v="15"/>
    <n v="20291"/>
    <n v="23212"/>
    <n v="9"/>
    <s v="kg"/>
    <n v="217917"/>
    <s v="Input"/>
    <s v="CO2"/>
    <n v="73.3"/>
    <n v="4.02E-2"/>
    <n v="1"/>
    <m/>
    <n v="0"/>
    <n v="0"/>
    <n v="21"/>
    <m/>
    <n v="0"/>
    <n v="0"/>
    <n v="310"/>
    <n v="642.12730721999992"/>
  </r>
  <r>
    <n v="2010"/>
    <s v="2D2"/>
    <x v="15"/>
    <n v="20291"/>
    <n v="23212"/>
    <n v="9"/>
    <s v="kg"/>
    <n v="3662"/>
    <s v="Input"/>
    <s v="CO2"/>
    <n v="73.3"/>
    <n v="4.02E-2"/>
    <n v="1"/>
    <m/>
    <n v="0"/>
    <n v="0"/>
    <n v="21"/>
    <m/>
    <n v="0"/>
    <n v="0"/>
    <n v="310"/>
    <n v="10.790668919999998"/>
  </r>
  <r>
    <n v="2010"/>
    <s v="2D2"/>
    <x v="15"/>
    <n v="20291"/>
    <n v="23212"/>
    <n v="9"/>
    <s v="kg"/>
    <n v="38377"/>
    <s v="Input"/>
    <s v="CO2"/>
    <n v="73.3"/>
    <n v="4.02E-2"/>
    <n v="1"/>
    <m/>
    <n v="0"/>
    <n v="0"/>
    <n v="21"/>
    <m/>
    <n v="0"/>
    <n v="0"/>
    <n v="310"/>
    <n v="113.08397082"/>
  </r>
  <r>
    <n v="2010"/>
    <s v="2D2"/>
    <x v="15"/>
    <n v="20291"/>
    <n v="23212"/>
    <n v="9"/>
    <s v="kg"/>
    <n v="14418"/>
    <s v="Input"/>
    <s v="CO2"/>
    <n v="73.3"/>
    <n v="4.02E-2"/>
    <n v="1"/>
    <m/>
    <n v="0"/>
    <n v="0"/>
    <n v="21"/>
    <m/>
    <n v="0"/>
    <n v="0"/>
    <n v="310"/>
    <n v="42.484943879999996"/>
  </r>
  <r>
    <n v="2010"/>
    <s v="2D2"/>
    <x v="15"/>
    <n v="20291"/>
    <n v="23212"/>
    <n v="9"/>
    <s v="kg"/>
    <n v="157055"/>
    <s v="Input"/>
    <s v="CO2"/>
    <n v="73.3"/>
    <n v="4.02E-2"/>
    <n v="1"/>
    <m/>
    <n v="0"/>
    <n v="0"/>
    <n v="21"/>
    <m/>
    <n v="0"/>
    <n v="0"/>
    <n v="310"/>
    <n v="462.78768630000002"/>
  </r>
  <r>
    <n v="2010"/>
    <s v="2D2"/>
    <x v="15"/>
    <n v="20291"/>
    <n v="23212"/>
    <n v="9"/>
    <s v="kg"/>
    <n v="47975"/>
    <s v="Input"/>
    <s v="CO2"/>
    <n v="73.3"/>
    <n v="4.02E-2"/>
    <n v="1"/>
    <m/>
    <n v="0"/>
    <n v="0"/>
    <n v="21"/>
    <m/>
    <n v="0"/>
    <n v="0"/>
    <n v="310"/>
    <n v="141.36601350000001"/>
  </r>
  <r>
    <n v="2010"/>
    <s v="2D2"/>
    <x v="15"/>
    <n v="20291"/>
    <n v="23212"/>
    <n v="9"/>
    <s v="kg"/>
    <n v="29250"/>
    <s v="Input"/>
    <s v="CO2"/>
    <n v="73.3"/>
    <n v="4.02E-2"/>
    <n v="1"/>
    <m/>
    <n v="0"/>
    <n v="0"/>
    <n v="21"/>
    <m/>
    <n v="0"/>
    <n v="0"/>
    <n v="310"/>
    <n v="86.189804999999993"/>
  </r>
  <r>
    <n v="2010"/>
    <s v="2D2"/>
    <x v="15"/>
    <n v="20291"/>
    <n v="23212"/>
    <n v="9"/>
    <s v="kg"/>
    <n v="367482"/>
    <s v="Input"/>
    <s v="CO2"/>
    <n v="73.3"/>
    <n v="4.02E-2"/>
    <n v="1"/>
    <m/>
    <n v="0"/>
    <n v="0"/>
    <n v="21"/>
    <m/>
    <n v="0"/>
    <n v="0"/>
    <n v="310"/>
    <n v="1082.84451012"/>
  </r>
  <r>
    <n v="2010"/>
    <s v="2D2"/>
    <x v="15"/>
    <n v="20291"/>
    <n v="23212"/>
    <n v="9"/>
    <s v="kg"/>
    <n v="21175"/>
    <s v="Input"/>
    <s v="CO2"/>
    <n v="73.3"/>
    <n v="4.02E-2"/>
    <n v="1"/>
    <m/>
    <n v="0"/>
    <n v="0"/>
    <n v="21"/>
    <m/>
    <n v="0"/>
    <n v="0"/>
    <n v="310"/>
    <n v="62.395525499999998"/>
  </r>
  <r>
    <n v="2010"/>
    <s v="2D2"/>
    <x v="15"/>
    <n v="20291"/>
    <n v="23212"/>
    <n v="9"/>
    <s v="kg"/>
    <n v="10799"/>
    <s v="Input"/>
    <s v="CO2"/>
    <n v="73.3"/>
    <n v="4.02E-2"/>
    <n v="1"/>
    <m/>
    <n v="0"/>
    <n v="0"/>
    <n v="21"/>
    <m/>
    <n v="0"/>
    <n v="0"/>
    <n v="310"/>
    <n v="31.820981339999999"/>
  </r>
  <r>
    <n v="2010"/>
    <s v="2D2"/>
    <x v="15"/>
    <n v="20291"/>
    <n v="23212"/>
    <n v="9"/>
    <s v="kg"/>
    <n v="107343.6"/>
    <s v="Input"/>
    <s v="CO2"/>
    <n v="73.3"/>
    <n v="4.02E-2"/>
    <n v="1"/>
    <m/>
    <n v="0"/>
    <n v="0"/>
    <n v="21"/>
    <m/>
    <n v="0"/>
    <n v="0"/>
    <n v="310"/>
    <n v="316.305092376"/>
  </r>
  <r>
    <n v="2010"/>
    <s v="2D2"/>
    <x v="15"/>
    <n v="20291"/>
    <n v="23212"/>
    <n v="9"/>
    <s v="kg"/>
    <n v="93702.98"/>
    <s v="Input"/>
    <s v="CO2"/>
    <n v="73.3"/>
    <n v="4.02E-2"/>
    <n v="1"/>
    <m/>
    <n v="0"/>
    <n v="0"/>
    <n v="21"/>
    <m/>
    <n v="0"/>
    <n v="0"/>
    <n v="310"/>
    <n v="276.11082304679996"/>
  </r>
  <r>
    <n v="2010"/>
    <s v="2D2"/>
    <x v="15"/>
    <n v="20291"/>
    <n v="23212"/>
    <n v="9"/>
    <s v="kg"/>
    <n v="61508.86"/>
    <s v="Input"/>
    <s v="CO2"/>
    <n v="73.3"/>
    <n v="4.02E-2"/>
    <n v="1"/>
    <m/>
    <n v="0"/>
    <n v="0"/>
    <n v="21"/>
    <m/>
    <n v="0"/>
    <n v="0"/>
    <n v="310"/>
    <n v="181.24569740760001"/>
  </r>
  <r>
    <n v="2010"/>
    <s v="2D2"/>
    <x v="15"/>
    <n v="20291"/>
    <n v="23212"/>
    <n v="9"/>
    <s v="kg"/>
    <n v="26283"/>
    <s v="Input"/>
    <s v="CO2"/>
    <n v="73.3"/>
    <n v="4.02E-2"/>
    <n v="1"/>
    <m/>
    <n v="0"/>
    <n v="0"/>
    <n v="21"/>
    <m/>
    <n v="0"/>
    <n v="0"/>
    <n v="310"/>
    <n v="77.447064780000005"/>
  </r>
  <r>
    <n v="2010"/>
    <s v="2D2"/>
    <x v="15"/>
    <n v="20291"/>
    <n v="23212"/>
    <n v="9"/>
    <s v="kg"/>
    <n v="16811.3"/>
    <s v="Input"/>
    <s v="CO2"/>
    <n v="73.3"/>
    <n v="4.02E-2"/>
    <n v="1"/>
    <m/>
    <n v="0"/>
    <n v="0"/>
    <n v="21"/>
    <m/>
    <n v="0"/>
    <n v="0"/>
    <n v="310"/>
    <n v="49.537185257999994"/>
  </r>
  <r>
    <n v="2010"/>
    <s v="2D2"/>
    <x v="15"/>
    <n v="20291"/>
    <n v="23212"/>
    <n v="9"/>
    <s v="kg"/>
    <n v="116842"/>
    <s v="Input"/>
    <s v="CO2"/>
    <n v="73.3"/>
    <n v="4.02E-2"/>
    <n v="1"/>
    <m/>
    <n v="0"/>
    <n v="0"/>
    <n v="21"/>
    <m/>
    <n v="0"/>
    <n v="0"/>
    <n v="310"/>
    <n v="344.29364772000002"/>
  </r>
  <r>
    <n v="2010"/>
    <s v="2D2"/>
    <x v="15"/>
    <n v="20291"/>
    <n v="23212"/>
    <n v="9"/>
    <s v="kg"/>
    <n v="451513.2"/>
    <s v="Input"/>
    <s v="CO2"/>
    <n v="73.3"/>
    <n v="4.02E-2"/>
    <n v="1"/>
    <m/>
    <n v="0"/>
    <n v="0"/>
    <n v="21"/>
    <m/>
    <n v="0"/>
    <n v="0"/>
    <n v="310"/>
    <n v="1330.455885912"/>
  </r>
  <r>
    <n v="2010"/>
    <s v="2D2"/>
    <x v="15"/>
    <n v="20291"/>
    <n v="23212"/>
    <n v="9"/>
    <s v="kg"/>
    <n v="99607"/>
    <s v="Input"/>
    <s v="CO2"/>
    <n v="73.3"/>
    <n v="4.02E-2"/>
    <n v="1"/>
    <m/>
    <n v="0"/>
    <n v="0"/>
    <n v="21"/>
    <m/>
    <n v="0"/>
    <n v="0"/>
    <n v="310"/>
    <n v="293.50796262"/>
  </r>
  <r>
    <n v="2010"/>
    <s v="2D2"/>
    <x v="15"/>
    <n v="20291"/>
    <n v="23212"/>
    <n v="9"/>
    <s v="kg"/>
    <n v="3005"/>
    <s v="Input"/>
    <s v="CO2"/>
    <n v="73.3"/>
    <n v="4.02E-2"/>
    <n v="1"/>
    <m/>
    <n v="0"/>
    <n v="0"/>
    <n v="21"/>
    <m/>
    <n v="0"/>
    <n v="0"/>
    <n v="310"/>
    <n v="8.8547133000000002"/>
  </r>
  <r>
    <n v="2010"/>
    <s v="2D2"/>
    <x v="15"/>
    <n v="20291"/>
    <n v="23212"/>
    <n v="9"/>
    <s v="kg"/>
    <n v="44389.46"/>
    <s v="Input"/>
    <s v="CO2"/>
    <n v="73.3"/>
    <n v="4.02E-2"/>
    <n v="1"/>
    <m/>
    <n v="0"/>
    <n v="0"/>
    <n v="21"/>
    <m/>
    <n v="0"/>
    <n v="0"/>
    <n v="310"/>
    <n v="130.8006462036"/>
  </r>
  <r>
    <n v="2010"/>
    <s v="2D2"/>
    <x v="15"/>
    <n v="20291"/>
    <n v="23212"/>
    <n v="9"/>
    <s v="kg"/>
    <n v="34767"/>
    <s v="Input"/>
    <s v="CO2"/>
    <n v="73.3"/>
    <n v="4.02E-2"/>
    <n v="1"/>
    <m/>
    <n v="0"/>
    <n v="0"/>
    <n v="21"/>
    <m/>
    <n v="0"/>
    <n v="0"/>
    <n v="310"/>
    <n v="102.44652822"/>
  </r>
  <r>
    <n v="2010"/>
    <s v="2D2"/>
    <x v="15"/>
    <n v="20291"/>
    <n v="23212"/>
    <n v="9"/>
    <s v="kg"/>
    <n v="50126"/>
    <s v="Input"/>
    <s v="CO2"/>
    <n v="73.3"/>
    <n v="4.02E-2"/>
    <n v="1"/>
    <m/>
    <n v="0"/>
    <n v="0"/>
    <n v="21"/>
    <m/>
    <n v="0"/>
    <n v="0"/>
    <n v="310"/>
    <n v="147.70427916"/>
  </r>
  <r>
    <n v="2010"/>
    <s v="2D2"/>
    <x v="15"/>
    <n v="20291"/>
    <n v="23212"/>
    <n v="9"/>
    <s v="kg"/>
    <n v="12057"/>
    <s v="Input"/>
    <s v="CO2"/>
    <n v="73.3"/>
    <n v="4.02E-2"/>
    <n v="1"/>
    <m/>
    <n v="0"/>
    <n v="0"/>
    <n v="21"/>
    <m/>
    <n v="0"/>
    <n v="0"/>
    <n v="310"/>
    <n v="35.52787962"/>
  </r>
  <r>
    <n v="2010"/>
    <s v="2D2"/>
    <x v="15"/>
    <n v="20291"/>
    <n v="23212"/>
    <n v="9"/>
    <s v="kg"/>
    <n v="87748"/>
    <s v="Input"/>
    <s v="CO2"/>
    <n v="73.3"/>
    <n v="4.02E-2"/>
    <n v="1"/>
    <m/>
    <n v="0"/>
    <n v="0"/>
    <n v="21"/>
    <m/>
    <n v="0"/>
    <n v="0"/>
    <n v="310"/>
    <n v="258.56352167999995"/>
  </r>
  <r>
    <n v="2010"/>
    <s v="2D2"/>
    <x v="15"/>
    <n v="20291"/>
    <n v="23212"/>
    <n v="9"/>
    <s v="kg"/>
    <n v="16253"/>
    <s v="Input"/>
    <s v="CO2"/>
    <n v="73.3"/>
    <n v="4.02E-2"/>
    <n v="1"/>
    <m/>
    <n v="0"/>
    <n v="0"/>
    <n v="21"/>
    <m/>
    <n v="0"/>
    <n v="0"/>
    <n v="310"/>
    <n v="47.892064979999994"/>
  </r>
  <r>
    <n v="2010"/>
    <s v="2D2"/>
    <x v="15"/>
    <n v="20291"/>
    <n v="23212"/>
    <n v="9"/>
    <s v="kg"/>
    <n v="172430"/>
    <s v="Input"/>
    <s v="CO2"/>
    <n v="73.3"/>
    <n v="4.02E-2"/>
    <n v="1"/>
    <m/>
    <n v="0"/>
    <n v="0"/>
    <n v="21"/>
    <m/>
    <n v="0"/>
    <n v="0"/>
    <n v="310"/>
    <n v="508.0925838"/>
  </r>
  <r>
    <n v="2010"/>
    <s v="2D2"/>
    <x v="15"/>
    <n v="20291"/>
    <n v="23212"/>
    <n v="9"/>
    <s v="kg"/>
    <n v="2362"/>
    <s v="Input"/>
    <s v="CO2"/>
    <n v="73.3"/>
    <n v="4.02E-2"/>
    <n v="1"/>
    <m/>
    <n v="0"/>
    <n v="0"/>
    <n v="21"/>
    <m/>
    <n v="0"/>
    <n v="0"/>
    <n v="310"/>
    <n v="6.9600109199999993"/>
  </r>
  <r>
    <n v="2010"/>
    <s v="2D2"/>
    <x v="15"/>
    <n v="20291"/>
    <n v="23212"/>
    <n v="9"/>
    <s v="kg"/>
    <n v="78753"/>
    <s v="Input"/>
    <s v="CO2"/>
    <n v="73.3"/>
    <n v="4.02E-2"/>
    <n v="1"/>
    <m/>
    <n v="0"/>
    <n v="0"/>
    <n v="21"/>
    <m/>
    <n v="0"/>
    <n v="0"/>
    <n v="310"/>
    <n v="232.05831497999998"/>
  </r>
  <r>
    <n v="2010"/>
    <s v="2D2"/>
    <x v="15"/>
    <n v="20291"/>
    <n v="23212"/>
    <n v="9"/>
    <s v="kg"/>
    <n v="7538"/>
    <s v="Input"/>
    <s v="CO2"/>
    <n v="73.3"/>
    <n v="4.02E-2"/>
    <n v="1"/>
    <m/>
    <n v="0"/>
    <n v="0"/>
    <n v="21"/>
    <m/>
    <n v="0"/>
    <n v="0"/>
    <n v="310"/>
    <n v="22.211923080000002"/>
  </r>
  <r>
    <n v="2010"/>
    <s v="2D2"/>
    <x v="15"/>
    <n v="20291"/>
    <n v="23212"/>
    <n v="9"/>
    <s v="kg"/>
    <n v="120239"/>
    <s v="Input"/>
    <s v="CO2"/>
    <n v="73.3"/>
    <n v="4.02E-2"/>
    <n v="1"/>
    <m/>
    <n v="0"/>
    <n v="0"/>
    <n v="21"/>
    <m/>
    <n v="0"/>
    <n v="0"/>
    <n v="310"/>
    <n v="354.30345174000001"/>
  </r>
  <r>
    <n v="2010"/>
    <s v="2D2"/>
    <x v="15"/>
    <n v="20291"/>
    <n v="23212"/>
    <n v="9"/>
    <s v="kg"/>
    <n v="6623"/>
    <s v="Input"/>
    <s v="CO2"/>
    <n v="73.3"/>
    <n v="4.02E-2"/>
    <n v="1"/>
    <m/>
    <n v="0"/>
    <n v="0"/>
    <n v="21"/>
    <m/>
    <n v="0"/>
    <n v="0"/>
    <n v="310"/>
    <n v="19.515729179999997"/>
  </r>
  <r>
    <n v="2010"/>
    <s v="2D2"/>
    <x v="15"/>
    <n v="20291"/>
    <n v="23212"/>
    <n v="9"/>
    <s v="kg"/>
    <n v="89002.99"/>
    <s v="Input"/>
    <s v="CO2"/>
    <n v="73.3"/>
    <n v="4.02E-2"/>
    <n v="1"/>
    <m/>
    <n v="0"/>
    <n v="0"/>
    <n v="21"/>
    <m/>
    <n v="0"/>
    <n v="0"/>
    <n v="310"/>
    <n v="262.26155051339998"/>
  </r>
  <r>
    <n v="2010"/>
    <s v="2D2"/>
    <x v="15"/>
    <n v="20291"/>
    <n v="23212"/>
    <n v="9"/>
    <s v="kg"/>
    <n v="150306"/>
    <s v="Input"/>
    <s v="CO2"/>
    <n v="73.3"/>
    <n v="4.02E-2"/>
    <n v="1"/>
    <m/>
    <n v="0"/>
    <n v="0"/>
    <n v="21"/>
    <m/>
    <n v="0"/>
    <n v="0"/>
    <n v="310"/>
    <n v="442.90067795999994"/>
  </r>
  <r>
    <n v="2010"/>
    <s v="2D2"/>
    <x v="15"/>
    <n v="20291"/>
    <n v="23212"/>
    <n v="9"/>
    <s v="kg"/>
    <n v="1406077"/>
    <s v="Input"/>
    <s v="CO2"/>
    <n v="73.3"/>
    <n v="4.02E-2"/>
    <n v="1"/>
    <m/>
    <n v="0"/>
    <n v="0"/>
    <n v="21"/>
    <m/>
    <n v="0"/>
    <n v="0"/>
    <n v="310"/>
    <n v="4143.2308528200001"/>
  </r>
  <r>
    <n v="2010"/>
    <s v="2D2"/>
    <x v="15"/>
    <n v="20291"/>
    <n v="23212"/>
    <n v="9"/>
    <s v="kg"/>
    <n v="130843.6"/>
    <s v="Input"/>
    <s v="CO2"/>
    <n v="73.3"/>
    <n v="4.02E-2"/>
    <n v="1"/>
    <m/>
    <n v="0"/>
    <n v="0"/>
    <n v="21"/>
    <m/>
    <n v="0"/>
    <n v="0"/>
    <n v="310"/>
    <n v="385.55160237600001"/>
  </r>
  <r>
    <n v="2010"/>
    <s v="2D2"/>
    <x v="15"/>
    <n v="20291"/>
    <n v="23212"/>
    <n v="9"/>
    <s v="kg"/>
    <n v="86975.1"/>
    <s v="Input"/>
    <s v="CO2"/>
    <n v="73.3"/>
    <n v="4.02E-2"/>
    <n v="1"/>
    <m/>
    <n v="0"/>
    <n v="0"/>
    <n v="21"/>
    <m/>
    <n v="0"/>
    <n v="0"/>
    <n v="310"/>
    <n v="256.286048166"/>
  </r>
  <r>
    <n v="2010"/>
    <s v="2D2"/>
    <x v="15"/>
    <n v="20291"/>
    <n v="23212"/>
    <n v="9"/>
    <s v="kg"/>
    <n v="69295.509999999995"/>
    <s v="Input"/>
    <s v="CO2"/>
    <n v="73.3"/>
    <n v="4.02E-2"/>
    <n v="1"/>
    <m/>
    <n v="0"/>
    <n v="0"/>
    <n v="21"/>
    <m/>
    <n v="0"/>
    <n v="0"/>
    <n v="310"/>
    <n v="204.19030749659996"/>
  </r>
  <r>
    <n v="2010"/>
    <s v="2D2"/>
    <x v="15"/>
    <n v="20291"/>
    <n v="23212"/>
    <n v="9"/>
    <s v="kg"/>
    <n v="100021.9"/>
    <s v="Input"/>
    <s v="CO2"/>
    <n v="73.3"/>
    <n v="4.02E-2"/>
    <n v="1"/>
    <m/>
    <n v="0"/>
    <n v="0"/>
    <n v="21"/>
    <m/>
    <n v="0"/>
    <n v="0"/>
    <n v="310"/>
    <n v="294.73053185399999"/>
  </r>
  <r>
    <n v="2010"/>
    <s v="2D2"/>
    <x v="15"/>
    <n v="20291"/>
    <n v="23212"/>
    <n v="9"/>
    <s v="kg"/>
    <n v="74594"/>
    <s v="Input"/>
    <s v="CO2"/>
    <n v="73.3"/>
    <n v="4.02E-2"/>
    <n v="1"/>
    <m/>
    <n v="0"/>
    <n v="0"/>
    <n v="21"/>
    <m/>
    <n v="0"/>
    <n v="0"/>
    <n v="310"/>
    <n v="219.80315604"/>
  </r>
  <r>
    <n v="2010"/>
    <s v="2D2"/>
    <x v="15"/>
    <n v="20292"/>
    <n v="23212"/>
    <n v="9"/>
    <s v="kg"/>
    <n v="35146.32"/>
    <s v="Input"/>
    <s v="CO2"/>
    <n v="73.3"/>
    <n v="4.02E-2"/>
    <n v="1"/>
    <m/>
    <n v="0"/>
    <n v="0"/>
    <n v="21"/>
    <m/>
    <n v="0"/>
    <n v="0"/>
    <n v="310"/>
    <n v="103.5642552912"/>
  </r>
  <r>
    <n v="2010"/>
    <s v="2D2"/>
    <x v="15"/>
    <n v="20292"/>
    <n v="23212"/>
    <n v="9"/>
    <s v="kg"/>
    <n v="176525"/>
    <s v="Input"/>
    <s v="CO2"/>
    <n v="73.3"/>
    <n v="4.02E-2"/>
    <n v="1"/>
    <m/>
    <n v="0"/>
    <n v="0"/>
    <n v="21"/>
    <m/>
    <n v="0"/>
    <n v="0"/>
    <n v="310"/>
    <n v="520.15915649999999"/>
  </r>
  <r>
    <n v="2010"/>
    <s v="2D2"/>
    <x v="15"/>
    <n v="20292"/>
    <n v="23212"/>
    <n v="9"/>
    <s v="kg"/>
    <n v="416831.8"/>
    <s v="Input"/>
    <s v="CO2"/>
    <n v="73.3"/>
    <n v="4.02E-2"/>
    <n v="1"/>
    <m/>
    <n v="0"/>
    <n v="0"/>
    <n v="21"/>
    <m/>
    <n v="0"/>
    <n v="0"/>
    <n v="310"/>
    <n v="1228.261591788"/>
  </r>
  <r>
    <n v="2010"/>
    <s v="2D2"/>
    <x v="15"/>
    <n v="20292"/>
    <n v="23212"/>
    <n v="9"/>
    <s v="kg"/>
    <n v="191000"/>
    <s v="Input"/>
    <s v="CO2"/>
    <n v="73.3"/>
    <n v="4.02E-2"/>
    <n v="1"/>
    <m/>
    <n v="0"/>
    <n v="0"/>
    <n v="21"/>
    <m/>
    <n v="0"/>
    <n v="0"/>
    <n v="310"/>
    <n v="562.81205999999997"/>
  </r>
  <r>
    <n v="2010"/>
    <s v="2D2"/>
    <x v="15"/>
    <n v="20297"/>
    <n v="23212"/>
    <n v="9"/>
    <s v="kg"/>
    <n v="59120.42"/>
    <s v="Input"/>
    <s v="CO2"/>
    <n v="73.3"/>
    <n v="4.02E-2"/>
    <n v="1"/>
    <m/>
    <n v="0"/>
    <n v="0"/>
    <n v="21"/>
    <m/>
    <n v="0"/>
    <n v="0"/>
    <n v="310"/>
    <n v="174.20777679719998"/>
  </r>
  <r>
    <n v="2010"/>
    <s v="2D2"/>
    <x v="15"/>
    <n v="20299"/>
    <n v="23212"/>
    <n v="9"/>
    <s v="kg"/>
    <n v="2450.9520000000002"/>
    <s v="Input"/>
    <s v="CO2"/>
    <n v="73.3"/>
    <n v="4.02E-2"/>
    <n v="1"/>
    <m/>
    <n v="0"/>
    <n v="0"/>
    <n v="21"/>
    <m/>
    <n v="0"/>
    <n v="0"/>
    <n v="310"/>
    <n v="7.2221222203200002"/>
  </r>
  <r>
    <n v="2010"/>
    <s v="2D2"/>
    <x v="15"/>
    <n v="21002"/>
    <n v="23212"/>
    <n v="9"/>
    <s v="kg"/>
    <n v="181846"/>
    <s v="Input"/>
    <s v="CO2"/>
    <n v="73.3"/>
    <n v="4.02E-2"/>
    <n v="1"/>
    <m/>
    <n v="0"/>
    <n v="0"/>
    <n v="21"/>
    <m/>
    <n v="0"/>
    <n v="0"/>
    <n v="310"/>
    <n v="535.83833435999998"/>
  </r>
  <r>
    <n v="2010"/>
    <s v="2D2"/>
    <x v="15"/>
    <n v="21002"/>
    <n v="23212"/>
    <n v="9"/>
    <s v="kg"/>
    <n v="120987"/>
    <s v="Input"/>
    <s v="CO2"/>
    <n v="73.3"/>
    <n v="4.02E-2"/>
    <n v="1"/>
    <m/>
    <n v="0"/>
    <n v="0"/>
    <n v="21"/>
    <m/>
    <n v="0"/>
    <n v="0"/>
    <n v="310"/>
    <n v="356.50755341999997"/>
  </r>
  <r>
    <n v="2010"/>
    <s v="2D2"/>
    <x v="15"/>
    <n v="21002"/>
    <n v="23212"/>
    <n v="9"/>
    <s v="kg"/>
    <n v="10"/>
    <s v="Input"/>
    <s v="CO2"/>
    <n v="73.3"/>
    <n v="4.02E-2"/>
    <n v="1"/>
    <m/>
    <n v="0"/>
    <n v="0"/>
    <n v="21"/>
    <m/>
    <n v="0"/>
    <n v="0"/>
    <n v="310"/>
    <n v="2.9466599999999999E-2"/>
  </r>
  <r>
    <n v="2010"/>
    <s v="2D2"/>
    <x v="15"/>
    <n v="21002"/>
    <n v="23212"/>
    <n v="9"/>
    <s v="kg"/>
    <n v="5690.3469999999998"/>
    <s v="Input"/>
    <s v="CO2"/>
    <n v="73.3"/>
    <n v="4.02E-2"/>
    <n v="1"/>
    <m/>
    <n v="0"/>
    <n v="0"/>
    <n v="21"/>
    <m/>
    <n v="0"/>
    <n v="0"/>
    <n v="310"/>
    <n v="16.767517891019999"/>
  </r>
  <r>
    <n v="2010"/>
    <s v="2D2"/>
    <x v="15"/>
    <n v="21002"/>
    <n v="23212"/>
    <n v="9"/>
    <s v="kg"/>
    <n v="101948"/>
    <s v="Input"/>
    <s v="CO2"/>
    <n v="73.3"/>
    <n v="4.02E-2"/>
    <n v="1"/>
    <m/>
    <n v="0"/>
    <n v="0"/>
    <n v="21"/>
    <m/>
    <n v="0"/>
    <n v="0"/>
    <n v="310"/>
    <n v="300.40609367999997"/>
  </r>
  <r>
    <n v="2010"/>
    <s v="2D2"/>
    <x v="15"/>
    <n v="21002"/>
    <n v="23212"/>
    <n v="9"/>
    <s v="kg"/>
    <n v="312611"/>
    <s v="Input"/>
    <s v="CO2"/>
    <n v="73.3"/>
    <n v="4.02E-2"/>
    <n v="1"/>
    <m/>
    <n v="0"/>
    <n v="0"/>
    <n v="21"/>
    <m/>
    <n v="0"/>
    <n v="0"/>
    <n v="310"/>
    <n v="921.15832926000007"/>
  </r>
  <r>
    <n v="2010"/>
    <s v="2D2"/>
    <x v="15"/>
    <n v="21002"/>
    <n v="23212"/>
    <n v="9"/>
    <s v="kg"/>
    <n v="313348"/>
    <s v="Input"/>
    <s v="CO2"/>
    <n v="73.3"/>
    <n v="4.02E-2"/>
    <n v="1"/>
    <m/>
    <n v="0"/>
    <n v="0"/>
    <n v="21"/>
    <m/>
    <n v="0"/>
    <n v="0"/>
    <n v="310"/>
    <n v="923.33001767999997"/>
  </r>
  <r>
    <n v="2010"/>
    <s v="2D2"/>
    <x v="15"/>
    <n v="21002"/>
    <n v="23212"/>
    <n v="9"/>
    <s v="kg"/>
    <n v="21874.31"/>
    <s v="Input"/>
    <s v="CO2"/>
    <n v="73.3"/>
    <n v="4.02E-2"/>
    <n v="1"/>
    <m/>
    <n v="0"/>
    <n v="0"/>
    <n v="21"/>
    <m/>
    <n v="0"/>
    <n v="0"/>
    <n v="310"/>
    <n v="64.456154304600005"/>
  </r>
  <r>
    <n v="2010"/>
    <s v="2D2"/>
    <x v="15"/>
    <n v="21002"/>
    <n v="23212"/>
    <n v="9"/>
    <s v="kg"/>
    <n v="358962.6"/>
    <s v="Input"/>
    <s v="CO2"/>
    <n v="73.3"/>
    <n v="4.02E-2"/>
    <n v="1"/>
    <m/>
    <n v="0"/>
    <n v="0"/>
    <n v="21"/>
    <m/>
    <n v="0"/>
    <n v="0"/>
    <n v="310"/>
    <n v="1057.7407349159998"/>
  </r>
  <r>
    <n v="2010"/>
    <s v="2D2"/>
    <x v="15"/>
    <n v="21002"/>
    <n v="23212"/>
    <n v="9"/>
    <s v="kg"/>
    <n v="10493.26"/>
    <s v="Input"/>
    <s v="CO2"/>
    <n v="73.3"/>
    <n v="4.02E-2"/>
    <n v="1"/>
    <m/>
    <n v="0"/>
    <n v="0"/>
    <n v="21"/>
    <m/>
    <n v="0"/>
    <n v="0"/>
    <n v="310"/>
    <n v="30.920069511599998"/>
  </r>
  <r>
    <n v="2010"/>
    <s v="2D2"/>
    <x v="15"/>
    <n v="21002"/>
    <n v="23212"/>
    <n v="9"/>
    <s v="kg"/>
    <n v="49744.26"/>
    <s v="Input"/>
    <s v="CO2"/>
    <n v="73.3"/>
    <n v="4.02E-2"/>
    <n v="1"/>
    <m/>
    <n v="0"/>
    <n v="0"/>
    <n v="21"/>
    <m/>
    <n v="0"/>
    <n v="0"/>
    <n v="310"/>
    <n v="146.57942117159999"/>
  </r>
  <r>
    <n v="2010"/>
    <s v="2D2"/>
    <x v="15"/>
    <n v="21002"/>
    <n v="23212"/>
    <n v="9"/>
    <s v="kg"/>
    <n v="26787.64"/>
    <s v="Input"/>
    <s v="CO2"/>
    <n v="73.3"/>
    <n v="4.02E-2"/>
    <n v="1"/>
    <m/>
    <n v="0"/>
    <n v="0"/>
    <n v="21"/>
    <m/>
    <n v="0"/>
    <n v="0"/>
    <n v="310"/>
    <n v="78.934067282399994"/>
  </r>
  <r>
    <n v="2010"/>
    <s v="2D2"/>
    <x v="15"/>
    <n v="21003"/>
    <n v="23212"/>
    <n v="9"/>
    <s v="kg"/>
    <n v="150220"/>
    <s v="Input"/>
    <s v="CO2"/>
    <n v="73.3"/>
    <n v="4.02E-2"/>
    <n v="1"/>
    <m/>
    <n v="0"/>
    <n v="0"/>
    <n v="21"/>
    <m/>
    <n v="0"/>
    <n v="0"/>
    <n v="310"/>
    <n v="442.64726520000005"/>
  </r>
  <r>
    <n v="2010"/>
    <s v="2D2"/>
    <x v="15"/>
    <n v="21003"/>
    <n v="23212"/>
    <n v="9"/>
    <s v="kg"/>
    <n v="19847.36"/>
    <s v="Input"/>
    <s v="CO2"/>
    <n v="73.3"/>
    <n v="4.02E-2"/>
    <n v="1"/>
    <m/>
    <n v="0"/>
    <n v="0"/>
    <n v="21"/>
    <m/>
    <n v="0"/>
    <n v="0"/>
    <n v="310"/>
    <n v="58.483421817599989"/>
  </r>
  <r>
    <n v="2010"/>
    <s v="2D2"/>
    <x v="15"/>
    <n v="21003"/>
    <n v="23212"/>
    <n v="9"/>
    <s v="kg"/>
    <n v="389974.5"/>
    <s v="Input"/>
    <s v="CO2"/>
    <n v="73.3"/>
    <n v="4.02E-2"/>
    <n v="1"/>
    <m/>
    <n v="0"/>
    <n v="0"/>
    <n v="21"/>
    <m/>
    <n v="0"/>
    <n v="0"/>
    <n v="310"/>
    <n v="1149.1222601699999"/>
  </r>
  <r>
    <n v="2010"/>
    <s v="2D2"/>
    <x v="15"/>
    <n v="21003"/>
    <n v="23212"/>
    <n v="9"/>
    <s v="kg"/>
    <n v="22311"/>
    <s v="Input"/>
    <s v="CO2"/>
    <n v="73.3"/>
    <n v="4.02E-2"/>
    <n v="1"/>
    <m/>
    <n v="0"/>
    <n v="0"/>
    <n v="21"/>
    <m/>
    <n v="0"/>
    <n v="0"/>
    <n v="310"/>
    <n v="65.742931259999992"/>
  </r>
  <r>
    <n v="2010"/>
    <s v="2D2"/>
    <x v="15"/>
    <n v="21003"/>
    <n v="23212"/>
    <n v="9"/>
    <s v="kg"/>
    <n v="117372"/>
    <s v="Input"/>
    <s v="CO2"/>
    <n v="73.3"/>
    <n v="4.02E-2"/>
    <n v="1"/>
    <m/>
    <n v="0"/>
    <n v="0"/>
    <n v="21"/>
    <m/>
    <n v="0"/>
    <n v="0"/>
    <n v="310"/>
    <n v="345.85537751999999"/>
  </r>
  <r>
    <n v="2010"/>
    <s v="2D2"/>
    <x v="15"/>
    <n v="21003"/>
    <n v="23212"/>
    <n v="9"/>
    <s v="kg"/>
    <n v="116184"/>
    <s v="Input"/>
    <s v="CO2"/>
    <n v="73.3"/>
    <n v="4.02E-2"/>
    <n v="1"/>
    <m/>
    <n v="0"/>
    <n v="0"/>
    <n v="21"/>
    <m/>
    <n v="0"/>
    <n v="0"/>
    <n v="310"/>
    <n v="342.35474543999999"/>
  </r>
  <r>
    <n v="2010"/>
    <s v="2D2"/>
    <x v="15"/>
    <n v="21003"/>
    <n v="23212"/>
    <n v="9"/>
    <s v="kg"/>
    <n v="22758.75"/>
    <s v="Input"/>
    <s v="CO2"/>
    <n v="73.3"/>
    <n v="4.02E-2"/>
    <n v="1"/>
    <m/>
    <n v="0"/>
    <n v="0"/>
    <n v="21"/>
    <m/>
    <n v="0"/>
    <n v="0"/>
    <n v="310"/>
    <n v="67.062298274999989"/>
  </r>
  <r>
    <n v="2010"/>
    <s v="2D2"/>
    <x v="15"/>
    <n v="21004"/>
    <n v="23212"/>
    <n v="9"/>
    <s v="kg"/>
    <n v="83"/>
    <s v="Input"/>
    <s v="CO2"/>
    <n v="73.3"/>
    <n v="4.02E-2"/>
    <n v="1"/>
    <m/>
    <n v="0"/>
    <n v="0"/>
    <n v="21"/>
    <m/>
    <n v="0"/>
    <n v="0"/>
    <n v="310"/>
    <n v="0.24457277999999999"/>
  </r>
  <r>
    <n v="2010"/>
    <s v="2D2"/>
    <x v="15"/>
    <n v="21004"/>
    <n v="23212"/>
    <n v="9"/>
    <s v="kg"/>
    <n v="13556.68"/>
    <s v="Input"/>
    <s v="CO2"/>
    <n v="73.3"/>
    <n v="4.02E-2"/>
    <n v="1"/>
    <m/>
    <n v="0"/>
    <n v="0"/>
    <n v="21"/>
    <m/>
    <n v="0"/>
    <n v="0"/>
    <n v="310"/>
    <n v="39.946926688799998"/>
  </r>
  <r>
    <n v="2010"/>
    <s v="2D2"/>
    <x v="15"/>
    <n v="21009"/>
    <n v="23212"/>
    <n v="9"/>
    <s v="kg"/>
    <n v="28355.040000000001"/>
    <s v="Input"/>
    <s v="CO2"/>
    <n v="73.3"/>
    <n v="4.02E-2"/>
    <n v="1"/>
    <m/>
    <n v="0"/>
    <n v="0"/>
    <n v="21"/>
    <m/>
    <n v="0"/>
    <n v="0"/>
    <n v="310"/>
    <n v="83.552662166399998"/>
  </r>
  <r>
    <n v="2010"/>
    <s v="2D2"/>
    <x v="15"/>
    <n v="21009"/>
    <n v="23212"/>
    <n v="9"/>
    <s v="kg"/>
    <n v="1407.2570000000001"/>
    <s v="Input"/>
    <s v="CO2"/>
    <n v="73.3"/>
    <n v="4.02E-2"/>
    <n v="1"/>
    <m/>
    <n v="0"/>
    <n v="0"/>
    <n v="21"/>
    <m/>
    <n v="0"/>
    <n v="0"/>
    <n v="310"/>
    <n v="4.1467079116200001"/>
  </r>
  <r>
    <n v="2010"/>
    <s v="2D2"/>
    <x v="15"/>
    <n v="21009"/>
    <n v="23212"/>
    <n v="9"/>
    <s v="kg"/>
    <n v="23244"/>
    <s v="Input"/>
    <s v="CO2"/>
    <n v="73.3"/>
    <n v="4.02E-2"/>
    <n v="1"/>
    <m/>
    <n v="0"/>
    <n v="0"/>
    <n v="21"/>
    <m/>
    <n v="0"/>
    <n v="0"/>
    <n v="310"/>
    <n v="68.492165039999989"/>
  </r>
  <r>
    <n v="2010"/>
    <s v="2D2"/>
    <x v="15"/>
    <n v="21009"/>
    <n v="23212"/>
    <n v="9"/>
    <s v="kg"/>
    <n v="22426.400000000001"/>
    <s v="Input"/>
    <s v="CO2"/>
    <n v="73.3"/>
    <n v="4.02E-2"/>
    <n v="1"/>
    <m/>
    <n v="0"/>
    <n v="0"/>
    <n v="21"/>
    <m/>
    <n v="0"/>
    <n v="0"/>
    <n v="310"/>
    <n v="66.082975824000002"/>
  </r>
  <r>
    <n v="2010"/>
    <s v="2D2"/>
    <x v="15"/>
    <n v="22119"/>
    <n v="23212"/>
    <n v="9"/>
    <s v="kg"/>
    <n v="104560.8"/>
    <s v="Input"/>
    <s v="CO2"/>
    <n v="73.3"/>
    <n v="4.02E-2"/>
    <n v="1"/>
    <m/>
    <n v="0"/>
    <n v="0"/>
    <n v="21"/>
    <m/>
    <n v="0"/>
    <n v="0"/>
    <n v="310"/>
    <n v="308.105126928"/>
  </r>
  <r>
    <n v="2010"/>
    <s v="2D2"/>
    <x v="15"/>
    <n v="22191"/>
    <n v="23212"/>
    <n v="9"/>
    <s v="kg"/>
    <n v="16000"/>
    <s v="Input"/>
    <s v="CO2"/>
    <n v="73.3"/>
    <n v="4.02E-2"/>
    <n v="1"/>
    <m/>
    <n v="0"/>
    <n v="0"/>
    <n v="21"/>
    <m/>
    <n v="0"/>
    <n v="0"/>
    <n v="310"/>
    <n v="47.146560000000001"/>
  </r>
  <r>
    <n v="2010"/>
    <s v="2D2"/>
    <x v="15"/>
    <n v="22192"/>
    <n v="23212"/>
    <n v="9"/>
    <s v="kg"/>
    <n v="131000"/>
    <s v="Input"/>
    <s v="CO2"/>
    <n v="73.3"/>
    <n v="4.02E-2"/>
    <n v="1"/>
    <m/>
    <n v="0"/>
    <n v="0"/>
    <n v="21"/>
    <m/>
    <n v="0"/>
    <n v="0"/>
    <n v="310"/>
    <n v="386.01246000000003"/>
  </r>
  <r>
    <n v="2010"/>
    <s v="2D2"/>
    <x v="15"/>
    <n v="22203"/>
    <n v="23212"/>
    <n v="9"/>
    <s v="kg"/>
    <n v="3426"/>
    <s v="Input"/>
    <s v="CO2"/>
    <n v="73.3"/>
    <n v="4.02E-2"/>
    <n v="1"/>
    <m/>
    <n v="0"/>
    <n v="0"/>
    <n v="21"/>
    <m/>
    <n v="0"/>
    <n v="0"/>
    <n v="310"/>
    <n v="10.095257159999999"/>
  </r>
  <r>
    <n v="2010"/>
    <s v="2D2"/>
    <x v="15"/>
    <n v="22203"/>
    <n v="23212"/>
    <n v="9"/>
    <s v="kg"/>
    <n v="2996"/>
    <s v="Input"/>
    <s v="CO2"/>
    <n v="73.3"/>
    <n v="4.02E-2"/>
    <n v="1"/>
    <m/>
    <n v="0"/>
    <n v="0"/>
    <n v="21"/>
    <m/>
    <n v="0"/>
    <n v="0"/>
    <n v="310"/>
    <n v="8.8281933599999984"/>
  </r>
  <r>
    <n v="2010"/>
    <s v="2D2"/>
    <x v="15"/>
    <n v="22209"/>
    <n v="23212"/>
    <n v="9"/>
    <s v="kg"/>
    <n v="246300.1"/>
    <s v="Input"/>
    <s v="CO2"/>
    <n v="73.3"/>
    <n v="4.02E-2"/>
    <n v="1"/>
    <m/>
    <n v="0"/>
    <n v="0"/>
    <n v="21"/>
    <m/>
    <n v="0"/>
    <n v="0"/>
    <n v="310"/>
    <n v="725.76265266599989"/>
  </r>
  <r>
    <n v="2010"/>
    <s v="2D2"/>
    <x v="15"/>
    <n v="22209"/>
    <n v="23212"/>
    <n v="9"/>
    <s v="kg"/>
    <n v="140803.9"/>
    <s v="Input"/>
    <s v="CO2"/>
    <n v="73.3"/>
    <n v="4.02E-2"/>
    <n v="1"/>
    <m/>
    <n v="0"/>
    <n v="0"/>
    <n v="21"/>
    <m/>
    <n v="0"/>
    <n v="0"/>
    <n v="310"/>
    <n v="414.90121997399996"/>
  </r>
  <r>
    <n v="2010"/>
    <s v="2D2"/>
    <x v="15"/>
    <n v="27201"/>
    <n v="23212"/>
    <n v="9"/>
    <s v="kg"/>
    <n v="13795"/>
    <s v="Input"/>
    <s v="CO2"/>
    <n v="73.3"/>
    <n v="4.02E-2"/>
    <n v="1"/>
    <m/>
    <n v="0"/>
    <n v="0"/>
    <n v="21"/>
    <m/>
    <n v="0"/>
    <n v="0"/>
    <n v="310"/>
    <n v="40.649174700000003"/>
  </r>
  <r>
    <n v="2010"/>
    <s v="2D2"/>
    <x v="15"/>
    <n v="27201"/>
    <n v="23212"/>
    <n v="9"/>
    <s v="kg"/>
    <n v="239097"/>
    <s v="Input"/>
    <s v="CO2"/>
    <n v="73.3"/>
    <n v="4.02E-2"/>
    <n v="1"/>
    <m/>
    <n v="0"/>
    <n v="0"/>
    <n v="21"/>
    <m/>
    <n v="0"/>
    <n v="0"/>
    <n v="310"/>
    <n v="704.53756601999987"/>
  </r>
  <r>
    <n v="2010"/>
    <s v="2D2"/>
    <x v="15"/>
    <n v="32501"/>
    <n v="23212"/>
    <n v="9"/>
    <s v="kg"/>
    <n v="4398.0370000000003"/>
    <s v="Input"/>
    <s v="CO2"/>
    <n v="73.3"/>
    <n v="4.02E-2"/>
    <n v="1"/>
    <m/>
    <n v="0"/>
    <n v="0"/>
    <n v="21"/>
    <m/>
    <n v="0"/>
    <n v="0"/>
    <n v="310"/>
    <n v="12.95951970642"/>
  </r>
  <r>
    <n v="2010"/>
    <s v="2D2"/>
    <x v="15"/>
    <n v="32901"/>
    <n v="23212"/>
    <n v="9"/>
    <s v="kg"/>
    <n v="357845.2"/>
    <s v="Input"/>
    <s v="CO2"/>
    <n v="73.3"/>
    <n v="4.02E-2"/>
    <n v="1"/>
    <m/>
    <n v="0"/>
    <n v="0"/>
    <n v="21"/>
    <m/>
    <n v="0"/>
    <n v="0"/>
    <n v="310"/>
    <n v="1054.448137032"/>
  </r>
  <r>
    <n v="2010"/>
    <s v="2D2"/>
    <x v="15"/>
    <n v="32901"/>
    <n v="23212"/>
    <n v="9"/>
    <s v="kg"/>
    <n v="71740"/>
    <s v="Input"/>
    <s v="CO2"/>
    <n v="73.3"/>
    <n v="4.02E-2"/>
    <n v="1"/>
    <m/>
    <n v="0"/>
    <n v="0"/>
    <n v="21"/>
    <m/>
    <n v="0"/>
    <n v="0"/>
    <n v="310"/>
    <n v="211.39338839999999"/>
  </r>
  <r>
    <n v="2010"/>
    <s v="2D2"/>
    <x v="15"/>
    <n v="32901"/>
    <n v="23212"/>
    <n v="9"/>
    <s v="kg"/>
    <n v="5977.9440000000004"/>
    <s v="Input"/>
    <s v="CO2"/>
    <n v="73.3"/>
    <n v="4.02E-2"/>
    <n v="1"/>
    <m/>
    <n v="0"/>
    <n v="0"/>
    <n v="21"/>
    <m/>
    <n v="0"/>
    <n v="0"/>
    <n v="310"/>
    <n v="17.614968467039997"/>
  </r>
  <r>
    <n v="2010"/>
    <s v="2D2"/>
    <x v="15"/>
    <n v="32909"/>
    <n v="23212"/>
    <n v="9"/>
    <s v="kg"/>
    <n v="93412"/>
    <s v="Input"/>
    <s v="CO2"/>
    <n v="73.3"/>
    <n v="4.02E-2"/>
    <n v="1"/>
    <m/>
    <n v="0"/>
    <n v="0"/>
    <n v="21"/>
    <m/>
    <n v="0"/>
    <n v="0"/>
    <n v="310"/>
    <n v="275.25340391999993"/>
  </r>
</pivotCacheRecords>
</file>

<file path=xl/pivotCache/pivotCacheRecords5.xml><?xml version="1.0" encoding="utf-8"?>
<pivotCacheRecords xmlns="http://schemas.openxmlformats.org/spreadsheetml/2006/main" xmlns:r="http://schemas.openxmlformats.org/officeDocument/2006/relationships" count="963">
  <r>
    <n v="2011"/>
    <s v="2B1"/>
    <x v="0"/>
    <n v="20121"/>
    <n v="3425003"/>
    <n v="9"/>
    <s v="Kg"/>
    <n v="8785592"/>
    <s v="Output"/>
    <s v="CO2"/>
    <n v="1.76715"/>
    <n v="1"/>
    <n v="1"/>
    <m/>
    <n v="0"/>
    <n v="0"/>
    <n v="21"/>
    <m/>
    <n v="0"/>
    <n v="0"/>
    <n v="310"/>
    <n v="15525.458902799999"/>
  </r>
  <r>
    <n v="2011"/>
    <s v="2B1"/>
    <x v="0"/>
    <n v="20121"/>
    <n v="3425003"/>
    <n v="9"/>
    <s v="Kg"/>
    <n v="96700000"/>
    <s v="Output"/>
    <s v="CO2"/>
    <n v="1.76715"/>
    <n v="1"/>
    <n v="1"/>
    <m/>
    <n v="0"/>
    <n v="0"/>
    <n v="21"/>
    <m/>
    <n v="0"/>
    <n v="0"/>
    <n v="310"/>
    <n v="170883.405"/>
  </r>
  <r>
    <n v="2011"/>
    <s v="2B1"/>
    <x v="0"/>
    <n v="20121"/>
    <n v="3425003"/>
    <n v="9"/>
    <s v="Kg"/>
    <n v="7413861"/>
    <s v="Output"/>
    <s v="CO2"/>
    <n v="1.76715"/>
    <n v="1"/>
    <n v="1"/>
    <m/>
    <n v="0"/>
    <n v="0"/>
    <n v="21"/>
    <m/>
    <n v="0"/>
    <n v="0"/>
    <n v="310"/>
    <n v="13101.404466150001"/>
  </r>
  <r>
    <n v="2011"/>
    <s v="2B1"/>
    <x v="0"/>
    <n v="20121"/>
    <n v="3425003"/>
    <n v="9"/>
    <s v="Kg"/>
    <n v="49458"/>
    <s v="Output"/>
    <s v="CO2"/>
    <n v="1.76715"/>
    <n v="1"/>
    <n v="1"/>
    <m/>
    <n v="0"/>
    <n v="0"/>
    <n v="21"/>
    <m/>
    <n v="0"/>
    <n v="0"/>
    <n v="310"/>
    <n v="87.399704700000001"/>
  </r>
  <r>
    <n v="2011"/>
    <s v="2B1"/>
    <x v="0"/>
    <n v="20121"/>
    <n v="3425004"/>
    <n v="9"/>
    <s v="Kg"/>
    <n v="15100000"/>
    <s v="Output"/>
    <s v="CO2"/>
    <n v="1.76715"/>
    <n v="1"/>
    <n v="1"/>
    <m/>
    <n v="0"/>
    <n v="0"/>
    <n v="21"/>
    <m/>
    <n v="0"/>
    <n v="0"/>
    <n v="310"/>
    <n v="26683.965"/>
  </r>
  <r>
    <n v="2011"/>
    <s v="2B1"/>
    <x v="0"/>
    <n v="20121"/>
    <n v="3425004"/>
    <n v="9"/>
    <s v="Kg"/>
    <n v="297000000"/>
    <s v="Output"/>
    <s v="CO2"/>
    <n v="1.76715"/>
    <n v="1"/>
    <n v="1"/>
    <m/>
    <n v="0"/>
    <n v="0"/>
    <n v="21"/>
    <m/>
    <n v="0"/>
    <n v="0"/>
    <n v="310"/>
    <n v="524843.55000000005"/>
  </r>
  <r>
    <n v="2011"/>
    <s v="2B1"/>
    <x v="0"/>
    <n v="20121"/>
    <n v="3425004"/>
    <n v="9"/>
    <s v="Kg"/>
    <n v="8727000"/>
    <s v="Output"/>
    <s v="CO2"/>
    <n v="1.76715"/>
    <n v="1"/>
    <n v="1"/>
    <m/>
    <n v="0"/>
    <n v="0"/>
    <n v="21"/>
    <m/>
    <n v="0"/>
    <n v="0"/>
    <n v="310"/>
    <n v="15421.91805"/>
  </r>
  <r>
    <n v="2011"/>
    <s v="2B1"/>
    <x v="1"/>
    <n v="20121"/>
    <n v="3461100"/>
    <n v="27"/>
    <s v="Tonne"/>
    <n v="639318.4"/>
    <s v="Output"/>
    <s v="CO2"/>
    <n v="0.99772000000000005"/>
    <n v="1"/>
    <n v="1"/>
    <m/>
    <n v="0"/>
    <n v="0"/>
    <n v="21"/>
    <m/>
    <n v="0"/>
    <n v="0"/>
    <n v="310"/>
    <n v="637860.75404800009"/>
  </r>
  <r>
    <n v="2011"/>
    <s v="2B1"/>
    <x v="1"/>
    <n v="20121"/>
    <n v="3461100"/>
    <n v="27"/>
    <s v="Tonne"/>
    <n v="75520.63"/>
    <s v="Output"/>
    <s v="CO2"/>
    <n v="0.99772000000000005"/>
    <n v="1"/>
    <n v="1"/>
    <m/>
    <n v="0"/>
    <n v="0"/>
    <n v="21"/>
    <m/>
    <n v="0"/>
    <n v="0"/>
    <n v="310"/>
    <n v="75348.442963600013"/>
  </r>
  <r>
    <n v="2011"/>
    <s v="2B1"/>
    <x v="1"/>
    <n v="20121"/>
    <n v="3461100"/>
    <n v="27"/>
    <s v="Tonne"/>
    <n v="509340.4"/>
    <s v="Output"/>
    <s v="CO2"/>
    <n v="0.99772000000000005"/>
    <n v="1"/>
    <n v="1"/>
    <m/>
    <n v="0"/>
    <n v="0"/>
    <n v="21"/>
    <m/>
    <n v="0"/>
    <n v="0"/>
    <n v="310"/>
    <n v="508179.10388800007"/>
  </r>
  <r>
    <n v="2011"/>
    <s v="2B1"/>
    <x v="1"/>
    <n v="20121"/>
    <n v="3461100"/>
    <n v="27"/>
    <s v="Tonne"/>
    <n v="67.243129999999994"/>
    <s v="Output"/>
    <s v="CO2"/>
    <n v="0.99772000000000005"/>
    <n v="1"/>
    <n v="1"/>
    <m/>
    <n v="0"/>
    <n v="0"/>
    <n v="21"/>
    <m/>
    <n v="0"/>
    <n v="0"/>
    <n v="310"/>
    <n v="67.089815663599992"/>
  </r>
  <r>
    <n v="2011"/>
    <s v="2B1"/>
    <x v="1"/>
    <n v="20121"/>
    <n v="3461100"/>
    <n v="27"/>
    <s v="Tonne"/>
    <n v="411491.8"/>
    <s v="Output"/>
    <s v="CO2"/>
    <n v="0.99772000000000005"/>
    <n v="1"/>
    <n v="1"/>
    <m/>
    <n v="0"/>
    <n v="0"/>
    <n v="21"/>
    <m/>
    <n v="0"/>
    <n v="0"/>
    <n v="310"/>
    <n v="410553.598696"/>
  </r>
  <r>
    <n v="2011"/>
    <s v="2B1"/>
    <x v="1"/>
    <n v="20121"/>
    <n v="3461100"/>
    <n v="27"/>
    <s v="Tonne"/>
    <n v="1175150"/>
    <s v="Output"/>
    <s v="CO2"/>
    <n v="0.99772000000000005"/>
    <n v="1"/>
    <n v="1"/>
    <m/>
    <n v="0"/>
    <n v="0"/>
    <n v="21"/>
    <m/>
    <n v="0"/>
    <n v="0"/>
    <n v="310"/>
    <n v="1172470.6580000001"/>
  </r>
  <r>
    <n v="2011"/>
    <s v="2B1"/>
    <x v="1"/>
    <n v="20121"/>
    <n v="3461100"/>
    <n v="27"/>
    <s v="Tonne"/>
    <n v="1079.7600654399998"/>
    <s v="Output"/>
    <s v="CO2"/>
    <n v="0.99772000000000005"/>
    <n v="1"/>
    <n v="1"/>
    <m/>
    <n v="0"/>
    <n v="0"/>
    <n v="21"/>
    <m/>
    <n v="0"/>
    <n v="0"/>
    <n v="310"/>
    <n v="1077.2982124907967"/>
  </r>
  <r>
    <n v="2011"/>
    <s v="2B1"/>
    <x v="1"/>
    <n v="20121"/>
    <n v="3461100"/>
    <n v="27"/>
    <s v="Tonne"/>
    <n v="98077.78"/>
    <s v="Output"/>
    <s v="CO2"/>
    <n v="0.99772000000000005"/>
    <n v="1"/>
    <n v="1"/>
    <m/>
    <n v="0"/>
    <n v="0"/>
    <n v="21"/>
    <m/>
    <n v="0"/>
    <n v="0"/>
    <n v="310"/>
    <n v="97854.162661599999"/>
  </r>
  <r>
    <n v="2011"/>
    <s v="2B1"/>
    <x v="1"/>
    <n v="20121"/>
    <n v="3461100"/>
    <n v="27"/>
    <s v="Tonne"/>
    <n v="1039776"/>
    <s v="Output"/>
    <s v="CO2"/>
    <n v="0.99772000000000005"/>
    <n v="1"/>
    <n v="1"/>
    <m/>
    <n v="0"/>
    <n v="0"/>
    <n v="21"/>
    <m/>
    <n v="0"/>
    <n v="0"/>
    <n v="310"/>
    <n v="1037405.3107200001"/>
  </r>
  <r>
    <n v="2011"/>
    <s v="2B1"/>
    <x v="1"/>
    <n v="20121"/>
    <n v="3461100"/>
    <n v="27"/>
    <s v="Tonne"/>
    <n v="93115.92"/>
    <s v="Output"/>
    <s v="CO2"/>
    <n v="0.99772000000000005"/>
    <n v="1"/>
    <n v="1"/>
    <m/>
    <n v="0"/>
    <n v="0"/>
    <n v="21"/>
    <m/>
    <n v="0"/>
    <n v="0"/>
    <n v="310"/>
    <n v="92903.615702399999"/>
  </r>
  <r>
    <n v="2011"/>
    <s v="2B1"/>
    <x v="1"/>
    <n v="20121"/>
    <n v="3461100"/>
    <n v="27"/>
    <s v="Tonne"/>
    <n v="659211.4"/>
    <s v="Output"/>
    <s v="CO2"/>
    <n v="0.99772000000000005"/>
    <n v="1"/>
    <n v="1"/>
    <m/>
    <n v="0"/>
    <n v="0"/>
    <n v="21"/>
    <m/>
    <n v="0"/>
    <n v="0"/>
    <n v="310"/>
    <n v="657708.39800800011"/>
  </r>
  <r>
    <n v="2011"/>
    <s v="2B1"/>
    <x v="1"/>
    <n v="20121"/>
    <n v="3461100"/>
    <n v="27"/>
    <s v="Tonne"/>
    <n v="710463.3"/>
    <s v="Output"/>
    <s v="CO2"/>
    <n v="0.99772000000000005"/>
    <n v="1"/>
    <n v="1"/>
    <m/>
    <n v="0"/>
    <n v="0"/>
    <n v="21"/>
    <m/>
    <n v="0"/>
    <n v="0"/>
    <n v="310"/>
    <n v="708843.44367600011"/>
  </r>
  <r>
    <n v="2011"/>
    <s v="2B1"/>
    <x v="1"/>
    <n v="20121"/>
    <n v="3461100"/>
    <n v="27"/>
    <s v="Tonne"/>
    <n v="738547.4"/>
    <s v="Output"/>
    <s v="CO2"/>
    <n v="0.99772000000000005"/>
    <n v="1"/>
    <n v="1"/>
    <m/>
    <n v="0"/>
    <n v="0"/>
    <n v="21"/>
    <m/>
    <n v="0"/>
    <n v="0"/>
    <n v="310"/>
    <n v="736863.51192800002"/>
  </r>
  <r>
    <n v="2011"/>
    <s v="2B1"/>
    <x v="1"/>
    <n v="20121"/>
    <n v="3461100"/>
    <n v="27"/>
    <s v="Tonne"/>
    <n v="1066727"/>
    <s v="Output"/>
    <s v="CO2"/>
    <n v="0.99772000000000005"/>
    <n v="1"/>
    <n v="1"/>
    <m/>
    <n v="0"/>
    <n v="0"/>
    <n v="21"/>
    <m/>
    <n v="0"/>
    <n v="0"/>
    <n v="310"/>
    <n v="1064294.8624400001"/>
  </r>
  <r>
    <n v="2011"/>
    <s v="2B1"/>
    <x v="1"/>
    <n v="20121"/>
    <n v="3461100"/>
    <n v="27"/>
    <s v="Tonne"/>
    <n v="524.59339999999997"/>
    <s v="Output"/>
    <s v="CO2"/>
    <n v="0.99772000000000005"/>
    <n v="1"/>
    <n v="1"/>
    <m/>
    <n v="0"/>
    <n v="0"/>
    <n v="21"/>
    <m/>
    <n v="0"/>
    <n v="0"/>
    <n v="310"/>
    <n v="523.39732704799997"/>
  </r>
  <r>
    <n v="2011"/>
    <s v="2B1"/>
    <x v="1"/>
    <n v="20121"/>
    <n v="3461100"/>
    <n v="27"/>
    <s v="Tonne"/>
    <n v="161689.60000000001"/>
    <s v="Output"/>
    <s v="CO2"/>
    <n v="0.99772000000000005"/>
    <n v="1"/>
    <n v="1"/>
    <m/>
    <n v="0"/>
    <n v="0"/>
    <n v="21"/>
    <m/>
    <n v="0"/>
    <n v="0"/>
    <n v="310"/>
    <n v="161320.94771200002"/>
  </r>
  <r>
    <n v="2011"/>
    <s v="2B1"/>
    <x v="1"/>
    <n v="20121"/>
    <n v="3461100"/>
    <n v="27"/>
    <s v="Tonne"/>
    <n v="2531.2088449799999"/>
    <s v="Output"/>
    <s v="CO2"/>
    <n v="0.99772000000000005"/>
    <n v="1"/>
    <n v="1"/>
    <m/>
    <n v="0"/>
    <n v="0"/>
    <n v="21"/>
    <m/>
    <n v="0"/>
    <n v="0"/>
    <n v="310"/>
    <n v="2525.4376888134457"/>
  </r>
  <r>
    <n v="2011"/>
    <s v="2B1"/>
    <x v="1"/>
    <n v="20121"/>
    <n v="3461100"/>
    <n v="27"/>
    <s v="Tonne"/>
    <n v="689367.8"/>
    <s v="Output"/>
    <s v="CO2"/>
    <n v="0.99772000000000005"/>
    <n v="1"/>
    <n v="1"/>
    <m/>
    <n v="0"/>
    <n v="0"/>
    <n v="21"/>
    <m/>
    <n v="0"/>
    <n v="0"/>
    <n v="310"/>
    <n v="687796.04141600011"/>
  </r>
  <r>
    <n v="2011"/>
    <s v="2B1"/>
    <x v="1"/>
    <n v="20121"/>
    <n v="3461100"/>
    <n v="27"/>
    <s v="Tonne"/>
    <n v="706010.6"/>
    <s v="Output"/>
    <s v="CO2"/>
    <n v="0.99772000000000005"/>
    <n v="1"/>
    <n v="1"/>
    <m/>
    <n v="0"/>
    <n v="0"/>
    <n v="21"/>
    <m/>
    <n v="0"/>
    <n v="0"/>
    <n v="310"/>
    <n v="704400.89583200007"/>
  </r>
  <r>
    <n v="2011"/>
    <s v="2B1"/>
    <x v="1"/>
    <n v="20121"/>
    <n v="3461100"/>
    <n v="27"/>
    <s v="Tonne"/>
    <n v="628940.30000000005"/>
    <s v="Output"/>
    <s v="CO2"/>
    <n v="0.99772000000000005"/>
    <n v="1"/>
    <n v="1"/>
    <m/>
    <n v="0"/>
    <n v="0"/>
    <n v="21"/>
    <m/>
    <n v="0"/>
    <n v="0"/>
    <n v="310"/>
    <n v="627506.31611600006"/>
  </r>
  <r>
    <n v="2011"/>
    <s v="2B1"/>
    <x v="1"/>
    <n v="20121"/>
    <n v="3461100"/>
    <n v="27"/>
    <s v="Tonne"/>
    <n v="850804"/>
    <s v="Output"/>
    <s v="CO2"/>
    <n v="0.99772000000000005"/>
    <n v="1"/>
    <n v="1"/>
    <m/>
    <n v="0"/>
    <n v="0"/>
    <n v="21"/>
    <m/>
    <n v="0"/>
    <n v="0"/>
    <n v="310"/>
    <n v="848864.16688000003"/>
  </r>
  <r>
    <n v="2011"/>
    <s v="2B1"/>
    <x v="1"/>
    <n v="20121"/>
    <n v="3461100"/>
    <n v="27"/>
    <s v="Tonne"/>
    <n v="159744.6"/>
    <s v="Output"/>
    <s v="CO2"/>
    <n v="0.99772000000000005"/>
    <n v="1"/>
    <n v="1"/>
    <m/>
    <n v="0"/>
    <n v="0"/>
    <n v="21"/>
    <m/>
    <n v="0"/>
    <n v="0"/>
    <n v="310"/>
    <n v="159380.382312"/>
  </r>
  <r>
    <n v="2011"/>
    <s v="2B1"/>
    <x v="1"/>
    <n v="20121"/>
    <n v="3461100"/>
    <n v="27"/>
    <s v="Tonne"/>
    <n v="1430407"/>
    <s v="Output"/>
    <s v="CO2"/>
    <n v="0.99772000000000005"/>
    <n v="1"/>
    <n v="1"/>
    <m/>
    <n v="0"/>
    <n v="0"/>
    <n v="21"/>
    <m/>
    <n v="0"/>
    <n v="0"/>
    <n v="310"/>
    <n v="1427145.6720400001"/>
  </r>
  <r>
    <n v="2011"/>
    <s v="2B1"/>
    <x v="1"/>
    <n v="20121"/>
    <n v="3461100"/>
    <n v="27"/>
    <s v="Tonne"/>
    <n v="443.03879999999998"/>
    <s v="Output"/>
    <s v="CO2"/>
    <n v="0.99772000000000005"/>
    <n v="1"/>
    <n v="1"/>
    <m/>
    <n v="0"/>
    <n v="0"/>
    <n v="21"/>
    <m/>
    <n v="0"/>
    <n v="0"/>
    <n v="310"/>
    <n v="442.02867153599999"/>
  </r>
  <r>
    <n v="2011"/>
    <s v="2C2"/>
    <x v="2"/>
    <n v="24101"/>
    <n v="4111300"/>
    <n v="27"/>
    <s v="Tonne"/>
    <n v="61440.171203999998"/>
    <s v="Output"/>
    <s v="CO2"/>
    <n v="1.3"/>
    <n v="1"/>
    <n v="1"/>
    <m/>
    <n v="0"/>
    <n v="0"/>
    <n v="21"/>
    <m/>
    <n v="0"/>
    <n v="0"/>
    <n v="310"/>
    <n v="79872.222565200005"/>
  </r>
  <r>
    <n v="2011"/>
    <s v="2C2"/>
    <x v="2"/>
    <n v="24101"/>
    <n v="4111300"/>
    <n v="27"/>
    <s v="Tonne"/>
    <n v="4826.0259999999998"/>
    <s v="Output"/>
    <s v="CO2"/>
    <n v="1.3"/>
    <n v="1"/>
    <n v="1"/>
    <m/>
    <n v="0"/>
    <n v="0"/>
    <n v="21"/>
    <m/>
    <n v="0"/>
    <n v="0"/>
    <n v="310"/>
    <n v="6273.8338000000003"/>
  </r>
  <r>
    <n v="2011"/>
    <s v="2C2"/>
    <x v="2"/>
    <n v="24101"/>
    <n v="4111300"/>
    <n v="27"/>
    <s v="Tonne"/>
    <n v="5897.1859999999997"/>
    <s v="Output"/>
    <s v="CO2"/>
    <n v="1.3"/>
    <n v="1"/>
    <n v="1"/>
    <m/>
    <n v="0"/>
    <n v="0"/>
    <n v="21"/>
    <m/>
    <n v="0"/>
    <n v="0"/>
    <n v="310"/>
    <n v="7666.3418000000001"/>
  </r>
  <r>
    <n v="2011"/>
    <s v="2C2"/>
    <x v="2"/>
    <n v="24101"/>
    <n v="4111300"/>
    <n v="27"/>
    <s v="Tonne"/>
    <n v="173465.9"/>
    <s v="Output"/>
    <s v="CO2"/>
    <n v="1.3"/>
    <n v="1"/>
    <n v="1"/>
    <m/>
    <n v="0"/>
    <n v="0"/>
    <n v="21"/>
    <m/>
    <n v="0"/>
    <n v="0"/>
    <n v="310"/>
    <n v="225505.67"/>
  </r>
  <r>
    <n v="2011"/>
    <s v="2C2"/>
    <x v="3"/>
    <n v="24103"/>
    <n v="4111513"/>
    <n v="27"/>
    <s v="Tonne"/>
    <n v="2349"/>
    <s v="Output"/>
    <s v="CO2"/>
    <n v="4"/>
    <n v="1E-3"/>
    <n v="1"/>
    <s v="CH4"/>
    <n v="1.1019999999999999E-3"/>
    <n v="1E-3"/>
    <n v="21"/>
    <m/>
    <n v="0"/>
    <n v="0"/>
    <n v="310"/>
    <n v="9.4503605580000016"/>
  </r>
  <r>
    <n v="2011"/>
    <s v="2C2"/>
    <x v="3"/>
    <n v="24103"/>
    <n v="4111513"/>
    <n v="27"/>
    <s v="Tonne"/>
    <n v="3463"/>
    <s v="Output"/>
    <s v="CO2"/>
    <n v="4"/>
    <n v="1E-3"/>
    <n v="1"/>
    <s v="CH4"/>
    <n v="1.1019999999999999E-3"/>
    <n v="1E-3"/>
    <n v="21"/>
    <m/>
    <n v="0"/>
    <n v="0"/>
    <n v="310"/>
    <n v="13.932140746"/>
  </r>
  <r>
    <n v="2011"/>
    <s v="2C2"/>
    <x v="3"/>
    <n v="24103"/>
    <n v="4111513"/>
    <n v="27"/>
    <s v="Tonne"/>
    <n v="1656"/>
    <s v="Output"/>
    <s v="CO2"/>
    <n v="4"/>
    <n v="1E-3"/>
    <n v="1"/>
    <s v="CH4"/>
    <n v="1.1019999999999999E-3"/>
    <n v="1E-3"/>
    <n v="21"/>
    <m/>
    <n v="0"/>
    <n v="0"/>
    <n v="310"/>
    <n v="6.6623231520000008"/>
  </r>
  <r>
    <n v="2011"/>
    <s v="2C2"/>
    <x v="3"/>
    <n v="24103"/>
    <n v="4111513"/>
    <n v="27"/>
    <s v="Tonne"/>
    <n v="2671"/>
    <s v="Output"/>
    <s v="CO2"/>
    <n v="4"/>
    <n v="1E-3"/>
    <n v="1"/>
    <s v="CH4"/>
    <n v="1.1019999999999999E-3"/>
    <n v="1E-3"/>
    <n v="21"/>
    <m/>
    <n v="0"/>
    <n v="0"/>
    <n v="310"/>
    <n v="10.745812282000001"/>
  </r>
  <r>
    <n v="2011"/>
    <s v="2C2"/>
    <x v="3"/>
    <n v="24103"/>
    <n v="4111513"/>
    <n v="27"/>
    <s v="Tonne"/>
    <n v="30099"/>
    <s v="Output"/>
    <s v="CO2"/>
    <n v="4"/>
    <n v="1E-3"/>
    <n v="1"/>
    <s v="CH4"/>
    <n v="1.1019999999999999E-3"/>
    <n v="1E-3"/>
    <n v="21"/>
    <m/>
    <n v="0"/>
    <n v="0"/>
    <n v="310"/>
    <n v="121.092551058"/>
  </r>
  <r>
    <n v="2011"/>
    <s v="2C2"/>
    <x v="3"/>
    <n v="24103"/>
    <n v="4111513"/>
    <n v="27"/>
    <s v="Tonne"/>
    <n v="1002"/>
    <s v="Output"/>
    <s v="CO2"/>
    <n v="4"/>
    <n v="1E-3"/>
    <n v="1"/>
    <s v="CH4"/>
    <n v="1.1019999999999999E-3"/>
    <n v="1E-3"/>
    <n v="21"/>
    <m/>
    <n v="0"/>
    <n v="0"/>
    <n v="310"/>
    <n v="4.0311882839999997"/>
  </r>
  <r>
    <n v="2011"/>
    <s v="2C2"/>
    <x v="4"/>
    <n v="24104"/>
    <n v="4111200"/>
    <n v="27"/>
    <s v="Tonne"/>
    <n v="1"/>
    <s v="Output"/>
    <s v="CO2"/>
    <n v="1.5"/>
    <n v="1"/>
    <n v="1"/>
    <s v="CH4"/>
    <n v="0"/>
    <n v="1"/>
    <n v="21"/>
    <m/>
    <n v="0"/>
    <n v="0"/>
    <n v="310"/>
    <n v="1.5"/>
  </r>
  <r>
    <n v="2011"/>
    <s v="2C2"/>
    <x v="4"/>
    <n v="24104"/>
    <n v="4111200"/>
    <n v="27"/>
    <s v="Tonne"/>
    <n v="314"/>
    <s v="Output"/>
    <s v="CO2"/>
    <n v="1.5"/>
    <n v="1"/>
    <n v="1"/>
    <s v="CH4"/>
    <n v="0"/>
    <n v="1"/>
    <n v="21"/>
    <m/>
    <n v="0"/>
    <n v="0"/>
    <n v="310"/>
    <n v="471"/>
  </r>
  <r>
    <n v="2011"/>
    <s v="2C2"/>
    <x v="4"/>
    <n v="24104"/>
    <n v="4111200"/>
    <n v="27"/>
    <s v="Tonne"/>
    <n v="57345"/>
    <s v="Output"/>
    <s v="CO2"/>
    <n v="1.5"/>
    <n v="1"/>
    <n v="1"/>
    <s v="CH4"/>
    <n v="0"/>
    <n v="1"/>
    <n v="21"/>
    <m/>
    <n v="0"/>
    <n v="0"/>
    <n v="310"/>
    <n v="86017.5"/>
  </r>
  <r>
    <n v="2011"/>
    <s v="2C2"/>
    <x v="4"/>
    <n v="24104"/>
    <n v="4111200"/>
    <n v="27"/>
    <s v="Tonne"/>
    <n v="564"/>
    <s v="Output"/>
    <s v="CO2"/>
    <n v="1.5"/>
    <n v="1"/>
    <n v="1"/>
    <s v="CH4"/>
    <n v="0"/>
    <n v="1"/>
    <n v="21"/>
    <m/>
    <n v="0"/>
    <n v="0"/>
    <n v="310"/>
    <n v="846"/>
  </r>
  <r>
    <n v="2011"/>
    <s v="2C2"/>
    <x v="4"/>
    <n v="24104"/>
    <n v="4111200"/>
    <n v="27"/>
    <s v="Tonne"/>
    <n v="41897"/>
    <s v="Output"/>
    <s v="CO2"/>
    <n v="1.5"/>
    <n v="1"/>
    <n v="1"/>
    <s v="CH4"/>
    <n v="0"/>
    <n v="1"/>
    <n v="21"/>
    <m/>
    <n v="0"/>
    <n v="0"/>
    <n v="310"/>
    <n v="62845.5"/>
  </r>
  <r>
    <n v="2011"/>
    <s v="2C2"/>
    <x v="4"/>
    <n v="24104"/>
    <n v="4111200"/>
    <n v="27"/>
    <s v="Tonne"/>
    <n v="102142"/>
    <s v="Output"/>
    <s v="CO2"/>
    <n v="1.5"/>
    <n v="1"/>
    <n v="1"/>
    <s v="CH4"/>
    <n v="0"/>
    <n v="1"/>
    <n v="21"/>
    <m/>
    <n v="0"/>
    <n v="0"/>
    <n v="310"/>
    <n v="153213"/>
  </r>
  <r>
    <n v="2011"/>
    <s v="2C2"/>
    <x v="4"/>
    <n v="24104"/>
    <n v="4111200"/>
    <n v="27"/>
    <s v="Tonne"/>
    <n v="22879"/>
    <s v="Output"/>
    <s v="CO2"/>
    <n v="1.5"/>
    <n v="1"/>
    <n v="1"/>
    <s v="CH4"/>
    <n v="0"/>
    <n v="1"/>
    <n v="21"/>
    <m/>
    <n v="0"/>
    <n v="0"/>
    <n v="310"/>
    <n v="34318.5"/>
  </r>
  <r>
    <n v="2011"/>
    <s v="2C2"/>
    <x v="4"/>
    <n v="24104"/>
    <n v="4111200"/>
    <n v="27"/>
    <s v="Tonne"/>
    <n v="1800"/>
    <s v="Output"/>
    <s v="CO2"/>
    <n v="1.5"/>
    <n v="1"/>
    <n v="1"/>
    <s v="CH4"/>
    <n v="0"/>
    <n v="1"/>
    <n v="21"/>
    <m/>
    <n v="0"/>
    <n v="0"/>
    <n v="310"/>
    <n v="2700"/>
  </r>
  <r>
    <n v="2011"/>
    <s v="2C2"/>
    <x v="4"/>
    <n v="24104"/>
    <n v="4111200"/>
    <n v="27"/>
    <s v="Tonne"/>
    <n v="1293"/>
    <s v="Output"/>
    <s v="CO2"/>
    <n v="1.5"/>
    <n v="1"/>
    <n v="1"/>
    <s v="CH4"/>
    <n v="0"/>
    <n v="1"/>
    <n v="21"/>
    <m/>
    <n v="0"/>
    <n v="0"/>
    <n v="310"/>
    <n v="1939.5"/>
  </r>
  <r>
    <n v="2011"/>
    <s v="2C2"/>
    <x v="4"/>
    <n v="24104"/>
    <n v="4111200"/>
    <n v="27"/>
    <s v="Tonne"/>
    <n v="374"/>
    <s v="Output"/>
    <s v="CO2"/>
    <n v="1.5"/>
    <n v="1"/>
    <n v="1"/>
    <s v="CH4"/>
    <n v="0"/>
    <n v="1"/>
    <n v="21"/>
    <m/>
    <n v="0"/>
    <n v="0"/>
    <n v="310"/>
    <n v="561"/>
  </r>
  <r>
    <n v="2011"/>
    <s v="2C2"/>
    <x v="4"/>
    <n v="24104"/>
    <n v="4111200"/>
    <n v="27"/>
    <s v="Tonne"/>
    <n v="377"/>
    <s v="Output"/>
    <s v="CO2"/>
    <n v="1.5"/>
    <n v="1"/>
    <n v="1"/>
    <s v="CH4"/>
    <n v="0"/>
    <n v="1"/>
    <n v="21"/>
    <m/>
    <n v="0"/>
    <n v="0"/>
    <n v="310"/>
    <n v="565.5"/>
  </r>
  <r>
    <n v="2011"/>
    <s v="2C2"/>
    <x v="4"/>
    <n v="24104"/>
    <n v="4111200"/>
    <n v="27"/>
    <s v="Tonne"/>
    <n v="1728"/>
    <s v="Output"/>
    <s v="CO2"/>
    <n v="1.5"/>
    <n v="1"/>
    <n v="1"/>
    <s v="CH4"/>
    <n v="0"/>
    <n v="1"/>
    <n v="21"/>
    <m/>
    <n v="0"/>
    <n v="0"/>
    <n v="310"/>
    <n v="2592"/>
  </r>
  <r>
    <n v="2011"/>
    <s v="2C2"/>
    <x v="4"/>
    <n v="24104"/>
    <n v="4111200"/>
    <n v="27"/>
    <s v="Tonne"/>
    <n v="6263"/>
    <s v="Output"/>
    <s v="CO2"/>
    <n v="1.5"/>
    <n v="1"/>
    <n v="1"/>
    <s v="CH4"/>
    <n v="0"/>
    <n v="1"/>
    <n v="21"/>
    <m/>
    <n v="0"/>
    <n v="0"/>
    <n v="310"/>
    <n v="9394.5"/>
  </r>
  <r>
    <n v="2011"/>
    <s v="2C2"/>
    <x v="2"/>
    <n v="24104"/>
    <n v="4111300"/>
    <n v="27"/>
    <s v="Tonne"/>
    <n v="23704.27"/>
    <s v="Output"/>
    <s v="CO2"/>
    <n v="1.3"/>
    <n v="1"/>
    <n v="1"/>
    <m/>
    <n v="0"/>
    <n v="0"/>
    <n v="21"/>
    <m/>
    <n v="0"/>
    <n v="0"/>
    <n v="310"/>
    <n v="30815.551000000003"/>
  </r>
  <r>
    <n v="2011"/>
    <s v="2C2"/>
    <x v="2"/>
    <n v="24104"/>
    <n v="4111300"/>
    <n v="27"/>
    <s v="Tonne"/>
    <n v="13848.41"/>
    <s v="Output"/>
    <s v="CO2"/>
    <n v="1.3"/>
    <n v="1"/>
    <n v="1"/>
    <m/>
    <n v="0"/>
    <n v="0"/>
    <n v="21"/>
    <m/>
    <n v="0"/>
    <n v="0"/>
    <n v="310"/>
    <n v="18002.933000000001"/>
  </r>
  <r>
    <n v="2011"/>
    <s v="2C2"/>
    <x v="2"/>
    <n v="24104"/>
    <n v="4111300"/>
    <n v="27"/>
    <s v="Tonne"/>
    <n v="86164.75"/>
    <s v="Output"/>
    <s v="CO2"/>
    <n v="1.3"/>
    <n v="1"/>
    <n v="1"/>
    <m/>
    <n v="0"/>
    <n v="0"/>
    <n v="21"/>
    <m/>
    <n v="0"/>
    <n v="0"/>
    <n v="310"/>
    <n v="112014.175"/>
  </r>
  <r>
    <n v="2011"/>
    <s v="2C2"/>
    <x v="2"/>
    <n v="24104"/>
    <n v="4111300"/>
    <n v="27"/>
    <s v="Tonne"/>
    <n v="249054"/>
    <s v="Output"/>
    <s v="CO2"/>
    <n v="1.3"/>
    <n v="1"/>
    <n v="1"/>
    <m/>
    <n v="0"/>
    <n v="0"/>
    <n v="21"/>
    <m/>
    <n v="0"/>
    <n v="0"/>
    <n v="310"/>
    <n v="323770.2"/>
  </r>
  <r>
    <n v="2011"/>
    <s v="2C2"/>
    <x v="2"/>
    <n v="24104"/>
    <n v="4111300"/>
    <n v="27"/>
    <s v="Tonne"/>
    <n v="470539.5"/>
    <s v="Output"/>
    <s v="CO2"/>
    <n v="1.3"/>
    <n v="1"/>
    <n v="1"/>
    <m/>
    <n v="0"/>
    <n v="0"/>
    <n v="21"/>
    <m/>
    <n v="0"/>
    <n v="0"/>
    <n v="310"/>
    <n v="611701.35"/>
  </r>
  <r>
    <n v="2011"/>
    <s v="2C2"/>
    <x v="2"/>
    <n v="24104"/>
    <n v="4111300"/>
    <n v="27"/>
    <s v="Tonne"/>
    <n v="879.47029999999995"/>
    <s v="Output"/>
    <s v="CO2"/>
    <n v="1.3"/>
    <n v="1"/>
    <n v="1"/>
    <m/>
    <n v="0"/>
    <n v="0"/>
    <n v="21"/>
    <m/>
    <n v="0"/>
    <n v="0"/>
    <n v="310"/>
    <n v="1143.3113900000001"/>
  </r>
  <r>
    <n v="2011"/>
    <s v="2C2"/>
    <x v="2"/>
    <n v="24104"/>
    <n v="4111300"/>
    <n v="27"/>
    <s v="Tonne"/>
    <n v="194789.6"/>
    <s v="Output"/>
    <s v="CO2"/>
    <n v="1.3"/>
    <n v="1"/>
    <n v="1"/>
    <m/>
    <n v="0"/>
    <n v="0"/>
    <n v="21"/>
    <m/>
    <n v="0"/>
    <n v="0"/>
    <n v="310"/>
    <n v="253226.48"/>
  </r>
  <r>
    <n v="2011"/>
    <s v="2C2"/>
    <x v="2"/>
    <n v="24104"/>
    <n v="4111300"/>
    <n v="27"/>
    <s v="Tonne"/>
    <n v="409178.2"/>
    <s v="Output"/>
    <s v="CO2"/>
    <n v="1.3"/>
    <n v="1"/>
    <n v="1"/>
    <m/>
    <n v="0"/>
    <n v="0"/>
    <n v="21"/>
    <m/>
    <n v="0"/>
    <n v="0"/>
    <n v="310"/>
    <n v="531931.66"/>
  </r>
  <r>
    <n v="2011"/>
    <s v="2C2"/>
    <x v="2"/>
    <n v="24104"/>
    <n v="4111300"/>
    <n v="27"/>
    <s v="Tonne"/>
    <n v="195170.4"/>
    <s v="Output"/>
    <s v="CO2"/>
    <n v="1.3"/>
    <n v="1"/>
    <n v="1"/>
    <m/>
    <n v="0"/>
    <n v="0"/>
    <n v="21"/>
    <m/>
    <n v="0"/>
    <n v="0"/>
    <n v="310"/>
    <n v="253721.52"/>
  </r>
  <r>
    <n v="2011"/>
    <s v="2C2"/>
    <x v="2"/>
    <n v="24104"/>
    <n v="4111300"/>
    <n v="27"/>
    <s v="Tonne"/>
    <n v="286700.40000000002"/>
    <s v="Output"/>
    <s v="CO2"/>
    <n v="1.3"/>
    <n v="1"/>
    <n v="1"/>
    <m/>
    <n v="0"/>
    <n v="0"/>
    <n v="21"/>
    <m/>
    <n v="0"/>
    <n v="0"/>
    <n v="310"/>
    <n v="372710.52"/>
  </r>
  <r>
    <n v="2011"/>
    <s v="2C2"/>
    <x v="2"/>
    <n v="24104"/>
    <n v="4111300"/>
    <n v="27"/>
    <s v="Tonne"/>
    <n v="956.45081418999985"/>
    <s v="Output"/>
    <s v="CO2"/>
    <n v="1.3"/>
    <n v="1"/>
    <n v="1"/>
    <m/>
    <n v="0"/>
    <n v="0"/>
    <n v="21"/>
    <m/>
    <n v="0"/>
    <n v="0"/>
    <n v="310"/>
    <n v="1243.3860584469999"/>
  </r>
  <r>
    <n v="2011"/>
    <s v="2C2"/>
    <x v="2"/>
    <n v="24104"/>
    <n v="4111300"/>
    <n v="27"/>
    <s v="Tonne"/>
    <n v="437088.1"/>
    <s v="Output"/>
    <s v="CO2"/>
    <n v="1.3"/>
    <n v="1"/>
    <n v="1"/>
    <m/>
    <n v="0"/>
    <n v="0"/>
    <n v="21"/>
    <m/>
    <n v="0"/>
    <n v="0"/>
    <n v="310"/>
    <n v="568214.53"/>
  </r>
  <r>
    <n v="2011"/>
    <s v="2C2"/>
    <x v="3"/>
    <n v="24104"/>
    <n v="4111513"/>
    <n v="27"/>
    <s v="Tonne"/>
    <n v="5985"/>
    <s v="Output"/>
    <s v="CO2"/>
    <n v="4"/>
    <n v="1E-3"/>
    <n v="1"/>
    <s v="CH4"/>
    <n v="1.1019999999999999E-3"/>
    <n v="1E-3"/>
    <n v="21"/>
    <m/>
    <n v="0"/>
    <n v="0"/>
    <n v="310"/>
    <n v="24.07850487"/>
  </r>
  <r>
    <n v="2011"/>
    <s v="2C2"/>
    <x v="3"/>
    <n v="24104"/>
    <n v="4111513"/>
    <n v="27"/>
    <s v="Tonne"/>
    <n v="2298"/>
    <s v="Output"/>
    <s v="CO2"/>
    <n v="4"/>
    <n v="1E-3"/>
    <n v="1"/>
    <s v="CH4"/>
    <n v="1.1019999999999999E-3"/>
    <n v="1E-3"/>
    <n v="21"/>
    <m/>
    <n v="0"/>
    <n v="0"/>
    <n v="310"/>
    <n v="9.2451803160000008"/>
  </r>
  <r>
    <n v="2011"/>
    <s v="2C2"/>
    <x v="3"/>
    <n v="24104"/>
    <n v="4111513"/>
    <n v="27"/>
    <s v="Tonne"/>
    <n v="8942"/>
    <s v="Output"/>
    <s v="CO2"/>
    <n v="4"/>
    <n v="1E-3"/>
    <n v="1"/>
    <s v="CH4"/>
    <n v="1.1019999999999999E-3"/>
    <n v="1E-3"/>
    <n v="21"/>
    <m/>
    <n v="0"/>
    <n v="0"/>
    <n v="310"/>
    <n v="35.974935764000001"/>
  </r>
  <r>
    <n v="2011"/>
    <s v="2C2"/>
    <x v="3"/>
    <n v="24104"/>
    <n v="4111513"/>
    <n v="27"/>
    <s v="Tonne"/>
    <n v="3354"/>
    <s v="Output"/>
    <s v="CO2"/>
    <n v="4"/>
    <n v="1E-3"/>
    <n v="1"/>
    <s v="CH4"/>
    <n v="1.1019999999999999E-3"/>
    <n v="1E-3"/>
    <n v="21"/>
    <m/>
    <n v="0"/>
    <n v="0"/>
    <n v="310"/>
    <n v="13.493618268000001"/>
  </r>
  <r>
    <n v="2011"/>
    <s v="2C2"/>
    <x v="3"/>
    <n v="24104"/>
    <n v="4111513"/>
    <n v="27"/>
    <s v="Tonne"/>
    <n v="1767"/>
    <s v="Output"/>
    <s v="CO2"/>
    <n v="4"/>
    <n v="1E-3"/>
    <n v="1"/>
    <s v="CH4"/>
    <n v="1.1019999999999999E-3"/>
    <n v="1E-3"/>
    <n v="21"/>
    <m/>
    <n v="0"/>
    <n v="0"/>
    <n v="310"/>
    <n v="7.1088919140000009"/>
  </r>
  <r>
    <n v="2011"/>
    <s v="2C2"/>
    <x v="3"/>
    <n v="24104"/>
    <n v="4111513"/>
    <n v="27"/>
    <s v="Tonne"/>
    <n v="17476"/>
    <s v="Output"/>
    <s v="CO2"/>
    <n v="4"/>
    <n v="1E-3"/>
    <n v="1"/>
    <s v="CH4"/>
    <n v="1.1019999999999999E-3"/>
    <n v="1E-3"/>
    <n v="21"/>
    <m/>
    <n v="0"/>
    <n v="0"/>
    <n v="310"/>
    <n v="70.308429591999996"/>
  </r>
  <r>
    <n v="2011"/>
    <s v="2C2"/>
    <x v="3"/>
    <n v="24104"/>
    <n v="4111513"/>
    <n v="27"/>
    <s v="Tonne"/>
    <n v="1941"/>
    <s v="Output"/>
    <s v="CO2"/>
    <n v="4"/>
    <n v="1E-3"/>
    <n v="1"/>
    <s v="CH4"/>
    <n v="1.1019999999999999E-3"/>
    <n v="1E-3"/>
    <n v="21"/>
    <m/>
    <n v="0"/>
    <n v="0"/>
    <n v="310"/>
    <n v="7.8089186220000002"/>
  </r>
  <r>
    <n v="2011"/>
    <s v="2C2"/>
    <x v="3"/>
    <n v="24104"/>
    <n v="4111513"/>
    <n v="27"/>
    <s v="Tonne"/>
    <n v="3996"/>
    <s v="Output"/>
    <s v="CO2"/>
    <n v="4"/>
    <n v="1E-3"/>
    <n v="1"/>
    <s v="CH4"/>
    <n v="1.1019999999999999E-3"/>
    <n v="1E-3"/>
    <n v="21"/>
    <m/>
    <n v="0"/>
    <n v="0"/>
    <n v="310"/>
    <n v="16.076475431999999"/>
  </r>
  <r>
    <n v="2011"/>
    <s v="2C2"/>
    <x v="3"/>
    <n v="24104"/>
    <n v="4111513"/>
    <n v="27"/>
    <s v="Tonne"/>
    <n v="164"/>
    <s v="Output"/>
    <s v="CO2"/>
    <n v="4"/>
    <n v="1E-3"/>
    <n v="1"/>
    <s v="CH4"/>
    <n v="1.1019999999999999E-3"/>
    <n v="1E-3"/>
    <n v="21"/>
    <m/>
    <n v="0"/>
    <n v="0"/>
    <n v="310"/>
    <n v="0.65979528799999998"/>
  </r>
  <r>
    <n v="2011"/>
    <s v="2C2"/>
    <x v="3"/>
    <n v="24104"/>
    <n v="4111513"/>
    <n v="27"/>
    <s v="Tonne"/>
    <n v="3857"/>
    <s v="Output"/>
    <s v="CO2"/>
    <n v="4"/>
    <n v="1E-3"/>
    <n v="1"/>
    <s v="CH4"/>
    <n v="1.1019999999999999E-3"/>
    <n v="1E-3"/>
    <n v="21"/>
    <m/>
    <n v="0"/>
    <n v="0"/>
    <n v="310"/>
    <n v="15.517258694000001"/>
  </r>
  <r>
    <n v="2011"/>
    <s v="2C2"/>
    <x v="3"/>
    <n v="24104"/>
    <n v="4111513"/>
    <n v="27"/>
    <s v="Tonne"/>
    <n v="22297"/>
    <s v="Output"/>
    <s v="CO2"/>
    <n v="4"/>
    <n v="1E-3"/>
    <n v="1"/>
    <s v="CH4"/>
    <n v="1.1019999999999999E-3"/>
    <n v="1E-3"/>
    <n v="21"/>
    <m/>
    <n v="0"/>
    <n v="0"/>
    <n v="310"/>
    <n v="89.703997174000008"/>
  </r>
  <r>
    <n v="2011"/>
    <s v="2C2"/>
    <x v="3"/>
    <n v="24104"/>
    <n v="4111513"/>
    <n v="27"/>
    <s v="Tonne"/>
    <n v="118603.485"/>
    <s v="Output"/>
    <s v="CO2"/>
    <n v="4"/>
    <n v="1E-3"/>
    <n v="1"/>
    <s v="CH4"/>
    <n v="1.1019999999999999E-3"/>
    <n v="1E-3"/>
    <n v="21"/>
    <m/>
    <n v="0"/>
    <n v="0"/>
    <n v="310"/>
    <n v="477.15866184987004"/>
  </r>
  <r>
    <n v="2011"/>
    <s v="2C2"/>
    <x v="3"/>
    <n v="24104"/>
    <n v="4111513"/>
    <n v="27"/>
    <s v="Tonne"/>
    <n v="1023"/>
    <s v="Output"/>
    <s v="CO2"/>
    <n v="4"/>
    <n v="1E-3"/>
    <n v="1"/>
    <s v="CH4"/>
    <n v="1.1019999999999999E-3"/>
    <n v="1E-3"/>
    <n v="21"/>
    <m/>
    <n v="0"/>
    <n v="0"/>
    <n v="310"/>
    <n v="4.115674266000001"/>
  </r>
  <r>
    <n v="2011"/>
    <s v="2C2"/>
    <x v="3"/>
    <n v="24104"/>
    <n v="4111513"/>
    <n v="27"/>
    <s v="Tonne"/>
    <n v="1776"/>
    <s v="Output"/>
    <s v="CO2"/>
    <n v="4"/>
    <n v="1E-3"/>
    <n v="1"/>
    <s v="CH4"/>
    <n v="1.1019999999999999E-3"/>
    <n v="1E-3"/>
    <n v="21"/>
    <m/>
    <n v="0"/>
    <n v="0"/>
    <n v="310"/>
    <n v="7.1451001920000001"/>
  </r>
  <r>
    <n v="2011"/>
    <s v="2A3"/>
    <x v="5"/>
    <n v="23101"/>
    <n v="3711105"/>
    <n v="27"/>
    <s v="Tonne"/>
    <n v="15400000"/>
    <s v="Output"/>
    <s v="CO2"/>
    <n v="0.16700000000000001"/>
    <n v="1"/>
    <n v="1"/>
    <m/>
    <n v="0"/>
    <n v="0"/>
    <n v="21"/>
    <m/>
    <n v="0"/>
    <n v="0"/>
    <n v="310"/>
    <n v="2571800"/>
  </r>
  <r>
    <n v="2011"/>
    <s v="2A3"/>
    <x v="5"/>
    <n v="23101"/>
    <n v="3711105"/>
    <n v="27"/>
    <s v="Tonne"/>
    <n v="1996546"/>
    <s v="Output"/>
    <s v="CO2"/>
    <n v="0.16700000000000001"/>
    <n v="1"/>
    <n v="1"/>
    <m/>
    <n v="0"/>
    <n v="0"/>
    <n v="21"/>
    <m/>
    <n v="0"/>
    <n v="0"/>
    <n v="310"/>
    <n v="333423.18200000003"/>
  </r>
  <r>
    <n v="2011"/>
    <s v="2A3"/>
    <x v="5"/>
    <n v="23101"/>
    <n v="3711199"/>
    <n v="9"/>
    <s v="Kg"/>
    <n v="15489890.4498"/>
    <s v="Output"/>
    <s v="CO2"/>
    <n v="0.16700000000000001"/>
    <n v="1"/>
    <n v="1"/>
    <m/>
    <n v="0"/>
    <n v="0"/>
    <n v="21"/>
    <m/>
    <n v="0"/>
    <n v="0"/>
    <n v="310"/>
    <n v="2586.8117051166005"/>
  </r>
  <r>
    <n v="2011"/>
    <s v="2A3"/>
    <x v="5"/>
    <n v="23101"/>
    <n v="3711199"/>
    <n v="9"/>
    <s v="Kg"/>
    <n v="2410"/>
    <s v="Output"/>
    <s v="CO2"/>
    <n v="0.16700000000000001"/>
    <n v="1"/>
    <n v="1"/>
    <m/>
    <n v="0"/>
    <n v="0"/>
    <n v="21"/>
    <m/>
    <n v="0"/>
    <n v="0"/>
    <n v="310"/>
    <n v="0.40247000000000005"/>
  </r>
  <r>
    <n v="2011"/>
    <s v="2A3"/>
    <x v="5"/>
    <n v="23101"/>
    <n v="3711204"/>
    <n v="27"/>
    <s v="Tonne"/>
    <n v="50128"/>
    <s v="Output"/>
    <s v="CO2"/>
    <n v="0.16700000000000001"/>
    <n v="1"/>
    <n v="1"/>
    <m/>
    <n v="0"/>
    <n v="0"/>
    <n v="21"/>
    <m/>
    <n v="0"/>
    <n v="0"/>
    <n v="310"/>
    <n v="8371.3760000000002"/>
  </r>
  <r>
    <n v="2011"/>
    <s v="2A3"/>
    <x v="5"/>
    <n v="23101"/>
    <n v="3711204"/>
    <n v="27"/>
    <s v="Tonne"/>
    <n v="470461.5"/>
    <s v="Output"/>
    <s v="CO2"/>
    <n v="0.16700000000000001"/>
    <n v="1"/>
    <n v="1"/>
    <m/>
    <n v="0"/>
    <n v="0"/>
    <n v="21"/>
    <m/>
    <n v="0"/>
    <n v="0"/>
    <n v="310"/>
    <n v="78567.070500000002"/>
  </r>
  <r>
    <n v="2011"/>
    <s v="2A3"/>
    <x v="5"/>
    <n v="23101"/>
    <n v="3711207"/>
    <n v="20"/>
    <s v="Sq. metre"/>
    <n v="7303.5"/>
    <s v="Output"/>
    <s v="CO2"/>
    <n v="0.16700000000000001"/>
    <n v="1.7850000000000001E-2"/>
    <n v="1"/>
    <m/>
    <n v="0"/>
    <n v="0"/>
    <n v="21"/>
    <m/>
    <n v="0"/>
    <n v="0"/>
    <n v="310"/>
    <n v="21.771368325000005"/>
  </r>
  <r>
    <n v="2011"/>
    <s v="2A3"/>
    <x v="5"/>
    <n v="23101"/>
    <n v="3711207"/>
    <n v="20"/>
    <s v="Sq. metre"/>
    <n v="441426"/>
    <s v="Output"/>
    <s v="CO2"/>
    <n v="0.16700000000000001"/>
    <n v="1.7850000000000001E-2"/>
    <n v="1"/>
    <m/>
    <n v="0"/>
    <n v="0"/>
    <n v="21"/>
    <m/>
    <n v="0"/>
    <n v="0"/>
    <n v="310"/>
    <n v="1315.8688347000002"/>
  </r>
  <r>
    <n v="2011"/>
    <s v="2A3"/>
    <x v="5"/>
    <n v="23101"/>
    <n v="3711301"/>
    <n v="20"/>
    <s v="Sq. metre"/>
    <n v="5381884"/>
    <s v="Output"/>
    <s v="CO2"/>
    <n v="0.16700000000000001"/>
    <n v="1.7850000000000001E-2"/>
    <n v="1"/>
    <m/>
    <n v="0"/>
    <n v="0"/>
    <n v="21"/>
    <m/>
    <n v="0"/>
    <n v="0"/>
    <n v="310"/>
    <n v="16043.127109800002"/>
  </r>
  <r>
    <n v="2011"/>
    <s v="2A3"/>
    <x v="5"/>
    <n v="23101"/>
    <n v="3711301"/>
    <n v="20"/>
    <s v="Sq. metre"/>
    <n v="58753"/>
    <s v="Output"/>
    <s v="CO2"/>
    <n v="0.16700000000000001"/>
    <n v="1.7850000000000001E-2"/>
    <n v="1"/>
    <m/>
    <n v="0"/>
    <n v="0"/>
    <n v="21"/>
    <m/>
    <n v="0"/>
    <n v="0"/>
    <n v="310"/>
    <n v="175.13975535000003"/>
  </r>
  <r>
    <n v="2011"/>
    <s v="2A3"/>
    <x v="5"/>
    <n v="23101"/>
    <n v="3711302"/>
    <n v="20"/>
    <s v="Sq. metre"/>
    <n v="1543545.5"/>
    <s v="Output"/>
    <s v="CO2"/>
    <n v="0.16700000000000001"/>
    <n v="1.7850000000000001E-2"/>
    <n v="1"/>
    <m/>
    <n v="0"/>
    <n v="0"/>
    <n v="21"/>
    <m/>
    <n v="0"/>
    <n v="0"/>
    <n v="310"/>
    <n v="4601.2319582250011"/>
  </r>
  <r>
    <n v="2011"/>
    <s v="2A3"/>
    <x v="5"/>
    <n v="23101"/>
    <n v="3711302"/>
    <n v="20"/>
    <s v="Sq. metre"/>
    <n v="228368"/>
    <s v="Output"/>
    <s v="CO2"/>
    <n v="0.16700000000000001"/>
    <n v="1.7850000000000001E-2"/>
    <n v="1"/>
    <m/>
    <n v="0"/>
    <n v="0"/>
    <n v="21"/>
    <m/>
    <n v="0"/>
    <n v="0"/>
    <n v="310"/>
    <n v="680.75358960000017"/>
  </r>
  <r>
    <n v="2011"/>
    <s v="2A3"/>
    <x v="5"/>
    <n v="23101"/>
    <n v="3711302"/>
    <n v="20"/>
    <s v="Sq. metre"/>
    <n v="391332"/>
    <s v="Output"/>
    <s v="CO2"/>
    <n v="0.16700000000000001"/>
    <n v="1.7850000000000001E-2"/>
    <n v="1"/>
    <m/>
    <n v="0"/>
    <n v="0"/>
    <n v="21"/>
    <m/>
    <n v="0"/>
    <n v="0"/>
    <n v="310"/>
    <n v="1166.5411254000001"/>
  </r>
  <r>
    <n v="2011"/>
    <s v="2A3"/>
    <x v="5"/>
    <n v="23101"/>
    <n v="3711302"/>
    <n v="20"/>
    <s v="Sq. metre"/>
    <n v="89425"/>
    <s v="Output"/>
    <s v="CO2"/>
    <n v="0.16700000000000001"/>
    <n v="1.7850000000000001E-2"/>
    <n v="1"/>
    <m/>
    <n v="0"/>
    <n v="0"/>
    <n v="21"/>
    <m/>
    <n v="0"/>
    <n v="0"/>
    <n v="310"/>
    <n v="266.57145375000005"/>
  </r>
  <r>
    <n v="2011"/>
    <s v="2A3"/>
    <x v="5"/>
    <n v="23101"/>
    <n v="3711302"/>
    <n v="20"/>
    <s v="Sq. metre"/>
    <n v="452954"/>
    <s v="Output"/>
    <s v="CO2"/>
    <n v="0.16700000000000001"/>
    <n v="1.7850000000000001E-2"/>
    <n v="1"/>
    <m/>
    <n v="0"/>
    <n v="0"/>
    <n v="21"/>
    <m/>
    <n v="0"/>
    <n v="0"/>
    <n v="310"/>
    <n v="1350.2332263000001"/>
  </r>
  <r>
    <n v="2011"/>
    <s v="2A3"/>
    <x v="5"/>
    <n v="23101"/>
    <n v="3711302"/>
    <n v="20"/>
    <s v="Sq. metre"/>
    <n v="148870"/>
    <s v="Output"/>
    <s v="CO2"/>
    <n v="0.16700000000000001"/>
    <n v="1.7850000000000001E-2"/>
    <n v="1"/>
    <m/>
    <n v="0"/>
    <n v="0"/>
    <n v="21"/>
    <m/>
    <n v="0"/>
    <n v="0"/>
    <n v="310"/>
    <n v="443.77402650000005"/>
  </r>
  <r>
    <n v="2011"/>
    <s v="2A3"/>
    <x v="5"/>
    <n v="23101"/>
    <n v="3711302"/>
    <n v="20"/>
    <s v="Sq. metre"/>
    <n v="338056"/>
    <s v="Output"/>
    <s v="CO2"/>
    <n v="0.16700000000000001"/>
    <n v="1.7850000000000001E-2"/>
    <n v="1"/>
    <m/>
    <n v="0"/>
    <n v="0"/>
    <n v="21"/>
    <m/>
    <n v="0"/>
    <n v="0"/>
    <n v="310"/>
    <n v="1007.7280332000001"/>
  </r>
  <r>
    <n v="2011"/>
    <s v="2A3"/>
    <x v="5"/>
    <n v="23101"/>
    <n v="3711302"/>
    <n v="20"/>
    <s v="Sq. metre"/>
    <n v="64899"/>
    <s v="Output"/>
    <s v="CO2"/>
    <n v="0.16700000000000001"/>
    <n v="1.7850000000000001E-2"/>
    <n v="1"/>
    <m/>
    <n v="0"/>
    <n v="0"/>
    <n v="21"/>
    <m/>
    <n v="0"/>
    <n v="0"/>
    <n v="310"/>
    <n v="193.46067405000002"/>
  </r>
  <r>
    <n v="2011"/>
    <s v="2A3"/>
    <x v="5"/>
    <n v="23101"/>
    <n v="3711304"/>
    <n v="20"/>
    <s v="Sq. metre"/>
    <n v="1182730"/>
    <s v="Output"/>
    <s v="CO2"/>
    <n v="0.16700000000000001"/>
    <n v="1.7850000000000001E-2"/>
    <n v="1"/>
    <m/>
    <n v="0"/>
    <n v="0"/>
    <n v="21"/>
    <m/>
    <n v="0"/>
    <n v="0"/>
    <n v="310"/>
    <n v="3525.6589935000002"/>
  </r>
  <r>
    <n v="2011"/>
    <s v="2A3"/>
    <x v="5"/>
    <n v="23101"/>
    <n v="3711304"/>
    <n v="20"/>
    <s v="Sq. metre"/>
    <n v="23200000"/>
    <s v="Output"/>
    <s v="CO2"/>
    <n v="0.16700000000000001"/>
    <n v="1.7850000000000001E-2"/>
    <n v="1"/>
    <m/>
    <n v="0"/>
    <n v="0"/>
    <n v="21"/>
    <m/>
    <n v="0"/>
    <n v="0"/>
    <n v="310"/>
    <n v="69158.040000000008"/>
  </r>
  <r>
    <n v="2011"/>
    <s v="2A3"/>
    <x v="5"/>
    <n v="23101"/>
    <n v="3711304"/>
    <n v="20"/>
    <s v="Sq. metre"/>
    <n v="63686"/>
    <s v="Output"/>
    <s v="CO2"/>
    <n v="0.16700000000000001"/>
    <n v="1.7850000000000001E-2"/>
    <n v="1"/>
    <m/>
    <n v="0"/>
    <n v="0"/>
    <n v="21"/>
    <m/>
    <n v="0"/>
    <n v="0"/>
    <n v="310"/>
    <n v="189.8447817"/>
  </r>
  <r>
    <n v="2011"/>
    <s v="2A3"/>
    <x v="5"/>
    <n v="23101"/>
    <n v="3711304"/>
    <n v="20"/>
    <s v="Sq. metre"/>
    <n v="5510058"/>
    <s v="Output"/>
    <s v="CO2"/>
    <n v="0.16700000000000001"/>
    <n v="1.7850000000000001E-2"/>
    <n v="1"/>
    <m/>
    <n v="0"/>
    <n v="0"/>
    <n v="21"/>
    <m/>
    <n v="0"/>
    <n v="0"/>
    <n v="310"/>
    <n v="16425.207395100002"/>
  </r>
  <r>
    <n v="2011"/>
    <s v="2A3"/>
    <x v="5"/>
    <n v="23101"/>
    <n v="3711304"/>
    <n v="20"/>
    <s v="Sq. metre"/>
    <n v="4517583"/>
    <s v="Output"/>
    <s v="CO2"/>
    <n v="0.16700000000000001"/>
    <n v="1.7850000000000001E-2"/>
    <n v="1"/>
    <m/>
    <n v="0"/>
    <n v="0"/>
    <n v="21"/>
    <m/>
    <n v="0"/>
    <n v="0"/>
    <n v="310"/>
    <n v="13466.689043850001"/>
  </r>
  <r>
    <n v="2011"/>
    <s v="2A3"/>
    <x v="5"/>
    <n v="23101"/>
    <n v="3711304"/>
    <n v="20"/>
    <s v="Sq. metre"/>
    <n v="3480674"/>
    <s v="Output"/>
    <s v="CO2"/>
    <n v="0.16700000000000001"/>
    <n v="1.7850000000000001E-2"/>
    <n v="1"/>
    <m/>
    <n v="0"/>
    <n v="0"/>
    <n v="21"/>
    <m/>
    <n v="0"/>
    <n v="0"/>
    <n v="310"/>
    <n v="10375.715160300002"/>
  </r>
  <r>
    <n v="2011"/>
    <s v="2A3"/>
    <x v="5"/>
    <n v="23101"/>
    <n v="3711304"/>
    <n v="20"/>
    <s v="Sq. metre"/>
    <n v="1415103.75"/>
    <s v="Output"/>
    <s v="CO2"/>
    <n v="0.16700000000000001"/>
    <n v="1.7850000000000001E-2"/>
    <n v="1"/>
    <m/>
    <n v="0"/>
    <n v="0"/>
    <n v="21"/>
    <m/>
    <n v="0"/>
    <n v="0"/>
    <n v="310"/>
    <n v="4218.3535235625004"/>
  </r>
  <r>
    <n v="2011"/>
    <s v="2A3"/>
    <x v="5"/>
    <n v="23101"/>
    <n v="3711304"/>
    <n v="20"/>
    <s v="Sq. metre"/>
    <n v="163885"/>
    <s v="Output"/>
    <s v="CO2"/>
    <n v="0.16700000000000001"/>
    <n v="1.7850000000000001E-2"/>
    <n v="1"/>
    <m/>
    <n v="0"/>
    <n v="0"/>
    <n v="21"/>
    <m/>
    <n v="0"/>
    <n v="0"/>
    <n v="310"/>
    <n v="488.53299075000007"/>
  </r>
  <r>
    <n v="2011"/>
    <s v="2A3"/>
    <x v="5"/>
    <n v="23101"/>
    <n v="3711304"/>
    <n v="20"/>
    <s v="Sq. metre"/>
    <n v="582371"/>
    <s v="Output"/>
    <s v="CO2"/>
    <n v="0.16700000000000001"/>
    <n v="1.7850000000000001E-2"/>
    <n v="1"/>
    <m/>
    <n v="0"/>
    <n v="0"/>
    <n v="21"/>
    <m/>
    <n v="0"/>
    <n v="0"/>
    <n v="310"/>
    <n v="1736.0188324500002"/>
  </r>
  <r>
    <n v="2011"/>
    <s v="2A3"/>
    <x v="5"/>
    <n v="23101"/>
    <n v="3711304"/>
    <n v="20"/>
    <s v="Sq. metre"/>
    <n v="6405582"/>
    <s v="Output"/>
    <s v="CO2"/>
    <n v="0.16700000000000001"/>
    <n v="1.7850000000000001E-2"/>
    <n v="1"/>
    <m/>
    <n v="0"/>
    <n v="0"/>
    <n v="21"/>
    <m/>
    <n v="0"/>
    <n v="0"/>
    <n v="310"/>
    <n v="19094.719662900003"/>
  </r>
  <r>
    <n v="2011"/>
    <s v="2A3"/>
    <x v="5"/>
    <n v="23101"/>
    <n v="3711399"/>
    <n v="20"/>
    <s v="Sq. metre"/>
    <n v="518113"/>
    <s v="Output"/>
    <s v="CO2"/>
    <n v="0.16700000000000001"/>
    <n v="1.7850000000000001E-2"/>
    <n v="1"/>
    <m/>
    <n v="0"/>
    <n v="0"/>
    <n v="21"/>
    <m/>
    <n v="0"/>
    <n v="0"/>
    <n v="310"/>
    <n v="1544.46894735"/>
  </r>
  <r>
    <n v="2011"/>
    <s v="2A3"/>
    <x v="5"/>
    <n v="23101"/>
    <n v="3711399"/>
    <n v="20"/>
    <s v="Sq. metre"/>
    <n v="845792.5"/>
    <s v="Output"/>
    <s v="CO2"/>
    <n v="0.16700000000000001"/>
    <n v="1.7850000000000001E-2"/>
    <n v="1"/>
    <m/>
    <n v="0"/>
    <n v="0"/>
    <n v="21"/>
    <m/>
    <n v="0"/>
    <n v="0"/>
    <n v="310"/>
    <n v="2521.2651528750002"/>
  </r>
  <r>
    <n v="2011"/>
    <s v="2A3"/>
    <x v="5"/>
    <n v="23101"/>
    <n v="3711399"/>
    <n v="20"/>
    <s v="Sq. metre"/>
    <n v="4675901"/>
    <s v="Output"/>
    <s v="CO2"/>
    <n v="0.16700000000000001"/>
    <n v="1.7850000000000001E-2"/>
    <n v="1"/>
    <m/>
    <n v="0"/>
    <n v="0"/>
    <n v="21"/>
    <m/>
    <n v="0"/>
    <n v="0"/>
    <n v="310"/>
    <n v="13938.627085950002"/>
  </r>
  <r>
    <n v="2011"/>
    <s v="2A3"/>
    <x v="5"/>
    <n v="23101"/>
    <n v="3711399"/>
    <n v="20"/>
    <s v="Sq. metre"/>
    <n v="20900000"/>
    <s v="Output"/>
    <s v="CO2"/>
    <n v="0.16700000000000001"/>
    <n v="1.7850000000000001E-2"/>
    <n v="1"/>
    <m/>
    <n v="0"/>
    <n v="0"/>
    <n v="21"/>
    <m/>
    <n v="0"/>
    <n v="0"/>
    <n v="310"/>
    <n v="62301.855000000003"/>
  </r>
  <r>
    <n v="2011"/>
    <s v="2A3"/>
    <x v="5"/>
    <n v="23101"/>
    <n v="3711399"/>
    <n v="20"/>
    <s v="Sq. metre"/>
    <n v="7414284"/>
    <s v="Output"/>
    <s v="CO2"/>
    <n v="0.16700000000000001"/>
    <n v="1.7850000000000001E-2"/>
    <n v="1"/>
    <m/>
    <n v="0"/>
    <n v="0"/>
    <n v="21"/>
    <m/>
    <n v="0"/>
    <n v="0"/>
    <n v="310"/>
    <n v="22101.609889800002"/>
  </r>
  <r>
    <n v="2011"/>
    <s v="2A3"/>
    <x v="5"/>
    <n v="23101"/>
    <n v="3711399"/>
    <n v="20"/>
    <s v="Sq. metre"/>
    <n v="473912"/>
    <s v="Output"/>
    <s v="CO2"/>
    <n v="0.16700000000000001"/>
    <n v="1.7850000000000001E-2"/>
    <n v="1"/>
    <m/>
    <n v="0"/>
    <n v="0"/>
    <n v="21"/>
    <m/>
    <n v="0"/>
    <n v="0"/>
    <n v="310"/>
    <n v="1412.7079764000002"/>
  </r>
  <r>
    <n v="2011"/>
    <s v="2A3"/>
    <x v="5"/>
    <n v="23101"/>
    <n v="3711399"/>
    <n v="20"/>
    <s v="Sq. metre"/>
    <n v="31700000"/>
    <s v="Output"/>
    <s v="CO2"/>
    <n v="0.16700000000000001"/>
    <n v="1.7850000000000001E-2"/>
    <n v="1"/>
    <m/>
    <n v="0"/>
    <n v="0"/>
    <n v="21"/>
    <m/>
    <n v="0"/>
    <n v="0"/>
    <n v="310"/>
    <n v="94496.115000000005"/>
  </r>
  <r>
    <n v="2011"/>
    <s v="2A3"/>
    <x v="5"/>
    <n v="23101"/>
    <n v="3711401"/>
    <n v="20"/>
    <s v="Sq. metre"/>
    <n v="234864"/>
    <s v="Output"/>
    <s v="CO2"/>
    <n v="0.16700000000000001"/>
    <n v="1.7850000000000001E-2"/>
    <n v="1"/>
    <m/>
    <n v="0"/>
    <n v="0"/>
    <n v="21"/>
    <m/>
    <n v="0"/>
    <n v="0"/>
    <n v="310"/>
    <n v="700.11784080000007"/>
  </r>
  <r>
    <n v="2011"/>
    <s v="2A3"/>
    <x v="5"/>
    <n v="23101"/>
    <n v="3711401"/>
    <n v="20"/>
    <s v="Sq. metre"/>
    <n v="182020.07069999998"/>
    <s v="Output"/>
    <s v="CO2"/>
    <n v="0.16700000000000001"/>
    <n v="1.7850000000000001E-2"/>
    <n v="1"/>
    <m/>
    <n v="0"/>
    <n v="0"/>
    <n v="21"/>
    <m/>
    <n v="0"/>
    <n v="0"/>
    <n v="310"/>
    <n v="542.59272975316503"/>
  </r>
  <r>
    <n v="2011"/>
    <s v="2A3"/>
    <x v="5"/>
    <n v="23101"/>
    <n v="3711401"/>
    <n v="20"/>
    <s v="Sq. metre"/>
    <n v="1029254"/>
    <s v="Output"/>
    <s v="CO2"/>
    <n v="0.16700000000000001"/>
    <n v="1.7850000000000001E-2"/>
    <n v="1"/>
    <m/>
    <n v="0"/>
    <n v="0"/>
    <n v="21"/>
    <m/>
    <n v="0"/>
    <n v="0"/>
    <n v="310"/>
    <n v="3068.1547113000001"/>
  </r>
  <r>
    <n v="2011"/>
    <s v="2A3"/>
    <x v="5"/>
    <n v="23101"/>
    <n v="3711401"/>
    <n v="20"/>
    <s v="Sq. metre"/>
    <n v="182895"/>
    <s v="Output"/>
    <s v="CO2"/>
    <n v="0.16700000000000001"/>
    <n v="1.7850000000000001E-2"/>
    <n v="1"/>
    <m/>
    <n v="0"/>
    <n v="0"/>
    <n v="21"/>
    <m/>
    <n v="0"/>
    <n v="0"/>
    <n v="310"/>
    <n v="545.20085025000003"/>
  </r>
  <r>
    <n v="2011"/>
    <s v="2A3"/>
    <x v="5"/>
    <n v="23101"/>
    <n v="3711499"/>
    <n v="20"/>
    <s v="Sq. metre"/>
    <n v="573065.26429999992"/>
    <s v="Output"/>
    <s v="CO2"/>
    <n v="0.16700000000000001"/>
    <n v="1.7850000000000001E-2"/>
    <n v="1"/>
    <m/>
    <n v="0"/>
    <n v="0"/>
    <n v="21"/>
    <m/>
    <n v="0"/>
    <n v="0"/>
    <n v="310"/>
    <n v="1708.278899615085"/>
  </r>
  <r>
    <n v="2011"/>
    <s v="2A3"/>
    <x v="5"/>
    <n v="23101"/>
    <n v="3711499"/>
    <n v="20"/>
    <s v="Sq. metre"/>
    <n v="3226199.6442"/>
    <s v="Output"/>
    <s v="CO2"/>
    <n v="0.16700000000000001"/>
    <n v="1.7850000000000001E-2"/>
    <n v="1"/>
    <m/>
    <n v="0"/>
    <n v="0"/>
    <n v="21"/>
    <m/>
    <n v="0"/>
    <n v="0"/>
    <n v="310"/>
    <n v="9617.1398293779894"/>
  </r>
  <r>
    <n v="2011"/>
    <s v="2A3"/>
    <x v="5"/>
    <n v="23101"/>
    <n v="3711500"/>
    <n v="20"/>
    <s v="Sq. metre"/>
    <n v="48597"/>
    <s v="Output"/>
    <s v="CO2"/>
    <n v="0.16700000000000001"/>
    <n v="1.7850000000000001E-2"/>
    <n v="1"/>
    <m/>
    <n v="0"/>
    <n v="0"/>
    <n v="21"/>
    <m/>
    <n v="0"/>
    <n v="0"/>
    <n v="310"/>
    <n v="144.86522715000001"/>
  </r>
  <r>
    <n v="2011"/>
    <s v="2A3"/>
    <x v="5"/>
    <n v="23101"/>
    <n v="3711500"/>
    <n v="20"/>
    <s v="Sq. metre"/>
    <n v="11070"/>
    <s v="Output"/>
    <s v="CO2"/>
    <n v="0.16700000000000001"/>
    <n v="1.7850000000000001E-2"/>
    <n v="1"/>
    <m/>
    <n v="0"/>
    <n v="0"/>
    <n v="21"/>
    <m/>
    <n v="0"/>
    <n v="0"/>
    <n v="310"/>
    <n v="32.999116500000007"/>
  </r>
  <r>
    <n v="2011"/>
    <s v="2A3"/>
    <x v="5"/>
    <n v="23101"/>
    <n v="3711500"/>
    <n v="20"/>
    <s v="Sq. metre"/>
    <n v="13601.25"/>
    <s v="Output"/>
    <s v="CO2"/>
    <n v="0.16700000000000001"/>
    <n v="1.7850000000000001E-2"/>
    <n v="1"/>
    <m/>
    <n v="0"/>
    <n v="0"/>
    <n v="21"/>
    <m/>
    <n v="0"/>
    <n v="0"/>
    <n v="310"/>
    <n v="40.544646187500007"/>
  </r>
  <r>
    <n v="2011"/>
    <s v="2A3"/>
    <x v="5"/>
    <n v="23101"/>
    <n v="3711500"/>
    <n v="20"/>
    <s v="Sq. metre"/>
    <n v="41948"/>
    <s v="Output"/>
    <s v="CO2"/>
    <n v="0.16700000000000001"/>
    <n v="1.7850000000000001E-2"/>
    <n v="1"/>
    <m/>
    <n v="0"/>
    <n v="0"/>
    <n v="21"/>
    <m/>
    <n v="0"/>
    <n v="0"/>
    <n v="310"/>
    <n v="125.04489060000002"/>
  </r>
  <r>
    <n v="2011"/>
    <s v="2A3"/>
    <x v="5"/>
    <n v="23101"/>
    <n v="3711500"/>
    <n v="20"/>
    <s v="Sq. metre"/>
    <n v="319485"/>
    <s v="Output"/>
    <s v="CO2"/>
    <n v="0.16700000000000001"/>
    <n v="1.7850000000000001E-2"/>
    <n v="1"/>
    <m/>
    <n v="0"/>
    <n v="0"/>
    <n v="21"/>
    <m/>
    <n v="0"/>
    <n v="0"/>
    <n v="310"/>
    <n v="952.36881075000008"/>
  </r>
  <r>
    <n v="2011"/>
    <s v="2A3"/>
    <x v="5"/>
    <n v="23101"/>
    <n v="3711500"/>
    <n v="20"/>
    <s v="Sq. metre"/>
    <n v="530851"/>
    <s v="Output"/>
    <s v="CO2"/>
    <n v="0.16700000000000001"/>
    <n v="1.7850000000000001E-2"/>
    <n v="1"/>
    <m/>
    <n v="0"/>
    <n v="0"/>
    <n v="21"/>
    <m/>
    <n v="0"/>
    <n v="0"/>
    <n v="310"/>
    <n v="1582.44028845"/>
  </r>
  <r>
    <n v="2011"/>
    <s v="2A3"/>
    <x v="5"/>
    <n v="23101"/>
    <n v="3711500"/>
    <n v="20"/>
    <s v="Sq. metre"/>
    <n v="14868"/>
    <s v="Output"/>
    <s v="CO2"/>
    <n v="0.16700000000000001"/>
    <n v="1.7850000000000001E-2"/>
    <n v="1"/>
    <m/>
    <n v="0"/>
    <n v="0"/>
    <n v="21"/>
    <m/>
    <n v="0"/>
    <n v="0"/>
    <n v="310"/>
    <n v="44.320764600000004"/>
  </r>
  <r>
    <n v="2011"/>
    <s v="2A3"/>
    <x v="5"/>
    <n v="23101"/>
    <n v="3711500"/>
    <n v="20"/>
    <s v="Sq. metre"/>
    <n v="309831.87690000003"/>
    <s v="Output"/>
    <s v="CO2"/>
    <n v="0.16700000000000001"/>
    <n v="1.7850000000000001E-2"/>
    <n v="1"/>
    <m/>
    <n v="0"/>
    <n v="0"/>
    <n v="21"/>
    <m/>
    <n v="0"/>
    <n v="0"/>
    <n v="310"/>
    <n v="923.59333344505524"/>
  </r>
  <r>
    <n v="2011"/>
    <s v="2A3"/>
    <x v="5"/>
    <n v="23101"/>
    <n v="3711500"/>
    <n v="20"/>
    <s v="Sq. metre"/>
    <n v="203482"/>
    <s v="Output"/>
    <s v="CO2"/>
    <n v="0.16700000000000001"/>
    <n v="1.7850000000000001E-2"/>
    <n v="1"/>
    <m/>
    <n v="0"/>
    <n v="0"/>
    <n v="21"/>
    <m/>
    <n v="0"/>
    <n v="0"/>
    <n v="310"/>
    <n v="606.56966790000001"/>
  </r>
  <r>
    <n v="2011"/>
    <s v="2A3"/>
    <x v="5"/>
    <n v="23101"/>
    <n v="3711602"/>
    <n v="9"/>
    <s v="Kg"/>
    <n v="604009"/>
    <s v="Output"/>
    <s v="CO2"/>
    <n v="0.16700000000000001"/>
    <n v="1"/>
    <n v="1"/>
    <m/>
    <n v="0"/>
    <n v="0"/>
    <n v="21"/>
    <m/>
    <n v="0"/>
    <n v="0"/>
    <n v="310"/>
    <n v="100.86950300000001"/>
  </r>
  <r>
    <n v="2011"/>
    <s v="2A3"/>
    <x v="5"/>
    <n v="23101"/>
    <n v="3711602"/>
    <n v="9"/>
    <s v="Kg"/>
    <n v="117513"/>
    <s v="Output"/>
    <s v="CO2"/>
    <n v="0.16700000000000001"/>
    <n v="1"/>
    <n v="1"/>
    <m/>
    <n v="0"/>
    <n v="0"/>
    <n v="21"/>
    <m/>
    <n v="0"/>
    <n v="0"/>
    <n v="310"/>
    <n v="19.624671000000003"/>
  </r>
  <r>
    <n v="2011"/>
    <s v="2A3"/>
    <x v="5"/>
    <n v="23101"/>
    <n v="3711703"/>
    <n v="9"/>
    <s v="Kg"/>
    <n v="2578879"/>
    <s v="Output"/>
    <s v="CO2"/>
    <n v="0.16700000000000001"/>
    <n v="1"/>
    <n v="1"/>
    <m/>
    <n v="0"/>
    <n v="0"/>
    <n v="21"/>
    <m/>
    <n v="0"/>
    <n v="0"/>
    <n v="310"/>
    <n v="430.67279300000001"/>
  </r>
  <r>
    <n v="2011"/>
    <s v="2A3"/>
    <x v="5"/>
    <n v="23101"/>
    <n v="3711703"/>
    <n v="9"/>
    <s v="Kg"/>
    <n v="1363716"/>
    <s v="Output"/>
    <s v="CO2"/>
    <n v="0.16700000000000001"/>
    <n v="1"/>
    <n v="1"/>
    <m/>
    <n v="0"/>
    <n v="0"/>
    <n v="21"/>
    <m/>
    <n v="0"/>
    <n v="0"/>
    <n v="310"/>
    <n v="227.74057200000001"/>
  </r>
  <r>
    <n v="2011"/>
    <s v="2A3"/>
    <x v="5"/>
    <n v="23102"/>
    <n v="3711103"/>
    <n v="9"/>
    <s v="Kg"/>
    <n v="2119365"/>
    <s v="Output"/>
    <s v="CO2"/>
    <n v="0.16700000000000001"/>
    <n v="1"/>
    <n v="1"/>
    <m/>
    <n v="0"/>
    <n v="0"/>
    <n v="21"/>
    <m/>
    <n v="0"/>
    <n v="0"/>
    <n v="310"/>
    <n v="353.93395500000003"/>
  </r>
  <r>
    <n v="2011"/>
    <s v="2A3"/>
    <x v="5"/>
    <n v="23102"/>
    <n v="3711103"/>
    <n v="9"/>
    <s v="Kg"/>
    <n v="3108875"/>
    <s v="Output"/>
    <s v="CO2"/>
    <n v="0.16700000000000001"/>
    <n v="1"/>
    <n v="1"/>
    <m/>
    <n v="0"/>
    <n v="0"/>
    <n v="21"/>
    <m/>
    <n v="0"/>
    <n v="0"/>
    <n v="310"/>
    <n v="519.18212500000004"/>
  </r>
  <r>
    <n v="2011"/>
    <s v="2A3"/>
    <x v="5"/>
    <n v="23102"/>
    <n v="3711103"/>
    <n v="9"/>
    <s v="Kg"/>
    <n v="2361426.6398999998"/>
    <s v="Output"/>
    <s v="CO2"/>
    <n v="0.16700000000000001"/>
    <n v="1"/>
    <n v="1"/>
    <m/>
    <n v="0"/>
    <n v="0"/>
    <n v="21"/>
    <m/>
    <n v="0"/>
    <n v="0"/>
    <n v="310"/>
    <n v="394.35824886329999"/>
  </r>
  <r>
    <n v="2011"/>
    <s v="2A3"/>
    <x v="5"/>
    <n v="23102"/>
    <n v="3711302"/>
    <n v="20"/>
    <s v="Sq. metre"/>
    <n v="695963"/>
    <s v="Output"/>
    <s v="CO2"/>
    <n v="0.16700000000000001"/>
    <n v="1.7850000000000001E-2"/>
    <n v="1"/>
    <m/>
    <n v="0"/>
    <n v="0"/>
    <n v="21"/>
    <m/>
    <n v="0"/>
    <n v="0"/>
    <n v="310"/>
    <n v="2074.6309048500002"/>
  </r>
  <r>
    <n v="2011"/>
    <s v="2A3"/>
    <x v="5"/>
    <n v="23102"/>
    <n v="3712101"/>
    <n v="9"/>
    <s v="Kg"/>
    <n v="50000000"/>
    <s v="Output"/>
    <s v="CO2"/>
    <n v="0.16700000000000001"/>
    <n v="1"/>
    <n v="1"/>
    <m/>
    <n v="0"/>
    <n v="0"/>
    <n v="21"/>
    <m/>
    <n v="0"/>
    <n v="0"/>
    <n v="310"/>
    <n v="8350.0000000000018"/>
  </r>
  <r>
    <n v="2011"/>
    <s v="2A3"/>
    <x v="5"/>
    <n v="23102"/>
    <n v="3712101"/>
    <n v="9"/>
    <s v="Kg"/>
    <n v="9361839.9375999998"/>
    <s v="Output"/>
    <s v="CO2"/>
    <n v="0.16700000000000001"/>
    <n v="1"/>
    <n v="1"/>
    <m/>
    <n v="0"/>
    <n v="0"/>
    <n v="21"/>
    <m/>
    <n v="0"/>
    <n v="0"/>
    <n v="310"/>
    <n v="1563.4272695792001"/>
  </r>
  <r>
    <n v="2011"/>
    <s v="2A3"/>
    <x v="5"/>
    <n v="23102"/>
    <n v="3712101"/>
    <n v="9"/>
    <s v="Kg"/>
    <n v="12500000"/>
    <s v="Output"/>
    <s v="CO2"/>
    <n v="0.16700000000000001"/>
    <n v="1"/>
    <n v="1"/>
    <m/>
    <n v="0"/>
    <n v="0"/>
    <n v="21"/>
    <m/>
    <n v="0"/>
    <n v="0"/>
    <n v="310"/>
    <n v="2087.5000000000005"/>
  </r>
  <r>
    <n v="2011"/>
    <s v="2A3"/>
    <x v="5"/>
    <n v="23102"/>
    <n v="3712101"/>
    <n v="9"/>
    <s v="Kg"/>
    <n v="214678.5"/>
    <s v="Output"/>
    <s v="CO2"/>
    <n v="0.16700000000000001"/>
    <n v="1"/>
    <n v="1"/>
    <m/>
    <n v="0"/>
    <n v="0"/>
    <n v="21"/>
    <m/>
    <n v="0"/>
    <n v="0"/>
    <n v="310"/>
    <n v="35.851309500000006"/>
  </r>
  <r>
    <n v="2011"/>
    <s v="2A3"/>
    <x v="5"/>
    <n v="23102"/>
    <n v="3712101"/>
    <n v="9"/>
    <s v="Kg"/>
    <n v="769132.8"/>
    <s v="Output"/>
    <s v="CO2"/>
    <n v="0.16700000000000001"/>
    <n v="1"/>
    <n v="1"/>
    <m/>
    <n v="0"/>
    <n v="0"/>
    <n v="21"/>
    <m/>
    <n v="0"/>
    <n v="0"/>
    <n v="310"/>
    <n v="128.44517760000002"/>
  </r>
  <r>
    <n v="2011"/>
    <s v="2A3"/>
    <x v="5"/>
    <n v="23102"/>
    <n v="3712102"/>
    <n v="9"/>
    <s v="Kg"/>
    <n v="3219.75"/>
    <s v="Output"/>
    <s v="CO2"/>
    <n v="0.16700000000000001"/>
    <n v="1"/>
    <n v="1"/>
    <m/>
    <n v="0"/>
    <n v="0"/>
    <n v="21"/>
    <m/>
    <n v="0"/>
    <n v="0"/>
    <n v="310"/>
    <n v="0.53769825000000004"/>
  </r>
  <r>
    <n v="2011"/>
    <s v="2A3"/>
    <x v="5"/>
    <n v="23102"/>
    <n v="3712102"/>
    <n v="9"/>
    <s v="Kg"/>
    <n v="879056"/>
    <s v="Output"/>
    <s v="CO2"/>
    <n v="0.16700000000000001"/>
    <n v="1"/>
    <n v="1"/>
    <m/>
    <n v="0"/>
    <n v="0"/>
    <n v="21"/>
    <m/>
    <n v="0"/>
    <n v="0"/>
    <n v="310"/>
    <n v="146.80235200000001"/>
  </r>
  <r>
    <n v="2011"/>
    <s v="2A3"/>
    <x v="5"/>
    <n v="23102"/>
    <n v="3712103"/>
    <n v="27"/>
    <s v="Tonne"/>
    <n v="147402.31590000002"/>
    <s v="Output"/>
    <s v="CO2"/>
    <n v="0.16700000000000001"/>
    <n v="1"/>
    <n v="1"/>
    <m/>
    <n v="0"/>
    <n v="0"/>
    <n v="21"/>
    <m/>
    <n v="0"/>
    <n v="0"/>
    <n v="310"/>
    <n v="24616.186755300005"/>
  </r>
  <r>
    <n v="2011"/>
    <s v="2A3"/>
    <x v="5"/>
    <n v="23102"/>
    <n v="3712103"/>
    <n v="27"/>
    <s v="Tonne"/>
    <n v="67815.199899999992"/>
    <s v="Output"/>
    <s v="CO2"/>
    <n v="0.16700000000000001"/>
    <n v="1"/>
    <n v="1"/>
    <m/>
    <n v="0"/>
    <n v="0"/>
    <n v="21"/>
    <m/>
    <n v="0"/>
    <n v="0"/>
    <n v="310"/>
    <n v="11325.1383833"/>
  </r>
  <r>
    <n v="2011"/>
    <s v="2A3"/>
    <x v="5"/>
    <n v="23102"/>
    <n v="3712103"/>
    <n v="27"/>
    <s v="Tonne"/>
    <n v="735"/>
    <s v="Output"/>
    <s v="CO2"/>
    <n v="0.16700000000000001"/>
    <n v="1"/>
    <n v="1"/>
    <m/>
    <n v="0"/>
    <n v="0"/>
    <n v="21"/>
    <m/>
    <n v="0"/>
    <n v="0"/>
    <n v="310"/>
    <n v="122.745"/>
  </r>
  <r>
    <n v="2011"/>
    <s v="2A3"/>
    <x v="5"/>
    <n v="23102"/>
    <n v="3712103"/>
    <n v="27"/>
    <s v="Tonne"/>
    <n v="756659.04459999991"/>
    <s v="Output"/>
    <s v="CO2"/>
    <n v="0.16700000000000001"/>
    <n v="1"/>
    <n v="1"/>
    <m/>
    <n v="0"/>
    <n v="0"/>
    <n v="21"/>
    <m/>
    <n v="0"/>
    <n v="0"/>
    <n v="310"/>
    <n v="126362.06044819999"/>
  </r>
  <r>
    <n v="2011"/>
    <s v="2A3"/>
    <x v="5"/>
    <n v="23102"/>
    <n v="3712105"/>
    <n v="9"/>
    <s v="Kg"/>
    <n v="16438"/>
    <s v="Output"/>
    <s v="CO2"/>
    <n v="0.16700000000000001"/>
    <n v="1"/>
    <n v="1"/>
    <m/>
    <n v="0"/>
    <n v="0"/>
    <n v="21"/>
    <m/>
    <n v="0"/>
    <n v="0"/>
    <n v="310"/>
    <n v="2.7451460000000001"/>
  </r>
  <r>
    <n v="2011"/>
    <s v="2A3"/>
    <x v="5"/>
    <n v="23102"/>
    <n v="3712106"/>
    <n v="14"/>
    <s v="Metres"/>
    <n v="2640"/>
    <s v="Output"/>
    <s v="CO2"/>
    <n v="0.16700000000000001"/>
    <n v="1"/>
    <n v="1"/>
    <m/>
    <n v="0"/>
    <n v="0"/>
    <n v="21"/>
    <m/>
    <n v="0"/>
    <n v="0"/>
    <n v="310"/>
    <n v="440.88000000000005"/>
  </r>
  <r>
    <n v="2011"/>
    <s v="2A3"/>
    <x v="5"/>
    <n v="23102"/>
    <n v="3712106"/>
    <n v="14"/>
    <s v="Metres"/>
    <n v="42084"/>
    <s v="Output"/>
    <s v="CO2"/>
    <n v="0.16700000000000001"/>
    <n v="1"/>
    <n v="1"/>
    <m/>
    <n v="0"/>
    <n v="0"/>
    <n v="21"/>
    <m/>
    <n v="0"/>
    <n v="0"/>
    <n v="310"/>
    <n v="7028.0280000000002"/>
  </r>
  <r>
    <n v="2011"/>
    <s v="2A3"/>
    <x v="5"/>
    <n v="23102"/>
    <n v="3712106"/>
    <n v="14"/>
    <s v="Metres"/>
    <n v="72786.304999999993"/>
    <s v="Output"/>
    <s v="CO2"/>
    <n v="0.16700000000000001"/>
    <n v="1"/>
    <n v="1"/>
    <m/>
    <n v="0"/>
    <n v="0"/>
    <n v="21"/>
    <m/>
    <n v="0"/>
    <n v="0"/>
    <n v="310"/>
    <n v="12155.312935"/>
  </r>
  <r>
    <n v="2011"/>
    <s v="2A3"/>
    <x v="5"/>
    <n v="23102"/>
    <n v="3712106"/>
    <n v="14"/>
    <s v="Metres"/>
    <n v="400"/>
    <s v="Output"/>
    <s v="CO2"/>
    <n v="0.16700000000000001"/>
    <n v="1"/>
    <n v="1"/>
    <m/>
    <n v="0"/>
    <n v="0"/>
    <n v="21"/>
    <m/>
    <n v="0"/>
    <n v="0"/>
    <n v="310"/>
    <n v="66.8"/>
  </r>
  <r>
    <n v="2011"/>
    <s v="2A3"/>
    <x v="5"/>
    <n v="23102"/>
    <n v="3712106"/>
    <n v="14"/>
    <s v="Metres"/>
    <n v="2816.5679"/>
    <s v="Output"/>
    <s v="CO2"/>
    <n v="0.16700000000000001"/>
    <n v="1"/>
    <n v="1"/>
    <m/>
    <n v="0"/>
    <n v="0"/>
    <n v="21"/>
    <m/>
    <n v="0"/>
    <n v="0"/>
    <n v="310"/>
    <n v="470.36683930000004"/>
  </r>
  <r>
    <n v="2011"/>
    <s v="2A3"/>
    <x v="5"/>
    <n v="23102"/>
    <n v="3712106"/>
    <n v="14"/>
    <s v="Metres"/>
    <n v="142756"/>
    <s v="Output"/>
    <s v="CO2"/>
    <n v="0.16700000000000001"/>
    <n v="1"/>
    <n v="1"/>
    <m/>
    <n v="0"/>
    <n v="0"/>
    <n v="21"/>
    <m/>
    <n v="0"/>
    <n v="0"/>
    <n v="310"/>
    <n v="23840.252"/>
  </r>
  <r>
    <n v="2011"/>
    <s v="2A3"/>
    <x v="5"/>
    <n v="23102"/>
    <n v="3712106"/>
    <n v="14"/>
    <s v="Metres"/>
    <n v="789.75"/>
    <s v="Output"/>
    <s v="CO2"/>
    <n v="0.16700000000000001"/>
    <n v="1"/>
    <n v="1"/>
    <m/>
    <n v="0"/>
    <n v="0"/>
    <n v="21"/>
    <m/>
    <n v="0"/>
    <n v="0"/>
    <n v="310"/>
    <n v="131.88825"/>
  </r>
  <r>
    <n v="2011"/>
    <s v="2A3"/>
    <x v="5"/>
    <n v="23102"/>
    <n v="3712106"/>
    <n v="14"/>
    <s v="Metres"/>
    <n v="3546"/>
    <s v="Output"/>
    <s v="CO2"/>
    <n v="0.16700000000000001"/>
    <n v="1"/>
    <n v="1"/>
    <m/>
    <n v="0"/>
    <n v="0"/>
    <n v="21"/>
    <m/>
    <n v="0"/>
    <n v="0"/>
    <n v="310"/>
    <n v="592.18200000000002"/>
  </r>
  <r>
    <n v="2011"/>
    <s v="2A3"/>
    <x v="5"/>
    <n v="23102"/>
    <n v="3712106"/>
    <n v="14"/>
    <s v="Metres"/>
    <n v="43051.5141"/>
    <s v="Output"/>
    <s v="CO2"/>
    <n v="0.16700000000000001"/>
    <n v="1"/>
    <n v="1"/>
    <m/>
    <n v="0"/>
    <n v="0"/>
    <n v="21"/>
    <m/>
    <n v="0"/>
    <n v="0"/>
    <n v="310"/>
    <n v="7189.6028547000005"/>
  </r>
  <r>
    <n v="2011"/>
    <s v="2A3"/>
    <x v="5"/>
    <n v="23102"/>
    <n v="3712106"/>
    <n v="14"/>
    <s v="Metres"/>
    <n v="40.5"/>
    <s v="Output"/>
    <s v="CO2"/>
    <n v="0.16700000000000001"/>
    <n v="1"/>
    <n v="1"/>
    <m/>
    <n v="0"/>
    <n v="0"/>
    <n v="21"/>
    <m/>
    <n v="0"/>
    <n v="0"/>
    <n v="310"/>
    <n v="6.7635000000000005"/>
  </r>
  <r>
    <n v="2011"/>
    <s v="2A3"/>
    <x v="5"/>
    <n v="23102"/>
    <n v="3712106"/>
    <n v="14"/>
    <s v="Metres"/>
    <n v="1224209.3753000002"/>
    <s v="Output"/>
    <s v="CO2"/>
    <n v="0.16700000000000001"/>
    <n v="1"/>
    <n v="1"/>
    <m/>
    <n v="0"/>
    <n v="0"/>
    <n v="21"/>
    <m/>
    <n v="0"/>
    <n v="0"/>
    <n v="310"/>
    <n v="204442.96567510004"/>
  </r>
  <r>
    <n v="2011"/>
    <s v="2A3"/>
    <x v="5"/>
    <n v="23102"/>
    <n v="3712106"/>
    <n v="14"/>
    <s v="Metres"/>
    <n v="90780.534"/>
    <s v="Output"/>
    <s v="CO2"/>
    <n v="0.16700000000000001"/>
    <n v="1"/>
    <n v="1"/>
    <m/>
    <n v="0"/>
    <n v="0"/>
    <n v="21"/>
    <m/>
    <n v="0"/>
    <n v="0"/>
    <n v="310"/>
    <n v="15160.349178"/>
  </r>
  <r>
    <n v="2011"/>
    <s v="2A3"/>
    <x v="5"/>
    <n v="23102"/>
    <n v="3712106"/>
    <n v="14"/>
    <s v="Metres"/>
    <n v="705"/>
    <s v="Output"/>
    <s v="CO2"/>
    <n v="0.16700000000000001"/>
    <n v="1"/>
    <n v="1"/>
    <m/>
    <n v="0"/>
    <n v="0"/>
    <n v="21"/>
    <m/>
    <n v="0"/>
    <n v="0"/>
    <n v="310"/>
    <n v="117.73500000000001"/>
  </r>
  <r>
    <n v="2011"/>
    <s v="2A3"/>
    <x v="5"/>
    <n v="23102"/>
    <n v="3712106"/>
    <n v="14"/>
    <s v="Metres"/>
    <n v="13405"/>
    <s v="Output"/>
    <s v="CO2"/>
    <n v="0.16700000000000001"/>
    <n v="1"/>
    <n v="1"/>
    <m/>
    <n v="0"/>
    <n v="0"/>
    <n v="21"/>
    <m/>
    <n v="0"/>
    <n v="0"/>
    <n v="310"/>
    <n v="2238.6350000000002"/>
  </r>
  <r>
    <n v="2011"/>
    <s v="2A3"/>
    <x v="5"/>
    <n v="23102"/>
    <n v="3712106"/>
    <n v="14"/>
    <s v="Metres"/>
    <n v="2961.7459999999996"/>
    <s v="Output"/>
    <s v="CO2"/>
    <n v="0.16700000000000001"/>
    <n v="1"/>
    <n v="1"/>
    <m/>
    <n v="0"/>
    <n v="0"/>
    <n v="21"/>
    <m/>
    <n v="0"/>
    <n v="0"/>
    <n v="310"/>
    <n v="494.61158199999994"/>
  </r>
  <r>
    <n v="2011"/>
    <s v="2A3"/>
    <x v="5"/>
    <n v="23102"/>
    <n v="3712106"/>
    <n v="14"/>
    <s v="Metres"/>
    <n v="106050.1689"/>
    <s v="Output"/>
    <s v="CO2"/>
    <n v="0.16700000000000001"/>
    <n v="1"/>
    <n v="1"/>
    <m/>
    <n v="0"/>
    <n v="0"/>
    <n v="21"/>
    <m/>
    <n v="0"/>
    <n v="0"/>
    <n v="310"/>
    <n v="17710.378206300004"/>
  </r>
  <r>
    <n v="2011"/>
    <s v="2A3"/>
    <x v="5"/>
    <n v="23102"/>
    <n v="3712106"/>
    <n v="14"/>
    <s v="Metres"/>
    <n v="350"/>
    <s v="Output"/>
    <s v="CO2"/>
    <n v="0.16700000000000001"/>
    <n v="1"/>
    <n v="1"/>
    <m/>
    <n v="0"/>
    <n v="0"/>
    <n v="21"/>
    <m/>
    <n v="0"/>
    <n v="0"/>
    <n v="310"/>
    <n v="58.45"/>
  </r>
  <r>
    <n v="2011"/>
    <s v="2A3"/>
    <x v="5"/>
    <n v="23102"/>
    <n v="3712106"/>
    <n v="14"/>
    <s v="Metres"/>
    <n v="4972"/>
    <s v="Output"/>
    <s v="CO2"/>
    <n v="0.16700000000000001"/>
    <n v="1"/>
    <n v="1"/>
    <m/>
    <n v="0"/>
    <n v="0"/>
    <n v="21"/>
    <m/>
    <n v="0"/>
    <n v="0"/>
    <n v="310"/>
    <n v="830.32400000000007"/>
  </r>
  <r>
    <n v="2011"/>
    <s v="2A3"/>
    <x v="5"/>
    <n v="23102"/>
    <n v="3712106"/>
    <n v="14"/>
    <s v="Metres"/>
    <n v="1050"/>
    <s v="Output"/>
    <s v="CO2"/>
    <n v="0.16700000000000001"/>
    <n v="1"/>
    <n v="1"/>
    <m/>
    <n v="0"/>
    <n v="0"/>
    <n v="21"/>
    <m/>
    <n v="0"/>
    <n v="0"/>
    <n v="310"/>
    <n v="175.35000000000002"/>
  </r>
  <r>
    <n v="2011"/>
    <s v="2A3"/>
    <x v="5"/>
    <n v="23102"/>
    <n v="3712106"/>
    <n v="14"/>
    <s v="Metres"/>
    <n v="7338"/>
    <s v="Output"/>
    <s v="CO2"/>
    <n v="0.16700000000000001"/>
    <n v="1"/>
    <n v="1"/>
    <m/>
    <n v="0"/>
    <n v="0"/>
    <n v="21"/>
    <m/>
    <n v="0"/>
    <n v="0"/>
    <n v="310"/>
    <n v="1225.4460000000001"/>
  </r>
  <r>
    <n v="2011"/>
    <s v="2A3"/>
    <x v="5"/>
    <n v="23102"/>
    <n v="3712106"/>
    <n v="14"/>
    <s v="Metres"/>
    <n v="188564.05010000002"/>
    <s v="Output"/>
    <s v="CO2"/>
    <n v="0.16700000000000001"/>
    <n v="1"/>
    <n v="1"/>
    <m/>
    <n v="0"/>
    <n v="0"/>
    <n v="21"/>
    <m/>
    <n v="0"/>
    <n v="0"/>
    <n v="310"/>
    <n v="31490.196366700005"/>
  </r>
  <r>
    <n v="2011"/>
    <s v="2A3"/>
    <x v="5"/>
    <n v="23102"/>
    <n v="3719199"/>
    <n v="9"/>
    <s v="Kg"/>
    <n v="932489.4852"/>
    <s v="Output"/>
    <s v="CO2"/>
    <n v="0.16700000000000001"/>
    <n v="1"/>
    <n v="1"/>
    <m/>
    <n v="0"/>
    <n v="0"/>
    <n v="21"/>
    <m/>
    <n v="0"/>
    <n v="0"/>
    <n v="310"/>
    <n v="155.72574402840002"/>
  </r>
  <r>
    <n v="2011"/>
    <s v="2C1"/>
    <x v="6"/>
    <n v="24101"/>
    <n v="1633002"/>
    <n v="27"/>
    <s v="Tonne"/>
    <n v="10260"/>
    <s v="Input"/>
    <s v="CO2"/>
    <n v="0.526586"/>
    <n v="1"/>
    <n v="1"/>
    <m/>
    <n v="0"/>
    <n v="0"/>
    <n v="21"/>
    <m/>
    <n v="0"/>
    <n v="0"/>
    <n v="310"/>
    <n v="5402.7723599999999"/>
  </r>
  <r>
    <n v="2011"/>
    <s v="2C1"/>
    <x v="6"/>
    <n v="24101"/>
    <n v="1633002"/>
    <n v="27"/>
    <s v="Tonne"/>
    <n v="738"/>
    <s v="Input"/>
    <s v="CO2"/>
    <n v="0.526586"/>
    <n v="1"/>
    <n v="1"/>
    <m/>
    <n v="0"/>
    <n v="0"/>
    <n v="21"/>
    <m/>
    <n v="0"/>
    <n v="0"/>
    <n v="310"/>
    <n v="388.62046800000002"/>
  </r>
  <r>
    <n v="2011"/>
    <s v="2C1"/>
    <x v="6"/>
    <n v="24101"/>
    <n v="1633002"/>
    <n v="27"/>
    <s v="Tonne"/>
    <n v="56.605500000000006"/>
    <s v="Input"/>
    <s v="CO2"/>
    <n v="0.526586"/>
    <n v="1"/>
    <n v="1"/>
    <m/>
    <n v="0"/>
    <n v="0"/>
    <n v="21"/>
    <m/>
    <n v="0"/>
    <n v="0"/>
    <n v="310"/>
    <n v="29.807663823000002"/>
  </r>
  <r>
    <n v="2011"/>
    <s v="2C1"/>
    <x v="6"/>
    <n v="24101"/>
    <n v="1633002"/>
    <n v="27"/>
    <s v="Tonne"/>
    <n v="4328.9688000000006"/>
    <s v="Input"/>
    <s v="CO2"/>
    <n v="0.526586"/>
    <n v="1"/>
    <n v="1"/>
    <m/>
    <n v="0"/>
    <n v="0"/>
    <n v="21"/>
    <m/>
    <n v="0"/>
    <n v="0"/>
    <n v="310"/>
    <n v="2279.5743645168004"/>
  </r>
  <r>
    <n v="2011"/>
    <s v="2C1"/>
    <x v="6"/>
    <n v="24101"/>
    <n v="1633002"/>
    <n v="27"/>
    <s v="Tonne"/>
    <n v="11777"/>
    <s v="Input"/>
    <s v="CO2"/>
    <n v="0.526586"/>
    <n v="1"/>
    <n v="1"/>
    <m/>
    <n v="0"/>
    <n v="0"/>
    <n v="21"/>
    <m/>
    <n v="0"/>
    <n v="0"/>
    <n v="310"/>
    <n v="6201.6033219999999"/>
  </r>
  <r>
    <n v="2011"/>
    <s v="2C1"/>
    <x v="6"/>
    <n v="24101"/>
    <n v="1633002"/>
    <n v="27"/>
    <s v="Tonne"/>
    <n v="724021.18099999998"/>
    <s v="Input"/>
    <s v="CO2"/>
    <n v="0.526586"/>
    <n v="1"/>
    <n v="1"/>
    <m/>
    <n v="0"/>
    <n v="0"/>
    <n v="21"/>
    <m/>
    <n v="0"/>
    <n v="0"/>
    <n v="310"/>
    <n v="381259.41761806601"/>
  </r>
  <r>
    <n v="2011"/>
    <s v="2C1"/>
    <x v="6"/>
    <n v="24101"/>
    <n v="1633002"/>
    <n v="27"/>
    <s v="Tonne"/>
    <n v="77776"/>
    <s v="Input"/>
    <s v="CO2"/>
    <n v="0.526586"/>
    <n v="1"/>
    <n v="1"/>
    <m/>
    <n v="0"/>
    <n v="0"/>
    <n v="21"/>
    <m/>
    <n v="0"/>
    <n v="0"/>
    <n v="310"/>
    <n v="40955.752736000002"/>
  </r>
  <r>
    <n v="2011"/>
    <s v="2C1"/>
    <x v="6"/>
    <n v="24101"/>
    <n v="1633002"/>
    <n v="27"/>
    <s v="Tonne"/>
    <n v="27117"/>
    <s v="Input"/>
    <s v="CO2"/>
    <n v="0.526586"/>
    <n v="1"/>
    <n v="1"/>
    <m/>
    <n v="0"/>
    <n v="0"/>
    <n v="21"/>
    <m/>
    <n v="0"/>
    <n v="0"/>
    <n v="310"/>
    <n v="14279.432562"/>
  </r>
  <r>
    <n v="2011"/>
    <s v="2C1"/>
    <x v="6"/>
    <n v="24101"/>
    <n v="1633002"/>
    <n v="27"/>
    <s v="Tonne"/>
    <n v="616.37099999999998"/>
    <s v="Input"/>
    <s v="CO2"/>
    <n v="0.526586"/>
    <n v="1"/>
    <n v="1"/>
    <m/>
    <n v="0"/>
    <n v="0"/>
    <n v="21"/>
    <m/>
    <n v="0"/>
    <n v="0"/>
    <n v="310"/>
    <n v="324.57233940599997"/>
  </r>
  <r>
    <n v="2011"/>
    <s v="2C1"/>
    <x v="6"/>
    <n v="24101"/>
    <n v="1633002"/>
    <n v="27"/>
    <s v="Tonne"/>
    <n v="23838"/>
    <s v="Input"/>
    <s v="CO2"/>
    <n v="0.526586"/>
    <n v="1"/>
    <n v="1"/>
    <m/>
    <n v="0"/>
    <n v="0"/>
    <n v="21"/>
    <m/>
    <n v="0"/>
    <n v="0"/>
    <n v="310"/>
    <n v="12552.757068000001"/>
  </r>
  <r>
    <n v="2011"/>
    <s v="2C1"/>
    <x v="6"/>
    <n v="24101"/>
    <n v="1633002"/>
    <n v="27"/>
    <s v="Tonne"/>
    <n v="24483"/>
    <s v="Input"/>
    <s v="CO2"/>
    <n v="0.526586"/>
    <n v="1"/>
    <n v="1"/>
    <m/>
    <n v="0"/>
    <n v="0"/>
    <n v="21"/>
    <m/>
    <n v="0"/>
    <n v="0"/>
    <n v="310"/>
    <n v="12892.405038000001"/>
  </r>
  <r>
    <n v="2011"/>
    <s v="2C1"/>
    <x v="6"/>
    <n v="24101"/>
    <n v="1633002"/>
    <n v="27"/>
    <s v="Tonne"/>
    <n v="1259"/>
    <s v="Input"/>
    <s v="CO2"/>
    <n v="0.526586"/>
    <n v="1"/>
    <n v="1"/>
    <m/>
    <n v="0"/>
    <n v="0"/>
    <n v="21"/>
    <m/>
    <n v="0"/>
    <n v="0"/>
    <n v="310"/>
    <n v="662.97177399999998"/>
  </r>
  <r>
    <n v="2011"/>
    <s v="2C1"/>
    <x v="6"/>
    <n v="24101"/>
    <n v="1633002"/>
    <n v="27"/>
    <s v="Tonne"/>
    <n v="36941"/>
    <s v="Input"/>
    <s v="CO2"/>
    <n v="0.526586"/>
    <n v="1"/>
    <n v="1"/>
    <m/>
    <n v="0"/>
    <n v="0"/>
    <n v="21"/>
    <m/>
    <n v="0"/>
    <n v="0"/>
    <n v="310"/>
    <n v="19452.613426"/>
  </r>
  <r>
    <n v="2011"/>
    <s v="2C1"/>
    <x v="6"/>
    <n v="24101"/>
    <n v="1633002"/>
    <n v="27"/>
    <s v="Tonne"/>
    <n v="20804"/>
    <s v="Input"/>
    <s v="CO2"/>
    <n v="0.526586"/>
    <n v="1"/>
    <n v="1"/>
    <m/>
    <n v="0"/>
    <n v="0"/>
    <n v="21"/>
    <m/>
    <n v="0"/>
    <n v="0"/>
    <n v="310"/>
    <n v="10955.095144000001"/>
  </r>
  <r>
    <n v="2011"/>
    <s v="2C1"/>
    <x v="6"/>
    <n v="24101"/>
    <n v="1633002"/>
    <n v="27"/>
    <s v="Tonne"/>
    <n v="4816"/>
    <s v="Input"/>
    <s v="CO2"/>
    <n v="0.526586"/>
    <n v="1"/>
    <n v="1"/>
    <m/>
    <n v="0"/>
    <n v="0"/>
    <n v="21"/>
    <m/>
    <n v="0"/>
    <n v="0"/>
    <n v="310"/>
    <n v="2536.038176"/>
  </r>
  <r>
    <n v="2011"/>
    <s v="2C1"/>
    <x v="6"/>
    <n v="24101"/>
    <n v="1633002"/>
    <n v="27"/>
    <s v="Tonne"/>
    <n v="9771"/>
    <s v="Input"/>
    <s v="CO2"/>
    <n v="0.526586"/>
    <n v="1"/>
    <n v="1"/>
    <m/>
    <n v="0"/>
    <n v="0"/>
    <n v="21"/>
    <m/>
    <n v="0"/>
    <n v="0"/>
    <n v="310"/>
    <n v="5145.2718059999997"/>
  </r>
  <r>
    <n v="2011"/>
    <s v="2C1"/>
    <x v="6"/>
    <n v="24101"/>
    <n v="1633002"/>
    <n v="27"/>
    <s v="Tonne"/>
    <n v="340791.92799999996"/>
    <s v="Input"/>
    <s v="CO2"/>
    <n v="0.526586"/>
    <n v="1"/>
    <n v="1"/>
    <m/>
    <n v="0"/>
    <n v="0"/>
    <n v="21"/>
    <m/>
    <n v="0"/>
    <n v="0"/>
    <n v="310"/>
    <n v="179456.25819780797"/>
  </r>
  <r>
    <n v="2011"/>
    <s v="2C1"/>
    <x v="6"/>
    <n v="24101"/>
    <n v="1633002"/>
    <n v="27"/>
    <s v="Tonne"/>
    <n v="11895"/>
    <s v="Input"/>
    <s v="CO2"/>
    <n v="0.526586"/>
    <n v="1"/>
    <n v="1"/>
    <m/>
    <n v="0"/>
    <n v="0"/>
    <n v="21"/>
    <m/>
    <n v="0"/>
    <n v="0"/>
    <n v="310"/>
    <n v="6263.7404699999997"/>
  </r>
  <r>
    <n v="2011"/>
    <s v="2C1"/>
    <x v="6"/>
    <n v="24101"/>
    <n v="1633002"/>
    <n v="27"/>
    <s v="Tonne"/>
    <n v="457"/>
    <s v="Input"/>
    <s v="CO2"/>
    <n v="0.526586"/>
    <n v="1"/>
    <n v="1"/>
    <m/>
    <n v="0"/>
    <n v="0"/>
    <n v="21"/>
    <m/>
    <n v="0"/>
    <n v="0"/>
    <n v="310"/>
    <n v="240.64980199999999"/>
  </r>
  <r>
    <n v="2011"/>
    <s v="2C1"/>
    <x v="6"/>
    <n v="24101"/>
    <n v="1633002"/>
    <n v="27"/>
    <s v="Tonne"/>
    <n v="6152"/>
    <s v="Input"/>
    <s v="CO2"/>
    <n v="0.526586"/>
    <n v="1"/>
    <n v="1"/>
    <m/>
    <n v="0"/>
    <n v="0"/>
    <n v="21"/>
    <m/>
    <n v="0"/>
    <n v="0"/>
    <n v="310"/>
    <n v="3239.5570720000001"/>
  </r>
  <r>
    <n v="2011"/>
    <s v="2C1"/>
    <x v="6"/>
    <n v="24101"/>
    <n v="1633002"/>
    <n v="27"/>
    <s v="Tonne"/>
    <n v="15353"/>
    <s v="Input"/>
    <s v="CO2"/>
    <n v="0.526586"/>
    <n v="1"/>
    <n v="1"/>
    <m/>
    <n v="0"/>
    <n v="0"/>
    <n v="21"/>
    <m/>
    <n v="0"/>
    <n v="0"/>
    <n v="310"/>
    <n v="8084.6748580000003"/>
  </r>
  <r>
    <n v="2011"/>
    <s v="2C1"/>
    <x v="6"/>
    <n v="24101"/>
    <n v="1633002"/>
    <n v="27"/>
    <s v="Tonne"/>
    <n v="6"/>
    <s v="Input"/>
    <s v="CO2"/>
    <n v="0.526586"/>
    <n v="1"/>
    <n v="1"/>
    <m/>
    <n v="0"/>
    <n v="0"/>
    <n v="21"/>
    <m/>
    <n v="0"/>
    <n v="0"/>
    <n v="310"/>
    <n v="3.159516"/>
  </r>
  <r>
    <n v="2011"/>
    <s v="2C1"/>
    <x v="6"/>
    <n v="24101"/>
    <n v="1633002"/>
    <n v="27"/>
    <s v="Tonne"/>
    <n v="4830"/>
    <s v="Input"/>
    <s v="CO2"/>
    <n v="0.526586"/>
    <n v="1"/>
    <n v="1"/>
    <m/>
    <n v="0"/>
    <n v="0"/>
    <n v="21"/>
    <m/>
    <n v="0"/>
    <n v="0"/>
    <n v="310"/>
    <n v="2543.4103799999998"/>
  </r>
  <r>
    <n v="2011"/>
    <s v="2C1"/>
    <x v="6"/>
    <n v="24101"/>
    <n v="1633002"/>
    <n v="27"/>
    <s v="Tonne"/>
    <n v="12287"/>
    <s v="Input"/>
    <s v="CO2"/>
    <n v="0.526586"/>
    <n v="1"/>
    <n v="1"/>
    <m/>
    <n v="0"/>
    <n v="0"/>
    <n v="21"/>
    <m/>
    <n v="0"/>
    <n v="0"/>
    <n v="310"/>
    <n v="6470.162182"/>
  </r>
  <r>
    <n v="2011"/>
    <s v="2C1"/>
    <x v="6"/>
    <n v="24101"/>
    <n v="1633002"/>
    <n v="27"/>
    <s v="Tonne"/>
    <n v="16579"/>
    <s v="Input"/>
    <s v="CO2"/>
    <n v="0.526586"/>
    <n v="1"/>
    <n v="1"/>
    <m/>
    <n v="0"/>
    <n v="0"/>
    <n v="21"/>
    <m/>
    <n v="0"/>
    <n v="0"/>
    <n v="310"/>
    <n v="8730.2692939999997"/>
  </r>
  <r>
    <n v="2011"/>
    <s v="2C1"/>
    <x v="6"/>
    <n v="24101"/>
    <n v="1633002"/>
    <n v="27"/>
    <s v="Tonne"/>
    <n v="7561"/>
    <s v="Input"/>
    <s v="CO2"/>
    <n v="0.526586"/>
    <n v="1"/>
    <n v="1"/>
    <m/>
    <n v="0"/>
    <n v="0"/>
    <n v="21"/>
    <m/>
    <n v="0"/>
    <n v="0"/>
    <n v="310"/>
    <n v="3981.5167459999998"/>
  </r>
  <r>
    <n v="2011"/>
    <s v="2C1"/>
    <x v="6"/>
    <n v="24101"/>
    <n v="1633002"/>
    <n v="27"/>
    <s v="Tonne"/>
    <n v="17567"/>
    <s v="Input"/>
    <s v="CO2"/>
    <n v="0.526586"/>
    <n v="1"/>
    <n v="1"/>
    <m/>
    <n v="0"/>
    <n v="0"/>
    <n v="21"/>
    <m/>
    <n v="0"/>
    <n v="0"/>
    <n v="310"/>
    <n v="9250.5362619999996"/>
  </r>
  <r>
    <n v="2011"/>
    <s v="2C1"/>
    <x v="6"/>
    <n v="24101"/>
    <n v="1633002"/>
    <n v="27"/>
    <s v="Tonne"/>
    <n v="9895"/>
    <s v="Input"/>
    <s v="CO2"/>
    <n v="0.526586"/>
    <n v="1"/>
    <n v="1"/>
    <m/>
    <n v="0"/>
    <n v="0"/>
    <n v="21"/>
    <m/>
    <n v="0"/>
    <n v="0"/>
    <n v="310"/>
    <n v="5210.5684700000002"/>
  </r>
  <r>
    <n v="2011"/>
    <s v="2C1"/>
    <x v="6"/>
    <n v="24101"/>
    <n v="1633002"/>
    <n v="27"/>
    <s v="Tonne"/>
    <n v="2746"/>
    <s v="Input"/>
    <s v="CO2"/>
    <n v="0.526586"/>
    <n v="1"/>
    <n v="1"/>
    <m/>
    <n v="0"/>
    <n v="0"/>
    <n v="21"/>
    <m/>
    <n v="0"/>
    <n v="0"/>
    <n v="310"/>
    <n v="1446.0051559999999"/>
  </r>
  <r>
    <n v="2011"/>
    <s v="2C1"/>
    <x v="6"/>
    <n v="24101"/>
    <n v="1633002"/>
    <n v="27"/>
    <s v="Tonne"/>
    <n v="806.77559999999994"/>
    <s v="Input"/>
    <s v="CO2"/>
    <n v="0.526586"/>
    <n v="1"/>
    <n v="1"/>
    <m/>
    <n v="0"/>
    <n v="0"/>
    <n v="21"/>
    <m/>
    <n v="0"/>
    <n v="0"/>
    <n v="310"/>
    <n v="424.83673610159997"/>
  </r>
  <r>
    <n v="2011"/>
    <s v="2C1"/>
    <x v="6"/>
    <n v="24101"/>
    <n v="1633002"/>
    <n v="27"/>
    <s v="Tonne"/>
    <n v="25320"/>
    <s v="Input"/>
    <s v="CO2"/>
    <n v="0.526586"/>
    <n v="1"/>
    <n v="1"/>
    <m/>
    <n v="0"/>
    <n v="0"/>
    <n v="21"/>
    <m/>
    <n v="0"/>
    <n v="0"/>
    <n v="310"/>
    <n v="13333.157520000001"/>
  </r>
  <r>
    <n v="2011"/>
    <s v="2C1"/>
    <x v="7"/>
    <n v="24101"/>
    <n v="1633005"/>
    <n v="27"/>
    <s v="Tonne"/>
    <n v="38105"/>
    <s v="Input"/>
    <s v="CO2"/>
    <n v="0.45267000000000002"/>
    <n v="1"/>
    <n v="1"/>
    <m/>
    <n v="0"/>
    <n v="0"/>
    <n v="21"/>
    <m/>
    <n v="0"/>
    <n v="0"/>
    <n v="310"/>
    <n v="17248.99035"/>
  </r>
  <r>
    <n v="2011"/>
    <s v="2C1"/>
    <x v="7"/>
    <n v="24101"/>
    <n v="1633005"/>
    <n v="27"/>
    <s v="Tonne"/>
    <n v="12105"/>
    <s v="Input"/>
    <s v="CO2"/>
    <n v="0.45267000000000002"/>
    <n v="1"/>
    <n v="1"/>
    <m/>
    <n v="0"/>
    <n v="0"/>
    <n v="21"/>
    <m/>
    <n v="0"/>
    <n v="0"/>
    <n v="310"/>
    <n v="5479.57035"/>
  </r>
  <r>
    <n v="2011"/>
    <s v="2C1"/>
    <x v="7"/>
    <n v="24101"/>
    <n v="1633005"/>
    <n v="27"/>
    <s v="Tonne"/>
    <n v="10192"/>
    <s v="Input"/>
    <s v="CO2"/>
    <n v="0.45267000000000002"/>
    <n v="1"/>
    <n v="1"/>
    <m/>
    <n v="0"/>
    <n v="0"/>
    <n v="21"/>
    <m/>
    <n v="0"/>
    <n v="0"/>
    <n v="310"/>
    <n v="4613.6126400000003"/>
  </r>
  <r>
    <n v="2011"/>
    <s v="2C1"/>
    <x v="7"/>
    <n v="24101"/>
    <n v="1633005"/>
    <n v="27"/>
    <s v="Tonne"/>
    <n v="565"/>
    <s v="Input"/>
    <s v="CO2"/>
    <n v="0.45267000000000002"/>
    <n v="1"/>
    <n v="1"/>
    <m/>
    <n v="0"/>
    <n v="0"/>
    <n v="21"/>
    <m/>
    <n v="0"/>
    <n v="0"/>
    <n v="310"/>
    <n v="255.75855000000001"/>
  </r>
  <r>
    <n v="2011"/>
    <s v="2C1"/>
    <x v="7"/>
    <n v="24101"/>
    <n v="1633005"/>
    <n v="27"/>
    <s v="Tonne"/>
    <n v="55703"/>
    <s v="Input"/>
    <s v="CO2"/>
    <n v="0.45267000000000002"/>
    <n v="1"/>
    <n v="1"/>
    <m/>
    <n v="0"/>
    <n v="0"/>
    <n v="21"/>
    <m/>
    <n v="0"/>
    <n v="0"/>
    <n v="310"/>
    <n v="25215.077010000001"/>
  </r>
  <r>
    <n v="2011"/>
    <s v="2C1"/>
    <x v="7"/>
    <n v="24101"/>
    <n v="1633005"/>
    <n v="27"/>
    <s v="Tonne"/>
    <n v="41938"/>
    <s v="Input"/>
    <s v="CO2"/>
    <n v="0.45267000000000002"/>
    <n v="1"/>
    <n v="1"/>
    <m/>
    <n v="0"/>
    <n v="0"/>
    <n v="21"/>
    <m/>
    <n v="0"/>
    <n v="0"/>
    <n v="310"/>
    <n v="18984.07446"/>
  </r>
  <r>
    <n v="2011"/>
    <s v="2C1"/>
    <x v="7"/>
    <n v="24101"/>
    <n v="1633005"/>
    <n v="27"/>
    <s v="Tonne"/>
    <n v="45440"/>
    <s v="Input"/>
    <s v="CO2"/>
    <n v="0.45267000000000002"/>
    <n v="1"/>
    <n v="1"/>
    <m/>
    <n v="0"/>
    <n v="0"/>
    <n v="21"/>
    <m/>
    <n v="0"/>
    <n v="0"/>
    <n v="310"/>
    <n v="20569.324800000002"/>
  </r>
  <r>
    <n v="2011"/>
    <s v="2C1"/>
    <x v="7"/>
    <n v="24101"/>
    <n v="1633005"/>
    <n v="27"/>
    <s v="Tonne"/>
    <n v="94.342500000000001"/>
    <s v="Input"/>
    <s v="CO2"/>
    <n v="0.45267000000000002"/>
    <n v="1"/>
    <n v="1"/>
    <m/>
    <n v="0"/>
    <n v="0"/>
    <n v="21"/>
    <m/>
    <n v="0"/>
    <n v="0"/>
    <n v="310"/>
    <n v="42.706019475000005"/>
  </r>
  <r>
    <n v="2011"/>
    <s v="2C1"/>
    <x v="7"/>
    <n v="24101"/>
    <n v="1633005"/>
    <n v="27"/>
    <s v="Tonne"/>
    <n v="16833"/>
    <s v="Input"/>
    <s v="CO2"/>
    <n v="0.45267000000000002"/>
    <n v="1"/>
    <n v="1"/>
    <m/>
    <n v="0"/>
    <n v="0"/>
    <n v="21"/>
    <m/>
    <n v="0"/>
    <n v="0"/>
    <n v="310"/>
    <n v="7619.7941100000007"/>
  </r>
  <r>
    <n v="2011"/>
    <s v="2C1"/>
    <x v="7"/>
    <n v="24101"/>
    <n v="1633005"/>
    <n v="27"/>
    <s v="Tonne"/>
    <n v="5711"/>
    <s v="Input"/>
    <s v="CO2"/>
    <n v="0.45267000000000002"/>
    <n v="1"/>
    <n v="1"/>
    <m/>
    <n v="0"/>
    <n v="0"/>
    <n v="21"/>
    <m/>
    <n v="0"/>
    <n v="0"/>
    <n v="310"/>
    <n v="2585.1983700000001"/>
  </r>
  <r>
    <n v="2011"/>
    <s v="2C1"/>
    <x v="7"/>
    <n v="24101"/>
    <n v="1633005"/>
    <n v="27"/>
    <s v="Tonne"/>
    <n v="459"/>
    <s v="Input"/>
    <s v="CO2"/>
    <n v="0.45267000000000002"/>
    <n v="1"/>
    <n v="1"/>
    <m/>
    <n v="0"/>
    <n v="0"/>
    <n v="21"/>
    <m/>
    <n v="0"/>
    <n v="0"/>
    <n v="310"/>
    <n v="207.77553"/>
  </r>
  <r>
    <n v="2011"/>
    <s v="2C1"/>
    <x v="7"/>
    <n v="24101"/>
    <n v="1633005"/>
    <n v="27"/>
    <s v="Tonne"/>
    <n v="10920"/>
    <s v="Input"/>
    <s v="CO2"/>
    <n v="0.45267000000000002"/>
    <n v="1"/>
    <n v="1"/>
    <m/>
    <n v="0"/>
    <n v="0"/>
    <n v="21"/>
    <m/>
    <n v="0"/>
    <n v="0"/>
    <n v="310"/>
    <n v="4943.1563999999998"/>
  </r>
  <r>
    <n v="2011"/>
    <s v="2C1"/>
    <x v="7"/>
    <n v="24101"/>
    <n v="1633005"/>
    <n v="27"/>
    <s v="Tonne"/>
    <n v="18523"/>
    <s v="Input"/>
    <s v="CO2"/>
    <n v="0.45267000000000002"/>
    <n v="1"/>
    <n v="1"/>
    <m/>
    <n v="0"/>
    <n v="0"/>
    <n v="21"/>
    <m/>
    <n v="0"/>
    <n v="0"/>
    <n v="310"/>
    <n v="8384.8064100000011"/>
  </r>
  <r>
    <n v="2011"/>
    <s v="2C1"/>
    <x v="7"/>
    <n v="24101"/>
    <n v="1633005"/>
    <n v="27"/>
    <s v="Tonne"/>
    <n v="5720"/>
    <s v="Input"/>
    <s v="CO2"/>
    <n v="0.45267000000000002"/>
    <n v="1"/>
    <n v="1"/>
    <m/>
    <n v="0"/>
    <n v="0"/>
    <n v="21"/>
    <m/>
    <n v="0"/>
    <n v="0"/>
    <n v="310"/>
    <n v="2589.2724000000003"/>
  </r>
  <r>
    <n v="2011"/>
    <s v="2C1"/>
    <x v="7"/>
    <n v="24101"/>
    <n v="1633005"/>
    <n v="27"/>
    <s v="Tonne"/>
    <n v="33545"/>
    <s v="Input"/>
    <s v="CO2"/>
    <n v="0.45267000000000002"/>
    <n v="1"/>
    <n v="1"/>
    <m/>
    <n v="0"/>
    <n v="0"/>
    <n v="21"/>
    <m/>
    <n v="0"/>
    <n v="0"/>
    <n v="310"/>
    <n v="15184.81515"/>
  </r>
  <r>
    <n v="2011"/>
    <s v="2C1"/>
    <x v="7"/>
    <n v="24101"/>
    <n v="1633005"/>
    <n v="27"/>
    <s v="Tonne"/>
    <n v="53610"/>
    <s v="Input"/>
    <s v="CO2"/>
    <n v="0.45267000000000002"/>
    <n v="1"/>
    <n v="1"/>
    <m/>
    <n v="0"/>
    <n v="0"/>
    <n v="21"/>
    <m/>
    <n v="0"/>
    <n v="0"/>
    <n v="310"/>
    <n v="24267.6387"/>
  </r>
  <r>
    <n v="2011"/>
    <s v="2C1"/>
    <x v="7"/>
    <n v="24101"/>
    <n v="1633005"/>
    <n v="27"/>
    <s v="Tonne"/>
    <n v="25526"/>
    <s v="Input"/>
    <s v="CO2"/>
    <n v="0.45267000000000002"/>
    <n v="1"/>
    <n v="1"/>
    <m/>
    <n v="0"/>
    <n v="0"/>
    <n v="21"/>
    <m/>
    <n v="0"/>
    <n v="0"/>
    <n v="310"/>
    <n v="11554.85442"/>
  </r>
  <r>
    <n v="2011"/>
    <s v="2C1"/>
    <x v="7"/>
    <n v="24101"/>
    <n v="1633005"/>
    <n v="27"/>
    <s v="Tonne"/>
    <n v="31310.202000000001"/>
    <s v="Input"/>
    <s v="CO2"/>
    <n v="0.45267000000000002"/>
    <n v="1"/>
    <n v="1"/>
    <m/>
    <n v="0"/>
    <n v="0"/>
    <n v="21"/>
    <m/>
    <n v="0"/>
    <n v="0"/>
    <n v="310"/>
    <n v="14173.189139340002"/>
  </r>
  <r>
    <n v="2011"/>
    <s v="2C1"/>
    <x v="7"/>
    <n v="24101"/>
    <n v="1633005"/>
    <n v="27"/>
    <s v="Tonne"/>
    <n v="21976"/>
    <s v="Input"/>
    <s v="CO2"/>
    <n v="0.45267000000000002"/>
    <n v="1"/>
    <n v="1"/>
    <m/>
    <n v="0"/>
    <n v="0"/>
    <n v="21"/>
    <m/>
    <n v="0"/>
    <n v="0"/>
    <n v="310"/>
    <n v="9947.8759200000004"/>
  </r>
  <r>
    <n v="2011"/>
    <s v="2C1"/>
    <x v="7"/>
    <n v="24101"/>
    <n v="1633005"/>
    <n v="27"/>
    <s v="Tonne"/>
    <n v="572.34450000000004"/>
    <s v="Input"/>
    <s v="CO2"/>
    <n v="0.45267000000000002"/>
    <n v="1"/>
    <n v="1"/>
    <m/>
    <n v="0"/>
    <n v="0"/>
    <n v="21"/>
    <m/>
    <n v="0"/>
    <n v="0"/>
    <n v="310"/>
    <n v="259.08318481500004"/>
  </r>
  <r>
    <n v="2011"/>
    <s v="2C1"/>
    <x v="6"/>
    <n v="24103"/>
    <n v="1633002"/>
    <n v="27"/>
    <s v="Tonne"/>
    <n v="771.12979999999993"/>
    <s v="Input"/>
    <s v="CO2"/>
    <n v="0.526586"/>
    <n v="1"/>
    <n v="1"/>
    <m/>
    <n v="0"/>
    <n v="0"/>
    <n v="21"/>
    <m/>
    <n v="0"/>
    <n v="0"/>
    <n v="310"/>
    <n v="406.06615686279997"/>
  </r>
  <r>
    <n v="2011"/>
    <s v="2C1"/>
    <x v="6"/>
    <n v="24103"/>
    <n v="1633002"/>
    <n v="27"/>
    <s v="Tonne"/>
    <n v="1326"/>
    <s v="Input"/>
    <s v="CO2"/>
    <n v="0.526586"/>
    <n v="1"/>
    <n v="1"/>
    <m/>
    <n v="0"/>
    <n v="0"/>
    <n v="21"/>
    <m/>
    <n v="0"/>
    <n v="0"/>
    <n v="310"/>
    <n v="698.25303599999995"/>
  </r>
  <r>
    <n v="2011"/>
    <s v="2C1"/>
    <x v="6"/>
    <n v="24103"/>
    <n v="1633002"/>
    <n v="27"/>
    <s v="Tonne"/>
    <n v="1084559"/>
    <s v="Input"/>
    <s v="CO2"/>
    <n v="0.526586"/>
    <n v="1"/>
    <n v="1"/>
    <m/>
    <n v="0"/>
    <n v="0"/>
    <n v="21"/>
    <m/>
    <n v="0"/>
    <n v="0"/>
    <n v="310"/>
    <n v="571113.58557400003"/>
  </r>
  <r>
    <n v="2011"/>
    <s v="2C1"/>
    <x v="6"/>
    <n v="24103"/>
    <n v="1633002"/>
    <n v="27"/>
    <s v="Tonne"/>
    <n v="570"/>
    <s v="Input"/>
    <s v="CO2"/>
    <n v="0.526586"/>
    <n v="1"/>
    <n v="1"/>
    <m/>
    <n v="0"/>
    <n v="0"/>
    <n v="21"/>
    <m/>
    <n v="0"/>
    <n v="0"/>
    <n v="310"/>
    <n v="300.15402"/>
  </r>
  <r>
    <n v="2011"/>
    <s v="2C1"/>
    <x v="6"/>
    <n v="24103"/>
    <n v="1633002"/>
    <n v="27"/>
    <s v="Tonne"/>
    <n v="1990"/>
    <s v="Input"/>
    <s v="CO2"/>
    <n v="0.526586"/>
    <n v="1"/>
    <n v="1"/>
    <m/>
    <n v="0"/>
    <n v="0"/>
    <n v="21"/>
    <m/>
    <n v="0"/>
    <n v="0"/>
    <n v="310"/>
    <n v="1047.9061400000001"/>
  </r>
  <r>
    <n v="2011"/>
    <s v="2C1"/>
    <x v="6"/>
    <n v="24103"/>
    <n v="1633002"/>
    <n v="27"/>
    <s v="Tonne"/>
    <n v="1847"/>
    <s v="Input"/>
    <s v="CO2"/>
    <n v="0.526586"/>
    <n v="1"/>
    <n v="1"/>
    <m/>
    <n v="0"/>
    <n v="0"/>
    <n v="21"/>
    <m/>
    <n v="0"/>
    <n v="0"/>
    <n v="310"/>
    <n v="972.60434199999997"/>
  </r>
  <r>
    <n v="2011"/>
    <s v="2C1"/>
    <x v="6"/>
    <n v="24103"/>
    <n v="1633002"/>
    <n v="27"/>
    <s v="Tonne"/>
    <n v="817747"/>
    <s v="Input"/>
    <s v="CO2"/>
    <n v="0.526586"/>
    <n v="1"/>
    <n v="1"/>
    <m/>
    <n v="0"/>
    <n v="0"/>
    <n v="21"/>
    <m/>
    <n v="0"/>
    <n v="0"/>
    <n v="310"/>
    <n v="430614.12174199999"/>
  </r>
  <r>
    <n v="2011"/>
    <s v="2C1"/>
    <x v="6"/>
    <n v="24103"/>
    <n v="1633002"/>
    <n v="27"/>
    <s v="Tonne"/>
    <n v="1078"/>
    <s v="Input"/>
    <s v="CO2"/>
    <n v="0.526586"/>
    <n v="1"/>
    <n v="1"/>
    <m/>
    <n v="0"/>
    <n v="0"/>
    <n v="21"/>
    <m/>
    <n v="0"/>
    <n v="0"/>
    <n v="310"/>
    <n v="567.65970800000002"/>
  </r>
  <r>
    <n v="2011"/>
    <s v="2C1"/>
    <x v="6"/>
    <n v="24103"/>
    <n v="1633002"/>
    <n v="27"/>
    <s v="Tonne"/>
    <n v="656572"/>
    <s v="Input"/>
    <s v="CO2"/>
    <n v="0.526586"/>
    <n v="1"/>
    <n v="1"/>
    <m/>
    <n v="0"/>
    <n v="0"/>
    <n v="21"/>
    <m/>
    <n v="0"/>
    <n v="0"/>
    <n v="310"/>
    <n v="345741.62319199997"/>
  </r>
  <r>
    <n v="2011"/>
    <s v="2C1"/>
    <x v="6"/>
    <n v="24103"/>
    <n v="1633002"/>
    <n v="27"/>
    <s v="Tonne"/>
    <n v="2323"/>
    <s v="Input"/>
    <s v="CO2"/>
    <n v="0.526586"/>
    <n v="1"/>
    <n v="1"/>
    <m/>
    <n v="0"/>
    <n v="0"/>
    <n v="21"/>
    <m/>
    <n v="0"/>
    <n v="0"/>
    <n v="310"/>
    <n v="1223.259278"/>
  </r>
  <r>
    <n v="2011"/>
    <s v="2C1"/>
    <x v="6"/>
    <n v="24103"/>
    <n v="1633002"/>
    <n v="27"/>
    <s v="Tonne"/>
    <n v="1337"/>
    <s v="Input"/>
    <s v="CO2"/>
    <n v="0.526586"/>
    <n v="1"/>
    <n v="1"/>
    <m/>
    <n v="0"/>
    <n v="0"/>
    <n v="21"/>
    <m/>
    <n v="0"/>
    <n v="0"/>
    <n v="310"/>
    <n v="704.04548199999999"/>
  </r>
  <r>
    <n v="2011"/>
    <s v="2C1"/>
    <x v="6"/>
    <n v="24103"/>
    <n v="1633002"/>
    <n v="27"/>
    <s v="Tonne"/>
    <n v="1416"/>
    <s v="Input"/>
    <s v="CO2"/>
    <n v="0.526586"/>
    <n v="1"/>
    <n v="1"/>
    <m/>
    <n v="0"/>
    <n v="0"/>
    <n v="21"/>
    <m/>
    <n v="0"/>
    <n v="0"/>
    <n v="310"/>
    <n v="745.64577599999996"/>
  </r>
  <r>
    <n v="2011"/>
    <s v="2C1"/>
    <x v="6"/>
    <n v="24103"/>
    <n v="1633002"/>
    <n v="27"/>
    <s v="Tonne"/>
    <n v="551"/>
    <s v="Input"/>
    <s v="CO2"/>
    <n v="0.526586"/>
    <n v="1"/>
    <n v="1"/>
    <m/>
    <n v="0"/>
    <n v="0"/>
    <n v="21"/>
    <m/>
    <n v="0"/>
    <n v="0"/>
    <n v="310"/>
    <n v="290.148886"/>
  </r>
  <r>
    <n v="2011"/>
    <s v="2C1"/>
    <x v="6"/>
    <n v="24103"/>
    <n v="1633002"/>
    <n v="27"/>
    <s v="Tonne"/>
    <n v="612"/>
    <s v="Input"/>
    <s v="CO2"/>
    <n v="0.526586"/>
    <n v="1"/>
    <n v="1"/>
    <m/>
    <n v="0"/>
    <n v="0"/>
    <n v="21"/>
    <m/>
    <n v="0"/>
    <n v="0"/>
    <n v="310"/>
    <n v="322.27063199999998"/>
  </r>
  <r>
    <n v="2011"/>
    <s v="2C1"/>
    <x v="6"/>
    <n v="24103"/>
    <n v="1633002"/>
    <n v="27"/>
    <s v="Tonne"/>
    <n v="590283"/>
    <s v="Input"/>
    <s v="CO2"/>
    <n v="0.526586"/>
    <n v="1"/>
    <n v="1"/>
    <m/>
    <n v="0"/>
    <n v="0"/>
    <n v="21"/>
    <m/>
    <n v="0"/>
    <n v="0"/>
    <n v="310"/>
    <n v="310834.76383800001"/>
  </r>
  <r>
    <n v="2011"/>
    <s v="2C1"/>
    <x v="6"/>
    <n v="24103"/>
    <n v="1633004"/>
    <n v="27"/>
    <s v="Tonne"/>
    <n v="12971.093799999999"/>
    <s v="Input"/>
    <s v="CO2"/>
    <n v="0.526586"/>
    <n v="1"/>
    <n v="1"/>
    <m/>
    <n v="0"/>
    <n v="0"/>
    <n v="21"/>
    <m/>
    <n v="0"/>
    <n v="0"/>
    <n v="310"/>
    <n v="6830.3963997667997"/>
  </r>
  <r>
    <n v="2011"/>
    <s v="2C1"/>
    <x v="7"/>
    <n v="24103"/>
    <n v="1633005"/>
    <n v="27"/>
    <s v="Tonne"/>
    <n v="476355"/>
    <s v="Input"/>
    <s v="CO2"/>
    <n v="0.45267000000000002"/>
    <n v="1"/>
    <n v="1"/>
    <m/>
    <n v="0"/>
    <n v="0"/>
    <n v="21"/>
    <m/>
    <n v="0"/>
    <n v="0"/>
    <n v="310"/>
    <n v="215631.61785000001"/>
  </r>
  <r>
    <n v="2011"/>
    <s v="2C1"/>
    <x v="7"/>
    <n v="24103"/>
    <n v="1633005"/>
    <n v="27"/>
    <s v="Tonne"/>
    <n v="347613"/>
    <s v="Input"/>
    <s v="CO2"/>
    <n v="0.45267000000000002"/>
    <n v="1"/>
    <n v="1"/>
    <m/>
    <n v="0"/>
    <n v="0"/>
    <n v="21"/>
    <m/>
    <n v="0"/>
    <n v="0"/>
    <n v="310"/>
    <n v="157353.97671000002"/>
  </r>
  <r>
    <n v="2011"/>
    <s v="2C1"/>
    <x v="7"/>
    <n v="24103"/>
    <n v="1633005"/>
    <n v="27"/>
    <s v="Tonne"/>
    <n v="556"/>
    <s v="Input"/>
    <s v="CO2"/>
    <n v="0.45267000000000002"/>
    <n v="1"/>
    <n v="1"/>
    <m/>
    <n v="0"/>
    <n v="0"/>
    <n v="21"/>
    <m/>
    <n v="0"/>
    <n v="0"/>
    <n v="310"/>
    <n v="251.68452000000002"/>
  </r>
  <r>
    <n v="2011"/>
    <s v="2C1"/>
    <x v="7"/>
    <n v="24103"/>
    <n v="1633005"/>
    <n v="27"/>
    <s v="Tonne"/>
    <n v="627016"/>
    <s v="Input"/>
    <s v="CO2"/>
    <n v="0.45267000000000002"/>
    <n v="1"/>
    <n v="1"/>
    <m/>
    <n v="0"/>
    <n v="0"/>
    <n v="21"/>
    <m/>
    <n v="0"/>
    <n v="0"/>
    <n v="310"/>
    <n v="283831.33272000001"/>
  </r>
  <r>
    <n v="2011"/>
    <s v="2C1"/>
    <x v="7"/>
    <n v="24103"/>
    <n v="1633005"/>
    <n v="27"/>
    <s v="Tonne"/>
    <n v="6742"/>
    <s v="Input"/>
    <s v="CO2"/>
    <n v="0.45267000000000002"/>
    <n v="1"/>
    <n v="1"/>
    <m/>
    <n v="0"/>
    <n v="0"/>
    <n v="21"/>
    <m/>
    <n v="0"/>
    <n v="0"/>
    <n v="310"/>
    <n v="3051.9011399999999"/>
  </r>
  <r>
    <n v="2011"/>
    <s v="2C1"/>
    <x v="7"/>
    <n v="24103"/>
    <n v="1633005"/>
    <n v="27"/>
    <s v="Tonne"/>
    <n v="887133"/>
    <s v="Input"/>
    <s v="CO2"/>
    <n v="0.45267000000000002"/>
    <n v="1"/>
    <n v="1"/>
    <m/>
    <n v="0"/>
    <n v="0"/>
    <n v="21"/>
    <m/>
    <n v="0"/>
    <n v="0"/>
    <n v="310"/>
    <n v="401578.49511000002"/>
  </r>
  <r>
    <n v="2011"/>
    <s v="2C1"/>
    <x v="7"/>
    <n v="24103"/>
    <n v="1633005"/>
    <n v="27"/>
    <s v="Tonne"/>
    <n v="8998"/>
    <s v="Input"/>
    <s v="CO2"/>
    <n v="0.45267000000000002"/>
    <n v="1"/>
    <n v="1"/>
    <m/>
    <n v="0"/>
    <n v="0"/>
    <n v="21"/>
    <m/>
    <n v="0"/>
    <n v="0"/>
    <n v="310"/>
    <n v="4073.1246599999999"/>
  </r>
  <r>
    <n v="2011"/>
    <s v="2C1"/>
    <x v="7"/>
    <n v="24103"/>
    <n v="1633005"/>
    <n v="27"/>
    <s v="Tonne"/>
    <n v="1158046"/>
    <s v="Input"/>
    <s v="CO2"/>
    <n v="0.45267000000000002"/>
    <n v="1"/>
    <n v="1"/>
    <m/>
    <n v="0"/>
    <n v="0"/>
    <n v="21"/>
    <m/>
    <n v="0"/>
    <n v="0"/>
    <n v="310"/>
    <n v="524212.68282000005"/>
  </r>
  <r>
    <n v="2011"/>
    <s v="2C1"/>
    <x v="7"/>
    <n v="24103"/>
    <n v="1633005"/>
    <n v="27"/>
    <s v="Tonne"/>
    <n v="1408"/>
    <s v="Input"/>
    <s v="CO2"/>
    <n v="0.45267000000000002"/>
    <n v="1"/>
    <n v="1"/>
    <m/>
    <n v="0"/>
    <n v="0"/>
    <n v="21"/>
    <m/>
    <n v="0"/>
    <n v="0"/>
    <n v="310"/>
    <n v="637.35936000000004"/>
  </r>
  <r>
    <n v="2011"/>
    <s v="2C1"/>
    <x v="7"/>
    <n v="24105"/>
    <n v="1520006"/>
    <n v="27"/>
    <s v="Tonne"/>
    <n v="11963"/>
    <s v="Input"/>
    <s v="CO2"/>
    <n v="0.45267000000000002"/>
    <n v="2.27"/>
    <n v="1"/>
    <m/>
    <n v="0"/>
    <n v="0"/>
    <n v="21"/>
    <m/>
    <n v="0"/>
    <n v="0"/>
    <n v="310"/>
    <n v="12292.7110467"/>
  </r>
  <r>
    <n v="2011"/>
    <s v="2C1"/>
    <x v="7"/>
    <n v="24105"/>
    <n v="1520008"/>
    <n v="27"/>
    <s v="Tonne"/>
    <n v="310"/>
    <s v="Input"/>
    <s v="CO2"/>
    <n v="0.45267000000000002"/>
    <n v="2.27"/>
    <n v="1"/>
    <m/>
    <n v="0"/>
    <n v="0"/>
    <n v="21"/>
    <m/>
    <n v="0"/>
    <n v="0"/>
    <n v="310"/>
    <n v="318.543879"/>
  </r>
  <r>
    <n v="2011"/>
    <s v="2C1"/>
    <x v="6"/>
    <n v="24105"/>
    <n v="1633002"/>
    <n v="27"/>
    <s v="Tonne"/>
    <n v="14675"/>
    <s v="Input"/>
    <s v="CO2"/>
    <n v="0.526586"/>
    <n v="1"/>
    <n v="1"/>
    <m/>
    <n v="0"/>
    <n v="0"/>
    <n v="21"/>
    <m/>
    <n v="0"/>
    <n v="0"/>
    <n v="310"/>
    <n v="7727.6495500000001"/>
  </r>
  <r>
    <n v="2011"/>
    <s v="2C1"/>
    <x v="7"/>
    <n v="24105"/>
    <n v="1633005"/>
    <n v="27"/>
    <s v="Tonne"/>
    <n v="69651"/>
    <s v="Input"/>
    <s v="CO2"/>
    <n v="0.45267000000000002"/>
    <n v="2.27"/>
    <n v="1"/>
    <m/>
    <n v="0"/>
    <n v="0"/>
    <n v="21"/>
    <m/>
    <n v="0"/>
    <n v="0"/>
    <n v="310"/>
    <n v="71570.644245899995"/>
  </r>
  <r>
    <n v="2011"/>
    <s v="2C1"/>
    <x v="7"/>
    <n v="24105"/>
    <n v="1633005"/>
    <n v="27"/>
    <s v="Tonne"/>
    <n v="52"/>
    <s v="Input"/>
    <s v="CO2"/>
    <n v="0.45267000000000002"/>
    <n v="2.27"/>
    <n v="1"/>
    <m/>
    <n v="0"/>
    <n v="0"/>
    <n v="21"/>
    <m/>
    <n v="0"/>
    <n v="0"/>
    <n v="310"/>
    <n v="53.433166800000002"/>
  </r>
  <r>
    <n v="2011"/>
    <s v="2C1"/>
    <x v="7"/>
    <n v="24105"/>
    <n v="1633005"/>
    <n v="27"/>
    <s v="Tonne"/>
    <n v="787"/>
    <s v="Input"/>
    <s v="CO2"/>
    <n v="0.45267000000000002"/>
    <n v="2.27"/>
    <n v="1"/>
    <m/>
    <n v="0"/>
    <n v="0"/>
    <n v="21"/>
    <m/>
    <n v="0"/>
    <n v="0"/>
    <n v="310"/>
    <n v="808.69042830000012"/>
  </r>
  <r>
    <n v="2011"/>
    <s v="2C1"/>
    <x v="7"/>
    <n v="24105"/>
    <n v="1633005"/>
    <n v="27"/>
    <s v="Tonne"/>
    <n v="5874"/>
    <s v="Input"/>
    <s v="CO2"/>
    <n v="0.45267000000000002"/>
    <n v="2.27"/>
    <n v="1"/>
    <m/>
    <n v="0"/>
    <n v="0"/>
    <n v="21"/>
    <m/>
    <n v="0"/>
    <n v="0"/>
    <n v="310"/>
    <n v="6035.8927266000001"/>
  </r>
  <r>
    <n v="2011"/>
    <s v="2C1"/>
    <x v="7"/>
    <n v="24105"/>
    <n v="1633005"/>
    <n v="27"/>
    <s v="Tonne"/>
    <n v="342.16269999999997"/>
    <s v="Input"/>
    <s v="CO2"/>
    <n v="0.45267000000000002"/>
    <n v="2.27"/>
    <n v="1"/>
    <m/>
    <n v="0"/>
    <n v="0"/>
    <n v="21"/>
    <m/>
    <n v="0"/>
    <n v="0"/>
    <n v="310"/>
    <n v="351.59301195843"/>
  </r>
  <r>
    <n v="2011"/>
    <s v="2C1"/>
    <x v="7"/>
    <n v="24105"/>
    <n v="1633005"/>
    <n v="27"/>
    <s v="Tonne"/>
    <n v="4353"/>
    <s v="Input"/>
    <s v="CO2"/>
    <n v="0.45267000000000002"/>
    <n v="2.27"/>
    <n v="1"/>
    <m/>
    <n v="0"/>
    <n v="0"/>
    <n v="21"/>
    <m/>
    <n v="0"/>
    <n v="0"/>
    <n v="310"/>
    <n v="4472.9725976999998"/>
  </r>
  <r>
    <n v="2011"/>
    <s v="2C1"/>
    <x v="7"/>
    <n v="24105"/>
    <n v="1633005"/>
    <n v="27"/>
    <s v="Tonne"/>
    <n v="1760571"/>
    <s v="Input"/>
    <s v="CO2"/>
    <n v="0.45267000000000002"/>
    <n v="2.27"/>
    <n v="1"/>
    <m/>
    <n v="0"/>
    <n v="0"/>
    <n v="21"/>
    <m/>
    <n v="0"/>
    <n v="0"/>
    <n v="310"/>
    <n v="1809093.9212739002"/>
  </r>
  <r>
    <n v="2011"/>
    <s v="2C1"/>
    <x v="6"/>
    <n v="24109"/>
    <n v="1633002"/>
    <n v="27"/>
    <s v="Tonne"/>
    <n v="310"/>
    <s v="Input"/>
    <s v="CO2"/>
    <n v="0.526586"/>
    <n v="1"/>
    <n v="1"/>
    <m/>
    <n v="0"/>
    <n v="0"/>
    <n v="21"/>
    <m/>
    <n v="0"/>
    <n v="0"/>
    <n v="310"/>
    <n v="163.24166"/>
  </r>
  <r>
    <n v="2011"/>
    <s v="2C1"/>
    <x v="6"/>
    <n v="24109"/>
    <n v="1633002"/>
    <n v="27"/>
    <s v="Tonne"/>
    <n v="12239.367"/>
    <s v="Input"/>
    <s v="CO2"/>
    <n v="0.526586"/>
    <n v="1"/>
    <n v="1"/>
    <m/>
    <n v="0"/>
    <n v="0"/>
    <n v="21"/>
    <m/>
    <n v="0"/>
    <n v="0"/>
    <n v="310"/>
    <n v="6445.0793110619998"/>
  </r>
  <r>
    <n v="2011"/>
    <s v="2C1"/>
    <x v="6"/>
    <n v="24109"/>
    <n v="1633002"/>
    <n v="27"/>
    <s v="Tonne"/>
    <n v="1105"/>
    <s v="Input"/>
    <s v="CO2"/>
    <n v="0.526586"/>
    <n v="1"/>
    <n v="1"/>
    <m/>
    <n v="0"/>
    <n v="0"/>
    <n v="21"/>
    <m/>
    <n v="0"/>
    <n v="0"/>
    <n v="310"/>
    <n v="581.87752999999998"/>
  </r>
  <r>
    <n v="2011"/>
    <s v="2C1"/>
    <x v="7"/>
    <n v="24109"/>
    <n v="1633005"/>
    <n v="27"/>
    <s v="Tonne"/>
    <n v="47587"/>
    <s v="Input"/>
    <s v="CO2"/>
    <n v="0.45267000000000002"/>
    <n v="1"/>
    <n v="1"/>
    <m/>
    <n v="0"/>
    <n v="0"/>
    <n v="21"/>
    <m/>
    <n v="0"/>
    <n v="0"/>
    <n v="310"/>
    <n v="21541.207290000002"/>
  </r>
  <r>
    <n v="2011"/>
    <s v="2C1"/>
    <x v="7"/>
    <n v="24109"/>
    <n v="1633005"/>
    <n v="27"/>
    <s v="Tonne"/>
    <n v="97.829899999999995"/>
    <s v="Input"/>
    <s v="CO2"/>
    <n v="0.45267000000000002"/>
    <n v="1"/>
    <n v="1"/>
    <m/>
    <n v="0"/>
    <n v="0"/>
    <n v="21"/>
    <m/>
    <n v="0"/>
    <n v="0"/>
    <n v="310"/>
    <n v="44.284660832999997"/>
  </r>
  <r>
    <n v="2011"/>
    <s v="2C1"/>
    <x v="7"/>
    <n v="24109"/>
    <n v="1633005"/>
    <n v="27"/>
    <s v="Tonne"/>
    <n v="688399"/>
    <s v="Input"/>
    <s v="CO2"/>
    <n v="0.45267000000000002"/>
    <n v="1"/>
    <n v="1"/>
    <m/>
    <n v="0"/>
    <n v="0"/>
    <n v="21"/>
    <m/>
    <n v="0"/>
    <n v="0"/>
    <n v="310"/>
    <n v="311617.57533000002"/>
  </r>
  <r>
    <n v="2011"/>
    <s v="2C1"/>
    <x v="7"/>
    <n v="24109"/>
    <n v="1633005"/>
    <n v="27"/>
    <s v="Tonne"/>
    <n v="1444512"/>
    <s v="Input"/>
    <s v="CO2"/>
    <n v="0.45267000000000002"/>
    <n v="1"/>
    <n v="1"/>
    <m/>
    <n v="0"/>
    <n v="0"/>
    <n v="21"/>
    <m/>
    <n v="0"/>
    <n v="0"/>
    <n v="310"/>
    <n v="653887.24704000005"/>
  </r>
  <r>
    <n v="2011"/>
    <s v="2C1"/>
    <x v="7"/>
    <n v="24319"/>
    <n v="1520006"/>
    <n v="27"/>
    <s v="Tonne"/>
    <n v="3173"/>
    <s v="Input"/>
    <s v="CO2"/>
    <n v="0.45267000000000002"/>
    <n v="1"/>
    <n v="1"/>
    <m/>
    <n v="0"/>
    <n v="0"/>
    <n v="21"/>
    <m/>
    <n v="0"/>
    <n v="0"/>
    <n v="310"/>
    <n v="1436.3219100000001"/>
  </r>
  <r>
    <n v="2011"/>
    <s v="2C1"/>
    <x v="7"/>
    <n v="24319"/>
    <n v="1520006"/>
    <n v="27"/>
    <s v="Tonne"/>
    <n v="296.40000000000003"/>
    <s v="Input"/>
    <s v="CO2"/>
    <n v="0.45267000000000002"/>
    <n v="1"/>
    <n v="1"/>
    <m/>
    <n v="0"/>
    <n v="0"/>
    <n v="21"/>
    <m/>
    <n v="0"/>
    <n v="0"/>
    <n v="310"/>
    <n v="134.17138800000001"/>
  </r>
  <r>
    <n v="2011"/>
    <s v="2C1"/>
    <x v="6"/>
    <n v="24319"/>
    <n v="1633002"/>
    <n v="27"/>
    <s v="Tonne"/>
    <n v="22876"/>
    <s v="Input"/>
    <s v="CO2"/>
    <n v="0.526586"/>
    <n v="1"/>
    <n v="1"/>
    <m/>
    <n v="0"/>
    <n v="0"/>
    <n v="21"/>
    <m/>
    <n v="0"/>
    <n v="0"/>
    <n v="310"/>
    <n v="12046.181336"/>
  </r>
  <r>
    <n v="2011"/>
    <s v="2C1"/>
    <x v="7"/>
    <n v="24319"/>
    <n v="1633005"/>
    <n v="27"/>
    <s v="Tonne"/>
    <n v="60.261299999999999"/>
    <s v="Input"/>
    <s v="CO2"/>
    <n v="0.45267000000000002"/>
    <n v="1"/>
    <n v="1"/>
    <m/>
    <n v="0"/>
    <n v="0"/>
    <n v="21"/>
    <m/>
    <n v="0"/>
    <n v="0"/>
    <n v="310"/>
    <n v="27.278482670999999"/>
  </r>
  <r>
    <n v="2011"/>
    <s v="2C1"/>
    <x v="7"/>
    <n v="24319"/>
    <n v="1633005"/>
    <n v="27"/>
    <s v="Tonne"/>
    <n v="727.5"/>
    <s v="Input"/>
    <s v="CO2"/>
    <n v="0.45267000000000002"/>
    <n v="1"/>
    <n v="1"/>
    <m/>
    <n v="0"/>
    <n v="0"/>
    <n v="21"/>
    <m/>
    <n v="0"/>
    <n v="0"/>
    <n v="310"/>
    <n v="329.31742500000001"/>
  </r>
  <r>
    <n v="2011"/>
    <s v="2C1"/>
    <x v="7"/>
    <n v="24319"/>
    <n v="1633005"/>
    <n v="27"/>
    <s v="Tonne"/>
    <n v="3459.9"/>
    <s v="Input"/>
    <s v="CO2"/>
    <n v="0.45267000000000002"/>
    <n v="1"/>
    <n v="1"/>
    <m/>
    <n v="0"/>
    <n v="0"/>
    <n v="21"/>
    <m/>
    <n v="0"/>
    <n v="0"/>
    <n v="310"/>
    <n v="1566.192933"/>
  </r>
  <r>
    <n v="2011"/>
    <s v="2C1"/>
    <x v="7"/>
    <n v="24319"/>
    <n v="1633005"/>
    <n v="27"/>
    <s v="Tonne"/>
    <n v="25"/>
    <s v="Input"/>
    <s v="CO2"/>
    <n v="0.45267000000000002"/>
    <n v="1"/>
    <n v="1"/>
    <m/>
    <n v="0"/>
    <n v="0"/>
    <n v="21"/>
    <m/>
    <n v="0"/>
    <n v="0"/>
    <n v="310"/>
    <n v="11.316750000000001"/>
  </r>
  <r>
    <n v="2011"/>
    <s v="2C1"/>
    <x v="7"/>
    <n v="24319"/>
    <n v="1633005"/>
    <n v="27"/>
    <s v="Tonne"/>
    <n v="21.9132"/>
    <s v="Input"/>
    <s v="CO2"/>
    <n v="0.45267000000000002"/>
    <n v="1"/>
    <n v="1"/>
    <m/>
    <n v="0"/>
    <n v="0"/>
    <n v="21"/>
    <m/>
    <n v="0"/>
    <n v="0"/>
    <n v="310"/>
    <n v="9.9194482439999998"/>
  </r>
  <r>
    <n v="2011"/>
    <s v="2C1"/>
    <x v="7"/>
    <n v="24319"/>
    <n v="1633005"/>
    <n v="27"/>
    <s v="Tonne"/>
    <n v="21.9132"/>
    <s v="Input"/>
    <s v="CO2"/>
    <n v="0.45267000000000002"/>
    <n v="1"/>
    <n v="1"/>
    <m/>
    <n v="0"/>
    <n v="0"/>
    <n v="21"/>
    <m/>
    <n v="0"/>
    <n v="0"/>
    <n v="310"/>
    <n v="9.9194482439999998"/>
  </r>
  <r>
    <n v="2011"/>
    <s v="2C1"/>
    <x v="7"/>
    <n v="24319"/>
    <n v="1633005"/>
    <n v="27"/>
    <s v="Tonne"/>
    <n v="27.432500000000001"/>
    <s v="Input"/>
    <s v="CO2"/>
    <n v="0.45267000000000002"/>
    <n v="1"/>
    <n v="1"/>
    <m/>
    <n v="0"/>
    <n v="0"/>
    <n v="21"/>
    <m/>
    <n v="0"/>
    <n v="0"/>
    <n v="310"/>
    <n v="12.417869775000002"/>
  </r>
  <r>
    <n v="2011"/>
    <s v="2C1"/>
    <x v="7"/>
    <n v="24319"/>
    <n v="1633005"/>
    <n v="27"/>
    <s v="Tonne"/>
    <n v="49.304699999999997"/>
    <s v="Input"/>
    <s v="CO2"/>
    <n v="0.45267000000000002"/>
    <n v="1"/>
    <n v="1"/>
    <m/>
    <n v="0"/>
    <n v="0"/>
    <n v="21"/>
    <m/>
    <n v="0"/>
    <n v="0"/>
    <n v="310"/>
    <n v="22.318758548999998"/>
  </r>
  <r>
    <n v="2011"/>
    <s v="2C1"/>
    <x v="7"/>
    <n v="24319"/>
    <n v="1633005"/>
    <n v="27"/>
    <s v="Tonne"/>
    <n v="246.90960000000001"/>
    <s v="Input"/>
    <s v="CO2"/>
    <n v="0.45267000000000002"/>
    <n v="1"/>
    <n v="1"/>
    <m/>
    <n v="0"/>
    <n v="0"/>
    <n v="21"/>
    <m/>
    <n v="0"/>
    <n v="0"/>
    <n v="310"/>
    <n v="111.76856863200001"/>
  </r>
  <r>
    <n v="2011"/>
    <s v="2C1"/>
    <x v="7"/>
    <n v="24319"/>
    <n v="1633005"/>
    <n v="27"/>
    <s v="Tonne"/>
    <n v="19916"/>
    <s v="Input"/>
    <s v="CO2"/>
    <n v="0.45267000000000002"/>
    <n v="1"/>
    <n v="1"/>
    <m/>
    <n v="0"/>
    <n v="0"/>
    <n v="21"/>
    <m/>
    <n v="0"/>
    <n v="0"/>
    <n v="310"/>
    <n v="9015.37572"/>
  </r>
  <r>
    <n v="2011"/>
    <s v="2C1"/>
    <x v="7"/>
    <n v="24319"/>
    <n v="1633005"/>
    <n v="27"/>
    <s v="Tonne"/>
    <n v="309.1875"/>
    <s v="Input"/>
    <s v="CO2"/>
    <n v="0.45267000000000002"/>
    <n v="1"/>
    <n v="1"/>
    <m/>
    <n v="0"/>
    <n v="0"/>
    <n v="21"/>
    <m/>
    <n v="0"/>
    <n v="0"/>
    <n v="310"/>
    <n v="139.959905625"/>
  </r>
  <r>
    <n v="2011"/>
    <s v="2C1"/>
    <x v="7"/>
    <n v="24319"/>
    <n v="1633005"/>
    <n v="27"/>
    <s v="Tonne"/>
    <n v="329"/>
    <s v="Input"/>
    <s v="CO2"/>
    <n v="0.45267000000000002"/>
    <n v="1"/>
    <n v="1"/>
    <m/>
    <n v="0"/>
    <n v="0"/>
    <n v="21"/>
    <m/>
    <n v="0"/>
    <n v="0"/>
    <n v="310"/>
    <n v="148.92842999999999"/>
  </r>
  <r>
    <n v="2011"/>
    <s v="2C1"/>
    <x v="7"/>
    <n v="24319"/>
    <n v="1633005"/>
    <n v="27"/>
    <s v="Tonne"/>
    <n v="119.7"/>
    <s v="Input"/>
    <s v="CO2"/>
    <n v="0.45267000000000002"/>
    <n v="1"/>
    <n v="1"/>
    <m/>
    <n v="0"/>
    <n v="0"/>
    <n v="21"/>
    <m/>
    <n v="0"/>
    <n v="0"/>
    <n v="310"/>
    <n v="54.184599000000006"/>
  </r>
  <r>
    <n v="2011"/>
    <s v="2C1"/>
    <x v="7"/>
    <n v="24319"/>
    <n v="1633005"/>
    <n v="27"/>
    <s v="Tonne"/>
    <n v="180"/>
    <s v="Input"/>
    <s v="CO2"/>
    <n v="0.45267000000000002"/>
    <n v="1"/>
    <n v="1"/>
    <m/>
    <n v="0"/>
    <n v="0"/>
    <n v="21"/>
    <m/>
    <n v="0"/>
    <n v="0"/>
    <n v="310"/>
    <n v="81.48060000000001"/>
  </r>
  <r>
    <n v="2011"/>
    <s v="2C1"/>
    <x v="7"/>
    <n v="24319"/>
    <n v="1633005"/>
    <n v="27"/>
    <s v="Tonne"/>
    <n v="36"/>
    <s v="Input"/>
    <s v="CO2"/>
    <n v="0.45267000000000002"/>
    <n v="1"/>
    <n v="1"/>
    <m/>
    <n v="0"/>
    <n v="0"/>
    <n v="21"/>
    <m/>
    <n v="0"/>
    <n v="0"/>
    <n v="310"/>
    <n v="16.296120000000002"/>
  </r>
  <r>
    <n v="2011"/>
    <s v="2C1"/>
    <x v="7"/>
    <n v="24319"/>
    <n v="1633005"/>
    <n v="27"/>
    <s v="Tonne"/>
    <n v="28"/>
    <s v="Input"/>
    <s v="CO2"/>
    <n v="0.45267000000000002"/>
    <n v="1"/>
    <n v="1"/>
    <m/>
    <n v="0"/>
    <n v="0"/>
    <n v="21"/>
    <m/>
    <n v="0"/>
    <n v="0"/>
    <n v="310"/>
    <n v="12.674760000000001"/>
  </r>
  <r>
    <n v="2011"/>
    <s v="2C1"/>
    <x v="7"/>
    <n v="24319"/>
    <n v="1633005"/>
    <n v="27"/>
    <s v="Tonne"/>
    <n v="21.9132"/>
    <s v="Input"/>
    <s v="CO2"/>
    <n v="0.45267000000000002"/>
    <n v="1"/>
    <n v="1"/>
    <m/>
    <n v="0"/>
    <n v="0"/>
    <n v="21"/>
    <m/>
    <n v="0"/>
    <n v="0"/>
    <n v="310"/>
    <n v="9.9194482439999998"/>
  </r>
  <r>
    <n v="2011"/>
    <s v="2A2"/>
    <x v="8"/>
    <n v="23944"/>
    <n v="3742001"/>
    <n v="27"/>
    <s v="Tonne"/>
    <n v="1422"/>
    <s v="Output"/>
    <s v="CO2"/>
    <n v="0.75"/>
    <n v="1"/>
    <n v="1"/>
    <m/>
    <n v="0"/>
    <n v="0"/>
    <n v="21"/>
    <m/>
    <n v="0"/>
    <n v="0"/>
    <n v="310"/>
    <n v="1066.5"/>
  </r>
  <r>
    <n v="2011"/>
    <s v="2A2"/>
    <x v="8"/>
    <n v="23944"/>
    <n v="3742001"/>
    <n v="27"/>
    <s v="Tonne"/>
    <n v="9005.1936000000005"/>
    <s v="Output"/>
    <s v="CO2"/>
    <n v="0.75"/>
    <n v="1"/>
    <n v="1"/>
    <m/>
    <n v="0"/>
    <n v="0"/>
    <n v="21"/>
    <m/>
    <n v="0"/>
    <n v="0"/>
    <n v="310"/>
    <n v="6753.8952000000008"/>
  </r>
  <r>
    <n v="2011"/>
    <s v="2A2"/>
    <x v="8"/>
    <n v="23944"/>
    <n v="3742001"/>
    <n v="27"/>
    <s v="Tonne"/>
    <n v="245844.17429999998"/>
    <s v="Output"/>
    <s v="CO2"/>
    <n v="0.75"/>
    <n v="1"/>
    <n v="1"/>
    <m/>
    <n v="0"/>
    <n v="0"/>
    <n v="21"/>
    <m/>
    <n v="0"/>
    <n v="0"/>
    <n v="310"/>
    <n v="184383.130725"/>
  </r>
  <r>
    <n v="2011"/>
    <s v="2A2"/>
    <x v="8"/>
    <n v="23944"/>
    <n v="3742001"/>
    <n v="27"/>
    <s v="Tonne"/>
    <n v="4834.5190000000002"/>
    <s v="Output"/>
    <s v="CO2"/>
    <n v="0.75"/>
    <n v="1"/>
    <n v="1"/>
    <m/>
    <n v="0"/>
    <n v="0"/>
    <n v="21"/>
    <m/>
    <n v="0"/>
    <n v="0"/>
    <n v="310"/>
    <n v="3625.8892500000002"/>
  </r>
  <r>
    <n v="2011"/>
    <s v="2A2"/>
    <x v="8"/>
    <n v="23944"/>
    <n v="3742001"/>
    <n v="27"/>
    <s v="Tonne"/>
    <n v="509.77859999999998"/>
    <s v="Output"/>
    <s v="CO2"/>
    <n v="0.75"/>
    <n v="1"/>
    <n v="1"/>
    <m/>
    <n v="0"/>
    <n v="0"/>
    <n v="21"/>
    <m/>
    <n v="0"/>
    <n v="0"/>
    <n v="310"/>
    <n v="382.33394999999996"/>
  </r>
  <r>
    <n v="2011"/>
    <s v="2A2"/>
    <x v="8"/>
    <n v="23944"/>
    <n v="3742001"/>
    <n v="27"/>
    <s v="Tonne"/>
    <n v="63997.880999999994"/>
    <s v="Output"/>
    <s v="CO2"/>
    <n v="0.75"/>
    <n v="1"/>
    <n v="1"/>
    <m/>
    <n v="0"/>
    <n v="0"/>
    <n v="21"/>
    <m/>
    <n v="0"/>
    <n v="0"/>
    <n v="310"/>
    <n v="47998.410749999995"/>
  </r>
  <r>
    <n v="2011"/>
    <s v="2A2"/>
    <x v="8"/>
    <n v="23944"/>
    <n v="3742002"/>
    <n v="27"/>
    <s v="Tonne"/>
    <n v="2972.8683999999998"/>
    <s v="Output"/>
    <s v="CO2"/>
    <n v="0.75"/>
    <n v="1"/>
    <n v="1"/>
    <m/>
    <n v="0"/>
    <n v="0"/>
    <n v="21"/>
    <m/>
    <n v="0"/>
    <n v="0"/>
    <n v="310"/>
    <n v="2229.6513"/>
  </r>
  <r>
    <n v="2011"/>
    <s v="2A2"/>
    <x v="8"/>
    <n v="23944"/>
    <n v="3742002"/>
    <n v="27"/>
    <s v="Tonne"/>
    <n v="54325.865399999995"/>
    <s v="Output"/>
    <s v="CO2"/>
    <n v="0.75"/>
    <n v="1"/>
    <n v="1"/>
    <m/>
    <n v="0"/>
    <n v="0"/>
    <n v="21"/>
    <m/>
    <n v="0"/>
    <n v="0"/>
    <n v="310"/>
    <n v="40744.399049999993"/>
  </r>
  <r>
    <n v="2011"/>
    <s v="2A2"/>
    <x v="8"/>
    <n v="23944"/>
    <n v="3742002"/>
    <n v="27"/>
    <s v="Tonne"/>
    <n v="844"/>
    <s v="Output"/>
    <s v="CO2"/>
    <n v="0.75"/>
    <n v="1"/>
    <n v="1"/>
    <m/>
    <n v="0"/>
    <n v="0"/>
    <n v="21"/>
    <m/>
    <n v="0"/>
    <n v="0"/>
    <n v="310"/>
    <n v="633"/>
  </r>
  <r>
    <n v="2011"/>
    <s v="2A2"/>
    <x v="8"/>
    <n v="23944"/>
    <n v="3742002"/>
    <n v="27"/>
    <s v="Tonne"/>
    <n v="11284.018199999999"/>
    <s v="Output"/>
    <s v="CO2"/>
    <n v="0.75"/>
    <n v="1"/>
    <n v="1"/>
    <m/>
    <n v="0"/>
    <n v="0"/>
    <n v="21"/>
    <m/>
    <n v="0"/>
    <n v="0"/>
    <n v="310"/>
    <n v="8463.013649999999"/>
  </r>
  <r>
    <n v="2011"/>
    <s v="2A2"/>
    <x v="8"/>
    <n v="23944"/>
    <n v="3742002"/>
    <n v="27"/>
    <s v="Tonne"/>
    <n v="200108.7672"/>
    <s v="Output"/>
    <s v="CO2"/>
    <n v="0.75"/>
    <n v="1"/>
    <n v="1"/>
    <m/>
    <n v="0"/>
    <n v="0"/>
    <n v="21"/>
    <m/>
    <n v="0"/>
    <n v="0"/>
    <n v="310"/>
    <n v="150081.5754"/>
  </r>
  <r>
    <n v="2011"/>
    <s v="2A2"/>
    <x v="8"/>
    <n v="23944"/>
    <n v="3742002"/>
    <n v="27"/>
    <s v="Tonne"/>
    <n v="9820.8000000000011"/>
    <s v="Output"/>
    <s v="CO2"/>
    <n v="0.75"/>
    <n v="1"/>
    <n v="1"/>
    <m/>
    <n v="0"/>
    <n v="0"/>
    <n v="21"/>
    <m/>
    <n v="0"/>
    <n v="0"/>
    <n v="310"/>
    <n v="7365.6"/>
  </r>
  <r>
    <n v="2011"/>
    <s v="2A2"/>
    <x v="8"/>
    <n v="23944"/>
    <n v="3742002"/>
    <n v="27"/>
    <s v="Tonne"/>
    <n v="7219.5671999999995"/>
    <s v="Output"/>
    <s v="CO2"/>
    <n v="0.75"/>
    <n v="1"/>
    <n v="1"/>
    <m/>
    <n v="0"/>
    <n v="0"/>
    <n v="21"/>
    <m/>
    <n v="0"/>
    <n v="0"/>
    <n v="310"/>
    <n v="5414.6754000000001"/>
  </r>
  <r>
    <n v="2011"/>
    <s v="2A2"/>
    <x v="8"/>
    <n v="23944"/>
    <n v="3742003"/>
    <n v="27"/>
    <s v="Tonne"/>
    <n v="47710.208400000003"/>
    <s v="Output"/>
    <s v="CO2"/>
    <n v="0.75"/>
    <n v="1"/>
    <n v="1"/>
    <m/>
    <n v="0"/>
    <n v="0"/>
    <n v="21"/>
    <m/>
    <n v="0"/>
    <n v="0"/>
    <n v="310"/>
    <n v="35782.656300000002"/>
  </r>
  <r>
    <n v="2011"/>
    <s v="2A2"/>
    <x v="8"/>
    <n v="23944"/>
    <n v="3742099"/>
    <n v="27"/>
    <s v="Tonne"/>
    <n v="374154.43310000002"/>
    <s v="Output"/>
    <s v="CO2"/>
    <n v="0.75"/>
    <n v="1"/>
    <n v="1"/>
    <m/>
    <n v="0"/>
    <n v="0"/>
    <n v="21"/>
    <m/>
    <n v="0"/>
    <n v="0"/>
    <n v="310"/>
    <n v="280615.82482500002"/>
  </r>
  <r>
    <n v="2011"/>
    <s v="2A2"/>
    <x v="8"/>
    <n v="23944"/>
    <n v="3742099"/>
    <n v="27"/>
    <s v="Tonne"/>
    <n v="36111.613799999999"/>
    <s v="Output"/>
    <s v="CO2"/>
    <n v="0.75"/>
    <n v="1"/>
    <n v="1"/>
    <m/>
    <n v="0"/>
    <n v="0"/>
    <n v="21"/>
    <m/>
    <n v="0"/>
    <n v="0"/>
    <n v="310"/>
    <n v="27083.710350000001"/>
  </r>
  <r>
    <n v="2011"/>
    <s v="2A2"/>
    <x v="8"/>
    <n v="23944"/>
    <n v="3742099"/>
    <n v="27"/>
    <s v="Tonne"/>
    <n v="8101.3463999999994"/>
    <s v="Output"/>
    <s v="CO2"/>
    <n v="0.75"/>
    <n v="1"/>
    <n v="1"/>
    <m/>
    <n v="0"/>
    <n v="0"/>
    <n v="21"/>
    <m/>
    <n v="0"/>
    <n v="0"/>
    <n v="310"/>
    <n v="6076.0097999999998"/>
  </r>
  <r>
    <n v="2011"/>
    <s v="2A2"/>
    <x v="8"/>
    <n v="23944"/>
    <n v="3742099"/>
    <n v="27"/>
    <s v="Tonne"/>
    <n v="17397.0527"/>
    <s v="Output"/>
    <s v="CO2"/>
    <n v="0.75"/>
    <n v="1"/>
    <n v="1"/>
    <m/>
    <n v="0"/>
    <n v="0"/>
    <n v="21"/>
    <m/>
    <n v="0"/>
    <n v="0"/>
    <n v="310"/>
    <n v="13047.789525"/>
  </r>
  <r>
    <n v="2011"/>
    <s v="2A2"/>
    <x v="8"/>
    <n v="23944"/>
    <n v="3742099"/>
    <n v="27"/>
    <s v="Tonne"/>
    <n v="20225.810399999998"/>
    <s v="Output"/>
    <s v="CO2"/>
    <n v="0.75"/>
    <n v="1"/>
    <n v="1"/>
    <m/>
    <n v="0"/>
    <n v="0"/>
    <n v="21"/>
    <m/>
    <n v="0"/>
    <n v="0"/>
    <n v="310"/>
    <n v="15169.357799999998"/>
  </r>
  <r>
    <n v="2011"/>
    <s v="2A2"/>
    <x v="8"/>
    <n v="23944"/>
    <n v="3742099"/>
    <n v="27"/>
    <s v="Tonne"/>
    <n v="102375.94289999999"/>
    <s v="Output"/>
    <s v="CO2"/>
    <n v="0.75"/>
    <n v="1"/>
    <n v="1"/>
    <m/>
    <n v="0"/>
    <n v="0"/>
    <n v="21"/>
    <m/>
    <n v="0"/>
    <n v="0"/>
    <n v="310"/>
    <n v="76781.957174999989"/>
  </r>
  <r>
    <n v="2011"/>
    <s v="2A2"/>
    <x v="8"/>
    <n v="23944"/>
    <n v="3742099"/>
    <n v="27"/>
    <s v="Tonne"/>
    <n v="1933.8076000000001"/>
    <s v="Output"/>
    <s v="CO2"/>
    <n v="0.75"/>
    <n v="1"/>
    <n v="1"/>
    <m/>
    <n v="0"/>
    <n v="0"/>
    <n v="21"/>
    <m/>
    <n v="0"/>
    <n v="0"/>
    <n v="310"/>
    <n v="1450.3557000000001"/>
  </r>
  <r>
    <n v="2011"/>
    <s v="2A2"/>
    <x v="8"/>
    <n v="23944"/>
    <n v="3742099"/>
    <n v="27"/>
    <s v="Tonne"/>
    <n v="135063.77340000001"/>
    <s v="Output"/>
    <s v="CO2"/>
    <n v="0.75"/>
    <n v="1"/>
    <n v="1"/>
    <m/>
    <n v="0"/>
    <n v="0"/>
    <n v="21"/>
    <m/>
    <n v="0"/>
    <n v="0"/>
    <n v="310"/>
    <n v="101297.83005"/>
  </r>
  <r>
    <n v="2011"/>
    <s v="2D1"/>
    <x v="9"/>
    <n v="10305"/>
    <n v="3338008"/>
    <n v="12"/>
    <s v="Litres"/>
    <n v="138805.68369999999"/>
    <s v="Input"/>
    <s v="CO2"/>
    <n v="73.3"/>
    <n v="3.3200000000000001E-5"/>
    <n v="1"/>
    <m/>
    <n v="0"/>
    <n v="0"/>
    <n v="21"/>
    <m/>
    <n v="0"/>
    <n v="0"/>
    <n v="310"/>
    <n v="337.79195962497198"/>
  </r>
  <r>
    <n v="2011"/>
    <s v="2D1"/>
    <x v="9"/>
    <n v="10401"/>
    <n v="3338007"/>
    <n v="12"/>
    <s v="Litres"/>
    <n v="60555376.550400004"/>
    <s v="Input"/>
    <s v="CO2"/>
    <n v="73.3"/>
    <n v="3.3200000000000001E-5"/>
    <n v="1"/>
    <m/>
    <n v="0"/>
    <n v="0"/>
    <n v="21"/>
    <m/>
    <n v="0"/>
    <n v="0"/>
    <n v="310"/>
    <n v="147365.14215799145"/>
  </r>
  <r>
    <n v="2011"/>
    <s v="2D1"/>
    <x v="9"/>
    <n v="10401"/>
    <n v="3338012"/>
    <n v="12"/>
    <s v="Litres"/>
    <n v="28000000"/>
    <s v="Input"/>
    <s v="CO2"/>
    <n v="73.3"/>
    <n v="3.3200000000000001E-5"/>
    <n v="1"/>
    <m/>
    <n v="0"/>
    <n v="0"/>
    <n v="21"/>
    <m/>
    <n v="0"/>
    <n v="0"/>
    <n v="310"/>
    <n v="68139.680000000008"/>
  </r>
  <r>
    <n v="2011"/>
    <s v="2D1"/>
    <x v="9"/>
    <n v="10402"/>
    <n v="3338012"/>
    <n v="12"/>
    <s v="Litres"/>
    <n v="26100000"/>
    <s v="Input"/>
    <s v="CO2"/>
    <n v="73.3"/>
    <n v="3.3200000000000001E-5"/>
    <n v="1"/>
    <m/>
    <n v="0"/>
    <n v="0"/>
    <n v="21"/>
    <m/>
    <n v="0"/>
    <n v="0"/>
    <n v="310"/>
    <n v="63515.916000000005"/>
  </r>
  <r>
    <n v="2011"/>
    <s v="2D1"/>
    <x v="9"/>
    <n v="10402"/>
    <n v="3338012"/>
    <n v="12"/>
    <s v="Litres"/>
    <n v="16748"/>
    <s v="Input"/>
    <s v="CO2"/>
    <n v="73.3"/>
    <n v="3.3200000000000001E-5"/>
    <n v="1"/>
    <m/>
    <n v="0"/>
    <n v="0"/>
    <n v="21"/>
    <m/>
    <n v="0"/>
    <n v="0"/>
    <n v="310"/>
    <n v="40.757262879999999"/>
  </r>
  <r>
    <n v="2011"/>
    <s v="2D1"/>
    <x v="9"/>
    <n v="10402"/>
    <n v="3338012"/>
    <n v="12"/>
    <s v="Litres"/>
    <n v="111000000"/>
    <s v="Input"/>
    <s v="CO2"/>
    <n v="73.3"/>
    <n v="3.3200000000000001E-5"/>
    <n v="1"/>
    <m/>
    <n v="0"/>
    <n v="0"/>
    <n v="21"/>
    <m/>
    <n v="0"/>
    <n v="0"/>
    <n v="310"/>
    <n v="270125.16000000003"/>
  </r>
  <r>
    <n v="2011"/>
    <s v="2D1"/>
    <x v="9"/>
    <n v="10402"/>
    <n v="3338012"/>
    <n v="12"/>
    <s v="Litres"/>
    <n v="1806205"/>
    <s v="Input"/>
    <s v="CO2"/>
    <n v="73.3"/>
    <n v="3.3200000000000001E-5"/>
    <n v="1"/>
    <m/>
    <n v="0"/>
    <n v="0"/>
    <n v="21"/>
    <m/>
    <n v="0"/>
    <n v="0"/>
    <n v="310"/>
    <n v="4395.5082398000004"/>
  </r>
  <r>
    <n v="2011"/>
    <s v="2D1"/>
    <x v="9"/>
    <n v="10402"/>
    <n v="3338012"/>
    <n v="12"/>
    <s v="Litres"/>
    <n v="31600000"/>
    <s v="Input"/>
    <s v="CO2"/>
    <n v="73.3"/>
    <n v="3.3200000000000001E-5"/>
    <n v="1"/>
    <m/>
    <n v="0"/>
    <n v="0"/>
    <n v="21"/>
    <m/>
    <n v="0"/>
    <n v="0"/>
    <n v="310"/>
    <n v="76900.495999999999"/>
  </r>
  <r>
    <n v="2011"/>
    <s v="2D1"/>
    <x v="9"/>
    <n v="10402"/>
    <n v="3338012"/>
    <n v="12"/>
    <s v="Litres"/>
    <n v="14300000"/>
    <s v="Input"/>
    <s v="CO2"/>
    <n v="73.3"/>
    <n v="3.3200000000000001E-5"/>
    <n v="1"/>
    <m/>
    <n v="0"/>
    <n v="0"/>
    <n v="21"/>
    <m/>
    <n v="0"/>
    <n v="0"/>
    <n v="310"/>
    <n v="34799.908000000003"/>
  </r>
  <r>
    <n v="2011"/>
    <s v="2D1"/>
    <x v="9"/>
    <n v="10629"/>
    <n v="3338007"/>
    <n v="12"/>
    <s v="Litres"/>
    <n v="9370"/>
    <s v="Input"/>
    <s v="CO2"/>
    <n v="73.3"/>
    <n v="3.3200000000000001E-5"/>
    <n v="1"/>
    <m/>
    <n v="0"/>
    <n v="0"/>
    <n v="21"/>
    <m/>
    <n v="0"/>
    <n v="0"/>
    <n v="310"/>
    <n v="22.802457199999999"/>
  </r>
  <r>
    <n v="2011"/>
    <s v="2D1"/>
    <x v="9"/>
    <n v="10711"/>
    <n v="3338007"/>
    <n v="12"/>
    <s v="Litres"/>
    <n v="420019.1629"/>
    <s v="Input"/>
    <s v="CO2"/>
    <n v="73.3"/>
    <n v="3.3200000000000001E-5"/>
    <n v="1"/>
    <m/>
    <n v="0"/>
    <n v="0"/>
    <n v="21"/>
    <m/>
    <n v="0"/>
    <n v="0"/>
    <n v="310"/>
    <n v="1022.141834066924"/>
  </r>
  <r>
    <n v="2011"/>
    <s v="2D1"/>
    <x v="9"/>
    <n v="10711"/>
    <n v="3338011"/>
    <n v="12"/>
    <s v="Litres"/>
    <n v="2412"/>
    <s v="Input"/>
    <s v="CO2"/>
    <n v="73.3"/>
    <n v="3.3200000000000001E-5"/>
    <n v="1"/>
    <m/>
    <n v="0"/>
    <n v="0"/>
    <n v="21"/>
    <m/>
    <n v="0"/>
    <n v="0"/>
    <n v="310"/>
    <n v="5.8697467200000002"/>
  </r>
  <r>
    <n v="2011"/>
    <s v="2D1"/>
    <x v="9"/>
    <n v="10795"/>
    <n v="3338004"/>
    <n v="12"/>
    <s v="Litres"/>
    <n v="93075.125"/>
    <s v="Input"/>
    <s v="CO2"/>
    <n v="73.3"/>
    <n v="3.3200000000000001E-5"/>
    <n v="1"/>
    <m/>
    <n v="0"/>
    <n v="0"/>
    <n v="21"/>
    <m/>
    <n v="0"/>
    <n v="0"/>
    <n v="310"/>
    <n v="226.503901195"/>
  </r>
  <r>
    <n v="2011"/>
    <s v="2D1"/>
    <x v="9"/>
    <n v="10795"/>
    <n v="3338007"/>
    <n v="12"/>
    <s v="Litres"/>
    <n v="169203"/>
    <s v="Input"/>
    <s v="CO2"/>
    <n v="73.3"/>
    <n v="3.3200000000000001E-5"/>
    <n v="1"/>
    <m/>
    <n v="0"/>
    <n v="0"/>
    <n v="21"/>
    <m/>
    <n v="0"/>
    <n v="0"/>
    <n v="310"/>
    <n v="411.76565268000002"/>
  </r>
  <r>
    <n v="2011"/>
    <s v="2D1"/>
    <x v="9"/>
    <n v="10795"/>
    <n v="3338007"/>
    <n v="12"/>
    <s v="Litres"/>
    <n v="34965.188999999998"/>
    <s v="Input"/>
    <s v="CO2"/>
    <n v="73.3"/>
    <n v="3.3200000000000001E-5"/>
    <n v="1"/>
    <m/>
    <n v="0"/>
    <n v="0"/>
    <n v="21"/>
    <m/>
    <n v="0"/>
    <n v="0"/>
    <n v="310"/>
    <n v="85.089885342839992"/>
  </r>
  <r>
    <n v="2011"/>
    <s v="2D1"/>
    <x v="9"/>
    <n v="13111"/>
    <n v="3338003"/>
    <n v="12"/>
    <s v="Litres"/>
    <n v="10960.7238"/>
    <s v="Input"/>
    <s v="CO2"/>
    <n v="73.3"/>
    <n v="3.3200000000000001E-5"/>
    <n v="1"/>
    <m/>
    <n v="0"/>
    <n v="0"/>
    <n v="21"/>
    <m/>
    <n v="0"/>
    <n v="0"/>
    <n v="310"/>
    <n v="26.673579010727998"/>
  </r>
  <r>
    <n v="2011"/>
    <s v="2D1"/>
    <x v="9"/>
    <n v="13111"/>
    <n v="3338003"/>
    <n v="12"/>
    <s v="Litres"/>
    <n v="14829.526599999999"/>
    <s v="Input"/>
    <s v="CO2"/>
    <n v="73.3"/>
    <n v="3.3200000000000001E-5"/>
    <n v="1"/>
    <m/>
    <n v="0"/>
    <n v="0"/>
    <n v="21"/>
    <m/>
    <n v="0"/>
    <n v="0"/>
    <n v="310"/>
    <n v="36.088542752696"/>
  </r>
  <r>
    <n v="2011"/>
    <s v="2D1"/>
    <x v="9"/>
    <n v="13111"/>
    <n v="3338003"/>
    <n v="12"/>
    <s v="Litres"/>
    <n v="40096.414799999999"/>
    <s v="Input"/>
    <s v="CO2"/>
    <n v="73.3"/>
    <n v="3.3200000000000001E-5"/>
    <n v="1"/>
    <m/>
    <n v="0"/>
    <n v="0"/>
    <n v="21"/>
    <m/>
    <n v="0"/>
    <n v="0"/>
    <n v="310"/>
    <n v="97.577031200687998"/>
  </r>
  <r>
    <n v="2011"/>
    <s v="2D1"/>
    <x v="9"/>
    <n v="13111"/>
    <n v="3338003"/>
    <n v="12"/>
    <s v="Litres"/>
    <n v="3091.8186000000001"/>
    <s v="Input"/>
    <s v="CO2"/>
    <n v="73.3"/>
    <n v="3.3200000000000001E-5"/>
    <n v="1"/>
    <m/>
    <n v="0"/>
    <n v="0"/>
    <n v="21"/>
    <m/>
    <n v="0"/>
    <n v="0"/>
    <n v="310"/>
    <n v="7.5241260722160002"/>
  </r>
  <r>
    <n v="2011"/>
    <s v="2D1"/>
    <x v="9"/>
    <n v="13114"/>
    <n v="3338003"/>
    <n v="12"/>
    <s v="Litres"/>
    <n v="579632.27040000004"/>
    <s v="Input"/>
    <s v="CO2"/>
    <n v="73.3"/>
    <n v="3.3200000000000001E-5"/>
    <n v="1"/>
    <m/>
    <n v="0"/>
    <n v="0"/>
    <n v="21"/>
    <m/>
    <n v="0"/>
    <n v="0"/>
    <n v="310"/>
    <n v="1410.5699079546241"/>
  </r>
  <r>
    <n v="2011"/>
    <s v="2D1"/>
    <x v="9"/>
    <n v="13114"/>
    <n v="3338003"/>
    <n v="12"/>
    <s v="Litres"/>
    <n v="638007.15029999998"/>
    <s v="Input"/>
    <s v="CO2"/>
    <n v="73.3"/>
    <n v="3.3200000000000001E-5"/>
    <n v="1"/>
    <m/>
    <n v="0"/>
    <n v="0"/>
    <n v="21"/>
    <m/>
    <n v="0"/>
    <n v="0"/>
    <n v="310"/>
    <n v="1552.6286806840681"/>
  </r>
  <r>
    <n v="2011"/>
    <s v="2D1"/>
    <x v="9"/>
    <n v="13114"/>
    <n v="3338003"/>
    <n v="12"/>
    <s v="Litres"/>
    <n v="995795"/>
    <s v="Input"/>
    <s v="CO2"/>
    <n v="73.3"/>
    <n v="3.3200000000000001E-5"/>
    <n v="1"/>
    <m/>
    <n v="0"/>
    <n v="0"/>
    <n v="21"/>
    <m/>
    <n v="0"/>
    <n v="0"/>
    <n v="310"/>
    <n v="2423.3268802000002"/>
  </r>
  <r>
    <n v="2011"/>
    <s v="2D1"/>
    <x v="9"/>
    <n v="13114"/>
    <n v="3338003"/>
    <n v="12"/>
    <s v="Litres"/>
    <n v="91224.104800000001"/>
    <s v="Input"/>
    <s v="CO2"/>
    <n v="73.3"/>
    <n v="3.3200000000000001E-5"/>
    <n v="1"/>
    <m/>
    <n v="0"/>
    <n v="0"/>
    <n v="21"/>
    <m/>
    <n v="0"/>
    <n v="0"/>
    <n v="310"/>
    <n v="221.99933247708799"/>
  </r>
  <r>
    <n v="2011"/>
    <s v="2D1"/>
    <x v="9"/>
    <n v="13114"/>
    <n v="3338003"/>
    <n v="12"/>
    <s v="Litres"/>
    <n v="11840"/>
    <s v="Input"/>
    <s v="CO2"/>
    <n v="73.3"/>
    <n v="3.3200000000000001E-5"/>
    <n v="1"/>
    <m/>
    <n v="0"/>
    <n v="0"/>
    <n v="21"/>
    <m/>
    <n v="0"/>
    <n v="0"/>
    <n v="310"/>
    <n v="28.813350400000001"/>
  </r>
  <r>
    <n v="2011"/>
    <s v="2D1"/>
    <x v="9"/>
    <n v="13114"/>
    <n v="3338003"/>
    <n v="12"/>
    <s v="Litres"/>
    <n v="277536"/>
    <s v="Input"/>
    <s v="CO2"/>
    <n v="73.3"/>
    <n v="3.3200000000000001E-5"/>
    <n v="1"/>
    <m/>
    <n v="0"/>
    <n v="0"/>
    <n v="21"/>
    <m/>
    <n v="0"/>
    <n v="0"/>
    <n v="310"/>
    <n v="675.40050816000007"/>
  </r>
  <r>
    <n v="2011"/>
    <s v="2D1"/>
    <x v="9"/>
    <n v="13114"/>
    <n v="3338003"/>
    <n v="12"/>
    <s v="Litres"/>
    <n v="442117"/>
    <s v="Input"/>
    <s v="CO2"/>
    <n v="73.3"/>
    <n v="3.3200000000000001E-5"/>
    <n v="1"/>
    <m/>
    <n v="0"/>
    <n v="0"/>
    <n v="21"/>
    <m/>
    <n v="0"/>
    <n v="0"/>
    <n v="310"/>
    <n v="1075.9182465199999"/>
  </r>
  <r>
    <n v="2011"/>
    <s v="2D1"/>
    <x v="9"/>
    <n v="13114"/>
    <n v="3338003"/>
    <n v="12"/>
    <s v="Litres"/>
    <n v="867758"/>
    <s v="Input"/>
    <s v="CO2"/>
    <n v="73.3"/>
    <n v="3.3200000000000001E-5"/>
    <n v="1"/>
    <m/>
    <n v="0"/>
    <n v="0"/>
    <n v="21"/>
    <m/>
    <n v="0"/>
    <n v="0"/>
    <n v="310"/>
    <n v="2111.7411584800002"/>
  </r>
  <r>
    <n v="2011"/>
    <s v="2D1"/>
    <x v="9"/>
    <n v="13114"/>
    <n v="3338003"/>
    <n v="12"/>
    <s v="Litres"/>
    <n v="3308601.1665000003"/>
    <s v="Input"/>
    <s v="CO2"/>
    <n v="73.3"/>
    <n v="3.3200000000000001E-5"/>
    <n v="1"/>
    <m/>
    <n v="0"/>
    <n v="0"/>
    <n v="21"/>
    <m/>
    <n v="0"/>
    <n v="0"/>
    <n v="310"/>
    <n v="8051.6794547477411"/>
  </r>
  <r>
    <n v="2011"/>
    <s v="2D1"/>
    <x v="9"/>
    <n v="13114"/>
    <n v="3338003"/>
    <n v="12"/>
    <s v="Litres"/>
    <n v="44859"/>
    <s v="Input"/>
    <s v="CO2"/>
    <n v="73.3"/>
    <n v="3.3200000000000001E-5"/>
    <n v="1"/>
    <m/>
    <n v="0"/>
    <n v="0"/>
    <n v="21"/>
    <m/>
    <n v="0"/>
    <n v="0"/>
    <n v="310"/>
    <n v="109.16706803999999"/>
  </r>
  <r>
    <n v="2011"/>
    <s v="2D1"/>
    <x v="9"/>
    <n v="13114"/>
    <n v="3338003"/>
    <n v="12"/>
    <s v="Litres"/>
    <n v="990209"/>
    <s v="Input"/>
    <s v="CO2"/>
    <n v="73.3"/>
    <n v="3.3200000000000001E-5"/>
    <n v="1"/>
    <m/>
    <n v="0"/>
    <n v="0"/>
    <n v="21"/>
    <m/>
    <n v="0"/>
    <n v="0"/>
    <n v="310"/>
    <n v="2409.7330140399999"/>
  </r>
  <r>
    <n v="2011"/>
    <s v="2D1"/>
    <x v="9"/>
    <n v="13114"/>
    <n v="3338003"/>
    <n v="12"/>
    <s v="Litres"/>
    <n v="286137.86820000003"/>
    <s v="Input"/>
    <s v="CO2"/>
    <n v="73.3"/>
    <n v="3.3200000000000001E-5"/>
    <n v="1"/>
    <m/>
    <n v="0"/>
    <n v="0"/>
    <n v="21"/>
    <m/>
    <n v="0"/>
    <n v="0"/>
    <n v="310"/>
    <n v="696.33367053679206"/>
  </r>
  <r>
    <n v="2011"/>
    <s v="2D1"/>
    <x v="9"/>
    <n v="13114"/>
    <n v="3338009"/>
    <n v="12"/>
    <s v="Litres"/>
    <n v="242599"/>
    <s v="Input"/>
    <s v="CO2"/>
    <n v="73.3"/>
    <n v="3.3200000000000001E-5"/>
    <n v="1"/>
    <m/>
    <n v="0"/>
    <n v="0"/>
    <n v="21"/>
    <m/>
    <n v="0"/>
    <n v="0"/>
    <n v="310"/>
    <n v="590.37922244000004"/>
  </r>
  <r>
    <n v="2011"/>
    <s v="2D1"/>
    <x v="9"/>
    <n v="13114"/>
    <n v="3338012"/>
    <n v="12"/>
    <s v="Litres"/>
    <n v="178305"/>
    <s v="Input"/>
    <s v="CO2"/>
    <n v="73.3"/>
    <n v="3.3200000000000001E-5"/>
    <n v="1"/>
    <m/>
    <n v="0"/>
    <n v="0"/>
    <n v="21"/>
    <m/>
    <n v="0"/>
    <n v="0"/>
    <n v="310"/>
    <n v="433.91591579999999"/>
  </r>
  <r>
    <n v="2011"/>
    <s v="2D1"/>
    <x v="9"/>
    <n v="13114"/>
    <n v="3338012"/>
    <n v="12"/>
    <s v="Litres"/>
    <n v="133430"/>
    <s v="Input"/>
    <s v="CO2"/>
    <n v="73.3"/>
    <n v="3.3200000000000001E-5"/>
    <n v="1"/>
    <m/>
    <n v="0"/>
    <n v="0"/>
    <n v="21"/>
    <m/>
    <n v="0"/>
    <n v="0"/>
    <n v="310"/>
    <n v="324.70991079999999"/>
  </r>
  <r>
    <n v="2011"/>
    <s v="2D1"/>
    <x v="9"/>
    <n v="13119"/>
    <n v="3338004"/>
    <n v="12"/>
    <s v="Litres"/>
    <n v="448314"/>
    <s v="Input"/>
    <s v="CO2"/>
    <n v="73.3"/>
    <n v="3.3200000000000001E-5"/>
    <n v="1"/>
    <m/>
    <n v="0"/>
    <n v="0"/>
    <n v="21"/>
    <m/>
    <n v="0"/>
    <n v="0"/>
    <n v="310"/>
    <n v="1090.9990178400001"/>
  </r>
  <r>
    <n v="2011"/>
    <s v="2D1"/>
    <x v="9"/>
    <n v="13119"/>
    <n v="3338004"/>
    <n v="12"/>
    <s v="Litres"/>
    <n v="111702"/>
    <s v="Input"/>
    <s v="CO2"/>
    <n v="73.3"/>
    <n v="3.3200000000000001E-5"/>
    <n v="1"/>
    <m/>
    <n v="0"/>
    <n v="0"/>
    <n v="21"/>
    <m/>
    <n v="0"/>
    <n v="0"/>
    <n v="310"/>
    <n v="271.83351912000001"/>
  </r>
  <r>
    <n v="2011"/>
    <s v="2D1"/>
    <x v="9"/>
    <n v="13119"/>
    <n v="3338099"/>
    <n v="12"/>
    <s v="Litres"/>
    <n v="21700"/>
    <s v="Input"/>
    <s v="CO2"/>
    <n v="73.3"/>
    <n v="3.3200000000000001E-5"/>
    <n v="1"/>
    <m/>
    <n v="0"/>
    <n v="0"/>
    <n v="21"/>
    <m/>
    <n v="0"/>
    <n v="0"/>
    <n v="310"/>
    <n v="52.808252000000003"/>
  </r>
  <r>
    <n v="2011"/>
    <s v="2D1"/>
    <x v="9"/>
    <n v="13124"/>
    <n v="3338007"/>
    <n v="12"/>
    <s v="Litres"/>
    <n v="152865"/>
    <s v="Input"/>
    <s v="CO2"/>
    <n v="73.3"/>
    <n v="3.3200000000000001E-5"/>
    <n v="1"/>
    <m/>
    <n v="0"/>
    <n v="0"/>
    <n v="21"/>
    <m/>
    <n v="0"/>
    <n v="0"/>
    <n v="310"/>
    <n v="372.00614940000003"/>
  </r>
  <r>
    <n v="2011"/>
    <s v="2D1"/>
    <x v="9"/>
    <n v="15113"/>
    <n v="3338005"/>
    <n v="12"/>
    <s v="Litres"/>
    <n v="4473.8265000000001"/>
    <s v="Input"/>
    <s v="CO2"/>
    <n v="73.3"/>
    <n v="3.3200000000000001E-5"/>
    <n v="1"/>
    <m/>
    <n v="0"/>
    <n v="0"/>
    <n v="21"/>
    <m/>
    <n v="0"/>
    <n v="0"/>
    <n v="310"/>
    <n v="10.887325217340001"/>
  </r>
  <r>
    <n v="2011"/>
    <s v="2D1"/>
    <x v="9"/>
    <n v="15113"/>
    <n v="3338005"/>
    <n v="12"/>
    <s v="Litres"/>
    <n v="25841"/>
    <s v="Input"/>
    <s v="CO2"/>
    <n v="73.3"/>
    <n v="3.3200000000000001E-5"/>
    <n v="1"/>
    <m/>
    <n v="0"/>
    <n v="0"/>
    <n v="21"/>
    <m/>
    <n v="0"/>
    <n v="0"/>
    <n v="310"/>
    <n v="62.885623959999997"/>
  </r>
  <r>
    <n v="2011"/>
    <s v="2D1"/>
    <x v="9"/>
    <n v="15113"/>
    <n v="3338005"/>
    <n v="12"/>
    <s v="Litres"/>
    <n v="214738"/>
    <s v="Input"/>
    <s v="CO2"/>
    <n v="73.3"/>
    <n v="3.3200000000000001E-5"/>
    <n v="1"/>
    <m/>
    <n v="0"/>
    <n v="0"/>
    <n v="21"/>
    <m/>
    <n v="0"/>
    <n v="0"/>
    <n v="310"/>
    <n v="522.57780728"/>
  </r>
  <r>
    <n v="2011"/>
    <s v="2D1"/>
    <x v="9"/>
    <n v="15113"/>
    <n v="3338005"/>
    <n v="12"/>
    <s v="Litres"/>
    <n v="19941.377700000001"/>
    <s v="Input"/>
    <s v="CO2"/>
    <n v="73.3"/>
    <n v="3.3200000000000001E-5"/>
    <n v="1"/>
    <m/>
    <n v="0"/>
    <n v="0"/>
    <n v="21"/>
    <m/>
    <n v="0"/>
    <n v="0"/>
    <n v="310"/>
    <n v="48.528539115611999"/>
  </r>
  <r>
    <n v="2011"/>
    <s v="2D1"/>
    <x v="9"/>
    <n v="15113"/>
    <n v="3338005"/>
    <n v="12"/>
    <s v="Litres"/>
    <n v="37792.884000000005"/>
    <s v="Input"/>
    <s v="CO2"/>
    <n v="73.3"/>
    <n v="3.3200000000000001E-5"/>
    <n v="1"/>
    <m/>
    <n v="0"/>
    <n v="0"/>
    <n v="21"/>
    <m/>
    <n v="0"/>
    <n v="0"/>
    <n v="310"/>
    <n v="91.97125078704002"/>
  </r>
  <r>
    <n v="2011"/>
    <s v="2D1"/>
    <x v="9"/>
    <n v="16292"/>
    <n v="3338003"/>
    <n v="12"/>
    <s v="Litres"/>
    <n v="12831"/>
    <s v="Input"/>
    <s v="CO2"/>
    <n v="73.3"/>
    <n v="3.3200000000000001E-5"/>
    <n v="1"/>
    <m/>
    <n v="0"/>
    <n v="0"/>
    <n v="21"/>
    <m/>
    <n v="0"/>
    <n v="0"/>
    <n v="310"/>
    <n v="31.225008359999997"/>
  </r>
  <r>
    <n v="2011"/>
    <s v="2D1"/>
    <x v="9"/>
    <n v="19209"/>
    <n v="3338001"/>
    <n v="12"/>
    <s v="Litres"/>
    <n v="516429"/>
    <s v="Input"/>
    <s v="CO2"/>
    <n v="73.3"/>
    <n v="3.3200000000000001E-5"/>
    <n v="1"/>
    <m/>
    <n v="0"/>
    <n v="0"/>
    <n v="21"/>
    <m/>
    <n v="0"/>
    <n v="0"/>
    <n v="310"/>
    <n v="1256.7609572399999"/>
  </r>
  <r>
    <n v="2011"/>
    <s v="2D1"/>
    <x v="9"/>
    <n v="19209"/>
    <n v="3338001"/>
    <n v="12"/>
    <s v="Litres"/>
    <n v="3327091"/>
    <s v="Input"/>
    <s v="CO2"/>
    <n v="73.3"/>
    <n v="3.3200000000000001E-5"/>
    <n v="1"/>
    <m/>
    <n v="0"/>
    <n v="0"/>
    <n v="21"/>
    <m/>
    <n v="0"/>
    <n v="0"/>
    <n v="310"/>
    <n v="8096.6755739599994"/>
  </r>
  <r>
    <n v="2011"/>
    <s v="2D1"/>
    <x v="9"/>
    <n v="19209"/>
    <n v="3338002"/>
    <n v="12"/>
    <s v="Litres"/>
    <n v="1029659.358"/>
    <s v="Input"/>
    <s v="CO2"/>
    <n v="73.3"/>
    <n v="3.3200000000000001E-5"/>
    <n v="1"/>
    <m/>
    <n v="0"/>
    <n v="0"/>
    <n v="21"/>
    <m/>
    <n v="0"/>
    <n v="0"/>
    <n v="310"/>
    <n v="2505.7378272544797"/>
  </r>
  <r>
    <n v="2011"/>
    <s v="2D1"/>
    <x v="9"/>
    <n v="19209"/>
    <n v="3338002"/>
    <n v="12"/>
    <s v="Litres"/>
    <n v="9"/>
    <s v="Input"/>
    <s v="CO2"/>
    <n v="73.3"/>
    <n v="3.3200000000000001E-5"/>
    <n v="1"/>
    <m/>
    <n v="0"/>
    <n v="0"/>
    <n v="21"/>
    <m/>
    <n v="0"/>
    <n v="0"/>
    <n v="310"/>
    <n v="2.1902039999999998E-2"/>
  </r>
  <r>
    <n v="2011"/>
    <s v="2D1"/>
    <x v="9"/>
    <n v="19209"/>
    <n v="3338002"/>
    <n v="12"/>
    <s v="Litres"/>
    <n v="13613938.736000001"/>
    <s v="Input"/>
    <s v="CO2"/>
    <n v="73.3"/>
    <n v="3.3200000000000001E-5"/>
    <n v="1"/>
    <m/>
    <n v="0"/>
    <n v="0"/>
    <n v="21"/>
    <m/>
    <n v="0"/>
    <n v="0"/>
    <n v="310"/>
    <n v="33130.336750380164"/>
  </r>
  <r>
    <n v="2011"/>
    <s v="2D1"/>
    <x v="9"/>
    <n v="19209"/>
    <n v="3338003"/>
    <n v="12"/>
    <s v="Litres"/>
    <n v="134360"/>
    <s v="Input"/>
    <s v="CO2"/>
    <n v="73.3"/>
    <n v="3.3200000000000001E-5"/>
    <n v="1"/>
    <m/>
    <n v="0"/>
    <n v="0"/>
    <n v="21"/>
    <m/>
    <n v="0"/>
    <n v="0"/>
    <n v="310"/>
    <n v="326.97312160000001"/>
  </r>
  <r>
    <n v="2011"/>
    <s v="2D1"/>
    <x v="9"/>
    <n v="19209"/>
    <n v="3338006"/>
    <n v="12"/>
    <s v="Litres"/>
    <n v="2271450"/>
    <s v="Input"/>
    <s v="CO2"/>
    <n v="73.3"/>
    <n v="3.3200000000000001E-5"/>
    <n v="1"/>
    <m/>
    <n v="0"/>
    <n v="0"/>
    <n v="21"/>
    <m/>
    <n v="0"/>
    <n v="0"/>
    <n v="310"/>
    <n v="5527.7098619999997"/>
  </r>
  <r>
    <n v="2011"/>
    <s v="2D1"/>
    <x v="9"/>
    <n v="19209"/>
    <n v="3338007"/>
    <n v="12"/>
    <s v="Litres"/>
    <n v="27087.9126"/>
    <s v="Input"/>
    <s v="CO2"/>
    <n v="73.3"/>
    <n v="3.3200000000000001E-5"/>
    <n v="1"/>
    <m/>
    <n v="0"/>
    <n v="0"/>
    <n v="21"/>
    <m/>
    <n v="0"/>
    <n v="0"/>
    <n v="310"/>
    <n v="65.920060586855996"/>
  </r>
  <r>
    <n v="2011"/>
    <s v="2D1"/>
    <x v="9"/>
    <n v="19209"/>
    <n v="3338007"/>
    <n v="12"/>
    <s v="Litres"/>
    <n v="846763.00679999997"/>
    <s v="Input"/>
    <s v="CO2"/>
    <n v="73.3"/>
    <n v="3.3200000000000001E-5"/>
    <n v="1"/>
    <m/>
    <n v="0"/>
    <n v="0"/>
    <n v="21"/>
    <m/>
    <n v="0"/>
    <n v="0"/>
    <n v="310"/>
    <n v="2060.648582828208"/>
  </r>
  <r>
    <n v="2011"/>
    <s v="2D1"/>
    <x v="9"/>
    <n v="19209"/>
    <n v="3338012"/>
    <n v="12"/>
    <s v="Litres"/>
    <n v="159219.375"/>
    <s v="Input"/>
    <s v="CO2"/>
    <n v="73.3"/>
    <n v="3.3200000000000001E-5"/>
    <n v="1"/>
    <m/>
    <n v="0"/>
    <n v="0"/>
    <n v="21"/>
    <m/>
    <n v="0"/>
    <n v="0"/>
    <n v="310"/>
    <n v="387.469902225"/>
  </r>
  <r>
    <n v="2011"/>
    <s v="2D1"/>
    <x v="9"/>
    <n v="20114"/>
    <n v="3338014"/>
    <n v="12"/>
    <s v="Litres"/>
    <n v="13333.4"/>
    <s v="Input"/>
    <s v="CO2"/>
    <n v="73.3"/>
    <n v="3.3200000000000001E-5"/>
    <n v="1"/>
    <m/>
    <n v="0"/>
    <n v="0"/>
    <n v="21"/>
    <m/>
    <n v="0"/>
    <n v="0"/>
    <n v="310"/>
    <n v="32.447628903999998"/>
  </r>
  <r>
    <n v="2011"/>
    <s v="2D1"/>
    <x v="9"/>
    <n v="20118"/>
    <n v="3338012"/>
    <n v="12"/>
    <s v="Litres"/>
    <n v="12551"/>
    <s v="Input"/>
    <s v="CO2"/>
    <n v="73.3"/>
    <n v="3.3200000000000001E-5"/>
    <n v="1"/>
    <m/>
    <n v="0"/>
    <n v="0"/>
    <n v="21"/>
    <m/>
    <n v="0"/>
    <n v="0"/>
    <n v="310"/>
    <n v="30.543611559999999"/>
  </r>
  <r>
    <n v="2011"/>
    <s v="2D1"/>
    <x v="9"/>
    <n v="20118"/>
    <n v="3338014"/>
    <n v="12"/>
    <s v="Litres"/>
    <n v="63022.988000000005"/>
    <s v="Input"/>
    <s v="CO2"/>
    <n v="73.3"/>
    <n v="3.3200000000000001E-5"/>
    <n v="1"/>
    <m/>
    <n v="0"/>
    <n v="0"/>
    <n v="21"/>
    <m/>
    <n v="0"/>
    <n v="0"/>
    <n v="310"/>
    <n v="153.37022267728"/>
  </r>
  <r>
    <n v="2011"/>
    <s v="2D1"/>
    <x v="9"/>
    <n v="20119"/>
    <n v="3338007"/>
    <n v="12"/>
    <s v="Litres"/>
    <n v="4584040"/>
    <s v="Input"/>
    <s v="CO2"/>
    <n v="73.3"/>
    <n v="3.3200000000000001E-5"/>
    <n v="1"/>
    <m/>
    <n v="0"/>
    <n v="0"/>
    <n v="21"/>
    <m/>
    <n v="0"/>
    <n v="0"/>
    <n v="310"/>
    <n v="11155.5363824"/>
  </r>
  <r>
    <n v="2011"/>
    <s v="2D1"/>
    <x v="9"/>
    <n v="20119"/>
    <n v="3338014"/>
    <n v="12"/>
    <s v="Litres"/>
    <n v="329.73930000000001"/>
    <s v="Input"/>
    <s v="CO2"/>
    <n v="73.3"/>
    <n v="3.3200000000000001E-5"/>
    <n v="1"/>
    <m/>
    <n v="0"/>
    <n v="0"/>
    <n v="21"/>
    <m/>
    <n v="0"/>
    <n v="0"/>
    <n v="310"/>
    <n v="0.80244037090800002"/>
  </r>
  <r>
    <n v="2011"/>
    <s v="2D1"/>
    <x v="9"/>
    <n v="20119"/>
    <n v="3338014"/>
    <n v="12"/>
    <s v="Litres"/>
    <n v="127.26780000000001"/>
    <s v="Input"/>
    <s v="CO2"/>
    <n v="73.3"/>
    <n v="3.3200000000000001E-5"/>
    <n v="1"/>
    <m/>
    <n v="0"/>
    <n v="0"/>
    <n v="21"/>
    <m/>
    <n v="0"/>
    <n v="0"/>
    <n v="310"/>
    <n v="0.30971382736800002"/>
  </r>
  <r>
    <n v="2011"/>
    <s v="2D1"/>
    <x v="9"/>
    <n v="20119"/>
    <n v="3338014"/>
    <n v="12"/>
    <s v="Litres"/>
    <n v="613.19940000000008"/>
    <s v="Input"/>
    <s v="CO2"/>
    <n v="73.3"/>
    <n v="3.3200000000000001E-5"/>
    <n v="1"/>
    <m/>
    <n v="0"/>
    <n v="0"/>
    <n v="21"/>
    <m/>
    <n v="0"/>
    <n v="0"/>
    <n v="310"/>
    <n v="1.4922575318640001"/>
  </r>
  <r>
    <n v="2011"/>
    <s v="2D1"/>
    <x v="9"/>
    <n v="20211"/>
    <n v="3338012"/>
    <n v="12"/>
    <s v="Litres"/>
    <n v="309760"/>
    <s v="Input"/>
    <s v="CO2"/>
    <n v="73.3"/>
    <n v="3.3200000000000001E-5"/>
    <n v="1"/>
    <m/>
    <n v="0"/>
    <n v="0"/>
    <n v="21"/>
    <m/>
    <n v="0"/>
    <n v="0"/>
    <n v="310"/>
    <n v="753.81954559999997"/>
  </r>
  <r>
    <n v="2011"/>
    <s v="2D1"/>
    <x v="9"/>
    <n v="20211"/>
    <n v="3338012"/>
    <n v="12"/>
    <s v="Litres"/>
    <n v="809626.66790000012"/>
    <s v="Input"/>
    <s v="CO2"/>
    <n v="73.3"/>
    <n v="3.3200000000000001E-5"/>
    <n v="1"/>
    <m/>
    <n v="0"/>
    <n v="0"/>
    <n v="21"/>
    <m/>
    <n v="0"/>
    <n v="0"/>
    <n v="310"/>
    <n v="1970.2750739347241"/>
  </r>
  <r>
    <n v="2011"/>
    <s v="2D1"/>
    <x v="9"/>
    <n v="20211"/>
    <n v="3338099"/>
    <n v="12"/>
    <s v="Litres"/>
    <n v="1442375"/>
    <s v="Input"/>
    <s v="CO2"/>
    <n v="73.3"/>
    <n v="3.3200000000000001E-5"/>
    <n v="1"/>
    <m/>
    <n v="0"/>
    <n v="0"/>
    <n v="21"/>
    <m/>
    <n v="0"/>
    <n v="0"/>
    <n v="310"/>
    <n v="3510.1061049999998"/>
  </r>
  <r>
    <n v="2011"/>
    <s v="2D1"/>
    <x v="9"/>
    <n v="20219"/>
    <n v="3338003"/>
    <n v="12"/>
    <s v="Litres"/>
    <n v="18880"/>
    <s v="Input"/>
    <s v="CO2"/>
    <n v="73.3"/>
    <n v="3.3200000000000001E-5"/>
    <n v="1"/>
    <m/>
    <n v="0"/>
    <n v="0"/>
    <n v="21"/>
    <m/>
    <n v="0"/>
    <n v="0"/>
    <n v="310"/>
    <n v="45.945612799999999"/>
  </r>
  <r>
    <n v="2011"/>
    <s v="2D1"/>
    <x v="9"/>
    <n v="20221"/>
    <n v="3338003"/>
    <n v="12"/>
    <s v="Litres"/>
    <n v="4005785"/>
    <s v="Input"/>
    <s v="CO2"/>
    <n v="73.3"/>
    <n v="3.3200000000000001E-5"/>
    <n v="1"/>
    <m/>
    <n v="0"/>
    <n v="0"/>
    <n v="21"/>
    <m/>
    <n v="0"/>
    <n v="0"/>
    <n v="310"/>
    <n v="9748.3181445999999"/>
  </r>
  <r>
    <n v="2011"/>
    <s v="2D1"/>
    <x v="9"/>
    <n v="20221"/>
    <n v="3338007"/>
    <n v="12"/>
    <s v="Litres"/>
    <n v="9990744"/>
    <s v="Input"/>
    <s v="CO2"/>
    <n v="73.3"/>
    <n v="3.3200000000000001E-5"/>
    <n v="1"/>
    <m/>
    <n v="0"/>
    <n v="0"/>
    <n v="21"/>
    <m/>
    <n v="0"/>
    <n v="0"/>
    <n v="310"/>
    <n v="24313.074968639998"/>
  </r>
  <r>
    <n v="2011"/>
    <s v="2D1"/>
    <x v="9"/>
    <n v="20221"/>
    <n v="3338007"/>
    <n v="12"/>
    <s v="Litres"/>
    <n v="1868059"/>
    <s v="Input"/>
    <s v="CO2"/>
    <n v="73.3"/>
    <n v="3.3200000000000001E-5"/>
    <n v="1"/>
    <m/>
    <n v="0"/>
    <n v="0"/>
    <n v="21"/>
    <m/>
    <n v="0"/>
    <n v="0"/>
    <n v="310"/>
    <n v="4546.0336600399996"/>
  </r>
  <r>
    <n v="2011"/>
    <s v="2D1"/>
    <x v="9"/>
    <n v="20221"/>
    <n v="3338008"/>
    <n v="12"/>
    <s v="Litres"/>
    <n v="2267419"/>
    <s v="Input"/>
    <s v="CO2"/>
    <n v="73.3"/>
    <n v="3.3200000000000001E-5"/>
    <n v="1"/>
    <m/>
    <n v="0"/>
    <n v="0"/>
    <n v="21"/>
    <m/>
    <n v="0"/>
    <n v="0"/>
    <n v="310"/>
    <n v="5517.9001816399996"/>
  </r>
  <r>
    <n v="2011"/>
    <s v="2D1"/>
    <x v="9"/>
    <n v="20221"/>
    <n v="3338010"/>
    <n v="12"/>
    <s v="Litres"/>
    <n v="25860.036599999999"/>
    <s v="Input"/>
    <s v="CO2"/>
    <n v="73.3"/>
    <n v="3.3200000000000001E-5"/>
    <n v="1"/>
    <m/>
    <n v="0"/>
    <n v="0"/>
    <n v="21"/>
    <m/>
    <n v="0"/>
    <n v="0"/>
    <n v="310"/>
    <n v="62.931950668295997"/>
  </r>
  <r>
    <n v="2011"/>
    <s v="2D1"/>
    <x v="9"/>
    <n v="20221"/>
    <n v="3338011"/>
    <n v="12"/>
    <s v="Litres"/>
    <n v="12800000"/>
    <s v="Input"/>
    <s v="CO2"/>
    <n v="73.3"/>
    <n v="3.3200000000000001E-5"/>
    <n v="1"/>
    <m/>
    <n v="0"/>
    <n v="0"/>
    <n v="21"/>
    <m/>
    <n v="0"/>
    <n v="0"/>
    <n v="310"/>
    <n v="31149.567999999999"/>
  </r>
  <r>
    <n v="2011"/>
    <s v="2D1"/>
    <x v="9"/>
    <n v="20221"/>
    <n v="3338012"/>
    <n v="12"/>
    <s v="Litres"/>
    <n v="10641"/>
    <s v="Input"/>
    <s v="CO2"/>
    <n v="73.3"/>
    <n v="3.3200000000000001E-5"/>
    <n v="1"/>
    <m/>
    <n v="0"/>
    <n v="0"/>
    <n v="21"/>
    <m/>
    <n v="0"/>
    <n v="0"/>
    <n v="310"/>
    <n v="25.895511959999997"/>
  </r>
  <r>
    <n v="2011"/>
    <s v="2D1"/>
    <x v="9"/>
    <n v="20221"/>
    <n v="3338012"/>
    <n v="12"/>
    <s v="Litres"/>
    <n v="777439.56180000002"/>
    <s v="Input"/>
    <s v="CO2"/>
    <n v="73.3"/>
    <n v="3.3200000000000001E-5"/>
    <n v="1"/>
    <m/>
    <n v="0"/>
    <n v="0"/>
    <n v="21"/>
    <m/>
    <n v="0"/>
    <n v="0"/>
    <n v="310"/>
    <n v="1891.9458200140082"/>
  </r>
  <r>
    <n v="2011"/>
    <s v="2D1"/>
    <x v="9"/>
    <n v="20221"/>
    <n v="3338012"/>
    <n v="12"/>
    <s v="Litres"/>
    <n v="27455.346600000001"/>
    <s v="Input"/>
    <s v="CO2"/>
    <n v="73.3"/>
    <n v="3.3200000000000001E-5"/>
    <n v="1"/>
    <m/>
    <n v="0"/>
    <n v="0"/>
    <n v="21"/>
    <m/>
    <n v="0"/>
    <n v="0"/>
    <n v="310"/>
    <n v="66.814233271896001"/>
  </r>
  <r>
    <n v="2011"/>
    <s v="2D1"/>
    <x v="9"/>
    <n v="20221"/>
    <n v="3338012"/>
    <n v="12"/>
    <s v="Litres"/>
    <n v="3775532"/>
    <s v="Input"/>
    <s v="CO2"/>
    <n v="73.3"/>
    <n v="3.3200000000000001E-5"/>
    <n v="1"/>
    <m/>
    <n v="0"/>
    <n v="0"/>
    <n v="21"/>
    <m/>
    <n v="0"/>
    <n v="0"/>
    <n v="310"/>
    <n v="9187.9836539199987"/>
  </r>
  <r>
    <n v="2011"/>
    <s v="2D1"/>
    <x v="9"/>
    <n v="20221"/>
    <n v="3338012"/>
    <n v="12"/>
    <s v="Litres"/>
    <n v="12500000"/>
    <s v="Input"/>
    <s v="CO2"/>
    <n v="73.3"/>
    <n v="3.3200000000000001E-5"/>
    <n v="1"/>
    <m/>
    <n v="0"/>
    <n v="0"/>
    <n v="21"/>
    <m/>
    <n v="0"/>
    <n v="0"/>
    <n v="310"/>
    <n v="30419.5"/>
  </r>
  <r>
    <n v="2011"/>
    <s v="2D1"/>
    <x v="9"/>
    <n v="20221"/>
    <n v="3338012"/>
    <n v="12"/>
    <s v="Litres"/>
    <n v="6082.7436000000007"/>
    <s v="Input"/>
    <s v="CO2"/>
    <n v="73.3"/>
    <n v="3.3200000000000001E-5"/>
    <n v="1"/>
    <m/>
    <n v="0"/>
    <n v="0"/>
    <n v="21"/>
    <m/>
    <n v="0"/>
    <n v="0"/>
    <n v="310"/>
    <n v="14.802721515216001"/>
  </r>
  <r>
    <n v="2011"/>
    <s v="2D1"/>
    <x v="9"/>
    <n v="20221"/>
    <n v="3338012"/>
    <n v="12"/>
    <s v="Litres"/>
    <n v="197099.364"/>
    <s v="Input"/>
    <s v="CO2"/>
    <n v="73.3"/>
    <n v="3.3200000000000001E-5"/>
    <n v="1"/>
    <m/>
    <n v="0"/>
    <n v="0"/>
    <n v="21"/>
    <m/>
    <n v="0"/>
    <n v="0"/>
    <n v="310"/>
    <n v="479.65312825583999"/>
  </r>
  <r>
    <n v="2011"/>
    <s v="2D1"/>
    <x v="9"/>
    <n v="20221"/>
    <n v="3338012"/>
    <n v="12"/>
    <s v="Litres"/>
    <n v="9026.6602000000003"/>
    <s v="Input"/>
    <s v="CO2"/>
    <n v="73.3"/>
    <n v="3.3200000000000001E-5"/>
    <n v="1"/>
    <m/>
    <n v="0"/>
    <n v="0"/>
    <n v="21"/>
    <m/>
    <n v="0"/>
    <n v="0"/>
    <n v="310"/>
    <n v="21.966919196311999"/>
  </r>
  <r>
    <n v="2011"/>
    <s v="2D1"/>
    <x v="9"/>
    <n v="20223"/>
    <n v="3338001"/>
    <n v="12"/>
    <s v="Litres"/>
    <n v="719857.02679999999"/>
    <s v="Input"/>
    <s v="CO2"/>
    <n v="73.3"/>
    <n v="3.3200000000000001E-5"/>
    <n v="1"/>
    <m/>
    <n v="0"/>
    <n v="0"/>
    <n v="21"/>
    <m/>
    <n v="0"/>
    <n v="0"/>
    <n v="310"/>
    <n v="1751.8152661394079"/>
  </r>
  <r>
    <n v="2011"/>
    <s v="2D1"/>
    <x v="9"/>
    <n v="20223"/>
    <n v="3338008"/>
    <n v="12"/>
    <s v="Litres"/>
    <n v="289736.11060000001"/>
    <s v="Input"/>
    <s v="CO2"/>
    <n v="73.3"/>
    <n v="3.3200000000000001E-5"/>
    <n v="1"/>
    <m/>
    <n v="0"/>
    <n v="0"/>
    <n v="21"/>
    <m/>
    <n v="0"/>
    <n v="0"/>
    <n v="310"/>
    <n v="705.09020931173598"/>
  </r>
  <r>
    <n v="2011"/>
    <s v="2D1"/>
    <x v="9"/>
    <n v="20223"/>
    <n v="3338012"/>
    <n v="12"/>
    <s v="Litres"/>
    <n v="2144958"/>
    <s v="Input"/>
    <s v="CO2"/>
    <n v="73.3"/>
    <n v="3.3200000000000001E-5"/>
    <n v="1"/>
    <m/>
    <n v="0"/>
    <n v="0"/>
    <n v="21"/>
    <m/>
    <n v="0"/>
    <n v="0"/>
    <n v="310"/>
    <n v="5219.8839904800006"/>
  </r>
  <r>
    <n v="2011"/>
    <s v="2D1"/>
    <x v="9"/>
    <n v="20224"/>
    <n v="3338011"/>
    <n v="12"/>
    <s v="Litres"/>
    <n v="39569"/>
    <s v="Input"/>
    <s v="CO2"/>
    <n v="73.3"/>
    <n v="3.3200000000000001E-5"/>
    <n v="1"/>
    <m/>
    <n v="0"/>
    <n v="0"/>
    <n v="21"/>
    <m/>
    <n v="0"/>
    <n v="0"/>
    <n v="310"/>
    <n v="96.293535639999988"/>
  </r>
  <r>
    <n v="2011"/>
    <s v="2D1"/>
    <x v="9"/>
    <n v="20224"/>
    <n v="3338011"/>
    <n v="12"/>
    <s v="Litres"/>
    <n v="568610"/>
    <s v="Input"/>
    <s v="CO2"/>
    <n v="73.3"/>
    <n v="3.3200000000000001E-5"/>
    <n v="1"/>
    <m/>
    <n v="0"/>
    <n v="0"/>
    <n v="21"/>
    <m/>
    <n v="0"/>
    <n v="0"/>
    <n v="310"/>
    <n v="1383.7465516"/>
  </r>
  <r>
    <n v="2011"/>
    <s v="2D1"/>
    <x v="9"/>
    <n v="20229"/>
    <n v="3338004"/>
    <n v="12"/>
    <s v="Litres"/>
    <n v="32114.61"/>
    <s v="Input"/>
    <s v="CO2"/>
    <n v="73.3"/>
    <n v="3.3200000000000001E-5"/>
    <n v="1"/>
    <m/>
    <n v="0"/>
    <n v="0"/>
    <n v="21"/>
    <m/>
    <n v="0"/>
    <n v="0"/>
    <n v="310"/>
    <n v="78.152830311600013"/>
  </r>
  <r>
    <n v="2011"/>
    <s v="2D1"/>
    <x v="9"/>
    <n v="20229"/>
    <n v="3338007"/>
    <n v="12"/>
    <s v="Litres"/>
    <n v="647482.43999999994"/>
    <s v="Input"/>
    <s v="CO2"/>
    <n v="73.3"/>
    <n v="3.3200000000000001E-5"/>
    <n v="1"/>
    <m/>
    <n v="0"/>
    <n v="0"/>
    <n v="21"/>
    <m/>
    <n v="0"/>
    <n v="0"/>
    <n v="310"/>
    <n v="1575.6873666863996"/>
  </r>
  <r>
    <n v="2011"/>
    <s v="2D1"/>
    <x v="9"/>
    <n v="20229"/>
    <n v="3338012"/>
    <n v="12"/>
    <s v="Litres"/>
    <n v="417746"/>
    <s v="Input"/>
    <s v="CO2"/>
    <n v="73.3"/>
    <n v="3.3200000000000001E-5"/>
    <n v="1"/>
    <m/>
    <n v="0"/>
    <n v="0"/>
    <n v="21"/>
    <m/>
    <n v="0"/>
    <n v="0"/>
    <n v="310"/>
    <n v="1016.6099557599999"/>
  </r>
  <r>
    <n v="2011"/>
    <s v="2D1"/>
    <x v="9"/>
    <n v="20229"/>
    <n v="3338012"/>
    <n v="12"/>
    <s v="Litres"/>
    <n v="766961.7648"/>
    <s v="Input"/>
    <s v="CO2"/>
    <n v="73.3"/>
    <n v="3.3200000000000001E-5"/>
    <n v="1"/>
    <m/>
    <n v="0"/>
    <n v="0"/>
    <n v="21"/>
    <m/>
    <n v="0"/>
    <n v="0"/>
    <n v="310"/>
    <n v="1866.4474723466881"/>
  </r>
  <r>
    <n v="2011"/>
    <s v="2D1"/>
    <x v="9"/>
    <n v="20231"/>
    <n v="3338001"/>
    <n v="12"/>
    <s v="Litres"/>
    <n v="59480"/>
    <s v="Input"/>
    <s v="CO2"/>
    <n v="73.3"/>
    <n v="3.3200000000000001E-5"/>
    <n v="1"/>
    <m/>
    <n v="0"/>
    <n v="0"/>
    <n v="21"/>
    <m/>
    <n v="0"/>
    <n v="0"/>
    <n v="310"/>
    <n v="144.7481488"/>
  </r>
  <r>
    <n v="2011"/>
    <s v="2D1"/>
    <x v="9"/>
    <n v="20231"/>
    <n v="3338001"/>
    <n v="12"/>
    <s v="Litres"/>
    <n v="1180499"/>
    <s v="Input"/>
    <s v="CO2"/>
    <n v="73.3"/>
    <n v="3.3200000000000001E-5"/>
    <n v="1"/>
    <m/>
    <n v="0"/>
    <n v="0"/>
    <n v="21"/>
    <m/>
    <n v="0"/>
    <n v="0"/>
    <n v="310"/>
    <n v="2872.8151464400003"/>
  </r>
  <r>
    <n v="2011"/>
    <s v="2D1"/>
    <x v="9"/>
    <n v="20231"/>
    <n v="3338007"/>
    <n v="12"/>
    <s v="Litres"/>
    <n v="505051.8"/>
    <s v="Input"/>
    <s v="CO2"/>
    <n v="73.3"/>
    <n v="3.3200000000000001E-5"/>
    <n v="1"/>
    <m/>
    <n v="0"/>
    <n v="0"/>
    <n v="21"/>
    <m/>
    <n v="0"/>
    <n v="0"/>
    <n v="310"/>
    <n v="1229.073858408"/>
  </r>
  <r>
    <n v="2011"/>
    <s v="2D1"/>
    <x v="9"/>
    <n v="20231"/>
    <n v="3338007"/>
    <n v="12"/>
    <s v="Litres"/>
    <n v="35853.897799999999"/>
    <s v="Input"/>
    <s v="CO2"/>
    <n v="73.3"/>
    <n v="3.3200000000000001E-5"/>
    <n v="1"/>
    <m/>
    <n v="0"/>
    <n v="0"/>
    <n v="21"/>
    <m/>
    <n v="0"/>
    <n v="0"/>
    <n v="310"/>
    <n v="87.252611530167997"/>
  </r>
  <r>
    <n v="2011"/>
    <s v="2D1"/>
    <x v="9"/>
    <n v="20231"/>
    <n v="3338007"/>
    <n v="12"/>
    <s v="Litres"/>
    <n v="37700000"/>
    <s v="Input"/>
    <s v="CO2"/>
    <n v="73.3"/>
    <n v="3.3200000000000001E-5"/>
    <n v="1"/>
    <m/>
    <n v="0"/>
    <n v="0"/>
    <n v="21"/>
    <m/>
    <n v="0"/>
    <n v="0"/>
    <n v="310"/>
    <n v="91745.212"/>
  </r>
  <r>
    <n v="2011"/>
    <s v="2D1"/>
    <x v="9"/>
    <n v="20231"/>
    <n v="3338007"/>
    <n v="12"/>
    <s v="Litres"/>
    <n v="719558.39999999991"/>
    <s v="Input"/>
    <s v="CO2"/>
    <n v="73.3"/>
    <n v="3.3200000000000001E-5"/>
    <n v="1"/>
    <m/>
    <n v="0"/>
    <n v="0"/>
    <n v="21"/>
    <m/>
    <n v="0"/>
    <n v="0"/>
    <n v="310"/>
    <n v="1751.0885399039998"/>
  </r>
  <r>
    <n v="2011"/>
    <s v="2D1"/>
    <x v="9"/>
    <n v="20231"/>
    <n v="3338007"/>
    <n v="12"/>
    <s v="Litres"/>
    <n v="613026.39020000002"/>
    <s v="Input"/>
    <s v="CO2"/>
    <n v="73.3"/>
    <n v="3.3200000000000001E-5"/>
    <n v="1"/>
    <m/>
    <n v="0"/>
    <n v="0"/>
    <n v="21"/>
    <m/>
    <n v="0"/>
    <n v="0"/>
    <n v="310"/>
    <n v="1491.8365021351121"/>
  </r>
  <r>
    <n v="2011"/>
    <s v="2D1"/>
    <x v="9"/>
    <n v="20232"/>
    <n v="3338007"/>
    <n v="12"/>
    <s v="Litres"/>
    <n v="148997.51999999999"/>
    <s v="Input"/>
    <s v="CO2"/>
    <n v="73.3"/>
    <n v="3.3200000000000001E-5"/>
    <n v="1"/>
    <m/>
    <n v="0"/>
    <n v="0"/>
    <n v="21"/>
    <m/>
    <n v="0"/>
    <n v="0"/>
    <n v="310"/>
    <n v="362.59440477119995"/>
  </r>
  <r>
    <n v="2011"/>
    <s v="2D1"/>
    <x v="9"/>
    <n v="20232"/>
    <n v="3338009"/>
    <n v="12"/>
    <s v="Litres"/>
    <n v="23616"/>
    <s v="Input"/>
    <s v="CO2"/>
    <n v="73.3"/>
    <n v="3.3200000000000001E-5"/>
    <n v="1"/>
    <m/>
    <n v="0"/>
    <n v="0"/>
    <n v="21"/>
    <m/>
    <n v="0"/>
    <n v="0"/>
    <n v="310"/>
    <n v="57.470952960000005"/>
  </r>
  <r>
    <n v="2011"/>
    <s v="2D1"/>
    <x v="9"/>
    <n v="20232"/>
    <n v="3338012"/>
    <n v="12"/>
    <s v="Litres"/>
    <n v="72228"/>
    <s v="Input"/>
    <s v="CO2"/>
    <n v="73.3"/>
    <n v="3.3200000000000001E-5"/>
    <n v="1"/>
    <m/>
    <n v="0"/>
    <n v="0"/>
    <n v="21"/>
    <m/>
    <n v="0"/>
    <n v="0"/>
    <n v="310"/>
    <n v="175.77117167999998"/>
  </r>
  <r>
    <n v="2011"/>
    <s v="2D1"/>
    <x v="9"/>
    <n v="20232"/>
    <n v="3338012"/>
    <n v="12"/>
    <s v="Litres"/>
    <n v="80434.75"/>
    <s v="Input"/>
    <s v="CO2"/>
    <n v="73.3"/>
    <n v="3.3200000000000001E-5"/>
    <n v="1"/>
    <m/>
    <n v="0"/>
    <n v="0"/>
    <n v="21"/>
    <m/>
    <n v="0"/>
    <n v="0"/>
    <n v="310"/>
    <n v="195.74279021000001"/>
  </r>
  <r>
    <n v="2011"/>
    <s v="2D1"/>
    <x v="9"/>
    <n v="20232"/>
    <n v="3338014"/>
    <n v="12"/>
    <s v="Litres"/>
    <n v="339275"/>
    <s v="Input"/>
    <s v="CO2"/>
    <n v="73.3"/>
    <n v="3.3200000000000001E-5"/>
    <n v="1"/>
    <m/>
    <n v="0"/>
    <n v="0"/>
    <n v="21"/>
    <m/>
    <n v="0"/>
    <n v="0"/>
    <n v="310"/>
    <n v="825.64606900000001"/>
  </r>
  <r>
    <n v="2011"/>
    <s v="2D1"/>
    <x v="9"/>
    <n v="20233"/>
    <n v="3338007"/>
    <n v="12"/>
    <s v="Litres"/>
    <n v="20100000"/>
    <s v="Input"/>
    <s v="CO2"/>
    <n v="73.3"/>
    <n v="3.3200000000000001E-5"/>
    <n v="1"/>
    <m/>
    <n v="0"/>
    <n v="0"/>
    <n v="21"/>
    <m/>
    <n v="0"/>
    <n v="0"/>
    <n v="310"/>
    <n v="48914.556000000004"/>
  </r>
  <r>
    <n v="2011"/>
    <s v="2D1"/>
    <x v="9"/>
    <n v="20233"/>
    <n v="3338012"/>
    <n v="12"/>
    <s v="Litres"/>
    <n v="25800000"/>
    <s v="Input"/>
    <s v="CO2"/>
    <n v="73.3"/>
    <n v="3.3200000000000001E-5"/>
    <n v="1"/>
    <m/>
    <n v="0"/>
    <n v="0"/>
    <n v="21"/>
    <m/>
    <n v="0"/>
    <n v="0"/>
    <n v="310"/>
    <n v="62785.847999999998"/>
  </r>
  <r>
    <n v="2011"/>
    <s v="2D1"/>
    <x v="9"/>
    <n v="20234"/>
    <n v="3338007"/>
    <n v="12"/>
    <s v="Litres"/>
    <n v="38847"/>
    <s v="Input"/>
    <s v="CO2"/>
    <n v="73.3"/>
    <n v="3.3200000000000001E-5"/>
    <n v="1"/>
    <m/>
    <n v="0"/>
    <n v="0"/>
    <n v="21"/>
    <m/>
    <n v="0"/>
    <n v="0"/>
    <n v="310"/>
    <n v="94.536505320000003"/>
  </r>
  <r>
    <n v="2011"/>
    <s v="2D1"/>
    <x v="9"/>
    <n v="20236"/>
    <n v="3338011"/>
    <n v="12"/>
    <s v="Litres"/>
    <n v="1423811"/>
    <s v="Input"/>
    <s v="CO2"/>
    <n v="73.3"/>
    <n v="3.3200000000000001E-5"/>
    <n v="1"/>
    <m/>
    <n v="0"/>
    <n v="0"/>
    <n v="21"/>
    <m/>
    <n v="0"/>
    <n v="0"/>
    <n v="310"/>
    <n v="3464.9294971599998"/>
  </r>
  <r>
    <n v="2011"/>
    <s v="2D1"/>
    <x v="9"/>
    <n v="20237"/>
    <n v="3338003"/>
    <n v="12"/>
    <s v="Litres"/>
    <n v="18195.816800000001"/>
    <s v="Input"/>
    <s v="CO2"/>
    <n v="73.3"/>
    <n v="3.3200000000000001E-5"/>
    <n v="1"/>
    <m/>
    <n v="0"/>
    <n v="0"/>
    <n v="21"/>
    <m/>
    <n v="0"/>
    <n v="0"/>
    <n v="310"/>
    <n v="44.280611931807996"/>
  </r>
  <r>
    <n v="2011"/>
    <s v="2D1"/>
    <x v="9"/>
    <n v="20237"/>
    <n v="3338008"/>
    <n v="12"/>
    <s v="Litres"/>
    <n v="17712.686999999998"/>
    <s v="Input"/>
    <s v="CO2"/>
    <n v="73.3"/>
    <n v="3.3200000000000001E-5"/>
    <n v="1"/>
    <m/>
    <n v="0"/>
    <n v="0"/>
    <n v="21"/>
    <m/>
    <n v="0"/>
    <n v="0"/>
    <n v="310"/>
    <n v="43.104886575719995"/>
  </r>
  <r>
    <n v="2011"/>
    <s v="2D1"/>
    <x v="9"/>
    <n v="20237"/>
    <n v="3338011"/>
    <n v="12"/>
    <s v="Litres"/>
    <n v="2358955"/>
    <s v="Input"/>
    <s v="CO2"/>
    <n v="73.3"/>
    <n v="3.3200000000000001E-5"/>
    <n v="1"/>
    <m/>
    <n v="0"/>
    <n v="0"/>
    <n v="21"/>
    <m/>
    <n v="0"/>
    <n v="0"/>
    <n v="310"/>
    <n v="5740.6585298"/>
  </r>
  <r>
    <n v="2011"/>
    <s v="2D1"/>
    <x v="9"/>
    <n v="20238"/>
    <n v="3338003"/>
    <n v="12"/>
    <s v="Litres"/>
    <n v="48408"/>
    <s v="Input"/>
    <s v="CO2"/>
    <n v="73.3"/>
    <n v="3.3200000000000001E-5"/>
    <n v="1"/>
    <m/>
    <n v="0"/>
    <n v="0"/>
    <n v="21"/>
    <m/>
    <n v="0"/>
    <n v="0"/>
    <n v="310"/>
    <n v="117.80377247999999"/>
  </r>
  <r>
    <n v="2011"/>
    <s v="2D1"/>
    <x v="9"/>
    <n v="20238"/>
    <n v="3338007"/>
    <n v="12"/>
    <s v="Litres"/>
    <n v="455486.35"/>
    <s v="Input"/>
    <s v="CO2"/>
    <n v="73.3"/>
    <n v="3.3200000000000001E-5"/>
    <n v="1"/>
    <m/>
    <n v="0"/>
    <n v="0"/>
    <n v="21"/>
    <m/>
    <n v="0"/>
    <n v="0"/>
    <n v="310"/>
    <n v="1108.4533619060001"/>
  </r>
  <r>
    <n v="2011"/>
    <s v="2D1"/>
    <x v="9"/>
    <n v="20238"/>
    <n v="3338007"/>
    <n v="12"/>
    <s v="Litres"/>
    <n v="729927"/>
    <s v="Input"/>
    <s v="CO2"/>
    <n v="73.3"/>
    <n v="3.3200000000000001E-5"/>
    <n v="1"/>
    <m/>
    <n v="0"/>
    <n v="0"/>
    <n v="21"/>
    <m/>
    <n v="0"/>
    <n v="0"/>
    <n v="310"/>
    <n v="1776.3211501200001"/>
  </r>
  <r>
    <n v="2011"/>
    <s v="2D1"/>
    <x v="9"/>
    <n v="20238"/>
    <n v="3338007"/>
    <n v="12"/>
    <s v="Litres"/>
    <n v="67548.25"/>
    <s v="Input"/>
    <s v="CO2"/>
    <n v="73.3"/>
    <n v="3.3200000000000001E-5"/>
    <n v="1"/>
    <m/>
    <n v="0"/>
    <n v="0"/>
    <n v="21"/>
    <m/>
    <n v="0"/>
    <n v="0"/>
    <n v="310"/>
    <n v="164.38271927"/>
  </r>
  <r>
    <n v="2011"/>
    <s v="2D1"/>
    <x v="9"/>
    <n v="20238"/>
    <n v="3338099"/>
    <n v="12"/>
    <s v="Litres"/>
    <n v="72109"/>
    <s v="Input"/>
    <s v="CO2"/>
    <n v="73.3"/>
    <n v="3.3200000000000001E-5"/>
    <n v="1"/>
    <m/>
    <n v="0"/>
    <n v="0"/>
    <n v="21"/>
    <m/>
    <n v="0"/>
    <n v="0"/>
    <n v="310"/>
    <n v="175.48157804000002"/>
  </r>
  <r>
    <n v="2011"/>
    <s v="2D1"/>
    <x v="9"/>
    <n v="20239"/>
    <n v="3338007"/>
    <n v="12"/>
    <s v="Litres"/>
    <n v="136199"/>
    <s v="Input"/>
    <s v="CO2"/>
    <n v="73.3"/>
    <n v="3.3200000000000001E-5"/>
    <n v="1"/>
    <m/>
    <n v="0"/>
    <n v="0"/>
    <n v="21"/>
    <m/>
    <n v="0"/>
    <n v="0"/>
    <n v="310"/>
    <n v="331.44843843999996"/>
  </r>
  <r>
    <n v="2011"/>
    <s v="2D1"/>
    <x v="9"/>
    <n v="20239"/>
    <n v="3338012"/>
    <n v="12"/>
    <s v="Litres"/>
    <n v="42550"/>
    <s v="Input"/>
    <s v="CO2"/>
    <n v="73.3"/>
    <n v="3.3200000000000001E-5"/>
    <n v="1"/>
    <m/>
    <n v="0"/>
    <n v="0"/>
    <n v="21"/>
    <m/>
    <n v="0"/>
    <n v="0"/>
    <n v="310"/>
    <n v="103.547978"/>
  </r>
  <r>
    <n v="2011"/>
    <s v="2D1"/>
    <x v="9"/>
    <n v="20239"/>
    <n v="3338012"/>
    <n v="12"/>
    <s v="Litres"/>
    <n v="1040256.25"/>
    <s v="Input"/>
    <s v="CO2"/>
    <n v="73.3"/>
    <n v="3.3200000000000001E-5"/>
    <n v="1"/>
    <m/>
    <n v="0"/>
    <n v="0"/>
    <n v="21"/>
    <m/>
    <n v="0"/>
    <n v="0"/>
    <n v="310"/>
    <n v="2531.5259997500002"/>
  </r>
  <r>
    <n v="2011"/>
    <s v="2D1"/>
    <x v="9"/>
    <n v="20239"/>
    <n v="3338014"/>
    <n v="12"/>
    <s v="Litres"/>
    <n v="626.89689999999996"/>
    <s v="Input"/>
    <s v="CO2"/>
    <n v="73.3"/>
    <n v="3.3200000000000001E-5"/>
    <n v="1"/>
    <m/>
    <n v="0"/>
    <n v="0"/>
    <n v="21"/>
    <m/>
    <n v="0"/>
    <n v="0"/>
    <n v="310"/>
    <n v="1.5255912199639998"/>
  </r>
  <r>
    <n v="2011"/>
    <s v="2D1"/>
    <x v="9"/>
    <n v="20293"/>
    <n v="3338007"/>
    <n v="12"/>
    <s v="Litres"/>
    <n v="434016"/>
    <s v="Input"/>
    <s v="CO2"/>
    <n v="73.3"/>
    <n v="3.3200000000000001E-5"/>
    <n v="1"/>
    <m/>
    <n v="0"/>
    <n v="0"/>
    <n v="21"/>
    <m/>
    <n v="0"/>
    <n v="0"/>
    <n v="310"/>
    <n v="1056.2039769599999"/>
  </r>
  <r>
    <n v="2011"/>
    <s v="2D1"/>
    <x v="9"/>
    <n v="20295"/>
    <n v="3338007"/>
    <n v="12"/>
    <s v="Litres"/>
    <n v="243696"/>
    <s v="Input"/>
    <s v="CO2"/>
    <n v="73.3"/>
    <n v="3.3200000000000001E-5"/>
    <n v="1"/>
    <m/>
    <n v="0"/>
    <n v="0"/>
    <n v="21"/>
    <m/>
    <n v="0"/>
    <n v="0"/>
    <n v="310"/>
    <n v="593.04883776000008"/>
  </r>
  <r>
    <n v="2011"/>
    <s v="2D1"/>
    <x v="9"/>
    <n v="20295"/>
    <n v="3338012"/>
    <n v="12"/>
    <s v="Litres"/>
    <n v="121944"/>
    <s v="Input"/>
    <s v="CO2"/>
    <n v="73.3"/>
    <n v="3.3200000000000001E-5"/>
    <n v="1"/>
    <m/>
    <n v="0"/>
    <n v="0"/>
    <n v="21"/>
    <m/>
    <n v="0"/>
    <n v="0"/>
    <n v="310"/>
    <n v="296.75804063999999"/>
  </r>
  <r>
    <n v="2011"/>
    <s v="2D1"/>
    <x v="9"/>
    <n v="20295"/>
    <n v="3338012"/>
    <n v="12"/>
    <s v="Litres"/>
    <n v="168"/>
    <s v="Input"/>
    <s v="CO2"/>
    <n v="73.3"/>
    <n v="3.3200000000000001E-5"/>
    <n v="1"/>
    <m/>
    <n v="0"/>
    <n v="0"/>
    <n v="21"/>
    <m/>
    <n v="0"/>
    <n v="0"/>
    <n v="310"/>
    <n v="0.40883807999999999"/>
  </r>
  <r>
    <n v="2011"/>
    <s v="2D1"/>
    <x v="9"/>
    <n v="20295"/>
    <n v="3338012"/>
    <n v="12"/>
    <s v="Litres"/>
    <n v="1386281"/>
    <s v="Input"/>
    <s v="CO2"/>
    <n v="73.3"/>
    <n v="3.3200000000000001E-5"/>
    <n v="1"/>
    <m/>
    <n v="0"/>
    <n v="0"/>
    <n v="21"/>
    <m/>
    <n v="0"/>
    <n v="0"/>
    <n v="310"/>
    <n v="3373.59799036"/>
  </r>
  <r>
    <n v="2011"/>
    <s v="2D1"/>
    <x v="9"/>
    <n v="20297"/>
    <n v="3338007"/>
    <n v="12"/>
    <s v="Litres"/>
    <n v="1472114"/>
    <s v="Input"/>
    <s v="CO2"/>
    <n v="73.3"/>
    <n v="3.3200000000000001E-5"/>
    <n v="1"/>
    <m/>
    <n v="0"/>
    <n v="0"/>
    <n v="21"/>
    <m/>
    <n v="0"/>
    <n v="0"/>
    <n v="310"/>
    <n v="3582.4777458400004"/>
  </r>
  <r>
    <n v="2011"/>
    <s v="2D1"/>
    <x v="9"/>
    <n v="20297"/>
    <n v="3338012"/>
    <n v="12"/>
    <s v="Litres"/>
    <n v="3465"/>
    <s v="Input"/>
    <s v="CO2"/>
    <n v="73.3"/>
    <n v="3.3200000000000001E-5"/>
    <n v="1"/>
    <m/>
    <n v="0"/>
    <n v="0"/>
    <n v="21"/>
    <m/>
    <n v="0"/>
    <n v="0"/>
    <n v="310"/>
    <n v="8.4322853999999996"/>
  </r>
  <r>
    <n v="2011"/>
    <s v="2D1"/>
    <x v="9"/>
    <n v="20297"/>
    <n v="3338099"/>
    <n v="12"/>
    <s v="Litres"/>
    <n v="31295"/>
    <s v="Input"/>
    <s v="CO2"/>
    <n v="73.3"/>
    <n v="3.3200000000000001E-5"/>
    <n v="1"/>
    <m/>
    <n v="0"/>
    <n v="0"/>
    <n v="21"/>
    <m/>
    <n v="0"/>
    <n v="0"/>
    <n v="310"/>
    <n v="76.158260200000001"/>
  </r>
  <r>
    <n v="2011"/>
    <s v="2D1"/>
    <x v="9"/>
    <n v="20299"/>
    <n v="3338001"/>
    <n v="12"/>
    <s v="Litres"/>
    <n v="237426"/>
    <s v="Input"/>
    <s v="CO2"/>
    <n v="73.3"/>
    <n v="3.3200000000000001E-5"/>
    <n v="1"/>
    <m/>
    <n v="0"/>
    <n v="0"/>
    <n v="21"/>
    <m/>
    <n v="0"/>
    <n v="0"/>
    <n v="310"/>
    <n v="577.79041656000004"/>
  </r>
  <r>
    <n v="2011"/>
    <s v="2D1"/>
    <x v="9"/>
    <n v="20299"/>
    <n v="3338004"/>
    <n v="12"/>
    <s v="Litres"/>
    <n v="10676.787900000001"/>
    <s v="Input"/>
    <s v="CO2"/>
    <n v="73.3"/>
    <n v="3.3200000000000001E-5"/>
    <n v="1"/>
    <m/>
    <n v="0"/>
    <n v="0"/>
    <n v="21"/>
    <m/>
    <n v="0"/>
    <n v="0"/>
    <n v="310"/>
    <n v="25.982603961924003"/>
  </r>
  <r>
    <n v="2011"/>
    <s v="2D1"/>
    <x v="9"/>
    <n v="20299"/>
    <n v="3338007"/>
    <n v="12"/>
    <s v="Litres"/>
    <n v="465405.6"/>
    <s v="Input"/>
    <s v="CO2"/>
    <n v="73.3"/>
    <n v="3.3200000000000001E-5"/>
    <n v="1"/>
    <m/>
    <n v="0"/>
    <n v="0"/>
    <n v="21"/>
    <m/>
    <n v="0"/>
    <n v="0"/>
    <n v="310"/>
    <n v="1132.5924519359999"/>
  </r>
  <r>
    <n v="2011"/>
    <s v="2D1"/>
    <x v="9"/>
    <n v="20299"/>
    <n v="3338007"/>
    <n v="12"/>
    <s v="Litres"/>
    <n v="8968489.1999999993"/>
    <s v="Input"/>
    <s v="CO2"/>
    <n v="73.3"/>
    <n v="3.3200000000000001E-5"/>
    <n v="1"/>
    <m/>
    <n v="0"/>
    <n v="0"/>
    <n v="21"/>
    <m/>
    <n v="0"/>
    <n v="0"/>
    <n v="310"/>
    <n v="21825.356577551996"/>
  </r>
  <r>
    <n v="2011"/>
    <s v="2D1"/>
    <x v="9"/>
    <n v="20299"/>
    <n v="3338007"/>
    <n v="12"/>
    <s v="Litres"/>
    <n v="23800000"/>
    <s v="Input"/>
    <s v="CO2"/>
    <n v="73.3"/>
    <n v="3.3200000000000001E-5"/>
    <n v="1"/>
    <m/>
    <n v="0"/>
    <n v="0"/>
    <n v="21"/>
    <m/>
    <n v="0"/>
    <n v="0"/>
    <n v="310"/>
    <n v="57918.728000000003"/>
  </r>
  <r>
    <n v="2011"/>
    <s v="2D1"/>
    <x v="9"/>
    <n v="20299"/>
    <n v="3338011"/>
    <n v="12"/>
    <s v="Litres"/>
    <n v="11013590.357000001"/>
    <s v="Input"/>
    <s v="CO2"/>
    <n v="73.3"/>
    <n v="3.3200000000000001E-5"/>
    <n v="1"/>
    <m/>
    <n v="0"/>
    <n v="0"/>
    <n v="21"/>
    <m/>
    <n v="0"/>
    <n v="0"/>
    <n v="310"/>
    <n v="26802.232949180921"/>
  </r>
  <r>
    <n v="2011"/>
    <s v="2D1"/>
    <x v="9"/>
    <n v="20299"/>
    <n v="3338011"/>
    <n v="12"/>
    <s v="Litres"/>
    <n v="212923"/>
    <s v="Input"/>
    <s v="CO2"/>
    <n v="73.3"/>
    <n v="3.3200000000000001E-5"/>
    <n v="1"/>
    <m/>
    <n v="0"/>
    <n v="0"/>
    <n v="21"/>
    <m/>
    <n v="0"/>
    <n v="0"/>
    <n v="310"/>
    <n v="518.16089588"/>
  </r>
  <r>
    <n v="2011"/>
    <s v="2D1"/>
    <x v="9"/>
    <n v="20299"/>
    <n v="3338099"/>
    <n v="12"/>
    <s v="Litres"/>
    <n v="2266895.0676000002"/>
    <s v="Input"/>
    <s v="CO2"/>
    <n v="73.3"/>
    <n v="3.3200000000000001E-5"/>
    <n v="1"/>
    <m/>
    <n v="0"/>
    <n v="0"/>
    <n v="21"/>
    <m/>
    <n v="0"/>
    <n v="0"/>
    <n v="310"/>
    <n v="5516.625160708656"/>
  </r>
  <r>
    <n v="2011"/>
    <s v="2D1"/>
    <x v="9"/>
    <n v="20303"/>
    <n v="3338003"/>
    <n v="12"/>
    <s v="Litres"/>
    <n v="2184742"/>
    <s v="Input"/>
    <s v="CO2"/>
    <n v="73.3"/>
    <n v="3.3200000000000001E-5"/>
    <n v="1"/>
    <m/>
    <n v="0"/>
    <n v="0"/>
    <n v="21"/>
    <m/>
    <n v="0"/>
    <n v="0"/>
    <n v="310"/>
    <n v="5316.7007415199996"/>
  </r>
  <r>
    <n v="2011"/>
    <s v="2D1"/>
    <x v="9"/>
    <n v="21002"/>
    <n v="3338004"/>
    <n v="12"/>
    <s v="Litres"/>
    <n v="4249.5904"/>
    <s v="Input"/>
    <s v="CO2"/>
    <n v="73.3"/>
    <n v="3.3200000000000001E-5"/>
    <n v="1"/>
    <m/>
    <n v="0"/>
    <n v="0"/>
    <n v="21"/>
    <m/>
    <n v="0"/>
    <n v="0"/>
    <n v="310"/>
    <n v="10.341633213824"/>
  </r>
  <r>
    <n v="2011"/>
    <s v="2D1"/>
    <x v="9"/>
    <n v="21002"/>
    <n v="3338007"/>
    <n v="12"/>
    <s v="Litres"/>
    <n v="644940"/>
    <s v="Input"/>
    <s v="CO2"/>
    <n v="73.3"/>
    <n v="3.3200000000000001E-5"/>
    <n v="1"/>
    <m/>
    <n v="0"/>
    <n v="0"/>
    <n v="21"/>
    <m/>
    <n v="0"/>
    <n v="0"/>
    <n v="310"/>
    <n v="1569.5001864000001"/>
  </r>
  <r>
    <n v="2011"/>
    <s v="2D1"/>
    <x v="9"/>
    <n v="21003"/>
    <n v="3338007"/>
    <n v="12"/>
    <s v="Litres"/>
    <n v="16223.5744"/>
    <s v="Input"/>
    <s v="CO2"/>
    <n v="73.3"/>
    <n v="3.3200000000000001E-5"/>
    <n v="1"/>
    <m/>
    <n v="0"/>
    <n v="0"/>
    <n v="21"/>
    <m/>
    <n v="0"/>
    <n v="0"/>
    <n v="310"/>
    <n v="39.481041716863999"/>
  </r>
  <r>
    <n v="2011"/>
    <s v="2D1"/>
    <x v="9"/>
    <n v="21003"/>
    <n v="3338007"/>
    <n v="12"/>
    <s v="Litres"/>
    <n v="519261"/>
    <s v="Input"/>
    <s v="CO2"/>
    <n v="73.3"/>
    <n v="3.3200000000000001E-5"/>
    <n v="1"/>
    <m/>
    <n v="0"/>
    <n v="0"/>
    <n v="21"/>
    <m/>
    <n v="0"/>
    <n v="0"/>
    <n v="310"/>
    <n v="1263.6527991599999"/>
  </r>
  <r>
    <n v="2011"/>
    <s v="2D1"/>
    <x v="9"/>
    <n v="21003"/>
    <n v="3338011"/>
    <n v="12"/>
    <s v="Litres"/>
    <n v="3259645"/>
    <s v="Input"/>
    <s v="CO2"/>
    <n v="73.3"/>
    <n v="3.3200000000000001E-5"/>
    <n v="1"/>
    <m/>
    <n v="0"/>
    <n v="0"/>
    <n v="21"/>
    <m/>
    <n v="0"/>
    <n v="0"/>
    <n v="310"/>
    <n v="7932.5416862000002"/>
  </r>
  <r>
    <n v="2011"/>
    <s v="2D1"/>
    <x v="9"/>
    <n v="22111"/>
    <n v="3338004"/>
    <n v="12"/>
    <s v="Litres"/>
    <n v="26060"/>
    <s v="Input"/>
    <s v="CO2"/>
    <n v="73.3"/>
    <n v="3.3200000000000001E-5"/>
    <n v="1"/>
    <m/>
    <n v="0"/>
    <n v="0"/>
    <n v="21"/>
    <m/>
    <n v="0"/>
    <n v="0"/>
    <n v="310"/>
    <n v="63.418573600000002"/>
  </r>
  <r>
    <n v="2011"/>
    <s v="2D1"/>
    <x v="9"/>
    <n v="22111"/>
    <n v="3338004"/>
    <n v="12"/>
    <s v="Litres"/>
    <n v="1296287"/>
    <s v="Input"/>
    <s v="CO2"/>
    <n v="73.3"/>
    <n v="3.3200000000000001E-5"/>
    <n v="1"/>
    <m/>
    <n v="0"/>
    <n v="0"/>
    <n v="21"/>
    <m/>
    <n v="0"/>
    <n v="0"/>
    <n v="310"/>
    <n v="3154.5921917199998"/>
  </r>
  <r>
    <n v="2011"/>
    <s v="2D1"/>
    <x v="9"/>
    <n v="22111"/>
    <n v="3338007"/>
    <n v="12"/>
    <s v="Litres"/>
    <n v="2265.25"/>
    <s v="Input"/>
    <s v="CO2"/>
    <n v="73.3"/>
    <n v="3.3200000000000001E-5"/>
    <n v="1"/>
    <m/>
    <n v="0"/>
    <n v="0"/>
    <n v="21"/>
    <m/>
    <n v="0"/>
    <n v="0"/>
    <n v="310"/>
    <n v="5.5126217899999999"/>
  </r>
  <r>
    <n v="2011"/>
    <s v="2D1"/>
    <x v="9"/>
    <n v="22111"/>
    <n v="3338007"/>
    <n v="12"/>
    <s v="Litres"/>
    <n v="84296.625"/>
    <s v="Input"/>
    <s v="CO2"/>
    <n v="73.3"/>
    <n v="3.3200000000000001E-5"/>
    <n v="1"/>
    <m/>
    <n v="0"/>
    <n v="0"/>
    <n v="21"/>
    <m/>
    <n v="0"/>
    <n v="0"/>
    <n v="310"/>
    <n v="205.14089473499999"/>
  </r>
  <r>
    <n v="2011"/>
    <s v="2D1"/>
    <x v="9"/>
    <n v="22111"/>
    <n v="3338007"/>
    <n v="12"/>
    <s v="Litres"/>
    <n v="11228.75"/>
    <s v="Input"/>
    <s v="CO2"/>
    <n v="73.3"/>
    <n v="3.3200000000000001E-5"/>
    <n v="1"/>
    <m/>
    <n v="0"/>
    <n v="0"/>
    <n v="21"/>
    <m/>
    <n v="0"/>
    <n v="0"/>
    <n v="310"/>
    <n v="27.325836850000002"/>
  </r>
  <r>
    <n v="2011"/>
    <s v="2D1"/>
    <x v="9"/>
    <n v="22112"/>
    <n v="3338007"/>
    <n v="12"/>
    <s v="Litres"/>
    <n v="5460"/>
    <s v="Input"/>
    <s v="CO2"/>
    <n v="73.3"/>
    <n v="3.3200000000000001E-5"/>
    <n v="1"/>
    <m/>
    <n v="0"/>
    <n v="0"/>
    <n v="21"/>
    <m/>
    <n v="0"/>
    <n v="0"/>
    <n v="310"/>
    <n v="13.287237600000001"/>
  </r>
  <r>
    <n v="2011"/>
    <s v="2D1"/>
    <x v="9"/>
    <n v="22112"/>
    <n v="3338012"/>
    <n v="12"/>
    <s v="Litres"/>
    <n v="186688"/>
    <s v="Input"/>
    <s v="CO2"/>
    <n v="73.3"/>
    <n v="3.3200000000000001E-5"/>
    <n v="1"/>
    <m/>
    <n v="0"/>
    <n v="0"/>
    <n v="21"/>
    <m/>
    <n v="0"/>
    <n v="0"/>
    <n v="310"/>
    <n v="454.31644928000003"/>
  </r>
  <r>
    <n v="2011"/>
    <s v="2D1"/>
    <x v="9"/>
    <n v="22191"/>
    <n v="3338004"/>
    <n v="12"/>
    <s v="Litres"/>
    <n v="21957"/>
    <s v="Input"/>
    <s v="CO2"/>
    <n v="73.3"/>
    <n v="3.3200000000000001E-5"/>
    <n v="1"/>
    <m/>
    <n v="0"/>
    <n v="0"/>
    <n v="21"/>
    <m/>
    <n v="0"/>
    <n v="0"/>
    <n v="310"/>
    <n v="53.433676919999996"/>
  </r>
  <r>
    <n v="2011"/>
    <s v="2D1"/>
    <x v="9"/>
    <n v="22191"/>
    <n v="3338004"/>
    <n v="12"/>
    <s v="Litres"/>
    <n v="37197"/>
    <s v="Input"/>
    <s v="CO2"/>
    <n v="73.3"/>
    <n v="3.3200000000000001E-5"/>
    <n v="1"/>
    <m/>
    <n v="0"/>
    <n v="0"/>
    <n v="21"/>
    <m/>
    <n v="0"/>
    <n v="0"/>
    <n v="310"/>
    <n v="90.521131320000009"/>
  </r>
  <r>
    <n v="2011"/>
    <s v="2D1"/>
    <x v="9"/>
    <n v="22191"/>
    <n v="3338007"/>
    <n v="12"/>
    <s v="Litres"/>
    <n v="82339.547600000005"/>
    <s v="Input"/>
    <s v="CO2"/>
    <n v="73.3"/>
    <n v="3.3200000000000001E-5"/>
    <n v="1"/>
    <m/>
    <n v="0"/>
    <n v="0"/>
    <n v="21"/>
    <m/>
    <n v="0"/>
    <n v="0"/>
    <n v="310"/>
    <n v="200.378229457456"/>
  </r>
  <r>
    <n v="2011"/>
    <s v="2D1"/>
    <x v="9"/>
    <n v="22191"/>
    <n v="3338012"/>
    <n v="12"/>
    <s v="Litres"/>
    <n v="183708.2868"/>
    <s v="Input"/>
    <s v="CO2"/>
    <n v="73.3"/>
    <n v="3.3200000000000001E-5"/>
    <n v="1"/>
    <m/>
    <n v="0"/>
    <n v="0"/>
    <n v="21"/>
    <m/>
    <n v="0"/>
    <n v="0"/>
    <n v="310"/>
    <n v="447.065138425008"/>
  </r>
  <r>
    <n v="2011"/>
    <s v="2D1"/>
    <x v="9"/>
    <n v="22191"/>
    <n v="3338012"/>
    <n v="12"/>
    <s v="Litres"/>
    <n v="39766.984799999998"/>
    <s v="Input"/>
    <s v="CO2"/>
    <n v="73.3"/>
    <n v="3.3200000000000001E-5"/>
    <n v="1"/>
    <m/>
    <n v="0"/>
    <n v="0"/>
    <n v="21"/>
    <m/>
    <n v="0"/>
    <n v="0"/>
    <n v="310"/>
    <n v="96.775343529887991"/>
  </r>
  <r>
    <n v="2011"/>
    <s v="2D1"/>
    <x v="9"/>
    <n v="22191"/>
    <n v="3338099"/>
    <n v="12"/>
    <s v="Litres"/>
    <n v="123829.4332"/>
    <s v="Input"/>
    <s v="CO2"/>
    <n v="73.3"/>
    <n v="3.3200000000000001E-5"/>
    <n v="1"/>
    <m/>
    <n v="0"/>
    <n v="0"/>
    <n v="21"/>
    <m/>
    <n v="0"/>
    <n v="0"/>
    <n v="310"/>
    <n v="301.34635545819202"/>
  </r>
  <r>
    <n v="2011"/>
    <s v="2D1"/>
    <x v="9"/>
    <n v="22191"/>
    <n v="3338099"/>
    <n v="12"/>
    <s v="Litres"/>
    <n v="159352.55600000001"/>
    <s v="Input"/>
    <s v="CO2"/>
    <n v="73.3"/>
    <n v="3.3200000000000001E-5"/>
    <n v="1"/>
    <m/>
    <n v="0"/>
    <n v="0"/>
    <n v="21"/>
    <m/>
    <n v="0"/>
    <n v="0"/>
    <n v="310"/>
    <n v="387.79400617936005"/>
  </r>
  <r>
    <n v="2011"/>
    <s v="2D1"/>
    <x v="9"/>
    <n v="22199"/>
    <n v="3338003"/>
    <n v="12"/>
    <s v="Litres"/>
    <n v="3183.8508999999999"/>
    <s v="Input"/>
    <s v="CO2"/>
    <n v="73.3"/>
    <n v="3.3200000000000001E-5"/>
    <n v="1"/>
    <m/>
    <n v="0"/>
    <n v="0"/>
    <n v="21"/>
    <m/>
    <n v="0"/>
    <n v="0"/>
    <n v="310"/>
    <n v="7.7480921962039995"/>
  </r>
  <r>
    <n v="2011"/>
    <s v="2D1"/>
    <x v="9"/>
    <n v="22199"/>
    <n v="3338004"/>
    <n v="12"/>
    <s v="Litres"/>
    <n v="73271"/>
    <s v="Input"/>
    <s v="CO2"/>
    <n v="73.3"/>
    <n v="3.3200000000000001E-5"/>
    <n v="1"/>
    <m/>
    <n v="0"/>
    <n v="0"/>
    <n v="21"/>
    <m/>
    <n v="0"/>
    <n v="0"/>
    <n v="310"/>
    <n v="178.30937476"/>
  </r>
  <r>
    <n v="2011"/>
    <s v="2D1"/>
    <x v="9"/>
    <n v="22199"/>
    <n v="3338004"/>
    <n v="12"/>
    <s v="Litres"/>
    <n v="57459.523000000001"/>
    <s v="Input"/>
    <s v="CO2"/>
    <n v="73.3"/>
    <n v="3.3200000000000001E-5"/>
    <n v="1"/>
    <m/>
    <n v="0"/>
    <n v="0"/>
    <n v="21"/>
    <m/>
    <n v="0"/>
    <n v="0"/>
    <n v="310"/>
    <n v="139.83119679187999"/>
  </r>
  <r>
    <n v="2011"/>
    <s v="2D1"/>
    <x v="9"/>
    <n v="22199"/>
    <n v="3338007"/>
    <n v="12"/>
    <s v="Litres"/>
    <n v="1346404.0031999999"/>
    <s v="Input"/>
    <s v="CO2"/>
    <n v="73.3"/>
    <n v="3.3200000000000001E-5"/>
    <n v="1"/>
    <m/>
    <n v="0"/>
    <n v="0"/>
    <n v="21"/>
    <m/>
    <n v="0"/>
    <n v="0"/>
    <n v="310"/>
    <n v="3276.5549260273915"/>
  </r>
  <r>
    <n v="2011"/>
    <s v="2D1"/>
    <x v="9"/>
    <n v="22199"/>
    <n v="3338007"/>
    <n v="12"/>
    <s v="Litres"/>
    <n v="21539.0304"/>
    <s v="Input"/>
    <s v="CO2"/>
    <n v="73.3"/>
    <n v="3.3200000000000001E-5"/>
    <n v="1"/>
    <m/>
    <n v="0"/>
    <n v="0"/>
    <n v="21"/>
    <m/>
    <n v="0"/>
    <n v="0"/>
    <n v="310"/>
    <n v="52.416522820223996"/>
  </r>
  <r>
    <n v="2011"/>
    <s v="2D1"/>
    <x v="9"/>
    <n v="22199"/>
    <n v="3338011"/>
    <n v="12"/>
    <s v="Litres"/>
    <n v="81668.775599999994"/>
    <s v="Input"/>
    <s v="CO2"/>
    <n v="73.3"/>
    <n v="3.3200000000000001E-5"/>
    <n v="1"/>
    <m/>
    <n v="0"/>
    <n v="0"/>
    <n v="21"/>
    <m/>
    <n v="0"/>
    <n v="0"/>
    <n v="310"/>
    <n v="198.74586554913597"/>
  </r>
  <r>
    <n v="2011"/>
    <s v="2D1"/>
    <x v="9"/>
    <n v="22207"/>
    <n v="3338008"/>
    <n v="12"/>
    <s v="Litres"/>
    <n v="229164.0282"/>
    <s v="Input"/>
    <s v="CO2"/>
    <n v="73.3"/>
    <n v="3.3200000000000001E-5"/>
    <n v="1"/>
    <m/>
    <n v="0"/>
    <n v="0"/>
    <n v="21"/>
    <m/>
    <n v="0"/>
    <n v="0"/>
    <n v="310"/>
    <n v="557.68441246639202"/>
  </r>
  <r>
    <n v="2011"/>
    <s v="2D1"/>
    <x v="9"/>
    <n v="22207"/>
    <n v="3338012"/>
    <n v="12"/>
    <s v="Litres"/>
    <n v="61159"/>
    <s v="Input"/>
    <s v="CO2"/>
    <n v="73.3"/>
    <n v="3.3200000000000001E-5"/>
    <n v="1"/>
    <m/>
    <n v="0"/>
    <n v="0"/>
    <n v="21"/>
    <m/>
    <n v="0"/>
    <n v="0"/>
    <n v="310"/>
    <n v="148.83409604000002"/>
  </r>
  <r>
    <n v="2011"/>
    <s v="2D1"/>
    <x v="9"/>
    <n v="22209"/>
    <n v="3338007"/>
    <n v="12"/>
    <s v="Litres"/>
    <n v="492132.99100000004"/>
    <s v="Input"/>
    <s v="CO2"/>
    <n v="73.3"/>
    <n v="3.3200000000000001E-5"/>
    <n v="1"/>
    <m/>
    <n v="0"/>
    <n v="0"/>
    <n v="21"/>
    <m/>
    <n v="0"/>
    <n v="0"/>
    <n v="310"/>
    <n v="1197.6351615779599"/>
  </r>
  <r>
    <n v="2011"/>
    <s v="2D1"/>
    <x v="9"/>
    <n v="22209"/>
    <n v="3338008"/>
    <n v="12"/>
    <s v="Litres"/>
    <n v="1234480.4003999999"/>
    <s v="Input"/>
    <s v="CO2"/>
    <n v="73.3"/>
    <n v="3.3200000000000001E-5"/>
    <n v="1"/>
    <m/>
    <n v="0"/>
    <n v="0"/>
    <n v="21"/>
    <m/>
    <n v="0"/>
    <n v="0"/>
    <n v="310"/>
    <n v="3004.1821231974241"/>
  </r>
  <r>
    <n v="2011"/>
    <s v="2D1"/>
    <x v="9"/>
    <n v="22209"/>
    <n v="3338011"/>
    <n v="12"/>
    <s v="Litres"/>
    <n v="4022.2840999999999"/>
    <s v="Input"/>
    <s v="CO2"/>
    <n v="73.3"/>
    <n v="3.3200000000000001E-5"/>
    <n v="1"/>
    <m/>
    <n v="0"/>
    <n v="0"/>
    <n v="21"/>
    <m/>
    <n v="0"/>
    <n v="0"/>
    <n v="310"/>
    <n v="9.7884696943959995"/>
  </r>
  <r>
    <n v="2011"/>
    <s v="2D1"/>
    <x v="9"/>
    <n v="22209"/>
    <n v="3338012"/>
    <n v="12"/>
    <s v="Litres"/>
    <n v="256094.41879999998"/>
    <s v="Input"/>
    <s v="CO2"/>
    <n v="73.3"/>
    <n v="3.3200000000000001E-5"/>
    <n v="1"/>
    <m/>
    <n v="0"/>
    <n v="0"/>
    <n v="21"/>
    <m/>
    <n v="0"/>
    <n v="0"/>
    <n v="310"/>
    <n v="623.22113381492795"/>
  </r>
  <r>
    <n v="2011"/>
    <s v="2D1"/>
    <x v="9"/>
    <n v="23955"/>
    <n v="3338007"/>
    <n v="12"/>
    <s v="Litres"/>
    <n v="48967.034599999999"/>
    <s v="Input"/>
    <s v="CO2"/>
    <n v="73.3"/>
    <n v="3.3200000000000001E-5"/>
    <n v="1"/>
    <m/>
    <n v="0"/>
    <n v="0"/>
    <n v="21"/>
    <m/>
    <n v="0"/>
    <n v="0"/>
    <n v="310"/>
    <n v="119.164216721176"/>
  </r>
  <r>
    <n v="2011"/>
    <s v="2D1"/>
    <x v="9"/>
    <n v="23994"/>
    <n v="3338003"/>
    <n v="12"/>
    <s v="Litres"/>
    <n v="101053"/>
    <s v="Input"/>
    <s v="CO2"/>
    <n v="73.3"/>
    <n v="3.3200000000000001E-5"/>
    <n v="1"/>
    <m/>
    <n v="0"/>
    <n v="0"/>
    <n v="21"/>
    <m/>
    <n v="0"/>
    <n v="0"/>
    <n v="310"/>
    <n v="245.91853867999998"/>
  </r>
  <r>
    <n v="2011"/>
    <s v="2D1"/>
    <x v="9"/>
    <n v="23994"/>
    <n v="3338004"/>
    <n v="12"/>
    <s v="Litres"/>
    <n v="159720"/>
    <s v="Input"/>
    <s v="CO2"/>
    <n v="73.3"/>
    <n v="3.3200000000000001E-5"/>
    <n v="1"/>
    <m/>
    <n v="0"/>
    <n v="0"/>
    <n v="21"/>
    <m/>
    <n v="0"/>
    <n v="0"/>
    <n v="310"/>
    <n v="388.68820320000003"/>
  </r>
  <r>
    <n v="2011"/>
    <s v="2D1"/>
    <x v="9"/>
    <n v="23999"/>
    <n v="3338007"/>
    <n v="12"/>
    <s v="Litres"/>
    <n v="101108"/>
    <s v="Input"/>
    <s v="CO2"/>
    <n v="73.3"/>
    <n v="3.3200000000000001E-5"/>
    <n v="1"/>
    <m/>
    <n v="0"/>
    <n v="0"/>
    <n v="21"/>
    <m/>
    <n v="0"/>
    <n v="0"/>
    <n v="310"/>
    <n v="246.05238447999997"/>
  </r>
  <r>
    <n v="2011"/>
    <s v="2D1"/>
    <x v="9"/>
    <n v="23999"/>
    <n v="3338011"/>
    <n v="12"/>
    <s v="Litres"/>
    <n v="253040.8376"/>
    <s v="Input"/>
    <s v="CO2"/>
    <n v="73.3"/>
    <n v="3.3200000000000001E-5"/>
    <n v="1"/>
    <m/>
    <n v="0"/>
    <n v="0"/>
    <n v="21"/>
    <m/>
    <n v="0"/>
    <n v="0"/>
    <n v="310"/>
    <n v="615.79006074985591"/>
  </r>
  <r>
    <n v="2011"/>
    <s v="2D1"/>
    <x v="9"/>
    <n v="23999"/>
    <n v="3338099"/>
    <n v="12"/>
    <s v="Litres"/>
    <n v="186552"/>
    <s v="Input"/>
    <s v="CO2"/>
    <n v="73.3"/>
    <n v="3.3200000000000001E-5"/>
    <n v="1"/>
    <m/>
    <n v="0"/>
    <n v="0"/>
    <n v="21"/>
    <m/>
    <n v="0"/>
    <n v="0"/>
    <n v="310"/>
    <n v="453.98548512000002"/>
  </r>
  <r>
    <n v="2011"/>
    <s v="2D1"/>
    <x v="9"/>
    <n v="24202"/>
    <n v="3338001"/>
    <n v="12"/>
    <s v="Litres"/>
    <n v="174406"/>
    <s v="Input"/>
    <s v="CO2"/>
    <n v="73.3"/>
    <n v="3.3200000000000001E-5"/>
    <n v="1"/>
    <m/>
    <n v="0"/>
    <n v="0"/>
    <n v="21"/>
    <m/>
    <n v="0"/>
    <n v="0"/>
    <n v="310"/>
    <n v="424.42746535999999"/>
  </r>
  <r>
    <n v="2011"/>
    <s v="2D1"/>
    <x v="9"/>
    <n v="24320"/>
    <n v="3338002"/>
    <n v="12"/>
    <s v="Litres"/>
    <n v="32405"/>
    <s v="Input"/>
    <s v="CO2"/>
    <n v="73.3"/>
    <n v="3.3200000000000001E-5"/>
    <n v="1"/>
    <m/>
    <n v="0"/>
    <n v="0"/>
    <n v="21"/>
    <m/>
    <n v="0"/>
    <n v="0"/>
    <n v="310"/>
    <n v="78.859511800000007"/>
  </r>
  <r>
    <n v="2011"/>
    <s v="2D1"/>
    <x v="9"/>
    <n v="24320"/>
    <n v="3338004"/>
    <n v="12"/>
    <s v="Litres"/>
    <n v="24588.330399999999"/>
    <s v="Input"/>
    <s v="CO2"/>
    <n v="73.3"/>
    <n v="3.3200000000000001E-5"/>
    <n v="1"/>
    <m/>
    <n v="0"/>
    <n v="0"/>
    <n v="21"/>
    <m/>
    <n v="0"/>
    <n v="0"/>
    <n v="310"/>
    <n v="59.837177328223994"/>
  </r>
  <r>
    <n v="2011"/>
    <s v="2D1"/>
    <x v="9"/>
    <n v="25119"/>
    <n v="3338001"/>
    <n v="12"/>
    <s v="Litres"/>
    <n v="23769.493999999999"/>
    <s v="Input"/>
    <s v="CO2"/>
    <n v="73.3"/>
    <n v="3.3200000000000001E-5"/>
    <n v="1"/>
    <m/>
    <n v="0"/>
    <n v="0"/>
    <n v="21"/>
    <m/>
    <n v="0"/>
    <n v="0"/>
    <n v="310"/>
    <n v="57.844489818639993"/>
  </r>
  <r>
    <n v="2011"/>
    <s v="2D1"/>
    <x v="9"/>
    <n v="25920"/>
    <n v="3338001"/>
    <n v="12"/>
    <s v="Litres"/>
    <n v="254123.59169999999"/>
    <s v="Input"/>
    <s v="CO2"/>
    <n v="73.3"/>
    <n v="3.3200000000000001E-5"/>
    <n v="1"/>
    <m/>
    <n v="0"/>
    <n v="0"/>
    <n v="21"/>
    <m/>
    <n v="0"/>
    <n v="0"/>
    <n v="310"/>
    <n v="618.42500781745196"/>
  </r>
  <r>
    <n v="2011"/>
    <s v="2D1"/>
    <x v="9"/>
    <n v="25920"/>
    <n v="3338001"/>
    <n v="12"/>
    <s v="Litres"/>
    <n v="767431.75199999998"/>
    <s v="Input"/>
    <s v="CO2"/>
    <n v="73.3"/>
    <n v="3.3200000000000001E-5"/>
    <n v="1"/>
    <m/>
    <n v="0"/>
    <n v="0"/>
    <n v="21"/>
    <m/>
    <n v="0"/>
    <n v="0"/>
    <n v="310"/>
    <n v="1867.59121439712"/>
  </r>
  <r>
    <n v="2011"/>
    <s v="2D1"/>
    <x v="9"/>
    <n v="25920"/>
    <n v="3338001"/>
    <n v="12"/>
    <s v="Litres"/>
    <n v="233973.63210000002"/>
    <s v="Input"/>
    <s v="CO2"/>
    <n v="73.3"/>
    <n v="3.3200000000000001E-5"/>
    <n v="1"/>
    <m/>
    <n v="0"/>
    <n v="0"/>
    <n v="21"/>
    <m/>
    <n v="0"/>
    <n v="0"/>
    <n v="310"/>
    <n v="569.3888721332761"/>
  </r>
  <r>
    <n v="2011"/>
    <s v="2D1"/>
    <x v="9"/>
    <n v="25920"/>
    <n v="3338099"/>
    <n v="12"/>
    <s v="Litres"/>
    <n v="67.350799999999992"/>
    <s v="Input"/>
    <s v="CO2"/>
    <n v="73.3"/>
    <n v="3.3200000000000001E-5"/>
    <n v="1"/>
    <m/>
    <n v="0"/>
    <n v="0"/>
    <n v="21"/>
    <m/>
    <n v="0"/>
    <n v="0"/>
    <n v="310"/>
    <n v="0.163902212848"/>
  </r>
  <r>
    <n v="2011"/>
    <s v="2D1"/>
    <x v="9"/>
    <n v="25999"/>
    <n v="3338007"/>
    <n v="12"/>
    <s v="Litres"/>
    <n v="46993.344600000004"/>
    <s v="Input"/>
    <s v="CO2"/>
    <n v="73.3"/>
    <n v="3.3200000000000001E-5"/>
    <n v="1"/>
    <m/>
    <n v="0"/>
    <n v="0"/>
    <n v="21"/>
    <m/>
    <n v="0"/>
    <n v="0"/>
    <n v="310"/>
    <n v="114.361123684776"/>
  </r>
  <r>
    <n v="2011"/>
    <s v="2D1"/>
    <x v="9"/>
    <n v="26101"/>
    <n v="3338006"/>
    <n v="12"/>
    <s v="Litres"/>
    <n v="336764"/>
    <s v="Input"/>
    <s v="CO2"/>
    <n v="73.3"/>
    <n v="3.3200000000000001E-5"/>
    <n v="1"/>
    <m/>
    <n v="0"/>
    <n v="0"/>
    <n v="21"/>
    <m/>
    <n v="0"/>
    <n v="0"/>
    <n v="310"/>
    <n v="819.53539983999997"/>
  </r>
  <r>
    <n v="2011"/>
    <s v="2D1"/>
    <x v="9"/>
    <n v="26101"/>
    <n v="3338006"/>
    <n v="12"/>
    <s v="Litres"/>
    <n v="349227.5"/>
    <s v="Input"/>
    <s v="CO2"/>
    <n v="73.3"/>
    <n v="3.3200000000000001E-5"/>
    <n v="1"/>
    <m/>
    <n v="0"/>
    <n v="0"/>
    <n v="21"/>
    <m/>
    <n v="0"/>
    <n v="0"/>
    <n v="310"/>
    <n v="849.86607490000006"/>
  </r>
  <r>
    <n v="2011"/>
    <s v="2D1"/>
    <x v="9"/>
    <n v="26101"/>
    <n v="3338006"/>
    <n v="12"/>
    <s v="Litres"/>
    <n v="6820785"/>
    <s v="Input"/>
    <s v="CO2"/>
    <n v="73.3"/>
    <n v="3.3200000000000001E-5"/>
    <n v="1"/>
    <m/>
    <n v="0"/>
    <n v="0"/>
    <n v="21"/>
    <m/>
    <n v="0"/>
    <n v="0"/>
    <n v="310"/>
    <n v="16598.7895446"/>
  </r>
  <r>
    <n v="2011"/>
    <s v="2D1"/>
    <x v="9"/>
    <n v="26600"/>
    <n v="3338006"/>
    <n v="12"/>
    <s v="Litres"/>
    <n v="294"/>
    <s v="Input"/>
    <s v="CO2"/>
    <n v="73.3"/>
    <n v="3.3200000000000001E-5"/>
    <n v="1"/>
    <m/>
    <n v="0"/>
    <n v="0"/>
    <n v="21"/>
    <m/>
    <n v="0"/>
    <n v="0"/>
    <n v="310"/>
    <n v="0.71546664000000004"/>
  </r>
  <r>
    <n v="2011"/>
    <s v="2D1"/>
    <x v="9"/>
    <n v="26600"/>
    <n v="3338006"/>
    <n v="12"/>
    <s v="Litres"/>
    <n v="3077"/>
    <s v="Input"/>
    <s v="CO2"/>
    <n v="73.3"/>
    <n v="3.3200000000000001E-5"/>
    <n v="1"/>
    <m/>
    <n v="0"/>
    <n v="0"/>
    <n v="21"/>
    <m/>
    <n v="0"/>
    <n v="0"/>
    <n v="310"/>
    <n v="7.4880641199999998"/>
  </r>
  <r>
    <n v="2011"/>
    <s v="2D1"/>
    <x v="9"/>
    <n v="26600"/>
    <n v="3338006"/>
    <n v="12"/>
    <s v="Litres"/>
    <n v="4833"/>
    <s v="Input"/>
    <s v="CO2"/>
    <n v="73.3"/>
    <n v="3.3200000000000001E-5"/>
    <n v="1"/>
    <m/>
    <n v="0"/>
    <n v="0"/>
    <n v="21"/>
    <m/>
    <n v="0"/>
    <n v="0"/>
    <n v="310"/>
    <n v="11.761395479999999"/>
  </r>
  <r>
    <n v="2011"/>
    <s v="2D1"/>
    <x v="9"/>
    <n v="27101"/>
    <n v="3338006"/>
    <n v="12"/>
    <s v="Litres"/>
    <n v="503061"/>
    <s v="Input"/>
    <s v="CO2"/>
    <n v="73.3"/>
    <n v="3.3200000000000001E-5"/>
    <n v="1"/>
    <m/>
    <n v="0"/>
    <n v="0"/>
    <n v="21"/>
    <m/>
    <n v="0"/>
    <n v="0"/>
    <n v="310"/>
    <n v="1224.22912716"/>
  </r>
  <r>
    <n v="2011"/>
    <s v="2D1"/>
    <x v="9"/>
    <n v="27101"/>
    <n v="3338006"/>
    <n v="12"/>
    <s v="Litres"/>
    <n v="2358302"/>
    <s v="Input"/>
    <s v="CO2"/>
    <n v="73.3"/>
    <n v="3.3200000000000001E-5"/>
    <n v="1"/>
    <m/>
    <n v="0"/>
    <n v="0"/>
    <n v="21"/>
    <m/>
    <n v="0"/>
    <n v="0"/>
    <n v="310"/>
    <n v="5739.0694151199996"/>
  </r>
  <r>
    <n v="2011"/>
    <s v="2D1"/>
    <x v="9"/>
    <n v="27101"/>
    <n v="3338006"/>
    <n v="12"/>
    <s v="Litres"/>
    <n v="448310.25"/>
    <s v="Input"/>
    <s v="CO2"/>
    <n v="73.3"/>
    <n v="3.3200000000000001E-5"/>
    <n v="1"/>
    <m/>
    <n v="0"/>
    <n v="0"/>
    <n v="21"/>
    <m/>
    <n v="0"/>
    <n v="0"/>
    <n v="310"/>
    <n v="1090.9898919899999"/>
  </r>
  <r>
    <n v="2011"/>
    <s v="2D1"/>
    <x v="9"/>
    <n v="27102"/>
    <n v="3338004"/>
    <n v="12"/>
    <s v="Litres"/>
    <n v="1148823.7471999999"/>
    <s v="Input"/>
    <s v="CO2"/>
    <n v="73.3"/>
    <n v="3.3200000000000001E-5"/>
    <n v="1"/>
    <m/>
    <n v="0"/>
    <n v="0"/>
    <n v="21"/>
    <m/>
    <n v="0"/>
    <n v="0"/>
    <n v="310"/>
    <n v="2795.7315182360317"/>
  </r>
  <r>
    <n v="2011"/>
    <s v="2D1"/>
    <x v="9"/>
    <n v="27102"/>
    <n v="3338006"/>
    <n v="12"/>
    <s v="Litres"/>
    <n v="164196.285"/>
    <s v="Input"/>
    <s v="CO2"/>
    <n v="73.3"/>
    <n v="3.3200000000000001E-5"/>
    <n v="1"/>
    <m/>
    <n v="0"/>
    <n v="0"/>
    <n v="21"/>
    <m/>
    <n v="0"/>
    <n v="0"/>
    <n v="310"/>
    <n v="399.5815113246"/>
  </r>
  <r>
    <n v="2011"/>
    <s v="2D1"/>
    <x v="9"/>
    <n v="27102"/>
    <n v="3338006"/>
    <n v="12"/>
    <s v="Litres"/>
    <n v="63538"/>
    <s v="Input"/>
    <s v="CO2"/>
    <n v="73.3"/>
    <n v="3.3200000000000001E-5"/>
    <n v="1"/>
    <m/>
    <n v="0"/>
    <n v="0"/>
    <n v="21"/>
    <m/>
    <n v="0"/>
    <n v="0"/>
    <n v="310"/>
    <n v="154.62353527999997"/>
  </r>
  <r>
    <n v="2011"/>
    <s v="2D1"/>
    <x v="9"/>
    <n v="27102"/>
    <n v="3338006"/>
    <n v="12"/>
    <s v="Litres"/>
    <n v="2667538"/>
    <s v="Input"/>
    <s v="CO2"/>
    <n v="73.3"/>
    <n v="3.3200000000000001E-5"/>
    <n v="1"/>
    <m/>
    <n v="0"/>
    <n v="0"/>
    <n v="21"/>
    <m/>
    <n v="0"/>
    <n v="0"/>
    <n v="310"/>
    <n v="6491.6137752800005"/>
  </r>
  <r>
    <n v="2011"/>
    <s v="2D1"/>
    <x v="9"/>
    <n v="27102"/>
    <n v="3338006"/>
    <n v="12"/>
    <s v="Litres"/>
    <n v="191190"/>
    <s v="Input"/>
    <s v="CO2"/>
    <n v="73.3"/>
    <n v="3.3200000000000001E-5"/>
    <n v="1"/>
    <m/>
    <n v="0"/>
    <n v="0"/>
    <n v="21"/>
    <m/>
    <n v="0"/>
    <n v="0"/>
    <n v="310"/>
    <n v="465.27233640000003"/>
  </r>
  <r>
    <n v="2011"/>
    <s v="2D1"/>
    <x v="9"/>
    <n v="27102"/>
    <n v="3338006"/>
    <n v="12"/>
    <s v="Litres"/>
    <n v="577349.55339999998"/>
    <s v="Input"/>
    <s v="CO2"/>
    <n v="73.3"/>
    <n v="3.3200000000000001E-5"/>
    <n v="1"/>
    <m/>
    <n v="0"/>
    <n v="0"/>
    <n v="21"/>
    <m/>
    <n v="0"/>
    <n v="0"/>
    <n v="310"/>
    <n v="1405.014779172104"/>
  </r>
  <r>
    <n v="2011"/>
    <s v="2D1"/>
    <x v="9"/>
    <n v="27102"/>
    <n v="3338006"/>
    <n v="12"/>
    <s v="Litres"/>
    <n v="9532970"/>
    <s v="Input"/>
    <s v="CO2"/>
    <n v="73.3"/>
    <n v="3.3200000000000001E-5"/>
    <n v="1"/>
    <m/>
    <n v="0"/>
    <n v="0"/>
    <n v="21"/>
    <m/>
    <n v="0"/>
    <n v="0"/>
    <n v="310"/>
    <n v="23199.054473200002"/>
  </r>
  <r>
    <n v="2011"/>
    <s v="2D1"/>
    <x v="9"/>
    <n v="27102"/>
    <n v="3338006"/>
    <n v="12"/>
    <s v="Litres"/>
    <n v="2329439"/>
    <s v="Input"/>
    <s v="CO2"/>
    <n v="73.3"/>
    <n v="3.3200000000000001E-5"/>
    <n v="1"/>
    <m/>
    <n v="0"/>
    <n v="0"/>
    <n v="21"/>
    <m/>
    <n v="0"/>
    <n v="0"/>
    <n v="310"/>
    <n v="5668.8295728399999"/>
  </r>
  <r>
    <n v="2011"/>
    <s v="2D1"/>
    <x v="9"/>
    <n v="27102"/>
    <n v="3338006"/>
    <n v="12"/>
    <s v="Litres"/>
    <n v="409262.04629999999"/>
    <s v="Input"/>
    <s v="CO2"/>
    <n v="73.3"/>
    <n v="3.3200000000000001E-5"/>
    <n v="1"/>
    <m/>
    <n v="0"/>
    <n v="0"/>
    <n v="21"/>
    <m/>
    <n v="0"/>
    <n v="0"/>
    <n v="310"/>
    <n v="995.96374539382794"/>
  </r>
  <r>
    <n v="2011"/>
    <s v="2D1"/>
    <x v="9"/>
    <n v="27102"/>
    <n v="3338006"/>
    <n v="12"/>
    <s v="Litres"/>
    <n v="145067.93730000002"/>
    <s v="Input"/>
    <s v="CO2"/>
    <n v="73.3"/>
    <n v="3.3200000000000001E-5"/>
    <n v="1"/>
    <m/>
    <n v="0"/>
    <n v="0"/>
    <n v="21"/>
    <m/>
    <n v="0"/>
    <n v="0"/>
    <n v="310"/>
    <n v="353.03152949578805"/>
  </r>
  <r>
    <n v="2011"/>
    <s v="2D1"/>
    <x v="9"/>
    <n v="27102"/>
    <n v="3338006"/>
    <n v="12"/>
    <s v="Litres"/>
    <n v="609276.37969999993"/>
    <s v="Input"/>
    <s v="CO2"/>
    <n v="73.3"/>
    <n v="3.3200000000000001E-5"/>
    <n v="1"/>
    <m/>
    <n v="0"/>
    <n v="0"/>
    <n v="21"/>
    <m/>
    <n v="0"/>
    <n v="0"/>
    <n v="310"/>
    <n v="1482.7106265827317"/>
  </r>
  <r>
    <n v="2011"/>
    <s v="2D1"/>
    <x v="9"/>
    <n v="27102"/>
    <n v="3338006"/>
    <n v="12"/>
    <s v="Litres"/>
    <n v="897885"/>
    <s v="Input"/>
    <s v="CO2"/>
    <n v="73.3"/>
    <n v="3.3200000000000001E-5"/>
    <n v="1"/>
    <m/>
    <n v="0"/>
    <n v="0"/>
    <n v="21"/>
    <m/>
    <n v="0"/>
    <n v="0"/>
    <n v="310"/>
    <n v="2185.0570206000002"/>
  </r>
  <r>
    <n v="2011"/>
    <s v="2D1"/>
    <x v="9"/>
    <n v="27102"/>
    <n v="3338006"/>
    <n v="12"/>
    <s v="Litres"/>
    <n v="1511314.2231999999"/>
    <s v="Input"/>
    <s v="CO2"/>
    <n v="73.3"/>
    <n v="3.3200000000000001E-5"/>
    <n v="1"/>
    <m/>
    <n v="0"/>
    <n v="0"/>
    <n v="21"/>
    <m/>
    <n v="0"/>
    <n v="0"/>
    <n v="310"/>
    <n v="3677.8738410105916"/>
  </r>
  <r>
    <n v="2011"/>
    <s v="2D1"/>
    <x v="9"/>
    <n v="27102"/>
    <n v="3338006"/>
    <n v="12"/>
    <s v="Litres"/>
    <n v="3308181"/>
    <s v="Input"/>
    <s v="CO2"/>
    <n v="73.3"/>
    <n v="3.3200000000000001E-5"/>
    <n v="1"/>
    <m/>
    <n v="0"/>
    <n v="0"/>
    <n v="21"/>
    <m/>
    <n v="0"/>
    <n v="0"/>
    <n v="310"/>
    <n v="8050.6569543599999"/>
  </r>
  <r>
    <n v="2011"/>
    <s v="2D1"/>
    <x v="9"/>
    <n v="27102"/>
    <n v="3338006"/>
    <n v="12"/>
    <s v="Litres"/>
    <n v="16410.871800000001"/>
    <s v="Input"/>
    <s v="CO2"/>
    <n v="73.3"/>
    <n v="3.3200000000000001E-5"/>
    <n v="1"/>
    <m/>
    <n v="0"/>
    <n v="0"/>
    <n v="21"/>
    <m/>
    <n v="0"/>
    <n v="0"/>
    <n v="310"/>
    <n v="39.936841177608002"/>
  </r>
  <r>
    <n v="2011"/>
    <s v="2D1"/>
    <x v="9"/>
    <n v="27102"/>
    <n v="3338006"/>
    <n v="12"/>
    <s v="Litres"/>
    <n v="120835.4583"/>
    <s v="Input"/>
    <s v="CO2"/>
    <n v="73.3"/>
    <n v="3.3200000000000001E-5"/>
    <n v="1"/>
    <m/>
    <n v="0"/>
    <n v="0"/>
    <n v="21"/>
    <m/>
    <n v="0"/>
    <n v="0"/>
    <n v="310"/>
    <n v="294.06033790054795"/>
  </r>
  <r>
    <n v="2011"/>
    <s v="2D1"/>
    <x v="9"/>
    <n v="27102"/>
    <n v="3338006"/>
    <n v="12"/>
    <s v="Litres"/>
    <n v="92822.120899999994"/>
    <s v="Input"/>
    <s v="CO2"/>
    <n v="73.3"/>
    <n v="3.3200000000000001E-5"/>
    <n v="1"/>
    <m/>
    <n v="0"/>
    <n v="0"/>
    <n v="21"/>
    <m/>
    <n v="0"/>
    <n v="0"/>
    <n v="310"/>
    <n v="225.888200537404"/>
  </r>
  <r>
    <n v="2011"/>
    <s v="2D1"/>
    <x v="9"/>
    <n v="27102"/>
    <n v="3338006"/>
    <n v="12"/>
    <s v="Litres"/>
    <n v="590607"/>
    <s v="Input"/>
    <s v="CO2"/>
    <n v="73.3"/>
    <n v="3.3200000000000001E-5"/>
    <n v="1"/>
    <m/>
    <n v="0"/>
    <n v="0"/>
    <n v="21"/>
    <m/>
    <n v="0"/>
    <n v="0"/>
    <n v="310"/>
    <n v="1437.27757092"/>
  </r>
  <r>
    <n v="2011"/>
    <s v="2D1"/>
    <x v="9"/>
    <n v="27102"/>
    <n v="3338006"/>
    <n v="12"/>
    <s v="Litres"/>
    <n v="9678664"/>
    <s v="Input"/>
    <s v="CO2"/>
    <n v="73.3"/>
    <n v="3.3200000000000001E-5"/>
    <n v="1"/>
    <m/>
    <n v="0"/>
    <n v="0"/>
    <n v="21"/>
    <m/>
    <n v="0"/>
    <n v="0"/>
    <n v="310"/>
    <n v="23553.609563839997"/>
  </r>
  <r>
    <n v="2011"/>
    <s v="2D1"/>
    <x v="9"/>
    <n v="27102"/>
    <n v="3338006"/>
    <n v="12"/>
    <s v="Litres"/>
    <n v="2579461.5"/>
    <s v="Input"/>
    <s v="CO2"/>
    <n v="73.3"/>
    <n v="3.3200000000000001E-5"/>
    <n v="1"/>
    <m/>
    <n v="0"/>
    <n v="0"/>
    <n v="21"/>
    <m/>
    <n v="0"/>
    <n v="0"/>
    <n v="310"/>
    <n v="6277.2743279400001"/>
  </r>
  <r>
    <n v="2011"/>
    <s v="2D1"/>
    <x v="9"/>
    <n v="27102"/>
    <n v="3338006"/>
    <n v="12"/>
    <s v="Litres"/>
    <n v="1859515"/>
    <s v="Input"/>
    <s v="CO2"/>
    <n v="73.3"/>
    <n v="3.3200000000000001E-5"/>
    <n v="1"/>
    <m/>
    <n v="0"/>
    <n v="0"/>
    <n v="21"/>
    <m/>
    <n v="0"/>
    <n v="0"/>
    <n v="310"/>
    <n v="4525.2413234000005"/>
  </r>
  <r>
    <n v="2011"/>
    <s v="2D1"/>
    <x v="9"/>
    <n v="27102"/>
    <n v="3338006"/>
    <n v="12"/>
    <s v="Litres"/>
    <n v="1548590"/>
    <s v="Input"/>
    <s v="CO2"/>
    <n v="73.3"/>
    <n v="3.3200000000000001E-5"/>
    <n v="1"/>
    <m/>
    <n v="0"/>
    <n v="0"/>
    <n v="21"/>
    <m/>
    <n v="0"/>
    <n v="0"/>
    <n v="310"/>
    <n v="3768.5866804000002"/>
  </r>
  <r>
    <n v="2011"/>
    <s v="2D1"/>
    <x v="9"/>
    <n v="27102"/>
    <n v="3338006"/>
    <n v="12"/>
    <s v="Litres"/>
    <n v="455770"/>
    <s v="Input"/>
    <s v="CO2"/>
    <n v="73.3"/>
    <n v="3.3200000000000001E-5"/>
    <n v="1"/>
    <m/>
    <n v="0"/>
    <n v="0"/>
    <n v="21"/>
    <m/>
    <n v="0"/>
    <n v="0"/>
    <n v="310"/>
    <n v="1109.1436412"/>
  </r>
  <r>
    <n v="2011"/>
    <s v="2D1"/>
    <x v="9"/>
    <n v="27102"/>
    <n v="3338006"/>
    <n v="12"/>
    <s v="Litres"/>
    <n v="18403"/>
    <s v="Input"/>
    <s v="CO2"/>
    <n v="73.3"/>
    <n v="3.3200000000000001E-5"/>
    <n v="1"/>
    <m/>
    <n v="0"/>
    <n v="0"/>
    <n v="21"/>
    <m/>
    <n v="0"/>
    <n v="0"/>
    <n v="310"/>
    <n v="44.784804680000001"/>
  </r>
  <r>
    <n v="2011"/>
    <s v="2D1"/>
    <x v="9"/>
    <n v="27102"/>
    <n v="3338006"/>
    <n v="12"/>
    <s v="Litres"/>
    <n v="410190"/>
    <s v="Input"/>
    <s v="CO2"/>
    <n v="73.3"/>
    <n v="3.3200000000000001E-5"/>
    <n v="1"/>
    <m/>
    <n v="0"/>
    <n v="0"/>
    <n v="21"/>
    <m/>
    <n v="0"/>
    <n v="0"/>
    <n v="310"/>
    <n v="998.22197640000002"/>
  </r>
  <r>
    <n v="2011"/>
    <s v="2D1"/>
    <x v="9"/>
    <n v="27102"/>
    <n v="3338006"/>
    <n v="12"/>
    <s v="Litres"/>
    <n v="197854.32259999998"/>
    <s v="Input"/>
    <s v="CO2"/>
    <n v="73.3"/>
    <n v="3.3200000000000001E-5"/>
    <n v="1"/>
    <m/>
    <n v="0"/>
    <n v="0"/>
    <n v="21"/>
    <m/>
    <n v="0"/>
    <n v="0"/>
    <n v="310"/>
    <n v="481.49036530645594"/>
  </r>
  <r>
    <n v="2011"/>
    <s v="2D1"/>
    <x v="9"/>
    <n v="27102"/>
    <n v="3338006"/>
    <n v="12"/>
    <s v="Litres"/>
    <n v="1762520.7640000002"/>
    <s v="Input"/>
    <s v="CO2"/>
    <n v="73.3"/>
    <n v="3.3200000000000001E-5"/>
    <n v="1"/>
    <m/>
    <n v="0"/>
    <n v="0"/>
    <n v="21"/>
    <m/>
    <n v="0"/>
    <n v="0"/>
    <n v="310"/>
    <n v="4289.2000304398407"/>
  </r>
  <r>
    <n v="2011"/>
    <s v="2D1"/>
    <x v="9"/>
    <n v="27102"/>
    <n v="3338006"/>
    <n v="12"/>
    <s v="Litres"/>
    <n v="393423"/>
    <s v="Input"/>
    <s v="CO2"/>
    <n v="73.3"/>
    <n v="3.3200000000000001E-5"/>
    <n v="1"/>
    <m/>
    <n v="0"/>
    <n v="0"/>
    <n v="21"/>
    <m/>
    <n v="0"/>
    <n v="0"/>
    <n v="310"/>
    <n v="957.41847587999996"/>
  </r>
  <r>
    <n v="2011"/>
    <s v="2D1"/>
    <x v="9"/>
    <n v="27102"/>
    <n v="3338006"/>
    <n v="12"/>
    <s v="Litres"/>
    <n v="1500150"/>
    <s v="Input"/>
    <s v="CO2"/>
    <n v="73.3"/>
    <n v="3.3200000000000001E-5"/>
    <n v="1"/>
    <m/>
    <n v="0"/>
    <n v="0"/>
    <n v="21"/>
    <m/>
    <n v="0"/>
    <n v="0"/>
    <n v="310"/>
    <n v="3650.7050340000001"/>
  </r>
  <r>
    <n v="2011"/>
    <s v="2D1"/>
    <x v="9"/>
    <n v="27102"/>
    <n v="3338006"/>
    <n v="12"/>
    <s v="Litres"/>
    <n v="1839"/>
    <s v="Input"/>
    <s v="CO2"/>
    <n v="73.3"/>
    <n v="3.3200000000000001E-5"/>
    <n v="1"/>
    <m/>
    <n v="0"/>
    <n v="0"/>
    <n v="21"/>
    <m/>
    <n v="0"/>
    <n v="0"/>
    <n v="310"/>
    <n v="4.4753168399999996"/>
  </r>
  <r>
    <n v="2011"/>
    <s v="2D1"/>
    <x v="9"/>
    <n v="27102"/>
    <n v="3338006"/>
    <n v="12"/>
    <s v="Litres"/>
    <n v="4041538"/>
    <s v="Input"/>
    <s v="CO2"/>
    <n v="73.3"/>
    <n v="3.3200000000000001E-5"/>
    <n v="1"/>
    <m/>
    <n v="0"/>
    <n v="0"/>
    <n v="21"/>
    <m/>
    <n v="0"/>
    <n v="0"/>
    <n v="310"/>
    <n v="9835.3252152799996"/>
  </r>
  <r>
    <n v="2011"/>
    <s v="2D1"/>
    <x v="9"/>
    <n v="27102"/>
    <n v="3338006"/>
    <n v="12"/>
    <s v="Litres"/>
    <n v="631023.00630000001"/>
    <s v="Input"/>
    <s v="CO2"/>
    <n v="73.3"/>
    <n v="3.3200000000000001E-5"/>
    <n v="1"/>
    <m/>
    <n v="0"/>
    <n v="0"/>
    <n v="21"/>
    <m/>
    <n v="0"/>
    <n v="0"/>
    <n v="310"/>
    <n v="1535.6323472114282"/>
  </r>
  <r>
    <n v="2011"/>
    <s v="2D1"/>
    <x v="9"/>
    <n v="27102"/>
    <n v="3338006"/>
    <n v="12"/>
    <s v="Litres"/>
    <n v="24980"/>
    <s v="Input"/>
    <s v="CO2"/>
    <n v="73.3"/>
    <n v="3.3200000000000001E-5"/>
    <n v="1"/>
    <m/>
    <n v="0"/>
    <n v="0"/>
    <n v="21"/>
    <m/>
    <n v="0"/>
    <n v="0"/>
    <n v="310"/>
    <n v="60.790328800000005"/>
  </r>
  <r>
    <n v="2011"/>
    <s v="2D1"/>
    <x v="9"/>
    <n v="27102"/>
    <n v="3338006"/>
    <n v="12"/>
    <s v="Litres"/>
    <n v="431751"/>
    <s v="Input"/>
    <s v="CO2"/>
    <n v="73.3"/>
    <n v="3.3200000000000001E-5"/>
    <n v="1"/>
    <m/>
    <n v="0"/>
    <n v="0"/>
    <n v="21"/>
    <m/>
    <n v="0"/>
    <n v="0"/>
    <n v="310"/>
    <n v="1050.69196356"/>
  </r>
  <r>
    <n v="2011"/>
    <s v="2D1"/>
    <x v="9"/>
    <n v="27102"/>
    <n v="3338006"/>
    <n v="12"/>
    <s v="Litres"/>
    <n v="1862069"/>
    <s v="Input"/>
    <s v="CO2"/>
    <n v="73.3"/>
    <n v="3.3200000000000001E-5"/>
    <n v="1"/>
    <m/>
    <n v="0"/>
    <n v="0"/>
    <n v="21"/>
    <m/>
    <n v="0"/>
    <n v="0"/>
    <n v="310"/>
    <n v="4531.4566356400001"/>
  </r>
  <r>
    <n v="2011"/>
    <s v="2D1"/>
    <x v="9"/>
    <n v="27102"/>
    <n v="3338006"/>
    <n v="12"/>
    <s v="Litres"/>
    <n v="6815786"/>
    <s v="Input"/>
    <s v="CO2"/>
    <n v="73.3"/>
    <n v="3.3200000000000001E-5"/>
    <n v="1"/>
    <m/>
    <n v="0"/>
    <n v="0"/>
    <n v="21"/>
    <m/>
    <n v="0"/>
    <n v="0"/>
    <n v="310"/>
    <n v="16586.62417816"/>
  </r>
  <r>
    <n v="2011"/>
    <s v="2D1"/>
    <x v="9"/>
    <n v="27102"/>
    <n v="3338006"/>
    <n v="12"/>
    <s v="Litres"/>
    <n v="7781405.3618000001"/>
    <s v="Input"/>
    <s v="CO2"/>
    <n v="73.3"/>
    <n v="3.3200000000000001E-5"/>
    <n v="1"/>
    <m/>
    <n v="0"/>
    <n v="0"/>
    <n v="21"/>
    <m/>
    <n v="0"/>
    <n v="0"/>
    <n v="310"/>
    <n v="18936.516832262008"/>
  </r>
  <r>
    <n v="2011"/>
    <s v="2D1"/>
    <x v="9"/>
    <n v="27102"/>
    <n v="3338006"/>
    <n v="12"/>
    <s v="Litres"/>
    <n v="46"/>
    <s v="Input"/>
    <s v="CO2"/>
    <n v="73.3"/>
    <n v="3.3200000000000001E-5"/>
    <n v="1"/>
    <m/>
    <n v="0"/>
    <n v="0"/>
    <n v="21"/>
    <m/>
    <n v="0"/>
    <n v="0"/>
    <n v="310"/>
    <n v="0.11194375999999999"/>
  </r>
  <r>
    <n v="2011"/>
    <s v="2D1"/>
    <x v="9"/>
    <n v="27102"/>
    <n v="3338006"/>
    <n v="12"/>
    <s v="Litres"/>
    <n v="19000000"/>
    <s v="Input"/>
    <s v="CO2"/>
    <n v="73.3"/>
    <n v="3.3200000000000001E-5"/>
    <n v="1"/>
    <m/>
    <n v="0"/>
    <n v="0"/>
    <n v="21"/>
    <m/>
    <n v="0"/>
    <n v="0"/>
    <n v="310"/>
    <n v="46237.64"/>
  </r>
  <r>
    <n v="2011"/>
    <s v="2D1"/>
    <x v="9"/>
    <n v="27102"/>
    <n v="3338006"/>
    <n v="12"/>
    <s v="Litres"/>
    <n v="1543300"/>
    <s v="Input"/>
    <s v="CO2"/>
    <n v="73.3"/>
    <n v="3.3200000000000001E-5"/>
    <n v="1"/>
    <m/>
    <n v="0"/>
    <n v="0"/>
    <n v="21"/>
    <m/>
    <n v="0"/>
    <n v="0"/>
    <n v="310"/>
    <n v="3755.7131480000003"/>
  </r>
  <r>
    <n v="2011"/>
    <s v="2D1"/>
    <x v="9"/>
    <n v="27102"/>
    <n v="3338006"/>
    <n v="12"/>
    <s v="Litres"/>
    <n v="120187.08240000001"/>
    <s v="Input"/>
    <s v="CO2"/>
    <n v="73.3"/>
    <n v="3.3200000000000001E-5"/>
    <n v="1"/>
    <m/>
    <n v="0"/>
    <n v="0"/>
    <n v="21"/>
    <m/>
    <n v="0"/>
    <n v="0"/>
    <n v="310"/>
    <n v="292.482476245344"/>
  </r>
  <r>
    <n v="2011"/>
    <s v="2D1"/>
    <x v="9"/>
    <n v="27102"/>
    <n v="3338006"/>
    <n v="12"/>
    <s v="Litres"/>
    <n v="865595.5"/>
    <s v="Input"/>
    <s v="CO2"/>
    <n v="73.3"/>
    <n v="3.3200000000000001E-5"/>
    <n v="1"/>
    <m/>
    <n v="0"/>
    <n v="0"/>
    <n v="21"/>
    <m/>
    <n v="0"/>
    <n v="0"/>
    <n v="310"/>
    <n v="2106.4785849800001"/>
  </r>
  <r>
    <n v="2011"/>
    <s v="2D1"/>
    <x v="9"/>
    <n v="27102"/>
    <n v="3338006"/>
    <n v="12"/>
    <s v="Litres"/>
    <n v="35105"/>
    <s v="Input"/>
    <s v="CO2"/>
    <n v="73.3"/>
    <n v="3.3200000000000001E-5"/>
    <n v="1"/>
    <m/>
    <n v="0"/>
    <n v="0"/>
    <n v="21"/>
    <m/>
    <n v="0"/>
    <n v="0"/>
    <n v="310"/>
    <n v="85.430123800000004"/>
  </r>
  <r>
    <n v="2011"/>
    <s v="2D1"/>
    <x v="9"/>
    <n v="27102"/>
    <n v="3338006"/>
    <n v="12"/>
    <s v="Litres"/>
    <n v="505666.0208"/>
    <s v="Input"/>
    <s v="CO2"/>
    <n v="73.3"/>
    <n v="3.3200000000000001E-5"/>
    <n v="1"/>
    <m/>
    <n v="0"/>
    <n v="0"/>
    <n v="21"/>
    <m/>
    <n v="0"/>
    <n v="0"/>
    <n v="310"/>
    <n v="1230.5686015780479"/>
  </r>
  <r>
    <n v="2011"/>
    <s v="2D1"/>
    <x v="9"/>
    <n v="27102"/>
    <n v="3338006"/>
    <n v="12"/>
    <s v="Litres"/>
    <n v="4129320.6464999998"/>
    <s v="Input"/>
    <s v="CO2"/>
    <n v="73.3"/>
    <n v="3.3200000000000001E-5"/>
    <n v="1"/>
    <m/>
    <n v="0"/>
    <n v="0"/>
    <n v="21"/>
    <m/>
    <n v="0"/>
    <n v="0"/>
    <n v="310"/>
    <n v="10048.949552496539"/>
  </r>
  <r>
    <n v="2011"/>
    <s v="2D1"/>
    <x v="9"/>
    <n v="27102"/>
    <n v="3338006"/>
    <n v="12"/>
    <s v="Litres"/>
    <n v="235665.6"/>
    <s v="Input"/>
    <s v="CO2"/>
    <n v="73.3"/>
    <n v="3.3200000000000001E-5"/>
    <n v="1"/>
    <m/>
    <n v="0"/>
    <n v="0"/>
    <n v="21"/>
    <m/>
    <n v="0"/>
    <n v="0"/>
    <n v="310"/>
    <n v="573.50637753600006"/>
  </r>
  <r>
    <n v="2011"/>
    <s v="2D1"/>
    <x v="9"/>
    <n v="27102"/>
    <n v="3338006"/>
    <n v="12"/>
    <s v="Litres"/>
    <n v="1467718.0485"/>
    <s v="Input"/>
    <s v="CO2"/>
    <n v="73.3"/>
    <n v="3.3200000000000001E-5"/>
    <n v="1"/>
    <m/>
    <n v="0"/>
    <n v="0"/>
    <n v="21"/>
    <m/>
    <n v="0"/>
    <n v="0"/>
    <n v="310"/>
    <n v="3571.7799341076598"/>
  </r>
  <r>
    <n v="2011"/>
    <s v="2D1"/>
    <x v="9"/>
    <n v="27102"/>
    <n v="3338006"/>
    <n v="12"/>
    <s v="Litres"/>
    <n v="3295662"/>
    <s v="Input"/>
    <s v="CO2"/>
    <n v="73.3"/>
    <n v="3.3200000000000001E-5"/>
    <n v="1"/>
    <m/>
    <n v="0"/>
    <n v="0"/>
    <n v="21"/>
    <m/>
    <n v="0"/>
    <n v="0"/>
    <n v="310"/>
    <n v="8020.1912167199998"/>
  </r>
  <r>
    <n v="2011"/>
    <s v="2D1"/>
    <x v="9"/>
    <n v="27102"/>
    <n v="3338006"/>
    <n v="12"/>
    <s v="Litres"/>
    <n v="894293.0773"/>
    <s v="Input"/>
    <s v="CO2"/>
    <n v="73.3"/>
    <n v="3.3200000000000001E-5"/>
    <n v="1"/>
    <m/>
    <n v="0"/>
    <n v="0"/>
    <n v="21"/>
    <m/>
    <n v="0"/>
    <n v="0"/>
    <n v="310"/>
    <n v="2176.3158611941881"/>
  </r>
  <r>
    <n v="2011"/>
    <s v="2D1"/>
    <x v="9"/>
    <n v="27102"/>
    <n v="3338006"/>
    <n v="12"/>
    <s v="Litres"/>
    <n v="824067"/>
    <s v="Input"/>
    <s v="CO2"/>
    <n v="73.3"/>
    <n v="3.3200000000000001E-5"/>
    <n v="1"/>
    <m/>
    <n v="0"/>
    <n v="0"/>
    <n v="21"/>
    <m/>
    <n v="0"/>
    <n v="0"/>
    <n v="310"/>
    <n v="2005.4164885199998"/>
  </r>
  <r>
    <n v="2011"/>
    <s v="2D1"/>
    <x v="9"/>
    <n v="27102"/>
    <n v="3338006"/>
    <n v="12"/>
    <s v="Litres"/>
    <n v="82870"/>
    <s v="Input"/>
    <s v="CO2"/>
    <n v="73.3"/>
    <n v="3.3200000000000001E-5"/>
    <n v="1"/>
    <m/>
    <n v="0"/>
    <n v="0"/>
    <n v="21"/>
    <m/>
    <n v="0"/>
    <n v="0"/>
    <n v="310"/>
    <n v="201.66911720000002"/>
  </r>
  <r>
    <n v="2011"/>
    <s v="2D1"/>
    <x v="9"/>
    <n v="27102"/>
    <n v="3338006"/>
    <n v="12"/>
    <s v="Litres"/>
    <n v="3932920"/>
    <s v="Input"/>
    <s v="CO2"/>
    <n v="73.3"/>
    <n v="3.3200000000000001E-5"/>
    <n v="1"/>
    <m/>
    <n v="0"/>
    <n v="0"/>
    <n v="21"/>
    <m/>
    <n v="0"/>
    <n v="0"/>
    <n v="310"/>
    <n v="9570.9967952000006"/>
  </r>
  <r>
    <n v="2011"/>
    <s v="2D1"/>
    <x v="9"/>
    <n v="27102"/>
    <n v="3338006"/>
    <n v="12"/>
    <s v="Litres"/>
    <n v="103351.51489999999"/>
    <s v="Input"/>
    <s v="CO2"/>
    <n v="73.3"/>
    <n v="3.3200000000000001E-5"/>
    <n v="1"/>
    <m/>
    <n v="0"/>
    <n v="0"/>
    <n v="21"/>
    <m/>
    <n v="0"/>
    <n v="0"/>
    <n v="310"/>
    <n v="251.51211260004399"/>
  </r>
  <r>
    <n v="2011"/>
    <s v="2D1"/>
    <x v="9"/>
    <n v="27102"/>
    <n v="3338006"/>
    <n v="12"/>
    <s v="Litres"/>
    <n v="317171.02710000001"/>
    <s v="Input"/>
    <s v="CO2"/>
    <n v="73.3"/>
    <n v="3.3200000000000001E-5"/>
    <n v="1"/>
    <m/>
    <n v="0"/>
    <n v="0"/>
    <n v="21"/>
    <m/>
    <n v="0"/>
    <n v="0"/>
    <n v="310"/>
    <n v="771.85472470947605"/>
  </r>
  <r>
    <n v="2011"/>
    <s v="2D1"/>
    <x v="9"/>
    <n v="27102"/>
    <n v="3338006"/>
    <n v="12"/>
    <s v="Litres"/>
    <n v="370020"/>
    <s v="Input"/>
    <s v="CO2"/>
    <n v="73.3"/>
    <n v="3.3200000000000001E-5"/>
    <n v="1"/>
    <m/>
    <n v="0"/>
    <n v="0"/>
    <n v="21"/>
    <m/>
    <n v="0"/>
    <n v="0"/>
    <n v="310"/>
    <n v="900.46587120000004"/>
  </r>
  <r>
    <n v="2011"/>
    <s v="2D1"/>
    <x v="9"/>
    <n v="27102"/>
    <n v="3338006"/>
    <n v="12"/>
    <s v="Litres"/>
    <n v="1815405"/>
    <s v="Input"/>
    <s v="CO2"/>
    <n v="73.3"/>
    <n v="3.3200000000000001E-5"/>
    <n v="1"/>
    <m/>
    <n v="0"/>
    <n v="0"/>
    <n v="21"/>
    <m/>
    <n v="0"/>
    <n v="0"/>
    <n v="310"/>
    <n v="4417.8969918000003"/>
  </r>
  <r>
    <n v="2011"/>
    <s v="2D1"/>
    <x v="9"/>
    <n v="27102"/>
    <n v="3338006"/>
    <n v="12"/>
    <s v="Litres"/>
    <n v="449433"/>
    <s v="Input"/>
    <s v="CO2"/>
    <n v="73.3"/>
    <n v="3.3200000000000001E-5"/>
    <n v="1"/>
    <m/>
    <n v="0"/>
    <n v="0"/>
    <n v="21"/>
    <m/>
    <n v="0"/>
    <n v="0"/>
    <n v="310"/>
    <n v="1093.72217148"/>
  </r>
  <r>
    <n v="2011"/>
    <s v="2D1"/>
    <x v="9"/>
    <n v="27102"/>
    <n v="3338006"/>
    <n v="12"/>
    <s v="Litres"/>
    <n v="735627"/>
    <s v="Input"/>
    <s v="CO2"/>
    <n v="73.3"/>
    <n v="3.3200000000000001E-5"/>
    <n v="1"/>
    <m/>
    <n v="0"/>
    <n v="0"/>
    <n v="21"/>
    <m/>
    <n v="0"/>
    <n v="0"/>
    <n v="310"/>
    <n v="1790.1924421200001"/>
  </r>
  <r>
    <n v="2011"/>
    <s v="2D1"/>
    <x v="9"/>
    <n v="27102"/>
    <n v="3338006"/>
    <n v="12"/>
    <s v="Litres"/>
    <n v="142683.375"/>
    <s v="Input"/>
    <s v="CO2"/>
    <n v="73.3"/>
    <n v="3.3200000000000001E-5"/>
    <n v="1"/>
    <m/>
    <n v="0"/>
    <n v="0"/>
    <n v="21"/>
    <m/>
    <n v="0"/>
    <n v="0"/>
    <n v="310"/>
    <n v="347.22855406499997"/>
  </r>
  <r>
    <n v="2011"/>
    <s v="2D1"/>
    <x v="9"/>
    <n v="27102"/>
    <n v="3338006"/>
    <n v="12"/>
    <s v="Litres"/>
    <n v="5093995"/>
    <s v="Input"/>
    <s v="CO2"/>
    <n v="73.3"/>
    <n v="3.3200000000000001E-5"/>
    <n v="1"/>
    <m/>
    <n v="0"/>
    <n v="0"/>
    <n v="21"/>
    <m/>
    <n v="0"/>
    <n v="0"/>
    <n v="310"/>
    <n v="12396.542472200001"/>
  </r>
  <r>
    <n v="2011"/>
    <s v="2D1"/>
    <x v="9"/>
    <n v="27102"/>
    <n v="3338006"/>
    <n v="12"/>
    <s v="Litres"/>
    <n v="1128125.6406"/>
    <s v="Input"/>
    <s v="CO2"/>
    <n v="73.3"/>
    <n v="3.3200000000000001E-5"/>
    <n v="1"/>
    <m/>
    <n v="0"/>
    <n v="0"/>
    <n v="21"/>
    <m/>
    <n v="0"/>
    <n v="0"/>
    <n v="310"/>
    <n v="2745.3614339385363"/>
  </r>
  <r>
    <n v="2011"/>
    <s v="2D1"/>
    <x v="9"/>
    <n v="27102"/>
    <n v="3338006"/>
    <n v="12"/>
    <s v="Litres"/>
    <n v="270629.19180000003"/>
    <s v="Input"/>
    <s v="CO2"/>
    <n v="73.3"/>
    <n v="3.3200000000000001E-5"/>
    <n v="1"/>
    <m/>
    <n v="0"/>
    <n v="0"/>
    <n v="21"/>
    <m/>
    <n v="0"/>
    <n v="0"/>
    <n v="310"/>
    <n v="658.59237599680796"/>
  </r>
  <r>
    <n v="2011"/>
    <s v="2D1"/>
    <x v="9"/>
    <n v="27102"/>
    <n v="3338006"/>
    <n v="12"/>
    <s v="Litres"/>
    <n v="1498162"/>
    <s v="Input"/>
    <s v="CO2"/>
    <n v="73.3"/>
    <n v="3.3200000000000001E-5"/>
    <n v="1"/>
    <m/>
    <n v="0"/>
    <n v="0"/>
    <n v="21"/>
    <m/>
    <n v="0"/>
    <n v="0"/>
    <n v="310"/>
    <n v="3645.86711672"/>
  </r>
  <r>
    <n v="2011"/>
    <s v="2D1"/>
    <x v="9"/>
    <n v="27102"/>
    <n v="3338006"/>
    <n v="12"/>
    <s v="Litres"/>
    <n v="2567455.5"/>
    <s v="Input"/>
    <s v="CO2"/>
    <n v="73.3"/>
    <n v="3.3200000000000001E-5"/>
    <n v="1"/>
    <m/>
    <n v="0"/>
    <n v="0"/>
    <n v="21"/>
    <m/>
    <n v="0"/>
    <n v="0"/>
    <n v="310"/>
    <n v="6248.0570065800002"/>
  </r>
  <r>
    <n v="2011"/>
    <s v="2D1"/>
    <x v="9"/>
    <n v="27102"/>
    <n v="3338006"/>
    <n v="12"/>
    <s v="Litres"/>
    <n v="3000530"/>
    <s v="Input"/>
    <s v="CO2"/>
    <n v="73.3"/>
    <n v="3.3200000000000001E-5"/>
    <n v="1"/>
    <m/>
    <n v="0"/>
    <n v="0"/>
    <n v="21"/>
    <m/>
    <n v="0"/>
    <n v="0"/>
    <n v="310"/>
    <n v="7301.9697868000003"/>
  </r>
  <r>
    <n v="2011"/>
    <s v="2D1"/>
    <x v="9"/>
    <n v="27102"/>
    <n v="3338006"/>
    <n v="12"/>
    <s v="Litres"/>
    <n v="4300326"/>
    <s v="Input"/>
    <s v="CO2"/>
    <n v="73.3"/>
    <n v="3.3200000000000001E-5"/>
    <n v="1"/>
    <m/>
    <n v="0"/>
    <n v="0"/>
    <n v="21"/>
    <m/>
    <n v="0"/>
    <n v="0"/>
    <n v="310"/>
    <n v="10465.101340560001"/>
  </r>
  <r>
    <n v="2011"/>
    <s v="2D1"/>
    <x v="9"/>
    <n v="27102"/>
    <n v="3338006"/>
    <n v="12"/>
    <s v="Litres"/>
    <n v="1497665"/>
    <s v="Input"/>
    <s v="CO2"/>
    <n v="73.3"/>
    <n v="3.3200000000000001E-5"/>
    <n v="1"/>
    <m/>
    <n v="0"/>
    <n v="0"/>
    <n v="21"/>
    <m/>
    <n v="0"/>
    <n v="0"/>
    <n v="310"/>
    <n v="3644.6576374000001"/>
  </r>
  <r>
    <n v="2011"/>
    <s v="2D1"/>
    <x v="9"/>
    <n v="27102"/>
    <n v="3338006"/>
    <n v="12"/>
    <s v="Litres"/>
    <n v="1127862.75"/>
    <s v="Input"/>
    <s v="CO2"/>
    <n v="73.3"/>
    <n v="3.3200000000000001E-5"/>
    <n v="1"/>
    <m/>
    <n v="0"/>
    <n v="0"/>
    <n v="21"/>
    <m/>
    <n v="0"/>
    <n v="0"/>
    <n v="310"/>
    <n v="2744.7216738900001"/>
  </r>
  <r>
    <n v="2011"/>
    <s v="2D1"/>
    <x v="9"/>
    <n v="27102"/>
    <n v="3338006"/>
    <n v="12"/>
    <s v="Litres"/>
    <n v="4474432"/>
    <s v="Input"/>
    <s v="CO2"/>
    <n v="73.3"/>
    <n v="3.3200000000000001E-5"/>
    <n v="1"/>
    <m/>
    <n v="0"/>
    <n v="0"/>
    <n v="21"/>
    <m/>
    <n v="0"/>
    <n v="0"/>
    <n v="310"/>
    <n v="10888.798737919999"/>
  </r>
  <r>
    <n v="2011"/>
    <s v="2D1"/>
    <x v="9"/>
    <n v="27102"/>
    <n v="3338006"/>
    <n v="12"/>
    <s v="Litres"/>
    <n v="253571"/>
    <s v="Input"/>
    <s v="CO2"/>
    <n v="73.3"/>
    <n v="3.3200000000000001E-5"/>
    <n v="1"/>
    <m/>
    <n v="0"/>
    <n v="0"/>
    <n v="21"/>
    <m/>
    <n v="0"/>
    <n v="0"/>
    <n v="310"/>
    <n v="617.08024276000003"/>
  </r>
  <r>
    <n v="2011"/>
    <s v="2D1"/>
    <x v="9"/>
    <n v="27102"/>
    <n v="3338006"/>
    <n v="12"/>
    <s v="Litres"/>
    <n v="2903473"/>
    <s v="Input"/>
    <s v="CO2"/>
    <n v="73.3"/>
    <n v="3.3200000000000001E-5"/>
    <n v="1"/>
    <m/>
    <n v="0"/>
    <n v="0"/>
    <n v="21"/>
    <m/>
    <n v="0"/>
    <n v="0"/>
    <n v="310"/>
    <n v="7065.7757538800006"/>
  </r>
  <r>
    <n v="2011"/>
    <s v="2D1"/>
    <x v="9"/>
    <n v="27102"/>
    <n v="3338006"/>
    <n v="12"/>
    <s v="Litres"/>
    <n v="24889"/>
    <s v="Input"/>
    <s v="CO2"/>
    <n v="73.3"/>
    <n v="3.3200000000000001E-5"/>
    <n v="1"/>
    <m/>
    <n v="0"/>
    <n v="0"/>
    <n v="21"/>
    <m/>
    <n v="0"/>
    <n v="0"/>
    <n v="310"/>
    <n v="60.568874839999999"/>
  </r>
  <r>
    <n v="2011"/>
    <s v="2D1"/>
    <x v="9"/>
    <n v="27102"/>
    <n v="3338006"/>
    <n v="12"/>
    <s v="Litres"/>
    <n v="1996637.0160000001"/>
    <s v="Input"/>
    <s v="CO2"/>
    <n v="73.3"/>
    <n v="3.3200000000000001E-5"/>
    <n v="1"/>
    <m/>
    <n v="0"/>
    <n v="0"/>
    <n v="21"/>
    <m/>
    <n v="0"/>
    <n v="0"/>
    <n v="310"/>
    <n v="4858.9359766569596"/>
  </r>
  <r>
    <n v="2011"/>
    <s v="2D1"/>
    <x v="9"/>
    <n v="27102"/>
    <n v="3338006"/>
    <n v="12"/>
    <s v="Litres"/>
    <n v="219817"/>
    <s v="Input"/>
    <s v="CO2"/>
    <n v="73.3"/>
    <n v="3.3200000000000001E-5"/>
    <n v="1"/>
    <m/>
    <n v="0"/>
    <n v="0"/>
    <n v="21"/>
    <m/>
    <n v="0"/>
    <n v="0"/>
    <n v="310"/>
    <n v="534.93785851999996"/>
  </r>
  <r>
    <n v="2011"/>
    <s v="2D1"/>
    <x v="9"/>
    <n v="27102"/>
    <n v="3338006"/>
    <n v="12"/>
    <s v="Litres"/>
    <n v="675250.5"/>
    <s v="Input"/>
    <s v="CO2"/>
    <n v="73.3"/>
    <n v="3.3200000000000001E-5"/>
    <n v="1"/>
    <m/>
    <n v="0"/>
    <n v="0"/>
    <n v="21"/>
    <m/>
    <n v="0"/>
    <n v="0"/>
    <n v="310"/>
    <n v="1643.2626067799999"/>
  </r>
  <r>
    <n v="2011"/>
    <s v="2D1"/>
    <x v="9"/>
    <n v="27102"/>
    <n v="3338006"/>
    <n v="12"/>
    <s v="Litres"/>
    <n v="1732153.5"/>
    <s v="Input"/>
    <s v="CO2"/>
    <n v="73.3"/>
    <n v="3.3200000000000001E-5"/>
    <n v="1"/>
    <m/>
    <n v="0"/>
    <n v="0"/>
    <n v="21"/>
    <m/>
    <n v="0"/>
    <n v="0"/>
    <n v="310"/>
    <n v="4215.2994714599999"/>
  </r>
  <r>
    <n v="2011"/>
    <s v="2D1"/>
    <x v="9"/>
    <n v="27102"/>
    <n v="3338006"/>
    <n v="12"/>
    <s v="Litres"/>
    <n v="36934"/>
    <s v="Input"/>
    <s v="CO2"/>
    <n v="73.3"/>
    <n v="3.3200000000000001E-5"/>
    <n v="1"/>
    <m/>
    <n v="0"/>
    <n v="0"/>
    <n v="21"/>
    <m/>
    <n v="0"/>
    <n v="0"/>
    <n v="310"/>
    <n v="89.881105039999994"/>
  </r>
  <r>
    <n v="2011"/>
    <s v="2D1"/>
    <x v="9"/>
    <n v="27102"/>
    <n v="3338006"/>
    <n v="12"/>
    <s v="Litres"/>
    <n v="8339175.0289999992"/>
    <s v="Input"/>
    <s v="CO2"/>
    <n v="73.3"/>
    <n v="3.3200000000000001E-5"/>
    <n v="1"/>
    <m/>
    <n v="0"/>
    <n v="0"/>
    <n v="21"/>
    <m/>
    <n v="0"/>
    <n v="0"/>
    <n v="310"/>
    <n v="20293.882783573237"/>
  </r>
  <r>
    <n v="2011"/>
    <s v="2D1"/>
    <x v="9"/>
    <n v="27102"/>
    <n v="3338006"/>
    <n v="12"/>
    <s v="Litres"/>
    <n v="681899.46959999995"/>
    <s v="Input"/>
    <s v="CO2"/>
    <n v="73.3"/>
    <n v="3.3200000000000001E-5"/>
    <n v="1"/>
    <m/>
    <n v="0"/>
    <n v="0"/>
    <n v="21"/>
    <m/>
    <n v="0"/>
    <n v="0"/>
    <n v="310"/>
    <n v="1659.4432732397756"/>
  </r>
  <r>
    <n v="2011"/>
    <s v="2D1"/>
    <x v="9"/>
    <n v="27102"/>
    <n v="3338006"/>
    <n v="12"/>
    <s v="Litres"/>
    <n v="2493218"/>
    <s v="Input"/>
    <s v="CO2"/>
    <n v="73.3"/>
    <n v="3.3200000000000001E-5"/>
    <n v="1"/>
    <m/>
    <n v="0"/>
    <n v="0"/>
    <n v="21"/>
    <m/>
    <n v="0"/>
    <n v="0"/>
    <n v="310"/>
    <n v="6067.3955960800004"/>
  </r>
  <r>
    <n v="2011"/>
    <s v="2D1"/>
    <x v="9"/>
    <n v="27102"/>
    <n v="3338006"/>
    <n v="12"/>
    <s v="Litres"/>
    <n v="3948588.1676999996"/>
    <s v="Input"/>
    <s v="CO2"/>
    <n v="73.3"/>
    <n v="3.3200000000000001E-5"/>
    <n v="1"/>
    <m/>
    <n v="0"/>
    <n v="0"/>
    <n v="21"/>
    <m/>
    <n v="0"/>
    <n v="0"/>
    <n v="310"/>
    <n v="9609.1262213880127"/>
  </r>
  <r>
    <n v="2011"/>
    <s v="2D1"/>
    <x v="9"/>
    <n v="27102"/>
    <n v="3338006"/>
    <n v="12"/>
    <s v="Litres"/>
    <n v="1185772.5"/>
    <s v="Input"/>
    <s v="CO2"/>
    <n v="73.3"/>
    <n v="3.3200000000000001E-5"/>
    <n v="1"/>
    <m/>
    <n v="0"/>
    <n v="0"/>
    <n v="21"/>
    <m/>
    <n v="0"/>
    <n v="0"/>
    <n v="310"/>
    <n v="2885.6485250999999"/>
  </r>
  <r>
    <n v="2011"/>
    <s v="2D1"/>
    <x v="9"/>
    <n v="27102"/>
    <n v="3338006"/>
    <n v="12"/>
    <s v="Litres"/>
    <n v="2120813.7588"/>
    <s v="Input"/>
    <s v="CO2"/>
    <n v="73.3"/>
    <n v="3.3200000000000001E-5"/>
    <n v="1"/>
    <m/>
    <n v="0"/>
    <n v="0"/>
    <n v="21"/>
    <m/>
    <n v="0"/>
    <n v="0"/>
    <n v="310"/>
    <n v="5161.1275308653276"/>
  </r>
  <r>
    <n v="2011"/>
    <s v="2D1"/>
    <x v="9"/>
    <n v="27102"/>
    <n v="3338006"/>
    <n v="12"/>
    <s v="Litres"/>
    <n v="679327"/>
    <s v="Input"/>
    <s v="CO2"/>
    <n v="73.3"/>
    <n v="3.3200000000000001E-5"/>
    <n v="1"/>
    <m/>
    <n v="0"/>
    <n v="0"/>
    <n v="21"/>
    <m/>
    <n v="0"/>
    <n v="0"/>
    <n v="310"/>
    <n v="1653.1830141200001"/>
  </r>
  <r>
    <n v="2011"/>
    <s v="2D1"/>
    <x v="9"/>
    <n v="27102"/>
    <n v="3338006"/>
    <n v="12"/>
    <s v="Litres"/>
    <n v="586927"/>
    <s v="Input"/>
    <s v="CO2"/>
    <n v="73.3"/>
    <n v="3.3200000000000001E-5"/>
    <n v="1"/>
    <m/>
    <n v="0"/>
    <n v="0"/>
    <n v="21"/>
    <m/>
    <n v="0"/>
    <n v="0"/>
    <n v="310"/>
    <n v="1428.32207012"/>
  </r>
  <r>
    <n v="2011"/>
    <s v="2D1"/>
    <x v="9"/>
    <n v="27102"/>
    <n v="3338006"/>
    <n v="12"/>
    <s v="Litres"/>
    <n v="10732484.25"/>
    <s v="Input"/>
    <s v="CO2"/>
    <n v="73.3"/>
    <n v="3.3200000000000001E-5"/>
    <n v="1"/>
    <m/>
    <n v="0"/>
    <n v="0"/>
    <n v="21"/>
    <m/>
    <n v="0"/>
    <n v="0"/>
    <n v="310"/>
    <n v="26118.14437143"/>
  </r>
  <r>
    <n v="2011"/>
    <s v="2D1"/>
    <x v="9"/>
    <n v="27102"/>
    <n v="3338006"/>
    <n v="12"/>
    <s v="Litres"/>
    <n v="89168.448600000003"/>
    <s v="Input"/>
    <s v="CO2"/>
    <n v="73.3"/>
    <n v="3.3200000000000001E-5"/>
    <n v="1"/>
    <m/>
    <n v="0"/>
    <n v="0"/>
    <n v="21"/>
    <m/>
    <n v="0"/>
    <n v="0"/>
    <n v="310"/>
    <n v="216.99676977501599"/>
  </r>
  <r>
    <n v="2011"/>
    <s v="2D1"/>
    <x v="9"/>
    <n v="27102"/>
    <n v="3338006"/>
    <n v="12"/>
    <s v="Litres"/>
    <n v="335535.76980000001"/>
    <s v="Input"/>
    <s v="CO2"/>
    <n v="73.3"/>
    <n v="3.3200000000000001E-5"/>
    <n v="1"/>
    <m/>
    <n v="0"/>
    <n v="0"/>
    <n v="21"/>
    <m/>
    <n v="0"/>
    <n v="0"/>
    <n v="310"/>
    <n v="816.54642795448797"/>
  </r>
  <r>
    <n v="2011"/>
    <s v="2D1"/>
    <x v="9"/>
    <n v="27102"/>
    <n v="3338006"/>
    <n v="12"/>
    <s v="Litres"/>
    <n v="11843"/>
    <s v="Input"/>
    <s v="CO2"/>
    <n v="73.3"/>
    <n v="3.3200000000000001E-5"/>
    <n v="1"/>
    <m/>
    <n v="0"/>
    <n v="0"/>
    <n v="21"/>
    <m/>
    <n v="0"/>
    <n v="0"/>
    <n v="310"/>
    <n v="28.820651080000001"/>
  </r>
  <r>
    <n v="2011"/>
    <s v="2D1"/>
    <x v="9"/>
    <n v="27102"/>
    <n v="3338006"/>
    <n v="12"/>
    <s v="Litres"/>
    <n v="561777.75"/>
    <s v="Input"/>
    <s v="CO2"/>
    <n v="73.3"/>
    <n v="3.3200000000000001E-5"/>
    <n v="1"/>
    <m/>
    <n v="0"/>
    <n v="0"/>
    <n v="21"/>
    <m/>
    <n v="0"/>
    <n v="0"/>
    <n v="310"/>
    <n v="1367.1198612899998"/>
  </r>
  <r>
    <n v="2011"/>
    <s v="2D1"/>
    <x v="9"/>
    <n v="27102"/>
    <n v="3338006"/>
    <n v="12"/>
    <s v="Litres"/>
    <n v="1741633"/>
    <s v="Input"/>
    <s v="CO2"/>
    <n v="73.3"/>
    <n v="3.3200000000000001E-5"/>
    <n v="1"/>
    <m/>
    <n v="0"/>
    <n v="0"/>
    <n v="21"/>
    <m/>
    <n v="0"/>
    <n v="0"/>
    <n v="310"/>
    <n v="4238.3684034799999"/>
  </r>
  <r>
    <n v="2011"/>
    <s v="2D1"/>
    <x v="9"/>
    <n v="27102"/>
    <n v="3338006"/>
    <n v="12"/>
    <s v="Litres"/>
    <n v="341300"/>
    <s v="Input"/>
    <s v="CO2"/>
    <n v="73.3"/>
    <n v="3.3200000000000001E-5"/>
    <n v="1"/>
    <m/>
    <n v="0"/>
    <n v="0"/>
    <n v="21"/>
    <m/>
    <n v="0"/>
    <n v="0"/>
    <n v="310"/>
    <n v="830.574028"/>
  </r>
  <r>
    <n v="2011"/>
    <s v="2D1"/>
    <x v="9"/>
    <n v="27102"/>
    <n v="3338007"/>
    <n v="12"/>
    <s v="Litres"/>
    <n v="266025.69179999997"/>
    <s v="Input"/>
    <s v="CO2"/>
    <n v="73.3"/>
    <n v="3.3200000000000001E-5"/>
    <n v="1"/>
    <m/>
    <n v="0"/>
    <n v="0"/>
    <n v="21"/>
    <m/>
    <n v="0"/>
    <n v="0"/>
    <n v="310"/>
    <n v="647.38948253680792"/>
  </r>
  <r>
    <n v="2011"/>
    <s v="2D1"/>
    <x v="9"/>
    <n v="27104"/>
    <n v="3338003"/>
    <n v="12"/>
    <s v="Litres"/>
    <n v="234265.31040000002"/>
    <s v="Input"/>
    <s v="CO2"/>
    <n v="73.3"/>
    <n v="3.3200000000000001E-5"/>
    <n v="1"/>
    <m/>
    <n v="0"/>
    <n v="0"/>
    <n v="21"/>
    <m/>
    <n v="0"/>
    <n v="0"/>
    <n v="310"/>
    <n v="570.09868877702399"/>
  </r>
  <r>
    <n v="2011"/>
    <s v="2D1"/>
    <x v="9"/>
    <n v="27104"/>
    <n v="3338006"/>
    <n v="12"/>
    <s v="Litres"/>
    <n v="1014021"/>
    <s v="Input"/>
    <s v="CO2"/>
    <n v="73.3"/>
    <n v="3.3200000000000001E-5"/>
    <n v="1"/>
    <m/>
    <n v="0"/>
    <n v="0"/>
    <n v="21"/>
    <m/>
    <n v="0"/>
    <n v="0"/>
    <n v="310"/>
    <n v="2467.6809447599999"/>
  </r>
  <r>
    <n v="2011"/>
    <s v="2D1"/>
    <x v="9"/>
    <n v="27104"/>
    <n v="3338006"/>
    <n v="12"/>
    <s v="Litres"/>
    <n v="405355"/>
    <s v="Input"/>
    <s v="CO2"/>
    <n v="73.3"/>
    <n v="3.3200000000000001E-5"/>
    <n v="1"/>
    <m/>
    <n v="0"/>
    <n v="0"/>
    <n v="21"/>
    <m/>
    <n v="0"/>
    <n v="0"/>
    <n v="310"/>
    <n v="986.45571380000001"/>
  </r>
  <r>
    <n v="2011"/>
    <s v="2D1"/>
    <x v="9"/>
    <n v="27104"/>
    <n v="3338006"/>
    <n v="12"/>
    <s v="Litres"/>
    <n v="995331.6433"/>
    <s v="Input"/>
    <s v="CO2"/>
    <n v="73.3"/>
    <n v="3.3200000000000001E-5"/>
    <n v="1"/>
    <m/>
    <n v="0"/>
    <n v="0"/>
    <n v="21"/>
    <m/>
    <n v="0"/>
    <n v="0"/>
    <n v="310"/>
    <n v="2422.1992738691479"/>
  </r>
  <r>
    <n v="2011"/>
    <s v="2D1"/>
    <x v="9"/>
    <n v="27104"/>
    <n v="3338006"/>
    <n v="12"/>
    <s v="Litres"/>
    <n v="58577"/>
    <s v="Input"/>
    <s v="CO2"/>
    <n v="73.3"/>
    <n v="3.3200000000000001E-5"/>
    <n v="1"/>
    <m/>
    <n v="0"/>
    <n v="0"/>
    <n v="21"/>
    <m/>
    <n v="0"/>
    <n v="0"/>
    <n v="310"/>
    <n v="142.55064411999999"/>
  </r>
  <r>
    <n v="2011"/>
    <s v="2D1"/>
    <x v="9"/>
    <n v="27104"/>
    <n v="3338006"/>
    <n v="12"/>
    <s v="Litres"/>
    <n v="1705129"/>
    <s v="Input"/>
    <s v="CO2"/>
    <n v="73.3"/>
    <n v="3.3200000000000001E-5"/>
    <n v="1"/>
    <m/>
    <n v="0"/>
    <n v="0"/>
    <n v="21"/>
    <m/>
    <n v="0"/>
    <n v="0"/>
    <n v="310"/>
    <n v="4149.53372924"/>
  </r>
  <r>
    <n v="2011"/>
    <s v="2D1"/>
    <x v="9"/>
    <n v="27104"/>
    <n v="3338006"/>
    <n v="12"/>
    <s v="Litres"/>
    <n v="2078011"/>
    <s v="Input"/>
    <s v="CO2"/>
    <n v="73.3"/>
    <n v="3.3200000000000001E-5"/>
    <n v="1"/>
    <m/>
    <n v="0"/>
    <n v="0"/>
    <n v="21"/>
    <m/>
    <n v="0"/>
    <n v="0"/>
    <n v="310"/>
    <n v="5056.9644491599993"/>
  </r>
  <r>
    <n v="2011"/>
    <s v="2D1"/>
    <x v="9"/>
    <n v="27104"/>
    <n v="3338006"/>
    <n v="12"/>
    <s v="Litres"/>
    <n v="198997"/>
    <s v="Input"/>
    <s v="CO2"/>
    <n v="73.3"/>
    <n v="3.3200000000000001E-5"/>
    <n v="1"/>
    <m/>
    <n v="0"/>
    <n v="0"/>
    <n v="21"/>
    <m/>
    <n v="0"/>
    <n v="0"/>
    <n v="310"/>
    <n v="484.27113931999997"/>
  </r>
  <r>
    <n v="2011"/>
    <s v="2D1"/>
    <x v="9"/>
    <n v="27201"/>
    <n v="3338001"/>
    <n v="12"/>
    <s v="Litres"/>
    <n v="35425"/>
    <s v="Input"/>
    <s v="CO2"/>
    <n v="73.3"/>
    <n v="3.3200000000000001E-5"/>
    <n v="1"/>
    <m/>
    <n v="0"/>
    <n v="0"/>
    <n v="21"/>
    <m/>
    <n v="0"/>
    <n v="0"/>
    <n v="310"/>
    <n v="86.208863000000008"/>
  </r>
  <r>
    <n v="2011"/>
    <s v="2D1"/>
    <x v="9"/>
    <n v="27310"/>
    <n v="3338002"/>
    <n v="12"/>
    <s v="Litres"/>
    <n v="109820"/>
    <s v="Input"/>
    <s v="CO2"/>
    <n v="73.3"/>
    <n v="3.3200000000000001E-5"/>
    <n v="1"/>
    <m/>
    <n v="0"/>
    <n v="0"/>
    <n v="21"/>
    <m/>
    <n v="0"/>
    <n v="0"/>
    <n v="310"/>
    <n v="267.25355919999998"/>
  </r>
  <r>
    <n v="2011"/>
    <s v="2D1"/>
    <x v="9"/>
    <n v="27310"/>
    <n v="3338002"/>
    <n v="12"/>
    <s v="Litres"/>
    <n v="197193"/>
    <s v="Input"/>
    <s v="CO2"/>
    <n v="73.3"/>
    <n v="3.3200000000000001E-5"/>
    <n v="1"/>
    <m/>
    <n v="0"/>
    <n v="0"/>
    <n v="21"/>
    <m/>
    <n v="0"/>
    <n v="0"/>
    <n v="310"/>
    <n v="479.88099707999999"/>
  </r>
  <r>
    <n v="2011"/>
    <s v="2D1"/>
    <x v="9"/>
    <n v="27339"/>
    <n v="3338006"/>
    <n v="12"/>
    <s v="Litres"/>
    <n v="292750.1703"/>
    <s v="Input"/>
    <s v="CO2"/>
    <n v="73.3"/>
    <n v="3.3200000000000001E-5"/>
    <n v="1"/>
    <m/>
    <n v="0"/>
    <n v="0"/>
    <n v="21"/>
    <m/>
    <n v="0"/>
    <n v="0"/>
    <n v="310"/>
    <n v="712.42510443526805"/>
  </r>
  <r>
    <n v="2011"/>
    <s v="2D1"/>
    <x v="9"/>
    <n v="27900"/>
    <n v="3338006"/>
    <n v="12"/>
    <s v="Litres"/>
    <n v="22642"/>
    <s v="Input"/>
    <s v="CO2"/>
    <n v="73.3"/>
    <n v="3.3200000000000001E-5"/>
    <n v="1"/>
    <m/>
    <n v="0"/>
    <n v="0"/>
    <n v="21"/>
    <m/>
    <n v="0"/>
    <n v="0"/>
    <n v="310"/>
    <n v="55.10066552"/>
  </r>
  <r>
    <n v="2011"/>
    <s v="2D1"/>
    <x v="9"/>
    <n v="27900"/>
    <n v="3338006"/>
    <n v="12"/>
    <s v="Litres"/>
    <n v="28846"/>
    <s v="Input"/>
    <s v="CO2"/>
    <n v="73.3"/>
    <n v="3.3200000000000001E-5"/>
    <n v="1"/>
    <m/>
    <n v="0"/>
    <n v="0"/>
    <n v="21"/>
    <m/>
    <n v="0"/>
    <n v="0"/>
    <n v="310"/>
    <n v="70.19847175999999"/>
  </r>
  <r>
    <n v="2011"/>
    <s v="2D1"/>
    <x v="9"/>
    <n v="27900"/>
    <n v="3338006"/>
    <n v="12"/>
    <s v="Litres"/>
    <n v="221423"/>
    <s v="Input"/>
    <s v="CO2"/>
    <n v="73.3"/>
    <n v="3.3200000000000001E-5"/>
    <n v="1"/>
    <m/>
    <n v="0"/>
    <n v="0"/>
    <n v="21"/>
    <m/>
    <n v="0"/>
    <n v="0"/>
    <n v="310"/>
    <n v="538.84615587999997"/>
  </r>
  <r>
    <n v="2011"/>
    <s v="2D1"/>
    <x v="9"/>
    <n v="28132"/>
    <n v="3338003"/>
    <n v="12"/>
    <s v="Litres"/>
    <n v="488670"/>
    <s v="Input"/>
    <s v="CO2"/>
    <n v="73.3"/>
    <n v="3.3200000000000001E-5"/>
    <n v="1"/>
    <m/>
    <n v="0"/>
    <n v="0"/>
    <n v="21"/>
    <m/>
    <n v="0"/>
    <n v="0"/>
    <n v="310"/>
    <n v="1189.2077652"/>
  </r>
  <r>
    <n v="2011"/>
    <s v="2D1"/>
    <x v="9"/>
    <n v="28140"/>
    <n v="3338009"/>
    <n v="12"/>
    <s v="Litres"/>
    <n v="27518.399999999998"/>
    <s v="Input"/>
    <s v="CO2"/>
    <n v="73.3"/>
    <n v="3.3200000000000001E-5"/>
    <n v="1"/>
    <m/>
    <n v="0"/>
    <n v="0"/>
    <n v="21"/>
    <m/>
    <n v="0"/>
    <n v="0"/>
    <n v="310"/>
    <n v="66.967677503999994"/>
  </r>
  <r>
    <n v="2011"/>
    <s v="2D1"/>
    <x v="9"/>
    <n v="28140"/>
    <n v="3338099"/>
    <n v="12"/>
    <s v="Litres"/>
    <n v="16237"/>
    <s v="Input"/>
    <s v="CO2"/>
    <n v="73.3"/>
    <n v="3.3200000000000001E-5"/>
    <n v="1"/>
    <m/>
    <n v="0"/>
    <n v="0"/>
    <n v="21"/>
    <m/>
    <n v="0"/>
    <n v="0"/>
    <n v="310"/>
    <n v="39.513713719999998"/>
  </r>
  <r>
    <n v="2011"/>
    <s v="2D1"/>
    <x v="9"/>
    <n v="28140"/>
    <n v="3338099"/>
    <n v="12"/>
    <s v="Litres"/>
    <n v="5947.5"/>
    <s v="Input"/>
    <s v="CO2"/>
    <n v="73.3"/>
    <n v="3.3200000000000001E-5"/>
    <n v="1"/>
    <m/>
    <n v="0"/>
    <n v="0"/>
    <n v="21"/>
    <m/>
    <n v="0"/>
    <n v="0"/>
    <n v="310"/>
    <n v="14.4735981"/>
  </r>
  <r>
    <n v="2011"/>
    <s v="2D1"/>
    <x v="9"/>
    <n v="28191"/>
    <n v="3338003"/>
    <n v="12"/>
    <s v="Litres"/>
    <n v="127490"/>
    <s v="Input"/>
    <s v="CO2"/>
    <n v="73.3"/>
    <n v="3.3200000000000001E-5"/>
    <n v="1"/>
    <m/>
    <n v="0"/>
    <n v="0"/>
    <n v="21"/>
    <m/>
    <n v="0"/>
    <n v="0"/>
    <n v="310"/>
    <n v="310.25456439999999"/>
  </r>
  <r>
    <n v="2011"/>
    <s v="2D1"/>
    <x v="9"/>
    <n v="28191"/>
    <n v="3338013"/>
    <n v="12"/>
    <s v="Litres"/>
    <n v="16257"/>
    <s v="Input"/>
    <s v="CO2"/>
    <n v="73.3"/>
    <n v="3.3200000000000001E-5"/>
    <n v="1"/>
    <m/>
    <n v="0"/>
    <n v="0"/>
    <n v="21"/>
    <m/>
    <n v="0"/>
    <n v="0"/>
    <n v="310"/>
    <n v="39.56238492"/>
  </r>
  <r>
    <n v="2011"/>
    <s v="2D1"/>
    <x v="9"/>
    <n v="28261"/>
    <n v="3338004"/>
    <n v="12"/>
    <s v="Litres"/>
    <n v="48354"/>
    <s v="Input"/>
    <s v="CO2"/>
    <n v="73.3"/>
    <n v="3.3200000000000001E-5"/>
    <n v="1"/>
    <m/>
    <n v="0"/>
    <n v="0"/>
    <n v="21"/>
    <m/>
    <n v="0"/>
    <n v="0"/>
    <n v="310"/>
    <n v="117.67236023999999"/>
  </r>
  <r>
    <n v="2011"/>
    <s v="2D1"/>
    <x v="9"/>
    <n v="29301"/>
    <n v="3338001"/>
    <n v="12"/>
    <s v="Litres"/>
    <n v="107503.29400000001"/>
    <s v="Input"/>
    <s v="CO2"/>
    <n v="73.3"/>
    <n v="3.3200000000000001E-5"/>
    <n v="1"/>
    <m/>
    <n v="0"/>
    <n v="0"/>
    <n v="21"/>
    <m/>
    <n v="0"/>
    <n v="0"/>
    <n v="310"/>
    <n v="261.61571614664001"/>
  </r>
  <r>
    <n v="2011"/>
    <s v="2D1"/>
    <x v="9"/>
    <n v="29301"/>
    <n v="3338007"/>
    <n v="12"/>
    <s v="Litres"/>
    <n v="695870"/>
    <s v="Input"/>
    <s v="CO2"/>
    <n v="73.3"/>
    <n v="3.3200000000000001E-5"/>
    <n v="1"/>
    <m/>
    <n v="0"/>
    <n v="0"/>
    <n v="21"/>
    <m/>
    <n v="0"/>
    <n v="0"/>
    <n v="310"/>
    <n v="1693.4413972"/>
  </r>
  <r>
    <n v="2011"/>
    <s v="2D1"/>
    <x v="9"/>
    <n v="29301"/>
    <n v="3338013"/>
    <n v="12"/>
    <s v="Litres"/>
    <n v="334150"/>
    <s v="Input"/>
    <s v="CO2"/>
    <n v="73.3"/>
    <n v="3.3200000000000001E-5"/>
    <n v="1"/>
    <m/>
    <n v="0"/>
    <n v="0"/>
    <n v="21"/>
    <m/>
    <n v="0"/>
    <n v="0"/>
    <n v="310"/>
    <n v="813.17407400000002"/>
  </r>
  <r>
    <n v="2011"/>
    <s v="2D1"/>
    <x v="9"/>
    <n v="29301"/>
    <n v="3338099"/>
    <n v="12"/>
    <s v="Litres"/>
    <n v="995845"/>
    <s v="Input"/>
    <s v="CO2"/>
    <n v="73.3"/>
    <n v="3.3200000000000001E-5"/>
    <n v="1"/>
    <m/>
    <n v="0"/>
    <n v="0"/>
    <n v="21"/>
    <m/>
    <n v="0"/>
    <n v="0"/>
    <n v="310"/>
    <n v="2423.4485582000002"/>
  </r>
  <r>
    <n v="2011"/>
    <s v="2D1"/>
    <x v="9"/>
    <n v="29302"/>
    <n v="3338099"/>
    <n v="12"/>
    <s v="Litres"/>
    <n v="32300000"/>
    <s v="Input"/>
    <s v="CO2"/>
    <n v="73.3"/>
    <n v="3.3200000000000001E-5"/>
    <n v="1"/>
    <m/>
    <n v="0"/>
    <n v="0"/>
    <n v="21"/>
    <m/>
    <n v="0"/>
    <n v="0"/>
    <n v="310"/>
    <n v="78603.987999999998"/>
  </r>
  <r>
    <n v="2011"/>
    <s v="2D1"/>
    <x v="9"/>
    <n v="29302"/>
    <n v="3338099"/>
    <n v="12"/>
    <s v="Litres"/>
    <n v="31505"/>
    <s v="Input"/>
    <s v="CO2"/>
    <n v="73.3"/>
    <n v="3.3200000000000001E-5"/>
    <n v="1"/>
    <m/>
    <n v="0"/>
    <n v="0"/>
    <n v="21"/>
    <m/>
    <n v="0"/>
    <n v="0"/>
    <n v="310"/>
    <n v="76.669307799999999"/>
  </r>
  <r>
    <n v="2011"/>
    <s v="2D1"/>
    <x v="9"/>
    <n v="29302"/>
    <n v="3338099"/>
    <n v="12"/>
    <s v="Litres"/>
    <n v="12300000"/>
    <s v="Input"/>
    <s v="CO2"/>
    <n v="73.3"/>
    <n v="3.3200000000000001E-5"/>
    <n v="1"/>
    <m/>
    <n v="0"/>
    <n v="0"/>
    <n v="21"/>
    <m/>
    <n v="0"/>
    <n v="0"/>
    <n v="310"/>
    <n v="29932.788"/>
  </r>
  <r>
    <n v="2011"/>
    <s v="2D1"/>
    <x v="9"/>
    <n v="30204"/>
    <n v="3338001"/>
    <n v="12"/>
    <s v="Litres"/>
    <n v="540429.5"/>
    <s v="Input"/>
    <s v="CO2"/>
    <n v="73.3"/>
    <n v="3.3200000000000001E-5"/>
    <n v="1"/>
    <m/>
    <n v="0"/>
    <n v="0"/>
    <n v="21"/>
    <m/>
    <n v="0"/>
    <n v="0"/>
    <n v="310"/>
    <n v="1315.16761402"/>
  </r>
  <r>
    <n v="2011"/>
    <s v="2D1"/>
    <x v="9"/>
    <n v="30204"/>
    <n v="3338003"/>
    <n v="12"/>
    <s v="Litres"/>
    <n v="142252.5"/>
    <s v="Input"/>
    <s v="CO2"/>
    <n v="73.3"/>
    <n v="3.3200000000000001E-5"/>
    <n v="1"/>
    <m/>
    <n v="0"/>
    <n v="0"/>
    <n v="21"/>
    <m/>
    <n v="0"/>
    <n v="0"/>
    <n v="310"/>
    <n v="346.1799939"/>
  </r>
  <r>
    <n v="2011"/>
    <s v="2D1"/>
    <x v="9"/>
    <n v="30913"/>
    <n v="3338005"/>
    <n v="12"/>
    <s v="Litres"/>
    <n v="720297"/>
    <s v="Input"/>
    <s v="CO2"/>
    <n v="73.3"/>
    <n v="3.3200000000000001E-5"/>
    <n v="1"/>
    <m/>
    <n v="0"/>
    <n v="0"/>
    <n v="21"/>
    <m/>
    <n v="0"/>
    <n v="0"/>
    <n v="310"/>
    <n v="1752.8859673200002"/>
  </r>
  <r>
    <n v="2011"/>
    <s v="2D1"/>
    <x v="9"/>
    <n v="30913"/>
    <n v="3338009"/>
    <n v="12"/>
    <s v="Litres"/>
    <n v="178823.17110000001"/>
    <s v="Input"/>
    <s v="CO2"/>
    <n v="73.3"/>
    <n v="3.3200000000000001E-5"/>
    <n v="1"/>
    <m/>
    <n v="0"/>
    <n v="0"/>
    <n v="21"/>
    <m/>
    <n v="0"/>
    <n v="0"/>
    <n v="310"/>
    <n v="435.17691626211604"/>
  </r>
  <r>
    <n v="2011"/>
    <s v="2D1"/>
    <x v="9"/>
    <n v="30913"/>
    <n v="3338013"/>
    <n v="12"/>
    <s v="Litres"/>
    <n v="482435"/>
    <s v="Input"/>
    <s v="CO2"/>
    <n v="73.3"/>
    <n v="3.3200000000000001E-5"/>
    <n v="1"/>
    <m/>
    <n v="0"/>
    <n v="0"/>
    <n v="21"/>
    <m/>
    <n v="0"/>
    <n v="0"/>
    <n v="310"/>
    <n v="1174.0345186"/>
  </r>
  <r>
    <n v="2011"/>
    <s v="2D1"/>
    <x v="9"/>
    <n v="30913"/>
    <n v="3338013"/>
    <n v="12"/>
    <s v="Litres"/>
    <n v="15600"/>
    <s v="Input"/>
    <s v="CO2"/>
    <n v="73.3"/>
    <n v="3.3200000000000001E-5"/>
    <n v="1"/>
    <m/>
    <n v="0"/>
    <n v="0"/>
    <n v="21"/>
    <m/>
    <n v="0"/>
    <n v="0"/>
    <n v="310"/>
    <n v="37.963535999999998"/>
  </r>
  <r>
    <n v="2011"/>
    <s v="2D1"/>
    <x v="9"/>
    <n v="30913"/>
    <n v="3338099"/>
    <n v="12"/>
    <s v="Litres"/>
    <n v="19300000"/>
    <s v="Input"/>
    <s v="CO2"/>
    <n v="73.3"/>
    <n v="3.3200000000000001E-5"/>
    <n v="1"/>
    <m/>
    <n v="0"/>
    <n v="0"/>
    <n v="21"/>
    <m/>
    <n v="0"/>
    <n v="0"/>
    <n v="310"/>
    <n v="46967.707999999999"/>
  </r>
  <r>
    <n v="2011"/>
    <s v="2D1"/>
    <x v="9"/>
    <n v="30913"/>
    <n v="3338099"/>
    <n v="12"/>
    <s v="Litres"/>
    <n v="6432877"/>
    <s v="Input"/>
    <s v="CO2"/>
    <n v="73.3"/>
    <n v="3.3200000000000001E-5"/>
    <n v="1"/>
    <m/>
    <n v="0"/>
    <n v="0"/>
    <n v="21"/>
    <m/>
    <n v="0"/>
    <n v="0"/>
    <n v="310"/>
    <n v="15654.792152119999"/>
  </r>
  <r>
    <n v="2011"/>
    <s v="2D1"/>
    <x v="9"/>
    <n v="30913"/>
    <n v="3338099"/>
    <n v="12"/>
    <s v="Litres"/>
    <n v="6637938"/>
    <s v="Input"/>
    <s v="CO2"/>
    <n v="73.3"/>
    <n v="3.3200000000000001E-5"/>
    <n v="1"/>
    <m/>
    <n v="0"/>
    <n v="0"/>
    <n v="21"/>
    <m/>
    <n v="0"/>
    <n v="0"/>
    <n v="310"/>
    <n v="16153.820399279999"/>
  </r>
  <r>
    <n v="2011"/>
    <s v="2D1"/>
    <x v="9"/>
    <n v="30913"/>
    <n v="3338099"/>
    <n v="12"/>
    <s v="Litres"/>
    <n v="3536591"/>
    <s v="Input"/>
    <s v="CO2"/>
    <n v="73.3"/>
    <n v="3.3200000000000001E-5"/>
    <n v="1"/>
    <m/>
    <n v="0"/>
    <n v="0"/>
    <n v="21"/>
    <m/>
    <n v="0"/>
    <n v="0"/>
    <n v="310"/>
    <n v="8606.5063939600004"/>
  </r>
  <r>
    <n v="2011"/>
    <s v="2D1"/>
    <x v="9"/>
    <n v="32300"/>
    <n v="3338005"/>
    <n v="12"/>
    <s v="Litres"/>
    <n v="65906"/>
    <s v="Input"/>
    <s v="CO2"/>
    <n v="73.3"/>
    <n v="3.3200000000000001E-5"/>
    <n v="1"/>
    <m/>
    <n v="0"/>
    <n v="0"/>
    <n v="21"/>
    <m/>
    <n v="0"/>
    <n v="0"/>
    <n v="310"/>
    <n v="160.38620535999999"/>
  </r>
  <r>
    <n v="2011"/>
    <s v="2D1"/>
    <x v="9"/>
    <n v="32300"/>
    <n v="3338005"/>
    <n v="12"/>
    <s v="Litres"/>
    <n v="5531"/>
    <s v="Input"/>
    <s v="CO2"/>
    <n v="73.3"/>
    <n v="3.3200000000000001E-5"/>
    <n v="1"/>
    <m/>
    <n v="0"/>
    <n v="0"/>
    <n v="21"/>
    <m/>
    <n v="0"/>
    <n v="0"/>
    <n v="310"/>
    <n v="13.46002036"/>
  </r>
  <r>
    <n v="2011"/>
    <s v="2D1"/>
    <x v="9"/>
    <n v="32901"/>
    <n v="3338003"/>
    <n v="12"/>
    <s v="Litres"/>
    <n v="210433"/>
    <s v="Input"/>
    <s v="CO2"/>
    <n v="73.3"/>
    <n v="3.3200000000000001E-5"/>
    <n v="1"/>
    <m/>
    <n v="0"/>
    <n v="0"/>
    <n v="21"/>
    <m/>
    <n v="0"/>
    <n v="0"/>
    <n v="310"/>
    <n v="512.10133148"/>
  </r>
  <r>
    <n v="2011"/>
    <s v="2D1"/>
    <x v="9"/>
    <n v="32909"/>
    <n v="3338001"/>
    <n v="12"/>
    <s v="Litres"/>
    <n v="44556"/>
    <s v="Input"/>
    <s v="CO2"/>
    <n v="73.3"/>
    <n v="3.3200000000000001E-5"/>
    <n v="1"/>
    <m/>
    <n v="0"/>
    <n v="0"/>
    <n v="21"/>
    <m/>
    <n v="0"/>
    <n v="0"/>
    <n v="310"/>
    <n v="108.42969936"/>
  </r>
  <r>
    <n v="2011"/>
    <s v="2D1"/>
    <x v="9"/>
    <n v="33140"/>
    <n v="3338006"/>
    <n v="12"/>
    <s v="Litres"/>
    <n v="9420"/>
    <s v="Input"/>
    <s v="CO2"/>
    <n v="73.3"/>
    <n v="3.3200000000000001E-5"/>
    <n v="1"/>
    <m/>
    <n v="0"/>
    <n v="0"/>
    <n v="21"/>
    <m/>
    <n v="0"/>
    <n v="0"/>
    <n v="310"/>
    <n v="22.924135200000002"/>
  </r>
  <r>
    <n v="2011"/>
    <s v="2D1"/>
    <x v="9"/>
    <n v="33140"/>
    <n v="3338006"/>
    <n v="12"/>
    <s v="Litres"/>
    <n v="71977.995599999995"/>
    <s v="Input"/>
    <s v="CO2"/>
    <n v="73.3"/>
    <n v="3.3200000000000001E-5"/>
    <n v="1"/>
    <m/>
    <n v="0"/>
    <n v="0"/>
    <n v="21"/>
    <m/>
    <n v="0"/>
    <n v="0"/>
    <n v="310"/>
    <n v="175.16277097233598"/>
  </r>
  <r>
    <n v="2011"/>
    <s v="2D1"/>
    <x v="9"/>
    <n v="33140"/>
    <n v="3338006"/>
    <n v="12"/>
    <s v="Litres"/>
    <n v="22220"/>
    <s v="Input"/>
    <s v="CO2"/>
    <n v="73.3"/>
    <n v="3.3200000000000001E-5"/>
    <n v="1"/>
    <m/>
    <n v="0"/>
    <n v="0"/>
    <n v="21"/>
    <m/>
    <n v="0"/>
    <n v="0"/>
    <n v="310"/>
    <n v="54.073703200000004"/>
  </r>
  <r>
    <n v="2011"/>
    <s v="2D1"/>
    <x v="9"/>
    <n v="38300"/>
    <n v="3338007"/>
    <n v="12"/>
    <s v="Litres"/>
    <n v="3665927"/>
    <s v="Input"/>
    <s v="CO2"/>
    <n v="73.3"/>
    <n v="3.3200000000000001E-5"/>
    <n v="1"/>
    <m/>
    <n v="0"/>
    <n v="0"/>
    <n v="21"/>
    <m/>
    <n v="0"/>
    <n v="0"/>
    <n v="310"/>
    <n v="8921.2533101199988"/>
  </r>
  <r>
    <n v="2011"/>
    <s v="2D1"/>
    <x v="9"/>
    <n v="45200"/>
    <n v="3338003"/>
    <n v="12"/>
    <s v="Litres"/>
    <n v="5791"/>
    <s v="Input"/>
    <s v="CO2"/>
    <n v="73.3"/>
    <n v="3.3200000000000001E-5"/>
    <n v="1"/>
    <m/>
    <n v="0"/>
    <n v="0"/>
    <n v="21"/>
    <m/>
    <n v="0"/>
    <n v="0"/>
    <n v="310"/>
    <n v="14.09274596"/>
  </r>
  <r>
    <n v="2011"/>
    <s v="2D1"/>
    <x v="9"/>
    <n v="45200"/>
    <n v="3338003"/>
    <n v="12"/>
    <s v="Litres"/>
    <n v="693614"/>
    <s v="Input"/>
    <s v="CO2"/>
    <n v="73.3"/>
    <n v="3.3200000000000001E-5"/>
    <n v="1"/>
    <m/>
    <n v="0"/>
    <n v="0"/>
    <n v="21"/>
    <m/>
    <n v="0"/>
    <n v="0"/>
    <n v="310"/>
    <n v="1687.9512858399999"/>
  </r>
  <r>
    <n v="2011"/>
    <s v="2D1"/>
    <x v="9"/>
    <n v="45200"/>
    <n v="3338003"/>
    <n v="12"/>
    <s v="Litres"/>
    <n v="268296"/>
    <s v="Input"/>
    <s v="CO2"/>
    <n v="73.3"/>
    <n v="3.3200000000000001E-5"/>
    <n v="1"/>
    <m/>
    <n v="0"/>
    <n v="0"/>
    <n v="21"/>
    <m/>
    <n v="0"/>
    <n v="0"/>
    <n v="310"/>
    <n v="652.91441376"/>
  </r>
  <r>
    <n v="2011"/>
    <s v="2D1"/>
    <x v="9"/>
    <n v="45200"/>
    <n v="3338003"/>
    <n v="12"/>
    <s v="Litres"/>
    <n v="542648"/>
    <s v="Input"/>
    <s v="CO2"/>
    <n v="73.3"/>
    <n v="3.3200000000000001E-5"/>
    <n v="1"/>
    <m/>
    <n v="0"/>
    <n v="0"/>
    <n v="21"/>
    <m/>
    <n v="0"/>
    <n v="0"/>
    <n v="310"/>
    <n v="1320.56646688"/>
  </r>
  <r>
    <n v="2011"/>
    <s v="2D1"/>
    <x v="9"/>
    <n v="45200"/>
    <n v="3338004"/>
    <n v="12"/>
    <s v="Litres"/>
    <n v="79493"/>
    <s v="Input"/>
    <s v="CO2"/>
    <n v="73.3"/>
    <n v="3.3200000000000001E-5"/>
    <n v="1"/>
    <m/>
    <n v="0"/>
    <n v="0"/>
    <n v="21"/>
    <m/>
    <n v="0"/>
    <n v="0"/>
    <n v="310"/>
    <n v="193.45098507999998"/>
  </r>
  <r>
    <n v="2011"/>
    <s v="2D1"/>
    <x v="9"/>
    <n v="45200"/>
    <n v="3338099"/>
    <n v="12"/>
    <s v="Litres"/>
    <n v="26752.260999999999"/>
    <s v="Input"/>
    <s v="CO2"/>
    <n v="73.3"/>
    <n v="3.3200000000000001E-5"/>
    <n v="1"/>
    <m/>
    <n v="0"/>
    <n v="0"/>
    <n v="21"/>
    <m/>
    <n v="0"/>
    <n v="0"/>
    <n v="310"/>
    <n v="65.103232279159997"/>
  </r>
  <r>
    <n v="2011"/>
    <s v="2B2"/>
    <x v="10"/>
    <n v="20121"/>
    <n v="3423301"/>
    <n v="9"/>
    <s v="Kg"/>
    <n v="28400000"/>
    <s v="Output"/>
    <m/>
    <n v="0"/>
    <n v="0"/>
    <n v="1"/>
    <m/>
    <n v="0"/>
    <n v="0"/>
    <n v="21"/>
    <s v="N2O"/>
    <n v="0.01"/>
    <n v="1"/>
    <n v="310"/>
    <n v="88040"/>
  </r>
  <r>
    <n v="2011"/>
    <s v="2B2"/>
    <x v="10"/>
    <n v="20123"/>
    <n v="3423301"/>
    <n v="9"/>
    <s v="Kg"/>
    <n v="402000000"/>
    <s v="Output"/>
    <m/>
    <n v="0"/>
    <n v="0"/>
    <n v="1"/>
    <m/>
    <n v="0"/>
    <n v="0"/>
    <n v="21"/>
    <s v="N2O"/>
    <n v="0.01"/>
    <n v="1"/>
    <n v="310"/>
    <n v="1246200"/>
  </r>
  <r>
    <n v="2011"/>
    <s v="2A4a"/>
    <x v="11"/>
    <n v="23932"/>
    <n v="1633003"/>
    <n v="27"/>
    <s v="Tonne"/>
    <n v="251.524"/>
    <s v="Input"/>
    <s v="CO2"/>
    <n v="0.47732000000000002"/>
    <n v="1"/>
    <n v="1"/>
    <m/>
    <n v="0"/>
    <n v="0"/>
    <n v="21"/>
    <m/>
    <n v="0"/>
    <n v="0"/>
    <n v="310"/>
    <n v="120.05743568000001"/>
  </r>
  <r>
    <n v="2011"/>
    <s v="2A4a"/>
    <x v="11"/>
    <n v="23932"/>
    <n v="1633003"/>
    <n v="27"/>
    <s v="Tonne"/>
    <n v="37.7286"/>
    <s v="Input"/>
    <s v="CO2"/>
    <n v="0.47732000000000002"/>
    <n v="1"/>
    <n v="1"/>
    <m/>
    <n v="0"/>
    <n v="0"/>
    <n v="21"/>
    <m/>
    <n v="0"/>
    <n v="0"/>
    <n v="310"/>
    <n v="18.008615352"/>
  </r>
  <r>
    <n v="2011"/>
    <s v="2A4a"/>
    <x v="11"/>
    <n v="23932"/>
    <n v="1633003"/>
    <n v="27"/>
    <s v="Tonne"/>
    <n v="69.1691"/>
    <s v="Input"/>
    <s v="CO2"/>
    <n v="0.47732000000000002"/>
    <n v="1"/>
    <n v="1"/>
    <m/>
    <n v="0"/>
    <n v="0"/>
    <n v="21"/>
    <m/>
    <n v="0"/>
    <n v="0"/>
    <n v="310"/>
    <n v="33.015794812000003"/>
  </r>
  <r>
    <n v="2011"/>
    <s v="2A4a"/>
    <x v="11"/>
    <n v="23932"/>
    <n v="1633003"/>
    <n v="27"/>
    <s v="Tonne"/>
    <n v="333.26929999999999"/>
    <s v="Input"/>
    <s v="CO2"/>
    <n v="0.47732000000000002"/>
    <n v="1"/>
    <n v="1"/>
    <m/>
    <n v="0"/>
    <n v="0"/>
    <n v="21"/>
    <m/>
    <n v="0"/>
    <n v="0"/>
    <n v="310"/>
    <n v="159.076102276"/>
  </r>
  <r>
    <n v="2011"/>
    <s v="2A4a"/>
    <x v="11"/>
    <n v="23932"/>
    <n v="1633003"/>
    <n v="27"/>
    <s v="Tonne"/>
    <n v="282.96449999999999"/>
    <s v="Input"/>
    <s v="CO2"/>
    <n v="0.47732000000000002"/>
    <n v="1"/>
    <n v="1"/>
    <m/>
    <n v="0"/>
    <n v="0"/>
    <n v="21"/>
    <m/>
    <n v="0"/>
    <n v="0"/>
    <n v="310"/>
    <n v="135.06461514"/>
  </r>
  <r>
    <n v="2011"/>
    <s v="2A4a"/>
    <x v="11"/>
    <n v="23939"/>
    <n v="1633002"/>
    <n v="27"/>
    <s v="Tonne"/>
    <n v="2420"/>
    <s v="Input"/>
    <s v="CO2"/>
    <n v="0.47732000000000002"/>
    <n v="1"/>
    <n v="1"/>
    <m/>
    <n v="0"/>
    <n v="0"/>
    <n v="21"/>
    <m/>
    <n v="0"/>
    <n v="0"/>
    <n v="310"/>
    <n v="1155.1144000000002"/>
  </r>
  <r>
    <n v="2011"/>
    <s v="2A4a"/>
    <x v="11"/>
    <n v="23939"/>
    <n v="1633002"/>
    <n v="27"/>
    <s v="Tonne"/>
    <n v="54.210999999999999"/>
    <s v="Input"/>
    <s v="CO2"/>
    <n v="0.47732000000000002"/>
    <n v="1"/>
    <n v="1"/>
    <m/>
    <n v="0"/>
    <n v="0"/>
    <n v="21"/>
    <m/>
    <n v="0"/>
    <n v="0"/>
    <n v="310"/>
    <n v="25.875994519999999"/>
  </r>
  <r>
    <n v="2011"/>
    <s v="2A4a"/>
    <x v="11"/>
    <n v="23939"/>
    <n v="1633002"/>
    <n v="27"/>
    <s v="Tonne"/>
    <n v="3890.5727000000002"/>
    <s v="Input"/>
    <s v="CO2"/>
    <n v="0.47732000000000002"/>
    <n v="1"/>
    <n v="1"/>
    <m/>
    <n v="0"/>
    <n v="0"/>
    <n v="21"/>
    <m/>
    <n v="0"/>
    <n v="0"/>
    <n v="310"/>
    <n v="1857.0481611640002"/>
  </r>
  <r>
    <n v="2011"/>
    <s v="2A4a"/>
    <x v="11"/>
    <n v="23939"/>
    <n v="1633003"/>
    <n v="27"/>
    <s v="Tonne"/>
    <n v="2288"/>
    <s v="Input"/>
    <s v="CO2"/>
    <n v="0.47732000000000002"/>
    <n v="1"/>
    <n v="1"/>
    <m/>
    <n v="0"/>
    <n v="0"/>
    <n v="21"/>
    <m/>
    <n v="0"/>
    <n v="0"/>
    <n v="310"/>
    <n v="1092.10816"/>
  </r>
  <r>
    <n v="2011"/>
    <s v="2A4a"/>
    <x v="11"/>
    <n v="23939"/>
    <n v="1633004"/>
    <n v="27"/>
    <s v="Tonne"/>
    <n v="3"/>
    <s v="Input"/>
    <s v="CO2"/>
    <n v="0.47732000000000002"/>
    <n v="1"/>
    <n v="1"/>
    <m/>
    <n v="0"/>
    <n v="0"/>
    <n v="21"/>
    <m/>
    <n v="0"/>
    <n v="0"/>
    <n v="310"/>
    <n v="1.4319600000000001"/>
  </r>
  <r>
    <n v="2011"/>
    <s v="2A4d"/>
    <x v="12"/>
    <n v="23921"/>
    <n v="1520006"/>
    <n v="27"/>
    <s v="Tonne"/>
    <n v="763.2"/>
    <s v="Input"/>
    <s v="CO2"/>
    <n v="0.75"/>
    <n v="1"/>
    <n v="1"/>
    <m/>
    <n v="0"/>
    <n v="0"/>
    <n v="21"/>
    <m/>
    <n v="0"/>
    <n v="0"/>
    <n v="310"/>
    <n v="572.40000000000009"/>
  </r>
  <r>
    <n v="2011"/>
    <s v="2A4d"/>
    <x v="12"/>
    <n v="23921"/>
    <n v="1520006"/>
    <n v="27"/>
    <s v="Tonne"/>
    <n v="3364.0116000000003"/>
    <s v="Input"/>
    <s v="CO2"/>
    <n v="0.75"/>
    <n v="1"/>
    <n v="1"/>
    <m/>
    <n v="0"/>
    <n v="0"/>
    <n v="21"/>
    <m/>
    <n v="0"/>
    <n v="0"/>
    <n v="310"/>
    <n v="2523.0087000000003"/>
  </r>
  <r>
    <n v="2011"/>
    <s v="2A4d"/>
    <x v="12"/>
    <n v="23921"/>
    <n v="1520006"/>
    <n v="27"/>
    <s v="Tonne"/>
    <n v="171.429"/>
    <s v="Input"/>
    <s v="CO2"/>
    <n v="0.75"/>
    <n v="1"/>
    <n v="1"/>
    <m/>
    <n v="0"/>
    <n v="0"/>
    <n v="21"/>
    <m/>
    <n v="0"/>
    <n v="0"/>
    <n v="310"/>
    <n v="128.57175000000001"/>
  </r>
  <r>
    <n v="2011"/>
    <s v="2A4d"/>
    <x v="12"/>
    <n v="23921"/>
    <n v="1520006"/>
    <n v="27"/>
    <s v="Tonne"/>
    <n v="951.05889999999999"/>
    <s v="Input"/>
    <s v="CO2"/>
    <n v="0.75"/>
    <n v="1"/>
    <n v="1"/>
    <m/>
    <n v="0"/>
    <n v="0"/>
    <n v="21"/>
    <m/>
    <n v="0"/>
    <n v="0"/>
    <n v="310"/>
    <n v="713.294175"/>
  </r>
  <r>
    <n v="2011"/>
    <s v="2A4d"/>
    <x v="12"/>
    <n v="23921"/>
    <n v="1520006"/>
    <n v="27"/>
    <s v="Tonne"/>
    <n v="21.25"/>
    <s v="Input"/>
    <s v="CO2"/>
    <n v="0.75"/>
    <n v="1"/>
    <n v="1"/>
    <m/>
    <n v="0"/>
    <n v="0"/>
    <n v="21"/>
    <m/>
    <n v="0"/>
    <n v="0"/>
    <n v="310"/>
    <n v="15.9375"/>
  </r>
  <r>
    <n v="2011"/>
    <s v="2A4d"/>
    <x v="12"/>
    <n v="23921"/>
    <n v="1520006"/>
    <n v="27"/>
    <s v="Tonne"/>
    <n v="1562.3520000000001"/>
    <s v="Input"/>
    <s v="CO2"/>
    <n v="0.75"/>
    <n v="1"/>
    <n v="1"/>
    <m/>
    <n v="0"/>
    <n v="0"/>
    <n v="21"/>
    <m/>
    <n v="0"/>
    <n v="0"/>
    <n v="310"/>
    <n v="1171.7640000000001"/>
  </r>
  <r>
    <n v="2011"/>
    <s v="2A4d"/>
    <x v="12"/>
    <n v="23921"/>
    <n v="1520006"/>
    <n v="27"/>
    <s v="Tonne"/>
    <n v="442.66640000000001"/>
    <s v="Input"/>
    <s v="CO2"/>
    <n v="0.75"/>
    <n v="1"/>
    <n v="1"/>
    <m/>
    <n v="0"/>
    <n v="0"/>
    <n v="21"/>
    <m/>
    <n v="0"/>
    <n v="0"/>
    <n v="310"/>
    <n v="331.99979999999999"/>
  </r>
  <r>
    <n v="2011"/>
    <s v="2A4d"/>
    <x v="12"/>
    <n v="23921"/>
    <n v="1520006"/>
    <n v="27"/>
    <s v="Tonne"/>
    <n v="1015.5288"/>
    <s v="Input"/>
    <s v="CO2"/>
    <n v="0.75"/>
    <n v="1"/>
    <n v="1"/>
    <m/>
    <n v="0"/>
    <n v="0"/>
    <n v="21"/>
    <m/>
    <n v="0"/>
    <n v="0"/>
    <n v="310"/>
    <n v="761.64660000000003"/>
  </r>
  <r>
    <n v="2011"/>
    <s v="2A4d"/>
    <x v="12"/>
    <n v="23921"/>
    <n v="1520006"/>
    <n v="27"/>
    <s v="Tonne"/>
    <n v="3507"/>
    <s v="Input"/>
    <s v="CO2"/>
    <n v="0.75"/>
    <n v="1"/>
    <n v="1"/>
    <m/>
    <n v="0"/>
    <n v="0"/>
    <n v="21"/>
    <m/>
    <n v="0"/>
    <n v="0"/>
    <n v="310"/>
    <n v="2630.25"/>
  </r>
  <r>
    <n v="2011"/>
    <s v="2A4d"/>
    <x v="12"/>
    <n v="23921"/>
    <n v="1520008"/>
    <n v="27"/>
    <s v="Tonne"/>
    <n v="1354.0384000000001"/>
    <s v="Input"/>
    <s v="CO2"/>
    <n v="0.75"/>
    <n v="1"/>
    <n v="1"/>
    <m/>
    <n v="0"/>
    <n v="0"/>
    <n v="21"/>
    <m/>
    <n v="0"/>
    <n v="0"/>
    <n v="310"/>
    <n v="1015.5288"/>
  </r>
  <r>
    <n v="2011"/>
    <s v="2A4d"/>
    <x v="12"/>
    <n v="23921"/>
    <n v="1520008"/>
    <n v="27"/>
    <s v="Tonne"/>
    <n v="39.058800000000005"/>
    <s v="Input"/>
    <s v="CO2"/>
    <n v="0.75"/>
    <n v="1"/>
    <n v="1"/>
    <m/>
    <n v="0"/>
    <n v="0"/>
    <n v="21"/>
    <m/>
    <n v="0"/>
    <n v="0"/>
    <n v="310"/>
    <n v="29.294100000000004"/>
  </r>
  <r>
    <n v="2011"/>
    <s v="2A4d"/>
    <x v="12"/>
    <n v="23921"/>
    <n v="1520008"/>
    <n v="27"/>
    <s v="Tonne"/>
    <n v="10207.800000000001"/>
    <s v="Input"/>
    <s v="CO2"/>
    <n v="0.75"/>
    <n v="1"/>
    <n v="1"/>
    <m/>
    <n v="0"/>
    <n v="0"/>
    <n v="21"/>
    <m/>
    <n v="0"/>
    <n v="0"/>
    <n v="310"/>
    <n v="7655.85"/>
  </r>
  <r>
    <n v="2011"/>
    <s v="2A4b"/>
    <x v="13"/>
    <n v="17013"/>
    <n v="3423134"/>
    <n v="27"/>
    <s v="Tonne"/>
    <n v="672"/>
    <s v="Input"/>
    <s v="CO2"/>
    <n v="0.13800000000000001"/>
    <n v="1"/>
    <n v="1"/>
    <m/>
    <n v="0"/>
    <n v="0"/>
    <n v="21"/>
    <m/>
    <n v="0"/>
    <n v="0"/>
    <n v="310"/>
    <n v="92.736000000000004"/>
  </r>
  <r>
    <n v="2011"/>
    <s v="2A4b"/>
    <x v="13"/>
    <n v="20231"/>
    <n v="3423134"/>
    <n v="27"/>
    <s v="Tonne"/>
    <n v="3402.375"/>
    <s v="Input"/>
    <s v="CO2"/>
    <n v="0.13800000000000001"/>
    <n v="1"/>
    <n v="1"/>
    <m/>
    <n v="0"/>
    <n v="0"/>
    <n v="21"/>
    <m/>
    <n v="0"/>
    <n v="0"/>
    <n v="310"/>
    <n v="469.52775000000003"/>
  </r>
  <r>
    <n v="2011"/>
    <s v="2A4b"/>
    <x v="13"/>
    <n v="20231"/>
    <n v="3423134"/>
    <n v="27"/>
    <s v="Tonne"/>
    <n v="21905"/>
    <s v="Input"/>
    <s v="CO2"/>
    <n v="0.13800000000000001"/>
    <n v="1"/>
    <n v="1"/>
    <m/>
    <n v="0"/>
    <n v="0"/>
    <n v="21"/>
    <m/>
    <n v="0"/>
    <n v="0"/>
    <n v="310"/>
    <n v="3022.8900000000003"/>
  </r>
  <r>
    <n v="2011"/>
    <s v="2A4b"/>
    <x v="13"/>
    <n v="20231"/>
    <n v="3423134"/>
    <n v="27"/>
    <s v="Tonne"/>
    <n v="414.20190000000002"/>
    <s v="Input"/>
    <s v="CO2"/>
    <n v="0.13800000000000001"/>
    <n v="1"/>
    <n v="1"/>
    <m/>
    <n v="0"/>
    <n v="0"/>
    <n v="21"/>
    <m/>
    <n v="0"/>
    <n v="0"/>
    <n v="310"/>
    <n v="57.159862200000006"/>
  </r>
  <r>
    <n v="2011"/>
    <s v="2A4b"/>
    <x v="13"/>
    <n v="20231"/>
    <n v="3423134"/>
    <n v="27"/>
    <s v="Tonne"/>
    <n v="133622"/>
    <s v="Input"/>
    <s v="CO2"/>
    <n v="0.13800000000000001"/>
    <n v="1"/>
    <n v="1"/>
    <m/>
    <n v="0"/>
    <n v="0"/>
    <n v="21"/>
    <m/>
    <n v="0"/>
    <n v="0"/>
    <n v="310"/>
    <n v="18439.836000000003"/>
  </r>
  <r>
    <n v="2011"/>
    <s v="2A4b"/>
    <x v="13"/>
    <n v="20231"/>
    <n v="3423134"/>
    <n v="27"/>
    <s v="Tonne"/>
    <n v="193.6"/>
    <s v="Input"/>
    <s v="CO2"/>
    <n v="0.13800000000000001"/>
    <n v="1"/>
    <n v="1"/>
    <m/>
    <n v="0"/>
    <n v="0"/>
    <n v="21"/>
    <m/>
    <n v="0"/>
    <n v="0"/>
    <n v="310"/>
    <n v="26.716800000000003"/>
  </r>
  <r>
    <n v="2011"/>
    <s v="2A4b"/>
    <x v="13"/>
    <n v="20231"/>
    <n v="3423134"/>
    <n v="27"/>
    <s v="Tonne"/>
    <n v="12258"/>
    <s v="Input"/>
    <s v="CO2"/>
    <n v="0.13800000000000001"/>
    <n v="1"/>
    <n v="1"/>
    <m/>
    <n v="0"/>
    <n v="0"/>
    <n v="21"/>
    <m/>
    <n v="0"/>
    <n v="0"/>
    <n v="310"/>
    <n v="1691.604"/>
  </r>
  <r>
    <n v="2011"/>
    <s v="2A4b"/>
    <x v="13"/>
    <n v="20231"/>
    <n v="3423134"/>
    <n v="27"/>
    <s v="Tonne"/>
    <n v="197"/>
    <s v="Input"/>
    <s v="CO2"/>
    <n v="0.13800000000000001"/>
    <n v="1"/>
    <n v="1"/>
    <m/>
    <n v="0"/>
    <n v="0"/>
    <n v="21"/>
    <m/>
    <n v="0"/>
    <n v="0"/>
    <n v="310"/>
    <n v="27.186000000000003"/>
  </r>
  <r>
    <n v="2011"/>
    <s v="2A4b"/>
    <x v="13"/>
    <n v="20231"/>
    <n v="3423134"/>
    <n v="27"/>
    <s v="Tonne"/>
    <n v="1109"/>
    <s v="Input"/>
    <s v="CO2"/>
    <n v="0.13800000000000001"/>
    <n v="1"/>
    <n v="1"/>
    <m/>
    <n v="0"/>
    <n v="0"/>
    <n v="21"/>
    <m/>
    <n v="0"/>
    <n v="0"/>
    <n v="310"/>
    <n v="153.042"/>
  </r>
  <r>
    <n v="2011"/>
    <s v="2A4b"/>
    <x v="13"/>
    <n v="20231"/>
    <n v="3423134"/>
    <n v="27"/>
    <s v="Tonne"/>
    <n v="53.500200000000007"/>
    <s v="Input"/>
    <s v="CO2"/>
    <n v="0.13800000000000001"/>
    <n v="1"/>
    <n v="1"/>
    <m/>
    <n v="0"/>
    <n v="0"/>
    <n v="21"/>
    <m/>
    <n v="0"/>
    <n v="0"/>
    <n v="310"/>
    <n v="7.3830276000000019"/>
  </r>
  <r>
    <n v="2011"/>
    <s v="2A4b"/>
    <x v="13"/>
    <n v="20231"/>
    <n v="3423134"/>
    <n v="27"/>
    <s v="Tonne"/>
    <n v="126"/>
    <s v="Input"/>
    <s v="CO2"/>
    <n v="0.13800000000000001"/>
    <n v="1"/>
    <n v="1"/>
    <m/>
    <n v="0"/>
    <n v="0"/>
    <n v="21"/>
    <m/>
    <n v="0"/>
    <n v="0"/>
    <n v="310"/>
    <n v="17.388000000000002"/>
  </r>
  <r>
    <n v="2011"/>
    <s v="2A4b"/>
    <x v="13"/>
    <n v="20231"/>
    <n v="3423134"/>
    <n v="27"/>
    <s v="Tonne"/>
    <n v="161"/>
    <s v="Input"/>
    <s v="CO2"/>
    <n v="0.13800000000000001"/>
    <n v="1"/>
    <n v="1"/>
    <m/>
    <n v="0"/>
    <n v="0"/>
    <n v="21"/>
    <m/>
    <n v="0"/>
    <n v="0"/>
    <n v="310"/>
    <n v="22.218000000000004"/>
  </r>
  <r>
    <n v="2011"/>
    <s v="2A4b"/>
    <x v="13"/>
    <n v="20231"/>
    <n v="3423134"/>
    <n v="27"/>
    <s v="Tonne"/>
    <n v="21526"/>
    <s v="Input"/>
    <s v="CO2"/>
    <n v="0.13800000000000001"/>
    <n v="1"/>
    <n v="1"/>
    <m/>
    <n v="0"/>
    <n v="0"/>
    <n v="21"/>
    <m/>
    <n v="0"/>
    <n v="0"/>
    <n v="310"/>
    <n v="2970.5880000000002"/>
  </r>
  <r>
    <n v="2011"/>
    <s v="2A4b"/>
    <x v="13"/>
    <n v="20231"/>
    <n v="3423134"/>
    <n v="27"/>
    <s v="Tonne"/>
    <n v="477213"/>
    <s v="Input"/>
    <s v="CO2"/>
    <n v="0.13800000000000001"/>
    <n v="1"/>
    <n v="1"/>
    <m/>
    <n v="0"/>
    <n v="0"/>
    <n v="21"/>
    <m/>
    <n v="0"/>
    <n v="0"/>
    <n v="310"/>
    <n v="65855.394"/>
  </r>
  <r>
    <n v="2011"/>
    <s v="2A4b"/>
    <x v="13"/>
    <n v="20231"/>
    <n v="3423134"/>
    <n v="27"/>
    <s v="Tonne"/>
    <n v="11723"/>
    <s v="Input"/>
    <s v="CO2"/>
    <n v="0.13800000000000001"/>
    <n v="1"/>
    <n v="1"/>
    <m/>
    <n v="0"/>
    <n v="0"/>
    <n v="21"/>
    <m/>
    <n v="0"/>
    <n v="0"/>
    <n v="310"/>
    <n v="1617.7740000000001"/>
  </r>
  <r>
    <n v="2011"/>
    <s v="2A4b"/>
    <x v="13"/>
    <n v="20231"/>
    <n v="3423134"/>
    <n v="27"/>
    <s v="Tonne"/>
    <n v="1451"/>
    <s v="Input"/>
    <s v="CO2"/>
    <n v="0.13800000000000001"/>
    <n v="1"/>
    <n v="1"/>
    <m/>
    <n v="0"/>
    <n v="0"/>
    <n v="21"/>
    <m/>
    <n v="0"/>
    <n v="0"/>
    <n v="310"/>
    <n v="200.23800000000003"/>
  </r>
  <r>
    <n v="2011"/>
    <s v="2A4b"/>
    <x v="13"/>
    <n v="20231"/>
    <n v="3423134"/>
    <n v="27"/>
    <s v="Tonne"/>
    <n v="49600"/>
    <s v="Input"/>
    <s v="CO2"/>
    <n v="0.13800000000000001"/>
    <n v="1"/>
    <n v="1"/>
    <m/>
    <n v="0"/>
    <n v="0"/>
    <n v="21"/>
    <m/>
    <n v="0"/>
    <n v="0"/>
    <n v="310"/>
    <n v="6844.8"/>
  </r>
  <r>
    <n v="2011"/>
    <s v="2A4b"/>
    <x v="13"/>
    <n v="20231"/>
    <n v="3423134"/>
    <n v="27"/>
    <s v="Tonne"/>
    <n v="25884"/>
    <s v="Input"/>
    <s v="CO2"/>
    <n v="0.13800000000000001"/>
    <n v="1"/>
    <n v="1"/>
    <m/>
    <n v="0"/>
    <n v="0"/>
    <n v="21"/>
    <m/>
    <n v="0"/>
    <n v="0"/>
    <n v="310"/>
    <n v="3571.9920000000002"/>
  </r>
  <r>
    <n v="2011"/>
    <s v="2A4b"/>
    <x v="13"/>
    <n v="20231"/>
    <n v="3423134"/>
    <n v="27"/>
    <s v="Tonne"/>
    <n v="29.066800000000001"/>
    <s v="Input"/>
    <s v="CO2"/>
    <n v="0.13800000000000001"/>
    <n v="1"/>
    <n v="1"/>
    <m/>
    <n v="0"/>
    <n v="0"/>
    <n v="21"/>
    <m/>
    <n v="0"/>
    <n v="0"/>
    <n v="310"/>
    <n v="4.0112184000000006"/>
  </r>
  <r>
    <n v="2011"/>
    <s v="2A4b"/>
    <x v="13"/>
    <n v="20231"/>
    <n v="3423134"/>
    <n v="27"/>
    <s v="Tonne"/>
    <n v="78"/>
    <s v="Input"/>
    <s v="CO2"/>
    <n v="0.13800000000000001"/>
    <n v="1"/>
    <n v="1"/>
    <m/>
    <n v="0"/>
    <n v="0"/>
    <n v="21"/>
    <m/>
    <n v="0"/>
    <n v="0"/>
    <n v="310"/>
    <n v="10.764000000000001"/>
  </r>
  <r>
    <n v="2011"/>
    <s v="2A4b"/>
    <x v="13"/>
    <n v="20231"/>
    <n v="3423134"/>
    <n v="27"/>
    <s v="Tonne"/>
    <n v="340.8"/>
    <s v="Input"/>
    <s v="CO2"/>
    <n v="0.13800000000000001"/>
    <n v="1"/>
    <n v="1"/>
    <m/>
    <n v="0"/>
    <n v="0"/>
    <n v="21"/>
    <m/>
    <n v="0"/>
    <n v="0"/>
    <n v="310"/>
    <n v="47.030400000000007"/>
  </r>
  <r>
    <n v="2011"/>
    <s v="2A4b"/>
    <x v="13"/>
    <n v="20231"/>
    <n v="3423134"/>
    <n v="27"/>
    <s v="Tonne"/>
    <n v="19"/>
    <s v="Input"/>
    <s v="CO2"/>
    <n v="0.13800000000000001"/>
    <n v="1"/>
    <n v="1"/>
    <m/>
    <n v="0"/>
    <n v="0"/>
    <n v="21"/>
    <m/>
    <n v="0"/>
    <n v="0"/>
    <n v="310"/>
    <n v="2.6220000000000003"/>
  </r>
  <r>
    <n v="2011"/>
    <s v="2A4b"/>
    <x v="13"/>
    <n v="20231"/>
    <n v="3423134"/>
    <n v="27"/>
    <s v="Tonne"/>
    <n v="550"/>
    <s v="Input"/>
    <s v="CO2"/>
    <n v="0.13800000000000001"/>
    <n v="1"/>
    <n v="1"/>
    <m/>
    <n v="0"/>
    <n v="0"/>
    <n v="21"/>
    <m/>
    <n v="0"/>
    <n v="0"/>
    <n v="310"/>
    <n v="75.900000000000006"/>
  </r>
  <r>
    <n v="2011"/>
    <s v="2A4b"/>
    <x v="13"/>
    <n v="20231"/>
    <n v="3423134"/>
    <n v="27"/>
    <s v="Tonne"/>
    <n v="42"/>
    <s v="Input"/>
    <s v="CO2"/>
    <n v="0.13800000000000001"/>
    <n v="1"/>
    <n v="1"/>
    <m/>
    <n v="0"/>
    <n v="0"/>
    <n v="21"/>
    <m/>
    <n v="0"/>
    <n v="0"/>
    <n v="310"/>
    <n v="5.7960000000000003"/>
  </r>
  <r>
    <n v="2011"/>
    <s v="2A4b"/>
    <x v="13"/>
    <n v="20231"/>
    <n v="3423134"/>
    <n v="27"/>
    <s v="Tonne"/>
    <n v="2221"/>
    <s v="Input"/>
    <s v="CO2"/>
    <n v="0.13800000000000001"/>
    <n v="1"/>
    <n v="1"/>
    <m/>
    <n v="0"/>
    <n v="0"/>
    <n v="21"/>
    <m/>
    <n v="0"/>
    <n v="0"/>
    <n v="310"/>
    <n v="306.49800000000005"/>
  </r>
  <r>
    <n v="2011"/>
    <s v="2A4b"/>
    <x v="13"/>
    <n v="20231"/>
    <n v="3423134"/>
    <n v="27"/>
    <s v="Tonne"/>
    <n v="992"/>
    <s v="Input"/>
    <s v="CO2"/>
    <n v="0.13800000000000001"/>
    <n v="1"/>
    <n v="1"/>
    <m/>
    <n v="0"/>
    <n v="0"/>
    <n v="21"/>
    <m/>
    <n v="0"/>
    <n v="0"/>
    <n v="310"/>
    <n v="136.89600000000002"/>
  </r>
  <r>
    <n v="2011"/>
    <s v="2A4b"/>
    <x v="13"/>
    <n v="20231"/>
    <n v="3423134"/>
    <n v="27"/>
    <s v="Tonne"/>
    <n v="3462"/>
    <s v="Input"/>
    <s v="CO2"/>
    <n v="0.13800000000000001"/>
    <n v="1"/>
    <n v="1"/>
    <m/>
    <n v="0"/>
    <n v="0"/>
    <n v="21"/>
    <m/>
    <n v="0"/>
    <n v="0"/>
    <n v="310"/>
    <n v="477.75600000000003"/>
  </r>
  <r>
    <n v="2011"/>
    <s v="2A4b"/>
    <x v="13"/>
    <n v="20231"/>
    <n v="3423134"/>
    <n v="27"/>
    <s v="Tonne"/>
    <n v="93727.8"/>
    <s v="Input"/>
    <s v="CO2"/>
    <n v="0.13800000000000001"/>
    <n v="1"/>
    <n v="1"/>
    <m/>
    <n v="0"/>
    <n v="0"/>
    <n v="21"/>
    <m/>
    <n v="0"/>
    <n v="0"/>
    <n v="310"/>
    <n v="12934.436400000002"/>
  </r>
  <r>
    <n v="2011"/>
    <s v="2A4b"/>
    <x v="13"/>
    <n v="20231"/>
    <n v="3423134"/>
    <n v="27"/>
    <s v="Tonne"/>
    <n v="10452.419599999999"/>
    <s v="Input"/>
    <s v="CO2"/>
    <n v="0.13800000000000001"/>
    <n v="1"/>
    <n v="1"/>
    <m/>
    <n v="0"/>
    <n v="0"/>
    <n v="21"/>
    <m/>
    <n v="0"/>
    <n v="0"/>
    <n v="310"/>
    <n v="1442.4339047999999"/>
  </r>
  <r>
    <n v="2011"/>
    <s v="2A4b"/>
    <x v="13"/>
    <n v="20231"/>
    <n v="3423134"/>
    <n v="27"/>
    <s v="Tonne"/>
    <n v="181"/>
    <s v="Input"/>
    <s v="CO2"/>
    <n v="0.13800000000000001"/>
    <n v="1"/>
    <n v="1"/>
    <m/>
    <n v="0"/>
    <n v="0"/>
    <n v="21"/>
    <m/>
    <n v="0"/>
    <n v="0"/>
    <n v="310"/>
    <n v="24.978000000000002"/>
  </r>
  <r>
    <n v="2011"/>
    <s v="2A4b"/>
    <x v="13"/>
    <n v="20231"/>
    <n v="3423134"/>
    <n v="27"/>
    <s v="Tonne"/>
    <n v="2139"/>
    <s v="Input"/>
    <s v="CO2"/>
    <n v="0.13800000000000001"/>
    <n v="1"/>
    <n v="1"/>
    <m/>
    <n v="0"/>
    <n v="0"/>
    <n v="21"/>
    <m/>
    <n v="0"/>
    <n v="0"/>
    <n v="310"/>
    <n v="295.18200000000002"/>
  </r>
  <r>
    <n v="2011"/>
    <s v="2A4b"/>
    <x v="13"/>
    <n v="20231"/>
    <n v="3423134"/>
    <n v="27"/>
    <s v="Tonne"/>
    <n v="1877.2089000000001"/>
    <s v="Input"/>
    <s v="CO2"/>
    <n v="0.13800000000000001"/>
    <n v="1"/>
    <n v="1"/>
    <m/>
    <n v="0"/>
    <n v="0"/>
    <n v="21"/>
    <m/>
    <n v="0"/>
    <n v="0"/>
    <n v="310"/>
    <n v="259.05482820000003"/>
  </r>
  <r>
    <n v="2011"/>
    <s v="2A4b"/>
    <x v="13"/>
    <n v="20231"/>
    <n v="3423134"/>
    <n v="27"/>
    <s v="Tonne"/>
    <n v="17463"/>
    <s v="Input"/>
    <s v="CO2"/>
    <n v="0.13800000000000001"/>
    <n v="1"/>
    <n v="1"/>
    <m/>
    <n v="0"/>
    <n v="0"/>
    <n v="21"/>
    <m/>
    <n v="0"/>
    <n v="0"/>
    <n v="310"/>
    <n v="2409.8940000000002"/>
  </r>
  <r>
    <n v="2011"/>
    <s v="2A4b"/>
    <x v="13"/>
    <n v="20231"/>
    <n v="3423134"/>
    <n v="27"/>
    <s v="Tonne"/>
    <n v="60"/>
    <s v="Input"/>
    <s v="CO2"/>
    <n v="0.13800000000000001"/>
    <n v="1"/>
    <n v="1"/>
    <m/>
    <n v="0"/>
    <n v="0"/>
    <n v="21"/>
    <m/>
    <n v="0"/>
    <n v="0"/>
    <n v="310"/>
    <n v="8.2800000000000011"/>
  </r>
  <r>
    <n v="2011"/>
    <s v="2A4b"/>
    <x v="13"/>
    <n v="20231"/>
    <n v="3423134"/>
    <n v="27"/>
    <s v="Tonne"/>
    <n v="2743.4497999999999"/>
    <s v="Input"/>
    <s v="CO2"/>
    <n v="0.13800000000000001"/>
    <n v="1"/>
    <n v="1"/>
    <m/>
    <n v="0"/>
    <n v="0"/>
    <n v="21"/>
    <m/>
    <n v="0"/>
    <n v="0"/>
    <n v="310"/>
    <n v="378.59607240000003"/>
  </r>
  <r>
    <n v="2011"/>
    <s v="2A4b"/>
    <x v="13"/>
    <n v="20231"/>
    <n v="3423134"/>
    <n v="27"/>
    <s v="Tonne"/>
    <n v="682.00439999999992"/>
    <s v="Input"/>
    <s v="CO2"/>
    <n v="0.13800000000000001"/>
    <n v="1"/>
    <n v="1"/>
    <m/>
    <n v="0"/>
    <n v="0"/>
    <n v="21"/>
    <m/>
    <n v="0"/>
    <n v="0"/>
    <n v="310"/>
    <n v="94.11660719999999"/>
  </r>
  <r>
    <n v="2011"/>
    <s v="2A4b"/>
    <x v="13"/>
    <n v="20231"/>
    <n v="3423134"/>
    <n v="27"/>
    <s v="Tonne"/>
    <n v="40"/>
    <s v="Input"/>
    <s v="CO2"/>
    <n v="0.13800000000000001"/>
    <n v="1"/>
    <n v="1"/>
    <m/>
    <n v="0"/>
    <n v="0"/>
    <n v="21"/>
    <m/>
    <n v="0"/>
    <n v="0"/>
    <n v="310"/>
    <n v="5.5200000000000005"/>
  </r>
  <r>
    <n v="2011"/>
    <s v="2A4b"/>
    <x v="13"/>
    <n v="20231"/>
    <n v="3423134"/>
    <n v="27"/>
    <s v="Tonne"/>
    <n v="80.369799999999998"/>
    <s v="Input"/>
    <s v="CO2"/>
    <n v="0.13800000000000001"/>
    <n v="1"/>
    <n v="1"/>
    <m/>
    <n v="0"/>
    <n v="0"/>
    <n v="21"/>
    <m/>
    <n v="0"/>
    <n v="0"/>
    <n v="310"/>
    <n v="11.091032400000001"/>
  </r>
  <r>
    <n v="2011"/>
    <s v="2A4b"/>
    <x v="13"/>
    <n v="20231"/>
    <n v="3423134"/>
    <n v="27"/>
    <s v="Tonne"/>
    <n v="1416"/>
    <s v="Input"/>
    <s v="CO2"/>
    <n v="0.13800000000000001"/>
    <n v="1"/>
    <n v="1"/>
    <m/>
    <n v="0"/>
    <n v="0"/>
    <n v="21"/>
    <m/>
    <n v="0"/>
    <n v="0"/>
    <n v="310"/>
    <n v="195.40800000000002"/>
  </r>
  <r>
    <n v="2011"/>
    <s v="2A4b"/>
    <x v="13"/>
    <n v="20231"/>
    <n v="3423134"/>
    <n v="27"/>
    <s v="Tonne"/>
    <n v="2625"/>
    <s v="Input"/>
    <s v="CO2"/>
    <n v="0.13800000000000001"/>
    <n v="1"/>
    <n v="1"/>
    <m/>
    <n v="0"/>
    <n v="0"/>
    <n v="21"/>
    <m/>
    <n v="0"/>
    <n v="0"/>
    <n v="310"/>
    <n v="362.25000000000006"/>
  </r>
  <r>
    <n v="2011"/>
    <s v="2A4b"/>
    <x v="13"/>
    <n v="20231"/>
    <n v="3423134"/>
    <n v="27"/>
    <s v="Tonne"/>
    <n v="97.59190000000001"/>
    <s v="Input"/>
    <s v="CO2"/>
    <n v="0.13800000000000001"/>
    <n v="1"/>
    <n v="1"/>
    <m/>
    <n v="0"/>
    <n v="0"/>
    <n v="21"/>
    <m/>
    <n v="0"/>
    <n v="0"/>
    <n v="310"/>
    <n v="13.467682200000002"/>
  </r>
  <r>
    <n v="2011"/>
    <s v="2A4b"/>
    <x v="13"/>
    <n v="20231"/>
    <n v="3423134"/>
    <n v="27"/>
    <s v="Tonne"/>
    <n v="2880.0016000000001"/>
    <s v="Input"/>
    <s v="CO2"/>
    <n v="0.13800000000000001"/>
    <n v="1"/>
    <n v="1"/>
    <m/>
    <n v="0"/>
    <n v="0"/>
    <n v="21"/>
    <m/>
    <n v="0"/>
    <n v="0"/>
    <n v="310"/>
    <n v="397.44022080000002"/>
  </r>
  <r>
    <n v="2011"/>
    <s v="2A4b"/>
    <x v="13"/>
    <n v="20231"/>
    <n v="3423134"/>
    <n v="27"/>
    <s v="Tonne"/>
    <n v="22"/>
    <s v="Input"/>
    <s v="CO2"/>
    <n v="0.13800000000000001"/>
    <n v="1"/>
    <n v="1"/>
    <m/>
    <n v="0"/>
    <n v="0"/>
    <n v="21"/>
    <m/>
    <n v="0"/>
    <n v="0"/>
    <n v="310"/>
    <n v="3.0360000000000005"/>
  </r>
  <r>
    <n v="2011"/>
    <s v="2A4b"/>
    <x v="13"/>
    <n v="20231"/>
    <n v="3423134"/>
    <n v="27"/>
    <s v="Tonne"/>
    <n v="5590"/>
    <s v="Input"/>
    <s v="CO2"/>
    <n v="0.13800000000000001"/>
    <n v="1"/>
    <n v="1"/>
    <m/>
    <n v="0"/>
    <n v="0"/>
    <n v="21"/>
    <m/>
    <n v="0"/>
    <n v="0"/>
    <n v="310"/>
    <n v="771.42000000000007"/>
  </r>
  <r>
    <n v="2011"/>
    <s v="2A4b"/>
    <x v="13"/>
    <n v="20231"/>
    <n v="3423134"/>
    <n v="27"/>
    <s v="Tonne"/>
    <n v="435"/>
    <s v="Input"/>
    <s v="CO2"/>
    <n v="0.13800000000000001"/>
    <n v="1"/>
    <n v="1"/>
    <m/>
    <n v="0"/>
    <n v="0"/>
    <n v="21"/>
    <m/>
    <n v="0"/>
    <n v="0"/>
    <n v="310"/>
    <n v="60.030000000000008"/>
  </r>
  <r>
    <n v="2011"/>
    <s v="2A4b"/>
    <x v="13"/>
    <n v="20231"/>
    <n v="3423134"/>
    <n v="27"/>
    <s v="Tonne"/>
    <n v="2713"/>
    <s v="Input"/>
    <s v="CO2"/>
    <n v="0.13800000000000001"/>
    <n v="1"/>
    <n v="1"/>
    <m/>
    <n v="0"/>
    <n v="0"/>
    <n v="21"/>
    <m/>
    <n v="0"/>
    <n v="0"/>
    <n v="310"/>
    <n v="374.39400000000001"/>
  </r>
  <r>
    <n v="2011"/>
    <s v="2A4b"/>
    <x v="13"/>
    <n v="20232"/>
    <n v="3423134"/>
    <n v="27"/>
    <s v="Tonne"/>
    <n v="1973.3999999999999"/>
    <s v="Input"/>
    <s v="CO2"/>
    <n v="0.13800000000000001"/>
    <n v="1"/>
    <n v="1"/>
    <m/>
    <n v="0"/>
    <n v="0"/>
    <n v="21"/>
    <m/>
    <n v="0"/>
    <n v="0"/>
    <n v="310"/>
    <n v="272.32920000000001"/>
  </r>
  <r>
    <n v="2011"/>
    <s v="2A4b"/>
    <x v="13"/>
    <n v="20233"/>
    <n v="3423134"/>
    <n v="27"/>
    <s v="Tonne"/>
    <n v="12132"/>
    <s v="Input"/>
    <s v="CO2"/>
    <n v="0.13800000000000001"/>
    <n v="1"/>
    <n v="1"/>
    <m/>
    <n v="0"/>
    <n v="0"/>
    <n v="21"/>
    <m/>
    <n v="0"/>
    <n v="0"/>
    <n v="310"/>
    <n v="1674.2160000000001"/>
  </r>
  <r>
    <n v="2011"/>
    <s v="2A4b"/>
    <x v="13"/>
    <n v="20233"/>
    <n v="3423134"/>
    <n v="27"/>
    <s v="Tonne"/>
    <n v="11694"/>
    <s v="Input"/>
    <s v="CO2"/>
    <n v="0.13800000000000001"/>
    <n v="1"/>
    <n v="1"/>
    <m/>
    <n v="0"/>
    <n v="0"/>
    <n v="21"/>
    <m/>
    <n v="0"/>
    <n v="0"/>
    <n v="310"/>
    <n v="1613.7720000000002"/>
  </r>
  <r>
    <n v="2011"/>
    <s v="2A4b"/>
    <x v="13"/>
    <n v="20233"/>
    <n v="3423134"/>
    <n v="27"/>
    <s v="Tonne"/>
    <n v="461749"/>
    <s v="Input"/>
    <s v="CO2"/>
    <n v="0.13800000000000001"/>
    <n v="1"/>
    <n v="1"/>
    <m/>
    <n v="0"/>
    <n v="0"/>
    <n v="21"/>
    <m/>
    <n v="0"/>
    <n v="0"/>
    <n v="310"/>
    <n v="63721.362000000008"/>
  </r>
  <r>
    <n v="2011"/>
    <s v="2A4b"/>
    <x v="13"/>
    <n v="20233"/>
    <n v="3423134"/>
    <n v="27"/>
    <s v="Tonne"/>
    <n v="1387.9397000000001"/>
    <s v="Input"/>
    <s v="CO2"/>
    <n v="0.13800000000000001"/>
    <n v="1"/>
    <n v="1"/>
    <m/>
    <n v="0"/>
    <n v="0"/>
    <n v="21"/>
    <m/>
    <n v="0"/>
    <n v="0"/>
    <n v="310"/>
    <n v="191.53567860000004"/>
  </r>
  <r>
    <n v="2011"/>
    <s v="2A4b"/>
    <x v="13"/>
    <n v="20233"/>
    <n v="3423134"/>
    <n v="27"/>
    <s v="Tonne"/>
    <n v="78"/>
    <s v="Input"/>
    <s v="CO2"/>
    <n v="0.13800000000000001"/>
    <n v="1"/>
    <n v="1"/>
    <m/>
    <n v="0"/>
    <n v="0"/>
    <n v="21"/>
    <m/>
    <n v="0"/>
    <n v="0"/>
    <n v="310"/>
    <n v="10.764000000000001"/>
  </r>
  <r>
    <n v="2011"/>
    <s v="2A4b"/>
    <x v="13"/>
    <n v="20233"/>
    <n v="3423134"/>
    <n v="27"/>
    <s v="Tonne"/>
    <n v="1633.6541000000002"/>
    <s v="Input"/>
    <s v="CO2"/>
    <n v="0.13800000000000001"/>
    <n v="1"/>
    <n v="1"/>
    <m/>
    <n v="0"/>
    <n v="0"/>
    <n v="21"/>
    <m/>
    <n v="0"/>
    <n v="0"/>
    <n v="310"/>
    <n v="225.44426580000004"/>
  </r>
  <r>
    <n v="2011"/>
    <s v="2A4b"/>
    <x v="13"/>
    <n v="20233"/>
    <n v="3423134"/>
    <n v="27"/>
    <s v="Tonne"/>
    <n v="4197"/>
    <s v="Input"/>
    <s v="CO2"/>
    <n v="0.13800000000000001"/>
    <n v="1"/>
    <n v="1"/>
    <m/>
    <n v="0"/>
    <n v="0"/>
    <n v="21"/>
    <m/>
    <n v="0"/>
    <n v="0"/>
    <n v="310"/>
    <n v="579.18600000000004"/>
  </r>
  <r>
    <n v="2011"/>
    <s v="2A4b"/>
    <x v="13"/>
    <n v="20233"/>
    <n v="3423134"/>
    <n v="27"/>
    <s v="Tonne"/>
    <n v="12096"/>
    <s v="Input"/>
    <s v="CO2"/>
    <n v="0.13800000000000001"/>
    <n v="1"/>
    <n v="1"/>
    <m/>
    <n v="0"/>
    <n v="0"/>
    <n v="21"/>
    <m/>
    <n v="0"/>
    <n v="0"/>
    <n v="310"/>
    <n v="1669.248"/>
  </r>
  <r>
    <n v="2011"/>
    <s v="2A4b"/>
    <x v="13"/>
    <n v="20233"/>
    <n v="3423134"/>
    <n v="27"/>
    <s v="Tonne"/>
    <n v="12143"/>
    <s v="Input"/>
    <s v="CO2"/>
    <n v="0.13800000000000001"/>
    <n v="1"/>
    <n v="1"/>
    <m/>
    <n v="0"/>
    <n v="0"/>
    <n v="21"/>
    <m/>
    <n v="0"/>
    <n v="0"/>
    <n v="310"/>
    <n v="1675.7340000000002"/>
  </r>
  <r>
    <n v="2011"/>
    <s v="2A4b"/>
    <x v="13"/>
    <n v="20233"/>
    <n v="3423134"/>
    <n v="27"/>
    <s v="Tonne"/>
    <n v="17371"/>
    <s v="Input"/>
    <s v="CO2"/>
    <n v="0.13800000000000001"/>
    <n v="1"/>
    <n v="1"/>
    <m/>
    <n v="0"/>
    <n v="0"/>
    <n v="21"/>
    <m/>
    <n v="0"/>
    <n v="0"/>
    <n v="310"/>
    <n v="2397.1980000000003"/>
  </r>
  <r>
    <n v="2011"/>
    <s v="2A4b"/>
    <x v="13"/>
    <n v="20233"/>
    <n v="3423134"/>
    <n v="27"/>
    <s v="Tonne"/>
    <n v="1037"/>
    <s v="Input"/>
    <s v="CO2"/>
    <n v="0.13800000000000001"/>
    <n v="1"/>
    <n v="1"/>
    <m/>
    <n v="0"/>
    <n v="0"/>
    <n v="21"/>
    <m/>
    <n v="0"/>
    <n v="0"/>
    <n v="310"/>
    <n v="143.10600000000002"/>
  </r>
  <r>
    <n v="2011"/>
    <s v="2A4b"/>
    <x v="13"/>
    <n v="20233"/>
    <n v="3423134"/>
    <n v="27"/>
    <s v="Tonne"/>
    <n v="2309"/>
    <s v="Input"/>
    <s v="CO2"/>
    <n v="0.13800000000000001"/>
    <n v="1"/>
    <n v="1"/>
    <m/>
    <n v="0"/>
    <n v="0"/>
    <n v="21"/>
    <m/>
    <n v="0"/>
    <n v="0"/>
    <n v="310"/>
    <n v="318.64200000000005"/>
  </r>
  <r>
    <n v="2011"/>
    <s v="2A4b"/>
    <x v="13"/>
    <n v="20233"/>
    <n v="3423134"/>
    <n v="27"/>
    <s v="Tonne"/>
    <n v="37951"/>
    <s v="Input"/>
    <s v="CO2"/>
    <n v="0.13800000000000001"/>
    <n v="1"/>
    <n v="1"/>
    <m/>
    <n v="0"/>
    <n v="0"/>
    <n v="21"/>
    <m/>
    <n v="0"/>
    <n v="0"/>
    <n v="310"/>
    <n v="5237.2380000000003"/>
  </r>
  <r>
    <n v="2011"/>
    <s v="2A4b"/>
    <x v="13"/>
    <n v="20233"/>
    <n v="3423134"/>
    <n v="27"/>
    <s v="Tonne"/>
    <n v="1974"/>
    <s v="Input"/>
    <s v="CO2"/>
    <n v="0.13800000000000001"/>
    <n v="1"/>
    <n v="1"/>
    <m/>
    <n v="0"/>
    <n v="0"/>
    <n v="21"/>
    <m/>
    <n v="0"/>
    <n v="0"/>
    <n v="310"/>
    <n v="272.41200000000003"/>
  </r>
  <r>
    <n v="2011"/>
    <s v="2A4b"/>
    <x v="13"/>
    <n v="20233"/>
    <n v="3423134"/>
    <n v="27"/>
    <s v="Tonne"/>
    <n v="214"/>
    <s v="Input"/>
    <s v="CO2"/>
    <n v="0.13800000000000001"/>
    <n v="1"/>
    <n v="1"/>
    <m/>
    <n v="0"/>
    <n v="0"/>
    <n v="21"/>
    <m/>
    <n v="0"/>
    <n v="0"/>
    <n v="310"/>
    <n v="29.532000000000004"/>
  </r>
  <r>
    <n v="2011"/>
    <s v="2A4b"/>
    <x v="13"/>
    <n v="20233"/>
    <n v="3423134"/>
    <n v="27"/>
    <s v="Tonne"/>
    <n v="106110"/>
    <s v="Input"/>
    <s v="CO2"/>
    <n v="0.13800000000000001"/>
    <n v="1"/>
    <n v="1"/>
    <m/>
    <n v="0"/>
    <n v="0"/>
    <n v="21"/>
    <m/>
    <n v="0"/>
    <n v="0"/>
    <n v="310"/>
    <n v="14643.180000000002"/>
  </r>
  <r>
    <n v="2011"/>
    <s v="2A4b"/>
    <x v="13"/>
    <n v="20233"/>
    <n v="3423134"/>
    <n v="27"/>
    <s v="Tonne"/>
    <n v="14642.195600000001"/>
    <s v="Input"/>
    <s v="CO2"/>
    <n v="0.13800000000000001"/>
    <n v="1"/>
    <n v="1"/>
    <m/>
    <n v="0"/>
    <n v="0"/>
    <n v="21"/>
    <m/>
    <n v="0"/>
    <n v="0"/>
    <n v="310"/>
    <n v="2020.6229928000002"/>
  </r>
  <r>
    <n v="2011"/>
    <s v="2A4b"/>
    <x v="13"/>
    <n v="20233"/>
    <n v="3423134"/>
    <n v="27"/>
    <s v="Tonne"/>
    <n v="25904"/>
    <s v="Input"/>
    <s v="CO2"/>
    <n v="0.13800000000000001"/>
    <n v="1"/>
    <n v="1"/>
    <m/>
    <n v="0"/>
    <n v="0"/>
    <n v="21"/>
    <m/>
    <n v="0"/>
    <n v="0"/>
    <n v="310"/>
    <n v="3574.7520000000004"/>
  </r>
  <r>
    <n v="2011"/>
    <s v="2A4b"/>
    <x v="13"/>
    <n v="20233"/>
    <n v="3423134"/>
    <n v="27"/>
    <s v="Tonne"/>
    <n v="18"/>
    <s v="Input"/>
    <s v="CO2"/>
    <n v="0.13800000000000001"/>
    <n v="1"/>
    <n v="1"/>
    <m/>
    <n v="0"/>
    <n v="0"/>
    <n v="21"/>
    <m/>
    <n v="0"/>
    <n v="0"/>
    <n v="310"/>
    <n v="2.484"/>
  </r>
  <r>
    <n v="2011"/>
    <s v="2A4b"/>
    <x v="13"/>
    <n v="20233"/>
    <n v="3423134"/>
    <n v="27"/>
    <s v="Tonne"/>
    <n v="51.666300000000007"/>
    <s v="Input"/>
    <s v="CO2"/>
    <n v="0.13800000000000001"/>
    <n v="1"/>
    <n v="1"/>
    <m/>
    <n v="0"/>
    <n v="0"/>
    <n v="21"/>
    <m/>
    <n v="0"/>
    <n v="0"/>
    <n v="310"/>
    <n v="7.1299494000000019"/>
  </r>
  <r>
    <n v="2011"/>
    <s v="2A4b"/>
    <x v="13"/>
    <n v="20233"/>
    <n v="3423134"/>
    <n v="27"/>
    <s v="Tonne"/>
    <n v="44742"/>
    <s v="Input"/>
    <s v="CO2"/>
    <n v="0.13800000000000001"/>
    <n v="1"/>
    <n v="1"/>
    <m/>
    <n v="0"/>
    <n v="0"/>
    <n v="21"/>
    <m/>
    <n v="0"/>
    <n v="0"/>
    <n v="310"/>
    <n v="6174.3960000000006"/>
  </r>
  <r>
    <n v="2011"/>
    <s v="2A4b"/>
    <x v="13"/>
    <n v="20233"/>
    <n v="3423134"/>
    <n v="27"/>
    <s v="Tonne"/>
    <n v="235.8622"/>
    <s v="Input"/>
    <s v="CO2"/>
    <n v="0.13800000000000001"/>
    <n v="1"/>
    <n v="1"/>
    <m/>
    <n v="0"/>
    <n v="0"/>
    <n v="21"/>
    <m/>
    <n v="0"/>
    <n v="0"/>
    <n v="310"/>
    <n v="32.5489836"/>
  </r>
  <r>
    <n v="2011"/>
    <s v="2A4b"/>
    <x v="13"/>
    <n v="20233"/>
    <n v="3423134"/>
    <n v="27"/>
    <s v="Tonne"/>
    <n v="3627"/>
    <s v="Input"/>
    <s v="CO2"/>
    <n v="0.13800000000000001"/>
    <n v="1"/>
    <n v="1"/>
    <m/>
    <n v="0"/>
    <n v="0"/>
    <n v="21"/>
    <m/>
    <n v="0"/>
    <n v="0"/>
    <n v="310"/>
    <n v="500.52600000000007"/>
  </r>
  <r>
    <n v="2011"/>
    <s v="2A4b"/>
    <x v="13"/>
    <n v="20233"/>
    <n v="3423134"/>
    <n v="27"/>
    <s v="Tonne"/>
    <n v="9332"/>
    <s v="Input"/>
    <s v="CO2"/>
    <n v="0.13800000000000001"/>
    <n v="1"/>
    <n v="1"/>
    <m/>
    <n v="0"/>
    <n v="0"/>
    <n v="21"/>
    <m/>
    <n v="0"/>
    <n v="0"/>
    <n v="310"/>
    <n v="1287.816"/>
  </r>
  <r>
    <n v="2011"/>
    <s v="2A4b"/>
    <x v="13"/>
    <n v="20233"/>
    <n v="3423134"/>
    <n v="27"/>
    <s v="Tonne"/>
    <n v="2172"/>
    <s v="Input"/>
    <s v="CO2"/>
    <n v="0.13800000000000001"/>
    <n v="1"/>
    <n v="1"/>
    <m/>
    <n v="0"/>
    <n v="0"/>
    <n v="21"/>
    <m/>
    <n v="0"/>
    <n v="0"/>
    <n v="310"/>
    <n v="299.73600000000005"/>
  </r>
  <r>
    <n v="2011"/>
    <s v="2A4b"/>
    <x v="13"/>
    <n v="20233"/>
    <n v="3423134"/>
    <n v="27"/>
    <s v="Tonne"/>
    <n v="6135"/>
    <s v="Input"/>
    <s v="CO2"/>
    <n v="0.13800000000000001"/>
    <n v="1"/>
    <n v="1"/>
    <m/>
    <n v="0"/>
    <n v="0"/>
    <n v="21"/>
    <m/>
    <n v="0"/>
    <n v="0"/>
    <n v="310"/>
    <n v="846.63000000000011"/>
  </r>
  <r>
    <n v="2011"/>
    <s v="2A4b"/>
    <x v="13"/>
    <n v="20233"/>
    <n v="3423134"/>
    <n v="27"/>
    <s v="Tonne"/>
    <n v="20912"/>
    <s v="Input"/>
    <s v="CO2"/>
    <n v="0.13800000000000001"/>
    <n v="1"/>
    <n v="1"/>
    <m/>
    <n v="0"/>
    <n v="0"/>
    <n v="21"/>
    <m/>
    <n v="0"/>
    <n v="0"/>
    <n v="310"/>
    <n v="2885.8560000000002"/>
  </r>
  <r>
    <n v="2011"/>
    <s v="2A4b"/>
    <x v="13"/>
    <n v="20233"/>
    <n v="3423134"/>
    <n v="27"/>
    <s v="Tonne"/>
    <n v="1552"/>
    <s v="Input"/>
    <s v="CO2"/>
    <n v="0.13800000000000001"/>
    <n v="1"/>
    <n v="1"/>
    <m/>
    <n v="0"/>
    <n v="0"/>
    <n v="21"/>
    <m/>
    <n v="0"/>
    <n v="0"/>
    <n v="310"/>
    <n v="214.17600000000002"/>
  </r>
  <r>
    <n v="2011"/>
    <s v="2A4b"/>
    <x v="13"/>
    <n v="20233"/>
    <n v="3423134"/>
    <n v="27"/>
    <s v="Tonne"/>
    <n v="23983"/>
    <s v="Input"/>
    <s v="CO2"/>
    <n v="0.13800000000000001"/>
    <n v="1"/>
    <n v="1"/>
    <m/>
    <n v="0"/>
    <n v="0"/>
    <n v="21"/>
    <m/>
    <n v="0"/>
    <n v="0"/>
    <n v="310"/>
    <n v="3309.6540000000005"/>
  </r>
  <r>
    <n v="2011"/>
    <s v="2A4b"/>
    <x v="13"/>
    <n v="20233"/>
    <n v="3423134"/>
    <n v="27"/>
    <s v="Tonne"/>
    <n v="7571.9013999999997"/>
    <s v="Input"/>
    <s v="CO2"/>
    <n v="0.13800000000000001"/>
    <n v="1"/>
    <n v="1"/>
    <m/>
    <n v="0"/>
    <n v="0"/>
    <n v="21"/>
    <m/>
    <n v="0"/>
    <n v="0"/>
    <n v="310"/>
    <n v="1044.9223932"/>
  </r>
  <r>
    <n v="2011"/>
    <s v="2A4b"/>
    <x v="13"/>
    <n v="20233"/>
    <n v="3423134"/>
    <n v="27"/>
    <s v="Tonne"/>
    <n v="607.375"/>
    <s v="Input"/>
    <s v="CO2"/>
    <n v="0.13800000000000001"/>
    <n v="1"/>
    <n v="1"/>
    <m/>
    <n v="0"/>
    <n v="0"/>
    <n v="21"/>
    <m/>
    <n v="0"/>
    <n v="0"/>
    <n v="310"/>
    <n v="83.817750000000004"/>
  </r>
  <r>
    <n v="2011"/>
    <s v="2A4b"/>
    <x v="13"/>
    <n v="20233"/>
    <n v="3423134"/>
    <n v="27"/>
    <s v="Tonne"/>
    <n v="1576"/>
    <s v="Input"/>
    <s v="CO2"/>
    <n v="0.13800000000000001"/>
    <n v="1"/>
    <n v="1"/>
    <m/>
    <n v="0"/>
    <n v="0"/>
    <n v="21"/>
    <m/>
    <n v="0"/>
    <n v="0"/>
    <n v="310"/>
    <n v="217.48800000000003"/>
  </r>
  <r>
    <n v="2011"/>
    <s v="2A4b"/>
    <x v="13"/>
    <n v="20233"/>
    <n v="3423134"/>
    <n v="27"/>
    <s v="Tonne"/>
    <n v="21490"/>
    <s v="Input"/>
    <s v="CO2"/>
    <n v="0.13800000000000001"/>
    <n v="1"/>
    <n v="1"/>
    <m/>
    <n v="0"/>
    <n v="0"/>
    <n v="21"/>
    <m/>
    <n v="0"/>
    <n v="0"/>
    <n v="310"/>
    <n v="2965.6200000000003"/>
  </r>
  <r>
    <n v="2011"/>
    <s v="2A4b"/>
    <x v="13"/>
    <n v="36000"/>
    <n v="3423134"/>
    <n v="27"/>
    <s v="Tonne"/>
    <n v="198"/>
    <s v="Input"/>
    <s v="CO2"/>
    <n v="0.13800000000000001"/>
    <n v="1"/>
    <n v="1"/>
    <m/>
    <n v="0"/>
    <n v="0"/>
    <n v="21"/>
    <m/>
    <n v="0"/>
    <n v="0"/>
    <n v="310"/>
    <n v="27.324000000000002"/>
  </r>
  <r>
    <n v="2011"/>
    <s v="2A4c"/>
    <x v="14"/>
    <n v="20122"/>
    <n v="3422010"/>
    <n v="27"/>
    <s v="Tonne"/>
    <n v="69.034899999999993"/>
    <s v="Input"/>
    <s v="CO2"/>
    <n v="0.52197000000000005"/>
    <n v="1"/>
    <n v="1"/>
    <m/>
    <n v="0"/>
    <n v="0"/>
    <n v="21"/>
    <m/>
    <n v="0"/>
    <n v="0"/>
    <n v="310"/>
    <n v="36.034146753000002"/>
  </r>
  <r>
    <n v="2011"/>
    <s v="2A4c"/>
    <x v="14"/>
    <n v="23934"/>
    <n v="3422010"/>
    <n v="27"/>
    <s v="Tonne"/>
    <n v="10.857200000000001"/>
    <s v="Input"/>
    <s v="CO2"/>
    <n v="0.52197000000000005"/>
    <n v="1"/>
    <n v="1"/>
    <m/>
    <n v="0"/>
    <n v="0"/>
    <n v="21"/>
    <m/>
    <n v="0"/>
    <n v="0"/>
    <n v="310"/>
    <n v="5.6671326840000011"/>
  </r>
  <r>
    <n v="2011"/>
    <s v="2A4c"/>
    <x v="14"/>
    <n v="23934"/>
    <n v="3422010"/>
    <n v="27"/>
    <s v="Tonne"/>
    <n v="58"/>
    <s v="Input"/>
    <s v="CO2"/>
    <n v="0.52197000000000005"/>
    <n v="1"/>
    <n v="1"/>
    <m/>
    <n v="0"/>
    <n v="0"/>
    <n v="21"/>
    <m/>
    <n v="0"/>
    <n v="0"/>
    <n v="310"/>
    <n v="30.274260000000002"/>
  </r>
  <r>
    <n v="2011"/>
    <s v="2C7"/>
    <x v="15"/>
    <n v="24201"/>
    <n v="1633002"/>
    <n v="27"/>
    <s v="Tonne"/>
    <n v="990"/>
    <s v="Input"/>
    <s v="CO2"/>
    <n v="0.526586"/>
    <n v="1"/>
    <n v="1"/>
    <m/>
    <n v="0"/>
    <n v="0"/>
    <n v="21"/>
    <m/>
    <n v="0"/>
    <n v="0"/>
    <n v="310"/>
    <n v="521.32014000000004"/>
  </r>
  <r>
    <n v="2011"/>
    <s v="2D2"/>
    <x v="16"/>
    <n v="12005"/>
    <n v="3350002"/>
    <n v="9"/>
    <s v="Kg"/>
    <n v="44427.693600000006"/>
    <s v="Input"/>
    <s v="CO2"/>
    <n v="73.3"/>
    <n v="4.02E-2"/>
    <n v="1"/>
    <m/>
    <n v="0"/>
    <n v="0"/>
    <n v="21"/>
    <m/>
    <n v="0"/>
    <n v="0"/>
    <n v="310"/>
    <n v="130.913307623376"/>
  </r>
  <r>
    <n v="2011"/>
    <s v="2D2"/>
    <x v="16"/>
    <n v="12008"/>
    <n v="3350002"/>
    <n v="9"/>
    <s v="Kg"/>
    <n v="43088"/>
    <s v="Input"/>
    <s v="CO2"/>
    <n v="73.3"/>
    <n v="4.02E-2"/>
    <n v="1"/>
    <m/>
    <n v="0"/>
    <n v="0"/>
    <n v="21"/>
    <m/>
    <n v="0"/>
    <n v="0"/>
    <n v="310"/>
    <n v="126.96568608"/>
  </r>
  <r>
    <n v="2011"/>
    <s v="2D2"/>
    <x v="16"/>
    <n v="12008"/>
    <n v="3350002"/>
    <n v="9"/>
    <s v="Kg"/>
    <n v="13401.5"/>
    <s v="Input"/>
    <s v="CO2"/>
    <n v="73.3"/>
    <n v="4.02E-2"/>
    <n v="1"/>
    <m/>
    <n v="0"/>
    <n v="0"/>
    <n v="21"/>
    <m/>
    <n v="0"/>
    <n v="0"/>
    <n v="310"/>
    <n v="39.489663990000004"/>
  </r>
  <r>
    <n v="2011"/>
    <s v="2D2"/>
    <x v="16"/>
    <n v="12008"/>
    <n v="3350002"/>
    <n v="9"/>
    <s v="Kg"/>
    <n v="6170"/>
    <s v="Input"/>
    <s v="CO2"/>
    <n v="73.3"/>
    <n v="4.02E-2"/>
    <n v="1"/>
    <m/>
    <n v="0"/>
    <n v="0"/>
    <n v="21"/>
    <m/>
    <n v="0"/>
    <n v="0"/>
    <n v="310"/>
    <n v="18.180892199999999"/>
  </r>
  <r>
    <n v="2011"/>
    <s v="2D2"/>
    <x v="16"/>
    <n v="12009"/>
    <n v="3350002"/>
    <n v="9"/>
    <s v="Kg"/>
    <n v="2000.8950000000002"/>
    <s v="Input"/>
    <s v="CO2"/>
    <n v="73.3"/>
    <n v="4.02E-2"/>
    <n v="1"/>
    <m/>
    <n v="0"/>
    <n v="0"/>
    <n v="21"/>
    <m/>
    <n v="0"/>
    <n v="0"/>
    <n v="310"/>
    <n v="5.8959572607000004"/>
  </r>
  <r>
    <n v="2011"/>
    <s v="2D2"/>
    <x v="16"/>
    <n v="17017"/>
    <n v="3350002"/>
    <n v="9"/>
    <s v="Kg"/>
    <n v="31106"/>
    <s v="Input"/>
    <s v="CO2"/>
    <n v="73.3"/>
    <n v="4.02E-2"/>
    <n v="1"/>
    <m/>
    <n v="0"/>
    <n v="0"/>
    <n v="21"/>
    <m/>
    <n v="0"/>
    <n v="0"/>
    <n v="310"/>
    <n v="91.658805959999995"/>
  </r>
  <r>
    <n v="2011"/>
    <s v="2D2"/>
    <x v="16"/>
    <n v="17097"/>
    <n v="3350002"/>
    <n v="9"/>
    <s v="Kg"/>
    <n v="157217.75399999999"/>
    <s v="Input"/>
    <s v="CO2"/>
    <n v="73.3"/>
    <n v="4.02E-2"/>
    <n v="1"/>
    <m/>
    <n v="0"/>
    <n v="0"/>
    <n v="21"/>
    <m/>
    <n v="0"/>
    <n v="0"/>
    <n v="310"/>
    <n v="463.26726700163994"/>
  </r>
  <r>
    <n v="2011"/>
    <s v="2D2"/>
    <x v="16"/>
    <n v="19202"/>
    <n v="3350002"/>
    <n v="9"/>
    <s v="Kg"/>
    <n v="8320318.4740000004"/>
    <s v="Input"/>
    <s v="CO2"/>
    <n v="73.3"/>
    <n v="4.02E-2"/>
    <n v="1"/>
    <m/>
    <n v="0"/>
    <n v="0"/>
    <n v="21"/>
    <m/>
    <n v="0"/>
    <n v="0"/>
    <n v="310"/>
    <n v="24517.149634596841"/>
  </r>
  <r>
    <n v="2011"/>
    <s v="2D2"/>
    <x v="16"/>
    <n v="19209"/>
    <n v="3350002"/>
    <n v="9"/>
    <s v="Kg"/>
    <n v="114917"/>
    <s v="Input"/>
    <s v="CO2"/>
    <n v="73.3"/>
    <n v="4.02E-2"/>
    <n v="1"/>
    <m/>
    <n v="0"/>
    <n v="0"/>
    <n v="21"/>
    <m/>
    <n v="0"/>
    <n v="0"/>
    <n v="310"/>
    <n v="338.62132721999996"/>
  </r>
  <r>
    <n v="2011"/>
    <s v="2D2"/>
    <x v="16"/>
    <n v="19209"/>
    <n v="3350002"/>
    <n v="9"/>
    <s v="Kg"/>
    <n v="12079.5"/>
    <s v="Input"/>
    <s v="CO2"/>
    <n v="73.3"/>
    <n v="4.02E-2"/>
    <n v="1"/>
    <m/>
    <n v="0"/>
    <n v="0"/>
    <n v="21"/>
    <m/>
    <n v="0"/>
    <n v="0"/>
    <n v="310"/>
    <n v="35.594179469999993"/>
  </r>
  <r>
    <n v="2011"/>
    <s v="2D2"/>
    <x v="16"/>
    <n v="19209"/>
    <n v="3350002"/>
    <n v="9"/>
    <s v="Kg"/>
    <n v="30300000"/>
    <s v="Input"/>
    <s v="CO2"/>
    <n v="73.3"/>
    <n v="4.02E-2"/>
    <n v="1"/>
    <m/>
    <n v="0"/>
    <n v="0"/>
    <n v="21"/>
    <m/>
    <n v="0"/>
    <n v="0"/>
    <n v="310"/>
    <n v="89283.797999999995"/>
  </r>
  <r>
    <n v="2011"/>
    <s v="2D2"/>
    <x v="16"/>
    <n v="19209"/>
    <n v="3350002"/>
    <n v="9"/>
    <s v="Kg"/>
    <n v="308077"/>
    <s v="Input"/>
    <s v="CO2"/>
    <n v="73.3"/>
    <n v="4.02E-2"/>
    <n v="1"/>
    <m/>
    <n v="0"/>
    <n v="0"/>
    <n v="21"/>
    <m/>
    <n v="0"/>
    <n v="0"/>
    <n v="310"/>
    <n v="907.79817281999988"/>
  </r>
  <r>
    <n v="2011"/>
    <s v="2D2"/>
    <x v="16"/>
    <n v="19209"/>
    <n v="3350002"/>
    <n v="9"/>
    <s v="Kg"/>
    <n v="1932936"/>
    <s v="Input"/>
    <s v="CO2"/>
    <n v="73.3"/>
    <n v="4.02E-2"/>
    <n v="1"/>
    <m/>
    <n v="0"/>
    <n v="0"/>
    <n v="21"/>
    <m/>
    <n v="0"/>
    <n v="0"/>
    <n v="310"/>
    <n v="5695.705193759999"/>
  </r>
  <r>
    <n v="2011"/>
    <s v="2D2"/>
    <x v="16"/>
    <n v="19209"/>
    <n v="3350002"/>
    <n v="9"/>
    <s v="Kg"/>
    <n v="1131645.8825000001"/>
    <s v="Input"/>
    <s v="CO2"/>
    <n v="73.3"/>
    <n v="4.02E-2"/>
    <n v="1"/>
    <m/>
    <n v="0"/>
    <n v="0"/>
    <n v="21"/>
    <m/>
    <n v="0"/>
    <n v="0"/>
    <n v="310"/>
    <n v="3334.5756561274502"/>
  </r>
  <r>
    <n v="2011"/>
    <s v="2D2"/>
    <x v="16"/>
    <n v="20116"/>
    <n v="3350002"/>
    <n v="9"/>
    <s v="Kg"/>
    <n v="983787"/>
    <s v="Input"/>
    <s v="CO2"/>
    <n v="73.3"/>
    <n v="4.02E-2"/>
    <n v="1"/>
    <m/>
    <n v="0"/>
    <n v="0"/>
    <n v="21"/>
    <m/>
    <n v="0"/>
    <n v="0"/>
    <n v="310"/>
    <n v="2898.88580142"/>
  </r>
  <r>
    <n v="2011"/>
    <s v="2D2"/>
    <x v="16"/>
    <n v="20116"/>
    <n v="3350002"/>
    <n v="9"/>
    <s v="Kg"/>
    <n v="10934335.625"/>
    <s v="Input"/>
    <s v="CO2"/>
    <n v="73.3"/>
    <n v="4.02E-2"/>
    <n v="1"/>
    <m/>
    <n v="0"/>
    <n v="0"/>
    <n v="21"/>
    <m/>
    <n v="0"/>
    <n v="0"/>
    <n v="310"/>
    <n v="32219.7694127625"/>
  </r>
  <r>
    <n v="2011"/>
    <s v="2D2"/>
    <x v="16"/>
    <n v="20131"/>
    <n v="3350002"/>
    <n v="9"/>
    <s v="Kg"/>
    <n v="11700000"/>
    <s v="Input"/>
    <s v="CO2"/>
    <n v="73.3"/>
    <n v="4.02E-2"/>
    <n v="1"/>
    <m/>
    <n v="0"/>
    <n v="0"/>
    <n v="21"/>
    <m/>
    <n v="0"/>
    <n v="0"/>
    <n v="310"/>
    <n v="34475.921999999999"/>
  </r>
  <r>
    <n v="2011"/>
    <s v="2D2"/>
    <x v="16"/>
    <n v="20131"/>
    <n v="3350002"/>
    <n v="9"/>
    <s v="Kg"/>
    <n v="16400000"/>
    <s v="Input"/>
    <s v="CO2"/>
    <n v="73.3"/>
    <n v="4.02E-2"/>
    <n v="1"/>
    <m/>
    <n v="0"/>
    <n v="0"/>
    <n v="21"/>
    <m/>
    <n v="0"/>
    <n v="0"/>
    <n v="310"/>
    <n v="48325.224000000002"/>
  </r>
  <r>
    <n v="2011"/>
    <s v="2D2"/>
    <x v="16"/>
    <n v="20131"/>
    <n v="3350002"/>
    <n v="9"/>
    <s v="Kg"/>
    <n v="36315"/>
    <s v="Input"/>
    <s v="CO2"/>
    <n v="73.3"/>
    <n v="4.02E-2"/>
    <n v="1"/>
    <m/>
    <n v="0"/>
    <n v="0"/>
    <n v="21"/>
    <m/>
    <n v="0"/>
    <n v="0"/>
    <n v="310"/>
    <n v="107.00795789999999"/>
  </r>
  <r>
    <n v="2011"/>
    <s v="2D2"/>
    <x v="16"/>
    <n v="20131"/>
    <n v="3350002"/>
    <n v="9"/>
    <s v="Kg"/>
    <n v="2044808"/>
    <s v="Input"/>
    <s v="CO2"/>
    <n v="73.3"/>
    <n v="4.02E-2"/>
    <n v="1"/>
    <m/>
    <n v="0"/>
    <n v="0"/>
    <n v="21"/>
    <m/>
    <n v="0"/>
    <n v="0"/>
    <n v="310"/>
    <n v="6025.3539412800001"/>
  </r>
  <r>
    <n v="2011"/>
    <s v="2D2"/>
    <x v="16"/>
    <n v="20211"/>
    <n v="3350002"/>
    <n v="9"/>
    <s v="Kg"/>
    <n v="196728"/>
    <s v="Input"/>
    <s v="CO2"/>
    <n v="73.3"/>
    <n v="4.02E-2"/>
    <n v="1"/>
    <m/>
    <n v="0"/>
    <n v="0"/>
    <n v="21"/>
    <m/>
    <n v="0"/>
    <n v="0"/>
    <n v="310"/>
    <n v="579.69052848000001"/>
  </r>
  <r>
    <n v="2011"/>
    <s v="2D2"/>
    <x v="16"/>
    <n v="20231"/>
    <n v="3350002"/>
    <n v="9"/>
    <s v="Kg"/>
    <n v="63409.690399999999"/>
    <s v="Input"/>
    <s v="CO2"/>
    <n v="73.3"/>
    <n v="4.02E-2"/>
    <n v="1"/>
    <m/>
    <n v="0"/>
    <n v="0"/>
    <n v="21"/>
    <m/>
    <n v="0"/>
    <n v="0"/>
    <n v="310"/>
    <n v="186.84679831406399"/>
  </r>
  <r>
    <n v="2011"/>
    <s v="2D2"/>
    <x v="16"/>
    <n v="20231"/>
    <n v="3350002"/>
    <n v="9"/>
    <s v="Kg"/>
    <n v="62883"/>
    <s v="Input"/>
    <s v="CO2"/>
    <n v="73.3"/>
    <n v="4.02E-2"/>
    <n v="1"/>
    <m/>
    <n v="0"/>
    <n v="0"/>
    <n v="21"/>
    <m/>
    <n v="0"/>
    <n v="0"/>
    <n v="310"/>
    <n v="185.29482077999998"/>
  </r>
  <r>
    <n v="2011"/>
    <s v="2D2"/>
    <x v="16"/>
    <n v="20231"/>
    <n v="3350002"/>
    <n v="9"/>
    <s v="Kg"/>
    <n v="10622.5"/>
    <s v="Input"/>
    <s v="CO2"/>
    <n v="73.3"/>
    <n v="4.02E-2"/>
    <n v="1"/>
    <m/>
    <n v="0"/>
    <n v="0"/>
    <n v="21"/>
    <m/>
    <n v="0"/>
    <n v="0"/>
    <n v="310"/>
    <n v="31.30089585"/>
  </r>
  <r>
    <n v="2011"/>
    <s v="2D2"/>
    <x v="16"/>
    <n v="20232"/>
    <n v="3350002"/>
    <n v="9"/>
    <s v="Kg"/>
    <n v="28287.345000000001"/>
    <s v="Input"/>
    <s v="CO2"/>
    <n v="73.3"/>
    <n v="4.02E-2"/>
    <n v="1"/>
    <m/>
    <n v="0"/>
    <n v="0"/>
    <n v="21"/>
    <m/>
    <n v="0"/>
    <n v="0"/>
    <n v="310"/>
    <n v="83.353188017699992"/>
  </r>
  <r>
    <n v="2011"/>
    <s v="2D2"/>
    <x v="16"/>
    <n v="20236"/>
    <n v="3350002"/>
    <n v="9"/>
    <s v="Kg"/>
    <n v="26453"/>
    <s v="Input"/>
    <s v="CO2"/>
    <n v="73.3"/>
    <n v="4.02E-2"/>
    <n v="1"/>
    <m/>
    <n v="0"/>
    <n v="0"/>
    <n v="21"/>
    <m/>
    <n v="0"/>
    <n v="0"/>
    <n v="310"/>
    <n v="77.947996979999999"/>
  </r>
  <r>
    <n v="2011"/>
    <s v="2D2"/>
    <x v="16"/>
    <n v="20236"/>
    <n v="3350002"/>
    <n v="9"/>
    <s v="Kg"/>
    <n v="6108862.0266000004"/>
    <s v="Input"/>
    <s v="CO2"/>
    <n v="73.3"/>
    <n v="4.02E-2"/>
    <n v="1"/>
    <m/>
    <n v="0"/>
    <n v="0"/>
    <n v="21"/>
    <m/>
    <n v="0"/>
    <n v="0"/>
    <n v="310"/>
    <n v="18000.739379301158"/>
  </r>
  <r>
    <n v="2011"/>
    <s v="2D2"/>
    <x v="16"/>
    <n v="20236"/>
    <n v="3350002"/>
    <n v="9"/>
    <s v="Kg"/>
    <n v="172252"/>
    <s v="Input"/>
    <s v="CO2"/>
    <n v="73.3"/>
    <n v="4.02E-2"/>
    <n v="1"/>
    <m/>
    <n v="0"/>
    <n v="0"/>
    <n v="21"/>
    <m/>
    <n v="0"/>
    <n v="0"/>
    <n v="310"/>
    <n v="507.56807831999998"/>
  </r>
  <r>
    <n v="2011"/>
    <s v="2D2"/>
    <x v="16"/>
    <n v="20236"/>
    <n v="3350002"/>
    <n v="9"/>
    <s v="Kg"/>
    <n v="784295.53580000007"/>
    <s v="Input"/>
    <s v="CO2"/>
    <n v="73.3"/>
    <n v="4.02E-2"/>
    <n v="1"/>
    <m/>
    <n v="0"/>
    <n v="0"/>
    <n v="21"/>
    <m/>
    <n v="0"/>
    <n v="0"/>
    <n v="310"/>
    <n v="2311.0522835204279"/>
  </r>
  <r>
    <n v="2011"/>
    <s v="2D2"/>
    <x v="16"/>
    <n v="20236"/>
    <n v="3350002"/>
    <n v="9"/>
    <s v="Kg"/>
    <n v="1251312"/>
    <s v="Input"/>
    <s v="CO2"/>
    <n v="73.3"/>
    <n v="4.02E-2"/>
    <n v="1"/>
    <m/>
    <n v="0"/>
    <n v="0"/>
    <n v="21"/>
    <m/>
    <n v="0"/>
    <n v="0"/>
    <n v="310"/>
    <n v="3687.1910179199995"/>
  </r>
  <r>
    <n v="2011"/>
    <s v="2D2"/>
    <x v="16"/>
    <n v="20236"/>
    <n v="3350002"/>
    <n v="9"/>
    <s v="Kg"/>
    <n v="2315.5"/>
    <s v="Input"/>
    <s v="CO2"/>
    <n v="73.3"/>
    <n v="4.02E-2"/>
    <n v="1"/>
    <m/>
    <n v="0"/>
    <n v="0"/>
    <n v="21"/>
    <m/>
    <n v="0"/>
    <n v="0"/>
    <n v="310"/>
    <n v="6.8229912299999995"/>
  </r>
  <r>
    <n v="2011"/>
    <s v="2D2"/>
    <x v="16"/>
    <n v="20236"/>
    <n v="3350002"/>
    <n v="9"/>
    <s v="Kg"/>
    <n v="16862.907600000002"/>
    <s v="Input"/>
    <s v="CO2"/>
    <n v="73.3"/>
    <n v="4.02E-2"/>
    <n v="1"/>
    <m/>
    <n v="0"/>
    <n v="0"/>
    <n v="21"/>
    <m/>
    <n v="0"/>
    <n v="0"/>
    <n v="310"/>
    <n v="49.689255308615998"/>
  </r>
  <r>
    <n v="2011"/>
    <s v="2D2"/>
    <x v="16"/>
    <n v="20236"/>
    <n v="3350002"/>
    <n v="9"/>
    <s v="Kg"/>
    <n v="996976.5"/>
    <s v="Input"/>
    <s v="CO2"/>
    <n v="73.3"/>
    <n v="4.02E-2"/>
    <n v="1"/>
    <m/>
    <n v="0"/>
    <n v="0"/>
    <n v="21"/>
    <m/>
    <n v="0"/>
    <n v="0"/>
    <n v="310"/>
    <n v="2937.75077349"/>
  </r>
  <r>
    <n v="2011"/>
    <s v="2D2"/>
    <x v="16"/>
    <n v="20236"/>
    <n v="3350002"/>
    <n v="9"/>
    <s v="Kg"/>
    <n v="319672"/>
    <s v="Input"/>
    <s v="CO2"/>
    <n v="73.3"/>
    <n v="4.02E-2"/>
    <n v="1"/>
    <m/>
    <n v="0"/>
    <n v="0"/>
    <n v="21"/>
    <m/>
    <n v="0"/>
    <n v="0"/>
    <n v="310"/>
    <n v="941.96469551999996"/>
  </r>
  <r>
    <n v="2011"/>
    <s v="2D2"/>
    <x v="16"/>
    <n v="20236"/>
    <n v="3350002"/>
    <n v="9"/>
    <s v="Kg"/>
    <n v="42560"/>
    <s v="Input"/>
    <s v="CO2"/>
    <n v="73.3"/>
    <n v="4.02E-2"/>
    <n v="1"/>
    <m/>
    <n v="0"/>
    <n v="0"/>
    <n v="21"/>
    <m/>
    <n v="0"/>
    <n v="0"/>
    <n v="310"/>
    <n v="125.4098496"/>
  </r>
  <r>
    <n v="2011"/>
    <s v="2D2"/>
    <x v="16"/>
    <n v="20236"/>
    <n v="3350002"/>
    <n v="9"/>
    <s v="Kg"/>
    <n v="28000"/>
    <s v="Input"/>
    <s v="CO2"/>
    <n v="73.3"/>
    <n v="4.02E-2"/>
    <n v="1"/>
    <m/>
    <n v="0"/>
    <n v="0"/>
    <n v="21"/>
    <m/>
    <n v="0"/>
    <n v="0"/>
    <n v="310"/>
    <n v="82.506479999999996"/>
  </r>
  <r>
    <n v="2011"/>
    <s v="2D2"/>
    <x v="16"/>
    <n v="20236"/>
    <n v="3350002"/>
    <n v="9"/>
    <s v="Kg"/>
    <n v="2410715"/>
    <s v="Input"/>
    <s v="CO2"/>
    <n v="73.3"/>
    <n v="4.02E-2"/>
    <n v="1"/>
    <m/>
    <n v="0"/>
    <n v="0"/>
    <n v="21"/>
    <m/>
    <n v="0"/>
    <n v="0"/>
    <n v="310"/>
    <n v="7103.5574618999999"/>
  </r>
  <r>
    <n v="2011"/>
    <s v="2D2"/>
    <x v="16"/>
    <n v="20236"/>
    <n v="3350002"/>
    <n v="9"/>
    <s v="Kg"/>
    <n v="1119863"/>
    <s v="Input"/>
    <s v="CO2"/>
    <n v="73.3"/>
    <n v="4.02E-2"/>
    <n v="1"/>
    <m/>
    <n v="0"/>
    <n v="0"/>
    <n v="21"/>
    <m/>
    <n v="0"/>
    <n v="0"/>
    <n v="310"/>
    <n v="3299.8555075799995"/>
  </r>
  <r>
    <n v="2011"/>
    <s v="2D2"/>
    <x v="16"/>
    <n v="20237"/>
    <n v="3350002"/>
    <n v="9"/>
    <s v="Kg"/>
    <n v="1379601"/>
    <s v="Input"/>
    <s v="CO2"/>
    <n v="73.3"/>
    <n v="4.02E-2"/>
    <n v="1"/>
    <m/>
    <n v="0"/>
    <n v="0"/>
    <n v="21"/>
    <m/>
    <n v="0"/>
    <n v="0"/>
    <n v="310"/>
    <n v="4065.21508266"/>
  </r>
  <r>
    <n v="2011"/>
    <s v="2D2"/>
    <x v="16"/>
    <n v="20237"/>
    <n v="3350002"/>
    <n v="9"/>
    <s v="Kg"/>
    <n v="108384"/>
    <s v="Input"/>
    <s v="CO2"/>
    <n v="73.3"/>
    <n v="4.02E-2"/>
    <n v="1"/>
    <m/>
    <n v="0"/>
    <n v="0"/>
    <n v="21"/>
    <m/>
    <n v="0"/>
    <n v="0"/>
    <n v="310"/>
    <n v="319.37079743999999"/>
  </r>
  <r>
    <n v="2011"/>
    <s v="2D2"/>
    <x v="16"/>
    <n v="20237"/>
    <n v="3350002"/>
    <n v="9"/>
    <s v="Kg"/>
    <n v="1127005"/>
    <s v="Input"/>
    <s v="CO2"/>
    <n v="73.3"/>
    <n v="4.02E-2"/>
    <n v="1"/>
    <m/>
    <n v="0"/>
    <n v="0"/>
    <n v="21"/>
    <m/>
    <n v="0"/>
    <n v="0"/>
    <n v="310"/>
    <n v="3320.9005533"/>
  </r>
  <r>
    <n v="2011"/>
    <s v="2D2"/>
    <x v="16"/>
    <n v="20237"/>
    <n v="3350002"/>
    <n v="9"/>
    <s v="Kg"/>
    <n v="7437"/>
    <s v="Input"/>
    <s v="CO2"/>
    <n v="73.3"/>
    <n v="4.02E-2"/>
    <n v="1"/>
    <m/>
    <n v="0"/>
    <n v="0"/>
    <n v="21"/>
    <m/>
    <n v="0"/>
    <n v="0"/>
    <n v="310"/>
    <n v="21.91431042"/>
  </r>
  <r>
    <n v="2011"/>
    <s v="2D2"/>
    <x v="16"/>
    <n v="20237"/>
    <n v="3350002"/>
    <n v="9"/>
    <s v="Kg"/>
    <n v="15720"/>
    <s v="Input"/>
    <s v="CO2"/>
    <n v="73.3"/>
    <n v="4.02E-2"/>
    <n v="1"/>
    <m/>
    <n v="0"/>
    <n v="0"/>
    <n v="21"/>
    <m/>
    <n v="0"/>
    <n v="0"/>
    <n v="310"/>
    <n v="46.321495200000001"/>
  </r>
  <r>
    <n v="2011"/>
    <s v="2D2"/>
    <x v="16"/>
    <n v="20237"/>
    <n v="3350002"/>
    <n v="9"/>
    <s v="Kg"/>
    <n v="759004"/>
    <s v="Input"/>
    <s v="CO2"/>
    <n v="73.3"/>
    <n v="4.02E-2"/>
    <n v="1"/>
    <m/>
    <n v="0"/>
    <n v="0"/>
    <n v="21"/>
    <m/>
    <n v="0"/>
    <n v="0"/>
    <n v="310"/>
    <n v="2236.5267266400001"/>
  </r>
  <r>
    <n v="2011"/>
    <s v="2D2"/>
    <x v="16"/>
    <n v="20237"/>
    <n v="3350002"/>
    <n v="9"/>
    <s v="Kg"/>
    <n v="13333.250000000002"/>
    <s v="Input"/>
    <s v="CO2"/>
    <n v="73.3"/>
    <n v="4.02E-2"/>
    <n v="1"/>
    <m/>
    <n v="0"/>
    <n v="0"/>
    <n v="21"/>
    <m/>
    <n v="0"/>
    <n v="0"/>
    <n v="310"/>
    <n v="39.288554445000003"/>
  </r>
  <r>
    <n v="2011"/>
    <s v="2D2"/>
    <x v="16"/>
    <n v="20237"/>
    <n v="3350002"/>
    <n v="9"/>
    <s v="Kg"/>
    <n v="282230"/>
    <s v="Input"/>
    <s v="CO2"/>
    <n v="73.3"/>
    <n v="4.02E-2"/>
    <n v="1"/>
    <m/>
    <n v="0"/>
    <n v="0"/>
    <n v="21"/>
    <m/>
    <n v="0"/>
    <n v="0"/>
    <n v="310"/>
    <n v="831.63585179999995"/>
  </r>
  <r>
    <n v="2011"/>
    <s v="2D2"/>
    <x v="16"/>
    <n v="20237"/>
    <n v="3350002"/>
    <n v="9"/>
    <s v="Kg"/>
    <n v="138"/>
    <s v="Input"/>
    <s v="CO2"/>
    <n v="73.3"/>
    <n v="4.02E-2"/>
    <n v="1"/>
    <m/>
    <n v="0"/>
    <n v="0"/>
    <n v="21"/>
    <m/>
    <n v="0"/>
    <n v="0"/>
    <n v="310"/>
    <n v="0.40663907999999999"/>
  </r>
  <r>
    <n v="2011"/>
    <s v="2D2"/>
    <x v="16"/>
    <n v="20291"/>
    <n v="3350002"/>
    <n v="9"/>
    <s v="Kg"/>
    <n v="8439.7906000000003"/>
    <s v="Input"/>
    <s v="CO2"/>
    <n v="73.3"/>
    <n v="4.02E-2"/>
    <n v="1"/>
    <m/>
    <n v="0"/>
    <n v="0"/>
    <n v="21"/>
    <m/>
    <n v="0"/>
    <n v="0"/>
    <n v="310"/>
    <n v="24.869193369396001"/>
  </r>
  <r>
    <n v="2011"/>
    <s v="2D2"/>
    <x v="16"/>
    <n v="20291"/>
    <n v="3350002"/>
    <n v="9"/>
    <s v="Kg"/>
    <n v="234962"/>
    <s v="Input"/>
    <s v="CO2"/>
    <n v="73.3"/>
    <n v="4.02E-2"/>
    <n v="1"/>
    <m/>
    <n v="0"/>
    <n v="0"/>
    <n v="21"/>
    <m/>
    <n v="0"/>
    <n v="0"/>
    <n v="310"/>
    <n v="692.35312691999991"/>
  </r>
  <r>
    <n v="2011"/>
    <s v="2D2"/>
    <x v="16"/>
    <n v="20291"/>
    <n v="3350002"/>
    <n v="9"/>
    <s v="Kg"/>
    <n v="98269"/>
    <s v="Input"/>
    <s v="CO2"/>
    <n v="73.3"/>
    <n v="4.02E-2"/>
    <n v="1"/>
    <m/>
    <n v="0"/>
    <n v="0"/>
    <n v="21"/>
    <m/>
    <n v="0"/>
    <n v="0"/>
    <n v="310"/>
    <n v="289.56533153999999"/>
  </r>
  <r>
    <n v="2011"/>
    <s v="2D2"/>
    <x v="16"/>
    <n v="20291"/>
    <n v="3350002"/>
    <n v="9"/>
    <s v="Kg"/>
    <n v="134246.65360000002"/>
    <s v="Input"/>
    <s v="CO2"/>
    <n v="73.3"/>
    <n v="4.02E-2"/>
    <n v="1"/>
    <m/>
    <n v="0"/>
    <n v="0"/>
    <n v="21"/>
    <m/>
    <n v="0"/>
    <n v="0"/>
    <n v="310"/>
    <n v="395.57924429697607"/>
  </r>
  <r>
    <n v="2011"/>
    <s v="2D2"/>
    <x v="16"/>
    <n v="20291"/>
    <n v="3350002"/>
    <n v="9"/>
    <s v="Kg"/>
    <n v="19810"/>
    <s v="Input"/>
    <s v="CO2"/>
    <n v="73.3"/>
    <n v="4.02E-2"/>
    <n v="1"/>
    <m/>
    <n v="0"/>
    <n v="0"/>
    <n v="21"/>
    <m/>
    <n v="0"/>
    <n v="0"/>
    <n v="310"/>
    <n v="58.3733346"/>
  </r>
  <r>
    <n v="2011"/>
    <s v="2D2"/>
    <x v="16"/>
    <n v="20291"/>
    <n v="3350002"/>
    <n v="9"/>
    <s v="Kg"/>
    <n v="2707"/>
    <s v="Input"/>
    <s v="CO2"/>
    <n v="73.3"/>
    <n v="4.02E-2"/>
    <n v="1"/>
    <m/>
    <n v="0"/>
    <n v="0"/>
    <n v="21"/>
    <m/>
    <n v="0"/>
    <n v="0"/>
    <n v="310"/>
    <n v="7.9766086200000004"/>
  </r>
  <r>
    <n v="2011"/>
    <s v="2D2"/>
    <x v="16"/>
    <n v="20291"/>
    <n v="3350002"/>
    <n v="9"/>
    <s v="Kg"/>
    <n v="20093"/>
    <s v="Input"/>
    <s v="CO2"/>
    <n v="73.3"/>
    <n v="4.02E-2"/>
    <n v="1"/>
    <m/>
    <n v="0"/>
    <n v="0"/>
    <n v="21"/>
    <m/>
    <n v="0"/>
    <n v="0"/>
    <n v="310"/>
    <n v="59.207239379999997"/>
  </r>
  <r>
    <n v="2011"/>
    <s v="2D2"/>
    <x v="16"/>
    <n v="20291"/>
    <n v="3350002"/>
    <n v="9"/>
    <s v="Kg"/>
    <n v="48091.006500000003"/>
    <s v="Input"/>
    <s v="CO2"/>
    <n v="73.3"/>
    <n v="4.02E-2"/>
    <n v="1"/>
    <m/>
    <n v="0"/>
    <n v="0"/>
    <n v="21"/>
    <m/>
    <n v="0"/>
    <n v="0"/>
    <n v="310"/>
    <n v="141.70784521329"/>
  </r>
  <r>
    <n v="2011"/>
    <s v="2D2"/>
    <x v="16"/>
    <n v="20291"/>
    <n v="3350002"/>
    <n v="9"/>
    <s v="Kg"/>
    <n v="59006.117900000005"/>
    <s v="Input"/>
    <s v="CO2"/>
    <n v="73.3"/>
    <n v="4.02E-2"/>
    <n v="1"/>
    <m/>
    <n v="0"/>
    <n v="0"/>
    <n v="21"/>
    <m/>
    <n v="0"/>
    <n v="0"/>
    <n v="310"/>
    <n v="173.87096737121399"/>
  </r>
  <r>
    <n v="2011"/>
    <s v="2D2"/>
    <x v="16"/>
    <n v="20291"/>
    <n v="3350002"/>
    <n v="9"/>
    <s v="Kg"/>
    <n v="708784.41120000009"/>
    <s v="Input"/>
    <s v="CO2"/>
    <n v="73.3"/>
    <n v="4.02E-2"/>
    <n v="1"/>
    <m/>
    <n v="0"/>
    <n v="0"/>
    <n v="21"/>
    <m/>
    <n v="0"/>
    <n v="0"/>
    <n v="310"/>
    <n v="2088.5466731065922"/>
  </r>
  <r>
    <n v="2011"/>
    <s v="2D2"/>
    <x v="16"/>
    <n v="20291"/>
    <n v="3350002"/>
    <n v="9"/>
    <s v="Kg"/>
    <n v="111220"/>
    <s v="Input"/>
    <s v="CO2"/>
    <n v="73.3"/>
    <n v="4.02E-2"/>
    <n v="1"/>
    <m/>
    <n v="0"/>
    <n v="0"/>
    <n v="21"/>
    <m/>
    <n v="0"/>
    <n v="0"/>
    <n v="310"/>
    <n v="327.7275252"/>
  </r>
  <r>
    <n v="2011"/>
    <s v="2D2"/>
    <x v="16"/>
    <n v="20291"/>
    <n v="3350002"/>
    <n v="9"/>
    <s v="Kg"/>
    <n v="15179"/>
    <s v="Input"/>
    <s v="CO2"/>
    <n v="73.3"/>
    <n v="4.02E-2"/>
    <n v="1"/>
    <m/>
    <n v="0"/>
    <n v="0"/>
    <n v="21"/>
    <m/>
    <n v="0"/>
    <n v="0"/>
    <n v="310"/>
    <n v="44.727352139999994"/>
  </r>
  <r>
    <n v="2011"/>
    <s v="2D2"/>
    <x v="16"/>
    <n v="20291"/>
    <n v="3350002"/>
    <n v="9"/>
    <s v="Kg"/>
    <n v="122837.79470000001"/>
    <s v="Input"/>
    <s v="CO2"/>
    <n v="73.3"/>
    <n v="4.02E-2"/>
    <n v="1"/>
    <m/>
    <n v="0"/>
    <n v="0"/>
    <n v="21"/>
    <m/>
    <n v="0"/>
    <n v="0"/>
    <n v="310"/>
    <n v="361.96121613070204"/>
  </r>
  <r>
    <n v="2011"/>
    <s v="2D2"/>
    <x v="16"/>
    <n v="20291"/>
    <n v="3350002"/>
    <n v="9"/>
    <s v="Kg"/>
    <n v="12910"/>
    <s v="Input"/>
    <s v="CO2"/>
    <n v="73.3"/>
    <n v="4.02E-2"/>
    <n v="1"/>
    <m/>
    <n v="0"/>
    <n v="0"/>
    <n v="21"/>
    <m/>
    <n v="0"/>
    <n v="0"/>
    <n v="310"/>
    <n v="38.041380599999997"/>
  </r>
  <r>
    <n v="2011"/>
    <s v="2D2"/>
    <x v="16"/>
    <n v="20291"/>
    <n v="3350002"/>
    <n v="9"/>
    <s v="Kg"/>
    <n v="120046"/>
    <s v="Input"/>
    <s v="CO2"/>
    <n v="73.3"/>
    <n v="4.02E-2"/>
    <n v="1"/>
    <m/>
    <n v="0"/>
    <n v="0"/>
    <n v="21"/>
    <m/>
    <n v="0"/>
    <n v="0"/>
    <n v="310"/>
    <n v="353.73474635999992"/>
  </r>
  <r>
    <n v="2011"/>
    <s v="2D2"/>
    <x v="16"/>
    <n v="20291"/>
    <n v="3350002"/>
    <n v="9"/>
    <s v="Kg"/>
    <n v="81896.252000000008"/>
    <s v="Input"/>
    <s v="CO2"/>
    <n v="73.3"/>
    <n v="4.02E-2"/>
    <n v="1"/>
    <m/>
    <n v="0"/>
    <n v="0"/>
    <n v="21"/>
    <m/>
    <n v="0"/>
    <n v="0"/>
    <n v="310"/>
    <n v="241.32040991832002"/>
  </r>
  <r>
    <n v="2011"/>
    <s v="2D2"/>
    <x v="16"/>
    <n v="20291"/>
    <n v="3350002"/>
    <n v="9"/>
    <s v="Kg"/>
    <n v="24116"/>
    <s v="Input"/>
    <s v="CO2"/>
    <n v="73.3"/>
    <n v="4.02E-2"/>
    <n v="1"/>
    <m/>
    <n v="0"/>
    <n v="0"/>
    <n v="21"/>
    <m/>
    <n v="0"/>
    <n v="0"/>
    <n v="310"/>
    <n v="71.061652559999999"/>
  </r>
  <r>
    <n v="2011"/>
    <s v="2D2"/>
    <x v="16"/>
    <n v="20291"/>
    <n v="3350002"/>
    <n v="9"/>
    <s v="Kg"/>
    <n v="194211"/>
    <s v="Input"/>
    <s v="CO2"/>
    <n v="73.3"/>
    <n v="4.02E-2"/>
    <n v="1"/>
    <m/>
    <n v="0"/>
    <n v="0"/>
    <n v="21"/>
    <m/>
    <n v="0"/>
    <n v="0"/>
    <n v="310"/>
    <n v="572.27378525999995"/>
  </r>
  <r>
    <n v="2011"/>
    <s v="2D2"/>
    <x v="16"/>
    <n v="20291"/>
    <n v="3350002"/>
    <n v="9"/>
    <s v="Kg"/>
    <n v="49749.998100000004"/>
    <s v="Input"/>
    <s v="CO2"/>
    <n v="73.3"/>
    <n v="4.02E-2"/>
    <n v="1"/>
    <m/>
    <n v="0"/>
    <n v="0"/>
    <n v="21"/>
    <m/>
    <n v="0"/>
    <n v="0"/>
    <n v="310"/>
    <n v="146.596329401346"/>
  </r>
  <r>
    <n v="2011"/>
    <s v="2D2"/>
    <x v="16"/>
    <n v="20291"/>
    <n v="3350002"/>
    <n v="9"/>
    <s v="Kg"/>
    <n v="49107"/>
    <s v="Input"/>
    <s v="CO2"/>
    <n v="73.3"/>
    <n v="4.02E-2"/>
    <n v="1"/>
    <m/>
    <n v="0"/>
    <n v="0"/>
    <n v="21"/>
    <m/>
    <n v="0"/>
    <n v="0"/>
    <n v="310"/>
    <n v="144.70163262"/>
  </r>
  <r>
    <n v="2011"/>
    <s v="2D2"/>
    <x v="16"/>
    <n v="20291"/>
    <n v="3350002"/>
    <n v="9"/>
    <s v="Kg"/>
    <n v="250.16540000000001"/>
    <s v="Input"/>
    <s v="CO2"/>
    <n v="73.3"/>
    <n v="4.02E-2"/>
    <n v="1"/>
    <m/>
    <n v="0"/>
    <n v="0"/>
    <n v="21"/>
    <m/>
    <n v="0"/>
    <n v="0"/>
    <n v="310"/>
    <n v="0.73715237756400009"/>
  </r>
  <r>
    <n v="2011"/>
    <s v="2D2"/>
    <x v="16"/>
    <n v="20291"/>
    <n v="3350002"/>
    <n v="9"/>
    <s v="Kg"/>
    <n v="78053"/>
    <s v="Input"/>
    <s v="CO2"/>
    <n v="73.3"/>
    <n v="4.02E-2"/>
    <n v="1"/>
    <m/>
    <n v="0"/>
    <n v="0"/>
    <n v="21"/>
    <m/>
    <n v="0"/>
    <n v="0"/>
    <n v="310"/>
    <n v="229.99565297999999"/>
  </r>
  <r>
    <n v="2011"/>
    <s v="2D2"/>
    <x v="16"/>
    <n v="20291"/>
    <n v="3350002"/>
    <n v="9"/>
    <s v="Kg"/>
    <n v="104448"/>
    <s v="Input"/>
    <s v="CO2"/>
    <n v="73.3"/>
    <n v="4.02E-2"/>
    <n v="1"/>
    <m/>
    <n v="0"/>
    <n v="0"/>
    <n v="21"/>
    <m/>
    <n v="0"/>
    <n v="0"/>
    <n v="310"/>
    <n v="307.77274367999996"/>
  </r>
  <r>
    <n v="2011"/>
    <s v="2D2"/>
    <x v="16"/>
    <n v="20291"/>
    <n v="3350002"/>
    <n v="9"/>
    <s v="Kg"/>
    <n v="118730"/>
    <s v="Input"/>
    <s v="CO2"/>
    <n v="73.3"/>
    <n v="4.02E-2"/>
    <n v="1"/>
    <m/>
    <n v="0"/>
    <n v="0"/>
    <n v="21"/>
    <m/>
    <n v="0"/>
    <n v="0"/>
    <n v="310"/>
    <n v="349.85694179999996"/>
  </r>
  <r>
    <n v="2011"/>
    <s v="2D2"/>
    <x v="16"/>
    <n v="20291"/>
    <n v="3350002"/>
    <n v="9"/>
    <s v="Kg"/>
    <n v="23607.6852"/>
    <s v="Input"/>
    <s v="CO2"/>
    <n v="73.3"/>
    <n v="4.02E-2"/>
    <n v="1"/>
    <m/>
    <n v="0"/>
    <n v="0"/>
    <n v="21"/>
    <m/>
    <n v="0"/>
    <n v="0"/>
    <n v="310"/>
    <n v="69.563821671431995"/>
  </r>
  <r>
    <n v="2011"/>
    <s v="2D2"/>
    <x v="16"/>
    <n v="20291"/>
    <n v="3350002"/>
    <n v="9"/>
    <s v="Kg"/>
    <n v="498428.22630000004"/>
    <s v="Input"/>
    <s v="CO2"/>
    <n v="73.3"/>
    <n v="4.02E-2"/>
    <n v="1"/>
    <m/>
    <n v="0"/>
    <n v="0"/>
    <n v="21"/>
    <m/>
    <n v="0"/>
    <n v="0"/>
    <n v="310"/>
    <n v="1468.6985173091582"/>
  </r>
  <r>
    <n v="2011"/>
    <s v="2D2"/>
    <x v="16"/>
    <n v="20291"/>
    <n v="3350002"/>
    <n v="9"/>
    <s v="Kg"/>
    <n v="28300"/>
    <s v="Input"/>
    <s v="CO2"/>
    <n v="73.3"/>
    <n v="4.02E-2"/>
    <n v="1"/>
    <m/>
    <n v="0"/>
    <n v="0"/>
    <n v="21"/>
    <m/>
    <n v="0"/>
    <n v="0"/>
    <n v="310"/>
    <n v="83.390478000000002"/>
  </r>
  <r>
    <n v="2011"/>
    <s v="2D2"/>
    <x v="16"/>
    <n v="20291"/>
    <n v="3350002"/>
    <n v="9"/>
    <s v="Kg"/>
    <n v="24500"/>
    <s v="Input"/>
    <s v="CO2"/>
    <n v="73.3"/>
    <n v="4.02E-2"/>
    <n v="1"/>
    <m/>
    <n v="0"/>
    <n v="0"/>
    <n v="21"/>
    <m/>
    <n v="0"/>
    <n v="0"/>
    <n v="310"/>
    <n v="72.193169999999995"/>
  </r>
  <r>
    <n v="2011"/>
    <s v="2D2"/>
    <x v="16"/>
    <n v="20291"/>
    <n v="3350002"/>
    <n v="9"/>
    <s v="Kg"/>
    <n v="132145"/>
    <s v="Input"/>
    <s v="CO2"/>
    <n v="73.3"/>
    <n v="4.02E-2"/>
    <n v="1"/>
    <m/>
    <n v="0"/>
    <n v="0"/>
    <n v="21"/>
    <m/>
    <n v="0"/>
    <n v="0"/>
    <n v="310"/>
    <n v="389.38638570000001"/>
  </r>
  <r>
    <n v="2011"/>
    <s v="2D2"/>
    <x v="16"/>
    <n v="20291"/>
    <n v="3350002"/>
    <n v="9"/>
    <s v="Kg"/>
    <n v="10460.8637"/>
    <s v="Input"/>
    <s v="CO2"/>
    <n v="73.3"/>
    <n v="4.02E-2"/>
    <n v="1"/>
    <m/>
    <n v="0"/>
    <n v="0"/>
    <n v="21"/>
    <m/>
    <n v="0"/>
    <n v="0"/>
    <n v="310"/>
    <n v="30.824608630241997"/>
  </r>
  <r>
    <n v="2011"/>
    <s v="2D2"/>
    <x v="16"/>
    <n v="20291"/>
    <n v="3350002"/>
    <n v="9"/>
    <s v="Kg"/>
    <n v="92372"/>
    <s v="Input"/>
    <s v="CO2"/>
    <n v="73.3"/>
    <n v="4.02E-2"/>
    <n v="1"/>
    <m/>
    <n v="0"/>
    <n v="0"/>
    <n v="21"/>
    <m/>
    <n v="0"/>
    <n v="0"/>
    <n v="310"/>
    <n v="272.18887752000001"/>
  </r>
  <r>
    <n v="2011"/>
    <s v="2D2"/>
    <x v="16"/>
    <n v="20291"/>
    <n v="3350002"/>
    <n v="9"/>
    <s v="Kg"/>
    <n v="244388"/>
    <s v="Input"/>
    <s v="CO2"/>
    <n v="73.3"/>
    <n v="4.02E-2"/>
    <n v="1"/>
    <m/>
    <n v="0"/>
    <n v="0"/>
    <n v="21"/>
    <m/>
    <n v="0"/>
    <n v="0"/>
    <n v="310"/>
    <n v="720.12834407999992"/>
  </r>
  <r>
    <n v="2011"/>
    <s v="2D2"/>
    <x v="16"/>
    <n v="20291"/>
    <n v="3350002"/>
    <n v="9"/>
    <s v="Kg"/>
    <n v="3729"/>
    <s v="Input"/>
    <s v="CO2"/>
    <n v="73.3"/>
    <n v="4.02E-2"/>
    <n v="1"/>
    <m/>
    <n v="0"/>
    <n v="0"/>
    <n v="21"/>
    <m/>
    <n v="0"/>
    <n v="0"/>
    <n v="310"/>
    <n v="10.98809514"/>
  </r>
  <r>
    <n v="2011"/>
    <s v="2D2"/>
    <x v="16"/>
    <n v="20291"/>
    <n v="3350002"/>
    <n v="9"/>
    <s v="Kg"/>
    <n v="200768"/>
    <s v="Input"/>
    <s v="CO2"/>
    <n v="73.3"/>
    <n v="4.02E-2"/>
    <n v="1"/>
    <m/>
    <n v="0"/>
    <n v="0"/>
    <n v="21"/>
    <m/>
    <n v="0"/>
    <n v="0"/>
    <n v="310"/>
    <n v="591.59503487999996"/>
  </r>
  <r>
    <n v="2011"/>
    <s v="2D2"/>
    <x v="16"/>
    <n v="20291"/>
    <n v="3350002"/>
    <n v="9"/>
    <s v="Kg"/>
    <n v="197913.74790000002"/>
    <s v="Input"/>
    <s v="CO2"/>
    <n v="73.3"/>
    <n v="4.02E-2"/>
    <n v="1"/>
    <m/>
    <n v="0"/>
    <n v="0"/>
    <n v="21"/>
    <m/>
    <n v="0"/>
    <n v="0"/>
    <n v="310"/>
    <n v="583.18452438701399"/>
  </r>
  <r>
    <n v="2011"/>
    <s v="2D2"/>
    <x v="16"/>
    <n v="20291"/>
    <n v="3350002"/>
    <n v="9"/>
    <s v="Kg"/>
    <n v="697067"/>
    <s v="Input"/>
    <s v="CO2"/>
    <n v="73.3"/>
    <n v="4.02E-2"/>
    <n v="1"/>
    <m/>
    <n v="0"/>
    <n v="0"/>
    <n v="21"/>
    <m/>
    <n v="0"/>
    <n v="0"/>
    <n v="310"/>
    <n v="2054.0194462200002"/>
  </r>
  <r>
    <n v="2011"/>
    <s v="2D2"/>
    <x v="16"/>
    <n v="20291"/>
    <n v="3350002"/>
    <n v="9"/>
    <s v="Kg"/>
    <n v="187545.05040000001"/>
    <s v="Input"/>
    <s v="CO2"/>
    <n v="73.3"/>
    <n v="4.02E-2"/>
    <n v="1"/>
    <m/>
    <n v="0"/>
    <n v="0"/>
    <n v="21"/>
    <m/>
    <n v="0"/>
    <n v="0"/>
    <n v="310"/>
    <n v="552.63149821166405"/>
  </r>
  <r>
    <n v="2011"/>
    <s v="2D2"/>
    <x v="16"/>
    <n v="20291"/>
    <n v="3350002"/>
    <n v="9"/>
    <s v="Kg"/>
    <n v="63860"/>
    <s v="Input"/>
    <s v="CO2"/>
    <n v="73.3"/>
    <n v="4.02E-2"/>
    <n v="1"/>
    <m/>
    <n v="0"/>
    <n v="0"/>
    <n v="21"/>
    <m/>
    <n v="0"/>
    <n v="0"/>
    <n v="310"/>
    <n v="188.1737076"/>
  </r>
  <r>
    <n v="2011"/>
    <s v="2D2"/>
    <x v="16"/>
    <n v="20291"/>
    <n v="3350002"/>
    <n v="9"/>
    <s v="Kg"/>
    <n v="35307"/>
    <s v="Input"/>
    <s v="CO2"/>
    <n v="73.3"/>
    <n v="4.02E-2"/>
    <n v="1"/>
    <m/>
    <n v="0"/>
    <n v="0"/>
    <n v="21"/>
    <m/>
    <n v="0"/>
    <n v="0"/>
    <n v="310"/>
    <n v="104.03772462000001"/>
  </r>
  <r>
    <n v="2011"/>
    <s v="2D2"/>
    <x v="16"/>
    <n v="20291"/>
    <n v="3350002"/>
    <n v="9"/>
    <s v="Kg"/>
    <n v="59"/>
    <s v="Input"/>
    <s v="CO2"/>
    <n v="73.3"/>
    <n v="4.02E-2"/>
    <n v="1"/>
    <m/>
    <n v="0"/>
    <n v="0"/>
    <n v="21"/>
    <m/>
    <n v="0"/>
    <n v="0"/>
    <n v="310"/>
    <n v="0.17385293999999998"/>
  </r>
  <r>
    <n v="2011"/>
    <s v="2D2"/>
    <x v="16"/>
    <n v="20291"/>
    <n v="3350002"/>
    <n v="9"/>
    <s v="Kg"/>
    <n v="58018"/>
    <s v="Input"/>
    <s v="CO2"/>
    <n v="73.3"/>
    <n v="4.02E-2"/>
    <n v="1"/>
    <m/>
    <n v="0"/>
    <n v="0"/>
    <n v="21"/>
    <m/>
    <n v="0"/>
    <n v="0"/>
    <n v="310"/>
    <n v="170.95931987999995"/>
  </r>
  <r>
    <n v="2011"/>
    <s v="2D2"/>
    <x v="16"/>
    <n v="20291"/>
    <n v="3350002"/>
    <n v="9"/>
    <s v="Kg"/>
    <n v="210.66560000000001"/>
    <s v="Input"/>
    <s v="CO2"/>
    <n v="73.3"/>
    <n v="4.02E-2"/>
    <n v="1"/>
    <m/>
    <n v="0"/>
    <n v="0"/>
    <n v="21"/>
    <m/>
    <n v="0"/>
    <n v="0"/>
    <n v="310"/>
    <n v="0.62075989689599997"/>
  </r>
  <r>
    <n v="2011"/>
    <s v="2D2"/>
    <x v="16"/>
    <n v="20291"/>
    <n v="3350002"/>
    <n v="9"/>
    <s v="Kg"/>
    <n v="24346"/>
    <s v="Input"/>
    <s v="CO2"/>
    <n v="73.3"/>
    <n v="4.02E-2"/>
    <n v="1"/>
    <m/>
    <n v="0"/>
    <n v="0"/>
    <n v="21"/>
    <m/>
    <n v="0"/>
    <n v="0"/>
    <n v="310"/>
    <n v="71.739384360000003"/>
  </r>
  <r>
    <n v="2011"/>
    <s v="2D2"/>
    <x v="16"/>
    <n v="20291"/>
    <n v="3350002"/>
    <n v="9"/>
    <s v="Kg"/>
    <n v="48505.754400000005"/>
    <s v="Input"/>
    <s v="CO2"/>
    <n v="73.3"/>
    <n v="4.02E-2"/>
    <n v="1"/>
    <m/>
    <n v="0"/>
    <n v="0"/>
    <n v="21"/>
    <m/>
    <n v="0"/>
    <n v="0"/>
    <n v="310"/>
    <n v="142.92996626030401"/>
  </r>
  <r>
    <n v="2011"/>
    <s v="2D2"/>
    <x v="16"/>
    <n v="20291"/>
    <n v="3350002"/>
    <n v="9"/>
    <s v="Kg"/>
    <n v="432183"/>
    <s v="Input"/>
    <s v="CO2"/>
    <n v="73.3"/>
    <n v="4.02E-2"/>
    <n v="1"/>
    <m/>
    <n v="0"/>
    <n v="0"/>
    <n v="21"/>
    <m/>
    <n v="0"/>
    <n v="0"/>
    <n v="310"/>
    <n v="1273.4963587799998"/>
  </r>
  <r>
    <n v="2011"/>
    <s v="2D2"/>
    <x v="16"/>
    <n v="20291"/>
    <n v="3350002"/>
    <n v="9"/>
    <s v="Kg"/>
    <n v="2919"/>
    <s v="Input"/>
    <s v="CO2"/>
    <n v="73.3"/>
    <n v="4.02E-2"/>
    <n v="1"/>
    <m/>
    <n v="0"/>
    <n v="0"/>
    <n v="21"/>
    <m/>
    <n v="0"/>
    <n v="0"/>
    <n v="310"/>
    <n v="8.6013005399999987"/>
  </r>
  <r>
    <n v="2011"/>
    <s v="2D2"/>
    <x v="16"/>
    <n v="20291"/>
    <n v="3350002"/>
    <n v="9"/>
    <s v="Kg"/>
    <n v="94555.937900000004"/>
    <s v="Input"/>
    <s v="CO2"/>
    <n v="73.3"/>
    <n v="4.02E-2"/>
    <n v="1"/>
    <m/>
    <n v="0"/>
    <n v="0"/>
    <n v="21"/>
    <m/>
    <n v="0"/>
    <n v="0"/>
    <n v="310"/>
    <n v="278.62419997241398"/>
  </r>
  <r>
    <n v="2011"/>
    <s v="2D2"/>
    <x v="16"/>
    <n v="20291"/>
    <n v="3350002"/>
    <n v="9"/>
    <s v="Kg"/>
    <n v="20559"/>
    <s v="Input"/>
    <s v="CO2"/>
    <n v="73.3"/>
    <n v="4.02E-2"/>
    <n v="1"/>
    <m/>
    <n v="0"/>
    <n v="0"/>
    <n v="21"/>
    <m/>
    <n v="0"/>
    <n v="0"/>
    <n v="310"/>
    <n v="60.580382939999993"/>
  </r>
  <r>
    <n v="2011"/>
    <s v="2D2"/>
    <x v="16"/>
    <n v="20291"/>
    <n v="3350002"/>
    <n v="9"/>
    <s v="Kg"/>
    <n v="24838.7909"/>
    <s v="Input"/>
    <s v="CO2"/>
    <n v="73.3"/>
    <n v="4.02E-2"/>
    <n v="1"/>
    <m/>
    <n v="0"/>
    <n v="0"/>
    <n v="21"/>
    <m/>
    <n v="0"/>
    <n v="0"/>
    <n v="310"/>
    <n v="73.191471593393999"/>
  </r>
  <r>
    <n v="2011"/>
    <s v="2D2"/>
    <x v="16"/>
    <n v="20291"/>
    <n v="3350002"/>
    <n v="9"/>
    <s v="Kg"/>
    <n v="30421.429300000003"/>
    <s v="Input"/>
    <s v="CO2"/>
    <n v="73.3"/>
    <n v="4.02E-2"/>
    <n v="1"/>
    <m/>
    <n v="0"/>
    <n v="0"/>
    <n v="21"/>
    <m/>
    <n v="0"/>
    <n v="0"/>
    <n v="310"/>
    <n v="89.64160886113801"/>
  </r>
  <r>
    <n v="2011"/>
    <s v="2D2"/>
    <x v="16"/>
    <n v="20291"/>
    <n v="3350002"/>
    <n v="9"/>
    <s v="Kg"/>
    <n v="74725"/>
    <s v="Input"/>
    <s v="CO2"/>
    <n v="73.3"/>
    <n v="4.02E-2"/>
    <n v="1"/>
    <m/>
    <n v="0"/>
    <n v="0"/>
    <n v="21"/>
    <m/>
    <n v="0"/>
    <n v="0"/>
    <n v="310"/>
    <n v="220.18916849999999"/>
  </r>
  <r>
    <n v="2011"/>
    <s v="2D2"/>
    <x v="16"/>
    <n v="20291"/>
    <n v="3350002"/>
    <n v="9"/>
    <s v="Kg"/>
    <n v="35121.905500000001"/>
    <s v="Input"/>
    <s v="CO2"/>
    <n v="73.3"/>
    <n v="4.02E-2"/>
    <n v="1"/>
    <m/>
    <n v="0"/>
    <n v="0"/>
    <n v="21"/>
    <m/>
    <n v="0"/>
    <n v="0"/>
    <n v="310"/>
    <n v="103.49231406062999"/>
  </r>
  <r>
    <n v="2011"/>
    <s v="2D2"/>
    <x v="16"/>
    <n v="20291"/>
    <n v="3350002"/>
    <n v="9"/>
    <s v="Kg"/>
    <n v="40376"/>
    <s v="Input"/>
    <s v="CO2"/>
    <n v="73.3"/>
    <n v="4.02E-2"/>
    <n v="1"/>
    <m/>
    <n v="0"/>
    <n v="0"/>
    <n v="21"/>
    <m/>
    <n v="0"/>
    <n v="0"/>
    <n v="310"/>
    <n v="118.97434415999999"/>
  </r>
  <r>
    <n v="2011"/>
    <s v="2D2"/>
    <x v="16"/>
    <n v="20291"/>
    <n v="3350002"/>
    <n v="9"/>
    <s v="Kg"/>
    <n v="202813"/>
    <s v="Input"/>
    <s v="CO2"/>
    <n v="73.3"/>
    <n v="4.02E-2"/>
    <n v="1"/>
    <m/>
    <n v="0"/>
    <n v="0"/>
    <n v="21"/>
    <m/>
    <n v="0"/>
    <n v="0"/>
    <n v="310"/>
    <n v="597.62095457999988"/>
  </r>
  <r>
    <n v="2011"/>
    <s v="2D2"/>
    <x v="16"/>
    <n v="20291"/>
    <n v="3350002"/>
    <n v="9"/>
    <s v="Kg"/>
    <n v="15056.007100000001"/>
    <s v="Input"/>
    <s v="CO2"/>
    <n v="73.3"/>
    <n v="4.02E-2"/>
    <n v="1"/>
    <m/>
    <n v="0"/>
    <n v="0"/>
    <n v="21"/>
    <m/>
    <n v="0"/>
    <n v="0"/>
    <n v="310"/>
    <n v="44.364933881285999"/>
  </r>
  <r>
    <n v="2011"/>
    <s v="2D2"/>
    <x v="16"/>
    <n v="20291"/>
    <n v="3350002"/>
    <n v="9"/>
    <s v="Kg"/>
    <n v="68739"/>
    <s v="Input"/>
    <s v="CO2"/>
    <n v="73.3"/>
    <n v="4.02E-2"/>
    <n v="1"/>
    <m/>
    <n v="0"/>
    <n v="0"/>
    <n v="21"/>
    <m/>
    <n v="0"/>
    <n v="0"/>
    <n v="310"/>
    <n v="202.55046174"/>
  </r>
  <r>
    <n v="2011"/>
    <s v="2D2"/>
    <x v="16"/>
    <n v="20291"/>
    <n v="3350002"/>
    <n v="9"/>
    <s v="Kg"/>
    <n v="420000"/>
    <s v="Input"/>
    <s v="CO2"/>
    <n v="73.3"/>
    <n v="4.02E-2"/>
    <n v="1"/>
    <m/>
    <n v="0"/>
    <n v="0"/>
    <n v="21"/>
    <m/>
    <n v="0"/>
    <n v="0"/>
    <n v="310"/>
    <n v="1237.5971999999999"/>
  </r>
  <r>
    <n v="2011"/>
    <s v="2D2"/>
    <x v="16"/>
    <n v="20291"/>
    <n v="3350002"/>
    <n v="9"/>
    <s v="Kg"/>
    <n v="216276"/>
    <s v="Input"/>
    <s v="CO2"/>
    <n v="73.3"/>
    <n v="4.02E-2"/>
    <n v="1"/>
    <m/>
    <n v="0"/>
    <n v="0"/>
    <n v="21"/>
    <m/>
    <n v="0"/>
    <n v="0"/>
    <n v="310"/>
    <n v="637.29183815999988"/>
  </r>
  <r>
    <n v="2011"/>
    <s v="2D2"/>
    <x v="16"/>
    <n v="20291"/>
    <n v="3350002"/>
    <n v="9"/>
    <s v="Kg"/>
    <n v="215886.1569"/>
    <s v="Input"/>
    <s v="CO2"/>
    <n v="73.3"/>
    <n v="4.02E-2"/>
    <n v="1"/>
    <m/>
    <n v="0"/>
    <n v="0"/>
    <n v="21"/>
    <m/>
    <n v="0"/>
    <n v="0"/>
    <n v="310"/>
    <n v="636.14310309095401"/>
  </r>
  <r>
    <n v="2011"/>
    <s v="2D2"/>
    <x v="16"/>
    <n v="20291"/>
    <n v="3350002"/>
    <n v="9"/>
    <s v="Kg"/>
    <n v="285458.47130000003"/>
    <s v="Input"/>
    <s v="CO2"/>
    <n v="73.3"/>
    <n v="4.02E-2"/>
    <n v="1"/>
    <m/>
    <n v="0"/>
    <n v="0"/>
    <n v="21"/>
    <m/>
    <n v="0"/>
    <n v="0"/>
    <n v="310"/>
    <n v="841.14905904085811"/>
  </r>
  <r>
    <n v="2011"/>
    <s v="2D2"/>
    <x v="16"/>
    <n v="20291"/>
    <n v="3350002"/>
    <n v="9"/>
    <s v="Kg"/>
    <n v="33340"/>
    <s v="Input"/>
    <s v="CO2"/>
    <n v="73.3"/>
    <n v="4.02E-2"/>
    <n v="1"/>
    <m/>
    <n v="0"/>
    <n v="0"/>
    <n v="21"/>
    <m/>
    <n v="0"/>
    <n v="0"/>
    <n v="310"/>
    <n v="98.241644399999998"/>
  </r>
  <r>
    <n v="2011"/>
    <s v="2D2"/>
    <x v="16"/>
    <n v="20291"/>
    <n v="3350002"/>
    <n v="9"/>
    <s v="Kg"/>
    <n v="10138.282000000001"/>
    <s v="Input"/>
    <s v="CO2"/>
    <n v="73.3"/>
    <n v="4.02E-2"/>
    <n v="1"/>
    <m/>
    <n v="0"/>
    <n v="0"/>
    <n v="21"/>
    <m/>
    <n v="0"/>
    <n v="0"/>
    <n v="310"/>
    <n v="29.874070038120003"/>
  </r>
  <r>
    <n v="2011"/>
    <s v="2D2"/>
    <x v="16"/>
    <n v="20291"/>
    <n v="3350002"/>
    <n v="9"/>
    <s v="Kg"/>
    <n v="39.4998"/>
    <s v="Input"/>
    <s v="CO2"/>
    <n v="73.3"/>
    <n v="4.02E-2"/>
    <n v="1"/>
    <m/>
    <n v="0"/>
    <n v="0"/>
    <n v="21"/>
    <m/>
    <n v="0"/>
    <n v="0"/>
    <n v="310"/>
    <n v="0.11639248066800001"/>
  </r>
  <r>
    <n v="2011"/>
    <s v="2D2"/>
    <x v="16"/>
    <n v="20291"/>
    <n v="3350002"/>
    <n v="9"/>
    <s v="Kg"/>
    <n v="49246"/>
    <s v="Input"/>
    <s v="CO2"/>
    <n v="73.3"/>
    <n v="4.02E-2"/>
    <n v="1"/>
    <m/>
    <n v="0"/>
    <n v="0"/>
    <n v="21"/>
    <m/>
    <n v="0"/>
    <n v="0"/>
    <n v="310"/>
    <n v="145.11121836000001"/>
  </r>
  <r>
    <n v="2011"/>
    <s v="2D2"/>
    <x v="16"/>
    <n v="20291"/>
    <n v="3350002"/>
    <n v="9"/>
    <s v="Kg"/>
    <n v="42717"/>
    <s v="Input"/>
    <s v="CO2"/>
    <n v="73.3"/>
    <n v="4.02E-2"/>
    <n v="1"/>
    <m/>
    <n v="0"/>
    <n v="0"/>
    <n v="21"/>
    <m/>
    <n v="0"/>
    <n v="0"/>
    <n v="310"/>
    <n v="125.87247522000001"/>
  </r>
  <r>
    <n v="2011"/>
    <s v="2D2"/>
    <x v="16"/>
    <n v="20291"/>
    <n v="3350002"/>
    <n v="9"/>
    <s v="Kg"/>
    <n v="126205"/>
    <s v="Input"/>
    <s v="CO2"/>
    <n v="73.3"/>
    <n v="4.02E-2"/>
    <n v="1"/>
    <m/>
    <n v="0"/>
    <n v="0"/>
    <n v="21"/>
    <m/>
    <n v="0"/>
    <n v="0"/>
    <n v="310"/>
    <n v="371.88322529999999"/>
  </r>
  <r>
    <n v="2011"/>
    <s v="2D2"/>
    <x v="16"/>
    <n v="20291"/>
    <n v="3350002"/>
    <n v="9"/>
    <s v="Kg"/>
    <n v="316834.4791"/>
    <s v="Input"/>
    <s v="CO2"/>
    <n v="73.3"/>
    <n v="4.02E-2"/>
    <n v="1"/>
    <m/>
    <n v="0"/>
    <n v="0"/>
    <n v="21"/>
    <m/>
    <n v="0"/>
    <n v="0"/>
    <n v="310"/>
    <n v="933.603486184806"/>
  </r>
  <r>
    <n v="2011"/>
    <s v="2D2"/>
    <x v="16"/>
    <n v="20291"/>
    <n v="3350002"/>
    <n v="9"/>
    <s v="Kg"/>
    <n v="45928"/>
    <s v="Input"/>
    <s v="CO2"/>
    <n v="73.3"/>
    <n v="4.02E-2"/>
    <n v="1"/>
    <m/>
    <n v="0"/>
    <n v="0"/>
    <n v="21"/>
    <m/>
    <n v="0"/>
    <n v="0"/>
    <n v="310"/>
    <n v="135.33420047999999"/>
  </r>
  <r>
    <n v="2011"/>
    <s v="2D2"/>
    <x v="16"/>
    <n v="20291"/>
    <n v="3350002"/>
    <n v="9"/>
    <s v="Kg"/>
    <n v="158604.86360000001"/>
    <s v="Input"/>
    <s v="CO2"/>
    <n v="73.3"/>
    <n v="4.02E-2"/>
    <n v="1"/>
    <m/>
    <n v="0"/>
    <n v="0"/>
    <n v="21"/>
    <m/>
    <n v="0"/>
    <n v="0"/>
    <n v="310"/>
    <n v="467.35460737557605"/>
  </r>
  <r>
    <n v="2011"/>
    <s v="2D2"/>
    <x v="16"/>
    <n v="20291"/>
    <n v="3350002"/>
    <n v="9"/>
    <s v="Kg"/>
    <n v="45674.935400000002"/>
    <s v="Input"/>
    <s v="CO2"/>
    <n v="73.3"/>
    <n v="4.02E-2"/>
    <n v="1"/>
    <m/>
    <n v="0"/>
    <n v="0"/>
    <n v="21"/>
    <m/>
    <n v="0"/>
    <n v="0"/>
    <n v="310"/>
    <n v="134.588505145764"/>
  </r>
  <r>
    <n v="2011"/>
    <s v="2D2"/>
    <x v="16"/>
    <n v="20291"/>
    <n v="3350002"/>
    <n v="9"/>
    <s v="Kg"/>
    <n v="28216.023800000003"/>
    <s v="Input"/>
    <s v="CO2"/>
    <n v="73.3"/>
    <n v="4.02E-2"/>
    <n v="1"/>
    <m/>
    <n v="0"/>
    <n v="0"/>
    <n v="21"/>
    <m/>
    <n v="0"/>
    <n v="0"/>
    <n v="310"/>
    <n v="83.143028690508004"/>
  </r>
  <r>
    <n v="2011"/>
    <s v="2D2"/>
    <x v="16"/>
    <n v="20291"/>
    <n v="3350002"/>
    <n v="9"/>
    <s v="Kg"/>
    <n v="99458"/>
    <s v="Input"/>
    <s v="CO2"/>
    <n v="73.3"/>
    <n v="4.02E-2"/>
    <n v="1"/>
    <m/>
    <n v="0"/>
    <n v="0"/>
    <n v="21"/>
    <m/>
    <n v="0"/>
    <n v="0"/>
    <n v="310"/>
    <n v="293.06891027999995"/>
  </r>
  <r>
    <n v="2011"/>
    <s v="2D2"/>
    <x v="16"/>
    <n v="20291"/>
    <n v="3350002"/>
    <n v="9"/>
    <s v="Kg"/>
    <n v="28922"/>
    <s v="Input"/>
    <s v="CO2"/>
    <n v="73.3"/>
    <n v="4.02E-2"/>
    <n v="1"/>
    <m/>
    <n v="0"/>
    <n v="0"/>
    <n v="21"/>
    <m/>
    <n v="0"/>
    <n v="0"/>
    <n v="310"/>
    <n v="85.223300520000009"/>
  </r>
  <r>
    <n v="2011"/>
    <s v="2D2"/>
    <x v="16"/>
    <n v="20291"/>
    <n v="3350002"/>
    <n v="9"/>
    <s v="Kg"/>
    <n v="239946"/>
    <s v="Input"/>
    <s v="CO2"/>
    <n v="73.3"/>
    <n v="4.02E-2"/>
    <n v="1"/>
    <m/>
    <n v="0"/>
    <n v="0"/>
    <n v="21"/>
    <m/>
    <n v="0"/>
    <n v="0"/>
    <n v="310"/>
    <n v="707.03928036000002"/>
  </r>
  <r>
    <n v="2011"/>
    <s v="2D2"/>
    <x v="16"/>
    <n v="20291"/>
    <n v="3350002"/>
    <n v="9"/>
    <s v="Kg"/>
    <n v="64503.173400000007"/>
    <s v="Input"/>
    <s v="CO2"/>
    <n v="73.3"/>
    <n v="4.02E-2"/>
    <n v="1"/>
    <m/>
    <n v="0"/>
    <n v="0"/>
    <n v="21"/>
    <m/>
    <n v="0"/>
    <n v="0"/>
    <n v="310"/>
    <n v="190.068920930844"/>
  </r>
  <r>
    <n v="2011"/>
    <s v="2D2"/>
    <x v="16"/>
    <n v="20291"/>
    <n v="3350002"/>
    <n v="9"/>
    <s v="Kg"/>
    <n v="71040.390299999999"/>
    <s v="Input"/>
    <s v="CO2"/>
    <n v="73.3"/>
    <n v="4.02E-2"/>
    <n v="1"/>
    <m/>
    <n v="0"/>
    <n v="0"/>
    <n v="21"/>
    <m/>
    <n v="0"/>
    <n v="0"/>
    <n v="310"/>
    <n v="209.33187648139798"/>
  </r>
  <r>
    <n v="2011"/>
    <s v="2D2"/>
    <x v="16"/>
    <n v="20291"/>
    <n v="3350002"/>
    <n v="9"/>
    <s v="Kg"/>
    <n v="274963"/>
    <s v="Input"/>
    <s v="CO2"/>
    <n v="73.3"/>
    <n v="4.02E-2"/>
    <n v="1"/>
    <m/>
    <n v="0"/>
    <n v="0"/>
    <n v="21"/>
    <m/>
    <n v="0"/>
    <n v="0"/>
    <n v="310"/>
    <n v="810.22247357999993"/>
  </r>
  <r>
    <n v="2011"/>
    <s v="2D2"/>
    <x v="16"/>
    <n v="20291"/>
    <n v="3350002"/>
    <n v="9"/>
    <s v="Kg"/>
    <n v="77841"/>
    <s v="Input"/>
    <s v="CO2"/>
    <n v="73.3"/>
    <n v="4.02E-2"/>
    <n v="1"/>
    <m/>
    <n v="0"/>
    <n v="0"/>
    <n v="21"/>
    <m/>
    <n v="0"/>
    <n v="0"/>
    <n v="310"/>
    <n v="229.37096106000001"/>
  </r>
  <r>
    <n v="2011"/>
    <s v="2D2"/>
    <x v="16"/>
    <n v="20291"/>
    <n v="3350002"/>
    <n v="9"/>
    <s v="Kg"/>
    <n v="59375"/>
    <s v="Input"/>
    <s v="CO2"/>
    <n v="73.3"/>
    <n v="4.02E-2"/>
    <n v="1"/>
    <m/>
    <n v="0"/>
    <n v="0"/>
    <n v="21"/>
    <m/>
    <n v="0"/>
    <n v="0"/>
    <n v="310"/>
    <n v="174.95793750000001"/>
  </r>
  <r>
    <n v="2011"/>
    <s v="2D2"/>
    <x v="16"/>
    <n v="20291"/>
    <n v="3350002"/>
    <n v="9"/>
    <s v="Kg"/>
    <n v="8195"/>
    <s v="Input"/>
    <s v="CO2"/>
    <n v="73.3"/>
    <n v="4.02E-2"/>
    <n v="1"/>
    <m/>
    <n v="0"/>
    <n v="0"/>
    <n v="21"/>
    <m/>
    <n v="0"/>
    <n v="0"/>
    <n v="310"/>
    <n v="24.1478787"/>
  </r>
  <r>
    <n v="2011"/>
    <s v="2D2"/>
    <x v="16"/>
    <n v="20291"/>
    <n v="3350002"/>
    <n v="9"/>
    <s v="Kg"/>
    <n v="256077.20340000003"/>
    <s v="Input"/>
    <s v="CO2"/>
    <n v="73.3"/>
    <n v="4.02E-2"/>
    <n v="1"/>
    <m/>
    <n v="0"/>
    <n v="0"/>
    <n v="21"/>
    <m/>
    <n v="0"/>
    <n v="0"/>
    <n v="310"/>
    <n v="754.57245217064394"/>
  </r>
  <r>
    <n v="2011"/>
    <s v="2D2"/>
    <x v="16"/>
    <n v="20291"/>
    <n v="3350002"/>
    <n v="9"/>
    <s v="Kg"/>
    <n v="16366.0838"/>
    <s v="Input"/>
    <s v="CO2"/>
    <n v="73.3"/>
    <n v="4.02E-2"/>
    <n v="1"/>
    <m/>
    <n v="0"/>
    <n v="0"/>
    <n v="21"/>
    <m/>
    <n v="0"/>
    <n v="0"/>
    <n v="310"/>
    <n v="48.225284490107995"/>
  </r>
  <r>
    <n v="2011"/>
    <s v="2D2"/>
    <x v="16"/>
    <n v="20291"/>
    <n v="3350002"/>
    <n v="9"/>
    <s v="Kg"/>
    <n v="103015.47840000001"/>
    <s v="Input"/>
    <s v="CO2"/>
    <n v="73.3"/>
    <n v="4.02E-2"/>
    <n v="1"/>
    <m/>
    <n v="0"/>
    <n v="0"/>
    <n v="21"/>
    <m/>
    <n v="0"/>
    <n v="0"/>
    <n v="310"/>
    <n v="303.551589582144"/>
  </r>
  <r>
    <n v="2011"/>
    <s v="2D2"/>
    <x v="16"/>
    <n v="20291"/>
    <n v="3350002"/>
    <n v="9"/>
    <s v="Kg"/>
    <n v="56425"/>
    <s v="Input"/>
    <s v="CO2"/>
    <n v="73.3"/>
    <n v="4.02E-2"/>
    <n v="1"/>
    <m/>
    <n v="0"/>
    <n v="0"/>
    <n v="21"/>
    <m/>
    <n v="0"/>
    <n v="0"/>
    <n v="310"/>
    <n v="166.26529049999999"/>
  </r>
  <r>
    <n v="2011"/>
    <s v="2D2"/>
    <x v="16"/>
    <n v="20291"/>
    <n v="3350002"/>
    <n v="9"/>
    <s v="Kg"/>
    <n v="36042"/>
    <s v="Input"/>
    <s v="CO2"/>
    <n v="73.3"/>
    <n v="4.02E-2"/>
    <n v="1"/>
    <m/>
    <n v="0"/>
    <n v="0"/>
    <n v="21"/>
    <m/>
    <n v="0"/>
    <n v="0"/>
    <n v="310"/>
    <n v="106.20351972"/>
  </r>
  <r>
    <n v="2011"/>
    <s v="2D2"/>
    <x v="16"/>
    <n v="20291"/>
    <n v="3350002"/>
    <n v="9"/>
    <s v="Kg"/>
    <n v="172673.3757"/>
    <s v="Input"/>
    <s v="CO2"/>
    <n v="73.3"/>
    <n v="4.02E-2"/>
    <n v="1"/>
    <m/>
    <n v="0"/>
    <n v="0"/>
    <n v="21"/>
    <m/>
    <n v="0"/>
    <n v="0"/>
    <n v="310"/>
    <n v="508.80972924016203"/>
  </r>
  <r>
    <n v="2011"/>
    <s v="2D2"/>
    <x v="16"/>
    <n v="20291"/>
    <n v="3350002"/>
    <n v="9"/>
    <s v="Kg"/>
    <n v="31783"/>
    <s v="Input"/>
    <s v="CO2"/>
    <n v="73.3"/>
    <n v="4.02E-2"/>
    <n v="1"/>
    <m/>
    <n v="0"/>
    <n v="0"/>
    <n v="21"/>
    <m/>
    <n v="0"/>
    <n v="0"/>
    <n v="310"/>
    <n v="93.653694779999995"/>
  </r>
  <r>
    <n v="2011"/>
    <s v="2D2"/>
    <x v="16"/>
    <n v="20291"/>
    <n v="3350002"/>
    <n v="9"/>
    <s v="Kg"/>
    <n v="7747"/>
    <s v="Input"/>
    <s v="CO2"/>
    <n v="73.3"/>
    <n v="4.02E-2"/>
    <n v="1"/>
    <m/>
    <n v="0"/>
    <n v="0"/>
    <n v="21"/>
    <m/>
    <n v="0"/>
    <n v="0"/>
    <n v="310"/>
    <n v="22.827775019999997"/>
  </r>
  <r>
    <n v="2011"/>
    <s v="2D2"/>
    <x v="16"/>
    <n v="20291"/>
    <n v="3350002"/>
    <n v="9"/>
    <s v="Kg"/>
    <n v="242278.60660000003"/>
    <s v="Input"/>
    <s v="CO2"/>
    <n v="73.3"/>
    <n v="4.02E-2"/>
    <n v="1"/>
    <m/>
    <n v="0"/>
    <n v="0"/>
    <n v="21"/>
    <m/>
    <n v="0"/>
    <n v="0"/>
    <n v="310"/>
    <n v="713.91267892395615"/>
  </r>
  <r>
    <n v="2011"/>
    <s v="2D2"/>
    <x v="16"/>
    <n v="20291"/>
    <n v="3350002"/>
    <n v="9"/>
    <s v="Kg"/>
    <n v="8144"/>
    <s v="Input"/>
    <s v="CO2"/>
    <n v="73.3"/>
    <n v="4.02E-2"/>
    <n v="1"/>
    <m/>
    <n v="0"/>
    <n v="0"/>
    <n v="21"/>
    <m/>
    <n v="0"/>
    <n v="0"/>
    <n v="310"/>
    <n v="23.997599039999997"/>
  </r>
  <r>
    <n v="2011"/>
    <s v="2D2"/>
    <x v="16"/>
    <n v="20291"/>
    <n v="3350002"/>
    <n v="9"/>
    <s v="Kg"/>
    <n v="5831"/>
    <s v="Input"/>
    <s v="CO2"/>
    <n v="73.3"/>
    <n v="4.02E-2"/>
    <n v="1"/>
    <m/>
    <n v="0"/>
    <n v="0"/>
    <n v="21"/>
    <m/>
    <n v="0"/>
    <n v="0"/>
    <n v="310"/>
    <n v="17.181974459999999"/>
  </r>
  <r>
    <n v="2011"/>
    <s v="2D2"/>
    <x v="16"/>
    <n v="20291"/>
    <n v="3350002"/>
    <n v="9"/>
    <s v="Kg"/>
    <n v="221047.46410000001"/>
    <s v="Input"/>
    <s v="CO2"/>
    <n v="73.3"/>
    <n v="4.02E-2"/>
    <n v="1"/>
    <m/>
    <n v="0"/>
    <n v="0"/>
    <n v="21"/>
    <m/>
    <n v="0"/>
    <n v="0"/>
    <n v="310"/>
    <n v="651.35172056490603"/>
  </r>
  <r>
    <n v="2011"/>
    <s v="2D2"/>
    <x v="16"/>
    <n v="20291"/>
    <n v="3350002"/>
    <n v="9"/>
    <s v="Kg"/>
    <n v="365596.98220000003"/>
    <s v="Input"/>
    <s v="CO2"/>
    <n v="73.3"/>
    <n v="4.02E-2"/>
    <n v="1"/>
    <m/>
    <n v="0"/>
    <n v="0"/>
    <n v="21"/>
    <m/>
    <n v="0"/>
    <n v="0"/>
    <n v="310"/>
    <n v="1077.290003569452"/>
  </r>
  <r>
    <n v="2011"/>
    <s v="2D2"/>
    <x v="16"/>
    <n v="20291"/>
    <n v="3350002"/>
    <n v="9"/>
    <s v="Kg"/>
    <n v="140913"/>
    <s v="Input"/>
    <s v="CO2"/>
    <n v="73.3"/>
    <n v="4.02E-2"/>
    <n v="1"/>
    <m/>
    <n v="0"/>
    <n v="0"/>
    <n v="21"/>
    <m/>
    <n v="0"/>
    <n v="0"/>
    <n v="310"/>
    <n v="415.22270057999998"/>
  </r>
  <r>
    <n v="2011"/>
    <s v="2D2"/>
    <x v="16"/>
    <n v="20291"/>
    <n v="3350002"/>
    <n v="9"/>
    <s v="Kg"/>
    <n v="14461"/>
    <s v="Input"/>
    <s v="CO2"/>
    <n v="73.3"/>
    <n v="4.02E-2"/>
    <n v="1"/>
    <m/>
    <n v="0"/>
    <n v="0"/>
    <n v="21"/>
    <m/>
    <n v="0"/>
    <n v="0"/>
    <n v="310"/>
    <n v="42.611650260000005"/>
  </r>
  <r>
    <n v="2011"/>
    <s v="2D2"/>
    <x v="16"/>
    <n v="20291"/>
    <n v="3350002"/>
    <n v="9"/>
    <s v="Kg"/>
    <n v="179322"/>
    <s v="Input"/>
    <s v="CO2"/>
    <n v="73.3"/>
    <n v="4.02E-2"/>
    <n v="1"/>
    <m/>
    <n v="0"/>
    <n v="0"/>
    <n v="21"/>
    <m/>
    <n v="0"/>
    <n v="0"/>
    <n v="310"/>
    <n v="528.40096452"/>
  </r>
  <r>
    <n v="2011"/>
    <s v="2D2"/>
    <x v="16"/>
    <n v="20291"/>
    <n v="3350002"/>
    <n v="9"/>
    <s v="Kg"/>
    <n v="207380.53330000001"/>
    <s v="Input"/>
    <s v="CO2"/>
    <n v="73.3"/>
    <n v="4.02E-2"/>
    <n v="1"/>
    <m/>
    <n v="0"/>
    <n v="0"/>
    <n v="21"/>
    <m/>
    <n v="0"/>
    <n v="0"/>
    <n v="310"/>
    <n v="611.07992225377802"/>
  </r>
  <r>
    <n v="2011"/>
    <s v="2D2"/>
    <x v="16"/>
    <n v="20291"/>
    <n v="3350002"/>
    <n v="9"/>
    <s v="Kg"/>
    <n v="124007"/>
    <s v="Input"/>
    <s v="CO2"/>
    <n v="73.3"/>
    <n v="4.02E-2"/>
    <n v="1"/>
    <m/>
    <n v="0"/>
    <n v="0"/>
    <n v="21"/>
    <m/>
    <n v="0"/>
    <n v="0"/>
    <n v="310"/>
    <n v="365.40646661999995"/>
  </r>
  <r>
    <n v="2011"/>
    <s v="2D2"/>
    <x v="16"/>
    <n v="20291"/>
    <n v="3350002"/>
    <n v="9"/>
    <s v="Kg"/>
    <n v="2090"/>
    <s v="Input"/>
    <s v="CO2"/>
    <n v="73.3"/>
    <n v="4.02E-2"/>
    <n v="1"/>
    <m/>
    <n v="0"/>
    <n v="0"/>
    <n v="21"/>
    <m/>
    <n v="0"/>
    <n v="0"/>
    <n v="310"/>
    <n v="6.1585194000000003"/>
  </r>
  <r>
    <n v="2011"/>
    <s v="2D2"/>
    <x v="16"/>
    <n v="20291"/>
    <n v="3350002"/>
    <n v="9"/>
    <s v="Kg"/>
    <n v="187066"/>
    <s v="Input"/>
    <s v="CO2"/>
    <n v="73.3"/>
    <n v="4.02E-2"/>
    <n v="1"/>
    <m/>
    <n v="0"/>
    <n v="0"/>
    <n v="21"/>
    <m/>
    <n v="0"/>
    <n v="0"/>
    <n v="310"/>
    <n v="551.21989955999993"/>
  </r>
  <r>
    <n v="2011"/>
    <s v="2D2"/>
    <x v="16"/>
    <n v="20291"/>
    <n v="3350002"/>
    <n v="9"/>
    <s v="Kg"/>
    <n v="25477.371000000003"/>
    <s v="Input"/>
    <s v="CO2"/>
    <n v="73.3"/>
    <n v="4.02E-2"/>
    <n v="1"/>
    <m/>
    <n v="0"/>
    <n v="0"/>
    <n v="21"/>
    <m/>
    <n v="0"/>
    <n v="0"/>
    <n v="310"/>
    <n v="75.073150030860006"/>
  </r>
  <r>
    <n v="2011"/>
    <s v="2D2"/>
    <x v="16"/>
    <n v="20291"/>
    <n v="3350002"/>
    <n v="9"/>
    <s v="Kg"/>
    <n v="17774.91"/>
    <s v="Input"/>
    <s v="CO2"/>
    <n v="73.3"/>
    <n v="4.02E-2"/>
    <n v="1"/>
    <m/>
    <n v="0"/>
    <n v="0"/>
    <n v="21"/>
    <m/>
    <n v="0"/>
    <n v="0"/>
    <n v="310"/>
    <n v="52.376616300599999"/>
  </r>
  <r>
    <n v="2011"/>
    <s v="2D2"/>
    <x v="16"/>
    <n v="20291"/>
    <n v="3350002"/>
    <n v="9"/>
    <s v="Kg"/>
    <n v="39986"/>
    <s v="Input"/>
    <s v="CO2"/>
    <n v="73.3"/>
    <n v="4.02E-2"/>
    <n v="1"/>
    <m/>
    <n v="0"/>
    <n v="0"/>
    <n v="21"/>
    <m/>
    <n v="0"/>
    <n v="0"/>
    <n v="310"/>
    <n v="117.82514676"/>
  </r>
  <r>
    <n v="2011"/>
    <s v="2D2"/>
    <x v="16"/>
    <n v="20291"/>
    <n v="3350002"/>
    <n v="9"/>
    <s v="Kg"/>
    <n v="276824"/>
    <s v="Input"/>
    <s v="CO2"/>
    <n v="73.3"/>
    <n v="4.02E-2"/>
    <n v="1"/>
    <m/>
    <n v="0"/>
    <n v="0"/>
    <n v="21"/>
    <m/>
    <n v="0"/>
    <n v="0"/>
    <n v="310"/>
    <n v="815.70620783999993"/>
  </r>
  <r>
    <n v="2011"/>
    <s v="2D2"/>
    <x v="16"/>
    <n v="20291"/>
    <n v="3350002"/>
    <n v="9"/>
    <s v="Kg"/>
    <n v="54285.891800000005"/>
    <s v="Input"/>
    <s v="CO2"/>
    <n v="73.3"/>
    <n v="4.02E-2"/>
    <n v="1"/>
    <m/>
    <n v="0"/>
    <n v="0"/>
    <n v="21"/>
    <m/>
    <n v="0"/>
    <n v="0"/>
    <n v="310"/>
    <n v="159.962065931388"/>
  </r>
  <r>
    <n v="2011"/>
    <s v="2D2"/>
    <x v="16"/>
    <n v="20291"/>
    <n v="3350002"/>
    <n v="9"/>
    <s v="Kg"/>
    <n v="13847"/>
    <s v="Input"/>
    <s v="CO2"/>
    <n v="73.3"/>
    <n v="4.02E-2"/>
    <n v="1"/>
    <m/>
    <n v="0"/>
    <n v="0"/>
    <n v="21"/>
    <m/>
    <n v="0"/>
    <n v="0"/>
    <n v="310"/>
    <n v="40.802401019999998"/>
  </r>
  <r>
    <n v="2011"/>
    <s v="2D2"/>
    <x v="16"/>
    <n v="20291"/>
    <n v="3350002"/>
    <n v="9"/>
    <s v="Kg"/>
    <n v="25128.456100000003"/>
    <s v="Input"/>
    <s v="CO2"/>
    <n v="73.3"/>
    <n v="4.02E-2"/>
    <n v="1"/>
    <m/>
    <n v="0"/>
    <n v="0"/>
    <n v="21"/>
    <m/>
    <n v="0"/>
    <n v="0"/>
    <n v="310"/>
    <n v="74.045016451626012"/>
  </r>
  <r>
    <n v="2011"/>
    <s v="2D2"/>
    <x v="16"/>
    <n v="20291"/>
    <n v="3350002"/>
    <n v="9"/>
    <s v="Kg"/>
    <n v="78339"/>
    <s v="Input"/>
    <s v="CO2"/>
    <n v="73.3"/>
    <n v="4.02E-2"/>
    <n v="1"/>
    <m/>
    <n v="0"/>
    <n v="0"/>
    <n v="21"/>
    <m/>
    <n v="0"/>
    <n v="0"/>
    <n v="310"/>
    <n v="230.83839774"/>
  </r>
  <r>
    <n v="2011"/>
    <s v="2D2"/>
    <x v="16"/>
    <n v="20291"/>
    <n v="3350002"/>
    <n v="9"/>
    <s v="Kg"/>
    <n v="13942"/>
    <s v="Input"/>
    <s v="CO2"/>
    <n v="73.3"/>
    <n v="4.02E-2"/>
    <n v="1"/>
    <m/>
    <n v="0"/>
    <n v="0"/>
    <n v="21"/>
    <m/>
    <n v="0"/>
    <n v="0"/>
    <n v="310"/>
    <n v="41.082333719999994"/>
  </r>
  <r>
    <n v="2011"/>
    <s v="2D2"/>
    <x v="16"/>
    <n v="20291"/>
    <n v="3350002"/>
    <n v="9"/>
    <s v="Kg"/>
    <n v="1538056.3790000002"/>
    <s v="Input"/>
    <s v="CO2"/>
    <n v="73.3"/>
    <n v="4.02E-2"/>
    <n v="1"/>
    <m/>
    <n v="0"/>
    <n v="0"/>
    <n v="21"/>
    <m/>
    <n v="0"/>
    <n v="0"/>
    <n v="310"/>
    <n v="4532.1292097441401"/>
  </r>
  <r>
    <n v="2011"/>
    <s v="2D2"/>
    <x v="16"/>
    <n v="20291"/>
    <n v="3350002"/>
    <n v="9"/>
    <s v="Kg"/>
    <n v="194233.6832"/>
    <s v="Input"/>
    <s v="CO2"/>
    <n v="73.3"/>
    <n v="4.02E-2"/>
    <n v="1"/>
    <m/>
    <n v="0"/>
    <n v="0"/>
    <n v="21"/>
    <m/>
    <n v="0"/>
    <n v="0"/>
    <n v="310"/>
    <n v="572.340624938112"/>
  </r>
  <r>
    <n v="2011"/>
    <s v="2D2"/>
    <x v="16"/>
    <n v="20291"/>
    <n v="3350002"/>
    <n v="9"/>
    <s v="Kg"/>
    <n v="101271"/>
    <s v="Input"/>
    <s v="CO2"/>
    <n v="73.3"/>
    <n v="4.02E-2"/>
    <n v="1"/>
    <m/>
    <n v="0"/>
    <n v="0"/>
    <n v="21"/>
    <m/>
    <n v="0"/>
    <n v="0"/>
    <n v="310"/>
    <n v="298.41120486"/>
  </r>
  <r>
    <n v="2011"/>
    <s v="2D2"/>
    <x v="16"/>
    <n v="20291"/>
    <n v="3350002"/>
    <n v="9"/>
    <s v="Kg"/>
    <n v="16846.664700000001"/>
    <s v="Input"/>
    <s v="CO2"/>
    <n v="73.3"/>
    <n v="4.02E-2"/>
    <n v="1"/>
    <m/>
    <n v="0"/>
    <n v="0"/>
    <n v="21"/>
    <m/>
    <n v="0"/>
    <n v="0"/>
    <n v="310"/>
    <n v="49.641393004902"/>
  </r>
  <r>
    <n v="2011"/>
    <s v="2D2"/>
    <x v="16"/>
    <n v="20291"/>
    <n v="3350002"/>
    <n v="9"/>
    <s v="Kg"/>
    <n v="72120.051500000001"/>
    <s v="Input"/>
    <s v="CO2"/>
    <n v="73.3"/>
    <n v="4.02E-2"/>
    <n v="1"/>
    <m/>
    <n v="0"/>
    <n v="0"/>
    <n v="21"/>
    <m/>
    <n v="0"/>
    <n v="0"/>
    <n v="310"/>
    <n v="212.51327095298998"/>
  </r>
  <r>
    <n v="2011"/>
    <s v="2D2"/>
    <x v="16"/>
    <n v="20291"/>
    <n v="3350002"/>
    <n v="9"/>
    <s v="Kg"/>
    <n v="52890.232200000006"/>
    <s v="Input"/>
    <s v="CO2"/>
    <n v="73.3"/>
    <n v="4.02E-2"/>
    <n v="1"/>
    <m/>
    <n v="0"/>
    <n v="0"/>
    <n v="21"/>
    <m/>
    <n v="0"/>
    <n v="0"/>
    <n v="310"/>
    <n v="155.84953161445202"/>
  </r>
  <r>
    <n v="2011"/>
    <s v="2D2"/>
    <x v="16"/>
    <n v="20291"/>
    <n v="3350002"/>
    <n v="9"/>
    <s v="Kg"/>
    <n v="130045"/>
    <s v="Input"/>
    <s v="CO2"/>
    <n v="73.3"/>
    <n v="4.02E-2"/>
    <n v="1"/>
    <m/>
    <n v="0"/>
    <n v="0"/>
    <n v="21"/>
    <m/>
    <n v="0"/>
    <n v="0"/>
    <n v="310"/>
    <n v="383.19839969999998"/>
  </r>
  <r>
    <n v="2011"/>
    <s v="2D2"/>
    <x v="16"/>
    <n v="20291"/>
    <n v="3350002"/>
    <n v="9"/>
    <s v="Kg"/>
    <n v="131435.5845"/>
    <s v="Input"/>
    <s v="CO2"/>
    <n v="73.3"/>
    <n v="4.02E-2"/>
    <n v="1"/>
    <m/>
    <n v="0"/>
    <n v="0"/>
    <n v="21"/>
    <m/>
    <n v="0"/>
    <n v="0"/>
    <n v="310"/>
    <n v="387.29597942276996"/>
  </r>
  <r>
    <n v="2011"/>
    <s v="2D2"/>
    <x v="16"/>
    <n v="20291"/>
    <n v="3350002"/>
    <n v="9"/>
    <s v="Kg"/>
    <n v="109505"/>
    <s v="Input"/>
    <s v="CO2"/>
    <n v="73.3"/>
    <n v="4.02E-2"/>
    <n v="1"/>
    <m/>
    <n v="0"/>
    <n v="0"/>
    <n v="21"/>
    <m/>
    <n v="0"/>
    <n v="0"/>
    <n v="310"/>
    <n v="322.67400329999998"/>
  </r>
  <r>
    <n v="2011"/>
    <s v="2D2"/>
    <x v="16"/>
    <n v="20291"/>
    <n v="3350002"/>
    <n v="9"/>
    <s v="Kg"/>
    <n v="207859"/>
    <s v="Input"/>
    <s v="CO2"/>
    <n v="73.3"/>
    <n v="4.02E-2"/>
    <n v="1"/>
    <m/>
    <n v="0"/>
    <n v="0"/>
    <n v="21"/>
    <m/>
    <n v="0"/>
    <n v="0"/>
    <n v="310"/>
    <n v="612.48980094000001"/>
  </r>
  <r>
    <n v="2011"/>
    <s v="2D2"/>
    <x v="16"/>
    <n v="20291"/>
    <n v="3350002"/>
    <n v="9"/>
    <s v="Kg"/>
    <n v="9888"/>
    <s v="Input"/>
    <s v="CO2"/>
    <n v="73.3"/>
    <n v="4.02E-2"/>
    <n v="1"/>
    <m/>
    <n v="0"/>
    <n v="0"/>
    <n v="21"/>
    <m/>
    <n v="0"/>
    <n v="0"/>
    <n v="310"/>
    <n v="29.136574080000003"/>
  </r>
  <r>
    <n v="2011"/>
    <s v="2D2"/>
    <x v="16"/>
    <n v="20292"/>
    <n v="3350002"/>
    <n v="9"/>
    <s v="Kg"/>
    <n v="11784.107"/>
    <s v="Input"/>
    <s v="CO2"/>
    <n v="73.3"/>
    <n v="4.02E-2"/>
    <n v="1"/>
    <m/>
    <n v="0"/>
    <n v="0"/>
    <n v="21"/>
    <m/>
    <n v="0"/>
    <n v="0"/>
    <n v="310"/>
    <n v="34.723756732620004"/>
  </r>
  <r>
    <n v="2011"/>
    <s v="2D2"/>
    <x v="16"/>
    <n v="20292"/>
    <n v="3350002"/>
    <n v="9"/>
    <s v="Kg"/>
    <n v="44145"/>
    <s v="Input"/>
    <s v="CO2"/>
    <n v="73.3"/>
    <n v="4.02E-2"/>
    <n v="1"/>
    <m/>
    <n v="0"/>
    <n v="0"/>
    <n v="21"/>
    <m/>
    <n v="0"/>
    <n v="0"/>
    <n v="310"/>
    <n v="130.0803057"/>
  </r>
  <r>
    <n v="2011"/>
    <s v="2D2"/>
    <x v="16"/>
    <n v="20292"/>
    <n v="3350002"/>
    <n v="9"/>
    <s v="Kg"/>
    <n v="150144"/>
    <s v="Input"/>
    <s v="CO2"/>
    <n v="73.3"/>
    <n v="4.02E-2"/>
    <n v="1"/>
    <m/>
    <n v="0"/>
    <n v="0"/>
    <n v="21"/>
    <m/>
    <n v="0"/>
    <n v="0"/>
    <n v="310"/>
    <n v="442.42331903999997"/>
  </r>
  <r>
    <n v="2011"/>
    <s v="2D2"/>
    <x v="16"/>
    <n v="20295"/>
    <n v="3350002"/>
    <n v="9"/>
    <s v="Kg"/>
    <n v="314125"/>
    <s v="Input"/>
    <s v="CO2"/>
    <n v="73.3"/>
    <n v="4.02E-2"/>
    <n v="1"/>
    <m/>
    <n v="0"/>
    <n v="0"/>
    <n v="21"/>
    <m/>
    <n v="0"/>
    <n v="0"/>
    <n v="310"/>
    <n v="925.6195725"/>
  </r>
  <r>
    <n v="2011"/>
    <s v="2D2"/>
    <x v="16"/>
    <n v="20297"/>
    <n v="3350002"/>
    <n v="9"/>
    <s v="Kg"/>
    <n v="1045968"/>
    <s v="Input"/>
    <s v="CO2"/>
    <n v="73.3"/>
    <n v="4.02E-2"/>
    <n v="1"/>
    <m/>
    <n v="0"/>
    <n v="0"/>
    <n v="21"/>
    <m/>
    <n v="0"/>
    <n v="0"/>
    <n v="310"/>
    <n v="3082.1120668799999"/>
  </r>
  <r>
    <n v="2011"/>
    <s v="2D2"/>
    <x v="16"/>
    <n v="20297"/>
    <n v="3350002"/>
    <n v="9"/>
    <s v="Kg"/>
    <n v="1291943"/>
    <s v="Input"/>
    <s v="CO2"/>
    <n v="73.3"/>
    <n v="4.02E-2"/>
    <n v="1"/>
    <m/>
    <n v="0"/>
    <n v="0"/>
    <n v="21"/>
    <m/>
    <n v="0"/>
    <n v="0"/>
    <n v="310"/>
    <n v="3806.9167603799992"/>
  </r>
  <r>
    <n v="2011"/>
    <s v="2D2"/>
    <x v="16"/>
    <n v="20297"/>
    <n v="3350002"/>
    <n v="9"/>
    <s v="Kg"/>
    <n v="701017"/>
    <s v="Input"/>
    <s v="CO2"/>
    <n v="73.3"/>
    <n v="4.02E-2"/>
    <n v="1"/>
    <m/>
    <n v="0"/>
    <n v="0"/>
    <n v="21"/>
    <m/>
    <n v="0"/>
    <n v="0"/>
    <n v="310"/>
    <n v="2065.6587532200001"/>
  </r>
  <r>
    <n v="2011"/>
    <s v="2D2"/>
    <x v="16"/>
    <n v="20299"/>
    <n v="3350002"/>
    <n v="9"/>
    <s v="Kg"/>
    <n v="32668"/>
    <s v="Input"/>
    <s v="CO2"/>
    <n v="73.3"/>
    <n v="4.02E-2"/>
    <n v="1"/>
    <m/>
    <n v="0"/>
    <n v="0"/>
    <n v="21"/>
    <m/>
    <n v="0"/>
    <n v="0"/>
    <n v="310"/>
    <n v="96.261488879999987"/>
  </r>
  <r>
    <n v="2011"/>
    <s v="2D2"/>
    <x v="16"/>
    <n v="21001"/>
    <n v="3350002"/>
    <n v="9"/>
    <s v="Kg"/>
    <n v="793837.24340000004"/>
    <s v="Input"/>
    <s v="CO2"/>
    <n v="73.3"/>
    <n v="4.02E-2"/>
    <n v="1"/>
    <m/>
    <n v="0"/>
    <n v="0"/>
    <n v="21"/>
    <m/>
    <n v="0"/>
    <n v="0"/>
    <n v="310"/>
    <n v="2339.1684516370442"/>
  </r>
  <r>
    <n v="2011"/>
    <s v="2D2"/>
    <x v="16"/>
    <n v="21001"/>
    <n v="3350002"/>
    <n v="9"/>
    <s v="Kg"/>
    <n v="11050.019999999999"/>
    <s v="Input"/>
    <s v="CO2"/>
    <n v="73.3"/>
    <n v="4.02E-2"/>
    <n v="1"/>
    <m/>
    <n v="0"/>
    <n v="0"/>
    <n v="21"/>
    <m/>
    <n v="0"/>
    <n v="0"/>
    <n v="310"/>
    <n v="32.560651933199992"/>
  </r>
  <r>
    <n v="2011"/>
    <s v="2D2"/>
    <x v="16"/>
    <n v="21001"/>
    <n v="3350002"/>
    <n v="9"/>
    <s v="Kg"/>
    <n v="2630.8645999999999"/>
    <s v="Input"/>
    <s v="CO2"/>
    <n v="73.3"/>
    <n v="4.02E-2"/>
    <n v="1"/>
    <m/>
    <n v="0"/>
    <n v="0"/>
    <n v="21"/>
    <m/>
    <n v="0"/>
    <n v="0"/>
    <n v="310"/>
    <n v="7.7522634822359988"/>
  </r>
  <r>
    <n v="2011"/>
    <s v="2D2"/>
    <x v="16"/>
    <n v="21002"/>
    <n v="3350002"/>
    <n v="9"/>
    <s v="Kg"/>
    <n v="39300.1564"/>
    <s v="Input"/>
    <s v="CO2"/>
    <n v="73.3"/>
    <n v="4.02E-2"/>
    <n v="1"/>
    <m/>
    <n v="0"/>
    <n v="0"/>
    <n v="21"/>
    <m/>
    <n v="0"/>
    <n v="0"/>
    <n v="310"/>
    <n v="115.80419885762399"/>
  </r>
  <r>
    <n v="2011"/>
    <s v="2D2"/>
    <x v="16"/>
    <n v="21002"/>
    <n v="3350002"/>
    <n v="9"/>
    <s v="Kg"/>
    <n v="424.33299999999997"/>
    <s v="Input"/>
    <s v="CO2"/>
    <n v="73.3"/>
    <n v="4.02E-2"/>
    <n v="1"/>
    <m/>
    <n v="0"/>
    <n v="0"/>
    <n v="21"/>
    <m/>
    <n v="0"/>
    <n v="0"/>
    <n v="310"/>
    <n v="1.2503650777799999"/>
  </r>
  <r>
    <n v="2011"/>
    <s v="2D2"/>
    <x v="16"/>
    <n v="21002"/>
    <n v="3350002"/>
    <n v="9"/>
    <s v="Kg"/>
    <n v="10244"/>
    <s v="Input"/>
    <s v="CO2"/>
    <n v="73.3"/>
    <n v="4.02E-2"/>
    <n v="1"/>
    <m/>
    <n v="0"/>
    <n v="0"/>
    <n v="21"/>
    <m/>
    <n v="0"/>
    <n v="0"/>
    <n v="310"/>
    <n v="30.185585039999999"/>
  </r>
  <r>
    <n v="2011"/>
    <s v="2D2"/>
    <x v="16"/>
    <n v="21002"/>
    <n v="3350002"/>
    <n v="9"/>
    <s v="Kg"/>
    <n v="3732"/>
    <s v="Input"/>
    <s v="CO2"/>
    <n v="73.3"/>
    <n v="4.02E-2"/>
    <n v="1"/>
    <m/>
    <n v="0"/>
    <n v="0"/>
    <n v="21"/>
    <m/>
    <n v="0"/>
    <n v="0"/>
    <n v="310"/>
    <n v="10.996935119999998"/>
  </r>
  <r>
    <n v="2011"/>
    <s v="2D2"/>
    <x v="16"/>
    <n v="21002"/>
    <n v="3350002"/>
    <n v="9"/>
    <s v="Kg"/>
    <n v="11317"/>
    <s v="Input"/>
    <s v="CO2"/>
    <n v="73.3"/>
    <n v="4.02E-2"/>
    <n v="1"/>
    <m/>
    <n v="0"/>
    <n v="0"/>
    <n v="21"/>
    <m/>
    <n v="0"/>
    <n v="0"/>
    <n v="310"/>
    <n v="33.34735122"/>
  </r>
  <r>
    <n v="2011"/>
    <s v="2D2"/>
    <x v="16"/>
    <n v="21002"/>
    <n v="3350002"/>
    <n v="9"/>
    <s v="Kg"/>
    <n v="11323"/>
    <s v="Input"/>
    <s v="CO2"/>
    <n v="73.3"/>
    <n v="4.02E-2"/>
    <n v="1"/>
    <m/>
    <n v="0"/>
    <n v="0"/>
    <n v="21"/>
    <m/>
    <n v="0"/>
    <n v="0"/>
    <n v="310"/>
    <n v="33.365031179999995"/>
  </r>
  <r>
    <n v="2011"/>
    <s v="2D2"/>
    <x v="16"/>
    <n v="21002"/>
    <n v="3350002"/>
    <n v="9"/>
    <s v="Kg"/>
    <n v="8659"/>
    <s v="Input"/>
    <s v="CO2"/>
    <n v="73.3"/>
    <n v="4.02E-2"/>
    <n v="1"/>
    <m/>
    <n v="0"/>
    <n v="0"/>
    <n v="21"/>
    <m/>
    <n v="0"/>
    <n v="0"/>
    <n v="310"/>
    <n v="25.51512894"/>
  </r>
  <r>
    <n v="2011"/>
    <s v="2D2"/>
    <x v="16"/>
    <n v="21002"/>
    <n v="3350002"/>
    <n v="9"/>
    <s v="Kg"/>
    <n v="250030"/>
    <s v="Input"/>
    <s v="CO2"/>
    <n v="73.3"/>
    <n v="4.02E-2"/>
    <n v="1"/>
    <m/>
    <n v="0"/>
    <n v="0"/>
    <n v="21"/>
    <m/>
    <n v="0"/>
    <n v="0"/>
    <n v="310"/>
    <n v="736.75339980000001"/>
  </r>
  <r>
    <n v="2011"/>
    <s v="2D2"/>
    <x v="16"/>
    <n v="21002"/>
    <n v="3350002"/>
    <n v="9"/>
    <s v="Kg"/>
    <n v="40720.8099"/>
    <s v="Input"/>
    <s v="CO2"/>
    <n v="73.3"/>
    <n v="4.02E-2"/>
    <n v="1"/>
    <m/>
    <n v="0"/>
    <n v="0"/>
    <n v="21"/>
    <m/>
    <n v="0"/>
    <n v="0"/>
    <n v="310"/>
    <n v="119.99038169993399"/>
  </r>
  <r>
    <n v="2011"/>
    <s v="2D2"/>
    <x v="16"/>
    <n v="21002"/>
    <n v="3350002"/>
    <n v="9"/>
    <s v="Kg"/>
    <n v="330275"/>
    <s v="Input"/>
    <s v="CO2"/>
    <n v="73.3"/>
    <n v="4.02E-2"/>
    <n v="1"/>
    <m/>
    <n v="0"/>
    <n v="0"/>
    <n v="21"/>
    <m/>
    <n v="0"/>
    <n v="0"/>
    <n v="310"/>
    <n v="973.20813150000004"/>
  </r>
  <r>
    <n v="2011"/>
    <s v="2D2"/>
    <x v="16"/>
    <n v="21003"/>
    <n v="3350002"/>
    <n v="9"/>
    <s v="Kg"/>
    <n v="9312.0480000000007"/>
    <s v="Input"/>
    <s v="CO2"/>
    <n v="73.3"/>
    <n v="4.02E-2"/>
    <n v="1"/>
    <m/>
    <n v="0"/>
    <n v="0"/>
    <n v="21"/>
    <m/>
    <n v="0"/>
    <n v="0"/>
    <n v="310"/>
    <n v="27.439439359680001"/>
  </r>
  <r>
    <n v="2011"/>
    <s v="2D2"/>
    <x v="16"/>
    <n v="21003"/>
    <n v="3350002"/>
    <n v="9"/>
    <s v="Kg"/>
    <n v="172935"/>
    <s v="Input"/>
    <s v="CO2"/>
    <n v="73.3"/>
    <n v="4.02E-2"/>
    <n v="1"/>
    <m/>
    <n v="0"/>
    <n v="0"/>
    <n v="21"/>
    <m/>
    <n v="0"/>
    <n v="0"/>
    <n v="310"/>
    <n v="509.58064710000002"/>
  </r>
  <r>
    <n v="2011"/>
    <s v="2D2"/>
    <x v="16"/>
    <n v="21003"/>
    <n v="3350002"/>
    <n v="9"/>
    <s v="Kg"/>
    <n v="147635.54999999999"/>
    <s v="Input"/>
    <s v="CO2"/>
    <n v="73.3"/>
    <n v="4.02E-2"/>
    <n v="1"/>
    <m/>
    <n v="0"/>
    <n v="0"/>
    <n v="21"/>
    <m/>
    <n v="0"/>
    <n v="0"/>
    <n v="310"/>
    <n v="435.03176976299994"/>
  </r>
  <r>
    <n v="2011"/>
    <s v="2D2"/>
    <x v="16"/>
    <n v="21003"/>
    <n v="3350002"/>
    <n v="9"/>
    <s v="Kg"/>
    <n v="705776"/>
    <s v="Input"/>
    <s v="CO2"/>
    <n v="73.3"/>
    <n v="4.02E-2"/>
    <n v="1"/>
    <m/>
    <n v="0"/>
    <n v="0"/>
    <n v="21"/>
    <m/>
    <n v="0"/>
    <n v="0"/>
    <n v="310"/>
    <n v="2079.6819081599997"/>
  </r>
  <r>
    <n v="2011"/>
    <s v="2D2"/>
    <x v="16"/>
    <n v="21003"/>
    <n v="3350002"/>
    <n v="9"/>
    <s v="Kg"/>
    <n v="18709"/>
    <s v="Input"/>
    <s v="CO2"/>
    <n v="73.3"/>
    <n v="4.02E-2"/>
    <n v="1"/>
    <m/>
    <n v="0"/>
    <n v="0"/>
    <n v="21"/>
    <m/>
    <n v="0"/>
    <n v="0"/>
    <n v="310"/>
    <n v="55.12906194"/>
  </r>
  <r>
    <n v="2011"/>
    <s v="2D2"/>
    <x v="16"/>
    <n v="21003"/>
    <n v="3350002"/>
    <n v="9"/>
    <s v="Kg"/>
    <n v="1416960"/>
    <s v="Input"/>
    <s v="CO2"/>
    <n v="73.3"/>
    <n v="4.02E-2"/>
    <n v="1"/>
    <m/>
    <n v="0"/>
    <n v="0"/>
    <n v="21"/>
    <m/>
    <n v="0"/>
    <n v="0"/>
    <n v="310"/>
    <n v="4175.2993536000004"/>
  </r>
  <r>
    <n v="2011"/>
    <s v="2D2"/>
    <x v="16"/>
    <n v="21003"/>
    <n v="3350002"/>
    <n v="9"/>
    <s v="Kg"/>
    <n v="17108"/>
    <s v="Input"/>
    <s v="CO2"/>
    <n v="73.3"/>
    <n v="4.02E-2"/>
    <n v="1"/>
    <m/>
    <n v="0"/>
    <n v="0"/>
    <n v="21"/>
    <m/>
    <n v="0"/>
    <n v="0"/>
    <n v="310"/>
    <n v="50.411459279999995"/>
  </r>
  <r>
    <n v="2011"/>
    <s v="2D2"/>
    <x v="16"/>
    <n v="21003"/>
    <n v="3350002"/>
    <n v="9"/>
    <s v="Kg"/>
    <n v="126490"/>
    <s v="Input"/>
    <s v="CO2"/>
    <n v="73.3"/>
    <n v="4.02E-2"/>
    <n v="1"/>
    <m/>
    <n v="0"/>
    <n v="0"/>
    <n v="21"/>
    <m/>
    <n v="0"/>
    <n v="0"/>
    <n v="310"/>
    <n v="372.72302339999999"/>
  </r>
  <r>
    <n v="2011"/>
    <s v="2D2"/>
    <x v="16"/>
    <n v="21004"/>
    <n v="3350002"/>
    <n v="9"/>
    <s v="Kg"/>
    <n v="11155"/>
    <s v="Input"/>
    <s v="CO2"/>
    <n v="73.3"/>
    <n v="4.02E-2"/>
    <n v="1"/>
    <m/>
    <n v="0"/>
    <n v="0"/>
    <n v="21"/>
    <m/>
    <n v="0"/>
    <n v="0"/>
    <n v="310"/>
    <n v="32.8699923"/>
  </r>
  <r>
    <n v="2011"/>
    <s v="2D2"/>
    <x v="16"/>
    <n v="21004"/>
    <n v="3350002"/>
    <n v="9"/>
    <s v="Kg"/>
    <n v="12133.104500000001"/>
    <s v="Input"/>
    <s v="CO2"/>
    <n v="73.3"/>
    <n v="4.02E-2"/>
    <n v="1"/>
    <m/>
    <n v="0"/>
    <n v="0"/>
    <n v="21"/>
    <m/>
    <n v="0"/>
    <n v="0"/>
    <n v="310"/>
    <n v="35.752133705970003"/>
  </r>
  <r>
    <n v="2011"/>
    <s v="2D2"/>
    <x v="16"/>
    <n v="21004"/>
    <n v="3350002"/>
    <n v="9"/>
    <s v="Kg"/>
    <n v="94127"/>
    <s v="Input"/>
    <s v="CO2"/>
    <n v="73.3"/>
    <n v="4.02E-2"/>
    <n v="1"/>
    <m/>
    <n v="0"/>
    <n v="0"/>
    <n v="21"/>
    <m/>
    <n v="0"/>
    <n v="0"/>
    <n v="310"/>
    <n v="277.36026582"/>
  </r>
  <r>
    <n v="2011"/>
    <s v="2D2"/>
    <x v="16"/>
    <n v="21004"/>
    <n v="3350002"/>
    <n v="9"/>
    <s v="Kg"/>
    <n v="92156.94170000001"/>
    <s v="Input"/>
    <s v="CO2"/>
    <n v="73.3"/>
    <n v="4.02E-2"/>
    <n v="1"/>
    <m/>
    <n v="0"/>
    <n v="0"/>
    <n v="21"/>
    <m/>
    <n v="0"/>
    <n v="0"/>
    <n v="310"/>
    <n v="271.55517382972204"/>
  </r>
  <r>
    <n v="2011"/>
    <s v="2D2"/>
    <x v="16"/>
    <n v="21004"/>
    <n v="3350002"/>
    <n v="9"/>
    <s v="Kg"/>
    <n v="56410"/>
    <s v="Input"/>
    <s v="CO2"/>
    <n v="73.3"/>
    <n v="4.02E-2"/>
    <n v="1"/>
    <m/>
    <n v="0"/>
    <n v="0"/>
    <n v="21"/>
    <m/>
    <n v="0"/>
    <n v="0"/>
    <n v="310"/>
    <n v="166.2210906"/>
  </r>
  <r>
    <n v="2011"/>
    <s v="2D2"/>
    <x v="16"/>
    <n v="22191"/>
    <n v="3350002"/>
    <n v="9"/>
    <s v="Kg"/>
    <n v="8060"/>
    <s v="Input"/>
    <s v="CO2"/>
    <n v="73.3"/>
    <n v="4.02E-2"/>
    <n v="1"/>
    <m/>
    <n v="0"/>
    <n v="0"/>
    <n v="21"/>
    <m/>
    <n v="0"/>
    <n v="0"/>
    <n v="310"/>
    <n v="23.750079599999999"/>
  </r>
  <r>
    <n v="2011"/>
    <s v="2D2"/>
    <x v="16"/>
    <n v="22191"/>
    <n v="3350002"/>
    <n v="9"/>
    <s v="Kg"/>
    <n v="28744"/>
    <s v="Input"/>
    <s v="CO2"/>
    <n v="73.3"/>
    <n v="4.02E-2"/>
    <n v="1"/>
    <m/>
    <n v="0"/>
    <n v="0"/>
    <n v="21"/>
    <m/>
    <n v="0"/>
    <n v="0"/>
    <n v="310"/>
    <n v="84.698795039999979"/>
  </r>
  <r>
    <n v="2011"/>
    <s v="2D2"/>
    <x v="16"/>
    <n v="22192"/>
    <n v="3350002"/>
    <n v="9"/>
    <s v="Kg"/>
    <n v="1081388.0183999999"/>
    <s v="Input"/>
    <s v="CO2"/>
    <n v="73.3"/>
    <n v="4.02E-2"/>
    <n v="1"/>
    <m/>
    <n v="0"/>
    <n v="0"/>
    <n v="21"/>
    <m/>
    <n v="0"/>
    <n v="0"/>
    <n v="310"/>
    <n v="3186.4828182985439"/>
  </r>
  <r>
    <n v="2011"/>
    <s v="2D2"/>
    <x v="16"/>
    <n v="22199"/>
    <n v="3350002"/>
    <n v="9"/>
    <s v="Kg"/>
    <n v="40802"/>
    <s v="Input"/>
    <s v="CO2"/>
    <n v="73.3"/>
    <n v="4.02E-2"/>
    <n v="1"/>
    <m/>
    <n v="0"/>
    <n v="0"/>
    <n v="21"/>
    <m/>
    <n v="0"/>
    <n v="0"/>
    <n v="310"/>
    <n v="120.22962132000001"/>
  </r>
  <r>
    <n v="2011"/>
    <s v="2D2"/>
    <x v="16"/>
    <n v="22209"/>
    <n v="3350002"/>
    <n v="9"/>
    <s v="Kg"/>
    <n v="34254.633000000002"/>
    <s v="Input"/>
    <s v="CO2"/>
    <n v="73.3"/>
    <n v="4.02E-2"/>
    <n v="1"/>
    <m/>
    <n v="0"/>
    <n v="0"/>
    <n v="21"/>
    <m/>
    <n v="0"/>
    <n v="0"/>
    <n v="310"/>
    <n v="100.93675687578001"/>
  </r>
  <r>
    <n v="2011"/>
    <s v="2D2"/>
    <x v="16"/>
    <n v="22209"/>
    <n v="3350002"/>
    <n v="9"/>
    <s v="Kg"/>
    <n v="108177.1816"/>
    <s v="Input"/>
    <s v="CO2"/>
    <n v="73.3"/>
    <n v="4.02E-2"/>
    <n v="1"/>
    <m/>
    <n v="0"/>
    <n v="0"/>
    <n v="21"/>
    <m/>
    <n v="0"/>
    <n v="0"/>
    <n v="310"/>
    <n v="318.76137393345596"/>
  </r>
  <r>
    <n v="2011"/>
    <s v="2D2"/>
    <x v="16"/>
    <n v="22209"/>
    <n v="3350002"/>
    <n v="9"/>
    <s v="Kg"/>
    <n v="465947.13799999998"/>
    <s v="Input"/>
    <s v="CO2"/>
    <n v="73.3"/>
    <n v="4.02E-2"/>
    <n v="1"/>
    <m/>
    <n v="0"/>
    <n v="0"/>
    <n v="21"/>
    <m/>
    <n v="0"/>
    <n v="0"/>
    <n v="310"/>
    <n v="1372.9877936590799"/>
  </r>
  <r>
    <n v="2011"/>
    <s v="2D2"/>
    <x v="16"/>
    <n v="22209"/>
    <n v="3350002"/>
    <n v="9"/>
    <s v="Kg"/>
    <n v="413"/>
    <s v="Input"/>
    <s v="CO2"/>
    <n v="73.3"/>
    <n v="4.02E-2"/>
    <n v="1"/>
    <m/>
    <n v="0"/>
    <n v="0"/>
    <n v="21"/>
    <m/>
    <n v="0"/>
    <n v="0"/>
    <n v="310"/>
    <n v="1.2169705799999999"/>
  </r>
  <r>
    <n v="2011"/>
    <s v="2D2"/>
    <x v="16"/>
    <n v="22209"/>
    <n v="3350002"/>
    <n v="9"/>
    <s v="Kg"/>
    <n v="75498.427599999995"/>
    <s v="Input"/>
    <s v="CO2"/>
    <n v="73.3"/>
    <n v="4.02E-2"/>
    <n v="1"/>
    <m/>
    <n v="0"/>
    <n v="0"/>
    <n v="21"/>
    <m/>
    <n v="0"/>
    <n v="0"/>
    <n v="310"/>
    <n v="222.46819667181597"/>
  </r>
  <r>
    <n v="2011"/>
    <s v="2D2"/>
    <x v="16"/>
    <n v="23999"/>
    <n v="3350002"/>
    <n v="9"/>
    <s v="Kg"/>
    <n v="8238"/>
    <s v="Input"/>
    <s v="CO2"/>
    <n v="73.3"/>
    <n v="4.02E-2"/>
    <n v="1"/>
    <m/>
    <n v="0"/>
    <n v="0"/>
    <n v="21"/>
    <m/>
    <n v="0"/>
    <n v="0"/>
    <n v="310"/>
    <n v="24.274585080000001"/>
  </r>
  <r>
    <n v="2011"/>
    <s v="2D2"/>
    <x v="16"/>
    <n v="27201"/>
    <n v="3350002"/>
    <n v="9"/>
    <s v="Kg"/>
    <n v="16250"/>
    <s v="Input"/>
    <s v="CO2"/>
    <n v="73.3"/>
    <n v="4.02E-2"/>
    <n v="1"/>
    <m/>
    <n v="0"/>
    <n v="0"/>
    <n v="21"/>
    <m/>
    <n v="0"/>
    <n v="0"/>
    <n v="310"/>
    <n v="47.883224999999996"/>
  </r>
  <r>
    <n v="2011"/>
    <s v="2D2"/>
    <x v="16"/>
    <n v="32901"/>
    <n v="3350002"/>
    <n v="9"/>
    <s v="Kg"/>
    <n v="9430"/>
    <s v="Input"/>
    <s v="CO2"/>
    <n v="73.3"/>
    <n v="4.02E-2"/>
    <n v="1"/>
    <m/>
    <n v="0"/>
    <n v="0"/>
    <n v="21"/>
    <m/>
    <n v="0"/>
    <n v="0"/>
    <n v="310"/>
    <n v="27.787003799999997"/>
  </r>
</pivotCacheRecords>
</file>

<file path=xl/pivotCache/pivotCacheRecords6.xml><?xml version="1.0" encoding="utf-8"?>
<pivotCacheRecords xmlns="http://schemas.openxmlformats.org/spreadsheetml/2006/main" xmlns:r="http://schemas.openxmlformats.org/officeDocument/2006/relationships" count="1033">
  <r>
    <n v="2012"/>
    <s v="2A2"/>
    <x v="0"/>
    <n v="23944"/>
    <n v="3742001"/>
    <n v="27"/>
    <s v="Tonne"/>
    <n v="94563.206000000006"/>
    <s v="Output"/>
    <s v="CO2"/>
    <n v="0.75"/>
    <n v="1"/>
    <n v="1"/>
    <m/>
    <n v="0"/>
    <n v="0"/>
    <n v="21"/>
    <m/>
    <n v="0"/>
    <n v="0"/>
    <n v="310"/>
    <n v="70922.404500000004"/>
  </r>
  <r>
    <n v="2012"/>
    <s v="2A2"/>
    <x v="0"/>
    <n v="23944"/>
    <n v="3742001"/>
    <n v="27"/>
    <s v="Tonne"/>
    <n v="22856.175999999999"/>
    <s v="Output"/>
    <s v="CO2"/>
    <n v="0.75"/>
    <n v="1"/>
    <n v="1"/>
    <m/>
    <n v="0"/>
    <n v="0"/>
    <n v="21"/>
    <m/>
    <n v="0"/>
    <n v="0"/>
    <n v="310"/>
    <n v="17142.131999999998"/>
  </r>
  <r>
    <n v="2012"/>
    <s v="2A2"/>
    <x v="0"/>
    <n v="23944"/>
    <n v="3742001"/>
    <n v="27"/>
    <s v="Tonne"/>
    <n v="34734.631999999998"/>
    <s v="Output"/>
    <s v="CO2"/>
    <n v="0.75"/>
    <n v="1"/>
    <n v="1"/>
    <m/>
    <n v="0"/>
    <n v="0"/>
    <n v="21"/>
    <m/>
    <n v="0"/>
    <n v="0"/>
    <n v="310"/>
    <n v="26050.973999999998"/>
  </r>
  <r>
    <n v="2012"/>
    <s v="2A2"/>
    <x v="0"/>
    <n v="23944"/>
    <n v="3742001"/>
    <n v="27"/>
    <s v="Tonne"/>
    <n v="1500"/>
    <s v="Output"/>
    <s v="CO2"/>
    <n v="0.75"/>
    <n v="1"/>
    <n v="1"/>
    <m/>
    <n v="0"/>
    <n v="0"/>
    <n v="21"/>
    <m/>
    <n v="0"/>
    <n v="0"/>
    <n v="310"/>
    <n v="1125"/>
  </r>
  <r>
    <n v="2012"/>
    <s v="2A2"/>
    <x v="0"/>
    <n v="23944"/>
    <n v="3742001"/>
    <n v="27"/>
    <s v="Tonne"/>
    <n v="2700.5"/>
    <s v="Output"/>
    <s v="CO2"/>
    <n v="0.75"/>
    <n v="1"/>
    <n v="1"/>
    <m/>
    <n v="0"/>
    <n v="0"/>
    <n v="21"/>
    <m/>
    <n v="0"/>
    <n v="0"/>
    <n v="310"/>
    <n v="2025.375"/>
  </r>
  <r>
    <n v="2012"/>
    <s v="2A2"/>
    <x v="0"/>
    <n v="23944"/>
    <n v="3742001"/>
    <n v="27"/>
    <s v="Tonne"/>
    <n v="111247.933"/>
    <s v="Output"/>
    <s v="CO2"/>
    <n v="0.75"/>
    <n v="1"/>
    <n v="1"/>
    <m/>
    <n v="0"/>
    <n v="0"/>
    <n v="21"/>
    <m/>
    <n v="0"/>
    <n v="0"/>
    <n v="310"/>
    <n v="83435.94975"/>
  </r>
  <r>
    <n v="2012"/>
    <s v="2A2"/>
    <x v="0"/>
    <n v="23944"/>
    <n v="3742001"/>
    <n v="27"/>
    <s v="Tonne"/>
    <n v="32510.94"/>
    <s v="Output"/>
    <s v="CO2"/>
    <n v="0.75"/>
    <n v="1"/>
    <n v="1"/>
    <m/>
    <n v="0"/>
    <n v="0"/>
    <n v="21"/>
    <m/>
    <n v="0"/>
    <n v="0"/>
    <n v="310"/>
    <n v="24383.204999999998"/>
  </r>
  <r>
    <n v="2012"/>
    <s v="2A2"/>
    <x v="0"/>
    <n v="23944"/>
    <n v="3742001"/>
    <n v="27"/>
    <s v="Tonne"/>
    <n v="42214.962999999996"/>
    <s v="Output"/>
    <s v="CO2"/>
    <n v="0.75"/>
    <n v="1"/>
    <n v="1"/>
    <m/>
    <n v="0"/>
    <n v="0"/>
    <n v="21"/>
    <m/>
    <n v="0"/>
    <n v="0"/>
    <n v="310"/>
    <n v="31661.222249999999"/>
  </r>
  <r>
    <n v="2012"/>
    <s v="2A2"/>
    <x v="0"/>
    <n v="23944"/>
    <n v="3742002"/>
    <n v="27"/>
    <s v="Tonne"/>
    <n v="27655.41"/>
    <s v="Output"/>
    <s v="CO2"/>
    <n v="0.75"/>
    <n v="1"/>
    <n v="1"/>
    <m/>
    <n v="0"/>
    <n v="0"/>
    <n v="21"/>
    <m/>
    <n v="0"/>
    <n v="0"/>
    <n v="310"/>
    <n v="20741.557499999999"/>
  </r>
  <r>
    <n v="2012"/>
    <s v="2A2"/>
    <x v="0"/>
    <n v="23944"/>
    <n v="3742002"/>
    <n v="27"/>
    <s v="Tonne"/>
    <n v="29003.393999999997"/>
    <s v="Output"/>
    <s v="CO2"/>
    <n v="0.75"/>
    <n v="1"/>
    <n v="1"/>
    <m/>
    <n v="0"/>
    <n v="0"/>
    <n v="21"/>
    <m/>
    <n v="0"/>
    <n v="0"/>
    <n v="310"/>
    <n v="21752.545499999997"/>
  </r>
  <r>
    <n v="2012"/>
    <s v="2A2"/>
    <x v="0"/>
    <n v="23944"/>
    <n v="3742002"/>
    <n v="27"/>
    <s v="Tonne"/>
    <n v="72347.396999999997"/>
    <s v="Output"/>
    <s v="CO2"/>
    <n v="0.75"/>
    <n v="1"/>
    <n v="1"/>
    <m/>
    <n v="0"/>
    <n v="0"/>
    <n v="21"/>
    <m/>
    <n v="0"/>
    <n v="0"/>
    <n v="310"/>
    <n v="54260.547749999998"/>
  </r>
  <r>
    <n v="2012"/>
    <s v="2A2"/>
    <x v="0"/>
    <n v="23944"/>
    <n v="3742002"/>
    <n v="27"/>
    <s v="Tonne"/>
    <n v="7409.9610000000002"/>
    <s v="Output"/>
    <s v="CO2"/>
    <n v="0.75"/>
    <n v="1"/>
    <n v="1"/>
    <m/>
    <n v="0"/>
    <n v="0"/>
    <n v="21"/>
    <m/>
    <n v="0"/>
    <n v="0"/>
    <n v="310"/>
    <n v="5557.4707500000004"/>
  </r>
  <r>
    <n v="2012"/>
    <s v="2A2"/>
    <x v="0"/>
    <n v="23944"/>
    <n v="3742002"/>
    <n v="27"/>
    <s v="Tonne"/>
    <n v="18310.274000000001"/>
    <s v="Output"/>
    <s v="CO2"/>
    <n v="0.75"/>
    <n v="1"/>
    <n v="1"/>
    <m/>
    <n v="0"/>
    <n v="0"/>
    <n v="21"/>
    <m/>
    <n v="0"/>
    <n v="0"/>
    <n v="310"/>
    <n v="13732.7055"/>
  </r>
  <r>
    <n v="2012"/>
    <s v="2A2"/>
    <x v="0"/>
    <n v="23944"/>
    <n v="3742002"/>
    <n v="27"/>
    <s v="Tonne"/>
    <n v="7972.9210000000003"/>
    <s v="Output"/>
    <s v="CO2"/>
    <n v="0.75"/>
    <n v="1"/>
    <n v="1"/>
    <m/>
    <n v="0"/>
    <n v="0"/>
    <n v="21"/>
    <m/>
    <n v="0"/>
    <n v="0"/>
    <n v="310"/>
    <n v="5979.6907499999998"/>
  </r>
  <r>
    <n v="2012"/>
    <s v="2A2"/>
    <x v="0"/>
    <n v="23944"/>
    <n v="3742002"/>
    <n v="27"/>
    <s v="Tonne"/>
    <n v="13091.567999999999"/>
    <s v="Output"/>
    <s v="CO2"/>
    <n v="0.75"/>
    <n v="1"/>
    <n v="1"/>
    <m/>
    <n v="0"/>
    <n v="0"/>
    <n v="21"/>
    <m/>
    <n v="0"/>
    <n v="0"/>
    <n v="310"/>
    <n v="9818.6759999999995"/>
  </r>
  <r>
    <n v="2012"/>
    <s v="2A2"/>
    <x v="0"/>
    <n v="23944"/>
    <n v="3742002"/>
    <n v="27"/>
    <s v="Tonne"/>
    <n v="300071.75400000002"/>
    <s v="Output"/>
    <s v="CO2"/>
    <n v="0.75"/>
    <n v="1"/>
    <n v="1"/>
    <m/>
    <n v="0"/>
    <n v="0"/>
    <n v="21"/>
    <m/>
    <n v="0"/>
    <n v="0"/>
    <n v="310"/>
    <n v="225053.81550000003"/>
  </r>
  <r>
    <n v="2012"/>
    <s v="2A2"/>
    <x v="0"/>
    <n v="23944"/>
    <n v="3742002"/>
    <n v="27"/>
    <s v="Tonne"/>
    <n v="126025.633"/>
    <s v="Output"/>
    <s v="CO2"/>
    <n v="0.75"/>
    <n v="1"/>
    <n v="1"/>
    <m/>
    <n v="0"/>
    <n v="0"/>
    <n v="21"/>
    <m/>
    <n v="0"/>
    <n v="0"/>
    <n v="310"/>
    <n v="94519.224749999994"/>
  </r>
  <r>
    <n v="2012"/>
    <s v="2A2"/>
    <x v="0"/>
    <n v="23944"/>
    <n v="3742002"/>
    <n v="27"/>
    <s v="Tonne"/>
    <n v="4509.9615999999996"/>
    <s v="Output"/>
    <s v="CO2"/>
    <n v="0.75"/>
    <n v="1"/>
    <n v="1"/>
    <m/>
    <n v="0"/>
    <n v="0"/>
    <n v="21"/>
    <m/>
    <n v="0"/>
    <n v="0"/>
    <n v="310"/>
    <n v="3382.4712"/>
  </r>
  <r>
    <n v="2012"/>
    <s v="2A2"/>
    <x v="0"/>
    <n v="23944"/>
    <n v="3742002"/>
    <n v="27"/>
    <s v="Tonne"/>
    <n v="4707.7529999999997"/>
    <s v="Output"/>
    <s v="CO2"/>
    <n v="0.75"/>
    <n v="1"/>
    <n v="1"/>
    <m/>
    <n v="0"/>
    <n v="0"/>
    <n v="21"/>
    <m/>
    <n v="0"/>
    <n v="0"/>
    <n v="310"/>
    <n v="3530.8147499999995"/>
  </r>
  <r>
    <n v="2012"/>
    <s v="2A2"/>
    <x v="0"/>
    <n v="23944"/>
    <n v="3742002"/>
    <n v="27"/>
    <s v="Tonne"/>
    <n v="23327.654999999999"/>
    <s v="Output"/>
    <s v="CO2"/>
    <n v="0.75"/>
    <n v="1"/>
    <n v="1"/>
    <m/>
    <n v="0"/>
    <n v="0"/>
    <n v="21"/>
    <m/>
    <n v="0"/>
    <n v="0"/>
    <n v="310"/>
    <n v="17495.741249999999"/>
  </r>
  <r>
    <n v="2012"/>
    <s v="2A2"/>
    <x v="0"/>
    <n v="23944"/>
    <n v="3742002"/>
    <n v="27"/>
    <s v="Tonne"/>
    <n v="18915.455999999998"/>
    <s v="Output"/>
    <s v="CO2"/>
    <n v="0.75"/>
    <n v="1"/>
    <n v="1"/>
    <m/>
    <n v="0"/>
    <n v="0"/>
    <n v="21"/>
    <m/>
    <n v="0"/>
    <n v="0"/>
    <n v="310"/>
    <n v="14186.591999999999"/>
  </r>
  <r>
    <n v="2012"/>
    <s v="2A2"/>
    <x v="0"/>
    <n v="23944"/>
    <n v="3742002"/>
    <n v="27"/>
    <s v="Tonne"/>
    <n v="41834.964999999997"/>
    <s v="Output"/>
    <s v="CO2"/>
    <n v="0.75"/>
    <n v="1"/>
    <n v="1"/>
    <m/>
    <n v="0"/>
    <n v="0"/>
    <n v="21"/>
    <m/>
    <n v="0"/>
    <n v="0"/>
    <n v="310"/>
    <n v="31376.223749999997"/>
  </r>
  <r>
    <n v="2012"/>
    <s v="2A2"/>
    <x v="0"/>
    <n v="23944"/>
    <n v="3742099"/>
    <n v="27"/>
    <s v="Tonne"/>
    <n v="3322.2791999999999"/>
    <s v="Output"/>
    <s v="CO2"/>
    <n v="0.75"/>
    <n v="1"/>
    <n v="1"/>
    <m/>
    <n v="0"/>
    <n v="0"/>
    <n v="21"/>
    <m/>
    <n v="0"/>
    <n v="0"/>
    <n v="310"/>
    <n v="2491.7093999999997"/>
  </r>
  <r>
    <n v="2012"/>
    <s v="2A2"/>
    <x v="0"/>
    <n v="23944"/>
    <n v="3742099"/>
    <n v="27"/>
    <s v="Tonne"/>
    <n v="235282.095"/>
    <s v="Output"/>
    <s v="CO2"/>
    <n v="0.75"/>
    <n v="1"/>
    <n v="1"/>
    <m/>
    <n v="0"/>
    <n v="0"/>
    <n v="21"/>
    <m/>
    <n v="0"/>
    <n v="0"/>
    <n v="310"/>
    <n v="176461.57125000001"/>
  </r>
  <r>
    <n v="2012"/>
    <s v="2A2"/>
    <x v="0"/>
    <n v="23944"/>
    <n v="3742099"/>
    <n v="27"/>
    <s v="Tonne"/>
    <n v="597.42740000000003"/>
    <s v="Output"/>
    <s v="CO2"/>
    <n v="0.75"/>
    <n v="1"/>
    <n v="1"/>
    <m/>
    <n v="0"/>
    <n v="0"/>
    <n v="21"/>
    <m/>
    <n v="0"/>
    <n v="0"/>
    <n v="310"/>
    <n v="448.07055000000003"/>
  </r>
  <r>
    <n v="2012"/>
    <s v="2A3"/>
    <x v="1"/>
    <n v="23101"/>
    <n v="3711101"/>
    <n v="27"/>
    <s v="Tonne"/>
    <n v="51"/>
    <s v="Output"/>
    <s v="CO2"/>
    <n v="0.16700000000000001"/>
    <n v="1"/>
    <n v="1"/>
    <m/>
    <n v="0"/>
    <n v="0"/>
    <n v="21"/>
    <m/>
    <n v="0"/>
    <n v="0"/>
    <n v="310"/>
    <n v="8.5170000000000012"/>
  </r>
  <r>
    <n v="2012"/>
    <s v="2A3"/>
    <x v="1"/>
    <n v="23101"/>
    <n v="3711101"/>
    <n v="27"/>
    <s v="Tonne"/>
    <n v="1"/>
    <s v="Output"/>
    <s v="CO2"/>
    <n v="0.16700000000000001"/>
    <n v="1"/>
    <n v="1"/>
    <m/>
    <n v="0"/>
    <n v="0"/>
    <n v="21"/>
    <m/>
    <n v="0"/>
    <n v="0"/>
    <n v="310"/>
    <n v="0.16700000000000001"/>
  </r>
  <r>
    <n v="2012"/>
    <s v="2A3"/>
    <x v="1"/>
    <n v="23101"/>
    <n v="3711105"/>
    <n v="27"/>
    <s v="Tonne"/>
    <n v="1031"/>
    <s v="Output"/>
    <s v="CO2"/>
    <n v="0.16700000000000001"/>
    <n v="1"/>
    <n v="1"/>
    <m/>
    <n v="0"/>
    <n v="0"/>
    <n v="21"/>
    <m/>
    <n v="0"/>
    <n v="0"/>
    <n v="310"/>
    <n v="172.17700000000002"/>
  </r>
  <r>
    <n v="2012"/>
    <s v="2A3"/>
    <x v="1"/>
    <n v="23101"/>
    <n v="3711201"/>
    <n v="9"/>
    <s v="Kg"/>
    <n v="128682"/>
    <s v="Output"/>
    <s v="CO2"/>
    <n v="0.16700000000000001"/>
    <n v="1"/>
    <n v="1"/>
    <m/>
    <n v="0"/>
    <n v="0"/>
    <n v="21"/>
    <m/>
    <n v="0"/>
    <n v="0"/>
    <n v="310"/>
    <n v="21.489894"/>
  </r>
  <r>
    <n v="2012"/>
    <s v="2A3"/>
    <x v="1"/>
    <n v="23101"/>
    <n v="3711204"/>
    <n v="27"/>
    <s v="Tonne"/>
    <n v="183882.18030000001"/>
    <s v="Output"/>
    <s v="CO2"/>
    <n v="0.16700000000000001"/>
    <n v="1"/>
    <n v="1"/>
    <m/>
    <n v="0"/>
    <n v="0"/>
    <n v="21"/>
    <m/>
    <n v="0"/>
    <n v="0"/>
    <n v="310"/>
    <n v="30708.324110100002"/>
  </r>
  <r>
    <n v="2012"/>
    <s v="2A3"/>
    <x v="1"/>
    <n v="23101"/>
    <n v="3711204"/>
    <n v="27"/>
    <s v="Tonne"/>
    <n v="120653"/>
    <s v="Output"/>
    <s v="CO2"/>
    <n v="0.16700000000000001"/>
    <n v="1"/>
    <n v="1"/>
    <m/>
    <n v="0"/>
    <n v="0"/>
    <n v="21"/>
    <m/>
    <n v="0"/>
    <n v="0"/>
    <n v="310"/>
    <n v="20149.050999999999"/>
  </r>
  <r>
    <n v="2012"/>
    <s v="2A3"/>
    <x v="1"/>
    <n v="23101"/>
    <n v="3711206"/>
    <n v="22"/>
    <s v="Th. Nos"/>
    <n v="76750"/>
    <s v="Output"/>
    <s v="CO2"/>
    <n v="0.16700000000000001"/>
    <n v="1"/>
    <n v="1"/>
    <m/>
    <n v="0"/>
    <n v="0"/>
    <n v="21"/>
    <m/>
    <n v="0"/>
    <n v="0"/>
    <n v="310"/>
    <n v="12817.25"/>
  </r>
  <r>
    <n v="2012"/>
    <s v="2A3"/>
    <x v="1"/>
    <n v="23101"/>
    <n v="3711207"/>
    <n v="20"/>
    <s v="Sq. metre"/>
    <n v="122840"/>
    <s v="Output"/>
    <s v="CO2"/>
    <n v="0.16700000000000001"/>
    <n v="1.7850000000000001E-2"/>
    <n v="1"/>
    <m/>
    <n v="0"/>
    <n v="0"/>
    <n v="21"/>
    <m/>
    <n v="0"/>
    <n v="0"/>
    <n v="310"/>
    <n v="366.17989800000009"/>
  </r>
  <r>
    <n v="2012"/>
    <s v="2A3"/>
    <x v="1"/>
    <n v="23101"/>
    <n v="3711207"/>
    <n v="20"/>
    <s v="Sq. metre"/>
    <n v="469322"/>
    <s v="Output"/>
    <s v="CO2"/>
    <n v="0.16700000000000001"/>
    <n v="1.7850000000000001E-2"/>
    <n v="1"/>
    <m/>
    <n v="0"/>
    <n v="0"/>
    <n v="21"/>
    <m/>
    <n v="0"/>
    <n v="0"/>
    <n v="310"/>
    <n v="1399.0254159000001"/>
  </r>
  <r>
    <n v="2012"/>
    <s v="2A3"/>
    <x v="1"/>
    <n v="23101"/>
    <n v="3711301"/>
    <n v="20"/>
    <s v="Sq. metre"/>
    <n v="3339675.4814000004"/>
    <s v="Output"/>
    <s v="CO2"/>
    <n v="0.16700000000000001"/>
    <n v="1.7850000000000001E-2"/>
    <n v="1"/>
    <m/>
    <n v="0"/>
    <n v="0"/>
    <n v="21"/>
    <m/>
    <n v="0"/>
    <n v="0"/>
    <n v="310"/>
    <n v="9955.4056262793329"/>
  </r>
  <r>
    <n v="2012"/>
    <s v="2A3"/>
    <x v="1"/>
    <n v="23101"/>
    <n v="3711302"/>
    <n v="20"/>
    <s v="Sq. metre"/>
    <n v="1245615.5"/>
    <s v="Output"/>
    <s v="CO2"/>
    <n v="0.16700000000000001"/>
    <n v="1.7850000000000001E-2"/>
    <n v="1"/>
    <m/>
    <n v="0"/>
    <n v="0"/>
    <n v="21"/>
    <m/>
    <n v="0"/>
    <n v="0"/>
    <n v="310"/>
    <n v="3713.1175247250007"/>
  </r>
  <r>
    <n v="2012"/>
    <s v="2A3"/>
    <x v="1"/>
    <n v="23101"/>
    <n v="3711302"/>
    <n v="20"/>
    <s v="Sq. metre"/>
    <n v="99500"/>
    <s v="Output"/>
    <s v="CO2"/>
    <n v="0.16700000000000001"/>
    <n v="1.7850000000000001E-2"/>
    <n v="1"/>
    <m/>
    <n v="0"/>
    <n v="0"/>
    <n v="21"/>
    <m/>
    <n v="0"/>
    <n v="0"/>
    <n v="310"/>
    <n v="296.60452500000002"/>
  </r>
  <r>
    <n v="2012"/>
    <s v="2A3"/>
    <x v="1"/>
    <n v="23101"/>
    <n v="3711302"/>
    <n v="20"/>
    <s v="Sq. metre"/>
    <n v="71548.75"/>
    <s v="Output"/>
    <s v="CO2"/>
    <n v="0.16700000000000001"/>
    <n v="1.7850000000000001E-2"/>
    <n v="1"/>
    <m/>
    <n v="0"/>
    <n v="0"/>
    <n v="21"/>
    <m/>
    <n v="0"/>
    <n v="0"/>
    <n v="310"/>
    <n v="213.28324631250001"/>
  </r>
  <r>
    <n v="2012"/>
    <s v="2A3"/>
    <x v="1"/>
    <n v="23101"/>
    <n v="3711302"/>
    <n v="20"/>
    <s v="Sq. metre"/>
    <n v="134523"/>
    <s v="Output"/>
    <s v="CO2"/>
    <n v="0.16700000000000001"/>
    <n v="1.7850000000000001E-2"/>
    <n v="1"/>
    <m/>
    <n v="0"/>
    <n v="0"/>
    <n v="21"/>
    <m/>
    <n v="0"/>
    <n v="0"/>
    <n v="310"/>
    <n v="401.00633685000003"/>
  </r>
  <r>
    <n v="2012"/>
    <s v="2A3"/>
    <x v="1"/>
    <n v="23101"/>
    <n v="3711302"/>
    <n v="20"/>
    <s v="Sq. metre"/>
    <n v="47814"/>
    <s v="Output"/>
    <s v="CO2"/>
    <n v="0.16700000000000001"/>
    <n v="1.7850000000000001E-2"/>
    <n v="1"/>
    <m/>
    <n v="0"/>
    <n v="0"/>
    <n v="21"/>
    <m/>
    <n v="0"/>
    <n v="0"/>
    <n v="310"/>
    <n v="142.53114330000002"/>
  </r>
  <r>
    <n v="2012"/>
    <s v="2A3"/>
    <x v="1"/>
    <n v="23101"/>
    <n v="3711302"/>
    <n v="20"/>
    <s v="Sq. metre"/>
    <n v="298266"/>
    <s v="Output"/>
    <s v="CO2"/>
    <n v="0.16700000000000001"/>
    <n v="1.7850000000000001E-2"/>
    <n v="1"/>
    <m/>
    <n v="0"/>
    <n v="0"/>
    <n v="21"/>
    <m/>
    <n v="0"/>
    <n v="0"/>
    <n v="310"/>
    <n v="889.11603270000012"/>
  </r>
  <r>
    <n v="2012"/>
    <s v="2A3"/>
    <x v="1"/>
    <n v="23101"/>
    <n v="3711302"/>
    <n v="20"/>
    <s v="Sq. metre"/>
    <n v="474094"/>
    <s v="Output"/>
    <s v="CO2"/>
    <n v="0.16700000000000001"/>
    <n v="1.7850000000000001E-2"/>
    <n v="1"/>
    <m/>
    <n v="0"/>
    <n v="0"/>
    <n v="21"/>
    <m/>
    <n v="0"/>
    <n v="0"/>
    <n v="310"/>
    <n v="1413.2505093000002"/>
  </r>
  <r>
    <n v="2012"/>
    <s v="2A3"/>
    <x v="1"/>
    <n v="23101"/>
    <n v="3711302"/>
    <n v="20"/>
    <s v="Sq. metre"/>
    <n v="210971"/>
    <s v="Output"/>
    <s v="CO2"/>
    <n v="0.16700000000000001"/>
    <n v="1.7850000000000001E-2"/>
    <n v="1"/>
    <m/>
    <n v="0"/>
    <n v="0"/>
    <n v="21"/>
    <m/>
    <n v="0"/>
    <n v="0"/>
    <n v="310"/>
    <n v="628.89400245000002"/>
  </r>
  <r>
    <n v="2012"/>
    <s v="2A3"/>
    <x v="1"/>
    <n v="23101"/>
    <n v="3711302"/>
    <n v="20"/>
    <s v="Sq. metre"/>
    <n v="34287"/>
    <s v="Output"/>
    <s v="CO2"/>
    <n v="0.16700000000000001"/>
    <n v="1.7850000000000001E-2"/>
    <n v="1"/>
    <m/>
    <n v="0"/>
    <n v="0"/>
    <n v="21"/>
    <m/>
    <n v="0"/>
    <n v="0"/>
    <n v="310"/>
    <n v="102.20783265000001"/>
  </r>
  <r>
    <n v="2012"/>
    <s v="2A3"/>
    <x v="1"/>
    <n v="23101"/>
    <n v="3711302"/>
    <n v="20"/>
    <s v="Sq. metre"/>
    <n v="68176"/>
    <s v="Output"/>
    <s v="CO2"/>
    <n v="0.16700000000000001"/>
    <n v="1.7850000000000001E-2"/>
    <n v="1"/>
    <m/>
    <n v="0"/>
    <n v="0"/>
    <n v="21"/>
    <m/>
    <n v="0"/>
    <n v="0"/>
    <n v="310"/>
    <n v="203.2292472"/>
  </r>
  <r>
    <n v="2012"/>
    <s v="2A3"/>
    <x v="1"/>
    <n v="23101"/>
    <n v="3711302"/>
    <n v="20"/>
    <s v="Sq. metre"/>
    <n v="94290"/>
    <s v="Output"/>
    <s v="CO2"/>
    <n v="0.16700000000000001"/>
    <n v="1.7850000000000001E-2"/>
    <n v="1"/>
    <m/>
    <n v="0"/>
    <n v="0"/>
    <n v="21"/>
    <m/>
    <n v="0"/>
    <n v="0"/>
    <n v="310"/>
    <n v="281.07377550000001"/>
  </r>
  <r>
    <n v="2012"/>
    <s v="2A3"/>
    <x v="1"/>
    <n v="23101"/>
    <n v="3711302"/>
    <n v="20"/>
    <s v="Sq. metre"/>
    <n v="298788"/>
    <s v="Output"/>
    <s v="CO2"/>
    <n v="0.16700000000000001"/>
    <n v="1.7850000000000001E-2"/>
    <n v="1"/>
    <m/>
    <n v="0"/>
    <n v="0"/>
    <n v="21"/>
    <m/>
    <n v="0"/>
    <n v="0"/>
    <n v="310"/>
    <n v="890.67208860000017"/>
  </r>
  <r>
    <n v="2012"/>
    <s v="2A3"/>
    <x v="1"/>
    <n v="23101"/>
    <n v="3711302"/>
    <n v="20"/>
    <s v="Sq. metre"/>
    <n v="11052"/>
    <s v="Output"/>
    <s v="CO2"/>
    <n v="0.16700000000000001"/>
    <n v="1.7850000000000001E-2"/>
    <n v="1"/>
    <m/>
    <n v="0"/>
    <n v="0"/>
    <n v="21"/>
    <m/>
    <n v="0"/>
    <n v="0"/>
    <n v="310"/>
    <n v="32.945459400000004"/>
  </r>
  <r>
    <n v="2012"/>
    <s v="2A3"/>
    <x v="1"/>
    <n v="23101"/>
    <n v="3711304"/>
    <n v="20"/>
    <s v="Sq. metre"/>
    <n v="4226"/>
    <s v="Output"/>
    <s v="CO2"/>
    <n v="0.16700000000000001"/>
    <n v="1.7850000000000001E-2"/>
    <n v="1"/>
    <m/>
    <n v="0"/>
    <n v="0"/>
    <n v="21"/>
    <m/>
    <n v="0"/>
    <n v="0"/>
    <n v="310"/>
    <n v="12.597494700000002"/>
  </r>
  <r>
    <n v="2012"/>
    <s v="2A3"/>
    <x v="1"/>
    <n v="23101"/>
    <n v="3711304"/>
    <n v="20"/>
    <s v="Sq. metre"/>
    <n v="5540226"/>
    <s v="Output"/>
    <s v="CO2"/>
    <n v="0.16700000000000001"/>
    <n v="1.7850000000000001E-2"/>
    <n v="1"/>
    <m/>
    <n v="0"/>
    <n v="0"/>
    <n v="21"/>
    <m/>
    <n v="0"/>
    <n v="0"/>
    <n v="310"/>
    <n v="16515.136694700002"/>
  </r>
  <r>
    <n v="2012"/>
    <s v="2A3"/>
    <x v="1"/>
    <n v="23101"/>
    <n v="3711304"/>
    <n v="20"/>
    <s v="Sq. metre"/>
    <n v="36001"/>
    <s v="Output"/>
    <s v="CO2"/>
    <n v="0.16700000000000001"/>
    <n v="1.7850000000000001E-2"/>
    <n v="1"/>
    <m/>
    <n v="0"/>
    <n v="0"/>
    <n v="21"/>
    <m/>
    <n v="0"/>
    <n v="0"/>
    <n v="310"/>
    <n v="107.31718095000001"/>
  </r>
  <r>
    <n v="2012"/>
    <s v="2A3"/>
    <x v="1"/>
    <n v="23101"/>
    <n v="3711304"/>
    <n v="20"/>
    <s v="Sq. metre"/>
    <n v="1282959"/>
    <s v="Output"/>
    <s v="CO2"/>
    <n v="0.16700000000000001"/>
    <n v="1.7850000000000001E-2"/>
    <n v="1"/>
    <m/>
    <n v="0"/>
    <n v="0"/>
    <n v="21"/>
    <m/>
    <n v="0"/>
    <n v="0"/>
    <n v="310"/>
    <n v="3824.4366310500004"/>
  </r>
  <r>
    <n v="2012"/>
    <s v="2A3"/>
    <x v="1"/>
    <n v="23101"/>
    <n v="3711304"/>
    <n v="20"/>
    <s v="Sq. metre"/>
    <n v="632380"/>
    <s v="Output"/>
    <s v="CO2"/>
    <n v="0.16700000000000001"/>
    <n v="1.7850000000000001E-2"/>
    <n v="1"/>
    <m/>
    <n v="0"/>
    <n v="0"/>
    <n v="21"/>
    <m/>
    <n v="0"/>
    <n v="0"/>
    <n v="310"/>
    <n v="1885.0931610000002"/>
  </r>
  <r>
    <n v="2012"/>
    <s v="2A3"/>
    <x v="1"/>
    <n v="23101"/>
    <n v="3711399"/>
    <n v="20"/>
    <s v="Sq. metre"/>
    <n v="390081"/>
    <s v="Output"/>
    <s v="CO2"/>
    <n v="0.16700000000000001"/>
    <n v="1.7850000000000001E-2"/>
    <n v="1"/>
    <m/>
    <n v="0"/>
    <n v="0"/>
    <n v="21"/>
    <m/>
    <n v="0"/>
    <n v="0"/>
    <n v="310"/>
    <n v="1162.8119569500002"/>
  </r>
  <r>
    <n v="2012"/>
    <s v="2A3"/>
    <x v="1"/>
    <n v="23101"/>
    <n v="3711399"/>
    <n v="20"/>
    <s v="Sq. metre"/>
    <n v="179878"/>
    <s v="Output"/>
    <s v="CO2"/>
    <n v="0.16700000000000001"/>
    <n v="1.7850000000000001E-2"/>
    <n v="1"/>
    <m/>
    <n v="0"/>
    <n v="0"/>
    <n v="21"/>
    <m/>
    <n v="0"/>
    <n v="0"/>
    <n v="310"/>
    <n v="536.20732410000005"/>
  </r>
  <r>
    <n v="2012"/>
    <s v="2A3"/>
    <x v="1"/>
    <n v="23101"/>
    <n v="3711399"/>
    <n v="20"/>
    <s v="Sq. metre"/>
    <n v="180809"/>
    <s v="Output"/>
    <s v="CO2"/>
    <n v="0.16700000000000001"/>
    <n v="1.7850000000000001E-2"/>
    <n v="1"/>
    <m/>
    <n v="0"/>
    <n v="0"/>
    <n v="21"/>
    <m/>
    <n v="0"/>
    <n v="0"/>
    <n v="310"/>
    <n v="538.98258855000006"/>
  </r>
  <r>
    <n v="2012"/>
    <s v="2A3"/>
    <x v="1"/>
    <n v="23101"/>
    <n v="3711401"/>
    <n v="20"/>
    <s v="Sq. metre"/>
    <n v="29000000"/>
    <s v="Output"/>
    <s v="CO2"/>
    <n v="0.16700000000000001"/>
    <n v="1.7850000000000001E-2"/>
    <n v="1"/>
    <m/>
    <n v="0"/>
    <n v="0"/>
    <n v="21"/>
    <m/>
    <n v="0"/>
    <n v="0"/>
    <n v="310"/>
    <n v="86447.55"/>
  </r>
  <r>
    <n v="2012"/>
    <s v="2A3"/>
    <x v="1"/>
    <n v="23101"/>
    <n v="3711401"/>
    <n v="20"/>
    <s v="Sq. metre"/>
    <n v="286312"/>
    <s v="Output"/>
    <s v="CO2"/>
    <n v="0.16700000000000001"/>
    <n v="1.7850000000000001E-2"/>
    <n v="1"/>
    <m/>
    <n v="0"/>
    <n v="0"/>
    <n v="21"/>
    <m/>
    <n v="0"/>
    <n v="0"/>
    <n v="310"/>
    <n v="853.48175639999999"/>
  </r>
  <r>
    <n v="2012"/>
    <s v="2A3"/>
    <x v="1"/>
    <n v="23101"/>
    <n v="3711499"/>
    <n v="20"/>
    <s v="Sq. metre"/>
    <n v="19698"/>
    <s v="Output"/>
    <s v="CO2"/>
    <n v="0.16700000000000001"/>
    <n v="1.7850000000000001E-2"/>
    <n v="1"/>
    <m/>
    <n v="0"/>
    <n v="0"/>
    <n v="21"/>
    <m/>
    <n v="0"/>
    <n v="0"/>
    <n v="310"/>
    <n v="58.718753100000008"/>
  </r>
  <r>
    <n v="2012"/>
    <s v="2A3"/>
    <x v="1"/>
    <n v="23101"/>
    <n v="3711499"/>
    <n v="20"/>
    <s v="Sq. metre"/>
    <n v="676024"/>
    <s v="Output"/>
    <s v="CO2"/>
    <n v="0.16700000000000001"/>
    <n v="1.7850000000000001E-2"/>
    <n v="1"/>
    <m/>
    <n v="0"/>
    <n v="0"/>
    <n v="21"/>
    <m/>
    <n v="0"/>
    <n v="0"/>
    <n v="310"/>
    <n v="2015.1937428000001"/>
  </r>
  <r>
    <n v="2012"/>
    <s v="2A3"/>
    <x v="1"/>
    <n v="23101"/>
    <n v="3711499"/>
    <n v="20"/>
    <s v="Sq. metre"/>
    <n v="490178.5"/>
    <s v="Output"/>
    <s v="CO2"/>
    <n v="0.16700000000000001"/>
    <n v="1.7850000000000001E-2"/>
    <n v="1"/>
    <m/>
    <n v="0"/>
    <n v="0"/>
    <n v="21"/>
    <m/>
    <n v="0"/>
    <n v="0"/>
    <n v="310"/>
    <n v="1461.1975995750001"/>
  </r>
  <r>
    <n v="2012"/>
    <s v="2A3"/>
    <x v="1"/>
    <n v="23101"/>
    <n v="3711500"/>
    <n v="20"/>
    <s v="Sq. metre"/>
    <n v="32600"/>
    <s v="Output"/>
    <s v="CO2"/>
    <n v="0.16700000000000001"/>
    <n v="1.7850000000000001E-2"/>
    <n v="1"/>
    <m/>
    <n v="0"/>
    <n v="0"/>
    <n v="21"/>
    <m/>
    <n v="0"/>
    <n v="0"/>
    <n v="310"/>
    <n v="97.178970000000021"/>
  </r>
  <r>
    <n v="2012"/>
    <s v="2A3"/>
    <x v="1"/>
    <n v="23101"/>
    <n v="3711500"/>
    <n v="20"/>
    <s v="Sq. metre"/>
    <n v="199350"/>
    <s v="Output"/>
    <s v="CO2"/>
    <n v="0.16700000000000001"/>
    <n v="1.7850000000000001E-2"/>
    <n v="1"/>
    <m/>
    <n v="0"/>
    <n v="0"/>
    <n v="21"/>
    <m/>
    <n v="0"/>
    <n v="0"/>
    <n v="310"/>
    <n v="594.25238250000007"/>
  </r>
  <r>
    <n v="2012"/>
    <s v="2A3"/>
    <x v="1"/>
    <n v="23101"/>
    <n v="3711500"/>
    <n v="20"/>
    <s v="Sq. metre"/>
    <n v="279428"/>
    <s v="Output"/>
    <s v="CO2"/>
    <n v="0.16700000000000001"/>
    <n v="1.7850000000000001E-2"/>
    <n v="1"/>
    <m/>
    <n v="0"/>
    <n v="0"/>
    <n v="21"/>
    <m/>
    <n v="0"/>
    <n v="0"/>
    <n v="310"/>
    <n v="832.96089660000007"/>
  </r>
  <r>
    <n v="2012"/>
    <s v="2A3"/>
    <x v="1"/>
    <n v="23101"/>
    <n v="3711500"/>
    <n v="20"/>
    <s v="Sq. metre"/>
    <n v="9600"/>
    <s v="Output"/>
    <s v="CO2"/>
    <n v="0.16700000000000001"/>
    <n v="1.7850000000000001E-2"/>
    <n v="1"/>
    <m/>
    <n v="0"/>
    <n v="0"/>
    <n v="21"/>
    <m/>
    <n v="0"/>
    <n v="0"/>
    <n v="310"/>
    <n v="28.617120000000003"/>
  </r>
  <r>
    <n v="2012"/>
    <s v="2A3"/>
    <x v="1"/>
    <n v="23101"/>
    <n v="3711602"/>
    <n v="9"/>
    <s v="Kg"/>
    <n v="39511.5"/>
    <s v="Output"/>
    <s v="CO2"/>
    <n v="0.16700000000000001"/>
    <n v="1"/>
    <n v="1"/>
    <m/>
    <n v="0"/>
    <n v="0"/>
    <n v="21"/>
    <m/>
    <n v="0"/>
    <n v="0"/>
    <n v="310"/>
    <n v="6.5984205000000005"/>
  </r>
  <r>
    <n v="2012"/>
    <s v="2A3"/>
    <x v="1"/>
    <n v="23101"/>
    <n v="3711602"/>
    <n v="9"/>
    <s v="Kg"/>
    <n v="585953"/>
    <s v="Output"/>
    <s v="CO2"/>
    <n v="0.16700000000000001"/>
    <n v="1"/>
    <n v="1"/>
    <m/>
    <n v="0"/>
    <n v="0"/>
    <n v="21"/>
    <m/>
    <n v="0"/>
    <n v="0"/>
    <n v="310"/>
    <n v="97.854151000000016"/>
  </r>
  <r>
    <n v="2012"/>
    <s v="2A3"/>
    <x v="1"/>
    <n v="23101"/>
    <n v="3711602"/>
    <n v="9"/>
    <s v="Kg"/>
    <n v="371581"/>
    <s v="Output"/>
    <s v="CO2"/>
    <n v="0.16700000000000001"/>
    <n v="1"/>
    <n v="1"/>
    <m/>
    <n v="0"/>
    <n v="0"/>
    <n v="21"/>
    <m/>
    <n v="0"/>
    <n v="0"/>
    <n v="310"/>
    <n v="62.054027000000005"/>
  </r>
  <r>
    <n v="2012"/>
    <s v="2A3"/>
    <x v="1"/>
    <n v="23101"/>
    <n v="3711602"/>
    <n v="9"/>
    <s v="Kg"/>
    <n v="853548"/>
    <s v="Output"/>
    <s v="CO2"/>
    <n v="0.16700000000000001"/>
    <n v="1"/>
    <n v="1"/>
    <m/>
    <n v="0"/>
    <n v="0"/>
    <n v="21"/>
    <m/>
    <n v="0"/>
    <n v="0"/>
    <n v="310"/>
    <n v="142.54251600000001"/>
  </r>
  <r>
    <n v="2012"/>
    <s v="2A3"/>
    <x v="1"/>
    <n v="23101"/>
    <n v="3711701"/>
    <n v="27"/>
    <s v="Tonne"/>
    <n v="372"/>
    <s v="Output"/>
    <s v="CO2"/>
    <n v="0.16700000000000001"/>
    <n v="1"/>
    <n v="1"/>
    <m/>
    <n v="0"/>
    <n v="0"/>
    <n v="21"/>
    <m/>
    <n v="0"/>
    <n v="0"/>
    <n v="310"/>
    <n v="62.124000000000002"/>
  </r>
  <r>
    <n v="2012"/>
    <s v="2A3"/>
    <x v="1"/>
    <n v="23102"/>
    <n v="3711103"/>
    <n v="9"/>
    <s v="Kg"/>
    <n v="12969669.4638"/>
    <s v="Output"/>
    <s v="CO2"/>
    <n v="0.16700000000000001"/>
    <n v="1"/>
    <n v="1"/>
    <m/>
    <n v="0"/>
    <n v="0"/>
    <n v="21"/>
    <m/>
    <n v="0"/>
    <n v="0"/>
    <n v="310"/>
    <n v="2165.9348004546005"/>
  </r>
  <r>
    <n v="2012"/>
    <s v="2A3"/>
    <x v="1"/>
    <n v="23102"/>
    <n v="3711499"/>
    <n v="20"/>
    <s v="Sq. metre"/>
    <n v="36793"/>
    <s v="Output"/>
    <s v="CO2"/>
    <n v="0.16700000000000001"/>
    <n v="1.7850000000000001E-2"/>
    <n v="1"/>
    <m/>
    <n v="0"/>
    <n v="0"/>
    <n v="21"/>
    <m/>
    <n v="0"/>
    <n v="0"/>
    <n v="310"/>
    <n v="109.67809335000001"/>
  </r>
  <r>
    <n v="2012"/>
    <s v="2A3"/>
    <x v="1"/>
    <n v="23102"/>
    <n v="3711499"/>
    <n v="20"/>
    <s v="Sq. metre"/>
    <n v="220844"/>
    <s v="Output"/>
    <s v="CO2"/>
    <n v="0.16700000000000001"/>
    <n v="1.7850000000000001E-2"/>
    <n v="1"/>
    <m/>
    <n v="0"/>
    <n v="0"/>
    <n v="21"/>
    <m/>
    <n v="0"/>
    <n v="0"/>
    <n v="310"/>
    <n v="658.32492180000008"/>
  </r>
  <r>
    <n v="2012"/>
    <s v="2A3"/>
    <x v="1"/>
    <n v="23102"/>
    <n v="3711499"/>
    <n v="20"/>
    <s v="Sq. metre"/>
    <n v="506885.81280000001"/>
    <s v="Output"/>
    <s v="CO2"/>
    <n v="0.16700000000000001"/>
    <n v="1.7850000000000001E-2"/>
    <n v="1"/>
    <m/>
    <n v="0"/>
    <n v="0"/>
    <n v="21"/>
    <m/>
    <n v="0"/>
    <n v="0"/>
    <n v="310"/>
    <n v="1511.0012636661602"/>
  </r>
  <r>
    <n v="2012"/>
    <s v="2A3"/>
    <x v="1"/>
    <n v="23102"/>
    <n v="3711499"/>
    <n v="20"/>
    <s v="Sq. metre"/>
    <n v="20394"/>
    <s v="Output"/>
    <s v="CO2"/>
    <n v="0.16700000000000001"/>
    <n v="1.7850000000000001E-2"/>
    <n v="1"/>
    <m/>
    <n v="0"/>
    <n v="0"/>
    <n v="21"/>
    <m/>
    <n v="0"/>
    <n v="0"/>
    <n v="310"/>
    <n v="60.793494300000006"/>
  </r>
  <r>
    <n v="2012"/>
    <s v="2A3"/>
    <x v="1"/>
    <n v="23102"/>
    <n v="3711499"/>
    <n v="20"/>
    <s v="Sq. metre"/>
    <n v="375118"/>
    <s v="Output"/>
    <s v="CO2"/>
    <n v="0.16700000000000001"/>
    <n v="1.7850000000000001E-2"/>
    <n v="1"/>
    <m/>
    <n v="0"/>
    <n v="0"/>
    <n v="21"/>
    <m/>
    <n v="0"/>
    <n v="0"/>
    <n v="310"/>
    <n v="1118.2080021000002"/>
  </r>
  <r>
    <n v="2012"/>
    <s v="2A3"/>
    <x v="1"/>
    <n v="23102"/>
    <n v="3711499"/>
    <n v="20"/>
    <s v="Sq. metre"/>
    <n v="9190135"/>
    <s v="Output"/>
    <s v="CO2"/>
    <n v="0.16700000000000001"/>
    <n v="1.7850000000000001E-2"/>
    <n v="1"/>
    <m/>
    <n v="0"/>
    <n v="0"/>
    <n v="21"/>
    <m/>
    <n v="0"/>
    <n v="0"/>
    <n v="310"/>
    <n v="27395.332928250005"/>
  </r>
  <r>
    <n v="2012"/>
    <s v="2A3"/>
    <x v="1"/>
    <n v="23102"/>
    <n v="3711499"/>
    <n v="20"/>
    <s v="Sq. metre"/>
    <n v="2263345"/>
    <s v="Output"/>
    <s v="CO2"/>
    <n v="0.16700000000000001"/>
    <n v="1.7850000000000001E-2"/>
    <n v="1"/>
    <m/>
    <n v="0"/>
    <n v="0"/>
    <n v="21"/>
    <m/>
    <n v="0"/>
    <n v="0"/>
    <n v="310"/>
    <n v="6746.9182777500009"/>
  </r>
  <r>
    <n v="2012"/>
    <s v="2A3"/>
    <x v="1"/>
    <n v="23102"/>
    <n v="3712101"/>
    <n v="9"/>
    <s v="Kg"/>
    <n v="1140063"/>
    <s v="Output"/>
    <s v="CO2"/>
    <n v="0.16700000000000001"/>
    <n v="1"/>
    <n v="1"/>
    <m/>
    <n v="0"/>
    <n v="0"/>
    <n v="21"/>
    <m/>
    <n v="0"/>
    <n v="0"/>
    <n v="310"/>
    <n v="190.39052100000001"/>
  </r>
  <r>
    <n v="2012"/>
    <s v="2A3"/>
    <x v="1"/>
    <n v="23102"/>
    <n v="3712101"/>
    <n v="9"/>
    <s v="Kg"/>
    <n v="14900000"/>
    <s v="Output"/>
    <s v="CO2"/>
    <n v="0.16700000000000001"/>
    <n v="1"/>
    <n v="1"/>
    <m/>
    <n v="0"/>
    <n v="0"/>
    <n v="21"/>
    <m/>
    <n v="0"/>
    <n v="0"/>
    <n v="310"/>
    <n v="2488.3000000000002"/>
  </r>
  <r>
    <n v="2012"/>
    <s v="2A3"/>
    <x v="1"/>
    <n v="23102"/>
    <n v="3712101"/>
    <n v="9"/>
    <s v="Kg"/>
    <n v="52500000"/>
    <s v="Output"/>
    <s v="CO2"/>
    <n v="0.16700000000000001"/>
    <n v="1"/>
    <n v="1"/>
    <m/>
    <n v="0"/>
    <n v="0"/>
    <n v="21"/>
    <m/>
    <n v="0"/>
    <n v="0"/>
    <n v="310"/>
    <n v="8767.5"/>
  </r>
  <r>
    <n v="2012"/>
    <s v="2A3"/>
    <x v="1"/>
    <n v="23102"/>
    <n v="3712101"/>
    <n v="9"/>
    <s v="Kg"/>
    <n v="78057"/>
    <s v="Output"/>
    <s v="CO2"/>
    <n v="0.16700000000000001"/>
    <n v="1"/>
    <n v="1"/>
    <m/>
    <n v="0"/>
    <n v="0"/>
    <n v="21"/>
    <m/>
    <n v="0"/>
    <n v="0"/>
    <n v="310"/>
    <n v="13.035519000000001"/>
  </r>
  <r>
    <n v="2012"/>
    <s v="2A3"/>
    <x v="1"/>
    <n v="23102"/>
    <n v="3712103"/>
    <n v="27"/>
    <s v="Tonne"/>
    <n v="840677.46669999999"/>
    <s v="Output"/>
    <s v="CO2"/>
    <n v="0.16700000000000001"/>
    <n v="1"/>
    <n v="1"/>
    <m/>
    <n v="0"/>
    <n v="0"/>
    <n v="21"/>
    <m/>
    <n v="0"/>
    <n v="0"/>
    <n v="310"/>
    <n v="140393.13693890002"/>
  </r>
  <r>
    <n v="2012"/>
    <s v="2A3"/>
    <x v="1"/>
    <n v="23102"/>
    <n v="3712103"/>
    <n v="27"/>
    <s v="Tonne"/>
    <n v="4268.0219999999999"/>
    <s v="Output"/>
    <s v="CO2"/>
    <n v="0.16700000000000001"/>
    <n v="1"/>
    <n v="1"/>
    <m/>
    <n v="0"/>
    <n v="0"/>
    <n v="21"/>
    <m/>
    <n v="0"/>
    <n v="0"/>
    <n v="310"/>
    <n v="712.75967400000002"/>
  </r>
  <r>
    <n v="2012"/>
    <s v="2A3"/>
    <x v="1"/>
    <n v="23102"/>
    <n v="3712103"/>
    <n v="27"/>
    <s v="Tonne"/>
    <n v="336"/>
    <s v="Output"/>
    <s v="CO2"/>
    <n v="0.16700000000000001"/>
    <n v="1"/>
    <n v="1"/>
    <m/>
    <n v="0"/>
    <n v="0"/>
    <n v="21"/>
    <m/>
    <n v="0"/>
    <n v="0"/>
    <n v="310"/>
    <n v="56.112000000000002"/>
  </r>
  <r>
    <n v="2012"/>
    <s v="2A3"/>
    <x v="1"/>
    <n v="23102"/>
    <n v="3712103"/>
    <n v="27"/>
    <s v="Tonne"/>
    <n v="6538.875"/>
    <s v="Output"/>
    <s v="CO2"/>
    <n v="0.16700000000000001"/>
    <n v="1"/>
    <n v="1"/>
    <m/>
    <n v="0"/>
    <n v="0"/>
    <n v="21"/>
    <m/>
    <n v="0"/>
    <n v="0"/>
    <n v="310"/>
    <n v="1091.992125"/>
  </r>
  <r>
    <n v="2012"/>
    <s v="2A3"/>
    <x v="1"/>
    <n v="23102"/>
    <n v="3712105"/>
    <n v="9"/>
    <s v="Kg"/>
    <n v="16576"/>
    <s v="Output"/>
    <s v="CO2"/>
    <n v="0.16700000000000001"/>
    <n v="1"/>
    <n v="1"/>
    <m/>
    <n v="0"/>
    <n v="0"/>
    <n v="21"/>
    <m/>
    <n v="0"/>
    <n v="0"/>
    <n v="310"/>
    <n v="2.768192"/>
  </r>
  <r>
    <n v="2012"/>
    <s v="2A3"/>
    <x v="1"/>
    <n v="23102"/>
    <n v="3712999"/>
    <n v="9"/>
    <s v="Kg"/>
    <n v="931923.86040000001"/>
    <s v="Output"/>
    <s v="CO2"/>
    <n v="0.16700000000000001"/>
    <n v="1"/>
    <n v="1"/>
    <m/>
    <n v="0"/>
    <n v="0"/>
    <n v="21"/>
    <m/>
    <n v="0"/>
    <n v="0"/>
    <n v="310"/>
    <n v="155.6312846868"/>
  </r>
  <r>
    <n v="2012"/>
    <s v="2A4a"/>
    <x v="2"/>
    <n v="23939"/>
    <n v="1633002"/>
    <n v="27"/>
    <s v="Tonne"/>
    <n v="22159.216100000001"/>
    <s v="Input"/>
    <s v="CO2"/>
    <n v="0.47732000000000002"/>
    <n v="1"/>
    <n v="1"/>
    <m/>
    <n v="0"/>
    <n v="0"/>
    <n v="21"/>
    <m/>
    <n v="0"/>
    <n v="0"/>
    <n v="310"/>
    <n v="10577.037028852001"/>
  </r>
  <r>
    <n v="2012"/>
    <s v="2A4a"/>
    <x v="2"/>
    <n v="23939"/>
    <n v="1633002"/>
    <n v="27"/>
    <s v="Tonne"/>
    <n v="13"/>
    <s v="Input"/>
    <s v="CO2"/>
    <n v="0.47732000000000002"/>
    <n v="1"/>
    <n v="1"/>
    <m/>
    <n v="0"/>
    <n v="0"/>
    <n v="21"/>
    <m/>
    <n v="0"/>
    <n v="0"/>
    <n v="310"/>
    <n v="6.2051600000000002"/>
  </r>
  <r>
    <n v="2012"/>
    <s v="2A4a"/>
    <x v="2"/>
    <n v="23939"/>
    <n v="1633003"/>
    <n v="27"/>
    <s v="Tonne"/>
    <n v="13834"/>
    <s v="Input"/>
    <s v="CO2"/>
    <n v="0.47732000000000002"/>
    <n v="1"/>
    <n v="1"/>
    <m/>
    <n v="0"/>
    <n v="0"/>
    <n v="21"/>
    <m/>
    <n v="0"/>
    <n v="0"/>
    <n v="310"/>
    <n v="6603.2448800000002"/>
  </r>
  <r>
    <n v="2012"/>
    <s v="2A4a"/>
    <x v="2"/>
    <n v="23939"/>
    <n v="1633003"/>
    <n v="27"/>
    <s v="Tonne"/>
    <n v="48"/>
    <s v="Input"/>
    <s v="CO2"/>
    <n v="0.47732000000000002"/>
    <n v="1"/>
    <n v="1"/>
    <m/>
    <n v="0"/>
    <n v="0"/>
    <n v="21"/>
    <m/>
    <n v="0"/>
    <n v="0"/>
    <n v="310"/>
    <n v="22.911360000000002"/>
  </r>
  <r>
    <n v="2012"/>
    <s v="2A4a"/>
    <x v="2"/>
    <n v="23939"/>
    <n v="1633003"/>
    <n v="27"/>
    <s v="Tonne"/>
    <n v="1079.769"/>
    <s v="Input"/>
    <s v="CO2"/>
    <n v="0.47732000000000002"/>
    <n v="1"/>
    <n v="1"/>
    <m/>
    <n v="0"/>
    <n v="0"/>
    <n v="21"/>
    <m/>
    <n v="0"/>
    <n v="0"/>
    <n v="310"/>
    <n v="515.39533907999999"/>
  </r>
  <r>
    <n v="2012"/>
    <s v="2A4a"/>
    <x v="2"/>
    <n v="23939"/>
    <n v="1633003"/>
    <n v="27"/>
    <s v="Tonne"/>
    <n v="1817"/>
    <s v="Input"/>
    <s v="CO2"/>
    <n v="0.47732000000000002"/>
    <n v="1"/>
    <n v="1"/>
    <m/>
    <n v="0"/>
    <n v="0"/>
    <n v="21"/>
    <m/>
    <n v="0"/>
    <n v="0"/>
    <n v="310"/>
    <n v="867.29043999999999"/>
  </r>
  <r>
    <n v="2012"/>
    <s v="2A4a"/>
    <x v="2"/>
    <n v="23939"/>
    <n v="1633003"/>
    <n v="27"/>
    <s v="Tonne"/>
    <n v="374"/>
    <s v="Input"/>
    <s v="CO2"/>
    <n v="0.47732000000000002"/>
    <n v="1"/>
    <n v="1"/>
    <m/>
    <n v="0"/>
    <n v="0"/>
    <n v="21"/>
    <m/>
    <n v="0"/>
    <n v="0"/>
    <n v="310"/>
    <n v="178.51768000000001"/>
  </r>
  <r>
    <n v="2012"/>
    <s v="2A4a"/>
    <x v="2"/>
    <n v="23939"/>
    <n v="1633003"/>
    <n v="27"/>
    <s v="Tonne"/>
    <n v="99.344999999999999"/>
    <s v="Input"/>
    <s v="CO2"/>
    <n v="0.47732000000000002"/>
    <n v="1"/>
    <n v="1"/>
    <m/>
    <n v="0"/>
    <n v="0"/>
    <n v="21"/>
    <m/>
    <n v="0"/>
    <n v="0"/>
    <n v="310"/>
    <n v="47.419355400000001"/>
  </r>
  <r>
    <n v="2012"/>
    <s v="2A4a"/>
    <x v="2"/>
    <n v="23939"/>
    <n v="1633003"/>
    <n v="27"/>
    <s v="Tonne"/>
    <n v="45248.433000000005"/>
    <s v="Input"/>
    <s v="CO2"/>
    <n v="0.47732000000000002"/>
    <n v="1"/>
    <n v="1"/>
    <m/>
    <n v="0"/>
    <n v="0"/>
    <n v="21"/>
    <m/>
    <n v="0"/>
    <n v="0"/>
    <n v="310"/>
    <n v="21597.982039560004"/>
  </r>
  <r>
    <n v="2012"/>
    <s v="2A4a"/>
    <x v="2"/>
    <n v="23939"/>
    <n v="1633005"/>
    <n v="27"/>
    <s v="Tonne"/>
    <n v="745.78890000000001"/>
    <s v="Input"/>
    <s v="CO2"/>
    <n v="0.43970999999999999"/>
    <n v="1"/>
    <n v="1"/>
    <m/>
    <n v="0"/>
    <n v="0"/>
    <n v="21"/>
    <m/>
    <n v="0"/>
    <n v="0"/>
    <n v="310"/>
    <n v="327.93083721900001"/>
  </r>
  <r>
    <n v="2012"/>
    <s v="2A4b"/>
    <x v="3"/>
    <n v="20231"/>
    <n v="3423134"/>
    <n v="27"/>
    <s v="Tonne"/>
    <n v="11647"/>
    <s v="Input"/>
    <s v="CO2"/>
    <n v="0.13800000000000001"/>
    <n v="1"/>
    <n v="1"/>
    <m/>
    <n v="0"/>
    <n v="0"/>
    <n v="21"/>
    <m/>
    <n v="0"/>
    <n v="0"/>
    <n v="310"/>
    <n v="1607.2860000000001"/>
  </r>
  <r>
    <n v="2012"/>
    <s v="2A4b"/>
    <x v="3"/>
    <n v="20231"/>
    <n v="3423134"/>
    <n v="27"/>
    <s v="Tonne"/>
    <n v="184.38079999999999"/>
    <s v="Input"/>
    <s v="CO2"/>
    <n v="0.13800000000000001"/>
    <n v="1"/>
    <n v="1"/>
    <m/>
    <n v="0"/>
    <n v="0"/>
    <n v="21"/>
    <m/>
    <n v="0"/>
    <n v="0"/>
    <n v="310"/>
    <n v="25.444550400000001"/>
  </r>
  <r>
    <n v="2012"/>
    <s v="2A4b"/>
    <x v="3"/>
    <n v="20231"/>
    <n v="3423134"/>
    <n v="27"/>
    <s v="Tonne"/>
    <n v="60.922799999999995"/>
    <s v="Input"/>
    <s v="CO2"/>
    <n v="0.13800000000000001"/>
    <n v="1"/>
    <n v="1"/>
    <m/>
    <n v="0"/>
    <n v="0"/>
    <n v="21"/>
    <m/>
    <n v="0"/>
    <n v="0"/>
    <n v="310"/>
    <n v="8.4073463999999998"/>
  </r>
  <r>
    <n v="2012"/>
    <s v="2A4b"/>
    <x v="3"/>
    <n v="20231"/>
    <n v="3423134"/>
    <n v="27"/>
    <s v="Tonne"/>
    <n v="5859"/>
    <s v="Input"/>
    <s v="CO2"/>
    <n v="0.13800000000000001"/>
    <n v="1"/>
    <n v="1"/>
    <m/>
    <n v="0"/>
    <n v="0"/>
    <n v="21"/>
    <m/>
    <n v="0"/>
    <n v="0"/>
    <n v="310"/>
    <n v="808.54200000000003"/>
  </r>
  <r>
    <n v="2012"/>
    <s v="2A4b"/>
    <x v="3"/>
    <n v="20231"/>
    <n v="3423134"/>
    <n v="27"/>
    <s v="Tonne"/>
    <n v="1"/>
    <s v="Input"/>
    <s v="CO2"/>
    <n v="0.13800000000000001"/>
    <n v="1"/>
    <n v="1"/>
    <m/>
    <n v="0"/>
    <n v="0"/>
    <n v="21"/>
    <m/>
    <n v="0"/>
    <n v="0"/>
    <n v="310"/>
    <n v="0.13800000000000001"/>
  </r>
  <r>
    <n v="2012"/>
    <s v="2A4b"/>
    <x v="3"/>
    <n v="20231"/>
    <n v="3423134"/>
    <n v="27"/>
    <s v="Tonne"/>
    <n v="3532"/>
    <s v="Input"/>
    <s v="CO2"/>
    <n v="0.13800000000000001"/>
    <n v="1"/>
    <n v="1"/>
    <m/>
    <n v="0"/>
    <n v="0"/>
    <n v="21"/>
    <m/>
    <n v="0"/>
    <n v="0"/>
    <n v="310"/>
    <n v="487.41600000000005"/>
  </r>
  <r>
    <n v="2012"/>
    <s v="2A4b"/>
    <x v="3"/>
    <n v="20231"/>
    <n v="3423134"/>
    <n v="27"/>
    <s v="Tonne"/>
    <n v="175.9992"/>
    <s v="Input"/>
    <s v="CO2"/>
    <n v="0.13800000000000001"/>
    <n v="1"/>
    <n v="1"/>
    <m/>
    <n v="0"/>
    <n v="0"/>
    <n v="21"/>
    <m/>
    <n v="0"/>
    <n v="0"/>
    <n v="310"/>
    <n v="24.287889600000003"/>
  </r>
  <r>
    <n v="2012"/>
    <s v="2A4b"/>
    <x v="3"/>
    <n v="20231"/>
    <n v="3423134"/>
    <n v="27"/>
    <s v="Tonne"/>
    <n v="25151"/>
    <s v="Input"/>
    <s v="CO2"/>
    <n v="0.13800000000000001"/>
    <n v="1"/>
    <n v="1"/>
    <m/>
    <n v="0"/>
    <n v="0"/>
    <n v="21"/>
    <m/>
    <n v="0"/>
    <n v="0"/>
    <n v="310"/>
    <n v="3470.8380000000002"/>
  </r>
  <r>
    <n v="2012"/>
    <s v="2A4b"/>
    <x v="3"/>
    <n v="20231"/>
    <n v="3423134"/>
    <n v="27"/>
    <s v="Tonne"/>
    <n v="1968"/>
    <s v="Input"/>
    <s v="CO2"/>
    <n v="0.13800000000000001"/>
    <n v="1"/>
    <n v="1"/>
    <m/>
    <n v="0"/>
    <n v="0"/>
    <n v="21"/>
    <m/>
    <n v="0"/>
    <n v="0"/>
    <n v="310"/>
    <n v="271.584"/>
  </r>
  <r>
    <n v="2012"/>
    <s v="2A4b"/>
    <x v="3"/>
    <n v="20231"/>
    <n v="3423134"/>
    <n v="27"/>
    <s v="Tonne"/>
    <n v="7831.375"/>
    <s v="Input"/>
    <s v="CO2"/>
    <n v="0.13800000000000001"/>
    <n v="1"/>
    <n v="1"/>
    <m/>
    <n v="0"/>
    <n v="0"/>
    <n v="21"/>
    <m/>
    <n v="0"/>
    <n v="0"/>
    <n v="310"/>
    <n v="1080.7297500000002"/>
  </r>
  <r>
    <n v="2012"/>
    <s v="2A4b"/>
    <x v="3"/>
    <n v="20231"/>
    <n v="3423134"/>
    <n v="27"/>
    <s v="Tonne"/>
    <n v="11397"/>
    <s v="Input"/>
    <s v="CO2"/>
    <n v="0.13800000000000001"/>
    <n v="1"/>
    <n v="1"/>
    <m/>
    <n v="0"/>
    <n v="0"/>
    <n v="21"/>
    <m/>
    <n v="0"/>
    <n v="0"/>
    <n v="310"/>
    <n v="1572.7860000000001"/>
  </r>
  <r>
    <n v="2012"/>
    <s v="2A4b"/>
    <x v="3"/>
    <n v="20231"/>
    <n v="3423134"/>
    <n v="27"/>
    <s v="Tonne"/>
    <n v="4271"/>
    <s v="Input"/>
    <s v="CO2"/>
    <n v="0.13800000000000001"/>
    <n v="1"/>
    <n v="1"/>
    <m/>
    <n v="0"/>
    <n v="0"/>
    <n v="21"/>
    <m/>
    <n v="0"/>
    <n v="0"/>
    <n v="310"/>
    <n v="589.39800000000002"/>
  </r>
  <r>
    <n v="2012"/>
    <s v="2A4b"/>
    <x v="3"/>
    <n v="20231"/>
    <n v="3423134"/>
    <n v="27"/>
    <s v="Tonne"/>
    <n v="703.99560000000008"/>
    <s v="Input"/>
    <s v="CO2"/>
    <n v="0.13800000000000001"/>
    <n v="1"/>
    <n v="1"/>
    <m/>
    <n v="0"/>
    <n v="0"/>
    <n v="21"/>
    <m/>
    <n v="0"/>
    <n v="0"/>
    <n v="310"/>
    <n v="97.151392800000025"/>
  </r>
  <r>
    <n v="2012"/>
    <s v="2A4b"/>
    <x v="3"/>
    <n v="20231"/>
    <n v="3423134"/>
    <n v="27"/>
    <s v="Tonne"/>
    <n v="129.60000000000002"/>
    <s v="Input"/>
    <s v="CO2"/>
    <n v="0.13800000000000001"/>
    <n v="1"/>
    <n v="1"/>
    <m/>
    <n v="0"/>
    <n v="0"/>
    <n v="21"/>
    <m/>
    <n v="0"/>
    <n v="0"/>
    <n v="310"/>
    <n v="17.884800000000006"/>
  </r>
  <r>
    <n v="2012"/>
    <s v="2A4b"/>
    <x v="3"/>
    <n v="20231"/>
    <n v="3423134"/>
    <n v="27"/>
    <s v="Tonne"/>
    <n v="20124"/>
    <s v="Input"/>
    <s v="CO2"/>
    <n v="0.13800000000000001"/>
    <n v="1"/>
    <n v="1"/>
    <m/>
    <n v="0"/>
    <n v="0"/>
    <n v="21"/>
    <m/>
    <n v="0"/>
    <n v="0"/>
    <n v="310"/>
    <n v="2777.1120000000001"/>
  </r>
  <r>
    <n v="2012"/>
    <s v="2A4b"/>
    <x v="3"/>
    <n v="20231"/>
    <n v="3423134"/>
    <n v="27"/>
    <s v="Tonne"/>
    <n v="204"/>
    <s v="Input"/>
    <s v="CO2"/>
    <n v="0.13800000000000001"/>
    <n v="1"/>
    <n v="1"/>
    <m/>
    <n v="0"/>
    <n v="0"/>
    <n v="21"/>
    <m/>
    <n v="0"/>
    <n v="0"/>
    <n v="310"/>
    <n v="28.152000000000001"/>
  </r>
  <r>
    <n v="2012"/>
    <s v="2A4b"/>
    <x v="3"/>
    <n v="20231"/>
    <n v="3423134"/>
    <n v="27"/>
    <s v="Tonne"/>
    <n v="196.30679999999998"/>
    <s v="Input"/>
    <s v="CO2"/>
    <n v="0.13800000000000001"/>
    <n v="1"/>
    <n v="1"/>
    <m/>
    <n v="0"/>
    <n v="0"/>
    <n v="21"/>
    <m/>
    <n v="0"/>
    <n v="0"/>
    <n v="310"/>
    <n v="27.0903384"/>
  </r>
  <r>
    <n v="2012"/>
    <s v="2A4b"/>
    <x v="3"/>
    <n v="20231"/>
    <n v="3423134"/>
    <n v="27"/>
    <s v="Tonne"/>
    <n v="1105"/>
    <s v="Input"/>
    <s v="CO2"/>
    <n v="0.13800000000000001"/>
    <n v="1"/>
    <n v="1"/>
    <m/>
    <n v="0"/>
    <n v="0"/>
    <n v="21"/>
    <m/>
    <n v="0"/>
    <n v="0"/>
    <n v="310"/>
    <n v="152.49"/>
  </r>
  <r>
    <n v="2012"/>
    <s v="2A4b"/>
    <x v="3"/>
    <n v="20231"/>
    <n v="3423134"/>
    <n v="27"/>
    <s v="Tonne"/>
    <n v="5048"/>
    <s v="Input"/>
    <s v="CO2"/>
    <n v="0.13800000000000001"/>
    <n v="1"/>
    <n v="1"/>
    <m/>
    <n v="0"/>
    <n v="0"/>
    <n v="21"/>
    <m/>
    <n v="0"/>
    <n v="0"/>
    <n v="310"/>
    <n v="696.62400000000002"/>
  </r>
  <r>
    <n v="2012"/>
    <s v="2A4b"/>
    <x v="3"/>
    <n v="20231"/>
    <n v="3423134"/>
    <n v="27"/>
    <s v="Tonne"/>
    <n v="43471.396200000003"/>
    <s v="Input"/>
    <s v="CO2"/>
    <n v="0.13800000000000001"/>
    <n v="1"/>
    <n v="1"/>
    <m/>
    <n v="0"/>
    <n v="0"/>
    <n v="21"/>
    <m/>
    <n v="0"/>
    <n v="0"/>
    <n v="310"/>
    <n v="5999.0526756000008"/>
  </r>
  <r>
    <n v="2012"/>
    <s v="2A4b"/>
    <x v="3"/>
    <n v="20231"/>
    <n v="3423134"/>
    <n v="27"/>
    <s v="Tonne"/>
    <n v="55"/>
    <s v="Input"/>
    <s v="CO2"/>
    <n v="0.13800000000000001"/>
    <n v="1"/>
    <n v="1"/>
    <m/>
    <n v="0"/>
    <n v="0"/>
    <n v="21"/>
    <m/>
    <n v="0"/>
    <n v="0"/>
    <n v="310"/>
    <n v="7.5900000000000007"/>
  </r>
  <r>
    <n v="2012"/>
    <s v="2A4b"/>
    <x v="3"/>
    <n v="20231"/>
    <n v="3423134"/>
    <n v="27"/>
    <s v="Tonne"/>
    <n v="199"/>
    <s v="Input"/>
    <s v="CO2"/>
    <n v="0.13800000000000001"/>
    <n v="1"/>
    <n v="1"/>
    <m/>
    <n v="0"/>
    <n v="0"/>
    <n v="21"/>
    <m/>
    <n v="0"/>
    <n v="0"/>
    <n v="310"/>
    <n v="27.462000000000003"/>
  </r>
  <r>
    <n v="2012"/>
    <s v="2A4b"/>
    <x v="3"/>
    <n v="20231"/>
    <n v="3423134"/>
    <n v="27"/>
    <s v="Tonne"/>
    <n v="21"/>
    <s v="Input"/>
    <s v="CO2"/>
    <n v="0.13800000000000001"/>
    <n v="1"/>
    <n v="1"/>
    <m/>
    <n v="0"/>
    <n v="0"/>
    <n v="21"/>
    <m/>
    <n v="0"/>
    <n v="0"/>
    <n v="310"/>
    <n v="2.8980000000000001"/>
  </r>
  <r>
    <n v="2012"/>
    <s v="2A4b"/>
    <x v="3"/>
    <n v="20231"/>
    <n v="3423134"/>
    <n v="27"/>
    <s v="Tonne"/>
    <n v="21251"/>
    <s v="Input"/>
    <s v="CO2"/>
    <n v="0.13800000000000001"/>
    <n v="1"/>
    <n v="1"/>
    <m/>
    <n v="0"/>
    <n v="0"/>
    <n v="21"/>
    <m/>
    <n v="0"/>
    <n v="0"/>
    <n v="310"/>
    <n v="2932.6380000000004"/>
  </r>
  <r>
    <n v="2012"/>
    <s v="2A4b"/>
    <x v="3"/>
    <n v="20231"/>
    <n v="3423134"/>
    <n v="27"/>
    <s v="Tonne"/>
    <n v="10730"/>
    <s v="Input"/>
    <s v="CO2"/>
    <n v="0.13800000000000001"/>
    <n v="1"/>
    <n v="1"/>
    <m/>
    <n v="0"/>
    <n v="0"/>
    <n v="21"/>
    <m/>
    <n v="0"/>
    <n v="0"/>
    <n v="310"/>
    <n v="1480.7400000000002"/>
  </r>
  <r>
    <n v="2012"/>
    <s v="2A4b"/>
    <x v="3"/>
    <n v="20231"/>
    <n v="3423134"/>
    <n v="27"/>
    <s v="Tonne"/>
    <n v="16.821300000000001"/>
    <s v="Input"/>
    <s v="CO2"/>
    <n v="0.13800000000000001"/>
    <n v="1"/>
    <n v="1"/>
    <m/>
    <n v="0"/>
    <n v="0"/>
    <n v="21"/>
    <m/>
    <n v="0"/>
    <n v="0"/>
    <n v="310"/>
    <n v="2.3213394000000003"/>
  </r>
  <r>
    <n v="2012"/>
    <s v="2A4b"/>
    <x v="3"/>
    <n v="20231"/>
    <n v="3423134"/>
    <n v="27"/>
    <s v="Tonne"/>
    <n v="35"/>
    <s v="Input"/>
    <s v="CO2"/>
    <n v="0.13800000000000001"/>
    <n v="1"/>
    <n v="1"/>
    <m/>
    <n v="0"/>
    <n v="0"/>
    <n v="21"/>
    <m/>
    <n v="0"/>
    <n v="0"/>
    <n v="310"/>
    <n v="4.83"/>
  </r>
  <r>
    <n v="2012"/>
    <s v="2A4b"/>
    <x v="3"/>
    <n v="20231"/>
    <n v="3423134"/>
    <n v="27"/>
    <s v="Tonne"/>
    <n v="158.76"/>
    <s v="Input"/>
    <s v="CO2"/>
    <n v="0.13800000000000001"/>
    <n v="1"/>
    <n v="1"/>
    <m/>
    <n v="0"/>
    <n v="0"/>
    <n v="21"/>
    <m/>
    <n v="0"/>
    <n v="0"/>
    <n v="310"/>
    <n v="21.90888"/>
  </r>
  <r>
    <n v="2012"/>
    <s v="2A4b"/>
    <x v="3"/>
    <n v="20231"/>
    <n v="3423134"/>
    <n v="27"/>
    <s v="Tonne"/>
    <n v="760"/>
    <s v="Input"/>
    <s v="CO2"/>
    <n v="0.13800000000000001"/>
    <n v="1"/>
    <n v="1"/>
    <m/>
    <n v="0"/>
    <n v="0"/>
    <n v="21"/>
    <m/>
    <n v="0"/>
    <n v="0"/>
    <n v="310"/>
    <n v="104.88000000000001"/>
  </r>
  <r>
    <n v="2012"/>
    <s v="2A4b"/>
    <x v="3"/>
    <n v="20231"/>
    <n v="3423134"/>
    <n v="27"/>
    <s v="Tonne"/>
    <n v="4121"/>
    <s v="Input"/>
    <s v="CO2"/>
    <n v="0.13800000000000001"/>
    <n v="1"/>
    <n v="1"/>
    <m/>
    <n v="0"/>
    <n v="0"/>
    <n v="21"/>
    <m/>
    <n v="0"/>
    <n v="0"/>
    <n v="310"/>
    <n v="568.69800000000009"/>
  </r>
  <r>
    <n v="2012"/>
    <s v="2A4b"/>
    <x v="3"/>
    <n v="20231"/>
    <n v="3423134"/>
    <n v="27"/>
    <s v="Tonne"/>
    <n v="26907"/>
    <s v="Input"/>
    <s v="CO2"/>
    <n v="0.13800000000000001"/>
    <n v="1"/>
    <n v="1"/>
    <m/>
    <n v="0"/>
    <n v="0"/>
    <n v="21"/>
    <m/>
    <n v="0"/>
    <n v="0"/>
    <n v="310"/>
    <n v="3713.1660000000002"/>
  </r>
  <r>
    <n v="2012"/>
    <s v="2A4b"/>
    <x v="3"/>
    <n v="20231"/>
    <n v="3423134"/>
    <n v="27"/>
    <s v="Tonne"/>
    <n v="1414"/>
    <s v="Input"/>
    <s v="CO2"/>
    <n v="0.13800000000000001"/>
    <n v="1"/>
    <n v="1"/>
    <m/>
    <n v="0"/>
    <n v="0"/>
    <n v="21"/>
    <m/>
    <n v="0"/>
    <n v="0"/>
    <n v="310"/>
    <n v="195.13200000000001"/>
  </r>
  <r>
    <n v="2012"/>
    <s v="2A4b"/>
    <x v="3"/>
    <n v="20231"/>
    <n v="3423134"/>
    <n v="27"/>
    <s v="Tonne"/>
    <n v="91"/>
    <s v="Input"/>
    <s v="CO2"/>
    <n v="0.13800000000000001"/>
    <n v="1"/>
    <n v="1"/>
    <m/>
    <n v="0"/>
    <n v="0"/>
    <n v="21"/>
    <m/>
    <n v="0"/>
    <n v="0"/>
    <n v="310"/>
    <n v="12.558000000000002"/>
  </r>
  <r>
    <n v="2012"/>
    <s v="2A4b"/>
    <x v="3"/>
    <n v="20231"/>
    <n v="3423134"/>
    <n v="27"/>
    <s v="Tonne"/>
    <n v="28.035499999999999"/>
    <s v="Input"/>
    <s v="CO2"/>
    <n v="0.13800000000000001"/>
    <n v="1"/>
    <n v="1"/>
    <m/>
    <n v="0"/>
    <n v="0"/>
    <n v="21"/>
    <m/>
    <n v="0"/>
    <n v="0"/>
    <n v="310"/>
    <n v="3.8688990000000003"/>
  </r>
  <r>
    <n v="2012"/>
    <s v="2A4b"/>
    <x v="3"/>
    <n v="20231"/>
    <n v="3423134"/>
    <n v="27"/>
    <s v="Tonne"/>
    <n v="1657.3484000000001"/>
    <s v="Input"/>
    <s v="CO2"/>
    <n v="0.13800000000000001"/>
    <n v="1"/>
    <n v="1"/>
    <m/>
    <n v="0"/>
    <n v="0"/>
    <n v="21"/>
    <m/>
    <n v="0"/>
    <n v="0"/>
    <n v="310"/>
    <n v="228.71407920000004"/>
  </r>
  <r>
    <n v="2012"/>
    <s v="2A4b"/>
    <x v="3"/>
    <n v="20231"/>
    <n v="3423134"/>
    <n v="27"/>
    <s v="Tonne"/>
    <n v="67.285200000000003"/>
    <s v="Input"/>
    <s v="CO2"/>
    <n v="0.13800000000000001"/>
    <n v="1"/>
    <n v="1"/>
    <m/>
    <n v="0"/>
    <n v="0"/>
    <n v="21"/>
    <m/>
    <n v="0"/>
    <n v="0"/>
    <n v="310"/>
    <n v="9.2853576000000011"/>
  </r>
  <r>
    <n v="2012"/>
    <s v="2A4b"/>
    <x v="3"/>
    <n v="20231"/>
    <n v="3423134"/>
    <n v="27"/>
    <s v="Tonne"/>
    <n v="1254100"/>
    <s v="Input"/>
    <s v="CO2"/>
    <n v="0.13800000000000001"/>
    <n v="1"/>
    <n v="1"/>
    <m/>
    <n v="0"/>
    <n v="0"/>
    <n v="21"/>
    <m/>
    <n v="0"/>
    <n v="0"/>
    <n v="310"/>
    <n v="173065.80000000002"/>
  </r>
  <r>
    <n v="2012"/>
    <s v="2A4b"/>
    <x v="3"/>
    <n v="20231"/>
    <n v="3423134"/>
    <n v="27"/>
    <s v="Tonne"/>
    <n v="4811.1864999999998"/>
    <s v="Input"/>
    <s v="CO2"/>
    <n v="0.13800000000000001"/>
    <n v="1"/>
    <n v="1"/>
    <m/>
    <n v="0"/>
    <n v="0"/>
    <n v="21"/>
    <m/>
    <n v="0"/>
    <n v="0"/>
    <n v="310"/>
    <n v="663.94373700000006"/>
  </r>
  <r>
    <n v="2012"/>
    <s v="2A4b"/>
    <x v="3"/>
    <n v="20231"/>
    <n v="3423134"/>
    <n v="27"/>
    <s v="Tonne"/>
    <n v="4979"/>
    <s v="Input"/>
    <s v="CO2"/>
    <n v="0.13800000000000001"/>
    <n v="1"/>
    <n v="1"/>
    <m/>
    <n v="0"/>
    <n v="0"/>
    <n v="21"/>
    <m/>
    <n v="0"/>
    <n v="0"/>
    <n v="310"/>
    <n v="687.10200000000009"/>
  </r>
  <r>
    <n v="2012"/>
    <s v="2A4b"/>
    <x v="3"/>
    <n v="20231"/>
    <n v="3423134"/>
    <n v="27"/>
    <s v="Tonne"/>
    <n v="18.333500000000001"/>
    <s v="Input"/>
    <s v="CO2"/>
    <n v="0.13800000000000001"/>
    <n v="1"/>
    <n v="1"/>
    <m/>
    <n v="0"/>
    <n v="0"/>
    <n v="21"/>
    <m/>
    <n v="0"/>
    <n v="0"/>
    <n v="310"/>
    <n v="2.5300230000000004"/>
  </r>
  <r>
    <n v="2012"/>
    <s v="2A4b"/>
    <x v="3"/>
    <n v="20233"/>
    <n v="3423134"/>
    <n v="27"/>
    <s v="Tonne"/>
    <n v="37843.200000000004"/>
    <s v="Input"/>
    <s v="CO2"/>
    <n v="0.13800000000000001"/>
    <n v="1"/>
    <n v="1"/>
    <m/>
    <n v="0"/>
    <n v="0"/>
    <n v="21"/>
    <m/>
    <n v="0"/>
    <n v="0"/>
    <n v="310"/>
    <n v="5222.3616000000011"/>
  </r>
  <r>
    <n v="2012"/>
    <s v="2A4b"/>
    <x v="3"/>
    <n v="20233"/>
    <n v="3423134"/>
    <n v="27"/>
    <s v="Tonne"/>
    <n v="19607"/>
    <s v="Input"/>
    <s v="CO2"/>
    <n v="0.13800000000000001"/>
    <n v="1"/>
    <n v="1"/>
    <m/>
    <n v="0"/>
    <n v="0"/>
    <n v="21"/>
    <m/>
    <n v="0"/>
    <n v="0"/>
    <n v="310"/>
    <n v="2705.7660000000001"/>
  </r>
  <r>
    <n v="2012"/>
    <s v="2A4b"/>
    <x v="3"/>
    <n v="20233"/>
    <n v="3423134"/>
    <n v="27"/>
    <s v="Tonne"/>
    <n v="2575"/>
    <s v="Input"/>
    <s v="CO2"/>
    <n v="0.13800000000000001"/>
    <n v="1"/>
    <n v="1"/>
    <m/>
    <n v="0"/>
    <n v="0"/>
    <n v="21"/>
    <m/>
    <n v="0"/>
    <n v="0"/>
    <n v="310"/>
    <n v="355.35"/>
  </r>
  <r>
    <n v="2012"/>
    <s v="2A4b"/>
    <x v="3"/>
    <n v="20233"/>
    <n v="3423134"/>
    <n v="27"/>
    <s v="Tonne"/>
    <n v="29657"/>
    <s v="Input"/>
    <s v="CO2"/>
    <n v="0.13800000000000001"/>
    <n v="1"/>
    <n v="1"/>
    <m/>
    <n v="0"/>
    <n v="0"/>
    <n v="21"/>
    <m/>
    <n v="0"/>
    <n v="0"/>
    <n v="310"/>
    <n v="4092.6660000000002"/>
  </r>
  <r>
    <n v="2012"/>
    <s v="2A4b"/>
    <x v="3"/>
    <n v="20233"/>
    <n v="3423134"/>
    <n v="27"/>
    <s v="Tonne"/>
    <n v="1642"/>
    <s v="Input"/>
    <s v="CO2"/>
    <n v="0.13800000000000001"/>
    <n v="1"/>
    <n v="1"/>
    <m/>
    <n v="0"/>
    <n v="0"/>
    <n v="21"/>
    <m/>
    <n v="0"/>
    <n v="0"/>
    <n v="310"/>
    <n v="226.59600000000003"/>
  </r>
  <r>
    <n v="2012"/>
    <s v="2A4b"/>
    <x v="3"/>
    <n v="20233"/>
    <n v="3423134"/>
    <n v="27"/>
    <s v="Tonne"/>
    <n v="226.25"/>
    <s v="Input"/>
    <s v="CO2"/>
    <n v="0.13800000000000001"/>
    <n v="1"/>
    <n v="1"/>
    <m/>
    <n v="0"/>
    <n v="0"/>
    <n v="21"/>
    <m/>
    <n v="0"/>
    <n v="0"/>
    <n v="310"/>
    <n v="31.222500000000004"/>
  </r>
  <r>
    <n v="2012"/>
    <s v="2A4b"/>
    <x v="3"/>
    <n v="20233"/>
    <n v="3423134"/>
    <n v="27"/>
    <s v="Tonne"/>
    <n v="5147"/>
    <s v="Input"/>
    <s v="CO2"/>
    <n v="0.13800000000000001"/>
    <n v="1"/>
    <n v="1"/>
    <m/>
    <n v="0"/>
    <n v="0"/>
    <n v="21"/>
    <m/>
    <n v="0"/>
    <n v="0"/>
    <n v="310"/>
    <n v="710.28600000000006"/>
  </r>
  <r>
    <n v="2012"/>
    <s v="2A4b"/>
    <x v="3"/>
    <n v="20233"/>
    <n v="3423134"/>
    <n v="27"/>
    <s v="Tonne"/>
    <n v="30301"/>
    <s v="Input"/>
    <s v="CO2"/>
    <n v="0.13800000000000001"/>
    <n v="1"/>
    <n v="1"/>
    <m/>
    <n v="0"/>
    <n v="0"/>
    <n v="21"/>
    <m/>
    <n v="0"/>
    <n v="0"/>
    <n v="310"/>
    <n v="4181.5380000000005"/>
  </r>
  <r>
    <n v="2012"/>
    <s v="2A4b"/>
    <x v="3"/>
    <n v="20233"/>
    <n v="3423134"/>
    <n v="27"/>
    <s v="Tonne"/>
    <n v="3844"/>
    <s v="Input"/>
    <s v="CO2"/>
    <n v="0.13800000000000001"/>
    <n v="1"/>
    <n v="1"/>
    <m/>
    <n v="0"/>
    <n v="0"/>
    <n v="21"/>
    <m/>
    <n v="0"/>
    <n v="0"/>
    <n v="310"/>
    <n v="530.47200000000009"/>
  </r>
  <r>
    <n v="2012"/>
    <s v="2A4b"/>
    <x v="3"/>
    <n v="20233"/>
    <n v="3423134"/>
    <n v="27"/>
    <s v="Tonne"/>
    <n v="1155.6000000000001"/>
    <s v="Input"/>
    <s v="CO2"/>
    <n v="0.13800000000000001"/>
    <n v="1"/>
    <n v="1"/>
    <m/>
    <n v="0"/>
    <n v="0"/>
    <n v="21"/>
    <m/>
    <n v="0"/>
    <n v="0"/>
    <n v="310"/>
    <n v="159.47280000000003"/>
  </r>
  <r>
    <n v="2012"/>
    <s v="2A4b"/>
    <x v="3"/>
    <n v="20233"/>
    <n v="3423134"/>
    <n v="27"/>
    <s v="Tonne"/>
    <n v="83"/>
    <s v="Input"/>
    <s v="CO2"/>
    <n v="0.13800000000000001"/>
    <n v="1"/>
    <n v="1"/>
    <m/>
    <n v="0"/>
    <n v="0"/>
    <n v="21"/>
    <m/>
    <n v="0"/>
    <n v="0"/>
    <n v="310"/>
    <n v="11.454000000000001"/>
  </r>
  <r>
    <n v="2012"/>
    <s v="2A4b"/>
    <x v="3"/>
    <n v="20233"/>
    <n v="3423134"/>
    <n v="27"/>
    <s v="Tonne"/>
    <n v="27676"/>
    <s v="Input"/>
    <s v="CO2"/>
    <n v="0.13800000000000001"/>
    <n v="1"/>
    <n v="1"/>
    <m/>
    <n v="0"/>
    <n v="0"/>
    <n v="21"/>
    <m/>
    <n v="0"/>
    <n v="0"/>
    <n v="310"/>
    <n v="3819.2880000000005"/>
  </r>
  <r>
    <n v="2012"/>
    <s v="2A4b"/>
    <x v="3"/>
    <n v="20233"/>
    <n v="3423134"/>
    <n v="27"/>
    <s v="Tonne"/>
    <n v="14386"/>
    <s v="Input"/>
    <s v="CO2"/>
    <n v="0.13800000000000001"/>
    <n v="1"/>
    <n v="1"/>
    <m/>
    <n v="0"/>
    <n v="0"/>
    <n v="21"/>
    <m/>
    <n v="0"/>
    <n v="0"/>
    <n v="310"/>
    <n v="1985.2680000000003"/>
  </r>
  <r>
    <n v="2012"/>
    <s v="2A4b"/>
    <x v="3"/>
    <n v="20233"/>
    <n v="3423134"/>
    <n v="27"/>
    <s v="Tonne"/>
    <n v="22879"/>
    <s v="Input"/>
    <s v="CO2"/>
    <n v="0.13800000000000001"/>
    <n v="1"/>
    <n v="1"/>
    <m/>
    <n v="0"/>
    <n v="0"/>
    <n v="21"/>
    <m/>
    <n v="0"/>
    <n v="0"/>
    <n v="310"/>
    <n v="3157.3020000000001"/>
  </r>
  <r>
    <n v="2012"/>
    <s v="2A4b"/>
    <x v="3"/>
    <n v="20233"/>
    <n v="3423134"/>
    <n v="27"/>
    <s v="Tonne"/>
    <n v="840"/>
    <s v="Input"/>
    <s v="CO2"/>
    <n v="0.13800000000000001"/>
    <n v="1"/>
    <n v="1"/>
    <m/>
    <n v="0"/>
    <n v="0"/>
    <n v="21"/>
    <m/>
    <n v="0"/>
    <n v="0"/>
    <n v="310"/>
    <n v="115.92000000000002"/>
  </r>
  <r>
    <n v="2012"/>
    <s v="2A4b"/>
    <x v="3"/>
    <n v="20233"/>
    <n v="3423134"/>
    <n v="27"/>
    <s v="Tonne"/>
    <n v="10839"/>
    <s v="Input"/>
    <s v="CO2"/>
    <n v="0.13800000000000001"/>
    <n v="1"/>
    <n v="1"/>
    <m/>
    <n v="0"/>
    <n v="0"/>
    <n v="21"/>
    <m/>
    <n v="0"/>
    <n v="0"/>
    <n v="310"/>
    <n v="1495.7820000000002"/>
  </r>
  <r>
    <n v="2012"/>
    <s v="2A4b"/>
    <x v="3"/>
    <n v="20233"/>
    <n v="3423134"/>
    <n v="27"/>
    <s v="Tonne"/>
    <n v="738701.98430000001"/>
    <s v="Input"/>
    <s v="CO2"/>
    <n v="0.13800000000000001"/>
    <n v="1"/>
    <n v="1"/>
    <m/>
    <n v="0"/>
    <n v="0"/>
    <n v="21"/>
    <m/>
    <n v="0"/>
    <n v="0"/>
    <n v="310"/>
    <n v="101940.87383340001"/>
  </r>
  <r>
    <n v="2012"/>
    <s v="2A4b"/>
    <x v="3"/>
    <n v="20233"/>
    <n v="3423134"/>
    <n v="27"/>
    <s v="Tonne"/>
    <n v="18975"/>
    <s v="Input"/>
    <s v="CO2"/>
    <n v="0.13800000000000001"/>
    <n v="1"/>
    <n v="1"/>
    <m/>
    <n v="0"/>
    <n v="0"/>
    <n v="21"/>
    <m/>
    <n v="0"/>
    <n v="0"/>
    <n v="310"/>
    <n v="2618.5500000000002"/>
  </r>
  <r>
    <n v="2012"/>
    <s v="2A4b"/>
    <x v="3"/>
    <n v="20233"/>
    <n v="3423134"/>
    <n v="27"/>
    <s v="Tonne"/>
    <n v="8231"/>
    <s v="Input"/>
    <s v="CO2"/>
    <n v="0.13800000000000001"/>
    <n v="1"/>
    <n v="1"/>
    <m/>
    <n v="0"/>
    <n v="0"/>
    <n v="21"/>
    <m/>
    <n v="0"/>
    <n v="0"/>
    <n v="310"/>
    <n v="1135.8780000000002"/>
  </r>
  <r>
    <n v="2012"/>
    <s v="2A4b"/>
    <x v="3"/>
    <n v="20233"/>
    <n v="3423134"/>
    <n v="27"/>
    <s v="Tonne"/>
    <n v="19"/>
    <s v="Input"/>
    <s v="CO2"/>
    <n v="0.13800000000000001"/>
    <n v="1"/>
    <n v="1"/>
    <m/>
    <n v="0"/>
    <n v="0"/>
    <n v="21"/>
    <m/>
    <n v="0"/>
    <n v="0"/>
    <n v="310"/>
    <n v="2.6220000000000003"/>
  </r>
  <r>
    <n v="2012"/>
    <s v="2A4b"/>
    <x v="3"/>
    <n v="20233"/>
    <n v="3423134"/>
    <n v="27"/>
    <s v="Tonne"/>
    <n v="13896"/>
    <s v="Input"/>
    <s v="CO2"/>
    <n v="0.13800000000000001"/>
    <n v="1"/>
    <n v="1"/>
    <m/>
    <n v="0"/>
    <n v="0"/>
    <n v="21"/>
    <m/>
    <n v="0"/>
    <n v="0"/>
    <n v="310"/>
    <n v="1917.6480000000001"/>
  </r>
  <r>
    <n v="2012"/>
    <s v="2A4b"/>
    <x v="3"/>
    <n v="20233"/>
    <n v="3423134"/>
    <n v="27"/>
    <s v="Tonne"/>
    <n v="18570"/>
    <s v="Input"/>
    <s v="CO2"/>
    <n v="0.13800000000000001"/>
    <n v="1"/>
    <n v="1"/>
    <m/>
    <n v="0"/>
    <n v="0"/>
    <n v="21"/>
    <m/>
    <n v="0"/>
    <n v="0"/>
    <n v="310"/>
    <n v="2562.6600000000003"/>
  </r>
  <r>
    <n v="2012"/>
    <s v="2A4b"/>
    <x v="3"/>
    <n v="20233"/>
    <n v="3423134"/>
    <n v="27"/>
    <s v="Tonne"/>
    <n v="13018"/>
    <s v="Input"/>
    <s v="CO2"/>
    <n v="0.13800000000000001"/>
    <n v="1"/>
    <n v="1"/>
    <m/>
    <n v="0"/>
    <n v="0"/>
    <n v="21"/>
    <m/>
    <n v="0"/>
    <n v="0"/>
    <n v="310"/>
    <n v="1796.4840000000002"/>
  </r>
  <r>
    <n v="2012"/>
    <s v="2A4b"/>
    <x v="3"/>
    <n v="20233"/>
    <n v="3423134"/>
    <n v="27"/>
    <s v="Tonne"/>
    <n v="167.0951"/>
    <s v="Input"/>
    <s v="CO2"/>
    <n v="0.13800000000000001"/>
    <n v="1"/>
    <n v="1"/>
    <m/>
    <n v="0"/>
    <n v="0"/>
    <n v="21"/>
    <m/>
    <n v="0"/>
    <n v="0"/>
    <n v="310"/>
    <n v="23.059123800000002"/>
  </r>
  <r>
    <n v="2012"/>
    <s v="2A4b"/>
    <x v="3"/>
    <n v="20233"/>
    <n v="3423134"/>
    <n v="27"/>
    <s v="Tonne"/>
    <n v="466417"/>
    <s v="Input"/>
    <s v="CO2"/>
    <n v="0.13800000000000001"/>
    <n v="1"/>
    <n v="1"/>
    <m/>
    <n v="0"/>
    <n v="0"/>
    <n v="21"/>
    <m/>
    <n v="0"/>
    <n v="0"/>
    <n v="310"/>
    <n v="64365.546000000002"/>
  </r>
  <r>
    <n v="2012"/>
    <s v="2A4b"/>
    <x v="3"/>
    <n v="20233"/>
    <n v="3423134"/>
    <n v="27"/>
    <s v="Tonne"/>
    <n v="41936"/>
    <s v="Input"/>
    <s v="CO2"/>
    <n v="0.13800000000000001"/>
    <n v="1"/>
    <n v="1"/>
    <m/>
    <n v="0"/>
    <n v="0"/>
    <n v="21"/>
    <m/>
    <n v="0"/>
    <n v="0"/>
    <n v="310"/>
    <n v="5787.1680000000006"/>
  </r>
  <r>
    <n v="2012"/>
    <s v="2A4b"/>
    <x v="3"/>
    <n v="20233"/>
    <n v="3423134"/>
    <n v="27"/>
    <s v="Tonne"/>
    <n v="5327"/>
    <s v="Input"/>
    <s v="CO2"/>
    <n v="0.13800000000000001"/>
    <n v="1"/>
    <n v="1"/>
    <m/>
    <n v="0"/>
    <n v="0"/>
    <n v="21"/>
    <m/>
    <n v="0"/>
    <n v="0"/>
    <n v="310"/>
    <n v="735.12600000000009"/>
  </r>
  <r>
    <n v="2012"/>
    <s v="2A4b"/>
    <x v="3"/>
    <n v="20233"/>
    <n v="3423134"/>
    <n v="27"/>
    <s v="Tonne"/>
    <n v="1442"/>
    <s v="Input"/>
    <s v="CO2"/>
    <n v="0.13800000000000001"/>
    <n v="1"/>
    <n v="1"/>
    <m/>
    <n v="0"/>
    <n v="0"/>
    <n v="21"/>
    <m/>
    <n v="0"/>
    <n v="0"/>
    <n v="310"/>
    <n v="198.99600000000001"/>
  </r>
  <r>
    <n v="2012"/>
    <s v="2A4b"/>
    <x v="3"/>
    <n v="20233"/>
    <n v="3423134"/>
    <n v="27"/>
    <s v="Tonne"/>
    <n v="1647"/>
    <s v="Input"/>
    <s v="CO2"/>
    <n v="0.13800000000000001"/>
    <n v="1"/>
    <n v="1"/>
    <m/>
    <n v="0"/>
    <n v="0"/>
    <n v="21"/>
    <m/>
    <n v="0"/>
    <n v="0"/>
    <n v="310"/>
    <n v="227.28600000000003"/>
  </r>
  <r>
    <n v="2012"/>
    <s v="2A4b"/>
    <x v="3"/>
    <n v="20233"/>
    <n v="3423134"/>
    <n v="27"/>
    <s v="Tonne"/>
    <n v="31"/>
    <s v="Input"/>
    <s v="CO2"/>
    <n v="0.13800000000000001"/>
    <n v="1"/>
    <n v="1"/>
    <m/>
    <n v="0"/>
    <n v="0"/>
    <n v="21"/>
    <m/>
    <n v="0"/>
    <n v="0"/>
    <n v="310"/>
    <n v="4.2780000000000005"/>
  </r>
  <r>
    <n v="2012"/>
    <s v="2A4b"/>
    <x v="3"/>
    <n v="20233"/>
    <n v="3423134"/>
    <n v="27"/>
    <s v="Tonne"/>
    <n v="2163.8000999999999"/>
    <s v="Input"/>
    <s v="CO2"/>
    <n v="0.13800000000000001"/>
    <n v="1"/>
    <n v="1"/>
    <m/>
    <n v="0"/>
    <n v="0"/>
    <n v="21"/>
    <m/>
    <n v="0"/>
    <n v="0"/>
    <n v="310"/>
    <n v="298.60441380000003"/>
  </r>
  <r>
    <n v="2012"/>
    <s v="2A4b"/>
    <x v="3"/>
    <n v="20233"/>
    <n v="3423134"/>
    <n v="27"/>
    <s v="Tonne"/>
    <n v="12811"/>
    <s v="Input"/>
    <s v="CO2"/>
    <n v="0.13800000000000001"/>
    <n v="1"/>
    <n v="1"/>
    <m/>
    <n v="0"/>
    <n v="0"/>
    <n v="21"/>
    <m/>
    <n v="0"/>
    <n v="0"/>
    <n v="310"/>
    <n v="1767.9180000000001"/>
  </r>
  <r>
    <n v="2012"/>
    <s v="2A4c"/>
    <x v="4"/>
    <n v="23934"/>
    <n v="3422010"/>
    <n v="27"/>
    <s v="Tonne"/>
    <n v="9.5"/>
    <s v="Input"/>
    <s v="CO2"/>
    <n v="0.52197000000000005"/>
    <n v="1"/>
    <n v="1"/>
    <m/>
    <n v="0"/>
    <n v="0"/>
    <n v="21"/>
    <m/>
    <n v="0"/>
    <n v="0"/>
    <n v="310"/>
    <n v="4.9587150000000007"/>
  </r>
  <r>
    <n v="2012"/>
    <s v="2A4d"/>
    <x v="5"/>
    <n v="23921"/>
    <n v="1520006"/>
    <n v="27"/>
    <s v="Tonne"/>
    <n v="393.71279999999996"/>
    <s v="Input"/>
    <s v="CO2"/>
    <n v="0.75"/>
    <n v="1"/>
    <n v="1"/>
    <m/>
    <n v="0"/>
    <n v="0"/>
    <n v="21"/>
    <m/>
    <n v="0"/>
    <n v="0"/>
    <n v="310"/>
    <n v="295.28459999999995"/>
  </r>
  <r>
    <n v="2012"/>
    <s v="2A4d"/>
    <x v="5"/>
    <n v="23921"/>
    <n v="1520006"/>
    <n v="27"/>
    <s v="Tonne"/>
    <n v="1281.7910000000002"/>
    <s v="Input"/>
    <s v="CO2"/>
    <n v="0.75"/>
    <n v="1"/>
    <n v="1"/>
    <m/>
    <n v="0"/>
    <n v="0"/>
    <n v="21"/>
    <m/>
    <n v="0"/>
    <n v="0"/>
    <n v="310"/>
    <n v="961.34325000000013"/>
  </r>
  <r>
    <n v="2012"/>
    <s v="2A4d"/>
    <x v="5"/>
    <n v="23921"/>
    <n v="1520006"/>
    <n v="27"/>
    <s v="Tonne"/>
    <n v="473.33440000000002"/>
    <s v="Input"/>
    <s v="CO2"/>
    <n v="0.75"/>
    <n v="1"/>
    <n v="1"/>
    <m/>
    <n v="0"/>
    <n v="0"/>
    <n v="21"/>
    <m/>
    <n v="0"/>
    <n v="0"/>
    <n v="310"/>
    <n v="355.00080000000003"/>
  </r>
  <r>
    <n v="2012"/>
    <s v="2A4d"/>
    <x v="5"/>
    <n v="23921"/>
    <n v="1520006"/>
    <n v="27"/>
    <s v="Tonne"/>
    <n v="187.94159999999999"/>
    <s v="Input"/>
    <s v="CO2"/>
    <n v="0.75"/>
    <n v="1"/>
    <n v="1"/>
    <m/>
    <n v="0"/>
    <n v="0"/>
    <n v="21"/>
    <m/>
    <n v="0"/>
    <n v="0"/>
    <n v="310"/>
    <n v="140.9562"/>
  </r>
  <r>
    <n v="2012"/>
    <s v="2A4d"/>
    <x v="5"/>
    <n v="23921"/>
    <n v="1520006"/>
    <n v="27"/>
    <s v="Tonne"/>
    <n v="313.23599999999999"/>
    <s v="Input"/>
    <s v="CO2"/>
    <n v="0.75"/>
    <n v="1"/>
    <n v="1"/>
    <m/>
    <n v="0"/>
    <n v="0"/>
    <n v="21"/>
    <m/>
    <n v="0"/>
    <n v="0"/>
    <n v="310"/>
    <n v="234.92699999999999"/>
  </r>
  <r>
    <n v="2012"/>
    <s v="2A4d"/>
    <x v="5"/>
    <n v="23921"/>
    <n v="1520006"/>
    <n v="27"/>
    <s v="Tonne"/>
    <n v="1700.5"/>
    <s v="Input"/>
    <s v="CO2"/>
    <n v="0.75"/>
    <n v="1"/>
    <n v="1"/>
    <m/>
    <n v="0"/>
    <n v="0"/>
    <n v="21"/>
    <m/>
    <n v="0"/>
    <n v="0"/>
    <n v="310"/>
    <n v="1275.375"/>
  </r>
  <r>
    <n v="2012"/>
    <s v="2A4d"/>
    <x v="5"/>
    <n v="23921"/>
    <n v="1520006"/>
    <n v="27"/>
    <s v="Tonne"/>
    <n v="160.0984"/>
    <s v="Input"/>
    <s v="CO2"/>
    <n v="0.75"/>
    <n v="1"/>
    <n v="1"/>
    <m/>
    <n v="0"/>
    <n v="0"/>
    <n v="21"/>
    <m/>
    <n v="0"/>
    <n v="0"/>
    <n v="310"/>
    <n v="120.07380000000001"/>
  </r>
  <r>
    <n v="2012"/>
    <s v="2A4d"/>
    <x v="5"/>
    <n v="23921"/>
    <n v="1520006"/>
    <n v="27"/>
    <s v="Tonne"/>
    <n v="180.5"/>
    <s v="Input"/>
    <s v="CO2"/>
    <n v="0.75"/>
    <n v="1"/>
    <n v="1"/>
    <m/>
    <n v="0"/>
    <n v="0"/>
    <n v="21"/>
    <m/>
    <n v="0"/>
    <n v="0"/>
    <n v="310"/>
    <n v="135.375"/>
  </r>
  <r>
    <n v="2012"/>
    <s v="2A4d"/>
    <x v="5"/>
    <n v="23921"/>
    <n v="1520006"/>
    <n v="27"/>
    <s v="Tonne"/>
    <n v="180.98079999999999"/>
    <s v="Input"/>
    <s v="CO2"/>
    <n v="0.75"/>
    <n v="1"/>
    <n v="1"/>
    <m/>
    <n v="0"/>
    <n v="0"/>
    <n v="21"/>
    <m/>
    <n v="0"/>
    <n v="0"/>
    <n v="310"/>
    <n v="135.73559999999998"/>
  </r>
  <r>
    <n v="2012"/>
    <s v="2A4d"/>
    <x v="5"/>
    <n v="23921"/>
    <n v="1520006"/>
    <n v="27"/>
    <s v="Tonne"/>
    <n v="1025.673"/>
    <s v="Input"/>
    <s v="CO2"/>
    <n v="0.75"/>
    <n v="1"/>
    <n v="1"/>
    <m/>
    <n v="0"/>
    <n v="0"/>
    <n v="21"/>
    <m/>
    <n v="0"/>
    <n v="0"/>
    <n v="310"/>
    <n v="769.25475000000006"/>
  </r>
  <r>
    <n v="2012"/>
    <s v="2A4d"/>
    <x v="5"/>
    <n v="23921"/>
    <n v="1520006"/>
    <n v="27"/>
    <s v="Tonne"/>
    <n v="246.29640000000001"/>
    <s v="Input"/>
    <s v="CO2"/>
    <n v="0.75"/>
    <n v="1"/>
    <n v="1"/>
    <m/>
    <n v="0"/>
    <n v="0"/>
    <n v="21"/>
    <m/>
    <n v="0"/>
    <n v="0"/>
    <n v="310"/>
    <n v="184.72230000000002"/>
  </r>
  <r>
    <n v="2012"/>
    <s v="2A4d"/>
    <x v="5"/>
    <n v="23921"/>
    <n v="1520006"/>
    <n v="27"/>
    <s v="Tonne"/>
    <n v="1962.9456"/>
    <s v="Input"/>
    <s v="CO2"/>
    <n v="0.75"/>
    <n v="1"/>
    <n v="1"/>
    <m/>
    <n v="0"/>
    <n v="0"/>
    <n v="21"/>
    <m/>
    <n v="0"/>
    <n v="0"/>
    <n v="310"/>
    <n v="1472.2092"/>
  </r>
  <r>
    <n v="2012"/>
    <s v="2A4d"/>
    <x v="5"/>
    <n v="23921"/>
    <n v="1520007"/>
    <n v="27"/>
    <s v="Tonne"/>
    <n v="13126"/>
    <s v="Input"/>
    <s v="CO2"/>
    <n v="0.75"/>
    <n v="1"/>
    <n v="1"/>
    <m/>
    <n v="0"/>
    <n v="0"/>
    <n v="21"/>
    <m/>
    <n v="0"/>
    <n v="0"/>
    <n v="310"/>
    <n v="9844.5"/>
  </r>
  <r>
    <n v="2012"/>
    <s v="2A4d"/>
    <x v="5"/>
    <n v="23921"/>
    <n v="1520008"/>
    <n v="27"/>
    <s v="Tonne"/>
    <n v="1939.4543999999999"/>
    <s v="Input"/>
    <s v="CO2"/>
    <n v="0.75"/>
    <n v="1"/>
    <n v="1"/>
    <m/>
    <n v="0"/>
    <n v="0"/>
    <n v="21"/>
    <m/>
    <n v="0"/>
    <n v="0"/>
    <n v="310"/>
    <n v="1454.5907999999999"/>
  </r>
  <r>
    <n v="2012"/>
    <s v="2A4d"/>
    <x v="5"/>
    <n v="23921"/>
    <n v="1520008"/>
    <n v="27"/>
    <s v="Tonne"/>
    <n v="3201.3429999999998"/>
    <s v="Input"/>
    <s v="CO2"/>
    <n v="0.75"/>
    <n v="1"/>
    <n v="1"/>
    <m/>
    <n v="0"/>
    <n v="0"/>
    <n v="21"/>
    <m/>
    <n v="0"/>
    <n v="0"/>
    <n v="310"/>
    <n v="2401.0072499999997"/>
  </r>
  <r>
    <n v="2012"/>
    <s v="2B1"/>
    <x v="6"/>
    <n v="20121"/>
    <n v="3425003"/>
    <n v="9"/>
    <s v="Kg"/>
    <n v="681000000"/>
    <s v="Output"/>
    <s v="CO2"/>
    <n v="1.76715"/>
    <n v="1"/>
    <n v="1"/>
    <m/>
    <n v="0"/>
    <n v="0"/>
    <n v="21"/>
    <m/>
    <n v="0"/>
    <n v="0"/>
    <n v="310"/>
    <n v="1203429.1499999999"/>
  </r>
  <r>
    <n v="2012"/>
    <s v="2B1"/>
    <x v="6"/>
    <n v="20121"/>
    <n v="3425003"/>
    <n v="9"/>
    <s v="Kg"/>
    <n v="11525"/>
    <s v="Output"/>
    <s v="CO2"/>
    <n v="1.76715"/>
    <n v="1"/>
    <n v="1"/>
    <m/>
    <n v="0"/>
    <n v="0"/>
    <n v="21"/>
    <m/>
    <n v="0"/>
    <n v="0"/>
    <n v="310"/>
    <n v="20.36640375"/>
  </r>
  <r>
    <n v="2012"/>
    <s v="2B1"/>
    <x v="6"/>
    <n v="20121"/>
    <n v="3425003"/>
    <n v="9"/>
    <s v="Kg"/>
    <n v="10700000"/>
    <s v="Output"/>
    <s v="CO2"/>
    <n v="1.76715"/>
    <n v="1"/>
    <n v="1"/>
    <m/>
    <n v="0"/>
    <n v="0"/>
    <n v="21"/>
    <m/>
    <n v="0"/>
    <n v="0"/>
    <n v="310"/>
    <n v="18908.505000000001"/>
  </r>
  <r>
    <n v="2012"/>
    <s v="2B1"/>
    <x v="6"/>
    <n v="20121"/>
    <n v="3425003"/>
    <n v="9"/>
    <s v="Kg"/>
    <n v="77500000"/>
    <s v="Output"/>
    <s v="CO2"/>
    <n v="1.76715"/>
    <n v="1"/>
    <n v="1"/>
    <m/>
    <n v="0"/>
    <n v="0"/>
    <n v="21"/>
    <m/>
    <n v="0"/>
    <n v="0"/>
    <n v="310"/>
    <n v="136954.125"/>
  </r>
  <r>
    <n v="2012"/>
    <s v="2B1"/>
    <x v="6"/>
    <n v="20121"/>
    <n v="3425004"/>
    <n v="9"/>
    <s v="Kg"/>
    <n v="27700000"/>
    <s v="Output"/>
    <s v="CO2"/>
    <n v="1.76715"/>
    <n v="1"/>
    <n v="1"/>
    <m/>
    <n v="0"/>
    <n v="0"/>
    <n v="21"/>
    <m/>
    <n v="0"/>
    <n v="0"/>
    <n v="310"/>
    <n v="48950.055"/>
  </r>
  <r>
    <n v="2012"/>
    <s v="2B1"/>
    <x v="6"/>
    <n v="20121"/>
    <n v="3425004"/>
    <n v="9"/>
    <s v="Kg"/>
    <n v="34100000"/>
    <s v="Output"/>
    <s v="CO2"/>
    <n v="1.76715"/>
    <n v="1"/>
    <n v="1"/>
    <m/>
    <n v="0"/>
    <n v="0"/>
    <n v="21"/>
    <m/>
    <n v="0"/>
    <n v="0"/>
    <n v="310"/>
    <n v="60259.815000000002"/>
  </r>
  <r>
    <n v="2012"/>
    <s v="2B1"/>
    <x v="7"/>
    <n v="20121"/>
    <n v="3461100"/>
    <n v="27"/>
    <s v="Tonne"/>
    <n v="200005"/>
    <s v="Output"/>
    <s v="CO2"/>
    <n v="0.99772000000000005"/>
    <n v="1"/>
    <n v="1"/>
    <m/>
    <n v="0"/>
    <n v="0"/>
    <n v="21"/>
    <m/>
    <n v="0"/>
    <n v="0"/>
    <n v="310"/>
    <n v="199548.98860000001"/>
  </r>
  <r>
    <n v="2012"/>
    <s v="2B1"/>
    <x v="7"/>
    <n v="20121"/>
    <n v="3461100"/>
    <n v="27"/>
    <s v="Tonne"/>
    <n v="486750"/>
    <s v="Output"/>
    <s v="CO2"/>
    <n v="0.99772000000000005"/>
    <n v="1"/>
    <n v="1"/>
    <m/>
    <n v="0"/>
    <n v="0"/>
    <n v="21"/>
    <m/>
    <n v="0"/>
    <n v="0"/>
    <n v="310"/>
    <n v="485640.21"/>
  </r>
  <r>
    <n v="2012"/>
    <s v="2B1"/>
    <x v="7"/>
    <n v="20121"/>
    <n v="3461100"/>
    <n v="27"/>
    <s v="Tonne"/>
    <n v="2052664"/>
    <s v="Output"/>
    <s v="CO2"/>
    <n v="0.99772000000000005"/>
    <n v="1"/>
    <n v="1"/>
    <m/>
    <n v="0"/>
    <n v="0"/>
    <n v="21"/>
    <m/>
    <n v="0"/>
    <n v="0"/>
    <n v="310"/>
    <n v="2047983.9260800001"/>
  </r>
  <r>
    <n v="2012"/>
    <s v="2B1"/>
    <x v="7"/>
    <n v="20121"/>
    <n v="3461100"/>
    <n v="27"/>
    <s v="Tonne"/>
    <n v="602293"/>
    <s v="Output"/>
    <s v="CO2"/>
    <n v="0.99772000000000005"/>
    <n v="1"/>
    <n v="1"/>
    <m/>
    <n v="0"/>
    <n v="0"/>
    <n v="21"/>
    <m/>
    <n v="0"/>
    <n v="0"/>
    <n v="310"/>
    <n v="600919.77196000004"/>
  </r>
  <r>
    <n v="2012"/>
    <s v="2B1"/>
    <x v="7"/>
    <n v="20121"/>
    <n v="3461100"/>
    <n v="27"/>
    <s v="Tonne"/>
    <n v="500364"/>
    <s v="Output"/>
    <s v="CO2"/>
    <n v="0.99772000000000005"/>
    <n v="1"/>
    <n v="1"/>
    <m/>
    <n v="0"/>
    <n v="0"/>
    <n v="21"/>
    <m/>
    <n v="0"/>
    <n v="0"/>
    <n v="310"/>
    <n v="499223.17008000001"/>
  </r>
  <r>
    <n v="2012"/>
    <s v="2B1"/>
    <x v="7"/>
    <n v="20121"/>
    <n v="3461100"/>
    <n v="27"/>
    <s v="Tonne"/>
    <n v="1562703"/>
    <s v="Output"/>
    <s v="CO2"/>
    <n v="0.99772000000000005"/>
    <n v="1"/>
    <n v="1"/>
    <m/>
    <n v="0"/>
    <n v="0"/>
    <n v="21"/>
    <m/>
    <n v="0"/>
    <n v="0"/>
    <n v="310"/>
    <n v="1559140.0371600001"/>
  </r>
  <r>
    <n v="2012"/>
    <s v="2B1"/>
    <x v="7"/>
    <n v="20121"/>
    <n v="3461100"/>
    <n v="27"/>
    <s v="Tonne"/>
    <n v="28030"/>
    <s v="Output"/>
    <s v="CO2"/>
    <n v="0.99772000000000005"/>
    <n v="1"/>
    <n v="1"/>
    <m/>
    <n v="0"/>
    <n v="0"/>
    <n v="21"/>
    <m/>
    <n v="0"/>
    <n v="0"/>
    <n v="310"/>
    <n v="27966.0916"/>
  </r>
  <r>
    <n v="2012"/>
    <s v="2B1"/>
    <x v="7"/>
    <n v="20121"/>
    <n v="3461100"/>
    <n v="27"/>
    <s v="Tonne"/>
    <n v="379500"/>
    <s v="Output"/>
    <s v="CO2"/>
    <n v="0.99772000000000005"/>
    <n v="1"/>
    <n v="1"/>
    <m/>
    <n v="0"/>
    <n v="0"/>
    <n v="21"/>
    <m/>
    <n v="0"/>
    <n v="0"/>
    <n v="310"/>
    <n v="378634.74"/>
  </r>
  <r>
    <n v="2012"/>
    <s v="2B1"/>
    <x v="7"/>
    <n v="20121"/>
    <n v="3461100"/>
    <n v="27"/>
    <s v="Tonne"/>
    <n v="503568"/>
    <s v="Output"/>
    <s v="CO2"/>
    <n v="0.99772000000000005"/>
    <n v="1"/>
    <n v="1"/>
    <m/>
    <n v="0"/>
    <n v="0"/>
    <n v="21"/>
    <m/>
    <n v="0"/>
    <n v="0"/>
    <n v="310"/>
    <n v="502419.86496000004"/>
  </r>
  <r>
    <n v="2012"/>
    <s v="2B1"/>
    <x v="7"/>
    <n v="20121"/>
    <n v="3461100"/>
    <n v="27"/>
    <s v="Tonne"/>
    <n v="483015"/>
    <s v="Output"/>
    <s v="CO2"/>
    <n v="0.99772000000000005"/>
    <n v="1"/>
    <n v="1"/>
    <m/>
    <n v="0"/>
    <n v="0"/>
    <n v="21"/>
    <m/>
    <n v="0"/>
    <n v="0"/>
    <n v="310"/>
    <n v="481913.72580000001"/>
  </r>
  <r>
    <n v="2012"/>
    <s v="2B1"/>
    <x v="7"/>
    <n v="20121"/>
    <n v="3461100"/>
    <n v="27"/>
    <s v="Tonne"/>
    <n v="689702"/>
    <s v="Output"/>
    <s v="CO2"/>
    <n v="0.99772000000000005"/>
    <n v="1"/>
    <n v="1"/>
    <m/>
    <n v="0"/>
    <n v="0"/>
    <n v="21"/>
    <m/>
    <n v="0"/>
    <n v="0"/>
    <n v="310"/>
    <n v="688129.47944000002"/>
  </r>
  <r>
    <n v="2012"/>
    <s v="2B1"/>
    <x v="7"/>
    <n v="20121"/>
    <n v="3461100"/>
    <n v="27"/>
    <s v="Tonne"/>
    <n v="81492.812699999995"/>
    <s v="Output"/>
    <s v="CO2"/>
    <n v="0.99772000000000005"/>
    <n v="1"/>
    <n v="1"/>
    <m/>
    <n v="0"/>
    <n v="0"/>
    <n v="21"/>
    <m/>
    <n v="0"/>
    <n v="0"/>
    <n v="310"/>
    <n v="81307.009087044004"/>
  </r>
  <r>
    <n v="2012"/>
    <s v="2B1"/>
    <x v="7"/>
    <n v="20121"/>
    <n v="3461100"/>
    <n v="27"/>
    <s v="Tonne"/>
    <n v="1014892"/>
    <s v="Output"/>
    <s v="CO2"/>
    <n v="0.99772000000000005"/>
    <n v="1"/>
    <n v="1"/>
    <m/>
    <n v="0"/>
    <n v="0"/>
    <n v="21"/>
    <m/>
    <n v="0"/>
    <n v="0"/>
    <n v="310"/>
    <n v="1012578.0462400001"/>
  </r>
  <r>
    <n v="2012"/>
    <s v="2B1"/>
    <x v="7"/>
    <n v="20121"/>
    <n v="3461100"/>
    <n v="27"/>
    <s v="Tonne"/>
    <n v="13919.913"/>
    <s v="Output"/>
    <s v="CO2"/>
    <n v="0.99772000000000005"/>
    <n v="1"/>
    <n v="1"/>
    <m/>
    <n v="0"/>
    <n v="0"/>
    <n v="21"/>
    <m/>
    <n v="0"/>
    <n v="0"/>
    <n v="310"/>
    <n v="13888.175598360001"/>
  </r>
  <r>
    <n v="2012"/>
    <s v="2B1"/>
    <x v="7"/>
    <n v="20121"/>
    <n v="3461100"/>
    <n v="27"/>
    <s v="Tonne"/>
    <n v="387473"/>
    <s v="Output"/>
    <s v="CO2"/>
    <n v="0.99772000000000005"/>
    <n v="1"/>
    <n v="1"/>
    <m/>
    <n v="0"/>
    <n v="0"/>
    <n v="21"/>
    <m/>
    <n v="0"/>
    <n v="0"/>
    <n v="310"/>
    <n v="386589.56156"/>
  </r>
  <r>
    <n v="2012"/>
    <s v="2B1"/>
    <x v="7"/>
    <n v="20121"/>
    <n v="3461100"/>
    <n v="27"/>
    <s v="Tonne"/>
    <n v="2146131"/>
    <s v="Output"/>
    <s v="CO2"/>
    <n v="0.99772000000000005"/>
    <n v="1"/>
    <n v="1"/>
    <m/>
    <n v="0"/>
    <n v="0"/>
    <n v="21"/>
    <m/>
    <n v="0"/>
    <n v="0"/>
    <n v="310"/>
    <n v="2141237.8213200001"/>
  </r>
  <r>
    <n v="2012"/>
    <s v="2B1"/>
    <x v="7"/>
    <n v="20121"/>
    <n v="3461100"/>
    <n v="27"/>
    <s v="Tonne"/>
    <n v="286493"/>
    <s v="Output"/>
    <s v="CO2"/>
    <n v="0.99772000000000005"/>
    <n v="1"/>
    <n v="1"/>
    <m/>
    <n v="0"/>
    <n v="0"/>
    <n v="21"/>
    <m/>
    <n v="0"/>
    <n v="0"/>
    <n v="310"/>
    <n v="285839.79596000002"/>
  </r>
  <r>
    <n v="2012"/>
    <s v="2B1"/>
    <x v="7"/>
    <n v="20121"/>
    <n v="3461100"/>
    <n v="27"/>
    <s v="Tonne"/>
    <n v="4057"/>
    <s v="Output"/>
    <s v="CO2"/>
    <n v="0.99772000000000005"/>
    <n v="1"/>
    <n v="1"/>
    <m/>
    <n v="0"/>
    <n v="0"/>
    <n v="21"/>
    <m/>
    <n v="0"/>
    <n v="0"/>
    <n v="310"/>
    <n v="4047.7500400000004"/>
  </r>
  <r>
    <n v="2012"/>
    <s v="2B1"/>
    <x v="7"/>
    <n v="20121"/>
    <n v="3461100"/>
    <n v="27"/>
    <s v="Tonne"/>
    <n v="1367"/>
    <s v="Output"/>
    <s v="CO2"/>
    <n v="0.99772000000000005"/>
    <n v="1"/>
    <n v="1"/>
    <m/>
    <n v="0"/>
    <n v="0"/>
    <n v="21"/>
    <m/>
    <n v="0"/>
    <n v="0"/>
    <n v="310"/>
    <n v="1363.8832400000001"/>
  </r>
  <r>
    <n v="2012"/>
    <s v="2B1"/>
    <x v="7"/>
    <n v="20121"/>
    <n v="3461100"/>
    <n v="27"/>
    <s v="Tonne"/>
    <n v="116557"/>
    <s v="Output"/>
    <s v="CO2"/>
    <n v="0.99772000000000005"/>
    <n v="1"/>
    <n v="1"/>
    <m/>
    <n v="0"/>
    <n v="0"/>
    <n v="21"/>
    <m/>
    <n v="0"/>
    <n v="0"/>
    <n v="310"/>
    <n v="116291.25004"/>
  </r>
  <r>
    <n v="2012"/>
    <s v="2B1"/>
    <x v="7"/>
    <n v="20121"/>
    <n v="3461100"/>
    <n v="27"/>
    <s v="Tonne"/>
    <n v="1758540"/>
    <s v="Output"/>
    <s v="CO2"/>
    <n v="0.99772000000000005"/>
    <n v="1"/>
    <n v="1"/>
    <m/>
    <n v="0"/>
    <n v="0"/>
    <n v="21"/>
    <m/>
    <n v="0"/>
    <n v="0"/>
    <n v="310"/>
    <n v="1754530.5288000002"/>
  </r>
  <r>
    <n v="2012"/>
    <s v="2B1"/>
    <x v="7"/>
    <n v="20121"/>
    <n v="3461100"/>
    <n v="27"/>
    <s v="Tonne"/>
    <n v="1914063"/>
    <s v="Output"/>
    <s v="CO2"/>
    <n v="0.99772000000000005"/>
    <n v="1"/>
    <n v="1"/>
    <m/>
    <n v="0"/>
    <n v="0"/>
    <n v="21"/>
    <m/>
    <n v="0"/>
    <n v="0"/>
    <n v="310"/>
    <n v="1909698.9363600002"/>
  </r>
  <r>
    <n v="2012"/>
    <s v="2B1"/>
    <x v="7"/>
    <n v="20121"/>
    <n v="3461100"/>
    <n v="27"/>
    <s v="Tonne"/>
    <n v="115336.29449999999"/>
    <s v="Output"/>
    <s v="CO2"/>
    <n v="0.99772000000000005"/>
    <n v="1"/>
    <n v="1"/>
    <m/>
    <n v="0"/>
    <n v="0"/>
    <n v="21"/>
    <m/>
    <n v="0"/>
    <n v="0"/>
    <n v="310"/>
    <n v="115073.32774853999"/>
  </r>
  <r>
    <n v="2012"/>
    <s v="2B1"/>
    <x v="7"/>
    <n v="20121"/>
    <n v="3461100"/>
    <n v="27"/>
    <s v="Tonne"/>
    <n v="1662819"/>
    <s v="Output"/>
    <s v="CO2"/>
    <n v="0.99772000000000005"/>
    <n v="1"/>
    <n v="1"/>
    <m/>
    <n v="0"/>
    <n v="0"/>
    <n v="21"/>
    <m/>
    <n v="0"/>
    <n v="0"/>
    <n v="310"/>
    <n v="1659027.7726800002"/>
  </r>
  <r>
    <n v="2012"/>
    <s v="2B1"/>
    <x v="7"/>
    <n v="20121"/>
    <n v="3461100"/>
    <n v="27"/>
    <s v="Tonne"/>
    <n v="278889"/>
    <s v="Output"/>
    <s v="CO2"/>
    <n v="0.99772000000000005"/>
    <n v="1"/>
    <n v="1"/>
    <m/>
    <n v="0"/>
    <n v="0"/>
    <n v="21"/>
    <m/>
    <n v="0"/>
    <n v="0"/>
    <n v="310"/>
    <n v="278253.13308"/>
  </r>
  <r>
    <n v="2012"/>
    <s v="2B1"/>
    <x v="7"/>
    <n v="20121"/>
    <n v="3461100"/>
    <n v="27"/>
    <s v="Tonne"/>
    <n v="114612"/>
    <s v="Output"/>
    <s v="CO2"/>
    <n v="0.99772000000000005"/>
    <n v="1"/>
    <n v="1"/>
    <m/>
    <n v="0"/>
    <n v="0"/>
    <n v="21"/>
    <m/>
    <n v="0"/>
    <n v="0"/>
    <n v="310"/>
    <n v="114350.68464000001"/>
  </r>
  <r>
    <n v="2012"/>
    <s v="2B1"/>
    <x v="7"/>
    <n v="20121"/>
    <n v="3461100"/>
    <n v="27"/>
    <s v="Tonne"/>
    <n v="28582.5"/>
    <s v="Output"/>
    <s v="CO2"/>
    <n v="0.99772000000000005"/>
    <n v="1"/>
    <n v="1"/>
    <m/>
    <n v="0"/>
    <n v="0"/>
    <n v="21"/>
    <m/>
    <n v="0"/>
    <n v="0"/>
    <n v="310"/>
    <n v="28517.331900000001"/>
  </r>
  <r>
    <n v="2012"/>
    <s v="2B1"/>
    <x v="7"/>
    <n v="20121"/>
    <n v="3461100"/>
    <n v="27"/>
    <s v="Tonne"/>
    <n v="48750"/>
    <s v="Output"/>
    <s v="CO2"/>
    <n v="0.99772000000000005"/>
    <n v="1"/>
    <n v="1"/>
    <m/>
    <n v="0"/>
    <n v="0"/>
    <n v="21"/>
    <m/>
    <n v="0"/>
    <n v="0"/>
    <n v="310"/>
    <n v="48638.850000000006"/>
  </r>
  <r>
    <n v="2012"/>
    <s v="2B1"/>
    <x v="7"/>
    <n v="20121"/>
    <n v="3461100"/>
    <n v="27"/>
    <s v="Tonne"/>
    <n v="1834418"/>
    <s v="Output"/>
    <s v="CO2"/>
    <n v="0.99772000000000005"/>
    <n v="1"/>
    <n v="1"/>
    <m/>
    <n v="0"/>
    <n v="0"/>
    <n v="21"/>
    <m/>
    <n v="0"/>
    <n v="0"/>
    <n v="310"/>
    <n v="1830235.5269600002"/>
  </r>
  <r>
    <n v="2012"/>
    <s v="2B1"/>
    <x v="7"/>
    <n v="20121"/>
    <n v="3461100"/>
    <n v="27"/>
    <s v="Tonne"/>
    <n v="600064"/>
    <s v="Output"/>
    <s v="CO2"/>
    <n v="0.99772000000000005"/>
    <n v="1"/>
    <n v="1"/>
    <m/>
    <n v="0"/>
    <n v="0"/>
    <n v="21"/>
    <m/>
    <n v="0"/>
    <n v="0"/>
    <n v="310"/>
    <n v="598695.85408000008"/>
  </r>
  <r>
    <n v="2012"/>
    <s v="2B1"/>
    <x v="7"/>
    <n v="20121"/>
    <n v="3461100"/>
    <n v="27"/>
    <s v="Tonne"/>
    <n v="1098"/>
    <s v="Output"/>
    <s v="CO2"/>
    <n v="0.99772000000000005"/>
    <n v="1"/>
    <n v="1"/>
    <m/>
    <n v="0"/>
    <n v="0"/>
    <n v="21"/>
    <m/>
    <n v="0"/>
    <n v="0"/>
    <n v="310"/>
    <n v="1095.49656"/>
  </r>
  <r>
    <n v="2012"/>
    <s v="2B2"/>
    <x v="8"/>
    <n v="20121"/>
    <n v="3423301"/>
    <n v="9"/>
    <s v="Kg"/>
    <n v="51800000"/>
    <s v="Output"/>
    <m/>
    <n v="0"/>
    <n v="0"/>
    <n v="1"/>
    <m/>
    <n v="0"/>
    <n v="0"/>
    <n v="21"/>
    <s v="N2O"/>
    <n v="0.01"/>
    <n v="1"/>
    <n v="310"/>
    <n v="160580"/>
  </r>
  <r>
    <n v="2012"/>
    <s v="2B2"/>
    <x v="8"/>
    <n v="20121"/>
    <n v="3423301"/>
    <n v="9"/>
    <s v="Kg"/>
    <n v="531000000"/>
    <s v="Output"/>
    <m/>
    <n v="0"/>
    <n v="0"/>
    <n v="1"/>
    <m/>
    <n v="0"/>
    <n v="0"/>
    <n v="21"/>
    <s v="N2O"/>
    <n v="0.01"/>
    <n v="1"/>
    <n v="310"/>
    <n v="1646100"/>
  </r>
  <r>
    <n v="2012"/>
    <s v="2B2"/>
    <x v="8"/>
    <n v="20123"/>
    <n v="3423301"/>
    <n v="9"/>
    <s v="Kg"/>
    <n v="88300000"/>
    <s v="Output"/>
    <m/>
    <n v="0"/>
    <n v="0"/>
    <n v="1"/>
    <m/>
    <n v="0"/>
    <n v="0"/>
    <n v="21"/>
    <s v="N2O"/>
    <n v="0.01"/>
    <n v="1"/>
    <n v="310"/>
    <n v="273730"/>
  </r>
  <r>
    <n v="2012"/>
    <s v="2B2"/>
    <x v="8"/>
    <n v="20123"/>
    <n v="3423301"/>
    <n v="9"/>
    <s v="Kg"/>
    <n v="44400000"/>
    <s v="Output"/>
    <m/>
    <n v="0"/>
    <n v="0"/>
    <n v="1"/>
    <m/>
    <n v="0"/>
    <n v="0"/>
    <n v="21"/>
    <s v="N2O"/>
    <n v="0.01"/>
    <n v="1"/>
    <n v="310"/>
    <n v="137640"/>
  </r>
  <r>
    <n v="2012"/>
    <s v="2C1"/>
    <x v="9"/>
    <n v="24101"/>
    <n v="1520006"/>
    <n v="27"/>
    <s v="Tonne"/>
    <n v="3608"/>
    <s v="Input"/>
    <s v="CO2"/>
    <n v="0.45267000000000002"/>
    <n v="1"/>
    <n v="1"/>
    <m/>
    <n v="0"/>
    <n v="0"/>
    <n v="21"/>
    <m/>
    <n v="0"/>
    <n v="0"/>
    <n v="310"/>
    <n v="1633.2333599999999"/>
  </r>
  <r>
    <n v="2012"/>
    <s v="2C1"/>
    <x v="9"/>
    <n v="24101"/>
    <n v="1520006"/>
    <n v="27"/>
    <s v="Tonne"/>
    <n v="5"/>
    <s v="Input"/>
    <s v="CO2"/>
    <n v="0.45267000000000002"/>
    <n v="1"/>
    <n v="1"/>
    <m/>
    <n v="0"/>
    <n v="0"/>
    <n v="21"/>
    <m/>
    <n v="0"/>
    <n v="0"/>
    <n v="310"/>
    <n v="2.26335"/>
  </r>
  <r>
    <n v="2012"/>
    <s v="2C1"/>
    <x v="9"/>
    <n v="24101"/>
    <n v="1520008"/>
    <n v="27"/>
    <s v="Tonne"/>
    <n v="30191"/>
    <s v="Input"/>
    <s v="CO2"/>
    <n v="0.45267000000000002"/>
    <n v="1"/>
    <n v="1"/>
    <m/>
    <n v="0"/>
    <n v="0"/>
    <n v="21"/>
    <m/>
    <n v="0"/>
    <n v="0"/>
    <n v="310"/>
    <n v="13666.55997"/>
  </r>
  <r>
    <n v="2012"/>
    <s v="2C1"/>
    <x v="10"/>
    <n v="24101"/>
    <n v="1633002"/>
    <n v="27"/>
    <s v="Tonne"/>
    <n v="869"/>
    <s v="Input"/>
    <s v="CO2"/>
    <n v="0.526586"/>
    <n v="1"/>
    <n v="1"/>
    <m/>
    <n v="0"/>
    <n v="0"/>
    <n v="21"/>
    <m/>
    <n v="0"/>
    <n v="0"/>
    <n v="310"/>
    <n v="457.60323399999999"/>
  </r>
  <r>
    <n v="2012"/>
    <s v="2C1"/>
    <x v="10"/>
    <n v="24101"/>
    <n v="1633002"/>
    <n v="27"/>
    <s v="Tonne"/>
    <n v="2433"/>
    <s v="Input"/>
    <s v="CO2"/>
    <n v="0.526586"/>
    <n v="1"/>
    <n v="1"/>
    <m/>
    <n v="0"/>
    <n v="0"/>
    <n v="21"/>
    <m/>
    <n v="0"/>
    <n v="0"/>
    <n v="310"/>
    <n v="1281.1837379999999"/>
  </r>
  <r>
    <n v="2012"/>
    <s v="2C1"/>
    <x v="10"/>
    <n v="24101"/>
    <n v="1633002"/>
    <n v="27"/>
    <s v="Tonne"/>
    <n v="5165"/>
    <s v="Input"/>
    <s v="CO2"/>
    <n v="0.526586"/>
    <n v="1"/>
    <n v="1"/>
    <m/>
    <n v="0"/>
    <n v="0"/>
    <n v="21"/>
    <m/>
    <n v="0"/>
    <n v="0"/>
    <n v="310"/>
    <n v="2719.8166900000001"/>
  </r>
  <r>
    <n v="2012"/>
    <s v="2C1"/>
    <x v="10"/>
    <n v="24101"/>
    <n v="1633002"/>
    <n v="27"/>
    <s v="Tonne"/>
    <n v="107505"/>
    <s v="Input"/>
    <s v="CO2"/>
    <n v="0.526586"/>
    <n v="1"/>
    <n v="1"/>
    <m/>
    <n v="0"/>
    <n v="0"/>
    <n v="21"/>
    <m/>
    <n v="0"/>
    <n v="0"/>
    <n v="310"/>
    <n v="56610.627930000002"/>
  </r>
  <r>
    <n v="2012"/>
    <s v="2C1"/>
    <x v="10"/>
    <n v="24101"/>
    <n v="1633002"/>
    <n v="27"/>
    <s v="Tonne"/>
    <n v="101925"/>
    <s v="Input"/>
    <s v="CO2"/>
    <n v="0.526586"/>
    <n v="1"/>
    <n v="1"/>
    <m/>
    <n v="0"/>
    <n v="0"/>
    <n v="21"/>
    <m/>
    <n v="0"/>
    <n v="0"/>
    <n v="310"/>
    <n v="53672.278050000001"/>
  </r>
  <r>
    <n v="2012"/>
    <s v="2C1"/>
    <x v="10"/>
    <n v="24101"/>
    <n v="1633002"/>
    <n v="27"/>
    <s v="Tonne"/>
    <n v="5960"/>
    <s v="Input"/>
    <s v="CO2"/>
    <n v="0.526586"/>
    <n v="1"/>
    <n v="1"/>
    <m/>
    <n v="0"/>
    <n v="0"/>
    <n v="21"/>
    <m/>
    <n v="0"/>
    <n v="0"/>
    <n v="310"/>
    <n v="3138.4525600000002"/>
  </r>
  <r>
    <n v="2012"/>
    <s v="2C1"/>
    <x v="10"/>
    <n v="24101"/>
    <n v="1633002"/>
    <n v="27"/>
    <s v="Tonne"/>
    <n v="3093"/>
    <s v="Input"/>
    <s v="CO2"/>
    <n v="0.526586"/>
    <n v="1"/>
    <n v="1"/>
    <m/>
    <n v="0"/>
    <n v="0"/>
    <n v="21"/>
    <m/>
    <n v="0"/>
    <n v="0"/>
    <n v="310"/>
    <n v="1628.7304979999999"/>
  </r>
  <r>
    <n v="2012"/>
    <s v="2C1"/>
    <x v="10"/>
    <n v="24101"/>
    <n v="1633002"/>
    <n v="27"/>
    <s v="Tonne"/>
    <n v="4030"/>
    <s v="Input"/>
    <s v="CO2"/>
    <n v="0.526586"/>
    <n v="1"/>
    <n v="1"/>
    <m/>
    <n v="0"/>
    <n v="0"/>
    <n v="21"/>
    <m/>
    <n v="0"/>
    <n v="0"/>
    <n v="310"/>
    <n v="2122.14158"/>
  </r>
  <r>
    <n v="2012"/>
    <s v="2C1"/>
    <x v="10"/>
    <n v="24101"/>
    <n v="1633002"/>
    <n v="27"/>
    <s v="Tonne"/>
    <n v="2110"/>
    <s v="Input"/>
    <s v="CO2"/>
    <n v="0.526586"/>
    <n v="1"/>
    <n v="1"/>
    <m/>
    <n v="0"/>
    <n v="0"/>
    <n v="21"/>
    <m/>
    <n v="0"/>
    <n v="0"/>
    <n v="310"/>
    <n v="1111.09646"/>
  </r>
  <r>
    <n v="2012"/>
    <s v="2C1"/>
    <x v="10"/>
    <n v="24101"/>
    <n v="1633002"/>
    <n v="27"/>
    <s v="Tonne"/>
    <n v="10463.2281"/>
    <s v="Input"/>
    <s v="CO2"/>
    <n v="0.526586"/>
    <n v="1"/>
    <n v="1"/>
    <m/>
    <n v="0"/>
    <n v="0"/>
    <n v="21"/>
    <m/>
    <n v="0"/>
    <n v="0"/>
    <n v="310"/>
    <n v="5509.7894322665998"/>
  </r>
  <r>
    <n v="2012"/>
    <s v="2C1"/>
    <x v="10"/>
    <n v="24101"/>
    <n v="1633002"/>
    <n v="27"/>
    <s v="Tonne"/>
    <n v="19807"/>
    <s v="Input"/>
    <s v="CO2"/>
    <n v="0.526586"/>
    <n v="1"/>
    <n v="1"/>
    <m/>
    <n v="0"/>
    <n v="0"/>
    <n v="21"/>
    <m/>
    <n v="0"/>
    <n v="0"/>
    <n v="310"/>
    <n v="10430.088902"/>
  </r>
  <r>
    <n v="2012"/>
    <s v="2C1"/>
    <x v="10"/>
    <n v="24101"/>
    <n v="1633002"/>
    <n v="27"/>
    <s v="Tonne"/>
    <n v="4446"/>
    <s v="Input"/>
    <s v="CO2"/>
    <n v="0.526586"/>
    <n v="1"/>
    <n v="1"/>
    <m/>
    <n v="0"/>
    <n v="0"/>
    <n v="21"/>
    <m/>
    <n v="0"/>
    <n v="0"/>
    <n v="310"/>
    <n v="2341.201356"/>
  </r>
  <r>
    <n v="2012"/>
    <s v="2C1"/>
    <x v="10"/>
    <n v="24101"/>
    <n v="1633002"/>
    <n v="27"/>
    <s v="Tonne"/>
    <n v="24519"/>
    <s v="Input"/>
    <s v="CO2"/>
    <n v="0.526586"/>
    <n v="1"/>
    <n v="1"/>
    <m/>
    <n v="0"/>
    <n v="0"/>
    <n v="21"/>
    <m/>
    <n v="0"/>
    <n v="0"/>
    <n v="310"/>
    <n v="12911.362133999999"/>
  </r>
  <r>
    <n v="2012"/>
    <s v="2C1"/>
    <x v="10"/>
    <n v="24101"/>
    <n v="1633002"/>
    <n v="27"/>
    <s v="Tonne"/>
    <n v="34063"/>
    <s v="Input"/>
    <s v="CO2"/>
    <n v="0.526586"/>
    <n v="1"/>
    <n v="1"/>
    <m/>
    <n v="0"/>
    <n v="0"/>
    <n v="21"/>
    <m/>
    <n v="0"/>
    <n v="0"/>
    <n v="310"/>
    <n v="17937.098918"/>
  </r>
  <r>
    <n v="2012"/>
    <s v="2C1"/>
    <x v="10"/>
    <n v="24101"/>
    <n v="1633002"/>
    <n v="27"/>
    <s v="Tonne"/>
    <n v="701"/>
    <s v="Input"/>
    <s v="CO2"/>
    <n v="0.526586"/>
    <n v="1"/>
    <n v="1"/>
    <m/>
    <n v="0"/>
    <n v="0"/>
    <n v="21"/>
    <m/>
    <n v="0"/>
    <n v="0"/>
    <n v="310"/>
    <n v="369.13678599999997"/>
  </r>
  <r>
    <n v="2012"/>
    <s v="2C1"/>
    <x v="10"/>
    <n v="24101"/>
    <n v="1633002"/>
    <n v="27"/>
    <s v="Tonne"/>
    <n v="20333"/>
    <s v="Input"/>
    <s v="CO2"/>
    <n v="0.526586"/>
    <n v="1"/>
    <n v="1"/>
    <m/>
    <n v="0"/>
    <n v="0"/>
    <n v="21"/>
    <m/>
    <n v="0"/>
    <n v="0"/>
    <n v="310"/>
    <n v="10707.073138"/>
  </r>
  <r>
    <n v="2012"/>
    <s v="2C1"/>
    <x v="10"/>
    <n v="24101"/>
    <n v="1633002"/>
    <n v="27"/>
    <s v="Tonne"/>
    <n v="9146"/>
    <s v="Input"/>
    <s v="CO2"/>
    <n v="0.526586"/>
    <n v="1"/>
    <n v="1"/>
    <m/>
    <n v="0"/>
    <n v="0"/>
    <n v="21"/>
    <m/>
    <n v="0"/>
    <n v="0"/>
    <n v="310"/>
    <n v="4816.1555559999997"/>
  </r>
  <r>
    <n v="2012"/>
    <s v="2C1"/>
    <x v="10"/>
    <n v="24101"/>
    <n v="1633002"/>
    <n v="27"/>
    <s v="Tonne"/>
    <n v="26360"/>
    <s v="Input"/>
    <s v="CO2"/>
    <n v="0.526586"/>
    <n v="1"/>
    <n v="1"/>
    <m/>
    <n v="0"/>
    <n v="0"/>
    <n v="21"/>
    <m/>
    <n v="0"/>
    <n v="0"/>
    <n v="310"/>
    <n v="13880.80696"/>
  </r>
  <r>
    <n v="2012"/>
    <s v="2C1"/>
    <x v="10"/>
    <n v="24101"/>
    <n v="1633002"/>
    <n v="27"/>
    <s v="Tonne"/>
    <n v="5939"/>
    <s v="Input"/>
    <s v="CO2"/>
    <n v="0.526586"/>
    <n v="1"/>
    <n v="1"/>
    <m/>
    <n v="0"/>
    <n v="0"/>
    <n v="21"/>
    <m/>
    <n v="0"/>
    <n v="0"/>
    <n v="310"/>
    <n v="3127.3942539999998"/>
  </r>
  <r>
    <n v="2012"/>
    <s v="2C1"/>
    <x v="10"/>
    <n v="24101"/>
    <n v="1633002"/>
    <n v="27"/>
    <s v="Tonne"/>
    <n v="2691"/>
    <s v="Input"/>
    <s v="CO2"/>
    <n v="0.526586"/>
    <n v="1"/>
    <n v="1"/>
    <m/>
    <n v="0"/>
    <n v="0"/>
    <n v="21"/>
    <m/>
    <n v="0"/>
    <n v="0"/>
    <n v="310"/>
    <n v="1417.0429260000001"/>
  </r>
  <r>
    <n v="2012"/>
    <s v="2C1"/>
    <x v="10"/>
    <n v="24101"/>
    <n v="1633002"/>
    <n v="27"/>
    <s v="Tonne"/>
    <n v="3958"/>
    <s v="Input"/>
    <s v="CO2"/>
    <n v="0.526586"/>
    <n v="1"/>
    <n v="1"/>
    <m/>
    <n v="0"/>
    <n v="0"/>
    <n v="21"/>
    <m/>
    <n v="0"/>
    <n v="0"/>
    <n v="310"/>
    <n v="2084.2273879999998"/>
  </r>
  <r>
    <n v="2012"/>
    <s v="2C1"/>
    <x v="10"/>
    <n v="24101"/>
    <n v="1633002"/>
    <n v="27"/>
    <s v="Tonne"/>
    <n v="1337"/>
    <s v="Input"/>
    <s v="CO2"/>
    <n v="0.526586"/>
    <n v="1"/>
    <n v="1"/>
    <m/>
    <n v="0"/>
    <n v="0"/>
    <n v="21"/>
    <m/>
    <n v="0"/>
    <n v="0"/>
    <n v="310"/>
    <n v="704.04548199999999"/>
  </r>
  <r>
    <n v="2012"/>
    <s v="2C1"/>
    <x v="10"/>
    <n v="24101"/>
    <n v="1633002"/>
    <n v="27"/>
    <s v="Tonne"/>
    <n v="9384"/>
    <s v="Input"/>
    <s v="CO2"/>
    <n v="0.526586"/>
    <n v="1"/>
    <n v="1"/>
    <m/>
    <n v="0"/>
    <n v="0"/>
    <n v="21"/>
    <m/>
    <n v="0"/>
    <n v="0"/>
    <n v="310"/>
    <n v="4941.4830240000001"/>
  </r>
  <r>
    <n v="2012"/>
    <s v="2C1"/>
    <x v="10"/>
    <n v="24101"/>
    <n v="1633002"/>
    <n v="27"/>
    <s v="Tonne"/>
    <n v="681214"/>
    <s v="Input"/>
    <s v="CO2"/>
    <n v="0.526586"/>
    <n v="1"/>
    <n v="1"/>
    <m/>
    <n v="0"/>
    <n v="0"/>
    <n v="21"/>
    <m/>
    <n v="0"/>
    <n v="0"/>
    <n v="310"/>
    <n v="358717.755404"/>
  </r>
  <r>
    <n v="2012"/>
    <s v="2C1"/>
    <x v="10"/>
    <n v="24101"/>
    <n v="1633002"/>
    <n v="27"/>
    <s v="Tonne"/>
    <n v="48327"/>
    <s v="Input"/>
    <s v="CO2"/>
    <n v="0.526586"/>
    <n v="1"/>
    <n v="1"/>
    <m/>
    <n v="0"/>
    <n v="0"/>
    <n v="21"/>
    <m/>
    <n v="0"/>
    <n v="0"/>
    <n v="310"/>
    <n v="25448.321621999999"/>
  </r>
  <r>
    <n v="2012"/>
    <s v="2C1"/>
    <x v="9"/>
    <n v="24101"/>
    <n v="1633005"/>
    <n v="27"/>
    <s v="Tonne"/>
    <n v="6348"/>
    <s v="Input"/>
    <s v="CO2"/>
    <n v="0.45267000000000002"/>
    <n v="1"/>
    <n v="1"/>
    <m/>
    <n v="0"/>
    <n v="0"/>
    <n v="21"/>
    <m/>
    <n v="0"/>
    <n v="0"/>
    <n v="310"/>
    <n v="2873.54916"/>
  </r>
  <r>
    <n v="2012"/>
    <s v="2C1"/>
    <x v="9"/>
    <n v="24101"/>
    <n v="1633005"/>
    <n v="27"/>
    <s v="Tonne"/>
    <n v="74133"/>
    <s v="Input"/>
    <s v="CO2"/>
    <n v="0.45267000000000002"/>
    <n v="1"/>
    <n v="1"/>
    <m/>
    <n v="0"/>
    <n v="0"/>
    <n v="21"/>
    <m/>
    <n v="0"/>
    <n v="0"/>
    <n v="310"/>
    <n v="33557.785110000004"/>
  </r>
  <r>
    <n v="2012"/>
    <s v="2C1"/>
    <x v="9"/>
    <n v="24101"/>
    <n v="1633005"/>
    <n v="27"/>
    <s v="Tonne"/>
    <n v="37627"/>
    <s v="Input"/>
    <s v="CO2"/>
    <n v="0.45267000000000002"/>
    <n v="1"/>
    <n v="1"/>
    <m/>
    <n v="0"/>
    <n v="0"/>
    <n v="21"/>
    <m/>
    <n v="0"/>
    <n v="0"/>
    <n v="310"/>
    <n v="17032.614089999999"/>
  </r>
  <r>
    <n v="2012"/>
    <s v="2C1"/>
    <x v="9"/>
    <n v="24101"/>
    <n v="1633005"/>
    <n v="27"/>
    <s v="Tonne"/>
    <n v="15598"/>
    <s v="Input"/>
    <s v="CO2"/>
    <n v="0.45267000000000002"/>
    <n v="1"/>
    <n v="1"/>
    <m/>
    <n v="0"/>
    <n v="0"/>
    <n v="21"/>
    <m/>
    <n v="0"/>
    <n v="0"/>
    <n v="310"/>
    <n v="7060.7466600000007"/>
  </r>
  <r>
    <n v="2012"/>
    <s v="2C1"/>
    <x v="9"/>
    <n v="24101"/>
    <n v="1633005"/>
    <n v="27"/>
    <s v="Tonne"/>
    <n v="467"/>
    <s v="Input"/>
    <s v="CO2"/>
    <n v="0.45267000000000002"/>
    <n v="1"/>
    <n v="1"/>
    <m/>
    <n v="0"/>
    <n v="0"/>
    <n v="21"/>
    <m/>
    <n v="0"/>
    <n v="0"/>
    <n v="310"/>
    <n v="211.39689000000001"/>
  </r>
  <r>
    <n v="2012"/>
    <s v="2C1"/>
    <x v="9"/>
    <n v="24101"/>
    <n v="1633005"/>
    <n v="27"/>
    <s v="Tonne"/>
    <n v="49008"/>
    <s v="Input"/>
    <s v="CO2"/>
    <n v="0.45267000000000002"/>
    <n v="1"/>
    <n v="1"/>
    <m/>
    <n v="0"/>
    <n v="0"/>
    <n v="21"/>
    <m/>
    <n v="0"/>
    <n v="0"/>
    <n v="310"/>
    <n v="22184.451359999999"/>
  </r>
  <r>
    <n v="2012"/>
    <s v="2C1"/>
    <x v="9"/>
    <n v="24101"/>
    <n v="1633005"/>
    <n v="27"/>
    <s v="Tonne"/>
    <n v="2740"/>
    <s v="Input"/>
    <s v="CO2"/>
    <n v="0.45267000000000002"/>
    <n v="1"/>
    <n v="1"/>
    <m/>
    <n v="0"/>
    <n v="0"/>
    <n v="21"/>
    <m/>
    <n v="0"/>
    <n v="0"/>
    <n v="310"/>
    <n v="1240.3158000000001"/>
  </r>
  <r>
    <n v="2012"/>
    <s v="2C1"/>
    <x v="9"/>
    <n v="24101"/>
    <n v="1633005"/>
    <n v="27"/>
    <s v="Tonne"/>
    <n v="14287"/>
    <s v="Input"/>
    <s v="CO2"/>
    <n v="0.45267000000000002"/>
    <n v="1"/>
    <n v="1"/>
    <m/>
    <n v="0"/>
    <n v="0"/>
    <n v="21"/>
    <m/>
    <n v="0"/>
    <n v="0"/>
    <n v="310"/>
    <n v="6467.2962900000002"/>
  </r>
  <r>
    <n v="2012"/>
    <s v="2C1"/>
    <x v="9"/>
    <n v="24101"/>
    <n v="1633005"/>
    <n v="27"/>
    <s v="Tonne"/>
    <n v="46523"/>
    <s v="Input"/>
    <s v="CO2"/>
    <n v="0.45267000000000002"/>
    <n v="1"/>
    <n v="1"/>
    <m/>
    <n v="0"/>
    <n v="0"/>
    <n v="21"/>
    <m/>
    <n v="0"/>
    <n v="0"/>
    <n v="310"/>
    <n v="21059.566409999999"/>
  </r>
  <r>
    <n v="2012"/>
    <s v="2C1"/>
    <x v="9"/>
    <n v="24101"/>
    <n v="1633005"/>
    <n v="27"/>
    <s v="Tonne"/>
    <n v="8301"/>
    <s v="Input"/>
    <s v="CO2"/>
    <n v="0.45267000000000002"/>
    <n v="1"/>
    <n v="1"/>
    <m/>
    <n v="0"/>
    <n v="0"/>
    <n v="21"/>
    <m/>
    <n v="0"/>
    <n v="0"/>
    <n v="310"/>
    <n v="3757.6136700000002"/>
  </r>
  <r>
    <n v="2012"/>
    <s v="2C1"/>
    <x v="9"/>
    <n v="24101"/>
    <n v="1633005"/>
    <n v="27"/>
    <s v="Tonne"/>
    <n v="671"/>
    <s v="Input"/>
    <s v="CO2"/>
    <n v="0.45267000000000002"/>
    <n v="1"/>
    <n v="1"/>
    <m/>
    <n v="0"/>
    <n v="0"/>
    <n v="21"/>
    <m/>
    <n v="0"/>
    <n v="0"/>
    <n v="310"/>
    <n v="303.74157000000002"/>
  </r>
  <r>
    <n v="2012"/>
    <s v="2C1"/>
    <x v="9"/>
    <n v="24101"/>
    <n v="1633005"/>
    <n v="27"/>
    <s v="Tonne"/>
    <n v="3143"/>
    <s v="Input"/>
    <s v="CO2"/>
    <n v="0.45267000000000002"/>
    <n v="1"/>
    <n v="1"/>
    <m/>
    <n v="0"/>
    <n v="0"/>
    <n v="21"/>
    <m/>
    <n v="0"/>
    <n v="0"/>
    <n v="310"/>
    <n v="1422.74181"/>
  </r>
  <r>
    <n v="2012"/>
    <s v="2C1"/>
    <x v="9"/>
    <n v="24101"/>
    <n v="1633005"/>
    <n v="27"/>
    <s v="Tonne"/>
    <n v="29890"/>
    <s v="Input"/>
    <s v="CO2"/>
    <n v="0.45267000000000002"/>
    <n v="1"/>
    <n v="1"/>
    <m/>
    <n v="0"/>
    <n v="0"/>
    <n v="21"/>
    <m/>
    <n v="0"/>
    <n v="0"/>
    <n v="310"/>
    <n v="13530.3063"/>
  </r>
  <r>
    <n v="2012"/>
    <s v="2C1"/>
    <x v="9"/>
    <n v="24101"/>
    <n v="1633005"/>
    <n v="27"/>
    <s v="Tonne"/>
    <n v="37345"/>
    <s v="Input"/>
    <s v="CO2"/>
    <n v="0.45267000000000002"/>
    <n v="1"/>
    <n v="1"/>
    <m/>
    <n v="0"/>
    <n v="0"/>
    <n v="21"/>
    <m/>
    <n v="0"/>
    <n v="0"/>
    <n v="310"/>
    <n v="16904.961149999999"/>
  </r>
  <r>
    <n v="2012"/>
    <s v="2C1"/>
    <x v="9"/>
    <n v="24101"/>
    <n v="1633005"/>
    <n v="27"/>
    <s v="Tonne"/>
    <n v="3474"/>
    <s v="Input"/>
    <s v="CO2"/>
    <n v="0.45267000000000002"/>
    <n v="1"/>
    <n v="1"/>
    <m/>
    <n v="0"/>
    <n v="0"/>
    <n v="21"/>
    <m/>
    <n v="0"/>
    <n v="0"/>
    <n v="310"/>
    <n v="1572.5755799999999"/>
  </r>
  <r>
    <n v="2012"/>
    <s v="2C1"/>
    <x v="9"/>
    <n v="24101"/>
    <n v="1633005"/>
    <n v="27"/>
    <s v="Tonne"/>
    <n v="1311"/>
    <s v="Input"/>
    <s v="CO2"/>
    <n v="0.45267000000000002"/>
    <n v="1"/>
    <n v="1"/>
    <m/>
    <n v="0"/>
    <n v="0"/>
    <n v="21"/>
    <m/>
    <n v="0"/>
    <n v="0"/>
    <n v="310"/>
    <n v="593.45037000000002"/>
  </r>
  <r>
    <n v="2012"/>
    <s v="2C1"/>
    <x v="9"/>
    <n v="24101"/>
    <n v="1633005"/>
    <n v="27"/>
    <s v="Tonne"/>
    <n v="50817"/>
    <s v="Input"/>
    <s v="CO2"/>
    <n v="0.45267000000000002"/>
    <n v="1"/>
    <n v="1"/>
    <m/>
    <n v="0"/>
    <n v="0"/>
    <n v="21"/>
    <m/>
    <n v="0"/>
    <n v="0"/>
    <n v="310"/>
    <n v="23003.331389999999"/>
  </r>
  <r>
    <n v="2012"/>
    <s v="2C1"/>
    <x v="9"/>
    <n v="24101"/>
    <n v="1633005"/>
    <n v="27"/>
    <s v="Tonne"/>
    <n v="9298.2201000000005"/>
    <s v="Input"/>
    <s v="CO2"/>
    <n v="0.45267000000000002"/>
    <n v="1"/>
    <n v="1"/>
    <m/>
    <n v="0"/>
    <n v="0"/>
    <n v="21"/>
    <m/>
    <n v="0"/>
    <n v="0"/>
    <n v="310"/>
    <n v="4209.025292667"/>
  </r>
  <r>
    <n v="2012"/>
    <s v="2C1"/>
    <x v="10"/>
    <n v="24103"/>
    <n v="1633002"/>
    <n v="27"/>
    <s v="Tonne"/>
    <n v="4925"/>
    <s v="Input"/>
    <s v="CO2"/>
    <n v="0.526586"/>
    <n v="1"/>
    <n v="1"/>
    <m/>
    <n v="0"/>
    <n v="0"/>
    <n v="21"/>
    <m/>
    <n v="0"/>
    <n v="0"/>
    <n v="310"/>
    <n v="2593.4360499999998"/>
  </r>
  <r>
    <n v="2012"/>
    <s v="2C1"/>
    <x v="10"/>
    <n v="24103"/>
    <n v="1633002"/>
    <n v="27"/>
    <s v="Tonne"/>
    <n v="2075"/>
    <s v="Input"/>
    <s v="CO2"/>
    <n v="0.526586"/>
    <n v="1"/>
    <n v="1"/>
    <m/>
    <n v="0"/>
    <n v="0"/>
    <n v="21"/>
    <m/>
    <n v="0"/>
    <n v="0"/>
    <n v="310"/>
    <n v="1092.6659500000001"/>
  </r>
  <r>
    <n v="2012"/>
    <s v="2C1"/>
    <x v="10"/>
    <n v="24103"/>
    <n v="1633002"/>
    <n v="27"/>
    <s v="Tonne"/>
    <n v="410"/>
    <s v="Input"/>
    <s v="CO2"/>
    <n v="0.526586"/>
    <n v="1"/>
    <n v="1"/>
    <m/>
    <n v="0"/>
    <n v="0"/>
    <n v="21"/>
    <m/>
    <n v="0"/>
    <n v="0"/>
    <n v="310"/>
    <n v="215.90026"/>
  </r>
  <r>
    <n v="2012"/>
    <s v="2C1"/>
    <x v="10"/>
    <n v="24103"/>
    <n v="1633002"/>
    <n v="27"/>
    <s v="Tonne"/>
    <n v="251212"/>
    <s v="Input"/>
    <s v="CO2"/>
    <n v="0.526586"/>
    <n v="1"/>
    <n v="1"/>
    <m/>
    <n v="0"/>
    <n v="0"/>
    <n v="21"/>
    <m/>
    <n v="0"/>
    <n v="0"/>
    <n v="310"/>
    <n v="132284.722232"/>
  </r>
  <r>
    <n v="2012"/>
    <s v="2C1"/>
    <x v="10"/>
    <n v="24103"/>
    <n v="1633002"/>
    <n v="27"/>
    <s v="Tonne"/>
    <n v="1080"/>
    <s v="Input"/>
    <s v="CO2"/>
    <n v="0.526586"/>
    <n v="1"/>
    <n v="1"/>
    <m/>
    <n v="0"/>
    <n v="0"/>
    <n v="21"/>
    <m/>
    <n v="0"/>
    <n v="0"/>
    <n v="310"/>
    <n v="568.71288000000004"/>
  </r>
  <r>
    <n v="2012"/>
    <s v="2C1"/>
    <x v="10"/>
    <n v="24103"/>
    <n v="1633002"/>
    <n v="27"/>
    <s v="Tonne"/>
    <n v="68513"/>
    <s v="Input"/>
    <s v="CO2"/>
    <n v="0.526586"/>
    <n v="1"/>
    <n v="1"/>
    <m/>
    <n v="0"/>
    <n v="0"/>
    <n v="21"/>
    <m/>
    <n v="0"/>
    <n v="0"/>
    <n v="310"/>
    <n v="36077.986618000003"/>
  </r>
  <r>
    <n v="2012"/>
    <s v="2C1"/>
    <x v="10"/>
    <n v="24103"/>
    <n v="1633002"/>
    <n v="27"/>
    <s v="Tonne"/>
    <n v="14392"/>
    <s v="Input"/>
    <s v="CO2"/>
    <n v="0.526586"/>
    <n v="1"/>
    <n v="1"/>
    <m/>
    <n v="0"/>
    <n v="0"/>
    <n v="21"/>
    <m/>
    <n v="0"/>
    <n v="0"/>
    <n v="310"/>
    <n v="7578.625712"/>
  </r>
  <r>
    <n v="2012"/>
    <s v="2C1"/>
    <x v="10"/>
    <n v="24103"/>
    <n v="1633002"/>
    <n v="27"/>
    <s v="Tonne"/>
    <n v="1944"/>
    <s v="Input"/>
    <s v="CO2"/>
    <n v="0.526586"/>
    <n v="1"/>
    <n v="1"/>
    <m/>
    <n v="0"/>
    <n v="0"/>
    <n v="21"/>
    <m/>
    <n v="0"/>
    <n v="0"/>
    <n v="310"/>
    <n v="1023.683184"/>
  </r>
  <r>
    <n v="2012"/>
    <s v="2C1"/>
    <x v="10"/>
    <n v="24103"/>
    <n v="1633002"/>
    <n v="27"/>
    <s v="Tonne"/>
    <n v="1326"/>
    <s v="Input"/>
    <s v="CO2"/>
    <n v="0.526586"/>
    <n v="1"/>
    <n v="1"/>
    <m/>
    <n v="0"/>
    <n v="0"/>
    <n v="21"/>
    <m/>
    <n v="0"/>
    <n v="0"/>
    <n v="310"/>
    <n v="698.25303599999995"/>
  </r>
  <r>
    <n v="2012"/>
    <s v="2C1"/>
    <x v="10"/>
    <n v="24103"/>
    <n v="1633002"/>
    <n v="27"/>
    <s v="Tonne"/>
    <n v="1519"/>
    <s v="Input"/>
    <s v="CO2"/>
    <n v="0.526586"/>
    <n v="1"/>
    <n v="1"/>
    <m/>
    <n v="0"/>
    <n v="0"/>
    <n v="21"/>
    <m/>
    <n v="0"/>
    <n v="0"/>
    <n v="310"/>
    <n v="799.88413400000002"/>
  </r>
  <r>
    <n v="2012"/>
    <s v="2C1"/>
    <x v="10"/>
    <n v="24103"/>
    <n v="1633002"/>
    <n v="27"/>
    <s v="Tonne"/>
    <n v="12730"/>
    <s v="Input"/>
    <s v="CO2"/>
    <n v="0.526586"/>
    <n v="1"/>
    <n v="1"/>
    <m/>
    <n v="0"/>
    <n v="0"/>
    <n v="21"/>
    <m/>
    <n v="0"/>
    <n v="0"/>
    <n v="310"/>
    <n v="6703.4397799999997"/>
  </r>
  <r>
    <n v="2012"/>
    <s v="2C1"/>
    <x v="10"/>
    <n v="24103"/>
    <n v="1633002"/>
    <n v="27"/>
    <s v="Tonne"/>
    <n v="49122.1731"/>
    <s v="Input"/>
    <s v="CO2"/>
    <n v="0.526586"/>
    <n v="1"/>
    <n v="1"/>
    <m/>
    <n v="0"/>
    <n v="0"/>
    <n v="21"/>
    <m/>
    <n v="0"/>
    <n v="0"/>
    <n v="310"/>
    <n v="25867.0486440366"/>
  </r>
  <r>
    <n v="2012"/>
    <s v="2C1"/>
    <x v="10"/>
    <n v="24103"/>
    <n v="1633002"/>
    <n v="27"/>
    <s v="Tonne"/>
    <n v="11619.6875"/>
    <s v="Input"/>
    <s v="CO2"/>
    <n v="0.526586"/>
    <n v="1"/>
    <n v="1"/>
    <m/>
    <n v="0"/>
    <n v="0"/>
    <n v="21"/>
    <m/>
    <n v="0"/>
    <n v="0"/>
    <n v="310"/>
    <n v="6118.7647618749997"/>
  </r>
  <r>
    <n v="2012"/>
    <s v="2C1"/>
    <x v="10"/>
    <n v="24103"/>
    <n v="1633002"/>
    <n v="27"/>
    <s v="Tonne"/>
    <n v="19307"/>
    <s v="Input"/>
    <s v="CO2"/>
    <n v="0.526586"/>
    <n v="1"/>
    <n v="1"/>
    <m/>
    <n v="0"/>
    <n v="0"/>
    <n v="21"/>
    <m/>
    <n v="0"/>
    <n v="0"/>
    <n v="310"/>
    <n v="10166.795902"/>
  </r>
  <r>
    <n v="2012"/>
    <s v="2C1"/>
    <x v="10"/>
    <n v="24103"/>
    <n v="1633002"/>
    <n v="27"/>
    <s v="Tonne"/>
    <n v="37681"/>
    <s v="Input"/>
    <s v="CO2"/>
    <n v="0.526586"/>
    <n v="1"/>
    <n v="1"/>
    <m/>
    <n v="0"/>
    <n v="0"/>
    <n v="21"/>
    <m/>
    <n v="0"/>
    <n v="0"/>
    <n v="310"/>
    <n v="19842.287066000001"/>
  </r>
  <r>
    <n v="2012"/>
    <s v="2C1"/>
    <x v="10"/>
    <n v="24103"/>
    <n v="1633002"/>
    <n v="27"/>
    <s v="Tonne"/>
    <n v="6481"/>
    <s v="Input"/>
    <s v="CO2"/>
    <n v="0.526586"/>
    <n v="1"/>
    <n v="1"/>
    <m/>
    <n v="0"/>
    <n v="0"/>
    <n v="21"/>
    <m/>
    <n v="0"/>
    <n v="0"/>
    <n v="310"/>
    <n v="3412.8038660000002"/>
  </r>
  <r>
    <n v="2012"/>
    <s v="2C1"/>
    <x v="10"/>
    <n v="24103"/>
    <n v="1633002"/>
    <n v="27"/>
    <s v="Tonne"/>
    <n v="1093"/>
    <s v="Input"/>
    <s v="CO2"/>
    <n v="0.526586"/>
    <n v="1"/>
    <n v="1"/>
    <m/>
    <n v="0"/>
    <n v="0"/>
    <n v="21"/>
    <m/>
    <n v="0"/>
    <n v="0"/>
    <n v="310"/>
    <n v="575.55849799999999"/>
  </r>
  <r>
    <n v="2012"/>
    <s v="2C1"/>
    <x v="10"/>
    <n v="24103"/>
    <n v="1633002"/>
    <n v="27"/>
    <s v="Tonne"/>
    <n v="793201"/>
    <s v="Input"/>
    <s v="CO2"/>
    <n v="0.526586"/>
    <n v="1"/>
    <n v="1"/>
    <m/>
    <n v="0"/>
    <n v="0"/>
    <n v="21"/>
    <m/>
    <n v="0"/>
    <n v="0"/>
    <n v="310"/>
    <n v="417688.54178600002"/>
  </r>
  <r>
    <n v="2012"/>
    <s v="2C1"/>
    <x v="10"/>
    <n v="24103"/>
    <n v="1633002"/>
    <n v="27"/>
    <s v="Tonne"/>
    <n v="964828"/>
    <s v="Input"/>
    <s v="CO2"/>
    <n v="0.526586"/>
    <n v="1"/>
    <n v="1"/>
    <m/>
    <n v="0"/>
    <n v="0"/>
    <n v="21"/>
    <m/>
    <n v="0"/>
    <n v="0"/>
    <n v="310"/>
    <n v="508064.91720799997"/>
  </r>
  <r>
    <n v="2012"/>
    <s v="2C1"/>
    <x v="10"/>
    <n v="24103"/>
    <n v="1633002"/>
    <n v="27"/>
    <s v="Tonne"/>
    <n v="622109"/>
    <s v="Input"/>
    <s v="CO2"/>
    <n v="0.526586"/>
    <n v="1"/>
    <n v="1"/>
    <m/>
    <n v="0"/>
    <n v="0"/>
    <n v="21"/>
    <m/>
    <n v="0"/>
    <n v="0"/>
    <n v="310"/>
    <n v="327593.88987399999"/>
  </r>
  <r>
    <n v="2012"/>
    <s v="2C1"/>
    <x v="10"/>
    <n v="24103"/>
    <n v="1633002"/>
    <n v="27"/>
    <s v="Tonne"/>
    <n v="620"/>
    <s v="Input"/>
    <s v="CO2"/>
    <n v="0.526586"/>
    <n v="1"/>
    <n v="1"/>
    <m/>
    <n v="0"/>
    <n v="0"/>
    <n v="21"/>
    <m/>
    <n v="0"/>
    <n v="0"/>
    <n v="310"/>
    <n v="326.48331999999999"/>
  </r>
  <r>
    <n v="2012"/>
    <s v="2C1"/>
    <x v="10"/>
    <n v="24103"/>
    <n v="1633002"/>
    <n v="27"/>
    <s v="Tonne"/>
    <n v="317"/>
    <s v="Input"/>
    <s v="CO2"/>
    <n v="0.526586"/>
    <n v="1"/>
    <n v="1"/>
    <m/>
    <n v="0"/>
    <n v="0"/>
    <n v="21"/>
    <m/>
    <n v="0"/>
    <n v="0"/>
    <n v="310"/>
    <n v="166.927762"/>
  </r>
  <r>
    <n v="2012"/>
    <s v="2C1"/>
    <x v="10"/>
    <n v="24103"/>
    <n v="1633002"/>
    <n v="27"/>
    <s v="Tonne"/>
    <n v="14568"/>
    <s v="Input"/>
    <s v="CO2"/>
    <n v="0.526586"/>
    <n v="1"/>
    <n v="1"/>
    <m/>
    <n v="0"/>
    <n v="0"/>
    <n v="21"/>
    <m/>
    <n v="0"/>
    <n v="0"/>
    <n v="310"/>
    <n v="7671.3048479999998"/>
  </r>
  <r>
    <n v="2012"/>
    <s v="2C1"/>
    <x v="10"/>
    <n v="24103"/>
    <n v="1633004"/>
    <n v="27"/>
    <s v="Tonne"/>
    <n v="1208"/>
    <s v="Input"/>
    <s v="CO2"/>
    <n v="0.526586"/>
    <n v="1"/>
    <n v="1"/>
    <m/>
    <n v="0"/>
    <n v="0"/>
    <n v="21"/>
    <m/>
    <n v="0"/>
    <n v="0"/>
    <n v="310"/>
    <n v="636.11588800000004"/>
  </r>
  <r>
    <n v="2012"/>
    <s v="2C1"/>
    <x v="9"/>
    <n v="24103"/>
    <n v="1633005"/>
    <n v="27"/>
    <s v="Tonne"/>
    <n v="8277530"/>
    <s v="Input"/>
    <s v="CO2"/>
    <n v="0.45267000000000002"/>
    <n v="1"/>
    <n v="1"/>
    <m/>
    <n v="0"/>
    <n v="0"/>
    <n v="21"/>
    <m/>
    <n v="0"/>
    <n v="0"/>
    <n v="310"/>
    <n v="3746989.5051000002"/>
  </r>
  <r>
    <n v="2012"/>
    <s v="2C1"/>
    <x v="9"/>
    <n v="24103"/>
    <n v="1633005"/>
    <n v="27"/>
    <s v="Tonne"/>
    <n v="873145"/>
    <s v="Input"/>
    <s v="CO2"/>
    <n v="0.45267000000000002"/>
    <n v="1"/>
    <n v="1"/>
    <m/>
    <n v="0"/>
    <n v="0"/>
    <n v="21"/>
    <m/>
    <n v="0"/>
    <n v="0"/>
    <n v="310"/>
    <n v="395246.54715"/>
  </r>
  <r>
    <n v="2012"/>
    <s v="2C1"/>
    <x v="9"/>
    <n v="24103"/>
    <n v="1633005"/>
    <n v="27"/>
    <s v="Tonne"/>
    <n v="1000188"/>
    <s v="Input"/>
    <s v="CO2"/>
    <n v="0.45267000000000002"/>
    <n v="1"/>
    <n v="1"/>
    <m/>
    <n v="0"/>
    <n v="0"/>
    <n v="21"/>
    <m/>
    <n v="0"/>
    <n v="0"/>
    <n v="310"/>
    <n v="452755.10196"/>
  </r>
  <r>
    <n v="2012"/>
    <s v="2C1"/>
    <x v="9"/>
    <n v="24103"/>
    <n v="1633005"/>
    <n v="27"/>
    <s v="Tonne"/>
    <n v="548510"/>
    <s v="Input"/>
    <s v="CO2"/>
    <n v="0.45267000000000002"/>
    <n v="1"/>
    <n v="1"/>
    <m/>
    <n v="0"/>
    <n v="0"/>
    <n v="21"/>
    <m/>
    <n v="0"/>
    <n v="0"/>
    <n v="310"/>
    <n v="248294.02170000001"/>
  </r>
  <r>
    <n v="2012"/>
    <s v="2C1"/>
    <x v="9"/>
    <n v="24103"/>
    <n v="1633005"/>
    <n v="27"/>
    <s v="Tonne"/>
    <n v="529728"/>
    <s v="Input"/>
    <s v="CO2"/>
    <n v="0.45267000000000002"/>
    <n v="1"/>
    <n v="1"/>
    <m/>
    <n v="0"/>
    <n v="0"/>
    <n v="21"/>
    <m/>
    <n v="0"/>
    <n v="0"/>
    <n v="310"/>
    <n v="239791.97376000002"/>
  </r>
  <r>
    <n v="2012"/>
    <s v="2C1"/>
    <x v="9"/>
    <n v="24103"/>
    <n v="1633005"/>
    <n v="27"/>
    <s v="Tonne"/>
    <n v="4688"/>
    <s v="Input"/>
    <s v="CO2"/>
    <n v="0.45267000000000002"/>
    <n v="1"/>
    <n v="1"/>
    <m/>
    <n v="0"/>
    <n v="0"/>
    <n v="21"/>
    <m/>
    <n v="0"/>
    <n v="0"/>
    <n v="310"/>
    <n v="2122.1169600000003"/>
  </r>
  <r>
    <n v="2012"/>
    <s v="2C1"/>
    <x v="9"/>
    <n v="24103"/>
    <n v="1633005"/>
    <n v="27"/>
    <s v="Tonne"/>
    <n v="2417.3915999999999"/>
    <s v="Input"/>
    <s v="CO2"/>
    <n v="0.45267000000000002"/>
    <n v="1"/>
    <n v="1"/>
    <m/>
    <n v="0"/>
    <n v="0"/>
    <n v="21"/>
    <m/>
    <n v="0"/>
    <n v="0"/>
    <n v="310"/>
    <n v="1094.2806555720001"/>
  </r>
  <r>
    <n v="2012"/>
    <s v="2C1"/>
    <x v="9"/>
    <n v="24103"/>
    <n v="1633005"/>
    <n v="27"/>
    <s v="Tonne"/>
    <n v="25353"/>
    <s v="Input"/>
    <s v="CO2"/>
    <n v="0.45267000000000002"/>
    <n v="1"/>
    <n v="1"/>
    <m/>
    <n v="0"/>
    <n v="0"/>
    <n v="21"/>
    <m/>
    <n v="0"/>
    <n v="0"/>
    <n v="310"/>
    <n v="11476.542510000001"/>
  </r>
  <r>
    <n v="2012"/>
    <s v="2C1"/>
    <x v="9"/>
    <n v="24103"/>
    <n v="1633005"/>
    <n v="27"/>
    <s v="Tonne"/>
    <n v="1838"/>
    <s v="Input"/>
    <s v="CO2"/>
    <n v="0.45267000000000002"/>
    <n v="1"/>
    <n v="1"/>
    <m/>
    <n v="0"/>
    <n v="0"/>
    <n v="21"/>
    <m/>
    <n v="0"/>
    <n v="0"/>
    <n v="310"/>
    <n v="832.00746000000004"/>
  </r>
  <r>
    <n v="2012"/>
    <s v="2C1"/>
    <x v="9"/>
    <n v="24103"/>
    <n v="1633005"/>
    <n v="27"/>
    <s v="Tonne"/>
    <n v="1179107"/>
    <s v="Input"/>
    <s v="CO2"/>
    <n v="0.45267000000000002"/>
    <n v="1"/>
    <n v="1"/>
    <m/>
    <n v="0"/>
    <n v="0"/>
    <n v="21"/>
    <m/>
    <n v="0"/>
    <n v="0"/>
    <n v="310"/>
    <n v="533746.36569000001"/>
  </r>
  <r>
    <n v="2012"/>
    <s v="2C1"/>
    <x v="9"/>
    <n v="24103"/>
    <n v="1633005"/>
    <n v="27"/>
    <s v="Tonne"/>
    <n v="473"/>
    <s v="Input"/>
    <s v="CO2"/>
    <n v="0.45267000000000002"/>
    <n v="1"/>
    <n v="1"/>
    <m/>
    <n v="0"/>
    <n v="0"/>
    <n v="21"/>
    <m/>
    <n v="0"/>
    <n v="0"/>
    <n v="310"/>
    <n v="214.11291"/>
  </r>
  <r>
    <n v="2012"/>
    <s v="2C1"/>
    <x v="9"/>
    <n v="24103"/>
    <n v="1633005"/>
    <n v="27"/>
    <s v="Tonne"/>
    <n v="11527"/>
    <s v="Input"/>
    <s v="CO2"/>
    <n v="0.45267000000000002"/>
    <n v="1"/>
    <n v="1"/>
    <m/>
    <n v="0"/>
    <n v="0"/>
    <n v="21"/>
    <m/>
    <n v="0"/>
    <n v="0"/>
    <n v="310"/>
    <n v="5217.9270900000001"/>
  </r>
  <r>
    <n v="2012"/>
    <s v="2C1"/>
    <x v="9"/>
    <n v="24103"/>
    <n v="1633005"/>
    <n v="27"/>
    <s v="Tonne"/>
    <n v="1432816"/>
    <s v="Input"/>
    <s v="CO2"/>
    <n v="0.45267000000000002"/>
    <n v="1"/>
    <n v="1"/>
    <m/>
    <n v="0"/>
    <n v="0"/>
    <n v="21"/>
    <m/>
    <n v="0"/>
    <n v="0"/>
    <n v="310"/>
    <n v="648592.81871999998"/>
  </r>
  <r>
    <n v="2012"/>
    <s v="2C1"/>
    <x v="9"/>
    <n v="24103"/>
    <n v="1633005"/>
    <n v="27"/>
    <s v="Tonne"/>
    <n v="1276"/>
    <s v="Input"/>
    <s v="CO2"/>
    <n v="0.45267000000000002"/>
    <n v="1"/>
    <n v="1"/>
    <m/>
    <n v="0"/>
    <n v="0"/>
    <n v="21"/>
    <m/>
    <n v="0"/>
    <n v="0"/>
    <n v="310"/>
    <n v="577.60692000000006"/>
  </r>
  <r>
    <n v="2012"/>
    <s v="2C1"/>
    <x v="9"/>
    <n v="24105"/>
    <n v="1520006"/>
    <n v="27"/>
    <s v="Tonne"/>
    <n v="2495"/>
    <s v="Input"/>
    <s v="CO2"/>
    <n v="0.45267000000000002"/>
    <n v="2.27"/>
    <n v="1"/>
    <m/>
    <n v="0"/>
    <n v="0"/>
    <n v="21"/>
    <m/>
    <n v="0"/>
    <n v="0"/>
    <n v="310"/>
    <n v="2563.7644455"/>
  </r>
  <r>
    <n v="2012"/>
    <s v="2C1"/>
    <x v="10"/>
    <n v="24105"/>
    <n v="1633002"/>
    <n v="27"/>
    <s v="Tonne"/>
    <n v="5284"/>
    <s v="Input"/>
    <s v="CO2"/>
    <n v="0.526586"/>
    <n v="1"/>
    <n v="1"/>
    <m/>
    <n v="0"/>
    <n v="0"/>
    <n v="21"/>
    <m/>
    <n v="0"/>
    <n v="0"/>
    <n v="310"/>
    <n v="2782.4804239999999"/>
  </r>
  <r>
    <n v="2012"/>
    <s v="2C1"/>
    <x v="10"/>
    <n v="24105"/>
    <n v="1633002"/>
    <n v="27"/>
    <s v="Tonne"/>
    <n v="558032"/>
    <s v="Input"/>
    <s v="CO2"/>
    <n v="0.526586"/>
    <n v="1"/>
    <n v="1"/>
    <m/>
    <n v="0"/>
    <n v="0"/>
    <n v="21"/>
    <m/>
    <n v="0"/>
    <n v="0"/>
    <n v="310"/>
    <n v="293851.83875200001"/>
  </r>
  <r>
    <n v="2012"/>
    <s v="2C1"/>
    <x v="10"/>
    <n v="24105"/>
    <n v="1633002"/>
    <n v="27"/>
    <s v="Tonne"/>
    <n v="112201"/>
    <s v="Input"/>
    <s v="CO2"/>
    <n v="0.526586"/>
    <n v="1"/>
    <n v="1"/>
    <m/>
    <n v="0"/>
    <n v="0"/>
    <n v="21"/>
    <m/>
    <n v="0"/>
    <n v="0"/>
    <n v="310"/>
    <n v="59083.475786000003"/>
  </r>
  <r>
    <n v="2012"/>
    <s v="2C1"/>
    <x v="10"/>
    <n v="24105"/>
    <n v="1633002"/>
    <n v="27"/>
    <s v="Tonne"/>
    <n v="153285"/>
    <s v="Input"/>
    <s v="CO2"/>
    <n v="0.526586"/>
    <n v="1"/>
    <n v="1"/>
    <m/>
    <n v="0"/>
    <n v="0"/>
    <n v="21"/>
    <m/>
    <n v="0"/>
    <n v="0"/>
    <n v="310"/>
    <n v="80717.735010000004"/>
  </r>
  <r>
    <n v="2012"/>
    <s v="2C1"/>
    <x v="10"/>
    <n v="24105"/>
    <n v="1633004"/>
    <n v="27"/>
    <s v="Tonne"/>
    <n v="1797153"/>
    <s v="Input"/>
    <s v="CO2"/>
    <n v="0.526586"/>
    <n v="1"/>
    <n v="1"/>
    <m/>
    <n v="0"/>
    <n v="0"/>
    <n v="21"/>
    <m/>
    <n v="0"/>
    <n v="0"/>
    <n v="310"/>
    <n v="946355.60965799994"/>
  </r>
  <r>
    <n v="2012"/>
    <s v="2C1"/>
    <x v="9"/>
    <n v="24105"/>
    <n v="1633005"/>
    <n v="27"/>
    <s v="Tonne"/>
    <n v="232506"/>
    <s v="Input"/>
    <s v="CO2"/>
    <n v="0.45267000000000002"/>
    <n v="2.27"/>
    <n v="1"/>
    <m/>
    <n v="0"/>
    <n v="0"/>
    <n v="21"/>
    <m/>
    <n v="0"/>
    <n v="0"/>
    <n v="310"/>
    <n v="238914.07461539999"/>
  </r>
  <r>
    <n v="2012"/>
    <s v="2C1"/>
    <x v="9"/>
    <n v="24105"/>
    <n v="1633005"/>
    <n v="27"/>
    <s v="Tonne"/>
    <n v="557"/>
    <s v="Input"/>
    <s v="CO2"/>
    <n v="0.45267000000000002"/>
    <n v="2.27"/>
    <n v="1"/>
    <m/>
    <n v="0"/>
    <n v="0"/>
    <n v="21"/>
    <m/>
    <n v="0"/>
    <n v="0"/>
    <n v="310"/>
    <n v="572.35142129999997"/>
  </r>
  <r>
    <n v="2012"/>
    <s v="2C1"/>
    <x v="9"/>
    <n v="24105"/>
    <n v="1633005"/>
    <n v="27"/>
    <s v="Tonne"/>
    <n v="2266366"/>
    <s v="Input"/>
    <s v="CO2"/>
    <n v="0.45267000000000002"/>
    <n v="2.27"/>
    <n v="1"/>
    <m/>
    <n v="0"/>
    <n v="0"/>
    <n v="21"/>
    <m/>
    <n v="0"/>
    <n v="0"/>
    <n v="310"/>
    <n v="2328829.0866894"/>
  </r>
  <r>
    <n v="2012"/>
    <s v="2C1"/>
    <x v="9"/>
    <n v="24105"/>
    <n v="1633005"/>
    <n v="27"/>
    <s v="Tonne"/>
    <n v="4253"/>
    <s v="Input"/>
    <s v="CO2"/>
    <n v="0.45267000000000002"/>
    <n v="2.27"/>
    <n v="1"/>
    <m/>
    <n v="0"/>
    <n v="0"/>
    <n v="21"/>
    <m/>
    <n v="0"/>
    <n v="0"/>
    <n v="310"/>
    <n v="4370.2165077"/>
  </r>
  <r>
    <n v="2012"/>
    <s v="2C1"/>
    <x v="9"/>
    <n v="24105"/>
    <n v="1633005"/>
    <n v="27"/>
    <s v="Tonne"/>
    <n v="473197"/>
    <s v="Input"/>
    <s v="CO2"/>
    <n v="0.45267000000000002"/>
    <n v="2.27"/>
    <n v="1"/>
    <m/>
    <n v="0"/>
    <n v="0"/>
    <n v="21"/>
    <m/>
    <n v="0"/>
    <n v="0"/>
    <n v="310"/>
    <n v="486238.73519730003"/>
  </r>
  <r>
    <n v="2012"/>
    <s v="2C1"/>
    <x v="9"/>
    <n v="24105"/>
    <n v="1633005"/>
    <n v="27"/>
    <s v="Tonne"/>
    <n v="348508"/>
    <s v="Input"/>
    <s v="CO2"/>
    <n v="0.45267000000000002"/>
    <n v="2.27"/>
    <n v="1"/>
    <m/>
    <n v="0"/>
    <n v="0"/>
    <n v="21"/>
    <m/>
    <n v="0"/>
    <n v="0"/>
    <n v="310"/>
    <n v="358113.19413720001"/>
  </r>
  <r>
    <n v="2012"/>
    <s v="2C1"/>
    <x v="9"/>
    <n v="24105"/>
    <n v="1633005"/>
    <n v="27"/>
    <s v="Tonne"/>
    <n v="216778"/>
    <s v="Input"/>
    <s v="CO2"/>
    <n v="0.45267000000000002"/>
    <n v="2.27"/>
    <n v="1"/>
    <m/>
    <n v="0"/>
    <n v="0"/>
    <n v="21"/>
    <m/>
    <n v="0"/>
    <n v="0"/>
    <n v="310"/>
    <n v="222752.59678019999"/>
  </r>
  <r>
    <n v="2012"/>
    <s v="2C1"/>
    <x v="9"/>
    <n v="24105"/>
    <n v="1633005"/>
    <n v="27"/>
    <s v="Tonne"/>
    <n v="53736"/>
    <s v="Input"/>
    <s v="CO2"/>
    <n v="0.45267000000000002"/>
    <n v="2.27"/>
    <n v="1"/>
    <m/>
    <n v="0"/>
    <n v="0"/>
    <n v="21"/>
    <m/>
    <n v="0"/>
    <n v="0"/>
    <n v="310"/>
    <n v="55217.0125224"/>
  </r>
  <r>
    <n v="2012"/>
    <s v="2C1"/>
    <x v="9"/>
    <n v="24105"/>
    <n v="1633005"/>
    <n v="27"/>
    <s v="Tonne"/>
    <n v="628952"/>
    <s v="Input"/>
    <s v="CO2"/>
    <n v="0.45267000000000002"/>
    <n v="2.27"/>
    <n v="1"/>
    <m/>
    <n v="0"/>
    <n v="0"/>
    <n v="21"/>
    <m/>
    <n v="0"/>
    <n v="0"/>
    <n v="310"/>
    <n v="646286.48317679996"/>
  </r>
  <r>
    <n v="2012"/>
    <s v="2C1"/>
    <x v="10"/>
    <n v="24109"/>
    <n v="1633002"/>
    <n v="27"/>
    <s v="Tonne"/>
    <n v="5124.25"/>
    <s v="Input"/>
    <s v="CO2"/>
    <n v="0.526586"/>
    <n v="1"/>
    <n v="1"/>
    <m/>
    <n v="0"/>
    <n v="0"/>
    <n v="21"/>
    <m/>
    <n v="0"/>
    <n v="0"/>
    <n v="310"/>
    <n v="2698.3583104999998"/>
  </r>
  <r>
    <n v="2012"/>
    <s v="2C1"/>
    <x v="10"/>
    <n v="24109"/>
    <n v="1633002"/>
    <n v="27"/>
    <s v="Tonne"/>
    <n v="311"/>
    <s v="Input"/>
    <s v="CO2"/>
    <n v="0.526586"/>
    <n v="1"/>
    <n v="1"/>
    <m/>
    <n v="0"/>
    <n v="0"/>
    <n v="21"/>
    <m/>
    <n v="0"/>
    <n v="0"/>
    <n v="310"/>
    <n v="163.768246"/>
  </r>
  <r>
    <n v="2012"/>
    <s v="2C1"/>
    <x v="10"/>
    <n v="24109"/>
    <n v="1633002"/>
    <n v="27"/>
    <s v="Tonne"/>
    <n v="308"/>
    <s v="Input"/>
    <s v="CO2"/>
    <n v="0.526586"/>
    <n v="1"/>
    <n v="1"/>
    <m/>
    <n v="0"/>
    <n v="0"/>
    <n v="21"/>
    <m/>
    <n v="0"/>
    <n v="0"/>
    <n v="310"/>
    <n v="162.18848800000001"/>
  </r>
  <r>
    <n v="2012"/>
    <s v="2C1"/>
    <x v="10"/>
    <n v="24109"/>
    <n v="1633002"/>
    <n v="27"/>
    <s v="Tonne"/>
    <n v="3244"/>
    <s v="Input"/>
    <s v="CO2"/>
    <n v="0.526586"/>
    <n v="1"/>
    <n v="1"/>
    <m/>
    <n v="0"/>
    <n v="0"/>
    <n v="21"/>
    <m/>
    <n v="0"/>
    <n v="0"/>
    <n v="310"/>
    <n v="1708.2449839999999"/>
  </r>
  <r>
    <n v="2012"/>
    <s v="2C1"/>
    <x v="10"/>
    <n v="24109"/>
    <n v="1633002"/>
    <n v="27"/>
    <s v="Tonne"/>
    <n v="810"/>
    <s v="Input"/>
    <s v="CO2"/>
    <n v="0.526586"/>
    <n v="1"/>
    <n v="1"/>
    <m/>
    <n v="0"/>
    <n v="0"/>
    <n v="21"/>
    <m/>
    <n v="0"/>
    <n v="0"/>
    <n v="310"/>
    <n v="426.53465999999997"/>
  </r>
  <r>
    <n v="2012"/>
    <s v="2C1"/>
    <x v="10"/>
    <n v="24109"/>
    <n v="1633002"/>
    <n v="27"/>
    <s v="Tonne"/>
    <n v="26097"/>
    <s v="Input"/>
    <s v="CO2"/>
    <n v="0.526586"/>
    <n v="1"/>
    <n v="1"/>
    <m/>
    <n v="0"/>
    <n v="0"/>
    <n v="21"/>
    <m/>
    <n v="0"/>
    <n v="0"/>
    <n v="310"/>
    <n v="13742.314842"/>
  </r>
  <r>
    <n v="2012"/>
    <s v="2C1"/>
    <x v="10"/>
    <n v="24109"/>
    <n v="1633002"/>
    <n v="27"/>
    <s v="Tonne"/>
    <n v="1006"/>
    <s v="Input"/>
    <s v="CO2"/>
    <n v="0.526586"/>
    <n v="1"/>
    <n v="1"/>
    <m/>
    <n v="0"/>
    <n v="0"/>
    <n v="21"/>
    <m/>
    <n v="0"/>
    <n v="0"/>
    <n v="310"/>
    <n v="529.74551599999995"/>
  </r>
  <r>
    <n v="2012"/>
    <s v="2C1"/>
    <x v="10"/>
    <n v="24109"/>
    <n v="1633002"/>
    <n v="27"/>
    <s v="Tonne"/>
    <n v="24333.309000000001"/>
    <s v="Input"/>
    <s v="CO2"/>
    <n v="0.526586"/>
    <n v="1"/>
    <n v="1"/>
    <m/>
    <n v="0"/>
    <n v="0"/>
    <n v="21"/>
    <m/>
    <n v="0"/>
    <n v="0"/>
    <n v="310"/>
    <n v="12813.579853074001"/>
  </r>
  <r>
    <n v="2012"/>
    <s v="2C1"/>
    <x v="10"/>
    <n v="24109"/>
    <n v="1633004"/>
    <n v="27"/>
    <s v="Tonne"/>
    <n v="601"/>
    <s v="Input"/>
    <s v="CO2"/>
    <n v="0.526586"/>
    <n v="1"/>
    <n v="1"/>
    <m/>
    <n v="0"/>
    <n v="0"/>
    <n v="21"/>
    <m/>
    <n v="0"/>
    <n v="0"/>
    <n v="310"/>
    <n v="316.47818599999999"/>
  </r>
  <r>
    <n v="2012"/>
    <s v="2C1"/>
    <x v="9"/>
    <n v="24109"/>
    <n v="1633005"/>
    <n v="27"/>
    <s v="Tonne"/>
    <n v="52860"/>
    <s v="Input"/>
    <s v="CO2"/>
    <n v="0.45267000000000002"/>
    <n v="1"/>
    <n v="1"/>
    <m/>
    <n v="0"/>
    <n v="0"/>
    <n v="21"/>
    <m/>
    <n v="0"/>
    <n v="0"/>
    <n v="310"/>
    <n v="23928.136200000001"/>
  </r>
  <r>
    <n v="2012"/>
    <s v="2C1"/>
    <x v="9"/>
    <n v="24109"/>
    <n v="1633005"/>
    <n v="27"/>
    <s v="Tonne"/>
    <n v="5388"/>
    <s v="Input"/>
    <s v="CO2"/>
    <n v="0.45267000000000002"/>
    <n v="1"/>
    <n v="1"/>
    <m/>
    <n v="0"/>
    <n v="0"/>
    <n v="21"/>
    <m/>
    <n v="0"/>
    <n v="0"/>
    <n v="310"/>
    <n v="2438.98596"/>
  </r>
  <r>
    <n v="2012"/>
    <s v="2C1"/>
    <x v="9"/>
    <n v="24109"/>
    <n v="1633005"/>
    <n v="27"/>
    <s v="Tonne"/>
    <n v="363"/>
    <s v="Input"/>
    <s v="CO2"/>
    <n v="0.45267000000000002"/>
    <n v="1"/>
    <n v="1"/>
    <m/>
    <n v="0"/>
    <n v="0"/>
    <n v="21"/>
    <m/>
    <n v="0"/>
    <n v="0"/>
    <n v="310"/>
    <n v="164.31921"/>
  </r>
  <r>
    <n v="2012"/>
    <s v="2C1"/>
    <x v="9"/>
    <n v="24109"/>
    <n v="1633005"/>
    <n v="27"/>
    <s v="Tonne"/>
    <n v="198"/>
    <s v="Input"/>
    <s v="CO2"/>
    <n v="0.45267000000000002"/>
    <n v="1"/>
    <n v="1"/>
    <m/>
    <n v="0"/>
    <n v="0"/>
    <n v="21"/>
    <m/>
    <n v="0"/>
    <n v="0"/>
    <n v="310"/>
    <n v="89.628659999999996"/>
  </r>
  <r>
    <n v="2012"/>
    <s v="2C1"/>
    <x v="9"/>
    <n v="24109"/>
    <n v="1633005"/>
    <n v="27"/>
    <s v="Tonne"/>
    <n v="1162"/>
    <s v="Input"/>
    <s v="CO2"/>
    <n v="0.45267000000000002"/>
    <n v="1"/>
    <n v="1"/>
    <m/>
    <n v="0"/>
    <n v="0"/>
    <n v="21"/>
    <m/>
    <n v="0"/>
    <n v="0"/>
    <n v="310"/>
    <n v="526.00254000000007"/>
  </r>
  <r>
    <n v="2012"/>
    <s v="2C1"/>
    <x v="9"/>
    <n v="24319"/>
    <n v="1520006"/>
    <n v="27"/>
    <s v="Tonne"/>
    <n v="87.100000000000009"/>
    <s v="Input"/>
    <s v="CO2"/>
    <n v="0.45267000000000002"/>
    <n v="1"/>
    <n v="1"/>
    <m/>
    <n v="0"/>
    <n v="0"/>
    <n v="21"/>
    <m/>
    <n v="0"/>
    <n v="0"/>
    <n v="310"/>
    <n v="39.427557000000007"/>
  </r>
  <r>
    <n v="2012"/>
    <s v="2C1"/>
    <x v="10"/>
    <n v="24319"/>
    <n v="1633002"/>
    <n v="27"/>
    <s v="Tonne"/>
    <n v="19085"/>
    <s v="Input"/>
    <s v="CO2"/>
    <n v="0.526586"/>
    <n v="1"/>
    <n v="1"/>
    <m/>
    <n v="0"/>
    <n v="0"/>
    <n v="21"/>
    <m/>
    <n v="0"/>
    <n v="0"/>
    <n v="310"/>
    <n v="10049.89381"/>
  </r>
  <r>
    <n v="2012"/>
    <s v="2C1"/>
    <x v="10"/>
    <n v="24319"/>
    <n v="1633003"/>
    <n v="27"/>
    <s v="Tonne"/>
    <n v="4346"/>
    <s v="Input"/>
    <s v="CO2"/>
    <n v="0.526586"/>
    <n v="1"/>
    <n v="1"/>
    <m/>
    <n v="0"/>
    <n v="0"/>
    <n v="21"/>
    <m/>
    <n v="0"/>
    <n v="0"/>
    <n v="310"/>
    <n v="2288.5427559999998"/>
  </r>
  <r>
    <n v="2012"/>
    <s v="2C1"/>
    <x v="9"/>
    <n v="24319"/>
    <n v="1633005"/>
    <n v="27"/>
    <s v="Tonne"/>
    <n v="126.6006"/>
    <s v="Input"/>
    <s v="CO2"/>
    <n v="0.45267000000000002"/>
    <n v="1"/>
    <n v="1"/>
    <m/>
    <n v="0"/>
    <n v="0"/>
    <n v="21"/>
    <m/>
    <n v="0"/>
    <n v="0"/>
    <n v="310"/>
    <n v="57.308293601999999"/>
  </r>
  <r>
    <n v="2012"/>
    <s v="2C1"/>
    <x v="9"/>
    <n v="24319"/>
    <n v="1633005"/>
    <n v="27"/>
    <s v="Tonne"/>
    <n v="4869.4194999999991"/>
    <s v="Input"/>
    <s v="CO2"/>
    <n v="0.45267000000000002"/>
    <n v="1"/>
    <n v="1"/>
    <m/>
    <n v="0"/>
    <n v="0"/>
    <n v="21"/>
    <m/>
    <n v="0"/>
    <n v="0"/>
    <n v="310"/>
    <n v="2204.2401250649996"/>
  </r>
  <r>
    <n v="2012"/>
    <s v="2C1"/>
    <x v="9"/>
    <n v="24319"/>
    <n v="1633005"/>
    <n v="27"/>
    <s v="Tonne"/>
    <n v="119.8278"/>
    <s v="Input"/>
    <s v="CO2"/>
    <n v="0.45267000000000002"/>
    <n v="1"/>
    <n v="1"/>
    <m/>
    <n v="0"/>
    <n v="0"/>
    <n v="21"/>
    <m/>
    <n v="0"/>
    <n v="0"/>
    <n v="310"/>
    <n v="54.242450226000003"/>
  </r>
  <r>
    <n v="2012"/>
    <s v="2C1"/>
    <x v="9"/>
    <n v="24319"/>
    <n v="1633005"/>
    <n v="27"/>
    <s v="Tonne"/>
    <n v="640"/>
    <s v="Input"/>
    <s v="CO2"/>
    <n v="0.45267000000000002"/>
    <n v="1"/>
    <n v="1"/>
    <m/>
    <n v="0"/>
    <n v="0"/>
    <n v="21"/>
    <m/>
    <n v="0"/>
    <n v="0"/>
    <n v="310"/>
    <n v="289.7088"/>
  </r>
  <r>
    <n v="2012"/>
    <s v="2C1"/>
    <x v="9"/>
    <n v="24319"/>
    <n v="1633005"/>
    <n v="27"/>
    <s v="Tonne"/>
    <n v="1483"/>
    <s v="Input"/>
    <s v="CO2"/>
    <n v="0.45267000000000002"/>
    <n v="1"/>
    <n v="1"/>
    <m/>
    <n v="0"/>
    <n v="0"/>
    <n v="21"/>
    <m/>
    <n v="0"/>
    <n v="0"/>
    <n v="310"/>
    <n v="671.30961000000002"/>
  </r>
  <r>
    <n v="2012"/>
    <s v="2C1"/>
    <x v="9"/>
    <n v="24319"/>
    <n v="1633005"/>
    <n v="27"/>
    <s v="Tonne"/>
    <n v="3699739"/>
    <s v="Input"/>
    <s v="CO2"/>
    <n v="0.45267000000000002"/>
    <n v="1"/>
    <n v="1"/>
    <m/>
    <n v="0"/>
    <n v="0"/>
    <n v="21"/>
    <m/>
    <n v="0"/>
    <n v="0"/>
    <n v="310"/>
    <n v="1674760.8531300002"/>
  </r>
  <r>
    <n v="2012"/>
    <s v="2C1"/>
    <x v="9"/>
    <n v="24319"/>
    <n v="1633005"/>
    <n v="27"/>
    <s v="Tonne"/>
    <n v="150"/>
    <s v="Input"/>
    <s v="CO2"/>
    <n v="0.45267000000000002"/>
    <n v="1"/>
    <n v="1"/>
    <m/>
    <n v="0"/>
    <n v="0"/>
    <n v="21"/>
    <m/>
    <n v="0"/>
    <n v="0"/>
    <n v="310"/>
    <n v="67.900500000000008"/>
  </r>
  <r>
    <n v="2012"/>
    <s v="2C1"/>
    <x v="9"/>
    <n v="24319"/>
    <n v="1633005"/>
    <n v="27"/>
    <s v="Tonne"/>
    <n v="139.79910000000001"/>
    <s v="Input"/>
    <s v="CO2"/>
    <n v="0.45267000000000002"/>
    <n v="1"/>
    <n v="1"/>
    <m/>
    <n v="0"/>
    <n v="0"/>
    <n v="21"/>
    <m/>
    <n v="0"/>
    <n v="0"/>
    <n v="310"/>
    <n v="63.282858597000008"/>
  </r>
  <r>
    <n v="2012"/>
    <s v="2C1"/>
    <x v="9"/>
    <n v="24319"/>
    <n v="1633005"/>
    <n v="27"/>
    <s v="Tonne"/>
    <n v="438"/>
    <s v="Input"/>
    <s v="CO2"/>
    <n v="0.45267000000000002"/>
    <n v="1"/>
    <n v="1"/>
    <m/>
    <n v="0"/>
    <n v="0"/>
    <n v="21"/>
    <m/>
    <n v="0"/>
    <n v="0"/>
    <n v="310"/>
    <n v="198.26946000000001"/>
  </r>
  <r>
    <n v="2012"/>
    <s v="2C1"/>
    <x v="9"/>
    <n v="24319"/>
    <n v="1633005"/>
    <n v="27"/>
    <s v="Tonne"/>
    <n v="113.1707"/>
    <s v="Input"/>
    <s v="CO2"/>
    <n v="0.45267000000000002"/>
    <n v="1"/>
    <n v="1"/>
    <m/>
    <n v="0"/>
    <n v="0"/>
    <n v="21"/>
    <m/>
    <n v="0"/>
    <n v="0"/>
    <n v="310"/>
    <n v="51.228980769000003"/>
  </r>
  <r>
    <n v="2012"/>
    <s v="2C1"/>
    <x v="9"/>
    <n v="24319"/>
    <n v="1633005"/>
    <n v="27"/>
    <s v="Tonne"/>
    <n v="20802"/>
    <s v="Input"/>
    <s v="CO2"/>
    <n v="0.45267000000000002"/>
    <n v="1"/>
    <n v="1"/>
    <m/>
    <n v="0"/>
    <n v="0"/>
    <n v="21"/>
    <m/>
    <n v="0"/>
    <n v="0"/>
    <n v="310"/>
    <n v="9416.4413400000012"/>
  </r>
  <r>
    <n v="2012"/>
    <s v="2C1"/>
    <x v="9"/>
    <n v="24319"/>
    <n v="1633005"/>
    <n v="27"/>
    <s v="Tonne"/>
    <n v="107647"/>
    <s v="Input"/>
    <s v="CO2"/>
    <n v="0.45267000000000002"/>
    <n v="1"/>
    <n v="1"/>
    <m/>
    <n v="0"/>
    <n v="0"/>
    <n v="21"/>
    <m/>
    <n v="0"/>
    <n v="0"/>
    <n v="310"/>
    <n v="48728.567490000001"/>
  </r>
  <r>
    <n v="2012"/>
    <s v="2C1"/>
    <x v="9"/>
    <n v="24319"/>
    <n v="1633005"/>
    <n v="27"/>
    <s v="Tonne"/>
    <n v="54.2224"/>
    <s v="Input"/>
    <s v="CO2"/>
    <n v="0.45267000000000002"/>
    <n v="1"/>
    <n v="1"/>
    <m/>
    <n v="0"/>
    <n v="0"/>
    <n v="21"/>
    <m/>
    <n v="0"/>
    <n v="0"/>
    <n v="310"/>
    <n v="24.544853808000003"/>
  </r>
  <r>
    <n v="2012"/>
    <s v="2C2"/>
    <x v="11"/>
    <n v="24102"/>
    <n v="4111300"/>
    <n v="27"/>
    <s v="Tonne"/>
    <n v="1785"/>
    <s v="Output"/>
    <s v="CO2"/>
    <n v="1.3"/>
    <n v="1"/>
    <n v="1"/>
    <m/>
    <n v="0"/>
    <n v="0"/>
    <n v="21"/>
    <m/>
    <n v="0"/>
    <n v="0"/>
    <n v="310"/>
    <n v="2320.5"/>
  </r>
  <r>
    <n v="2012"/>
    <s v="2C2"/>
    <x v="12"/>
    <n v="24103"/>
    <n v="4111513"/>
    <n v="27"/>
    <s v="Tonne"/>
    <n v="4"/>
    <s v="Output"/>
    <s v="CO2"/>
    <n v="4"/>
    <n v="1E-3"/>
    <n v="1"/>
    <s v="CH4"/>
    <n v="1.1019999999999999E-3"/>
    <n v="1E-3"/>
    <n v="21"/>
    <m/>
    <n v="0"/>
    <n v="0"/>
    <n v="310"/>
    <n v="1.6092568000000002E-2"/>
  </r>
  <r>
    <n v="2012"/>
    <s v="2C2"/>
    <x v="12"/>
    <n v="24103"/>
    <n v="4111513"/>
    <n v="27"/>
    <s v="Tonne"/>
    <n v="120"/>
    <s v="Output"/>
    <s v="CO2"/>
    <n v="4"/>
    <n v="1E-3"/>
    <n v="1"/>
    <s v="CH4"/>
    <n v="1.1019999999999999E-3"/>
    <n v="1E-3"/>
    <n v="21"/>
    <m/>
    <n v="0"/>
    <n v="0"/>
    <n v="310"/>
    <n v="0.48277703999999999"/>
  </r>
  <r>
    <n v="2012"/>
    <s v="2C2"/>
    <x v="12"/>
    <n v="24103"/>
    <n v="4111513"/>
    <n v="27"/>
    <s v="Tonne"/>
    <n v="670"/>
    <s v="Output"/>
    <s v="CO2"/>
    <n v="4"/>
    <n v="1E-3"/>
    <n v="1"/>
    <s v="CH4"/>
    <n v="1.1019999999999999E-3"/>
    <n v="1E-3"/>
    <n v="21"/>
    <m/>
    <n v="0"/>
    <n v="0"/>
    <n v="310"/>
    <n v="2.6955051400000003"/>
  </r>
  <r>
    <n v="2012"/>
    <s v="2C2"/>
    <x v="12"/>
    <n v="24103"/>
    <n v="4111513"/>
    <n v="27"/>
    <s v="Tonne"/>
    <n v="1168"/>
    <s v="Output"/>
    <s v="CO2"/>
    <n v="4"/>
    <n v="1E-3"/>
    <n v="1"/>
    <s v="CH4"/>
    <n v="1.1019999999999999E-3"/>
    <n v="1E-3"/>
    <n v="21"/>
    <m/>
    <n v="0"/>
    <n v="0"/>
    <n v="310"/>
    <n v="4.6990298560000001"/>
  </r>
  <r>
    <n v="2012"/>
    <s v="2C2"/>
    <x v="12"/>
    <n v="24103"/>
    <n v="4111513"/>
    <n v="27"/>
    <s v="Tonne"/>
    <n v="657"/>
    <s v="Output"/>
    <s v="CO2"/>
    <n v="4"/>
    <n v="1E-3"/>
    <n v="1"/>
    <s v="CH4"/>
    <n v="1.1019999999999999E-3"/>
    <n v="1E-3"/>
    <n v="21"/>
    <m/>
    <n v="0"/>
    <n v="0"/>
    <n v="310"/>
    <n v="2.6432042940000002"/>
  </r>
  <r>
    <n v="2012"/>
    <s v="2C2"/>
    <x v="12"/>
    <n v="24103"/>
    <n v="4111513"/>
    <n v="27"/>
    <s v="Tonne"/>
    <n v="2053"/>
    <s v="Output"/>
    <s v="CO2"/>
    <n v="4"/>
    <n v="1E-3"/>
    <n v="1"/>
    <s v="CH4"/>
    <n v="1.1019999999999999E-3"/>
    <n v="1E-3"/>
    <n v="21"/>
    <m/>
    <n v="0"/>
    <n v="0"/>
    <n v="310"/>
    <n v="8.2595105259999997"/>
  </r>
  <r>
    <n v="2012"/>
    <s v="2C2"/>
    <x v="13"/>
    <n v="24104"/>
    <n v="4111200"/>
    <n v="27"/>
    <s v="Tonne"/>
    <n v="2957.6511"/>
    <s v="Output"/>
    <s v="CO2"/>
    <n v="1.5"/>
    <n v="1"/>
    <n v="1"/>
    <s v="CH4"/>
    <n v="0"/>
    <n v="1"/>
    <n v="21"/>
    <m/>
    <n v="0"/>
    <n v="0"/>
    <n v="310"/>
    <n v="4436.4766500000005"/>
  </r>
  <r>
    <n v="2012"/>
    <s v="2C2"/>
    <x v="13"/>
    <n v="24104"/>
    <n v="4111200"/>
    <n v="27"/>
    <s v="Tonne"/>
    <n v="18597"/>
    <s v="Output"/>
    <s v="CO2"/>
    <n v="1.5"/>
    <n v="1"/>
    <n v="1"/>
    <s v="CH4"/>
    <n v="0"/>
    <n v="1"/>
    <n v="21"/>
    <m/>
    <n v="0"/>
    <n v="0"/>
    <n v="310"/>
    <n v="27895.5"/>
  </r>
  <r>
    <n v="2012"/>
    <s v="2C2"/>
    <x v="13"/>
    <n v="24104"/>
    <n v="4111200"/>
    <n v="27"/>
    <s v="Tonne"/>
    <n v="11254.342400000001"/>
    <s v="Output"/>
    <s v="CO2"/>
    <n v="1.5"/>
    <n v="1"/>
    <n v="1"/>
    <s v="CH4"/>
    <n v="0"/>
    <n v="1"/>
    <n v="21"/>
    <m/>
    <n v="0"/>
    <n v="0"/>
    <n v="310"/>
    <n v="16881.513600000002"/>
  </r>
  <r>
    <n v="2012"/>
    <s v="2C2"/>
    <x v="13"/>
    <n v="24104"/>
    <n v="4111200"/>
    <n v="27"/>
    <s v="Tonne"/>
    <n v="29128"/>
    <s v="Output"/>
    <s v="CO2"/>
    <n v="1.5"/>
    <n v="1"/>
    <n v="1"/>
    <s v="CH4"/>
    <n v="0"/>
    <n v="1"/>
    <n v="21"/>
    <m/>
    <n v="0"/>
    <n v="0"/>
    <n v="310"/>
    <n v="43692"/>
  </r>
  <r>
    <n v="2012"/>
    <s v="2C2"/>
    <x v="13"/>
    <n v="24104"/>
    <n v="4111200"/>
    <n v="27"/>
    <s v="Tonne"/>
    <n v="26667"/>
    <s v="Output"/>
    <s v="CO2"/>
    <n v="1.5"/>
    <n v="1"/>
    <n v="1"/>
    <s v="CH4"/>
    <n v="0"/>
    <n v="1"/>
    <n v="21"/>
    <m/>
    <n v="0"/>
    <n v="0"/>
    <n v="310"/>
    <n v="40000.5"/>
  </r>
  <r>
    <n v="2012"/>
    <s v="2C2"/>
    <x v="13"/>
    <n v="24104"/>
    <n v="4111200"/>
    <n v="27"/>
    <s v="Tonne"/>
    <n v="15828"/>
    <s v="Output"/>
    <s v="CO2"/>
    <n v="1.5"/>
    <n v="1"/>
    <n v="1"/>
    <s v="CH4"/>
    <n v="0"/>
    <n v="1"/>
    <n v="21"/>
    <m/>
    <n v="0"/>
    <n v="0"/>
    <n v="310"/>
    <n v="23742"/>
  </r>
  <r>
    <n v="2012"/>
    <s v="2C2"/>
    <x v="13"/>
    <n v="24104"/>
    <n v="4111200"/>
    <n v="27"/>
    <s v="Tonne"/>
    <n v="11687.626"/>
    <s v="Output"/>
    <s v="CO2"/>
    <n v="1.5"/>
    <n v="1"/>
    <n v="1"/>
    <s v="CH4"/>
    <n v="0"/>
    <n v="1"/>
    <n v="21"/>
    <m/>
    <n v="0"/>
    <n v="0"/>
    <n v="310"/>
    <n v="17531.438999999998"/>
  </r>
  <r>
    <n v="2012"/>
    <s v="2C2"/>
    <x v="11"/>
    <n v="24104"/>
    <n v="4111300"/>
    <n v="27"/>
    <s v="Tonne"/>
    <n v="9077.8918999999987"/>
    <s v="Output"/>
    <s v="CO2"/>
    <n v="1.3"/>
    <n v="1"/>
    <n v="1"/>
    <m/>
    <n v="0"/>
    <n v="0"/>
    <n v="21"/>
    <m/>
    <n v="0"/>
    <n v="0"/>
    <n v="310"/>
    <n v="11801.259469999999"/>
  </r>
  <r>
    <n v="2012"/>
    <s v="2C2"/>
    <x v="11"/>
    <n v="24104"/>
    <n v="4111300"/>
    <n v="27"/>
    <s v="Tonne"/>
    <n v="76072"/>
    <s v="Output"/>
    <s v="CO2"/>
    <n v="1.3"/>
    <n v="1"/>
    <n v="1"/>
    <m/>
    <n v="0"/>
    <n v="0"/>
    <n v="21"/>
    <m/>
    <n v="0"/>
    <n v="0"/>
    <n v="310"/>
    <n v="98893.6"/>
  </r>
  <r>
    <n v="2012"/>
    <s v="2C2"/>
    <x v="11"/>
    <n v="24104"/>
    <n v="4111300"/>
    <n v="27"/>
    <s v="Tonne"/>
    <n v="2709"/>
    <s v="Output"/>
    <s v="CO2"/>
    <n v="1.3"/>
    <n v="1"/>
    <n v="1"/>
    <m/>
    <n v="0"/>
    <n v="0"/>
    <n v="21"/>
    <m/>
    <n v="0"/>
    <n v="0"/>
    <n v="310"/>
    <n v="3521.7000000000003"/>
  </r>
  <r>
    <n v="2012"/>
    <s v="2C2"/>
    <x v="11"/>
    <n v="24104"/>
    <n v="4111300"/>
    <n v="27"/>
    <s v="Tonne"/>
    <n v="202918"/>
    <s v="Output"/>
    <s v="CO2"/>
    <n v="1.3"/>
    <n v="1"/>
    <n v="1"/>
    <m/>
    <n v="0"/>
    <n v="0"/>
    <n v="21"/>
    <m/>
    <n v="0"/>
    <n v="0"/>
    <n v="310"/>
    <n v="263793.40000000002"/>
  </r>
  <r>
    <n v="2012"/>
    <s v="2C2"/>
    <x v="11"/>
    <n v="24104"/>
    <n v="4111300"/>
    <n v="27"/>
    <s v="Tonne"/>
    <n v="2577"/>
    <s v="Output"/>
    <s v="CO2"/>
    <n v="1.3"/>
    <n v="1"/>
    <n v="1"/>
    <m/>
    <n v="0"/>
    <n v="0"/>
    <n v="21"/>
    <m/>
    <n v="0"/>
    <n v="0"/>
    <n v="310"/>
    <n v="3350.1"/>
  </r>
  <r>
    <n v="2012"/>
    <s v="2C2"/>
    <x v="11"/>
    <n v="24104"/>
    <n v="4111300"/>
    <n v="27"/>
    <s v="Tonne"/>
    <n v="30705"/>
    <s v="Output"/>
    <s v="CO2"/>
    <n v="1.3"/>
    <n v="1"/>
    <n v="1"/>
    <m/>
    <n v="0"/>
    <n v="0"/>
    <n v="21"/>
    <m/>
    <n v="0"/>
    <n v="0"/>
    <n v="310"/>
    <n v="39916.5"/>
  </r>
  <r>
    <n v="2012"/>
    <s v="2C2"/>
    <x v="11"/>
    <n v="24104"/>
    <n v="4111300"/>
    <n v="27"/>
    <s v="Tonne"/>
    <n v="16053"/>
    <s v="Output"/>
    <s v="CO2"/>
    <n v="1.3"/>
    <n v="1"/>
    <n v="1"/>
    <m/>
    <n v="0"/>
    <n v="0"/>
    <n v="21"/>
    <m/>
    <n v="0"/>
    <n v="0"/>
    <n v="310"/>
    <n v="20868.900000000001"/>
  </r>
  <r>
    <n v="2012"/>
    <s v="2C2"/>
    <x v="11"/>
    <n v="24104"/>
    <n v="4111300"/>
    <n v="27"/>
    <s v="Tonne"/>
    <n v="45535"/>
    <s v="Output"/>
    <s v="CO2"/>
    <n v="1.3"/>
    <n v="1"/>
    <n v="1"/>
    <m/>
    <n v="0"/>
    <n v="0"/>
    <n v="21"/>
    <m/>
    <n v="0"/>
    <n v="0"/>
    <n v="310"/>
    <n v="59195.5"/>
  </r>
  <r>
    <n v="2012"/>
    <s v="2C2"/>
    <x v="11"/>
    <n v="24104"/>
    <n v="4111300"/>
    <n v="27"/>
    <s v="Tonne"/>
    <n v="1077"/>
    <s v="Output"/>
    <s v="CO2"/>
    <n v="1.3"/>
    <n v="1"/>
    <n v="1"/>
    <m/>
    <n v="0"/>
    <n v="0"/>
    <n v="21"/>
    <m/>
    <n v="0"/>
    <n v="0"/>
    <n v="310"/>
    <n v="1400.1000000000001"/>
  </r>
  <r>
    <n v="2012"/>
    <s v="2C2"/>
    <x v="11"/>
    <n v="24104"/>
    <n v="4111300"/>
    <n v="27"/>
    <s v="Tonne"/>
    <n v="64000"/>
    <s v="Output"/>
    <s v="CO2"/>
    <n v="1.3"/>
    <n v="1"/>
    <n v="1"/>
    <m/>
    <n v="0"/>
    <n v="0"/>
    <n v="21"/>
    <m/>
    <n v="0"/>
    <n v="0"/>
    <n v="310"/>
    <n v="83200"/>
  </r>
  <r>
    <n v="2012"/>
    <s v="2C2"/>
    <x v="11"/>
    <n v="24104"/>
    <n v="4111300"/>
    <n v="27"/>
    <s v="Tonne"/>
    <n v="58746"/>
    <s v="Output"/>
    <s v="CO2"/>
    <n v="1.3"/>
    <n v="1"/>
    <n v="1"/>
    <m/>
    <n v="0"/>
    <n v="0"/>
    <n v="21"/>
    <m/>
    <n v="0"/>
    <n v="0"/>
    <n v="310"/>
    <n v="76369.8"/>
  </r>
  <r>
    <n v="2012"/>
    <s v="2C2"/>
    <x v="11"/>
    <n v="24104"/>
    <n v="4111300"/>
    <n v="27"/>
    <s v="Tonne"/>
    <n v="50789"/>
    <s v="Output"/>
    <s v="CO2"/>
    <n v="1.3"/>
    <n v="1"/>
    <n v="1"/>
    <m/>
    <n v="0"/>
    <n v="0"/>
    <n v="21"/>
    <m/>
    <n v="0"/>
    <n v="0"/>
    <n v="310"/>
    <n v="66025.7"/>
  </r>
  <r>
    <n v="2012"/>
    <s v="2C2"/>
    <x v="12"/>
    <n v="24104"/>
    <n v="4111513"/>
    <n v="27"/>
    <s v="Tonne"/>
    <n v="2551"/>
    <s v="Output"/>
    <s v="CO2"/>
    <n v="4"/>
    <n v="1E-3"/>
    <n v="1"/>
    <s v="CH4"/>
    <n v="1.1019999999999999E-3"/>
    <n v="1E-3"/>
    <n v="21"/>
    <m/>
    <n v="0"/>
    <n v="0"/>
    <n v="310"/>
    <n v="10.263035242000001"/>
  </r>
  <r>
    <n v="2012"/>
    <s v="2C2"/>
    <x v="12"/>
    <n v="24104"/>
    <n v="4111513"/>
    <n v="27"/>
    <s v="Tonne"/>
    <n v="3972"/>
    <s v="Output"/>
    <s v="CO2"/>
    <n v="4"/>
    <n v="1E-3"/>
    <n v="1"/>
    <s v="CH4"/>
    <n v="1.1019999999999999E-3"/>
    <n v="1E-3"/>
    <n v="21"/>
    <m/>
    <n v="0"/>
    <n v="0"/>
    <n v="310"/>
    <n v="15.979920024"/>
  </r>
  <r>
    <n v="2012"/>
    <s v="2C2"/>
    <x v="12"/>
    <n v="24104"/>
    <n v="4111513"/>
    <n v="27"/>
    <s v="Tonne"/>
    <n v="1715"/>
    <s v="Output"/>
    <s v="CO2"/>
    <n v="4"/>
    <n v="1E-3"/>
    <n v="1"/>
    <s v="CH4"/>
    <n v="1.1019999999999999E-3"/>
    <n v="1E-3"/>
    <n v="21"/>
    <m/>
    <n v="0"/>
    <n v="0"/>
    <n v="310"/>
    <n v="6.8996885300000006"/>
  </r>
  <r>
    <n v="2012"/>
    <s v="2C2"/>
    <x v="12"/>
    <n v="24104"/>
    <n v="4111513"/>
    <n v="27"/>
    <s v="Tonne"/>
    <n v="1367"/>
    <s v="Output"/>
    <s v="CO2"/>
    <n v="4"/>
    <n v="1E-3"/>
    <n v="1"/>
    <s v="CH4"/>
    <n v="1.1019999999999999E-3"/>
    <n v="1E-3"/>
    <n v="21"/>
    <m/>
    <n v="0"/>
    <n v="0"/>
    <n v="310"/>
    <n v="5.4996351140000002"/>
  </r>
  <r>
    <n v="2012"/>
    <s v="2C2"/>
    <x v="12"/>
    <n v="24104"/>
    <n v="4111513"/>
    <n v="27"/>
    <s v="Tonne"/>
    <n v="8816"/>
    <s v="Output"/>
    <s v="CO2"/>
    <n v="4"/>
    <n v="1E-3"/>
    <n v="1"/>
    <s v="CH4"/>
    <n v="1.1019999999999999E-3"/>
    <n v="1E-3"/>
    <n v="21"/>
    <m/>
    <n v="0"/>
    <n v="0"/>
    <n v="310"/>
    <n v="35.468019872000006"/>
  </r>
  <r>
    <n v="2012"/>
    <s v="2C2"/>
    <x v="12"/>
    <n v="24104"/>
    <n v="4111513"/>
    <n v="27"/>
    <s v="Tonne"/>
    <n v="4285"/>
    <s v="Output"/>
    <s v="CO2"/>
    <n v="4"/>
    <n v="1E-3"/>
    <n v="1"/>
    <s v="CH4"/>
    <n v="1.1019999999999999E-3"/>
    <n v="1E-3"/>
    <n v="21"/>
    <m/>
    <n v="0"/>
    <n v="0"/>
    <n v="310"/>
    <n v="17.239163470000001"/>
  </r>
  <r>
    <n v="2012"/>
    <s v="2C2"/>
    <x v="12"/>
    <n v="24104"/>
    <n v="4111513"/>
    <n v="27"/>
    <s v="Tonne"/>
    <n v="647"/>
    <s v="Output"/>
    <s v="CO2"/>
    <n v="4"/>
    <n v="1E-3"/>
    <n v="1"/>
    <s v="CH4"/>
    <n v="1.1019999999999999E-3"/>
    <n v="1E-3"/>
    <n v="21"/>
    <m/>
    <n v="0"/>
    <n v="0"/>
    <n v="310"/>
    <n v="2.6029728740000002"/>
  </r>
  <r>
    <n v="2012"/>
    <s v="2C2"/>
    <x v="12"/>
    <n v="24104"/>
    <n v="4111513"/>
    <n v="27"/>
    <s v="Tonne"/>
    <n v="47"/>
    <s v="Output"/>
    <s v="CO2"/>
    <n v="4"/>
    <n v="1E-3"/>
    <n v="1"/>
    <s v="CH4"/>
    <n v="1.1019999999999999E-3"/>
    <n v="1E-3"/>
    <n v="21"/>
    <m/>
    <n v="0"/>
    <n v="0"/>
    <n v="310"/>
    <n v="0.18908767400000001"/>
  </r>
  <r>
    <n v="2012"/>
    <s v="2C2"/>
    <x v="12"/>
    <n v="24104"/>
    <n v="4111513"/>
    <n v="27"/>
    <s v="Tonne"/>
    <n v="6333"/>
    <s v="Output"/>
    <s v="CO2"/>
    <n v="4"/>
    <n v="1E-3"/>
    <n v="1"/>
    <s v="CH4"/>
    <n v="1.1019999999999999E-3"/>
    <n v="1E-3"/>
    <n v="21"/>
    <m/>
    <n v="0"/>
    <n v="0"/>
    <n v="310"/>
    <n v="25.478558286000002"/>
  </r>
  <r>
    <n v="2012"/>
    <s v="2C2"/>
    <x v="12"/>
    <n v="24104"/>
    <n v="4111513"/>
    <n v="27"/>
    <s v="Tonne"/>
    <n v="1255"/>
    <s v="Output"/>
    <s v="CO2"/>
    <n v="4"/>
    <n v="1E-3"/>
    <n v="1"/>
    <s v="CH4"/>
    <n v="1.1019999999999999E-3"/>
    <n v="1E-3"/>
    <n v="21"/>
    <m/>
    <n v="0"/>
    <n v="0"/>
    <n v="310"/>
    <n v="5.0490432100000007"/>
  </r>
  <r>
    <n v="2012"/>
    <s v="2C2"/>
    <x v="12"/>
    <n v="24104"/>
    <n v="4111513"/>
    <n v="27"/>
    <s v="Tonne"/>
    <n v="2776"/>
    <s v="Output"/>
    <s v="CO2"/>
    <n v="4"/>
    <n v="1E-3"/>
    <n v="1"/>
    <s v="CH4"/>
    <n v="1.1019999999999999E-3"/>
    <n v="1E-3"/>
    <n v="21"/>
    <m/>
    <n v="0"/>
    <n v="0"/>
    <n v="310"/>
    <n v="11.168242192000001"/>
  </r>
  <r>
    <n v="2012"/>
    <s v="2C2"/>
    <x v="12"/>
    <n v="24104"/>
    <n v="4111513"/>
    <n v="27"/>
    <s v="Tonne"/>
    <n v="2808"/>
    <s v="Output"/>
    <s v="CO2"/>
    <n v="4"/>
    <n v="1E-3"/>
    <n v="1"/>
    <s v="CH4"/>
    <n v="1.1019999999999999E-3"/>
    <n v="1E-3"/>
    <n v="21"/>
    <m/>
    <n v="0"/>
    <n v="0"/>
    <n v="310"/>
    <n v="11.296982736"/>
  </r>
  <r>
    <n v="2012"/>
    <s v="2C2"/>
    <x v="12"/>
    <n v="24104"/>
    <n v="4111513"/>
    <n v="27"/>
    <s v="Tonne"/>
    <n v="15458"/>
    <s v="Output"/>
    <s v="CO2"/>
    <n v="4"/>
    <n v="1E-3"/>
    <n v="1"/>
    <s v="CH4"/>
    <n v="1.1019999999999999E-3"/>
    <n v="1E-3"/>
    <n v="21"/>
    <m/>
    <n v="0"/>
    <n v="0"/>
    <n v="310"/>
    <n v="62.189729036000003"/>
  </r>
  <r>
    <n v="2012"/>
    <s v="2C2"/>
    <x v="12"/>
    <n v="24104"/>
    <n v="4111513"/>
    <n v="27"/>
    <s v="Tonne"/>
    <n v="17970"/>
    <s v="Output"/>
    <s v="CO2"/>
    <n v="4"/>
    <n v="1E-3"/>
    <n v="1"/>
    <s v="CH4"/>
    <n v="1.1019999999999999E-3"/>
    <n v="1E-3"/>
    <n v="21"/>
    <m/>
    <n v="0"/>
    <n v="0"/>
    <n v="310"/>
    <n v="72.295861739999992"/>
  </r>
  <r>
    <n v="2012"/>
    <s v="2C2"/>
    <x v="12"/>
    <n v="24104"/>
    <n v="4111513"/>
    <n v="27"/>
    <s v="Tonne"/>
    <n v="1937"/>
    <s v="Output"/>
    <s v="CO2"/>
    <n v="4"/>
    <n v="1E-3"/>
    <n v="1"/>
    <s v="CH4"/>
    <n v="1.1019999999999999E-3"/>
    <n v="1E-3"/>
    <n v="21"/>
    <m/>
    <n v="0"/>
    <n v="0"/>
    <n v="310"/>
    <n v="7.7928260539999998"/>
  </r>
  <r>
    <n v="2012"/>
    <s v="2D1"/>
    <x v="14"/>
    <n v="10108"/>
    <n v="3338011"/>
    <n v="12"/>
    <s v="Litres"/>
    <n v="624536.25"/>
    <s v="Input"/>
    <s v="CO2"/>
    <n v="73.3"/>
    <n v="3.3200000000000001E-5"/>
    <n v="1"/>
    <m/>
    <n v="0"/>
    <n v="0"/>
    <n v="21"/>
    <m/>
    <n v="0"/>
    <n v="0"/>
    <n v="310"/>
    <n v="1519.8464365500001"/>
  </r>
  <r>
    <n v="2012"/>
    <s v="2D1"/>
    <x v="14"/>
    <n v="10305"/>
    <n v="3338006"/>
    <n v="12"/>
    <s v="Litres"/>
    <n v="995949.07519999996"/>
    <s v="Input"/>
    <s v="CO2"/>
    <n v="73.3"/>
    <n v="3.3200000000000001E-5"/>
    <n v="1"/>
    <m/>
    <n v="0"/>
    <n v="0"/>
    <n v="21"/>
    <m/>
    <n v="0"/>
    <n v="0"/>
    <n v="310"/>
    <n v="2423.7018314437119"/>
  </r>
  <r>
    <n v="2012"/>
    <s v="2D1"/>
    <x v="14"/>
    <n v="10305"/>
    <n v="3338012"/>
    <n v="12"/>
    <s v="Litres"/>
    <n v="853721"/>
    <s v="Input"/>
    <s v="CO2"/>
    <n v="73.3"/>
    <n v="3.3200000000000001E-5"/>
    <n v="1"/>
    <m/>
    <n v="0"/>
    <n v="0"/>
    <n v="21"/>
    <m/>
    <n v="0"/>
    <n v="0"/>
    <n v="310"/>
    <n v="2077.58127676"/>
  </r>
  <r>
    <n v="2012"/>
    <s v="2D1"/>
    <x v="14"/>
    <n v="10401"/>
    <n v="3338007"/>
    <n v="12"/>
    <s v="Litres"/>
    <n v="2044724"/>
    <s v="Input"/>
    <s v="CO2"/>
    <n v="73.3"/>
    <n v="3.3200000000000001E-5"/>
    <n v="1"/>
    <m/>
    <n v="0"/>
    <n v="0"/>
    <n v="21"/>
    <m/>
    <n v="0"/>
    <n v="0"/>
    <n v="310"/>
    <n v="4975.9585374399994"/>
  </r>
  <r>
    <n v="2012"/>
    <s v="2D1"/>
    <x v="14"/>
    <n v="10401"/>
    <n v="3338007"/>
    <n v="12"/>
    <s v="Litres"/>
    <n v="171637"/>
    <s v="Input"/>
    <s v="CO2"/>
    <n v="73.3"/>
    <n v="3.3200000000000001E-5"/>
    <n v="1"/>
    <m/>
    <n v="0"/>
    <n v="0"/>
    <n v="21"/>
    <m/>
    <n v="0"/>
    <n v="0"/>
    <n v="310"/>
    <n v="417.68893772000001"/>
  </r>
  <r>
    <n v="2012"/>
    <s v="2D1"/>
    <x v="14"/>
    <n v="10401"/>
    <n v="3338012"/>
    <n v="12"/>
    <s v="Litres"/>
    <n v="21300000"/>
    <s v="Input"/>
    <s v="CO2"/>
    <n v="73.3"/>
    <n v="3.3200000000000001E-5"/>
    <n v="1"/>
    <m/>
    <n v="0"/>
    <n v="0"/>
    <n v="21"/>
    <m/>
    <n v="0"/>
    <n v="0"/>
    <n v="310"/>
    <n v="51834.828000000001"/>
  </r>
  <r>
    <n v="2012"/>
    <s v="2D1"/>
    <x v="14"/>
    <n v="10401"/>
    <n v="3338012"/>
    <n v="12"/>
    <s v="Litres"/>
    <n v="1398947"/>
    <s v="Input"/>
    <s v="CO2"/>
    <n v="73.3"/>
    <n v="3.3200000000000001E-5"/>
    <n v="1"/>
    <m/>
    <n v="0"/>
    <n v="0"/>
    <n v="21"/>
    <m/>
    <n v="0"/>
    <n v="0"/>
    <n v="310"/>
    <n v="3404.4214613199997"/>
  </r>
  <r>
    <n v="2012"/>
    <s v="2D1"/>
    <x v="14"/>
    <n v="10401"/>
    <n v="3338012"/>
    <n v="12"/>
    <s v="Litres"/>
    <n v="234144"/>
    <s v="Input"/>
    <s v="CO2"/>
    <n v="73.3"/>
    <n v="3.3200000000000001E-5"/>
    <n v="1"/>
    <m/>
    <n v="0"/>
    <n v="0"/>
    <n v="21"/>
    <m/>
    <n v="0"/>
    <n v="0"/>
    <n v="310"/>
    <n v="569.80347264"/>
  </r>
  <r>
    <n v="2012"/>
    <s v="2D1"/>
    <x v="14"/>
    <n v="10402"/>
    <n v="3338012"/>
    <n v="12"/>
    <s v="Litres"/>
    <n v="20331960"/>
    <s v="Input"/>
    <s v="CO2"/>
    <n v="73.3"/>
    <n v="3.3200000000000001E-5"/>
    <n v="1"/>
    <m/>
    <n v="0"/>
    <n v="0"/>
    <n v="21"/>
    <m/>
    <n v="0"/>
    <n v="0"/>
    <n v="310"/>
    <n v="49479.044577599998"/>
  </r>
  <r>
    <n v="2012"/>
    <s v="2D1"/>
    <x v="14"/>
    <n v="10402"/>
    <n v="3338012"/>
    <n v="12"/>
    <s v="Litres"/>
    <n v="185400000"/>
    <s v="Input"/>
    <s v="CO2"/>
    <n v="73.3"/>
    <n v="3.3200000000000001E-5"/>
    <n v="1"/>
    <m/>
    <n v="0"/>
    <n v="0"/>
    <n v="21"/>
    <m/>
    <n v="0"/>
    <n v="0"/>
    <n v="310"/>
    <n v="451182.02400000003"/>
  </r>
  <r>
    <n v="2012"/>
    <s v="2D1"/>
    <x v="14"/>
    <n v="10402"/>
    <n v="3338012"/>
    <n v="12"/>
    <s v="Litres"/>
    <n v="29020926"/>
    <s v="Input"/>
    <s v="CO2"/>
    <n v="73.3"/>
    <n v="3.3200000000000001E-5"/>
    <n v="1"/>
    <m/>
    <n v="0"/>
    <n v="0"/>
    <n v="21"/>
    <m/>
    <n v="0"/>
    <n v="0"/>
    <n v="310"/>
    <n v="70624.164676560002"/>
  </r>
  <r>
    <n v="2012"/>
    <s v="2D1"/>
    <x v="14"/>
    <n v="10402"/>
    <n v="3338012"/>
    <n v="12"/>
    <s v="Litres"/>
    <n v="1819943"/>
    <s v="Input"/>
    <s v="CO2"/>
    <n v="73.3"/>
    <n v="3.3200000000000001E-5"/>
    <n v="1"/>
    <m/>
    <n v="0"/>
    <n v="0"/>
    <n v="21"/>
    <m/>
    <n v="0"/>
    <n v="0"/>
    <n v="310"/>
    <n v="4428.9404870799999"/>
  </r>
  <r>
    <n v="2012"/>
    <s v="2D1"/>
    <x v="14"/>
    <n v="10402"/>
    <n v="3338012"/>
    <n v="12"/>
    <s v="Litres"/>
    <n v="5894840"/>
    <s v="Input"/>
    <s v="CO2"/>
    <n v="73.3"/>
    <n v="3.3200000000000001E-5"/>
    <n v="1"/>
    <m/>
    <n v="0"/>
    <n v="0"/>
    <n v="21"/>
    <m/>
    <n v="0"/>
    <n v="0"/>
    <n v="310"/>
    <n v="14345.4468304"/>
  </r>
  <r>
    <n v="2012"/>
    <s v="2D1"/>
    <x v="14"/>
    <n v="10509"/>
    <n v="3338007"/>
    <n v="12"/>
    <s v="Litres"/>
    <n v="340931"/>
    <s v="Input"/>
    <s v="CO2"/>
    <n v="73.3"/>
    <n v="3.3200000000000001E-5"/>
    <n v="1"/>
    <m/>
    <n v="0"/>
    <n v="0"/>
    <n v="21"/>
    <m/>
    <n v="0"/>
    <n v="0"/>
    <n v="310"/>
    <n v="829.67604435999999"/>
  </r>
  <r>
    <n v="2012"/>
    <s v="2D1"/>
    <x v="14"/>
    <n v="10629"/>
    <n v="3338007"/>
    <n v="12"/>
    <s v="Litres"/>
    <n v="8953.75"/>
    <s v="Input"/>
    <s v="CO2"/>
    <n v="73.3"/>
    <n v="3.3200000000000001E-5"/>
    <n v="1"/>
    <m/>
    <n v="0"/>
    <n v="0"/>
    <n v="21"/>
    <m/>
    <n v="0"/>
    <n v="0"/>
    <n v="310"/>
    <n v="21.78948785"/>
  </r>
  <r>
    <n v="2012"/>
    <s v="2D1"/>
    <x v="14"/>
    <n v="10711"/>
    <n v="3338007"/>
    <n v="12"/>
    <s v="Litres"/>
    <n v="18608.232599999999"/>
    <s v="Input"/>
    <s v="CO2"/>
    <n v="73.3"/>
    <n v="3.3200000000000001E-5"/>
    <n v="1"/>
    <m/>
    <n v="0"/>
    <n v="0"/>
    <n v="21"/>
    <m/>
    <n v="0"/>
    <n v="0"/>
    <n v="310"/>
    <n v="45.284250526055999"/>
  </r>
  <r>
    <n v="2012"/>
    <s v="2D1"/>
    <x v="14"/>
    <n v="10711"/>
    <n v="3338007"/>
    <n v="12"/>
    <s v="Litres"/>
    <n v="63036.492599999998"/>
    <s v="Input"/>
    <s v="CO2"/>
    <n v="73.3"/>
    <n v="3.3200000000000001E-5"/>
    <n v="1"/>
    <m/>
    <n v="0"/>
    <n v="0"/>
    <n v="21"/>
    <m/>
    <n v="0"/>
    <n v="0"/>
    <n v="310"/>
    <n v="153.40308693165599"/>
  </r>
  <r>
    <n v="2012"/>
    <s v="2D1"/>
    <x v="14"/>
    <n v="10711"/>
    <n v="3338010"/>
    <n v="12"/>
    <s v="Litres"/>
    <n v="35897.360000000001"/>
    <s v="Input"/>
    <s v="CO2"/>
    <n v="73.3"/>
    <n v="3.3200000000000001E-5"/>
    <n v="1"/>
    <m/>
    <n v="0"/>
    <n v="0"/>
    <n v="21"/>
    <m/>
    <n v="0"/>
    <n v="0"/>
    <n v="310"/>
    <n v="87.358379401600004"/>
  </r>
  <r>
    <n v="2012"/>
    <s v="2D1"/>
    <x v="14"/>
    <n v="10795"/>
    <n v="3338012"/>
    <n v="12"/>
    <s v="Litres"/>
    <n v="645038"/>
    <s v="Input"/>
    <s v="CO2"/>
    <n v="73.3"/>
    <n v="3.3200000000000001E-5"/>
    <n v="1"/>
    <m/>
    <n v="0"/>
    <n v="0"/>
    <n v="21"/>
    <m/>
    <n v="0"/>
    <n v="0"/>
    <n v="310"/>
    <n v="1569.7386752800001"/>
  </r>
  <r>
    <n v="2012"/>
    <s v="2D1"/>
    <x v="14"/>
    <n v="13111"/>
    <n v="3338003"/>
    <n v="12"/>
    <s v="Litres"/>
    <n v="20584"/>
    <s v="Input"/>
    <s v="CO2"/>
    <n v="73.3"/>
    <n v="3.3200000000000001E-5"/>
    <n v="1"/>
    <m/>
    <n v="0"/>
    <n v="0"/>
    <n v="21"/>
    <m/>
    <n v="0"/>
    <n v="0"/>
    <n v="310"/>
    <n v="50.092399039999997"/>
  </r>
  <r>
    <n v="2012"/>
    <s v="2D1"/>
    <x v="14"/>
    <n v="13111"/>
    <n v="3338012"/>
    <n v="12"/>
    <s v="Litres"/>
    <n v="1386928"/>
    <s v="Input"/>
    <s v="CO2"/>
    <n v="73.3"/>
    <n v="3.3200000000000001E-5"/>
    <n v="1"/>
    <m/>
    <n v="0"/>
    <n v="0"/>
    <n v="21"/>
    <m/>
    <n v="0"/>
    <n v="0"/>
    <n v="310"/>
    <n v="3375.1725036799999"/>
  </r>
  <r>
    <n v="2012"/>
    <s v="2D1"/>
    <x v="14"/>
    <n v="13114"/>
    <n v="3338003"/>
    <n v="12"/>
    <s v="Litres"/>
    <n v="916639.06560000009"/>
    <s v="Input"/>
    <s v="CO2"/>
    <n v="73.3"/>
    <n v="3.3200000000000001E-5"/>
    <n v="1"/>
    <m/>
    <n v="0"/>
    <n v="0"/>
    <n v="21"/>
    <m/>
    <n v="0"/>
    <n v="0"/>
    <n v="310"/>
    <n v="2230.696164481536"/>
  </r>
  <r>
    <n v="2012"/>
    <s v="2D1"/>
    <x v="14"/>
    <n v="13114"/>
    <n v="3338003"/>
    <n v="12"/>
    <s v="Litres"/>
    <n v="750553.60000000009"/>
    <s v="Input"/>
    <s v="CO2"/>
    <n v="73.3"/>
    <n v="3.3200000000000001E-5"/>
    <n v="1"/>
    <m/>
    <n v="0"/>
    <n v="0"/>
    <n v="21"/>
    <m/>
    <n v="0"/>
    <n v="0"/>
    <n v="310"/>
    <n v="1826.5172188160002"/>
  </r>
  <r>
    <n v="2012"/>
    <s v="2D1"/>
    <x v="14"/>
    <n v="13114"/>
    <n v="3338003"/>
    <n v="12"/>
    <s v="Litres"/>
    <n v="753285"/>
    <s v="Input"/>
    <s v="CO2"/>
    <n v="73.3"/>
    <n v="3.3200000000000001E-5"/>
    <n v="1"/>
    <m/>
    <n v="0"/>
    <n v="0"/>
    <n v="21"/>
    <m/>
    <n v="0"/>
    <n v="0"/>
    <n v="310"/>
    <n v="1833.1642446000001"/>
  </r>
  <r>
    <n v="2012"/>
    <s v="2D1"/>
    <x v="14"/>
    <n v="13114"/>
    <n v="3338003"/>
    <n v="12"/>
    <s v="Litres"/>
    <n v="76964.80230000001"/>
    <s v="Input"/>
    <s v="CO2"/>
    <n v="73.3"/>
    <n v="3.3200000000000001E-5"/>
    <n v="1"/>
    <m/>
    <n v="0"/>
    <n v="0"/>
    <n v="21"/>
    <m/>
    <n v="0"/>
    <n v="0"/>
    <n v="310"/>
    <n v="187.29846428518803"/>
  </r>
  <r>
    <n v="2012"/>
    <s v="2D1"/>
    <x v="14"/>
    <n v="13114"/>
    <n v="3338003"/>
    <n v="12"/>
    <s v="Litres"/>
    <n v="1449096"/>
    <s v="Input"/>
    <s v="CO2"/>
    <n v="73.3"/>
    <n v="3.3200000000000001E-5"/>
    <n v="1"/>
    <m/>
    <n v="0"/>
    <n v="0"/>
    <n v="21"/>
    <m/>
    <n v="0"/>
    <n v="0"/>
    <n v="310"/>
    <n v="3526.4620617599999"/>
  </r>
  <r>
    <n v="2012"/>
    <s v="2D1"/>
    <x v="14"/>
    <n v="13114"/>
    <n v="3338003"/>
    <n v="12"/>
    <s v="Litres"/>
    <n v="1102129.4664"/>
    <s v="Input"/>
    <s v="CO2"/>
    <n v="73.3"/>
    <n v="3.3200000000000001E-5"/>
    <n v="1"/>
    <m/>
    <n v="0"/>
    <n v="0"/>
    <n v="21"/>
    <m/>
    <n v="0"/>
    <n v="0"/>
    <n v="310"/>
    <n v="2682.0981842523838"/>
  </r>
  <r>
    <n v="2012"/>
    <s v="2D1"/>
    <x v="14"/>
    <n v="13114"/>
    <n v="3338003"/>
    <n v="12"/>
    <s v="Litres"/>
    <n v="111969"/>
    <s v="Input"/>
    <s v="CO2"/>
    <n v="73.3"/>
    <n v="3.3200000000000001E-5"/>
    <n v="1"/>
    <m/>
    <n v="0"/>
    <n v="0"/>
    <n v="21"/>
    <m/>
    <n v="0"/>
    <n v="0"/>
    <n v="310"/>
    <n v="272.48327963999998"/>
  </r>
  <r>
    <n v="2012"/>
    <s v="2D1"/>
    <x v="14"/>
    <n v="13114"/>
    <n v="3338003"/>
    <n v="12"/>
    <s v="Litres"/>
    <n v="573728"/>
    <s v="Input"/>
    <s v="CO2"/>
    <n v="73.3"/>
    <n v="3.3200000000000001E-5"/>
    <n v="1"/>
    <m/>
    <n v="0"/>
    <n v="0"/>
    <n v="21"/>
    <m/>
    <n v="0"/>
    <n v="0"/>
    <n v="310"/>
    <n v="1396.2015116800001"/>
  </r>
  <r>
    <n v="2012"/>
    <s v="2D1"/>
    <x v="14"/>
    <n v="13114"/>
    <n v="3338003"/>
    <n v="12"/>
    <s v="Litres"/>
    <n v="179478"/>
    <s v="Input"/>
    <s v="CO2"/>
    <n v="73.3"/>
    <n v="3.3200000000000001E-5"/>
    <n v="1"/>
    <m/>
    <n v="0"/>
    <n v="0"/>
    <n v="21"/>
    <m/>
    <n v="0"/>
    <n v="0"/>
    <n v="310"/>
    <n v="436.77048168000005"/>
  </r>
  <r>
    <n v="2012"/>
    <s v="2D1"/>
    <x v="14"/>
    <n v="13114"/>
    <n v="3338007"/>
    <n v="12"/>
    <s v="Litres"/>
    <n v="639832"/>
    <s v="Input"/>
    <s v="CO2"/>
    <n v="73.3"/>
    <n v="3.3200000000000001E-5"/>
    <n v="1"/>
    <m/>
    <n v="0"/>
    <n v="0"/>
    <n v="21"/>
    <m/>
    <n v="0"/>
    <n v="0"/>
    <n v="310"/>
    <n v="1557.0695619200001"/>
  </r>
  <r>
    <n v="2012"/>
    <s v="2D1"/>
    <x v="14"/>
    <n v="13114"/>
    <n v="3338007"/>
    <n v="12"/>
    <s v="Litres"/>
    <n v="176219.41440000001"/>
    <s v="Input"/>
    <s v="CO2"/>
    <n v="73.3"/>
    <n v="3.3200000000000001E-5"/>
    <n v="1"/>
    <m/>
    <n v="0"/>
    <n v="0"/>
    <n v="21"/>
    <m/>
    <n v="0"/>
    <n v="0"/>
    <n v="310"/>
    <n v="428.84051810726402"/>
  </r>
  <r>
    <n v="2012"/>
    <s v="2D1"/>
    <x v="14"/>
    <n v="13114"/>
    <n v="3338007"/>
    <n v="12"/>
    <s v="Litres"/>
    <n v="104221.0629"/>
    <s v="Input"/>
    <s v="CO2"/>
    <n v="73.3"/>
    <n v="3.3200000000000001E-5"/>
    <n v="1"/>
    <m/>
    <n v="0"/>
    <n v="0"/>
    <n v="21"/>
    <m/>
    <n v="0"/>
    <n v="0"/>
    <n v="310"/>
    <n v="253.62820983092402"/>
  </r>
  <r>
    <n v="2012"/>
    <s v="2D1"/>
    <x v="14"/>
    <n v="13114"/>
    <n v="3338007"/>
    <n v="12"/>
    <s v="Litres"/>
    <n v="205901.99040000001"/>
    <s v="Input"/>
    <s v="CO2"/>
    <n v="73.3"/>
    <n v="3.3200000000000001E-5"/>
    <n v="1"/>
    <m/>
    <n v="0"/>
    <n v="0"/>
    <n v="21"/>
    <m/>
    <n v="0"/>
    <n v="0"/>
    <n v="310"/>
    <n v="501.07484775782405"/>
  </r>
  <r>
    <n v="2012"/>
    <s v="2D1"/>
    <x v="14"/>
    <n v="13114"/>
    <n v="3338008"/>
    <n v="12"/>
    <s v="Litres"/>
    <n v="928368"/>
    <s v="Input"/>
    <s v="CO2"/>
    <n v="73.3"/>
    <n v="3.3200000000000001E-5"/>
    <n v="1"/>
    <m/>
    <n v="0"/>
    <n v="0"/>
    <n v="21"/>
    <m/>
    <n v="0"/>
    <n v="0"/>
    <n v="310"/>
    <n v="2259.2392300799997"/>
  </r>
  <r>
    <n v="2012"/>
    <s v="2D1"/>
    <x v="14"/>
    <n v="13114"/>
    <n v="3338012"/>
    <n v="12"/>
    <s v="Litres"/>
    <n v="1116001"/>
    <s v="Input"/>
    <s v="CO2"/>
    <n v="73.3"/>
    <n v="3.3200000000000001E-5"/>
    <n v="1"/>
    <m/>
    <n v="0"/>
    <n v="0"/>
    <n v="21"/>
    <m/>
    <n v="0"/>
    <n v="0"/>
    <n v="310"/>
    <n v="2715.8553935599998"/>
  </r>
  <r>
    <n v="2012"/>
    <s v="2D1"/>
    <x v="14"/>
    <n v="13114"/>
    <n v="3338012"/>
    <n v="12"/>
    <s v="Litres"/>
    <n v="499860"/>
    <s v="Input"/>
    <s v="CO2"/>
    <n v="73.3"/>
    <n v="3.3200000000000001E-5"/>
    <n v="1"/>
    <m/>
    <n v="0"/>
    <n v="0"/>
    <n v="21"/>
    <m/>
    <n v="0"/>
    <n v="0"/>
    <n v="310"/>
    <n v="1216.4393016000001"/>
  </r>
  <r>
    <n v="2012"/>
    <s v="2D1"/>
    <x v="14"/>
    <n v="13124"/>
    <n v="3338003"/>
    <n v="12"/>
    <s v="Litres"/>
    <n v="100117.6584"/>
    <s v="Input"/>
    <s v="CO2"/>
    <n v="73.3"/>
    <n v="3.3200000000000001E-5"/>
    <n v="1"/>
    <m/>
    <n v="0"/>
    <n v="0"/>
    <n v="21"/>
    <m/>
    <n v="0"/>
    <n v="0"/>
    <n v="310"/>
    <n v="243.64232877590399"/>
  </r>
  <r>
    <n v="2012"/>
    <s v="2D1"/>
    <x v="14"/>
    <n v="13124"/>
    <n v="3338003"/>
    <n v="12"/>
    <s v="Litres"/>
    <n v="9003475.2000000011"/>
    <s v="Input"/>
    <s v="CO2"/>
    <n v="73.3"/>
    <n v="3.3200000000000001E-5"/>
    <n v="1"/>
    <m/>
    <n v="0"/>
    <n v="0"/>
    <n v="21"/>
    <m/>
    <n v="0"/>
    <n v="0"/>
    <n v="310"/>
    <n v="21910.497107712003"/>
  </r>
  <r>
    <n v="2012"/>
    <s v="2D1"/>
    <x v="14"/>
    <n v="13124"/>
    <n v="3338003"/>
    <n v="12"/>
    <s v="Litres"/>
    <n v="150642.2856"/>
    <s v="Input"/>
    <s v="CO2"/>
    <n v="73.3"/>
    <n v="3.3200000000000001E-5"/>
    <n v="1"/>
    <m/>
    <n v="0"/>
    <n v="0"/>
    <n v="21"/>
    <m/>
    <n v="0"/>
    <n v="0"/>
    <n v="310"/>
    <n v="366.59704054473599"/>
  </r>
  <r>
    <n v="2012"/>
    <s v="2D1"/>
    <x v="14"/>
    <n v="13124"/>
    <n v="3338003"/>
    <n v="12"/>
    <s v="Litres"/>
    <n v="549178.28189999994"/>
    <s v="Input"/>
    <s v="CO2"/>
    <n v="73.3"/>
    <n v="3.3200000000000001E-5"/>
    <n v="1"/>
    <m/>
    <n v="0"/>
    <n v="0"/>
    <n v="21"/>
    <m/>
    <n v="0"/>
    <n v="0"/>
    <n v="310"/>
    <n v="1336.4582997005639"/>
  </r>
  <r>
    <n v="2012"/>
    <s v="2D1"/>
    <x v="14"/>
    <n v="13124"/>
    <n v="3338005"/>
    <n v="12"/>
    <s v="Litres"/>
    <n v="7118.6784000000007"/>
    <s v="Input"/>
    <s v="CO2"/>
    <n v="73.3"/>
    <n v="3.3200000000000001E-5"/>
    <n v="1"/>
    <m/>
    <n v="0"/>
    <n v="0"/>
    <n v="21"/>
    <m/>
    <n v="0"/>
    <n v="0"/>
    <n v="310"/>
    <n v="17.323731007104001"/>
  </r>
  <r>
    <n v="2012"/>
    <s v="2D1"/>
    <x v="14"/>
    <n v="15122"/>
    <n v="3338005"/>
    <n v="12"/>
    <s v="Litres"/>
    <n v="17360"/>
    <s v="Input"/>
    <s v="CO2"/>
    <n v="73.3"/>
    <n v="3.3200000000000001E-5"/>
    <n v="1"/>
    <m/>
    <n v="0"/>
    <n v="0"/>
    <n v="21"/>
    <m/>
    <n v="0"/>
    <n v="0"/>
    <n v="310"/>
    <n v="42.246601599999998"/>
  </r>
  <r>
    <n v="2012"/>
    <s v="2D1"/>
    <x v="14"/>
    <n v="16211"/>
    <n v="3338012"/>
    <n v="12"/>
    <s v="Litres"/>
    <n v="2676"/>
    <s v="Input"/>
    <s v="CO2"/>
    <n v="73.3"/>
    <n v="3.3200000000000001E-5"/>
    <n v="1"/>
    <m/>
    <n v="0"/>
    <n v="0"/>
    <n v="21"/>
    <m/>
    <n v="0"/>
    <n v="0"/>
    <n v="310"/>
    <n v="6.5122065600000001"/>
  </r>
  <r>
    <n v="2012"/>
    <s v="2D1"/>
    <x v="14"/>
    <n v="16292"/>
    <n v="3338005"/>
    <n v="12"/>
    <s v="Litres"/>
    <n v="19104"/>
    <s v="Input"/>
    <s v="CO2"/>
    <n v="73.3"/>
    <n v="3.3200000000000001E-5"/>
    <n v="1"/>
    <m/>
    <n v="0"/>
    <n v="0"/>
    <n v="21"/>
    <m/>
    <n v="0"/>
    <n v="0"/>
    <n v="310"/>
    <n v="46.490730239999998"/>
  </r>
  <r>
    <n v="2012"/>
    <s v="2D1"/>
    <x v="14"/>
    <n v="17014"/>
    <n v="3338007"/>
    <n v="12"/>
    <s v="Litres"/>
    <n v="10585827.75"/>
    <s v="Input"/>
    <s v="CO2"/>
    <n v="73.3"/>
    <n v="3.3200000000000001E-5"/>
    <n v="1"/>
    <m/>
    <n v="0"/>
    <n v="0"/>
    <n v="21"/>
    <m/>
    <n v="0"/>
    <n v="0"/>
    <n v="310"/>
    <n v="25761.246979289997"/>
  </r>
  <r>
    <n v="2012"/>
    <s v="2D1"/>
    <x v="14"/>
    <n v="17099"/>
    <n v="3338007"/>
    <n v="12"/>
    <s v="Litres"/>
    <n v="50"/>
    <s v="Input"/>
    <s v="CO2"/>
    <n v="73.3"/>
    <n v="3.3200000000000001E-5"/>
    <n v="1"/>
    <m/>
    <n v="0"/>
    <n v="0"/>
    <n v="21"/>
    <m/>
    <n v="0"/>
    <n v="0"/>
    <n v="310"/>
    <n v="0.12167800000000001"/>
  </r>
  <r>
    <n v="2012"/>
    <s v="2D1"/>
    <x v="14"/>
    <n v="18111"/>
    <n v="3338006"/>
    <n v="12"/>
    <s v="Litres"/>
    <n v="11670"/>
    <s v="Input"/>
    <s v="CO2"/>
    <n v="73.3"/>
    <n v="3.3200000000000001E-5"/>
    <n v="1"/>
    <m/>
    <n v="0"/>
    <n v="0"/>
    <n v="21"/>
    <m/>
    <n v="0"/>
    <n v="0"/>
    <n v="310"/>
    <n v="28.399645200000002"/>
  </r>
  <r>
    <n v="2012"/>
    <s v="2D1"/>
    <x v="14"/>
    <n v="19209"/>
    <n v="3338001"/>
    <n v="12"/>
    <s v="Litres"/>
    <n v="41500000"/>
    <s v="Input"/>
    <s v="CO2"/>
    <n v="73.3"/>
    <n v="3.3200000000000001E-5"/>
    <n v="1"/>
    <m/>
    <n v="0"/>
    <n v="0"/>
    <n v="21"/>
    <m/>
    <n v="0"/>
    <n v="0"/>
    <n v="310"/>
    <n v="100992.74"/>
  </r>
  <r>
    <n v="2012"/>
    <s v="2D1"/>
    <x v="14"/>
    <n v="19209"/>
    <n v="3338001"/>
    <n v="12"/>
    <s v="Litres"/>
    <n v="41988.75"/>
    <s v="Input"/>
    <s v="CO2"/>
    <n v="73.3"/>
    <n v="3.3200000000000001E-5"/>
    <n v="1"/>
    <m/>
    <n v="0"/>
    <n v="0"/>
    <n v="21"/>
    <m/>
    <n v="0"/>
    <n v="0"/>
    <n v="310"/>
    <n v="102.18214245"/>
  </r>
  <r>
    <n v="2012"/>
    <s v="2D1"/>
    <x v="14"/>
    <n v="19209"/>
    <n v="3338007"/>
    <n v="12"/>
    <s v="Litres"/>
    <n v="10527286.196700001"/>
    <s v="Input"/>
    <s v="CO2"/>
    <n v="73.3"/>
    <n v="3.3200000000000001E-5"/>
    <n v="1"/>
    <m/>
    <n v="0"/>
    <n v="0"/>
    <n v="21"/>
    <m/>
    <n v="0"/>
    <n v="0"/>
    <n v="310"/>
    <n v="25618.782596841254"/>
  </r>
  <r>
    <n v="2012"/>
    <s v="2D1"/>
    <x v="14"/>
    <n v="19209"/>
    <n v="3338007"/>
    <n v="12"/>
    <s v="Litres"/>
    <n v="77403.157200000001"/>
    <s v="Input"/>
    <s v="CO2"/>
    <n v="73.3"/>
    <n v="3.3200000000000001E-5"/>
    <n v="1"/>
    <m/>
    <n v="0"/>
    <n v="0"/>
    <n v="21"/>
    <m/>
    <n v="0"/>
    <n v="0"/>
    <n v="310"/>
    <n v="188.36522723563198"/>
  </r>
  <r>
    <n v="2012"/>
    <s v="2D1"/>
    <x v="14"/>
    <n v="19209"/>
    <n v="3338007"/>
    <n v="12"/>
    <s v="Litres"/>
    <n v="5073936"/>
    <s v="Input"/>
    <s v="CO2"/>
    <n v="73.3"/>
    <n v="3.3200000000000001E-5"/>
    <n v="1"/>
    <m/>
    <n v="0"/>
    <n v="0"/>
    <n v="21"/>
    <m/>
    <n v="0"/>
    <n v="0"/>
    <n v="310"/>
    <n v="12347.727692160001"/>
  </r>
  <r>
    <n v="2012"/>
    <s v="2D1"/>
    <x v="14"/>
    <n v="19209"/>
    <n v="3338007"/>
    <n v="12"/>
    <s v="Litres"/>
    <n v="1215917.5734999999"/>
    <s v="Input"/>
    <s v="CO2"/>
    <n v="73.3"/>
    <n v="3.3200000000000001E-5"/>
    <n v="1"/>
    <m/>
    <n v="0"/>
    <n v="0"/>
    <n v="21"/>
    <m/>
    <n v="0"/>
    <n v="0"/>
    <n v="310"/>
    <n v="2959.0083701666599"/>
  </r>
  <r>
    <n v="2012"/>
    <s v="2D1"/>
    <x v="14"/>
    <n v="19209"/>
    <n v="3338012"/>
    <n v="12"/>
    <s v="Litres"/>
    <n v="2087.6855"/>
    <s v="Input"/>
    <s v="CO2"/>
    <n v="73.3"/>
    <n v="3.3200000000000001E-5"/>
    <n v="1"/>
    <m/>
    <n v="0"/>
    <n v="0"/>
    <n v="21"/>
    <m/>
    <n v="0"/>
    <n v="0"/>
    <n v="310"/>
    <n v="5.0805079253800001"/>
  </r>
  <r>
    <n v="2012"/>
    <s v="2D1"/>
    <x v="14"/>
    <n v="20114"/>
    <n v="3338001"/>
    <n v="12"/>
    <s v="Litres"/>
    <n v="894485.32049999991"/>
    <s v="Input"/>
    <s v="CO2"/>
    <n v="73.3"/>
    <n v="3.3200000000000001E-5"/>
    <n v="1"/>
    <m/>
    <n v="0"/>
    <n v="0"/>
    <n v="21"/>
    <m/>
    <n v="0"/>
    <n v="0"/>
    <n v="310"/>
    <n v="2176.78369655598"/>
  </r>
  <r>
    <n v="2012"/>
    <s v="2D1"/>
    <x v="14"/>
    <n v="20114"/>
    <n v="3338001"/>
    <n v="12"/>
    <s v="Litres"/>
    <n v="2524921.0965"/>
    <s v="Input"/>
    <s v="CO2"/>
    <n v="73.3"/>
    <n v="3.3200000000000001E-5"/>
    <n v="1"/>
    <m/>
    <n v="0"/>
    <n v="0"/>
    <n v="21"/>
    <m/>
    <n v="0"/>
    <n v="0"/>
    <n v="310"/>
    <n v="6144.5469835985396"/>
  </r>
  <r>
    <n v="2012"/>
    <s v="2D1"/>
    <x v="14"/>
    <n v="20114"/>
    <n v="3338014"/>
    <n v="12"/>
    <s v="Litres"/>
    <n v="6397.0235999999995"/>
    <s v="Input"/>
    <s v="CO2"/>
    <n v="73.3"/>
    <n v="3.3200000000000001E-5"/>
    <n v="1"/>
    <m/>
    <n v="0"/>
    <n v="0"/>
    <n v="21"/>
    <m/>
    <n v="0"/>
    <n v="0"/>
    <n v="310"/>
    <n v="15.567540752015999"/>
  </r>
  <r>
    <n v="2012"/>
    <s v="2D1"/>
    <x v="14"/>
    <n v="20119"/>
    <n v="3338001"/>
    <n v="12"/>
    <s v="Litres"/>
    <n v="128586.181"/>
    <s v="Input"/>
    <s v="CO2"/>
    <n v="73.3"/>
    <n v="3.3200000000000001E-5"/>
    <n v="1"/>
    <m/>
    <n v="0"/>
    <n v="0"/>
    <n v="21"/>
    <m/>
    <n v="0"/>
    <n v="0"/>
    <n v="310"/>
    <n v="312.92218663436"/>
  </r>
  <r>
    <n v="2012"/>
    <s v="2D1"/>
    <x v="14"/>
    <n v="20119"/>
    <n v="3338001"/>
    <n v="12"/>
    <s v="Litres"/>
    <n v="109068.31439999999"/>
    <s v="Input"/>
    <s v="CO2"/>
    <n v="73.3"/>
    <n v="3.3200000000000001E-5"/>
    <n v="1"/>
    <m/>
    <n v="0"/>
    <n v="0"/>
    <n v="21"/>
    <m/>
    <n v="0"/>
    <n v="0"/>
    <n v="310"/>
    <n v="265.42428719126394"/>
  </r>
  <r>
    <n v="2012"/>
    <s v="2D1"/>
    <x v="14"/>
    <n v="20119"/>
    <n v="3338006"/>
    <n v="12"/>
    <s v="Litres"/>
    <n v="356463.66599999997"/>
    <s v="Input"/>
    <s v="CO2"/>
    <n v="73.3"/>
    <n v="3.3200000000000001E-5"/>
    <n v="1"/>
    <m/>
    <n v="0"/>
    <n v="0"/>
    <n v="21"/>
    <m/>
    <n v="0"/>
    <n v="0"/>
    <n v="310"/>
    <n v="867.47571903095991"/>
  </r>
  <r>
    <n v="2012"/>
    <s v="2D1"/>
    <x v="14"/>
    <n v="20119"/>
    <n v="3338013"/>
    <n v="12"/>
    <s v="Litres"/>
    <n v="149958.25"/>
    <s v="Input"/>
    <s v="CO2"/>
    <n v="73.3"/>
    <n v="3.3200000000000001E-5"/>
    <n v="1"/>
    <m/>
    <n v="0"/>
    <n v="0"/>
    <n v="21"/>
    <m/>
    <n v="0"/>
    <n v="0"/>
    <n v="310"/>
    <n v="364.93239886999999"/>
  </r>
  <r>
    <n v="2012"/>
    <s v="2D1"/>
    <x v="14"/>
    <n v="20119"/>
    <n v="3338014"/>
    <n v="12"/>
    <s v="Litres"/>
    <n v="20154.375"/>
    <s v="Input"/>
    <s v="CO2"/>
    <n v="73.3"/>
    <n v="3.3200000000000001E-5"/>
    <n v="1"/>
    <m/>
    <n v="0"/>
    <n v="0"/>
    <n v="21"/>
    <m/>
    <n v="0"/>
    <n v="0"/>
    <n v="310"/>
    <n v="49.046880825000002"/>
  </r>
  <r>
    <n v="2012"/>
    <s v="2D1"/>
    <x v="14"/>
    <n v="20119"/>
    <n v="3338014"/>
    <n v="12"/>
    <s v="Litres"/>
    <n v="85991.25"/>
    <s v="Input"/>
    <s v="CO2"/>
    <n v="73.3"/>
    <n v="3.3200000000000001E-5"/>
    <n v="1"/>
    <m/>
    <n v="0"/>
    <n v="0"/>
    <n v="21"/>
    <m/>
    <n v="0"/>
    <n v="0"/>
    <n v="310"/>
    <n v="209.26486635000001"/>
  </r>
  <r>
    <n v="2012"/>
    <s v="2D1"/>
    <x v="14"/>
    <n v="20131"/>
    <n v="3338007"/>
    <n v="12"/>
    <s v="Litres"/>
    <n v="9640"/>
    <s v="Input"/>
    <s v="CO2"/>
    <n v="73.3"/>
    <n v="3.3200000000000001E-5"/>
    <n v="1"/>
    <m/>
    <n v="0"/>
    <n v="0"/>
    <n v="21"/>
    <m/>
    <n v="0"/>
    <n v="0"/>
    <n v="310"/>
    <n v="23.4595184"/>
  </r>
  <r>
    <n v="2012"/>
    <s v="2D1"/>
    <x v="14"/>
    <n v="20131"/>
    <n v="3338008"/>
    <n v="12"/>
    <s v="Litres"/>
    <n v="836628"/>
    <s v="Input"/>
    <s v="CO2"/>
    <n v="73.3"/>
    <n v="3.3200000000000001E-5"/>
    <n v="1"/>
    <m/>
    <n v="0"/>
    <n v="0"/>
    <n v="21"/>
    <m/>
    <n v="0"/>
    <n v="0"/>
    <n v="310"/>
    <n v="2035.9844356799999"/>
  </r>
  <r>
    <n v="2012"/>
    <s v="2D1"/>
    <x v="14"/>
    <n v="20131"/>
    <n v="3338008"/>
    <n v="12"/>
    <s v="Litres"/>
    <n v="287922"/>
    <s v="Input"/>
    <s v="CO2"/>
    <n v="73.3"/>
    <n v="3.3200000000000001E-5"/>
    <n v="1"/>
    <m/>
    <n v="0"/>
    <n v="0"/>
    <n v="21"/>
    <m/>
    <n v="0"/>
    <n v="0"/>
    <n v="310"/>
    <n v="700.67546231999995"/>
  </r>
  <r>
    <n v="2012"/>
    <s v="2D1"/>
    <x v="14"/>
    <n v="20131"/>
    <n v="3338011"/>
    <n v="12"/>
    <s v="Litres"/>
    <n v="145266"/>
    <s v="Input"/>
    <s v="CO2"/>
    <n v="73.3"/>
    <n v="3.3200000000000001E-5"/>
    <n v="1"/>
    <m/>
    <n v="0"/>
    <n v="0"/>
    <n v="21"/>
    <m/>
    <n v="0"/>
    <n v="0"/>
    <n v="310"/>
    <n v="353.51352695999998"/>
  </r>
  <r>
    <n v="2012"/>
    <s v="2D1"/>
    <x v="14"/>
    <n v="20131"/>
    <n v="3338012"/>
    <n v="12"/>
    <s v="Litres"/>
    <n v="2141985"/>
    <s v="Input"/>
    <s v="CO2"/>
    <n v="73.3"/>
    <n v="3.3200000000000001E-5"/>
    <n v="1"/>
    <m/>
    <n v="0"/>
    <n v="0"/>
    <n v="21"/>
    <m/>
    <n v="0"/>
    <n v="0"/>
    <n v="310"/>
    <n v="5212.6490166000003"/>
  </r>
  <r>
    <n v="2012"/>
    <s v="2D1"/>
    <x v="14"/>
    <n v="20211"/>
    <n v="3338012"/>
    <n v="12"/>
    <s v="Litres"/>
    <n v="921"/>
    <s v="Input"/>
    <s v="CO2"/>
    <n v="73.3"/>
    <n v="3.3200000000000001E-5"/>
    <n v="1"/>
    <m/>
    <n v="0"/>
    <n v="0"/>
    <n v="21"/>
    <m/>
    <n v="0"/>
    <n v="0"/>
    <n v="310"/>
    <n v="2.2413087600000003"/>
  </r>
  <r>
    <n v="2012"/>
    <s v="2D1"/>
    <x v="14"/>
    <n v="20211"/>
    <n v="3338012"/>
    <n v="12"/>
    <s v="Litres"/>
    <n v="5075551"/>
    <s v="Input"/>
    <s v="CO2"/>
    <n v="73.3"/>
    <n v="3.3200000000000001E-5"/>
    <n v="1"/>
    <m/>
    <n v="0"/>
    <n v="0"/>
    <n v="21"/>
    <m/>
    <n v="0"/>
    <n v="0"/>
    <n v="310"/>
    <n v="12351.65789156"/>
  </r>
  <r>
    <n v="2012"/>
    <s v="2D1"/>
    <x v="14"/>
    <n v="20211"/>
    <n v="3338012"/>
    <n v="12"/>
    <s v="Litres"/>
    <n v="368455"/>
    <s v="Input"/>
    <s v="CO2"/>
    <n v="73.3"/>
    <n v="3.3200000000000001E-5"/>
    <n v="1"/>
    <m/>
    <n v="0"/>
    <n v="0"/>
    <n v="21"/>
    <m/>
    <n v="0"/>
    <n v="0"/>
    <n v="310"/>
    <n v="896.65734980000002"/>
  </r>
  <r>
    <n v="2012"/>
    <s v="2D1"/>
    <x v="14"/>
    <n v="20219"/>
    <n v="3338007"/>
    <n v="12"/>
    <s v="Litres"/>
    <n v="82834"/>
    <s v="Input"/>
    <s v="CO2"/>
    <n v="73.3"/>
    <n v="3.3200000000000001E-5"/>
    <n v="1"/>
    <m/>
    <n v="0"/>
    <n v="0"/>
    <n v="21"/>
    <m/>
    <n v="0"/>
    <n v="0"/>
    <n v="310"/>
    <n v="201.58150904000001"/>
  </r>
  <r>
    <n v="2012"/>
    <s v="2D1"/>
    <x v="14"/>
    <n v="20219"/>
    <n v="3338011"/>
    <n v="12"/>
    <s v="Litres"/>
    <n v="3888"/>
    <s v="Input"/>
    <s v="CO2"/>
    <n v="73.3"/>
    <n v="3.3200000000000001E-5"/>
    <n v="1"/>
    <m/>
    <n v="0"/>
    <n v="0"/>
    <n v="21"/>
    <m/>
    <n v="0"/>
    <n v="0"/>
    <n v="310"/>
    <n v="9.4616812799999988"/>
  </r>
  <r>
    <n v="2012"/>
    <s v="2D1"/>
    <x v="14"/>
    <n v="20221"/>
    <n v="3338001"/>
    <n v="12"/>
    <s v="Litres"/>
    <n v="1001958.75"/>
    <s v="Input"/>
    <s v="CO2"/>
    <n v="73.3"/>
    <n v="3.3200000000000001E-5"/>
    <n v="1"/>
    <m/>
    <n v="0"/>
    <n v="0"/>
    <n v="21"/>
    <m/>
    <n v="0"/>
    <n v="0"/>
    <n v="310"/>
    <n v="2438.32673565"/>
  </r>
  <r>
    <n v="2012"/>
    <s v="2D1"/>
    <x v="14"/>
    <n v="20221"/>
    <n v="3338007"/>
    <n v="12"/>
    <s v="Litres"/>
    <n v="1903337.5"/>
    <s v="Input"/>
    <s v="CO2"/>
    <n v="73.3"/>
    <n v="3.3200000000000001E-5"/>
    <n v="1"/>
    <m/>
    <n v="0"/>
    <n v="0"/>
    <n v="21"/>
    <m/>
    <n v="0"/>
    <n v="0"/>
    <n v="310"/>
    <n v="4631.8860064999999"/>
  </r>
  <r>
    <n v="2012"/>
    <s v="2D1"/>
    <x v="14"/>
    <n v="20221"/>
    <n v="3338007"/>
    <n v="12"/>
    <s v="Litres"/>
    <n v="26998.614299999997"/>
    <s v="Input"/>
    <s v="CO2"/>
    <n v="73.3"/>
    <n v="3.3200000000000001E-5"/>
    <n v="1"/>
    <m/>
    <n v="0"/>
    <n v="0"/>
    <n v="21"/>
    <m/>
    <n v="0"/>
    <n v="0"/>
    <n v="310"/>
    <n v="65.702747815907983"/>
  </r>
  <r>
    <n v="2012"/>
    <s v="2D1"/>
    <x v="14"/>
    <n v="20221"/>
    <n v="3338007"/>
    <n v="12"/>
    <s v="Litres"/>
    <n v="12438"/>
    <s v="Input"/>
    <s v="CO2"/>
    <n v="73.3"/>
    <n v="3.3200000000000001E-5"/>
    <n v="1"/>
    <m/>
    <n v="0"/>
    <n v="0"/>
    <n v="21"/>
    <m/>
    <n v="0"/>
    <n v="0"/>
    <n v="310"/>
    <n v="30.268619279999996"/>
  </r>
  <r>
    <n v="2012"/>
    <s v="2D1"/>
    <x v="14"/>
    <n v="20221"/>
    <n v="3338008"/>
    <n v="12"/>
    <s v="Litres"/>
    <n v="10500000"/>
    <s v="Input"/>
    <s v="CO2"/>
    <n v="73.3"/>
    <n v="3.3200000000000001E-5"/>
    <n v="1"/>
    <m/>
    <n v="0"/>
    <n v="0"/>
    <n v="21"/>
    <m/>
    <n v="0"/>
    <n v="0"/>
    <n v="310"/>
    <n v="25552.38"/>
  </r>
  <r>
    <n v="2012"/>
    <s v="2D1"/>
    <x v="14"/>
    <n v="20221"/>
    <n v="3338012"/>
    <n v="12"/>
    <s v="Litres"/>
    <n v="2377505"/>
    <s v="Input"/>
    <s v="CO2"/>
    <n v="73.3"/>
    <n v="3.3200000000000001E-5"/>
    <n v="1"/>
    <m/>
    <n v="0"/>
    <n v="0"/>
    <n v="21"/>
    <m/>
    <n v="0"/>
    <n v="0"/>
    <n v="310"/>
    <n v="5785.8010678000001"/>
  </r>
  <r>
    <n v="2012"/>
    <s v="2D1"/>
    <x v="14"/>
    <n v="20221"/>
    <n v="3338012"/>
    <n v="12"/>
    <s v="Litres"/>
    <n v="298809"/>
    <s v="Input"/>
    <s v="CO2"/>
    <n v="73.3"/>
    <n v="3.3200000000000001E-5"/>
    <n v="1"/>
    <m/>
    <n v="0"/>
    <n v="0"/>
    <n v="21"/>
    <m/>
    <n v="0"/>
    <n v="0"/>
    <n v="310"/>
    <n v="727.16963004000002"/>
  </r>
  <r>
    <n v="2012"/>
    <s v="2D1"/>
    <x v="14"/>
    <n v="20221"/>
    <n v="3338012"/>
    <n v="12"/>
    <s v="Litres"/>
    <n v="248381.25"/>
    <s v="Input"/>
    <s v="CO2"/>
    <n v="73.3"/>
    <n v="3.3200000000000001E-5"/>
    <n v="1"/>
    <m/>
    <n v="0"/>
    <n v="0"/>
    <n v="21"/>
    <m/>
    <n v="0"/>
    <n v="0"/>
    <n v="310"/>
    <n v="604.45067474999996"/>
  </r>
  <r>
    <n v="2012"/>
    <s v="2D1"/>
    <x v="14"/>
    <n v="20221"/>
    <n v="3338012"/>
    <n v="12"/>
    <s v="Litres"/>
    <n v="4687.5"/>
    <s v="Input"/>
    <s v="CO2"/>
    <n v="73.3"/>
    <n v="3.3200000000000001E-5"/>
    <n v="1"/>
    <m/>
    <n v="0"/>
    <n v="0"/>
    <n v="21"/>
    <m/>
    <n v="0"/>
    <n v="0"/>
    <n v="310"/>
    <n v="11.4073125"/>
  </r>
  <r>
    <n v="2012"/>
    <s v="2D1"/>
    <x v="14"/>
    <n v="20221"/>
    <n v="3338012"/>
    <n v="12"/>
    <s v="Litres"/>
    <n v="1440"/>
    <s v="Input"/>
    <s v="CO2"/>
    <n v="73.3"/>
    <n v="3.3200000000000001E-5"/>
    <n v="1"/>
    <m/>
    <n v="0"/>
    <n v="0"/>
    <n v="21"/>
    <m/>
    <n v="0"/>
    <n v="0"/>
    <n v="310"/>
    <n v="3.5043264000000001"/>
  </r>
  <r>
    <n v="2012"/>
    <s v="2D1"/>
    <x v="14"/>
    <n v="20221"/>
    <n v="3338012"/>
    <n v="12"/>
    <s v="Litres"/>
    <n v="139770"/>
    <s v="Input"/>
    <s v="CO2"/>
    <n v="73.3"/>
    <n v="3.3200000000000001E-5"/>
    <n v="1"/>
    <m/>
    <n v="0"/>
    <n v="0"/>
    <n v="21"/>
    <m/>
    <n v="0"/>
    <n v="0"/>
    <n v="310"/>
    <n v="340.13868120000001"/>
  </r>
  <r>
    <n v="2012"/>
    <s v="2D1"/>
    <x v="14"/>
    <n v="20221"/>
    <n v="3338012"/>
    <n v="12"/>
    <s v="Litres"/>
    <n v="190580.08860000002"/>
    <s v="Input"/>
    <s v="CO2"/>
    <n v="73.3"/>
    <n v="3.3200000000000001E-5"/>
    <n v="1"/>
    <m/>
    <n v="0"/>
    <n v="0"/>
    <n v="21"/>
    <m/>
    <n v="0"/>
    <n v="0"/>
    <n v="310"/>
    <n v="463.78808041341603"/>
  </r>
  <r>
    <n v="2012"/>
    <s v="2D1"/>
    <x v="14"/>
    <n v="20221"/>
    <n v="3338012"/>
    <n v="12"/>
    <s v="Litres"/>
    <n v="101071.79999999999"/>
    <s v="Input"/>
    <s v="CO2"/>
    <n v="73.3"/>
    <n v="3.3200000000000001E-5"/>
    <n v="1"/>
    <m/>
    <n v="0"/>
    <n v="0"/>
    <n v="21"/>
    <m/>
    <n v="0"/>
    <n v="0"/>
    <n v="310"/>
    <n v="245.96428960799994"/>
  </r>
  <r>
    <n v="2012"/>
    <s v="2D1"/>
    <x v="14"/>
    <n v="20221"/>
    <n v="3338012"/>
    <n v="12"/>
    <s v="Litres"/>
    <n v="1037016"/>
    <s v="Input"/>
    <s v="CO2"/>
    <n v="73.3"/>
    <n v="3.3200000000000001E-5"/>
    <n v="1"/>
    <m/>
    <n v="0"/>
    <n v="0"/>
    <n v="21"/>
    <m/>
    <n v="0"/>
    <n v="0"/>
    <n v="310"/>
    <n v="2523.6406569599999"/>
  </r>
  <r>
    <n v="2012"/>
    <s v="2D1"/>
    <x v="14"/>
    <n v="20221"/>
    <n v="3338012"/>
    <n v="12"/>
    <s v="Litres"/>
    <n v="9124"/>
    <s v="Input"/>
    <s v="CO2"/>
    <n v="73.3"/>
    <n v="3.3200000000000001E-5"/>
    <n v="1"/>
    <m/>
    <n v="0"/>
    <n v="0"/>
    <n v="21"/>
    <m/>
    <n v="0"/>
    <n v="0"/>
    <n v="310"/>
    <n v="22.203801439999999"/>
  </r>
  <r>
    <n v="2012"/>
    <s v="2D1"/>
    <x v="14"/>
    <n v="20221"/>
    <n v="3338012"/>
    <n v="12"/>
    <s v="Litres"/>
    <n v="1435"/>
    <s v="Input"/>
    <s v="CO2"/>
    <n v="73.3"/>
    <n v="3.3200000000000001E-5"/>
    <n v="1"/>
    <m/>
    <n v="0"/>
    <n v="0"/>
    <n v="21"/>
    <m/>
    <n v="0"/>
    <n v="0"/>
    <n v="310"/>
    <n v="3.4921586000000002"/>
  </r>
  <r>
    <n v="2012"/>
    <s v="2D1"/>
    <x v="14"/>
    <n v="20221"/>
    <n v="3338012"/>
    <n v="12"/>
    <s v="Litres"/>
    <n v="1400823.7189"/>
    <s v="Input"/>
    <s v="CO2"/>
    <n v="73.3"/>
    <n v="3.3200000000000001E-5"/>
    <n v="1"/>
    <m/>
    <n v="0"/>
    <n v="0"/>
    <n v="21"/>
    <m/>
    <n v="0"/>
    <n v="0"/>
    <n v="310"/>
    <n v="3408.9885693662841"/>
  </r>
  <r>
    <n v="2012"/>
    <s v="2D1"/>
    <x v="14"/>
    <n v="20221"/>
    <n v="3338012"/>
    <n v="12"/>
    <s v="Litres"/>
    <n v="7194275.8169999998"/>
    <s v="Input"/>
    <s v="CO2"/>
    <n v="73.3"/>
    <n v="3.3200000000000001E-5"/>
    <n v="1"/>
    <m/>
    <n v="0"/>
    <n v="0"/>
    <n v="21"/>
    <m/>
    <n v="0"/>
    <n v="0"/>
    <n v="310"/>
    <n v="17507.701857218519"/>
  </r>
  <r>
    <n v="2012"/>
    <s v="2D1"/>
    <x v="14"/>
    <n v="20221"/>
    <n v="3338012"/>
    <n v="12"/>
    <s v="Litres"/>
    <n v="521631"/>
    <s v="Input"/>
    <s v="CO2"/>
    <n v="73.3"/>
    <n v="3.3200000000000001E-5"/>
    <n v="1"/>
    <m/>
    <n v="0"/>
    <n v="0"/>
    <n v="21"/>
    <m/>
    <n v="0"/>
    <n v="0"/>
    <n v="310"/>
    <n v="1269.42033636"/>
  </r>
  <r>
    <n v="2012"/>
    <s v="2D1"/>
    <x v="14"/>
    <n v="20221"/>
    <n v="3338012"/>
    <n v="12"/>
    <s v="Litres"/>
    <n v="15147346.432499999"/>
    <s v="Input"/>
    <s v="CO2"/>
    <n v="73.3"/>
    <n v="3.3200000000000001E-5"/>
    <n v="1"/>
    <m/>
    <n v="0"/>
    <n v="0"/>
    <n v="21"/>
    <m/>
    <n v="0"/>
    <n v="0"/>
    <n v="310"/>
    <n v="36861.976384274698"/>
  </r>
  <r>
    <n v="2012"/>
    <s v="2D1"/>
    <x v="14"/>
    <n v="20221"/>
    <n v="3338012"/>
    <n v="12"/>
    <s v="Litres"/>
    <n v="27356.399999999998"/>
    <s v="Input"/>
    <s v="CO2"/>
    <n v="73.3"/>
    <n v="3.3200000000000001E-5"/>
    <n v="1"/>
    <m/>
    <n v="0"/>
    <n v="0"/>
    <n v="21"/>
    <m/>
    <n v="0"/>
    <n v="0"/>
    <n v="310"/>
    <n v="66.573440783999985"/>
  </r>
  <r>
    <n v="2012"/>
    <s v="2D1"/>
    <x v="14"/>
    <n v="20221"/>
    <n v="3338012"/>
    <n v="12"/>
    <s v="Litres"/>
    <n v="395024.82"/>
    <s v="Input"/>
    <s v="CO2"/>
    <n v="73.3"/>
    <n v="3.3200000000000001E-5"/>
    <n v="1"/>
    <m/>
    <n v="0"/>
    <n v="0"/>
    <n v="21"/>
    <m/>
    <n v="0"/>
    <n v="0"/>
    <n v="310"/>
    <n v="961.31660095919995"/>
  </r>
  <r>
    <n v="2012"/>
    <s v="2D1"/>
    <x v="14"/>
    <n v="20221"/>
    <n v="3338012"/>
    <n v="12"/>
    <s v="Litres"/>
    <n v="8451538.6104000006"/>
    <s v="Input"/>
    <s v="CO2"/>
    <n v="73.3"/>
    <n v="3.3200000000000001E-5"/>
    <n v="1"/>
    <m/>
    <n v="0"/>
    <n v="0"/>
    <n v="21"/>
    <m/>
    <n v="0"/>
    <n v="0"/>
    <n v="310"/>
    <n v="20567.326300725024"/>
  </r>
  <r>
    <n v="2012"/>
    <s v="2D1"/>
    <x v="14"/>
    <n v="20223"/>
    <n v="3338003"/>
    <n v="12"/>
    <s v="Litres"/>
    <n v="18544"/>
    <s v="Input"/>
    <s v="CO2"/>
    <n v="73.3"/>
    <n v="3.3200000000000001E-5"/>
    <n v="1"/>
    <m/>
    <n v="0"/>
    <n v="0"/>
    <n v="21"/>
    <m/>
    <n v="0"/>
    <n v="0"/>
    <n v="310"/>
    <n v="45.127936640000001"/>
  </r>
  <r>
    <n v="2012"/>
    <s v="2D1"/>
    <x v="14"/>
    <n v="20223"/>
    <n v="3338007"/>
    <n v="12"/>
    <s v="Litres"/>
    <n v="22292.791099999999"/>
    <s v="Input"/>
    <s v="CO2"/>
    <n v="73.3"/>
    <n v="3.3200000000000001E-5"/>
    <n v="1"/>
    <m/>
    <n v="0"/>
    <n v="0"/>
    <n v="21"/>
    <m/>
    <n v="0"/>
    <n v="0"/>
    <n v="310"/>
    <n v="54.250844709315992"/>
  </r>
  <r>
    <n v="2012"/>
    <s v="2D1"/>
    <x v="14"/>
    <n v="20223"/>
    <n v="3338011"/>
    <n v="12"/>
    <s v="Litres"/>
    <n v="428791"/>
    <s v="Input"/>
    <s v="CO2"/>
    <n v="73.3"/>
    <n v="3.3200000000000001E-5"/>
    <n v="1"/>
    <m/>
    <n v="0"/>
    <n v="0"/>
    <n v="21"/>
    <m/>
    <n v="0"/>
    <n v="0"/>
    <n v="310"/>
    <n v="1043.4886259599998"/>
  </r>
  <r>
    <n v="2012"/>
    <s v="2D1"/>
    <x v="14"/>
    <n v="20223"/>
    <n v="3338012"/>
    <n v="12"/>
    <s v="Litres"/>
    <n v="1961190"/>
    <s v="Input"/>
    <s v="CO2"/>
    <n v="73.3"/>
    <n v="3.3200000000000001E-5"/>
    <n v="1"/>
    <m/>
    <n v="0"/>
    <n v="0"/>
    <n v="21"/>
    <m/>
    <n v="0"/>
    <n v="0"/>
    <n v="310"/>
    <n v="4772.6735363999996"/>
  </r>
  <r>
    <n v="2012"/>
    <s v="2D1"/>
    <x v="14"/>
    <n v="20223"/>
    <n v="3338012"/>
    <n v="12"/>
    <s v="Litres"/>
    <n v="3073"/>
    <s v="Input"/>
    <s v="CO2"/>
    <n v="73.3"/>
    <n v="3.3200000000000001E-5"/>
    <n v="1"/>
    <m/>
    <n v="0"/>
    <n v="0"/>
    <n v="21"/>
    <m/>
    <n v="0"/>
    <n v="0"/>
    <n v="310"/>
    <n v="7.4783298799999995"/>
  </r>
  <r>
    <n v="2012"/>
    <s v="2D1"/>
    <x v="14"/>
    <n v="20223"/>
    <n v="3338012"/>
    <n v="12"/>
    <s v="Litres"/>
    <n v="11464"/>
    <s v="Input"/>
    <s v="CO2"/>
    <n v="73.3"/>
    <n v="3.3200000000000001E-5"/>
    <n v="1"/>
    <m/>
    <n v="0"/>
    <n v="0"/>
    <n v="21"/>
    <m/>
    <n v="0"/>
    <n v="0"/>
    <n v="310"/>
    <n v="27.898331839999997"/>
  </r>
  <r>
    <n v="2012"/>
    <s v="2D1"/>
    <x v="14"/>
    <n v="20223"/>
    <n v="3338012"/>
    <n v="12"/>
    <s v="Litres"/>
    <n v="4771822"/>
    <s v="Input"/>
    <s v="CO2"/>
    <n v="73.3"/>
    <n v="3.3200000000000001E-5"/>
    <n v="1"/>
    <m/>
    <n v="0"/>
    <n v="0"/>
    <n v="21"/>
    <m/>
    <n v="0"/>
    <n v="0"/>
    <n v="310"/>
    <n v="11612.515146319998"/>
  </r>
  <r>
    <n v="2012"/>
    <s v="2D1"/>
    <x v="14"/>
    <n v="20224"/>
    <n v="3338007"/>
    <n v="12"/>
    <s v="Litres"/>
    <n v="4193467.9290000005"/>
    <s v="Input"/>
    <s v="CO2"/>
    <n v="73.3"/>
    <n v="3.3200000000000001E-5"/>
    <n v="1"/>
    <m/>
    <n v="0"/>
    <n v="0"/>
    <n v="21"/>
    <m/>
    <n v="0"/>
    <n v="0"/>
    <n v="310"/>
    <n v="10205.055813297242"/>
  </r>
  <r>
    <n v="2012"/>
    <s v="2D1"/>
    <x v="14"/>
    <n v="20224"/>
    <n v="3338011"/>
    <n v="12"/>
    <s v="Litres"/>
    <n v="3085070.7627000003"/>
    <s v="Input"/>
    <s v="CO2"/>
    <n v="73.3"/>
    <n v="3.3200000000000001E-5"/>
    <n v="1"/>
    <m/>
    <n v="0"/>
    <n v="0"/>
    <n v="21"/>
    <m/>
    <n v="0"/>
    <n v="0"/>
    <n v="310"/>
    <n v="7507.7048052762129"/>
  </r>
  <r>
    <n v="2012"/>
    <s v="2D1"/>
    <x v="14"/>
    <n v="20229"/>
    <n v="3338011"/>
    <n v="12"/>
    <s v="Litres"/>
    <n v="95727"/>
    <s v="Input"/>
    <s v="CO2"/>
    <n v="73.3"/>
    <n v="3.3200000000000001E-5"/>
    <n v="1"/>
    <m/>
    <n v="0"/>
    <n v="0"/>
    <n v="21"/>
    <m/>
    <n v="0"/>
    <n v="0"/>
    <n v="310"/>
    <n v="232.95739811999999"/>
  </r>
  <r>
    <n v="2012"/>
    <s v="2D1"/>
    <x v="14"/>
    <n v="20229"/>
    <n v="3338012"/>
    <n v="12"/>
    <s v="Litres"/>
    <n v="1538081"/>
    <s v="Input"/>
    <s v="CO2"/>
    <n v="73.3"/>
    <n v="3.3200000000000001E-5"/>
    <n v="1"/>
    <m/>
    <n v="0"/>
    <n v="0"/>
    <n v="21"/>
    <m/>
    <n v="0"/>
    <n v="0"/>
    <n v="310"/>
    <n v="3743.0123983600001"/>
  </r>
  <r>
    <n v="2012"/>
    <s v="2D1"/>
    <x v="14"/>
    <n v="20231"/>
    <n v="3338004"/>
    <n v="12"/>
    <s v="Litres"/>
    <n v="1313.7131999999999"/>
    <s v="Input"/>
    <s v="CO2"/>
    <n v="73.3"/>
    <n v="3.3200000000000001E-5"/>
    <n v="1"/>
    <m/>
    <n v="0"/>
    <n v="0"/>
    <n v="21"/>
    <m/>
    <n v="0"/>
    <n v="0"/>
    <n v="310"/>
    <n v="3.196999894992"/>
  </r>
  <r>
    <n v="2012"/>
    <s v="2D1"/>
    <x v="14"/>
    <n v="20231"/>
    <n v="3338007"/>
    <n v="12"/>
    <s v="Litres"/>
    <n v="2944117.25"/>
    <s v="Input"/>
    <s v="CO2"/>
    <n v="73.3"/>
    <n v="3.3200000000000001E-5"/>
    <n v="1"/>
    <m/>
    <n v="0"/>
    <n v="0"/>
    <n v="21"/>
    <m/>
    <n v="0"/>
    <n v="0"/>
    <n v="310"/>
    <n v="7164.6859749099995"/>
  </r>
  <r>
    <n v="2012"/>
    <s v="2D1"/>
    <x v="14"/>
    <n v="20231"/>
    <n v="3338007"/>
    <n v="12"/>
    <s v="Litres"/>
    <n v="25300000"/>
    <s v="Input"/>
    <s v="CO2"/>
    <n v="73.3"/>
    <n v="3.3200000000000001E-5"/>
    <n v="1"/>
    <m/>
    <n v="0"/>
    <n v="0"/>
    <n v="21"/>
    <m/>
    <n v="0"/>
    <n v="0"/>
    <n v="310"/>
    <n v="61569.067999999999"/>
  </r>
  <r>
    <n v="2012"/>
    <s v="2D1"/>
    <x v="14"/>
    <n v="20231"/>
    <n v="3338008"/>
    <n v="12"/>
    <s v="Litres"/>
    <n v="177431"/>
    <s v="Input"/>
    <s v="CO2"/>
    <n v="73.3"/>
    <n v="3.3200000000000001E-5"/>
    <n v="1"/>
    <m/>
    <n v="0"/>
    <n v="0"/>
    <n v="21"/>
    <m/>
    <n v="0"/>
    <n v="0"/>
    <n v="310"/>
    <n v="431.78898435999997"/>
  </r>
  <r>
    <n v="2012"/>
    <s v="2D1"/>
    <x v="14"/>
    <n v="20231"/>
    <n v="3338011"/>
    <n v="12"/>
    <s v="Litres"/>
    <n v="6270"/>
    <s v="Input"/>
    <s v="CO2"/>
    <n v="73.3"/>
    <n v="3.3200000000000001E-5"/>
    <n v="1"/>
    <m/>
    <n v="0"/>
    <n v="0"/>
    <n v="21"/>
    <m/>
    <n v="0"/>
    <n v="0"/>
    <n v="310"/>
    <n v="15.258421200000001"/>
  </r>
  <r>
    <n v="2012"/>
    <s v="2D1"/>
    <x v="14"/>
    <n v="20231"/>
    <n v="3338011"/>
    <n v="12"/>
    <s v="Litres"/>
    <n v="643985"/>
    <s v="Input"/>
    <s v="CO2"/>
    <n v="73.3"/>
    <n v="3.3200000000000001E-5"/>
    <n v="1"/>
    <m/>
    <n v="0"/>
    <n v="0"/>
    <n v="21"/>
    <m/>
    <n v="0"/>
    <n v="0"/>
    <n v="310"/>
    <n v="1567.1761366000001"/>
  </r>
  <r>
    <n v="2012"/>
    <s v="2D1"/>
    <x v="14"/>
    <n v="20231"/>
    <n v="3338012"/>
    <n v="12"/>
    <s v="Litres"/>
    <n v="140162"/>
    <s v="Input"/>
    <s v="CO2"/>
    <n v="73.3"/>
    <n v="3.3200000000000001E-5"/>
    <n v="1"/>
    <m/>
    <n v="0"/>
    <n v="0"/>
    <n v="21"/>
    <m/>
    <n v="0"/>
    <n v="0"/>
    <n v="310"/>
    <n v="341.09263671999997"/>
  </r>
  <r>
    <n v="2012"/>
    <s v="2D1"/>
    <x v="14"/>
    <n v="20231"/>
    <n v="3338012"/>
    <n v="12"/>
    <s v="Litres"/>
    <n v="1653900"/>
    <s v="Input"/>
    <s v="CO2"/>
    <n v="73.3"/>
    <n v="3.3200000000000001E-5"/>
    <n v="1"/>
    <m/>
    <n v="0"/>
    <n v="0"/>
    <n v="21"/>
    <m/>
    <n v="0"/>
    <n v="0"/>
    <n v="310"/>
    <n v="4024.8648840000001"/>
  </r>
  <r>
    <n v="2012"/>
    <s v="2D1"/>
    <x v="14"/>
    <n v="20231"/>
    <n v="3338012"/>
    <n v="12"/>
    <s v="Litres"/>
    <n v="539"/>
    <s v="Input"/>
    <s v="CO2"/>
    <n v="73.3"/>
    <n v="3.3200000000000001E-5"/>
    <n v="1"/>
    <m/>
    <n v="0"/>
    <n v="0"/>
    <n v="21"/>
    <m/>
    <n v="0"/>
    <n v="0"/>
    <n v="310"/>
    <n v="1.31168884"/>
  </r>
  <r>
    <n v="2012"/>
    <s v="2D1"/>
    <x v="14"/>
    <n v="20231"/>
    <n v="3338099"/>
    <n v="12"/>
    <s v="Litres"/>
    <n v="6766807.375"/>
    <s v="Input"/>
    <s v="CO2"/>
    <n v="73.3"/>
    <n v="3.3200000000000001E-5"/>
    <n v="1"/>
    <m/>
    <n v="0"/>
    <n v="0"/>
    <n v="21"/>
    <m/>
    <n v="0"/>
    <n v="0"/>
    <n v="310"/>
    <n v="16467.431755505"/>
  </r>
  <r>
    <n v="2012"/>
    <s v="2D1"/>
    <x v="14"/>
    <n v="20232"/>
    <n v="3338012"/>
    <n v="12"/>
    <s v="Litres"/>
    <n v="133292.80000000002"/>
    <s v="Input"/>
    <s v="CO2"/>
    <n v="73.3"/>
    <n v="3.3200000000000001E-5"/>
    <n v="1"/>
    <m/>
    <n v="0"/>
    <n v="0"/>
    <n v="21"/>
    <m/>
    <n v="0"/>
    <n v="0"/>
    <n v="310"/>
    <n v="324.376026368"/>
  </r>
  <r>
    <n v="2012"/>
    <s v="2D1"/>
    <x v="14"/>
    <n v="20232"/>
    <n v="3338012"/>
    <n v="12"/>
    <s v="Litres"/>
    <n v="9816.8125"/>
    <s v="Input"/>
    <s v="CO2"/>
    <n v="73.3"/>
    <n v="3.3200000000000001E-5"/>
    <n v="1"/>
    <m/>
    <n v="0"/>
    <n v="0"/>
    <n v="21"/>
    <m/>
    <n v="0"/>
    <n v="0"/>
    <n v="310"/>
    <n v="23.889802227499999"/>
  </r>
  <r>
    <n v="2012"/>
    <s v="2D1"/>
    <x v="14"/>
    <n v="20234"/>
    <n v="3338007"/>
    <n v="12"/>
    <s v="Litres"/>
    <n v="8396.3145000000004"/>
    <s v="Input"/>
    <s v="CO2"/>
    <n v="73.3"/>
    <n v="3.3200000000000001E-5"/>
    <n v="1"/>
    <m/>
    <n v="0"/>
    <n v="0"/>
    <n v="21"/>
    <m/>
    <n v="0"/>
    <n v="0"/>
    <n v="310"/>
    <n v="20.432935114620001"/>
  </r>
  <r>
    <n v="2012"/>
    <s v="2D1"/>
    <x v="14"/>
    <n v="20236"/>
    <n v="3338007"/>
    <n v="12"/>
    <s v="Litres"/>
    <n v="248048.185"/>
    <s v="Input"/>
    <s v="CO2"/>
    <n v="73.3"/>
    <n v="3.3200000000000001E-5"/>
    <n v="1"/>
    <m/>
    <n v="0"/>
    <n v="0"/>
    <n v="21"/>
    <m/>
    <n v="0"/>
    <n v="0"/>
    <n v="310"/>
    <n v="603.64014108859999"/>
  </r>
  <r>
    <n v="2012"/>
    <s v="2D1"/>
    <x v="14"/>
    <n v="20236"/>
    <n v="3338008"/>
    <n v="12"/>
    <s v="Litres"/>
    <n v="261089"/>
    <s v="Input"/>
    <s v="CO2"/>
    <n v="73.3"/>
    <n v="3.3200000000000001E-5"/>
    <n v="1"/>
    <m/>
    <n v="0"/>
    <n v="0"/>
    <n v="21"/>
    <m/>
    <n v="0"/>
    <n v="0"/>
    <n v="310"/>
    <n v="635.37574684000003"/>
  </r>
  <r>
    <n v="2012"/>
    <s v="2D1"/>
    <x v="14"/>
    <n v="20236"/>
    <n v="3338011"/>
    <n v="12"/>
    <s v="Litres"/>
    <n v="1991570"/>
    <s v="Input"/>
    <s v="CO2"/>
    <n v="73.3"/>
    <n v="3.3200000000000001E-5"/>
    <n v="1"/>
    <m/>
    <n v="0"/>
    <n v="0"/>
    <n v="21"/>
    <m/>
    <n v="0"/>
    <n v="0"/>
    <n v="310"/>
    <n v="4846.6050892000003"/>
  </r>
  <r>
    <n v="2012"/>
    <s v="2D1"/>
    <x v="14"/>
    <n v="20237"/>
    <n v="3338007"/>
    <n v="12"/>
    <s v="Litres"/>
    <n v="1031616.3378999999"/>
    <s v="Input"/>
    <s v="CO2"/>
    <n v="73.3"/>
    <n v="3.3200000000000001E-5"/>
    <n v="1"/>
    <m/>
    <n v="0"/>
    <n v="0"/>
    <n v="21"/>
    <m/>
    <n v="0"/>
    <n v="0"/>
    <n v="310"/>
    <n v="2510.500255259924"/>
  </r>
  <r>
    <n v="2012"/>
    <s v="2D1"/>
    <x v="14"/>
    <n v="20237"/>
    <n v="3338007"/>
    <n v="12"/>
    <s v="Litres"/>
    <n v="20179107"/>
    <s v="Input"/>
    <s v="CO2"/>
    <n v="73.3"/>
    <n v="3.3200000000000001E-5"/>
    <n v="1"/>
    <m/>
    <n v="0"/>
    <n v="0"/>
    <n v="21"/>
    <m/>
    <n v="0"/>
    <n v="0"/>
    <n v="310"/>
    <n v="49107.067630919999"/>
  </r>
  <r>
    <n v="2012"/>
    <s v="2D1"/>
    <x v="14"/>
    <n v="20237"/>
    <n v="3338007"/>
    <n v="12"/>
    <s v="Litres"/>
    <n v="375726.16389999999"/>
    <s v="Input"/>
    <s v="CO2"/>
    <n v="73.3"/>
    <n v="3.3200000000000001E-5"/>
    <n v="1"/>
    <m/>
    <n v="0"/>
    <n v="0"/>
    <n v="21"/>
    <m/>
    <n v="0"/>
    <n v="0"/>
    <n v="310"/>
    <n v="914.35216342048398"/>
  </r>
  <r>
    <n v="2012"/>
    <s v="2D1"/>
    <x v="14"/>
    <n v="20238"/>
    <n v="3338003"/>
    <n v="12"/>
    <s v="Litres"/>
    <n v="59236"/>
    <s v="Input"/>
    <s v="CO2"/>
    <n v="73.3"/>
    <n v="3.3200000000000001E-5"/>
    <n v="1"/>
    <m/>
    <n v="0"/>
    <n v="0"/>
    <n v="21"/>
    <m/>
    <n v="0"/>
    <n v="0"/>
    <n v="310"/>
    <n v="144.15436016000001"/>
  </r>
  <r>
    <n v="2012"/>
    <s v="2D1"/>
    <x v="14"/>
    <n v="20238"/>
    <n v="3338007"/>
    <n v="12"/>
    <s v="Litres"/>
    <n v="267206.40000000002"/>
    <s v="Input"/>
    <s v="CO2"/>
    <n v="73.3"/>
    <n v="3.3200000000000001E-5"/>
    <n v="1"/>
    <m/>
    <n v="0"/>
    <n v="0"/>
    <n v="21"/>
    <m/>
    <n v="0"/>
    <n v="0"/>
    <n v="310"/>
    <n v="650.26280678400008"/>
  </r>
  <r>
    <n v="2012"/>
    <s v="2D1"/>
    <x v="14"/>
    <n v="20239"/>
    <n v="3338007"/>
    <n v="12"/>
    <s v="Litres"/>
    <n v="60047"/>
    <s v="Input"/>
    <s v="CO2"/>
    <n v="73.3"/>
    <n v="3.3200000000000001E-5"/>
    <n v="1"/>
    <m/>
    <n v="0"/>
    <n v="0"/>
    <n v="21"/>
    <m/>
    <n v="0"/>
    <n v="0"/>
    <n v="310"/>
    <n v="146.12797731999999"/>
  </r>
  <r>
    <n v="2012"/>
    <s v="2D1"/>
    <x v="14"/>
    <n v="20239"/>
    <n v="3338012"/>
    <n v="12"/>
    <s v="Litres"/>
    <n v="5039291.1575999996"/>
    <s v="Input"/>
    <s v="CO2"/>
    <n v="73.3"/>
    <n v="3.3200000000000001E-5"/>
    <n v="1"/>
    <m/>
    <n v="0"/>
    <n v="0"/>
    <n v="21"/>
    <m/>
    <n v="0"/>
    <n v="0"/>
    <n v="310"/>
    <n v="12263.417389489054"/>
  </r>
  <r>
    <n v="2012"/>
    <s v="2D1"/>
    <x v="14"/>
    <n v="20239"/>
    <n v="3338012"/>
    <n v="12"/>
    <s v="Litres"/>
    <n v="502807"/>
    <s v="Input"/>
    <s v="CO2"/>
    <n v="73.3"/>
    <n v="3.3200000000000001E-5"/>
    <n v="1"/>
    <m/>
    <n v="0"/>
    <n v="0"/>
    <n v="21"/>
    <m/>
    <n v="0"/>
    <n v="0"/>
    <n v="310"/>
    <n v="1223.6110029200001"/>
  </r>
  <r>
    <n v="2012"/>
    <s v="2D1"/>
    <x v="14"/>
    <n v="20295"/>
    <n v="3338005"/>
    <n v="12"/>
    <s v="Litres"/>
    <n v="2562893"/>
    <s v="Input"/>
    <s v="CO2"/>
    <n v="73.3"/>
    <n v="3.3200000000000001E-5"/>
    <n v="1"/>
    <m/>
    <n v="0"/>
    <n v="0"/>
    <n v="21"/>
    <m/>
    <n v="0"/>
    <n v="0"/>
    <n v="310"/>
    <n v="6236.9538890800004"/>
  </r>
  <r>
    <n v="2012"/>
    <s v="2D1"/>
    <x v="14"/>
    <n v="20295"/>
    <n v="3338008"/>
    <n v="12"/>
    <s v="Litres"/>
    <n v="16703.8956"/>
    <s v="Input"/>
    <s v="CO2"/>
    <n v="73.3"/>
    <n v="3.3200000000000001E-5"/>
    <n v="1"/>
    <m/>
    <n v="0"/>
    <n v="0"/>
    <n v="21"/>
    <m/>
    <n v="0"/>
    <n v="0"/>
    <n v="310"/>
    <n v="40.649932176336002"/>
  </r>
  <r>
    <n v="2012"/>
    <s v="2D1"/>
    <x v="14"/>
    <n v="20295"/>
    <n v="3338011"/>
    <n v="12"/>
    <s v="Litres"/>
    <n v="735663"/>
    <s v="Input"/>
    <s v="CO2"/>
    <n v="73.3"/>
    <n v="3.3200000000000001E-5"/>
    <n v="1"/>
    <m/>
    <n v="0"/>
    <n v="0"/>
    <n v="21"/>
    <m/>
    <n v="0"/>
    <n v="0"/>
    <n v="310"/>
    <n v="1790.2800502800001"/>
  </r>
  <r>
    <n v="2012"/>
    <s v="2D1"/>
    <x v="14"/>
    <n v="20295"/>
    <n v="3338012"/>
    <n v="12"/>
    <s v="Litres"/>
    <n v="3250155.1680000001"/>
    <s v="Input"/>
    <s v="CO2"/>
    <n v="73.3"/>
    <n v="3.3200000000000001E-5"/>
    <n v="1"/>
    <m/>
    <n v="0"/>
    <n v="0"/>
    <n v="21"/>
    <m/>
    <n v="0"/>
    <n v="0"/>
    <n v="310"/>
    <n v="7909.4476106380798"/>
  </r>
  <r>
    <n v="2012"/>
    <s v="2D1"/>
    <x v="14"/>
    <n v="20297"/>
    <n v="3338099"/>
    <n v="12"/>
    <s v="Litres"/>
    <n v="36899.351999999999"/>
    <s v="Input"/>
    <s v="CO2"/>
    <n v="73.3"/>
    <n v="3.3200000000000001E-5"/>
    <n v="1"/>
    <m/>
    <n v="0"/>
    <n v="0"/>
    <n v="21"/>
    <m/>
    <n v="0"/>
    <n v="0"/>
    <n v="310"/>
    <n v="89.796787053119985"/>
  </r>
  <r>
    <n v="2012"/>
    <s v="2D1"/>
    <x v="14"/>
    <n v="20299"/>
    <n v="3338001"/>
    <n v="12"/>
    <s v="Litres"/>
    <n v="1569"/>
    <s v="Input"/>
    <s v="CO2"/>
    <n v="73.3"/>
    <n v="3.3200000000000001E-5"/>
    <n v="1"/>
    <m/>
    <n v="0"/>
    <n v="0"/>
    <n v="21"/>
    <m/>
    <n v="0"/>
    <n v="0"/>
    <n v="310"/>
    <n v="3.8182556399999998"/>
  </r>
  <r>
    <n v="2012"/>
    <s v="2D1"/>
    <x v="14"/>
    <n v="20299"/>
    <n v="3338003"/>
    <n v="12"/>
    <s v="Litres"/>
    <n v="566825.42130000005"/>
    <s v="Input"/>
    <s v="CO2"/>
    <n v="73.3"/>
    <n v="3.3200000000000001E-5"/>
    <n v="1"/>
    <m/>
    <n v="0"/>
    <n v="0"/>
    <n v="21"/>
    <m/>
    <n v="0"/>
    <n v="0"/>
    <n v="310"/>
    <n v="1379.4036722588282"/>
  </r>
  <r>
    <n v="2012"/>
    <s v="2D1"/>
    <x v="14"/>
    <n v="20299"/>
    <n v="3338007"/>
    <n v="12"/>
    <s v="Litres"/>
    <n v="2583384.4783999999"/>
    <s v="Input"/>
    <s v="CO2"/>
    <n v="73.3"/>
    <n v="3.3200000000000001E-5"/>
    <n v="1"/>
    <m/>
    <n v="0"/>
    <n v="0"/>
    <n v="21"/>
    <m/>
    <n v="0"/>
    <n v="0"/>
    <n v="310"/>
    <n v="6286.8211312551039"/>
  </r>
  <r>
    <n v="2012"/>
    <s v="2D1"/>
    <x v="14"/>
    <n v="20299"/>
    <n v="3338007"/>
    <n v="12"/>
    <s v="Litres"/>
    <n v="30000000"/>
    <s v="Input"/>
    <s v="CO2"/>
    <n v="73.3"/>
    <n v="3.3200000000000001E-5"/>
    <n v="1"/>
    <m/>
    <n v="0"/>
    <n v="0"/>
    <n v="21"/>
    <m/>
    <n v="0"/>
    <n v="0"/>
    <n v="310"/>
    <n v="73006.8"/>
  </r>
  <r>
    <n v="2012"/>
    <s v="2D1"/>
    <x v="14"/>
    <n v="20299"/>
    <n v="3338007"/>
    <n v="12"/>
    <s v="Litres"/>
    <n v="43057.179400000001"/>
    <s v="Input"/>
    <s v="CO2"/>
    <n v="73.3"/>
    <n v="3.3200000000000001E-5"/>
    <n v="1"/>
    <m/>
    <n v="0"/>
    <n v="0"/>
    <n v="21"/>
    <m/>
    <n v="0"/>
    <n v="0"/>
    <n v="310"/>
    <n v="104.782229500664"/>
  </r>
  <r>
    <n v="2012"/>
    <s v="2D1"/>
    <x v="14"/>
    <n v="20299"/>
    <n v="3338009"/>
    <n v="12"/>
    <s v="Litres"/>
    <n v="26862"/>
    <s v="Input"/>
    <s v="CO2"/>
    <n v="73.3"/>
    <n v="3.3200000000000001E-5"/>
    <n v="1"/>
    <m/>
    <n v="0"/>
    <n v="0"/>
    <n v="21"/>
    <m/>
    <n v="0"/>
    <n v="0"/>
    <n v="310"/>
    <n v="65.370288719999991"/>
  </r>
  <r>
    <n v="2012"/>
    <s v="2D1"/>
    <x v="14"/>
    <n v="20299"/>
    <n v="3338011"/>
    <n v="12"/>
    <s v="Litres"/>
    <n v="2194552"/>
    <s v="Input"/>
    <s v="CO2"/>
    <n v="73.3"/>
    <n v="3.3200000000000001E-5"/>
    <n v="1"/>
    <m/>
    <n v="0"/>
    <n v="0"/>
    <n v="21"/>
    <m/>
    <n v="0"/>
    <n v="0"/>
    <n v="310"/>
    <n v="5340.5739651200001"/>
  </r>
  <r>
    <n v="2012"/>
    <s v="2D1"/>
    <x v="14"/>
    <n v="20299"/>
    <n v="3338012"/>
    <n v="12"/>
    <s v="Litres"/>
    <n v="1197.6399000000001"/>
    <s v="Input"/>
    <s v="CO2"/>
    <n v="73.3"/>
    <n v="3.3200000000000001E-5"/>
    <n v="1"/>
    <m/>
    <n v="0"/>
    <n v="0"/>
    <n v="21"/>
    <m/>
    <n v="0"/>
    <n v="0"/>
    <n v="310"/>
    <n v="2.9145285550440003"/>
  </r>
  <r>
    <n v="2012"/>
    <s v="2D1"/>
    <x v="14"/>
    <n v="20299"/>
    <n v="3338014"/>
    <n v="12"/>
    <s v="Litres"/>
    <n v="84618.595000000001"/>
    <s v="Input"/>
    <s v="CO2"/>
    <n v="73.3"/>
    <n v="3.3200000000000001E-5"/>
    <n v="1"/>
    <m/>
    <n v="0"/>
    <n v="0"/>
    <n v="21"/>
    <m/>
    <n v="0"/>
    <n v="0"/>
    <n v="310"/>
    <n v="205.92442804819999"/>
  </r>
  <r>
    <n v="2012"/>
    <s v="2D1"/>
    <x v="14"/>
    <n v="21002"/>
    <n v="3338007"/>
    <n v="12"/>
    <s v="Litres"/>
    <n v="5071006.4057999998"/>
    <s v="Input"/>
    <s v="CO2"/>
    <n v="73.3"/>
    <n v="3.3200000000000001E-5"/>
    <n v="1"/>
    <m/>
    <n v="0"/>
    <n v="0"/>
    <n v="21"/>
    <m/>
    <n v="0"/>
    <n v="0"/>
    <n v="310"/>
    <n v="12340.598348898648"/>
  </r>
  <r>
    <n v="2012"/>
    <s v="2D1"/>
    <x v="14"/>
    <n v="21002"/>
    <n v="3338007"/>
    <n v="12"/>
    <s v="Litres"/>
    <n v="713797"/>
    <s v="Input"/>
    <s v="CO2"/>
    <n v="73.3"/>
    <n v="3.3200000000000001E-5"/>
    <n v="1"/>
    <m/>
    <n v="0"/>
    <n v="0"/>
    <n v="21"/>
    <m/>
    <n v="0"/>
    <n v="0"/>
    <n v="310"/>
    <n v="1737.0678273200001"/>
  </r>
  <r>
    <n v="2012"/>
    <s v="2D1"/>
    <x v="14"/>
    <n v="21002"/>
    <n v="3338011"/>
    <n v="12"/>
    <s v="Litres"/>
    <n v="1061"/>
    <s v="Input"/>
    <s v="CO2"/>
    <n v="73.3"/>
    <n v="3.3200000000000001E-5"/>
    <n v="1"/>
    <m/>
    <n v="0"/>
    <n v="0"/>
    <n v="21"/>
    <m/>
    <n v="0"/>
    <n v="0"/>
    <n v="310"/>
    <n v="2.5820071600000003"/>
  </r>
  <r>
    <n v="2012"/>
    <s v="2D1"/>
    <x v="14"/>
    <n v="21002"/>
    <n v="3338012"/>
    <n v="12"/>
    <s v="Litres"/>
    <n v="41898"/>
    <s v="Input"/>
    <s v="CO2"/>
    <n v="73.3"/>
    <n v="3.3200000000000001E-5"/>
    <n v="1"/>
    <m/>
    <n v="0"/>
    <n v="0"/>
    <n v="21"/>
    <m/>
    <n v="0"/>
    <n v="0"/>
    <n v="310"/>
    <n v="101.96129687999999"/>
  </r>
  <r>
    <n v="2012"/>
    <s v="2D1"/>
    <x v="14"/>
    <n v="21002"/>
    <n v="3338012"/>
    <n v="12"/>
    <s v="Litres"/>
    <n v="630319"/>
    <s v="Input"/>
    <s v="CO2"/>
    <n v="73.3"/>
    <n v="3.3200000000000001E-5"/>
    <n v="1"/>
    <m/>
    <n v="0"/>
    <n v="0"/>
    <n v="21"/>
    <m/>
    <n v="0"/>
    <n v="0"/>
    <n v="310"/>
    <n v="1533.9191056399998"/>
  </r>
  <r>
    <n v="2012"/>
    <s v="2D1"/>
    <x v="14"/>
    <n v="21003"/>
    <n v="3338012"/>
    <n v="12"/>
    <s v="Litres"/>
    <n v="117390"/>
    <s v="Input"/>
    <s v="CO2"/>
    <n v="73.3"/>
    <n v="3.3200000000000001E-5"/>
    <n v="1"/>
    <m/>
    <n v="0"/>
    <n v="0"/>
    <n v="21"/>
    <m/>
    <n v="0"/>
    <n v="0"/>
    <n v="310"/>
    <n v="285.67560839999999"/>
  </r>
  <r>
    <n v="2012"/>
    <s v="2D1"/>
    <x v="14"/>
    <n v="21003"/>
    <n v="3338012"/>
    <n v="12"/>
    <s v="Litres"/>
    <n v="2189728"/>
    <s v="Input"/>
    <s v="CO2"/>
    <n v="73.3"/>
    <n v="3.3200000000000001E-5"/>
    <n v="1"/>
    <m/>
    <n v="0"/>
    <n v="0"/>
    <n v="21"/>
    <m/>
    <n v="0"/>
    <n v="0"/>
    <n v="310"/>
    <n v="5328.8344716800002"/>
  </r>
  <r>
    <n v="2012"/>
    <s v="2D1"/>
    <x v="14"/>
    <n v="21003"/>
    <n v="3338012"/>
    <n v="12"/>
    <s v="Litres"/>
    <n v="1289690.4000000001"/>
    <s v="Input"/>
    <s v="CO2"/>
    <n v="73.3"/>
    <n v="3.3200000000000001E-5"/>
    <n v="1"/>
    <m/>
    <n v="0"/>
    <n v="0"/>
    <n v="21"/>
    <m/>
    <n v="0"/>
    <n v="0"/>
    <n v="310"/>
    <n v="3138.5389698240001"/>
  </r>
  <r>
    <n v="2012"/>
    <s v="2D1"/>
    <x v="14"/>
    <n v="22111"/>
    <n v="3338003"/>
    <n v="12"/>
    <s v="Litres"/>
    <n v="17125"/>
    <s v="Input"/>
    <s v="CO2"/>
    <n v="73.3"/>
    <n v="3.3200000000000001E-5"/>
    <n v="1"/>
    <m/>
    <n v="0"/>
    <n v="0"/>
    <n v="21"/>
    <m/>
    <n v="0"/>
    <n v="0"/>
    <n v="310"/>
    <n v="41.674714999999999"/>
  </r>
  <r>
    <n v="2012"/>
    <s v="2D1"/>
    <x v="14"/>
    <n v="22111"/>
    <n v="3338005"/>
    <n v="12"/>
    <s v="Litres"/>
    <n v="378041"/>
    <s v="Input"/>
    <s v="CO2"/>
    <n v="73.3"/>
    <n v="3.3200000000000001E-5"/>
    <n v="1"/>
    <m/>
    <n v="0"/>
    <n v="0"/>
    <n v="21"/>
    <m/>
    <n v="0"/>
    <n v="0"/>
    <n v="310"/>
    <n v="919.98545596000008"/>
  </r>
  <r>
    <n v="2012"/>
    <s v="2D1"/>
    <x v="14"/>
    <n v="22111"/>
    <n v="3338007"/>
    <n v="12"/>
    <s v="Litres"/>
    <n v="4588.5"/>
    <s v="Input"/>
    <s v="CO2"/>
    <n v="73.3"/>
    <n v="3.3200000000000001E-5"/>
    <n v="1"/>
    <m/>
    <n v="0"/>
    <n v="0"/>
    <n v="21"/>
    <m/>
    <n v="0"/>
    <n v="0"/>
    <n v="310"/>
    <n v="11.166390059999999"/>
  </r>
  <r>
    <n v="2012"/>
    <s v="2D1"/>
    <x v="14"/>
    <n v="22111"/>
    <n v="3338012"/>
    <n v="12"/>
    <s v="Litres"/>
    <n v="395054"/>
    <s v="Input"/>
    <s v="CO2"/>
    <n v="73.3"/>
    <n v="3.3200000000000001E-5"/>
    <n v="1"/>
    <m/>
    <n v="0"/>
    <n v="0"/>
    <n v="21"/>
    <m/>
    <n v="0"/>
    <n v="0"/>
    <n v="310"/>
    <n v="961.38761223999995"/>
  </r>
  <r>
    <n v="2012"/>
    <s v="2D1"/>
    <x v="14"/>
    <n v="22111"/>
    <n v="3338012"/>
    <n v="12"/>
    <s v="Litres"/>
    <n v="27040"/>
    <s v="Input"/>
    <s v="CO2"/>
    <n v="73.3"/>
    <n v="3.3200000000000001E-5"/>
    <n v="1"/>
    <m/>
    <n v="0"/>
    <n v="0"/>
    <n v="21"/>
    <m/>
    <n v="0"/>
    <n v="0"/>
    <n v="310"/>
    <n v="65.803462400000001"/>
  </r>
  <r>
    <n v="2012"/>
    <s v="2D1"/>
    <x v="14"/>
    <n v="22112"/>
    <n v="3338004"/>
    <n v="12"/>
    <s v="Litres"/>
    <n v="6630"/>
    <s v="Input"/>
    <s v="CO2"/>
    <n v="73.3"/>
    <n v="3.3200000000000001E-5"/>
    <n v="1"/>
    <m/>
    <n v="0"/>
    <n v="0"/>
    <n v="21"/>
    <m/>
    <n v="0"/>
    <n v="0"/>
    <n v="310"/>
    <n v="16.1345028"/>
  </r>
  <r>
    <n v="2012"/>
    <s v="2D1"/>
    <x v="14"/>
    <n v="22112"/>
    <n v="3338005"/>
    <n v="12"/>
    <s v="Litres"/>
    <n v="228211.375"/>
    <s v="Input"/>
    <s v="CO2"/>
    <n v="73.3"/>
    <n v="3.3200000000000001E-5"/>
    <n v="1"/>
    <m/>
    <n v="0"/>
    <n v="0"/>
    <n v="21"/>
    <m/>
    <n v="0"/>
    <n v="0"/>
    <n v="310"/>
    <n v="555.36607374499999"/>
  </r>
  <r>
    <n v="2012"/>
    <s v="2D1"/>
    <x v="14"/>
    <n v="22112"/>
    <n v="3338009"/>
    <n v="12"/>
    <s v="Litres"/>
    <n v="681255"/>
    <s v="Input"/>
    <s v="CO2"/>
    <n v="73.3"/>
    <n v="3.3200000000000001E-5"/>
    <n v="1"/>
    <m/>
    <n v="0"/>
    <n v="0"/>
    <n v="21"/>
    <m/>
    <n v="0"/>
    <n v="0"/>
    <n v="310"/>
    <n v="1657.8749178"/>
  </r>
  <r>
    <n v="2012"/>
    <s v="2D1"/>
    <x v="14"/>
    <n v="22112"/>
    <n v="3338012"/>
    <n v="12"/>
    <s v="Litres"/>
    <n v="250633"/>
    <s v="Input"/>
    <s v="CO2"/>
    <n v="73.3"/>
    <n v="3.3200000000000001E-5"/>
    <n v="1"/>
    <m/>
    <n v="0"/>
    <n v="0"/>
    <n v="21"/>
    <m/>
    <n v="0"/>
    <n v="0"/>
    <n v="310"/>
    <n v="609.93044348000001"/>
  </r>
  <r>
    <n v="2012"/>
    <s v="2D1"/>
    <x v="14"/>
    <n v="22113"/>
    <n v="3338004"/>
    <n v="12"/>
    <s v="Litres"/>
    <n v="17294"/>
    <s v="Input"/>
    <s v="CO2"/>
    <n v="73.3"/>
    <n v="3.3200000000000001E-5"/>
    <n v="1"/>
    <m/>
    <n v="0"/>
    <n v="0"/>
    <n v="21"/>
    <m/>
    <n v="0"/>
    <n v="0"/>
    <n v="310"/>
    <n v="42.085986640000002"/>
  </r>
  <r>
    <n v="2012"/>
    <s v="2D1"/>
    <x v="14"/>
    <n v="22119"/>
    <n v="3338004"/>
    <n v="12"/>
    <s v="Litres"/>
    <n v="3168912"/>
    <s v="Input"/>
    <s v="CO2"/>
    <n v="73.3"/>
    <n v="3.3200000000000001E-5"/>
    <n v="1"/>
    <m/>
    <n v="0"/>
    <n v="0"/>
    <n v="21"/>
    <m/>
    <n v="0"/>
    <n v="0"/>
    <n v="310"/>
    <n v="7711.7374867199997"/>
  </r>
  <r>
    <n v="2012"/>
    <s v="2D1"/>
    <x v="14"/>
    <n v="22119"/>
    <n v="3338009"/>
    <n v="12"/>
    <s v="Litres"/>
    <n v="14092"/>
    <s v="Input"/>
    <s v="CO2"/>
    <n v="73.3"/>
    <n v="3.3200000000000001E-5"/>
    <n v="1"/>
    <m/>
    <n v="0"/>
    <n v="0"/>
    <n v="21"/>
    <m/>
    <n v="0"/>
    <n v="0"/>
    <n v="310"/>
    <n v="34.293727519999997"/>
  </r>
  <r>
    <n v="2012"/>
    <s v="2D1"/>
    <x v="14"/>
    <n v="22191"/>
    <n v="3338003"/>
    <n v="12"/>
    <s v="Litres"/>
    <n v="81812.114999999991"/>
    <s v="Input"/>
    <s v="CO2"/>
    <n v="73.3"/>
    <n v="3.3200000000000001E-5"/>
    <n v="1"/>
    <m/>
    <n v="0"/>
    <n v="0"/>
    <n v="21"/>
    <m/>
    <n v="0"/>
    <n v="0"/>
    <n v="310"/>
    <n v="199.09469057939998"/>
  </r>
  <r>
    <n v="2012"/>
    <s v="2D1"/>
    <x v="14"/>
    <n v="22191"/>
    <n v="3338004"/>
    <n v="12"/>
    <s v="Litres"/>
    <n v="87220.13"/>
    <s v="Input"/>
    <s v="CO2"/>
    <n v="73.3"/>
    <n v="3.3200000000000001E-5"/>
    <n v="1"/>
    <m/>
    <n v="0"/>
    <n v="0"/>
    <n v="21"/>
    <m/>
    <n v="0"/>
    <n v="0"/>
    <n v="310"/>
    <n v="212.2554195628"/>
  </r>
  <r>
    <n v="2012"/>
    <s v="2D1"/>
    <x v="14"/>
    <n v="22191"/>
    <n v="3338004"/>
    <n v="12"/>
    <s v="Litres"/>
    <n v="67547"/>
    <s v="Input"/>
    <s v="CO2"/>
    <n v="73.3"/>
    <n v="3.3200000000000001E-5"/>
    <n v="1"/>
    <m/>
    <n v="0"/>
    <n v="0"/>
    <n v="21"/>
    <m/>
    <n v="0"/>
    <n v="0"/>
    <n v="310"/>
    <n v="164.37967731999998"/>
  </r>
  <r>
    <n v="2012"/>
    <s v="2D1"/>
    <x v="14"/>
    <n v="22191"/>
    <n v="3338005"/>
    <n v="12"/>
    <s v="Litres"/>
    <n v="15216.5"/>
    <s v="Input"/>
    <s v="CO2"/>
    <n v="73.3"/>
    <n v="3.3200000000000001E-5"/>
    <n v="1"/>
    <m/>
    <n v="0"/>
    <n v="0"/>
    <n v="21"/>
    <m/>
    <n v="0"/>
    <n v="0"/>
    <n v="310"/>
    <n v="37.030265739999997"/>
  </r>
  <r>
    <n v="2012"/>
    <s v="2D1"/>
    <x v="14"/>
    <n v="22191"/>
    <n v="3338009"/>
    <n v="12"/>
    <s v="Litres"/>
    <n v="36437.5"/>
    <s v="Input"/>
    <s v="CO2"/>
    <n v="73.3"/>
    <n v="3.3200000000000001E-5"/>
    <n v="1"/>
    <m/>
    <n v="0"/>
    <n v="0"/>
    <n v="21"/>
    <m/>
    <n v="0"/>
    <n v="0"/>
    <n v="310"/>
    <n v="88.672842500000002"/>
  </r>
  <r>
    <n v="2012"/>
    <s v="2D1"/>
    <x v="14"/>
    <n v="22191"/>
    <n v="3338012"/>
    <n v="12"/>
    <s v="Litres"/>
    <n v="196430"/>
    <s v="Input"/>
    <s v="CO2"/>
    <n v="73.3"/>
    <n v="3.3200000000000001E-5"/>
    <n v="1"/>
    <m/>
    <n v="0"/>
    <n v="0"/>
    <n v="21"/>
    <m/>
    <n v="0"/>
    <n v="0"/>
    <n v="310"/>
    <n v="478.02419079999999"/>
  </r>
  <r>
    <n v="2012"/>
    <s v="2D1"/>
    <x v="14"/>
    <n v="22191"/>
    <n v="3338012"/>
    <n v="12"/>
    <s v="Litres"/>
    <n v="5619"/>
    <s v="Input"/>
    <s v="CO2"/>
    <n v="73.3"/>
    <n v="3.3200000000000001E-5"/>
    <n v="1"/>
    <m/>
    <n v="0"/>
    <n v="0"/>
    <n v="21"/>
    <m/>
    <n v="0"/>
    <n v="0"/>
    <n v="310"/>
    <n v="13.674173640000001"/>
  </r>
  <r>
    <n v="2012"/>
    <s v="2D1"/>
    <x v="14"/>
    <n v="22191"/>
    <n v="3338012"/>
    <n v="12"/>
    <s v="Litres"/>
    <n v="884602.64650000003"/>
    <s v="Input"/>
    <s v="CO2"/>
    <n v="73.3"/>
    <n v="3.3200000000000001E-5"/>
    <n v="1"/>
    <m/>
    <n v="0"/>
    <n v="0"/>
    <n v="21"/>
    <m/>
    <n v="0"/>
    <n v="0"/>
    <n v="310"/>
    <n v="2152.7336164165399"/>
  </r>
  <r>
    <n v="2012"/>
    <s v="2D1"/>
    <x v="14"/>
    <n v="22191"/>
    <n v="3338012"/>
    <n v="12"/>
    <s v="Litres"/>
    <n v="620553"/>
    <s v="Input"/>
    <s v="CO2"/>
    <n v="73.3"/>
    <n v="3.3200000000000001E-5"/>
    <n v="1"/>
    <m/>
    <n v="0"/>
    <n v="0"/>
    <n v="21"/>
    <m/>
    <n v="0"/>
    <n v="0"/>
    <n v="310"/>
    <n v="1510.15295868"/>
  </r>
  <r>
    <n v="2012"/>
    <s v="2D1"/>
    <x v="14"/>
    <n v="22191"/>
    <n v="3338012"/>
    <n v="12"/>
    <s v="Litres"/>
    <n v="4481.9278000000004"/>
    <s v="Input"/>
    <s v="CO2"/>
    <n v="73.3"/>
    <n v="3.3200000000000001E-5"/>
    <n v="1"/>
    <m/>
    <n v="0"/>
    <n v="0"/>
    <n v="21"/>
    <m/>
    <n v="0"/>
    <n v="0"/>
    <n v="310"/>
    <n v="10.907040216968001"/>
  </r>
  <r>
    <n v="2012"/>
    <s v="2D1"/>
    <x v="14"/>
    <n v="22191"/>
    <n v="3338099"/>
    <n v="12"/>
    <s v="Litres"/>
    <n v="96756.4905"/>
    <s v="Input"/>
    <s v="CO2"/>
    <n v="73.3"/>
    <n v="3.3200000000000001E-5"/>
    <n v="1"/>
    <m/>
    <n v="0"/>
    <n v="0"/>
    <n v="21"/>
    <m/>
    <n v="0"/>
    <n v="0"/>
    <n v="310"/>
    <n v="235.46272502117998"/>
  </r>
  <r>
    <n v="2012"/>
    <s v="2D1"/>
    <x v="14"/>
    <n v="22191"/>
    <n v="3338099"/>
    <n v="12"/>
    <s v="Litres"/>
    <n v="3122306.3663999997"/>
    <s v="Input"/>
    <s v="CO2"/>
    <n v="73.3"/>
    <n v="3.3200000000000001E-5"/>
    <n v="1"/>
    <m/>
    <n v="0"/>
    <n v="0"/>
    <n v="21"/>
    <m/>
    <n v="0"/>
    <n v="0"/>
    <n v="310"/>
    <n v="7598.3198810163831"/>
  </r>
  <r>
    <n v="2012"/>
    <s v="2D1"/>
    <x v="14"/>
    <n v="22191"/>
    <n v="3338099"/>
    <n v="12"/>
    <s v="Litres"/>
    <n v="454666"/>
    <s v="Input"/>
    <s v="CO2"/>
    <n v="73.3"/>
    <n v="3.3200000000000001E-5"/>
    <n v="1"/>
    <m/>
    <n v="0"/>
    <n v="0"/>
    <n v="21"/>
    <m/>
    <n v="0"/>
    <n v="0"/>
    <n v="310"/>
    <n v="1106.45699096"/>
  </r>
  <r>
    <n v="2012"/>
    <s v="2D1"/>
    <x v="14"/>
    <n v="22192"/>
    <n v="3338007"/>
    <n v="12"/>
    <s v="Litres"/>
    <n v="235680.2574"/>
    <s v="Input"/>
    <s v="CO2"/>
    <n v="73.3"/>
    <n v="3.3200000000000001E-5"/>
    <n v="1"/>
    <m/>
    <n v="0"/>
    <n v="0"/>
    <n v="21"/>
    <m/>
    <n v="0"/>
    <n v="0"/>
    <n v="310"/>
    <n v="573.54204719834399"/>
  </r>
  <r>
    <n v="2012"/>
    <s v="2D1"/>
    <x v="14"/>
    <n v="22192"/>
    <n v="3338009"/>
    <n v="12"/>
    <s v="Litres"/>
    <n v="126572.72320000001"/>
    <s v="Input"/>
    <s v="CO2"/>
    <n v="73.3"/>
    <n v="3.3200000000000001E-5"/>
    <n v="1"/>
    <m/>
    <n v="0"/>
    <n v="0"/>
    <n v="21"/>
    <m/>
    <n v="0"/>
    <n v="0"/>
    <n v="310"/>
    <n v="308.022316270592"/>
  </r>
  <r>
    <n v="2012"/>
    <s v="2D1"/>
    <x v="14"/>
    <n v="22192"/>
    <n v="3338012"/>
    <n v="12"/>
    <s v="Litres"/>
    <n v="161820"/>
    <s v="Input"/>
    <s v="CO2"/>
    <n v="73.3"/>
    <n v="3.3200000000000001E-5"/>
    <n v="1"/>
    <m/>
    <n v="0"/>
    <n v="0"/>
    <n v="21"/>
    <m/>
    <n v="0"/>
    <n v="0"/>
    <n v="310"/>
    <n v="393.79867919999998"/>
  </r>
  <r>
    <n v="2012"/>
    <s v="2D1"/>
    <x v="14"/>
    <n v="22199"/>
    <n v="3338002"/>
    <n v="12"/>
    <s v="Litres"/>
    <n v="319"/>
    <s v="Input"/>
    <s v="CO2"/>
    <n v="73.3"/>
    <n v="3.3200000000000001E-5"/>
    <n v="1"/>
    <m/>
    <n v="0"/>
    <n v="0"/>
    <n v="21"/>
    <m/>
    <n v="0"/>
    <n v="0"/>
    <n v="310"/>
    <n v="0.77630564000000002"/>
  </r>
  <r>
    <n v="2012"/>
    <s v="2D1"/>
    <x v="14"/>
    <n v="22199"/>
    <n v="3338003"/>
    <n v="12"/>
    <s v="Litres"/>
    <n v="49176.933700000001"/>
    <s v="Input"/>
    <s v="CO2"/>
    <n v="73.3"/>
    <n v="3.3200000000000001E-5"/>
    <n v="1"/>
    <m/>
    <n v="0"/>
    <n v="0"/>
    <n v="21"/>
    <m/>
    <n v="0"/>
    <n v="0"/>
    <n v="310"/>
    <n v="119.675018774972"/>
  </r>
  <r>
    <n v="2012"/>
    <s v="2D1"/>
    <x v="14"/>
    <n v="22199"/>
    <n v="3338003"/>
    <n v="12"/>
    <s v="Litres"/>
    <n v="410156.02499999997"/>
    <s v="Input"/>
    <s v="CO2"/>
    <n v="73.3"/>
    <n v="3.3200000000000001E-5"/>
    <n v="1"/>
    <m/>
    <n v="0"/>
    <n v="0"/>
    <n v="21"/>
    <m/>
    <n v="0"/>
    <n v="0"/>
    <n v="310"/>
    <n v="998.13929619899989"/>
  </r>
  <r>
    <n v="2012"/>
    <s v="2D1"/>
    <x v="14"/>
    <n v="22199"/>
    <n v="3338004"/>
    <n v="12"/>
    <s v="Litres"/>
    <n v="4524.3757999999998"/>
    <s v="Input"/>
    <s v="CO2"/>
    <n v="73.3"/>
    <n v="3.3200000000000001E-5"/>
    <n v="1"/>
    <m/>
    <n v="0"/>
    <n v="0"/>
    <n v="21"/>
    <m/>
    <n v="0"/>
    <n v="0"/>
    <n v="310"/>
    <n v="11.010339971847998"/>
  </r>
  <r>
    <n v="2012"/>
    <s v="2D1"/>
    <x v="14"/>
    <n v="22199"/>
    <n v="3338004"/>
    <n v="12"/>
    <s v="Litres"/>
    <n v="25139"/>
    <s v="Input"/>
    <s v="CO2"/>
    <n v="73.3"/>
    <n v="3.3200000000000001E-5"/>
    <n v="1"/>
    <m/>
    <n v="0"/>
    <n v="0"/>
    <n v="21"/>
    <m/>
    <n v="0"/>
    <n v="0"/>
    <n v="310"/>
    <n v="61.177264839999999"/>
  </r>
  <r>
    <n v="2012"/>
    <s v="2D1"/>
    <x v="14"/>
    <n v="22199"/>
    <n v="3338005"/>
    <n v="12"/>
    <s v="Litres"/>
    <n v="1065957.4239999999"/>
    <s v="Input"/>
    <s v="CO2"/>
    <n v="73.3"/>
    <n v="3.3200000000000001E-5"/>
    <n v="1"/>
    <m/>
    <n v="0"/>
    <n v="0"/>
    <n v="21"/>
    <m/>
    <n v="0"/>
    <n v="0"/>
    <n v="310"/>
    <n v="2594.0713487494399"/>
  </r>
  <r>
    <n v="2012"/>
    <s v="2D1"/>
    <x v="14"/>
    <n v="22199"/>
    <n v="3338005"/>
    <n v="12"/>
    <s v="Litres"/>
    <n v="488787"/>
    <s v="Input"/>
    <s v="CO2"/>
    <n v="73.3"/>
    <n v="3.3200000000000001E-5"/>
    <n v="1"/>
    <m/>
    <n v="0"/>
    <n v="0"/>
    <n v="21"/>
    <m/>
    <n v="0"/>
    <n v="0"/>
    <n v="310"/>
    <n v="1189.4924917200001"/>
  </r>
  <r>
    <n v="2012"/>
    <s v="2D1"/>
    <x v="14"/>
    <n v="22199"/>
    <n v="3338005"/>
    <n v="12"/>
    <s v="Litres"/>
    <n v="152065.22799999997"/>
    <s v="Input"/>
    <s v="CO2"/>
    <n v="73.3"/>
    <n v="3.3200000000000001E-5"/>
    <n v="1"/>
    <m/>
    <n v="0"/>
    <n v="0"/>
    <n v="21"/>
    <m/>
    <n v="0"/>
    <n v="0"/>
    <n v="310"/>
    <n v="370.05985625167989"/>
  </r>
  <r>
    <n v="2012"/>
    <s v="2D1"/>
    <x v="14"/>
    <n v="22199"/>
    <n v="3338005"/>
    <n v="12"/>
    <s v="Litres"/>
    <n v="434395"/>
    <s v="Input"/>
    <s v="CO2"/>
    <n v="73.3"/>
    <n v="3.3200000000000001E-5"/>
    <n v="1"/>
    <m/>
    <n v="0"/>
    <n v="0"/>
    <n v="21"/>
    <m/>
    <n v="0"/>
    <n v="0"/>
    <n v="310"/>
    <n v="1057.1262962000001"/>
  </r>
  <r>
    <n v="2012"/>
    <s v="2D1"/>
    <x v="14"/>
    <n v="22199"/>
    <n v="3338007"/>
    <n v="12"/>
    <s v="Litres"/>
    <n v="200543.0385"/>
    <s v="Input"/>
    <s v="CO2"/>
    <n v="73.3"/>
    <n v="3.3200000000000001E-5"/>
    <n v="1"/>
    <m/>
    <n v="0"/>
    <n v="0"/>
    <n v="21"/>
    <m/>
    <n v="0"/>
    <n v="0"/>
    <n v="310"/>
    <n v="488.03351677206001"/>
  </r>
  <r>
    <n v="2012"/>
    <s v="2D1"/>
    <x v="14"/>
    <n v="22199"/>
    <n v="3338007"/>
    <n v="12"/>
    <s v="Litres"/>
    <n v="8156.5"/>
    <s v="Input"/>
    <s v="CO2"/>
    <n v="73.3"/>
    <n v="3.3200000000000001E-5"/>
    <n v="1"/>
    <m/>
    <n v="0"/>
    <n v="0"/>
    <n v="21"/>
    <m/>
    <n v="0"/>
    <n v="0"/>
    <n v="310"/>
    <n v="19.849332139999998"/>
  </r>
  <r>
    <n v="2012"/>
    <s v="2D1"/>
    <x v="14"/>
    <n v="22199"/>
    <n v="3338007"/>
    <n v="12"/>
    <s v="Litres"/>
    <n v="16700.606100000001"/>
    <s v="Input"/>
    <s v="CO2"/>
    <n v="73.3"/>
    <n v="3.3200000000000001E-5"/>
    <n v="1"/>
    <m/>
    <n v="0"/>
    <n v="0"/>
    <n v="21"/>
    <m/>
    <n v="0"/>
    <n v="0"/>
    <n v="310"/>
    <n v="40.641926980716001"/>
  </r>
  <r>
    <n v="2012"/>
    <s v="2D1"/>
    <x v="14"/>
    <n v="22199"/>
    <n v="3338008"/>
    <n v="12"/>
    <s v="Litres"/>
    <n v="68495.964999999997"/>
    <s v="Input"/>
    <s v="CO2"/>
    <n v="73.3"/>
    <n v="3.3200000000000001E-5"/>
    <n v="1"/>
    <m/>
    <n v="0"/>
    <n v="0"/>
    <n v="21"/>
    <m/>
    <n v="0"/>
    <n v="0"/>
    <n v="310"/>
    <n v="166.68904058539999"/>
  </r>
  <r>
    <n v="2012"/>
    <s v="2D1"/>
    <x v="14"/>
    <n v="22199"/>
    <n v="3338009"/>
    <n v="12"/>
    <s v="Litres"/>
    <n v="9211.9945000000007"/>
    <s v="Input"/>
    <s v="CO2"/>
    <n v="73.3"/>
    <n v="3.3200000000000001E-5"/>
    <n v="1"/>
    <m/>
    <n v="0"/>
    <n v="0"/>
    <n v="21"/>
    <m/>
    <n v="0"/>
    <n v="0"/>
    <n v="310"/>
    <n v="22.417941335420004"/>
  </r>
  <r>
    <n v="2012"/>
    <s v="2D1"/>
    <x v="14"/>
    <n v="22199"/>
    <n v="3338011"/>
    <n v="12"/>
    <s v="Litres"/>
    <n v="649.76070000000004"/>
    <s v="Input"/>
    <s v="CO2"/>
    <n v="73.3"/>
    <n v="3.3200000000000001E-5"/>
    <n v="1"/>
    <m/>
    <n v="0"/>
    <n v="0"/>
    <n v="21"/>
    <m/>
    <n v="0"/>
    <n v="0"/>
    <n v="310"/>
    <n v="1.581231649092"/>
  </r>
  <r>
    <n v="2012"/>
    <s v="2D1"/>
    <x v="14"/>
    <n v="22199"/>
    <n v="3338012"/>
    <n v="12"/>
    <s v="Litres"/>
    <n v="9993"/>
    <s v="Input"/>
    <s v="CO2"/>
    <n v="73.3"/>
    <n v="3.3200000000000001E-5"/>
    <n v="1"/>
    <m/>
    <n v="0"/>
    <n v="0"/>
    <n v="21"/>
    <m/>
    <n v="0"/>
    <n v="0"/>
    <n v="310"/>
    <n v="24.318565080000003"/>
  </r>
  <r>
    <n v="2012"/>
    <s v="2D1"/>
    <x v="14"/>
    <n v="22199"/>
    <n v="3338012"/>
    <n v="12"/>
    <s v="Litres"/>
    <n v="24608.3125"/>
    <s v="Input"/>
    <s v="CO2"/>
    <n v="73.3"/>
    <n v="3.3200000000000001E-5"/>
    <n v="1"/>
    <m/>
    <n v="0"/>
    <n v="0"/>
    <n v="21"/>
    <m/>
    <n v="0"/>
    <n v="0"/>
    <n v="310"/>
    <n v="59.8858049675"/>
  </r>
  <r>
    <n v="2012"/>
    <s v="2D1"/>
    <x v="14"/>
    <n v="22199"/>
    <n v="3338012"/>
    <n v="12"/>
    <s v="Litres"/>
    <n v="1413579"/>
    <s v="Input"/>
    <s v="CO2"/>
    <n v="73.3"/>
    <n v="3.3200000000000001E-5"/>
    <n v="1"/>
    <m/>
    <n v="0"/>
    <n v="0"/>
    <n v="21"/>
    <m/>
    <n v="0"/>
    <n v="0"/>
    <n v="310"/>
    <n v="3440.02931124"/>
  </r>
  <r>
    <n v="2012"/>
    <s v="2D1"/>
    <x v="14"/>
    <n v="22201"/>
    <n v="3338012"/>
    <n v="12"/>
    <s v="Litres"/>
    <n v="1467"/>
    <s v="Input"/>
    <s v="CO2"/>
    <n v="73.3"/>
    <n v="3.3200000000000001E-5"/>
    <n v="1"/>
    <m/>
    <n v="0"/>
    <n v="0"/>
    <n v="21"/>
    <m/>
    <n v="0"/>
    <n v="0"/>
    <n v="310"/>
    <n v="3.5700325199999998"/>
  </r>
  <r>
    <n v="2012"/>
    <s v="2D1"/>
    <x v="14"/>
    <n v="22203"/>
    <n v="3338003"/>
    <n v="12"/>
    <s v="Litres"/>
    <n v="291625.96470000001"/>
    <s v="Input"/>
    <s v="CO2"/>
    <n v="73.3"/>
    <n v="3.3200000000000001E-5"/>
    <n v="1"/>
    <m/>
    <n v="0"/>
    <n v="0"/>
    <n v="21"/>
    <m/>
    <n v="0"/>
    <n v="0"/>
    <n v="310"/>
    <n v="709.68928265533202"/>
  </r>
  <r>
    <n v="2012"/>
    <s v="2D1"/>
    <x v="14"/>
    <n v="22207"/>
    <n v="3338012"/>
    <n v="12"/>
    <s v="Litres"/>
    <n v="36117.599999999999"/>
    <s v="Input"/>
    <s v="CO2"/>
    <n v="73.3"/>
    <n v="3.3200000000000001E-5"/>
    <n v="1"/>
    <m/>
    <n v="0"/>
    <n v="0"/>
    <n v="21"/>
    <m/>
    <n v="0"/>
    <n v="0"/>
    <n v="310"/>
    <n v="87.894346655999982"/>
  </r>
  <r>
    <n v="2012"/>
    <s v="2D1"/>
    <x v="14"/>
    <n v="22207"/>
    <n v="3338014"/>
    <n v="12"/>
    <s v="Litres"/>
    <n v="66899.352599999998"/>
    <s v="Input"/>
    <s v="CO2"/>
    <n v="73.3"/>
    <n v="3.3200000000000001E-5"/>
    <n v="1"/>
    <m/>
    <n v="0"/>
    <n v="0"/>
    <n v="21"/>
    <m/>
    <n v="0"/>
    <n v="0"/>
    <n v="310"/>
    <n v="162.80358851325599"/>
  </r>
  <r>
    <n v="2012"/>
    <s v="2D1"/>
    <x v="14"/>
    <n v="22209"/>
    <n v="3338003"/>
    <n v="12"/>
    <s v="Litres"/>
    <n v="3085206"/>
    <s v="Input"/>
    <s v="CO2"/>
    <n v="73.3"/>
    <n v="3.3200000000000001E-5"/>
    <n v="1"/>
    <m/>
    <n v="0"/>
    <n v="0"/>
    <n v="21"/>
    <m/>
    <n v="0"/>
    <n v="0"/>
    <n v="310"/>
    <n v="7508.0339133599991"/>
  </r>
  <r>
    <n v="2012"/>
    <s v="2D1"/>
    <x v="14"/>
    <n v="22209"/>
    <n v="3338008"/>
    <n v="12"/>
    <s v="Litres"/>
    <n v="3462"/>
    <s v="Input"/>
    <s v="CO2"/>
    <n v="73.3"/>
    <n v="3.3200000000000001E-5"/>
    <n v="1"/>
    <m/>
    <n v="0"/>
    <n v="0"/>
    <n v="21"/>
    <m/>
    <n v="0"/>
    <n v="0"/>
    <n v="310"/>
    <n v="8.4249847199999994"/>
  </r>
  <r>
    <n v="2012"/>
    <s v="2D1"/>
    <x v="14"/>
    <n v="22209"/>
    <n v="3338008"/>
    <n v="12"/>
    <s v="Litres"/>
    <n v="382680.03959999996"/>
    <s v="Input"/>
    <s v="CO2"/>
    <n v="73.3"/>
    <n v="3.3200000000000001E-5"/>
    <n v="1"/>
    <m/>
    <n v="0"/>
    <n v="0"/>
    <n v="21"/>
    <m/>
    <n v="0"/>
    <n v="0"/>
    <n v="310"/>
    <n v="931.27483716897586"/>
  </r>
  <r>
    <n v="2012"/>
    <s v="2D1"/>
    <x v="14"/>
    <n v="22209"/>
    <n v="3338012"/>
    <n v="12"/>
    <s v="Litres"/>
    <n v="75340"/>
    <s v="Input"/>
    <s v="CO2"/>
    <n v="73.3"/>
    <n v="3.3200000000000001E-5"/>
    <n v="1"/>
    <m/>
    <n v="0"/>
    <n v="0"/>
    <n v="21"/>
    <m/>
    <n v="0"/>
    <n v="0"/>
    <n v="310"/>
    <n v="183.34441040000002"/>
  </r>
  <r>
    <n v="2012"/>
    <s v="2D1"/>
    <x v="14"/>
    <n v="22209"/>
    <n v="3338099"/>
    <n v="12"/>
    <s v="Litres"/>
    <n v="360"/>
    <s v="Input"/>
    <s v="CO2"/>
    <n v="73.3"/>
    <n v="3.3200000000000001E-5"/>
    <n v="1"/>
    <m/>
    <n v="0"/>
    <n v="0"/>
    <n v="21"/>
    <m/>
    <n v="0"/>
    <n v="0"/>
    <n v="310"/>
    <n v="0.87608160000000002"/>
  </r>
  <r>
    <n v="2012"/>
    <s v="2D1"/>
    <x v="14"/>
    <n v="23912"/>
    <n v="3338001"/>
    <n v="12"/>
    <s v="Litres"/>
    <n v="27000"/>
    <s v="Input"/>
    <s v="CO2"/>
    <n v="73.3"/>
    <n v="3.3200000000000001E-5"/>
    <n v="1"/>
    <m/>
    <n v="0"/>
    <n v="0"/>
    <n v="21"/>
    <m/>
    <n v="0"/>
    <n v="0"/>
    <n v="310"/>
    <n v="65.706119999999999"/>
  </r>
  <r>
    <n v="2012"/>
    <s v="2D1"/>
    <x v="14"/>
    <n v="23955"/>
    <n v="3338002"/>
    <n v="12"/>
    <s v="Litres"/>
    <n v="1772"/>
    <s v="Input"/>
    <s v="CO2"/>
    <n v="73.3"/>
    <n v="3.3200000000000001E-5"/>
    <n v="1"/>
    <m/>
    <n v="0"/>
    <n v="0"/>
    <n v="21"/>
    <m/>
    <n v="0"/>
    <n v="0"/>
    <n v="310"/>
    <n v="4.3122683199999994"/>
  </r>
  <r>
    <n v="2012"/>
    <s v="2D1"/>
    <x v="14"/>
    <n v="23955"/>
    <n v="3338007"/>
    <n v="12"/>
    <s v="Litres"/>
    <n v="74802"/>
    <s v="Input"/>
    <s v="CO2"/>
    <n v="73.3"/>
    <n v="3.3200000000000001E-5"/>
    <n v="1"/>
    <m/>
    <n v="0"/>
    <n v="0"/>
    <n v="21"/>
    <m/>
    <n v="0"/>
    <n v="0"/>
    <n v="310"/>
    <n v="182.03515511999998"/>
  </r>
  <r>
    <n v="2012"/>
    <s v="2D1"/>
    <x v="14"/>
    <n v="24202"/>
    <n v="3338001"/>
    <n v="12"/>
    <s v="Litres"/>
    <n v="327445"/>
    <s v="Input"/>
    <s v="CO2"/>
    <n v="73.3"/>
    <n v="3.3200000000000001E-5"/>
    <n v="1"/>
    <m/>
    <n v="0"/>
    <n v="0"/>
    <n v="21"/>
    <m/>
    <n v="0"/>
    <n v="0"/>
    <n v="310"/>
    <n v="796.85705419999999"/>
  </r>
  <r>
    <n v="2012"/>
    <s v="2D1"/>
    <x v="14"/>
    <n v="25119"/>
    <n v="3338001"/>
    <n v="12"/>
    <s v="Litres"/>
    <n v="281901.31839999999"/>
    <s v="Input"/>
    <s v="CO2"/>
    <n v="73.3"/>
    <n v="3.3200000000000001E-5"/>
    <n v="1"/>
    <m/>
    <n v="0"/>
    <n v="0"/>
    <n v="21"/>
    <m/>
    <n v="0"/>
    <n v="0"/>
    <n v="310"/>
    <n v="686.02377240550391"/>
  </r>
  <r>
    <n v="2012"/>
    <s v="2D1"/>
    <x v="14"/>
    <n v="25119"/>
    <n v="3338001"/>
    <n v="12"/>
    <s v="Litres"/>
    <n v="6620707.25"/>
    <s v="Input"/>
    <s v="CO2"/>
    <n v="73.3"/>
    <n v="3.3200000000000001E-5"/>
    <n v="1"/>
    <m/>
    <n v="0"/>
    <n v="0"/>
    <n v="21"/>
    <m/>
    <n v="0"/>
    <n v="0"/>
    <n v="310"/>
    <n v="16111.888335309999"/>
  </r>
  <r>
    <n v="2012"/>
    <s v="2D1"/>
    <x v="14"/>
    <n v="25920"/>
    <n v="3338001"/>
    <n v="12"/>
    <s v="Litres"/>
    <n v="307209.37199999997"/>
    <s v="Input"/>
    <s v="CO2"/>
    <n v="73.3"/>
    <n v="3.3200000000000001E-5"/>
    <n v="1"/>
    <m/>
    <n v="0"/>
    <n v="0"/>
    <n v="21"/>
    <m/>
    <n v="0"/>
    <n v="0"/>
    <n v="310"/>
    <n v="747.61243932431989"/>
  </r>
  <r>
    <n v="2012"/>
    <s v="2D1"/>
    <x v="14"/>
    <n v="25920"/>
    <n v="3338013"/>
    <n v="12"/>
    <s v="Litres"/>
    <n v="29079.655200000001"/>
    <s v="Input"/>
    <s v="CO2"/>
    <n v="73.3"/>
    <n v="3.3200000000000001E-5"/>
    <n v="1"/>
    <m/>
    <n v="0"/>
    <n v="0"/>
    <n v="21"/>
    <m/>
    <n v="0"/>
    <n v="0"/>
    <n v="310"/>
    <n v="70.767085708511999"/>
  </r>
  <r>
    <n v="2012"/>
    <s v="2D1"/>
    <x v="14"/>
    <n v="25999"/>
    <n v="3338001"/>
    <n v="12"/>
    <s v="Litres"/>
    <n v="249706"/>
    <s v="Input"/>
    <s v="CO2"/>
    <n v="73.3"/>
    <n v="3.3200000000000001E-5"/>
    <n v="1"/>
    <m/>
    <n v="0"/>
    <n v="0"/>
    <n v="21"/>
    <m/>
    <n v="0"/>
    <n v="0"/>
    <n v="310"/>
    <n v="607.67453336000005"/>
  </r>
  <r>
    <n v="2012"/>
    <s v="2D1"/>
    <x v="14"/>
    <n v="25999"/>
    <n v="3338004"/>
    <n v="12"/>
    <s v="Litres"/>
    <n v="668.75"/>
    <s v="Input"/>
    <s v="CO2"/>
    <n v="73.3"/>
    <n v="3.3200000000000001E-5"/>
    <n v="1"/>
    <m/>
    <n v="0"/>
    <n v="0"/>
    <n v="21"/>
    <m/>
    <n v="0"/>
    <n v="0"/>
    <n v="310"/>
    <n v="1.62744325"/>
  </r>
  <r>
    <n v="2012"/>
    <s v="2D1"/>
    <x v="14"/>
    <n v="26101"/>
    <n v="3338003"/>
    <n v="12"/>
    <s v="Litres"/>
    <n v="37756.401000000005"/>
    <s v="Input"/>
    <s v="CO2"/>
    <n v="73.3"/>
    <n v="3.3200000000000001E-5"/>
    <n v="1"/>
    <m/>
    <n v="0"/>
    <n v="0"/>
    <n v="21"/>
    <m/>
    <n v="0"/>
    <n v="0"/>
    <n v="310"/>
    <n v="91.88246721756002"/>
  </r>
  <r>
    <n v="2012"/>
    <s v="2D1"/>
    <x v="14"/>
    <n v="26101"/>
    <n v="3338006"/>
    <n v="12"/>
    <s v="Litres"/>
    <n v="127428"/>
    <s v="Input"/>
    <s v="CO2"/>
    <n v="73.3"/>
    <n v="3.3200000000000001E-5"/>
    <n v="1"/>
    <m/>
    <n v="0"/>
    <n v="0"/>
    <n v="21"/>
    <m/>
    <n v="0"/>
    <n v="0"/>
    <n v="310"/>
    <n v="310.10368368000002"/>
  </r>
  <r>
    <n v="2012"/>
    <s v="2D1"/>
    <x v="14"/>
    <n v="26101"/>
    <n v="3338006"/>
    <n v="12"/>
    <s v="Litres"/>
    <n v="5411357"/>
    <s v="Input"/>
    <s v="CO2"/>
    <n v="73.3"/>
    <n v="3.3200000000000001E-5"/>
    <n v="1"/>
    <m/>
    <n v="0"/>
    <n v="0"/>
    <n v="21"/>
    <m/>
    <n v="0"/>
    <n v="0"/>
    <n v="310"/>
    <n v="13168.861940919998"/>
  </r>
  <r>
    <n v="2012"/>
    <s v="2D1"/>
    <x v="14"/>
    <n v="26101"/>
    <n v="3338006"/>
    <n v="12"/>
    <s v="Litres"/>
    <n v="206117.5"/>
    <s v="Input"/>
    <s v="CO2"/>
    <n v="73.3"/>
    <n v="3.3200000000000001E-5"/>
    <n v="1"/>
    <m/>
    <n v="0"/>
    <n v="0"/>
    <n v="21"/>
    <m/>
    <n v="0"/>
    <n v="0"/>
    <n v="310"/>
    <n v="501.59930330000003"/>
  </r>
  <r>
    <n v="2012"/>
    <s v="2D1"/>
    <x v="14"/>
    <n v="26101"/>
    <n v="3338006"/>
    <n v="12"/>
    <s v="Litres"/>
    <n v="849572.35499999998"/>
    <s v="Input"/>
    <s v="CO2"/>
    <n v="73.3"/>
    <n v="3.3200000000000001E-5"/>
    <n v="1"/>
    <m/>
    <n v="0"/>
    <n v="0"/>
    <n v="21"/>
    <m/>
    <n v="0"/>
    <n v="0"/>
    <n v="310"/>
    <n v="2067.4853002338"/>
  </r>
  <r>
    <n v="2012"/>
    <s v="2D1"/>
    <x v="14"/>
    <n v="26101"/>
    <n v="3338006"/>
    <n v="12"/>
    <s v="Litres"/>
    <n v="1842300"/>
    <s v="Input"/>
    <s v="CO2"/>
    <n v="73.3"/>
    <n v="3.3200000000000001E-5"/>
    <n v="1"/>
    <m/>
    <n v="0"/>
    <n v="0"/>
    <n v="21"/>
    <m/>
    <n v="0"/>
    <n v="0"/>
    <n v="310"/>
    <n v="4483.3475879999996"/>
  </r>
  <r>
    <n v="2012"/>
    <s v="2D1"/>
    <x v="14"/>
    <n v="26600"/>
    <n v="3338006"/>
    <n v="12"/>
    <s v="Litres"/>
    <n v="225"/>
    <s v="Input"/>
    <s v="CO2"/>
    <n v="73.3"/>
    <n v="3.3200000000000001E-5"/>
    <n v="1"/>
    <m/>
    <n v="0"/>
    <n v="0"/>
    <n v="21"/>
    <m/>
    <n v="0"/>
    <n v="0"/>
    <n v="310"/>
    <n v="0.54755100000000001"/>
  </r>
  <r>
    <n v="2012"/>
    <s v="2D1"/>
    <x v="14"/>
    <n v="26600"/>
    <n v="3338006"/>
    <n v="12"/>
    <s v="Litres"/>
    <n v="920"/>
    <s v="Input"/>
    <s v="CO2"/>
    <n v="73.3"/>
    <n v="3.3200000000000001E-5"/>
    <n v="1"/>
    <m/>
    <n v="0"/>
    <n v="0"/>
    <n v="21"/>
    <m/>
    <n v="0"/>
    <n v="0"/>
    <n v="310"/>
    <n v="2.2388751999999998"/>
  </r>
  <r>
    <n v="2012"/>
    <s v="2D1"/>
    <x v="14"/>
    <n v="26600"/>
    <n v="3338006"/>
    <n v="12"/>
    <s v="Litres"/>
    <n v="6285"/>
    <s v="Input"/>
    <s v="CO2"/>
    <n v="73.3"/>
    <n v="3.3200000000000001E-5"/>
    <n v="1"/>
    <m/>
    <n v="0"/>
    <n v="0"/>
    <n v="21"/>
    <m/>
    <n v="0"/>
    <n v="0"/>
    <n v="310"/>
    <n v="15.2949246"/>
  </r>
  <r>
    <n v="2012"/>
    <s v="2D1"/>
    <x v="14"/>
    <n v="27101"/>
    <n v="3338006"/>
    <n v="12"/>
    <s v="Litres"/>
    <n v="515360.92609999998"/>
    <s v="Input"/>
    <s v="CO2"/>
    <n v="73.3"/>
    <n v="3.3200000000000001E-5"/>
    <n v="1"/>
    <m/>
    <n v="0"/>
    <n v="0"/>
    <n v="21"/>
    <m/>
    <n v="0"/>
    <n v="0"/>
    <n v="310"/>
    <n v="1254.161735319916"/>
  </r>
  <r>
    <n v="2012"/>
    <s v="2D1"/>
    <x v="14"/>
    <n v="27101"/>
    <n v="3338006"/>
    <n v="12"/>
    <s v="Litres"/>
    <n v="143649.47999999998"/>
    <s v="Input"/>
    <s v="CO2"/>
    <n v="73.3"/>
    <n v="3.3200000000000001E-5"/>
    <n v="1"/>
    <m/>
    <n v="0"/>
    <n v="0"/>
    <n v="21"/>
    <m/>
    <n v="0"/>
    <n v="0"/>
    <n v="310"/>
    <n v="349.57962854879992"/>
  </r>
  <r>
    <n v="2012"/>
    <s v="2D1"/>
    <x v="14"/>
    <n v="27101"/>
    <n v="3338006"/>
    <n v="12"/>
    <s v="Litres"/>
    <n v="403117"/>
    <s v="Input"/>
    <s v="CO2"/>
    <n v="73.3"/>
    <n v="3.3200000000000001E-5"/>
    <n v="1"/>
    <m/>
    <n v="0"/>
    <n v="0"/>
    <n v="21"/>
    <m/>
    <n v="0"/>
    <n v="0"/>
    <n v="310"/>
    <n v="981.00940651999997"/>
  </r>
  <r>
    <n v="2012"/>
    <s v="2D1"/>
    <x v="14"/>
    <n v="27101"/>
    <n v="3338006"/>
    <n v="12"/>
    <s v="Litres"/>
    <n v="524471.81759999995"/>
    <s v="Input"/>
    <s v="CO2"/>
    <n v="73.3"/>
    <n v="3.3200000000000001E-5"/>
    <n v="1"/>
    <m/>
    <n v="0"/>
    <n v="0"/>
    <n v="21"/>
    <m/>
    <n v="0"/>
    <n v="0"/>
    <n v="310"/>
    <n v="1276.3336364386557"/>
  </r>
  <r>
    <n v="2012"/>
    <s v="2D1"/>
    <x v="14"/>
    <n v="27101"/>
    <n v="3338007"/>
    <n v="12"/>
    <s v="Litres"/>
    <n v="16753618.609200001"/>
    <s v="Input"/>
    <s v="CO2"/>
    <n v="73.3"/>
    <n v="3.3200000000000001E-5"/>
    <n v="1"/>
    <m/>
    <n v="0"/>
    <n v="0"/>
    <n v="21"/>
    <m/>
    <n v="0"/>
    <n v="0"/>
    <n v="310"/>
    <n v="40770.936102604748"/>
  </r>
  <r>
    <n v="2012"/>
    <s v="2D1"/>
    <x v="14"/>
    <n v="27102"/>
    <n v="3338003"/>
    <n v="12"/>
    <s v="Litres"/>
    <n v="638575.45699999994"/>
    <s v="Input"/>
    <s v="CO2"/>
    <n v="73.3"/>
    <n v="3.3200000000000001E-5"/>
    <n v="1"/>
    <m/>
    <n v="0"/>
    <n v="0"/>
    <n v="21"/>
    <m/>
    <n v="0"/>
    <n v="0"/>
    <n v="310"/>
    <n v="1554.0116891369198"/>
  </r>
  <r>
    <n v="2012"/>
    <s v="2D1"/>
    <x v="14"/>
    <n v="27102"/>
    <n v="3338003"/>
    <n v="12"/>
    <s v="Litres"/>
    <n v="543882.0834"/>
    <s v="Input"/>
    <s v="CO2"/>
    <n v="73.3"/>
    <n v="3.3200000000000001E-5"/>
    <n v="1"/>
    <m/>
    <n v="0"/>
    <n v="0"/>
    <n v="21"/>
    <m/>
    <n v="0"/>
    <n v="0"/>
    <n v="310"/>
    <n v="1323.5696828789041"/>
  </r>
  <r>
    <n v="2012"/>
    <s v="2D1"/>
    <x v="14"/>
    <n v="27102"/>
    <n v="3338004"/>
    <n v="12"/>
    <s v="Litres"/>
    <n v="156575.08740000002"/>
    <s v="Input"/>
    <s v="CO2"/>
    <n v="73.3"/>
    <n v="3.3200000000000001E-5"/>
    <n v="1"/>
    <m/>
    <n v="0"/>
    <n v="0"/>
    <n v="21"/>
    <m/>
    <n v="0"/>
    <n v="0"/>
    <n v="310"/>
    <n v="381.03486969314406"/>
  </r>
  <r>
    <n v="2012"/>
    <s v="2D1"/>
    <x v="14"/>
    <n v="27102"/>
    <n v="3338006"/>
    <n v="12"/>
    <s v="Litres"/>
    <n v="629665"/>
    <s v="Input"/>
    <s v="CO2"/>
    <n v="73.3"/>
    <n v="3.3200000000000001E-5"/>
    <n v="1"/>
    <m/>
    <n v="0"/>
    <n v="0"/>
    <n v="21"/>
    <m/>
    <n v="0"/>
    <n v="0"/>
    <n v="310"/>
    <n v="1532.3275573999999"/>
  </r>
  <r>
    <n v="2012"/>
    <s v="2D1"/>
    <x v="14"/>
    <n v="27102"/>
    <n v="3338006"/>
    <n v="12"/>
    <s v="Litres"/>
    <n v="233903.35149999999"/>
    <s v="Input"/>
    <s v="CO2"/>
    <n v="73.3"/>
    <n v="3.3200000000000001E-5"/>
    <n v="1"/>
    <m/>
    <n v="0"/>
    <n v="0"/>
    <n v="21"/>
    <m/>
    <n v="0"/>
    <n v="0"/>
    <n v="310"/>
    <n v="569.21784007633994"/>
  </r>
  <r>
    <n v="2012"/>
    <s v="2D1"/>
    <x v="14"/>
    <n v="27102"/>
    <n v="3338006"/>
    <n v="12"/>
    <s v="Litres"/>
    <n v="136500"/>
    <s v="Input"/>
    <s v="CO2"/>
    <n v="73.3"/>
    <n v="3.3200000000000001E-5"/>
    <n v="1"/>
    <m/>
    <n v="0"/>
    <n v="0"/>
    <n v="21"/>
    <m/>
    <n v="0"/>
    <n v="0"/>
    <n v="310"/>
    <n v="332.18094000000002"/>
  </r>
  <r>
    <n v="2012"/>
    <s v="2D1"/>
    <x v="14"/>
    <n v="27102"/>
    <n v="3338006"/>
    <n v="12"/>
    <s v="Litres"/>
    <n v="2691470.7624999997"/>
    <s v="Input"/>
    <s v="CO2"/>
    <n v="73.3"/>
    <n v="3.3200000000000001E-5"/>
    <n v="1"/>
    <m/>
    <n v="0"/>
    <n v="0"/>
    <n v="21"/>
    <m/>
    <n v="0"/>
    <n v="0"/>
    <n v="310"/>
    <n v="6549.8555887895"/>
  </r>
  <r>
    <n v="2012"/>
    <s v="2D1"/>
    <x v="14"/>
    <n v="27102"/>
    <n v="3338006"/>
    <n v="12"/>
    <s v="Litres"/>
    <n v="859165"/>
    <s v="Input"/>
    <s v="CO2"/>
    <n v="73.3"/>
    <n v="3.3200000000000001E-5"/>
    <n v="1"/>
    <m/>
    <n v="0"/>
    <n v="0"/>
    <n v="21"/>
    <m/>
    <n v="0"/>
    <n v="0"/>
    <n v="310"/>
    <n v="2090.8295773999998"/>
  </r>
  <r>
    <n v="2012"/>
    <s v="2D1"/>
    <x v="14"/>
    <n v="27102"/>
    <n v="3338006"/>
    <n v="12"/>
    <s v="Litres"/>
    <n v="36121"/>
    <s v="Input"/>
    <s v="CO2"/>
    <n v="73.3"/>
    <n v="3.3200000000000001E-5"/>
    <n v="1"/>
    <m/>
    <n v="0"/>
    <n v="0"/>
    <n v="21"/>
    <m/>
    <n v="0"/>
    <n v="0"/>
    <n v="310"/>
    <n v="87.902620759999991"/>
  </r>
  <r>
    <n v="2012"/>
    <s v="2D1"/>
    <x v="14"/>
    <n v="27102"/>
    <n v="3338006"/>
    <n v="12"/>
    <s v="Litres"/>
    <n v="340458"/>
    <s v="Input"/>
    <s v="CO2"/>
    <n v="73.3"/>
    <n v="3.3200000000000001E-5"/>
    <n v="1"/>
    <m/>
    <n v="0"/>
    <n v="0"/>
    <n v="21"/>
    <m/>
    <n v="0"/>
    <n v="0"/>
    <n v="310"/>
    <n v="828.52497047999998"/>
  </r>
  <r>
    <n v="2012"/>
    <s v="2D1"/>
    <x v="14"/>
    <n v="27102"/>
    <n v="3338006"/>
    <n v="12"/>
    <s v="Litres"/>
    <n v="125399"/>
    <s v="Input"/>
    <s v="CO2"/>
    <n v="73.3"/>
    <n v="3.3200000000000001E-5"/>
    <n v="1"/>
    <m/>
    <n v="0"/>
    <n v="0"/>
    <n v="21"/>
    <m/>
    <n v="0"/>
    <n v="0"/>
    <n v="310"/>
    <n v="305.16599043999997"/>
  </r>
  <r>
    <n v="2012"/>
    <s v="2D1"/>
    <x v="14"/>
    <n v="27102"/>
    <n v="3338006"/>
    <n v="12"/>
    <s v="Litres"/>
    <n v="7740000"/>
    <s v="Input"/>
    <s v="CO2"/>
    <n v="73.3"/>
    <n v="3.3200000000000001E-5"/>
    <n v="1"/>
    <m/>
    <n v="0"/>
    <n v="0"/>
    <n v="21"/>
    <m/>
    <n v="0"/>
    <n v="0"/>
    <n v="310"/>
    <n v="18835.754400000002"/>
  </r>
  <r>
    <n v="2012"/>
    <s v="2D1"/>
    <x v="14"/>
    <n v="27102"/>
    <n v="3338006"/>
    <n v="12"/>
    <s v="Litres"/>
    <n v="483520"/>
    <s v="Input"/>
    <s v="CO2"/>
    <n v="73.3"/>
    <n v="3.3200000000000001E-5"/>
    <n v="1"/>
    <m/>
    <n v="0"/>
    <n v="0"/>
    <n v="21"/>
    <m/>
    <n v="0"/>
    <n v="0"/>
    <n v="310"/>
    <n v="1176.6749311999999"/>
  </r>
  <r>
    <n v="2012"/>
    <s v="2D1"/>
    <x v="14"/>
    <n v="27102"/>
    <n v="3338006"/>
    <n v="12"/>
    <s v="Litres"/>
    <n v="78030"/>
    <s v="Input"/>
    <s v="CO2"/>
    <n v="73.3"/>
    <n v="3.3200000000000001E-5"/>
    <n v="1"/>
    <m/>
    <n v="0"/>
    <n v="0"/>
    <n v="21"/>
    <m/>
    <n v="0"/>
    <n v="0"/>
    <n v="310"/>
    <n v="189.8906868"/>
  </r>
  <r>
    <n v="2012"/>
    <s v="2D1"/>
    <x v="14"/>
    <n v="27102"/>
    <n v="3338006"/>
    <n v="12"/>
    <s v="Litres"/>
    <n v="1389802"/>
    <s v="Input"/>
    <s v="CO2"/>
    <n v="73.3"/>
    <n v="3.3200000000000001E-5"/>
    <n v="1"/>
    <m/>
    <n v="0"/>
    <n v="0"/>
    <n v="21"/>
    <m/>
    <n v="0"/>
    <n v="0"/>
    <n v="310"/>
    <n v="3382.1665551199999"/>
  </r>
  <r>
    <n v="2012"/>
    <s v="2D1"/>
    <x v="14"/>
    <n v="27102"/>
    <n v="3338006"/>
    <n v="12"/>
    <s v="Litres"/>
    <n v="1978774.6095"/>
    <s v="Input"/>
    <s v="CO2"/>
    <n v="73.3"/>
    <n v="3.3200000000000001E-5"/>
    <n v="1"/>
    <m/>
    <n v="0"/>
    <n v="0"/>
    <n v="21"/>
    <m/>
    <n v="0"/>
    <n v="0"/>
    <n v="310"/>
    <n v="4815.4667386948195"/>
  </r>
  <r>
    <n v="2012"/>
    <s v="2D1"/>
    <x v="14"/>
    <n v="27102"/>
    <n v="3338006"/>
    <n v="12"/>
    <s v="Litres"/>
    <n v="127533.97099999999"/>
    <s v="Input"/>
    <s v="CO2"/>
    <n v="73.3"/>
    <n v="3.3200000000000001E-5"/>
    <n v="1"/>
    <m/>
    <n v="0"/>
    <n v="0"/>
    <n v="21"/>
    <m/>
    <n v="0"/>
    <n v="0"/>
    <n v="310"/>
    <n v="310.36157046675999"/>
  </r>
  <r>
    <n v="2012"/>
    <s v="2D1"/>
    <x v="14"/>
    <n v="27102"/>
    <n v="3338006"/>
    <n v="12"/>
    <s v="Litres"/>
    <n v="943100"/>
    <s v="Input"/>
    <s v="CO2"/>
    <n v="73.3"/>
    <n v="3.3200000000000001E-5"/>
    <n v="1"/>
    <m/>
    <n v="0"/>
    <n v="0"/>
    <n v="21"/>
    <m/>
    <n v="0"/>
    <n v="0"/>
    <n v="310"/>
    <n v="2295.090436"/>
  </r>
  <r>
    <n v="2012"/>
    <s v="2D1"/>
    <x v="14"/>
    <n v="27102"/>
    <n v="3338006"/>
    <n v="12"/>
    <s v="Litres"/>
    <n v="299101.37160000001"/>
    <s v="Input"/>
    <s v="CO2"/>
    <n v="73.3"/>
    <n v="3.3200000000000001E-5"/>
    <n v="1"/>
    <m/>
    <n v="0"/>
    <n v="0"/>
    <n v="21"/>
    <m/>
    <n v="0"/>
    <n v="0"/>
    <n v="310"/>
    <n v="727.88113387089595"/>
  </r>
  <r>
    <n v="2012"/>
    <s v="2D1"/>
    <x v="14"/>
    <n v="27102"/>
    <n v="3338006"/>
    <n v="12"/>
    <s v="Litres"/>
    <n v="985524.92759999994"/>
    <s v="Input"/>
    <s v="CO2"/>
    <n v="73.3"/>
    <n v="3.3200000000000001E-5"/>
    <n v="1"/>
    <m/>
    <n v="0"/>
    <n v="0"/>
    <n v="21"/>
    <m/>
    <n v="0"/>
    <n v="0"/>
    <n v="310"/>
    <n v="2398.3340428102556"/>
  </r>
  <r>
    <n v="2012"/>
    <s v="2D1"/>
    <x v="14"/>
    <n v="27102"/>
    <n v="3338006"/>
    <n v="12"/>
    <s v="Litres"/>
    <n v="7708275"/>
    <s v="Input"/>
    <s v="CO2"/>
    <n v="73.3"/>
    <n v="3.3200000000000001E-5"/>
    <n v="1"/>
    <m/>
    <n v="0"/>
    <n v="0"/>
    <n v="21"/>
    <m/>
    <n v="0"/>
    <n v="0"/>
    <n v="310"/>
    <n v="18758.549708999999"/>
  </r>
  <r>
    <n v="2012"/>
    <s v="2D1"/>
    <x v="14"/>
    <n v="27102"/>
    <n v="3338006"/>
    <n v="12"/>
    <s v="Litres"/>
    <n v="92046.875"/>
    <s v="Input"/>
    <s v="CO2"/>
    <n v="73.3"/>
    <n v="3.3200000000000001E-5"/>
    <n v="1"/>
    <m/>
    <n v="0"/>
    <n v="0"/>
    <n v="21"/>
    <m/>
    <n v="0"/>
    <n v="0"/>
    <n v="310"/>
    <n v="224.001593125"/>
  </r>
  <r>
    <n v="2012"/>
    <s v="2D1"/>
    <x v="14"/>
    <n v="27102"/>
    <n v="3338006"/>
    <n v="12"/>
    <s v="Litres"/>
    <n v="1772626.6068000002"/>
    <s v="Input"/>
    <s v="CO2"/>
    <n v="73.3"/>
    <n v="3.3200000000000001E-5"/>
    <n v="1"/>
    <m/>
    <n v="0"/>
    <n v="0"/>
    <n v="21"/>
    <m/>
    <n v="0"/>
    <n v="0"/>
    <n v="310"/>
    <n v="4313.7932052442084"/>
  </r>
  <r>
    <n v="2012"/>
    <s v="2D1"/>
    <x v="14"/>
    <n v="27102"/>
    <n v="3338006"/>
    <n v="12"/>
    <s v="Litres"/>
    <n v="7274998"/>
    <s v="Input"/>
    <s v="CO2"/>
    <n v="73.3"/>
    <n v="3.3200000000000001E-5"/>
    <n v="1"/>
    <m/>
    <n v="0"/>
    <n v="0"/>
    <n v="21"/>
    <m/>
    <n v="0"/>
    <n v="0"/>
    <n v="310"/>
    <n v="17704.144132879999"/>
  </r>
  <r>
    <n v="2012"/>
    <s v="2D1"/>
    <x v="14"/>
    <n v="27102"/>
    <n v="3338006"/>
    <n v="12"/>
    <s v="Litres"/>
    <n v="825304.1264999999"/>
    <s v="Input"/>
    <s v="CO2"/>
    <n v="73.3"/>
    <n v="3.3200000000000001E-5"/>
    <n v="1"/>
    <m/>
    <n v="0"/>
    <n v="0"/>
    <n v="21"/>
    <m/>
    <n v="0"/>
    <n v="0"/>
    <n v="310"/>
    <n v="2008.4271100853396"/>
  </r>
  <r>
    <n v="2012"/>
    <s v="2D1"/>
    <x v="14"/>
    <n v="27102"/>
    <n v="3338006"/>
    <n v="12"/>
    <s v="Litres"/>
    <n v="43904"/>
    <s v="Input"/>
    <s v="CO2"/>
    <n v="73.3"/>
    <n v="3.3200000000000001E-5"/>
    <n v="1"/>
    <m/>
    <n v="0"/>
    <n v="0"/>
    <n v="21"/>
    <m/>
    <n v="0"/>
    <n v="0"/>
    <n v="310"/>
    <n v="106.84301823999999"/>
  </r>
  <r>
    <n v="2012"/>
    <s v="2D1"/>
    <x v="14"/>
    <n v="27102"/>
    <n v="3338006"/>
    <n v="12"/>
    <s v="Litres"/>
    <n v="1229468"/>
    <s v="Input"/>
    <s v="CO2"/>
    <n v="73.3"/>
    <n v="3.3200000000000001E-5"/>
    <n v="1"/>
    <m/>
    <n v="0"/>
    <n v="0"/>
    <n v="21"/>
    <m/>
    <n v="0"/>
    <n v="0"/>
    <n v="310"/>
    <n v="2991.9841460799998"/>
  </r>
  <r>
    <n v="2012"/>
    <s v="2D1"/>
    <x v="14"/>
    <n v="27102"/>
    <n v="3338006"/>
    <n v="12"/>
    <s v="Litres"/>
    <n v="583062"/>
    <s v="Input"/>
    <s v="CO2"/>
    <n v="73.3"/>
    <n v="3.3200000000000001E-5"/>
    <n v="1"/>
    <m/>
    <n v="0"/>
    <n v="0"/>
    <n v="21"/>
    <m/>
    <n v="0"/>
    <n v="0"/>
    <n v="310"/>
    <n v="1418.9163607200001"/>
  </r>
  <r>
    <n v="2012"/>
    <s v="2D1"/>
    <x v="14"/>
    <n v="27102"/>
    <n v="3338006"/>
    <n v="12"/>
    <s v="Litres"/>
    <n v="689510.11419999995"/>
    <s v="Input"/>
    <s v="CO2"/>
    <n v="73.3"/>
    <n v="3.3200000000000001E-5"/>
    <n v="1"/>
    <m/>
    <n v="0"/>
    <n v="0"/>
    <n v="21"/>
    <m/>
    <n v="0"/>
    <n v="0"/>
    <n v="310"/>
    <n v="1677.9642335125518"/>
  </r>
  <r>
    <n v="2012"/>
    <s v="2D1"/>
    <x v="14"/>
    <n v="27102"/>
    <n v="3338006"/>
    <n v="12"/>
    <s v="Litres"/>
    <n v="672688.07740000007"/>
    <s v="Input"/>
    <s v="CO2"/>
    <n v="73.3"/>
    <n v="3.3200000000000001E-5"/>
    <n v="1"/>
    <m/>
    <n v="0"/>
    <n v="0"/>
    <n v="21"/>
    <m/>
    <n v="0"/>
    <n v="0"/>
    <n v="310"/>
    <n v="1637.0267976375442"/>
  </r>
  <r>
    <n v="2012"/>
    <s v="2D1"/>
    <x v="14"/>
    <n v="27102"/>
    <n v="3338006"/>
    <n v="12"/>
    <s v="Litres"/>
    <n v="31476105.725599997"/>
    <s v="Input"/>
    <s v="CO2"/>
    <n v="73.3"/>
    <n v="3.3200000000000001E-5"/>
    <n v="1"/>
    <m/>
    <n v="0"/>
    <n v="0"/>
    <n v="21"/>
    <m/>
    <n v="0"/>
    <n v="0"/>
    <n v="310"/>
    <n v="76598.991849591126"/>
  </r>
  <r>
    <n v="2012"/>
    <s v="2D1"/>
    <x v="14"/>
    <n v="27102"/>
    <n v="3338006"/>
    <n v="12"/>
    <s v="Litres"/>
    <n v="2502781"/>
    <s v="Input"/>
    <s v="CO2"/>
    <n v="73.3"/>
    <n v="3.3200000000000001E-5"/>
    <n v="1"/>
    <m/>
    <n v="0"/>
    <n v="0"/>
    <n v="21"/>
    <m/>
    <n v="0"/>
    <n v="0"/>
    <n v="310"/>
    <n v="6090.66773036"/>
  </r>
  <r>
    <n v="2012"/>
    <s v="2D1"/>
    <x v="14"/>
    <n v="27102"/>
    <n v="3338006"/>
    <n v="12"/>
    <s v="Litres"/>
    <n v="79249.25940000001"/>
    <s v="Input"/>
    <s v="CO2"/>
    <n v="73.3"/>
    <n v="3.3200000000000001E-5"/>
    <n v="1"/>
    <m/>
    <n v="0"/>
    <n v="0"/>
    <n v="21"/>
    <m/>
    <n v="0"/>
    <n v="0"/>
    <n v="310"/>
    <n v="192.85782770546402"/>
  </r>
  <r>
    <n v="2012"/>
    <s v="2D1"/>
    <x v="14"/>
    <n v="27102"/>
    <n v="3338006"/>
    <n v="12"/>
    <s v="Litres"/>
    <n v="32697"/>
    <s v="Input"/>
    <s v="CO2"/>
    <n v="73.3"/>
    <n v="3.3200000000000001E-5"/>
    <n v="1"/>
    <m/>
    <n v="0"/>
    <n v="0"/>
    <n v="21"/>
    <m/>
    <n v="0"/>
    <n v="0"/>
    <n v="310"/>
    <n v="79.570111320000009"/>
  </r>
  <r>
    <n v="2012"/>
    <s v="2D1"/>
    <x v="14"/>
    <n v="27102"/>
    <n v="3338006"/>
    <n v="12"/>
    <s v="Litres"/>
    <n v="1584929"/>
    <s v="Input"/>
    <s v="CO2"/>
    <n v="73.3"/>
    <n v="3.3200000000000001E-5"/>
    <n v="1"/>
    <m/>
    <n v="0"/>
    <n v="0"/>
    <n v="21"/>
    <m/>
    <n v="0"/>
    <n v="0"/>
    <n v="310"/>
    <n v="3857.0198172399996"/>
  </r>
  <r>
    <n v="2012"/>
    <s v="2D1"/>
    <x v="14"/>
    <n v="27102"/>
    <n v="3338006"/>
    <n v="12"/>
    <s v="Litres"/>
    <n v="24070.496199999998"/>
    <s v="Input"/>
    <s v="CO2"/>
    <n v="73.3"/>
    <n v="3.3200000000000001E-5"/>
    <n v="1"/>
    <m/>
    <n v="0"/>
    <n v="0"/>
    <n v="21"/>
    <m/>
    <n v="0"/>
    <n v="0"/>
    <n v="310"/>
    <n v="58.576996732471997"/>
  </r>
  <r>
    <n v="2012"/>
    <s v="2D1"/>
    <x v="14"/>
    <n v="27102"/>
    <n v="3338006"/>
    <n v="12"/>
    <s v="Litres"/>
    <n v="1119344"/>
    <s v="Input"/>
    <s v="CO2"/>
    <n v="73.3"/>
    <n v="3.3200000000000001E-5"/>
    <n v="1"/>
    <m/>
    <n v="0"/>
    <n v="0"/>
    <n v="21"/>
    <m/>
    <n v="0"/>
    <n v="0"/>
    <n v="310"/>
    <n v="2723.9907846400001"/>
  </r>
  <r>
    <n v="2012"/>
    <s v="2D1"/>
    <x v="14"/>
    <n v="27102"/>
    <n v="3338006"/>
    <n v="12"/>
    <s v="Litres"/>
    <n v="637141"/>
    <s v="Input"/>
    <s v="CO2"/>
    <n v="73.3"/>
    <n v="3.3200000000000001E-5"/>
    <n v="1"/>
    <m/>
    <n v="0"/>
    <n v="0"/>
    <n v="21"/>
    <m/>
    <n v="0"/>
    <n v="0"/>
    <n v="310"/>
    <n v="1550.5208519599998"/>
  </r>
  <r>
    <n v="2012"/>
    <s v="2D1"/>
    <x v="14"/>
    <n v="27102"/>
    <n v="3338006"/>
    <n v="12"/>
    <s v="Litres"/>
    <n v="3586913"/>
    <s v="Input"/>
    <s v="CO2"/>
    <n v="73.3"/>
    <n v="3.3200000000000001E-5"/>
    <n v="1"/>
    <m/>
    <n v="0"/>
    <n v="0"/>
    <n v="21"/>
    <m/>
    <n v="0"/>
    <n v="0"/>
    <n v="310"/>
    <n v="8728.9680002799996"/>
  </r>
  <r>
    <n v="2012"/>
    <s v="2D1"/>
    <x v="14"/>
    <n v="27102"/>
    <n v="3338006"/>
    <n v="12"/>
    <s v="Litres"/>
    <n v="501"/>
    <s v="Input"/>
    <s v="CO2"/>
    <n v="73.3"/>
    <n v="3.3200000000000001E-5"/>
    <n v="1"/>
    <m/>
    <n v="0"/>
    <n v="0"/>
    <n v="21"/>
    <m/>
    <n v="0"/>
    <n v="0"/>
    <n v="310"/>
    <n v="1.2192135599999998"/>
  </r>
  <r>
    <n v="2012"/>
    <s v="2D1"/>
    <x v="14"/>
    <n v="27102"/>
    <n v="3338006"/>
    <n v="12"/>
    <s v="Litres"/>
    <n v="919870"/>
    <s v="Input"/>
    <s v="CO2"/>
    <n v="73.3"/>
    <n v="3.3200000000000001E-5"/>
    <n v="1"/>
    <m/>
    <n v="0"/>
    <n v="0"/>
    <n v="21"/>
    <m/>
    <n v="0"/>
    <n v="0"/>
    <n v="310"/>
    <n v="2238.5588372000002"/>
  </r>
  <r>
    <n v="2012"/>
    <s v="2D1"/>
    <x v="14"/>
    <n v="27102"/>
    <n v="3338006"/>
    <n v="12"/>
    <s v="Litres"/>
    <n v="1565156"/>
    <s v="Input"/>
    <s v="CO2"/>
    <n v="73.3"/>
    <n v="3.3200000000000001E-5"/>
    <n v="1"/>
    <m/>
    <n v="0"/>
    <n v="0"/>
    <n v="21"/>
    <m/>
    <n v="0"/>
    <n v="0"/>
    <n v="310"/>
    <n v="3808.9010353600002"/>
  </r>
  <r>
    <n v="2012"/>
    <s v="2D1"/>
    <x v="14"/>
    <n v="27102"/>
    <n v="3338006"/>
    <n v="12"/>
    <s v="Litres"/>
    <n v="16580"/>
    <s v="Input"/>
    <s v="CO2"/>
    <n v="73.3"/>
    <n v="3.3200000000000001E-5"/>
    <n v="1"/>
    <m/>
    <n v="0"/>
    <n v="0"/>
    <n v="21"/>
    <m/>
    <n v="0"/>
    <n v="0"/>
    <n v="310"/>
    <n v="40.348424800000004"/>
  </r>
  <r>
    <n v="2012"/>
    <s v="2D1"/>
    <x v="14"/>
    <n v="27102"/>
    <n v="3338006"/>
    <n v="12"/>
    <s v="Litres"/>
    <n v="335732"/>
    <s v="Input"/>
    <s v="CO2"/>
    <n v="73.3"/>
    <n v="3.3200000000000001E-5"/>
    <n v="1"/>
    <m/>
    <n v="0"/>
    <n v="0"/>
    <n v="21"/>
    <m/>
    <n v="0"/>
    <n v="0"/>
    <n v="310"/>
    <n v="817.02396591999991"/>
  </r>
  <r>
    <n v="2012"/>
    <s v="2D1"/>
    <x v="14"/>
    <n v="27102"/>
    <n v="3338006"/>
    <n v="12"/>
    <s v="Litres"/>
    <n v="773189"/>
    <s v="Input"/>
    <s v="CO2"/>
    <n v="73.3"/>
    <n v="3.3200000000000001E-5"/>
    <n v="1"/>
    <m/>
    <n v="0"/>
    <n v="0"/>
    <n v="21"/>
    <m/>
    <n v="0"/>
    <n v="0"/>
    <n v="310"/>
    <n v="1881.6018228399998"/>
  </r>
  <r>
    <n v="2012"/>
    <s v="2D1"/>
    <x v="14"/>
    <n v="27102"/>
    <n v="3338006"/>
    <n v="12"/>
    <s v="Litres"/>
    <n v="11728.25"/>
    <s v="Input"/>
    <s v="CO2"/>
    <n v="73.3"/>
    <n v="3.3200000000000001E-5"/>
    <n v="1"/>
    <m/>
    <n v="0"/>
    <n v="0"/>
    <n v="21"/>
    <m/>
    <n v="0"/>
    <n v="0"/>
    <n v="310"/>
    <n v="28.541400069999998"/>
  </r>
  <r>
    <n v="2012"/>
    <s v="2D1"/>
    <x v="14"/>
    <n v="27102"/>
    <n v="3338006"/>
    <n v="12"/>
    <s v="Litres"/>
    <n v="835884"/>
    <s v="Input"/>
    <s v="CO2"/>
    <n v="73.3"/>
    <n v="3.3200000000000001E-5"/>
    <n v="1"/>
    <m/>
    <n v="0"/>
    <n v="0"/>
    <n v="21"/>
    <m/>
    <n v="0"/>
    <n v="0"/>
    <n v="310"/>
    <n v="2034.1738670399998"/>
  </r>
  <r>
    <n v="2012"/>
    <s v="2D1"/>
    <x v="14"/>
    <n v="27102"/>
    <n v="3338006"/>
    <n v="12"/>
    <s v="Litres"/>
    <n v="759465"/>
    <s v="Input"/>
    <s v="CO2"/>
    <n v="73.3"/>
    <n v="3.3200000000000001E-5"/>
    <n v="1"/>
    <m/>
    <n v="0"/>
    <n v="0"/>
    <n v="21"/>
    <m/>
    <n v="0"/>
    <n v="0"/>
    <n v="310"/>
    <n v="1848.2036454000001"/>
  </r>
  <r>
    <n v="2012"/>
    <s v="2D1"/>
    <x v="14"/>
    <n v="27102"/>
    <n v="3338006"/>
    <n v="12"/>
    <s v="Litres"/>
    <n v="5500000"/>
    <s v="Input"/>
    <s v="CO2"/>
    <n v="73.3"/>
    <n v="3.3200000000000001E-5"/>
    <n v="1"/>
    <m/>
    <n v="0"/>
    <n v="0"/>
    <n v="21"/>
    <m/>
    <n v="0"/>
    <n v="0"/>
    <n v="310"/>
    <n v="13384.58"/>
  </r>
  <r>
    <n v="2012"/>
    <s v="2D1"/>
    <x v="14"/>
    <n v="27102"/>
    <n v="3338006"/>
    <n v="12"/>
    <s v="Litres"/>
    <n v="170846"/>
    <s v="Input"/>
    <s v="CO2"/>
    <n v="73.3"/>
    <n v="3.3200000000000001E-5"/>
    <n v="1"/>
    <m/>
    <n v="0"/>
    <n v="0"/>
    <n v="21"/>
    <m/>
    <n v="0"/>
    <n v="0"/>
    <n v="310"/>
    <n v="415.76399175999995"/>
  </r>
  <r>
    <n v="2012"/>
    <s v="2D1"/>
    <x v="14"/>
    <n v="27102"/>
    <n v="3338006"/>
    <n v="12"/>
    <s v="Litres"/>
    <n v="401478"/>
    <s v="Input"/>
    <s v="CO2"/>
    <n v="73.3"/>
    <n v="3.3200000000000001E-5"/>
    <n v="1"/>
    <m/>
    <n v="0"/>
    <n v="0"/>
    <n v="21"/>
    <m/>
    <n v="0"/>
    <n v="0"/>
    <n v="310"/>
    <n v="977.02080167999998"/>
  </r>
  <r>
    <n v="2012"/>
    <s v="2D1"/>
    <x v="14"/>
    <n v="27102"/>
    <n v="3338006"/>
    <n v="12"/>
    <s v="Litres"/>
    <n v="342660"/>
    <s v="Input"/>
    <s v="CO2"/>
    <n v="73.3"/>
    <n v="3.3200000000000001E-5"/>
    <n v="1"/>
    <m/>
    <n v="0"/>
    <n v="0"/>
    <n v="21"/>
    <m/>
    <n v="0"/>
    <n v="0"/>
    <n v="310"/>
    <n v="833.88366959999996"/>
  </r>
  <r>
    <n v="2012"/>
    <s v="2D1"/>
    <x v="14"/>
    <n v="27102"/>
    <n v="3338006"/>
    <n v="12"/>
    <s v="Litres"/>
    <n v="184884"/>
    <s v="Input"/>
    <s v="CO2"/>
    <n v="73.3"/>
    <n v="3.3200000000000001E-5"/>
    <n v="1"/>
    <m/>
    <n v="0"/>
    <n v="0"/>
    <n v="21"/>
    <m/>
    <n v="0"/>
    <n v="0"/>
    <n v="310"/>
    <n v="449.92630703999998"/>
  </r>
  <r>
    <n v="2012"/>
    <s v="2D1"/>
    <x v="14"/>
    <n v="27102"/>
    <n v="3338006"/>
    <n v="12"/>
    <s v="Litres"/>
    <n v="433982.16989999998"/>
    <s v="Input"/>
    <s v="CO2"/>
    <n v="73.3"/>
    <n v="3.3200000000000001E-5"/>
    <n v="1"/>
    <m/>
    <n v="0"/>
    <n v="0"/>
    <n v="21"/>
    <m/>
    <n v="0"/>
    <n v="0"/>
    <n v="310"/>
    <n v="1056.121649381844"/>
  </r>
  <r>
    <n v="2012"/>
    <s v="2D1"/>
    <x v="14"/>
    <n v="27102"/>
    <n v="3338006"/>
    <n v="12"/>
    <s v="Litres"/>
    <n v="1845927.5055000002"/>
    <s v="Input"/>
    <s v="CO2"/>
    <n v="73.3"/>
    <n v="3.3200000000000001E-5"/>
    <n v="1"/>
    <m/>
    <n v="0"/>
    <n v="0"/>
    <n v="21"/>
    <m/>
    <n v="0"/>
    <n v="0"/>
    <n v="310"/>
    <n v="4492.1753402845807"/>
  </r>
  <r>
    <n v="2012"/>
    <s v="2D1"/>
    <x v="14"/>
    <n v="27102"/>
    <n v="3338006"/>
    <n v="12"/>
    <s v="Litres"/>
    <n v="49689"/>
    <s v="Input"/>
    <s v="CO2"/>
    <n v="73.3"/>
    <n v="3.3200000000000001E-5"/>
    <n v="1"/>
    <m/>
    <n v="0"/>
    <n v="0"/>
    <n v="21"/>
    <m/>
    <n v="0"/>
    <n v="0"/>
    <n v="310"/>
    <n v="120.92116283999999"/>
  </r>
  <r>
    <n v="2012"/>
    <s v="2D1"/>
    <x v="14"/>
    <n v="27102"/>
    <n v="3338006"/>
    <n v="12"/>
    <s v="Litres"/>
    <n v="117967.13340000001"/>
    <s v="Input"/>
    <s v="CO2"/>
    <n v="73.3"/>
    <n v="3.3200000000000001E-5"/>
    <n v="1"/>
    <m/>
    <n v="0"/>
    <n v="0"/>
    <n v="21"/>
    <m/>
    <n v="0"/>
    <n v="0"/>
    <n v="310"/>
    <n v="287.080097156904"/>
  </r>
  <r>
    <n v="2012"/>
    <s v="2D1"/>
    <x v="14"/>
    <n v="27102"/>
    <n v="3338006"/>
    <n v="12"/>
    <s v="Litres"/>
    <n v="1149473.8764"/>
    <s v="Input"/>
    <s v="CO2"/>
    <n v="73.3"/>
    <n v="3.3200000000000001E-5"/>
    <n v="1"/>
    <m/>
    <n v="0"/>
    <n v="0"/>
    <n v="21"/>
    <m/>
    <n v="0"/>
    <n v="0"/>
    <n v="310"/>
    <n v="2797.3136466519841"/>
  </r>
  <r>
    <n v="2012"/>
    <s v="2D1"/>
    <x v="14"/>
    <n v="27102"/>
    <n v="3338006"/>
    <n v="12"/>
    <s v="Litres"/>
    <n v="12636"/>
    <s v="Input"/>
    <s v="CO2"/>
    <n v="73.3"/>
    <n v="3.3200000000000001E-5"/>
    <n v="1"/>
    <m/>
    <n v="0"/>
    <n v="0"/>
    <n v="21"/>
    <m/>
    <n v="0"/>
    <n v="0"/>
    <n v="310"/>
    <n v="30.75046416"/>
  </r>
  <r>
    <n v="2012"/>
    <s v="2D1"/>
    <x v="14"/>
    <n v="27102"/>
    <n v="3338006"/>
    <n v="12"/>
    <s v="Litres"/>
    <n v="891750"/>
    <s v="Input"/>
    <s v="CO2"/>
    <n v="73.3"/>
    <n v="3.3200000000000001E-5"/>
    <n v="1"/>
    <m/>
    <n v="0"/>
    <n v="0"/>
    <n v="21"/>
    <m/>
    <n v="0"/>
    <n v="0"/>
    <n v="310"/>
    <n v="2170.1271299999999"/>
  </r>
  <r>
    <n v="2012"/>
    <s v="2D1"/>
    <x v="14"/>
    <n v="27102"/>
    <n v="3338006"/>
    <n v="12"/>
    <s v="Litres"/>
    <n v="537543.995"/>
    <s v="Input"/>
    <s v="CO2"/>
    <n v="73.3"/>
    <n v="3.3200000000000001E-5"/>
    <n v="1"/>
    <m/>
    <n v="0"/>
    <n v="0"/>
    <n v="21"/>
    <m/>
    <n v="0"/>
    <n v="0"/>
    <n v="310"/>
    <n v="1308.1455644722"/>
  </r>
  <r>
    <n v="2012"/>
    <s v="2D1"/>
    <x v="14"/>
    <n v="27102"/>
    <n v="3338006"/>
    <n v="12"/>
    <s v="Litres"/>
    <n v="1254061"/>
    <s v="Input"/>
    <s v="CO2"/>
    <n v="73.3"/>
    <n v="3.3200000000000001E-5"/>
    <n v="1"/>
    <m/>
    <n v="0"/>
    <n v="0"/>
    <n v="21"/>
    <m/>
    <n v="0"/>
    <n v="0"/>
    <n v="310"/>
    <n v="3051.8326871599998"/>
  </r>
  <r>
    <n v="2012"/>
    <s v="2D1"/>
    <x v="14"/>
    <n v="27102"/>
    <n v="3338006"/>
    <n v="12"/>
    <s v="Litres"/>
    <n v="2583000"/>
    <s v="Input"/>
    <s v="CO2"/>
    <n v="73.3"/>
    <n v="3.3200000000000001E-5"/>
    <n v="1"/>
    <m/>
    <n v="0"/>
    <n v="0"/>
    <n v="21"/>
    <m/>
    <n v="0"/>
    <n v="0"/>
    <n v="310"/>
    <n v="6285.8854799999999"/>
  </r>
  <r>
    <n v="2012"/>
    <s v="2D1"/>
    <x v="14"/>
    <n v="27102"/>
    <n v="3338006"/>
    <n v="12"/>
    <s v="Litres"/>
    <n v="109657.42449999999"/>
    <s v="Input"/>
    <s v="CO2"/>
    <n v="73.3"/>
    <n v="3.3200000000000001E-5"/>
    <n v="1"/>
    <m/>
    <n v="0"/>
    <n v="0"/>
    <n v="21"/>
    <m/>
    <n v="0"/>
    <n v="0"/>
    <n v="310"/>
    <n v="266.85792196621998"/>
  </r>
  <r>
    <n v="2012"/>
    <s v="2D1"/>
    <x v="14"/>
    <n v="27102"/>
    <n v="3338006"/>
    <n v="12"/>
    <s v="Litres"/>
    <n v="10357356"/>
    <s v="Input"/>
    <s v="CO2"/>
    <n v="73.3"/>
    <n v="3.3200000000000001E-5"/>
    <n v="1"/>
    <m/>
    <n v="0"/>
    <n v="0"/>
    <n v="21"/>
    <m/>
    <n v="0"/>
    <n v="0"/>
    <n v="310"/>
    <n v="25205.247267359999"/>
  </r>
  <r>
    <n v="2012"/>
    <s v="2D1"/>
    <x v="14"/>
    <n v="27102"/>
    <n v="3338006"/>
    <n v="12"/>
    <s v="Litres"/>
    <n v="370956.36549999996"/>
    <s v="Input"/>
    <s v="CO2"/>
    <n v="73.3"/>
    <n v="3.3200000000000001E-5"/>
    <n v="1"/>
    <m/>
    <n v="0"/>
    <n v="0"/>
    <n v="21"/>
    <m/>
    <n v="0"/>
    <n v="0"/>
    <n v="310"/>
    <n v="902.74457282617993"/>
  </r>
  <r>
    <n v="2012"/>
    <s v="2D1"/>
    <x v="14"/>
    <n v="27102"/>
    <n v="3338006"/>
    <n v="12"/>
    <s v="Litres"/>
    <n v="127970"/>
    <s v="Input"/>
    <s v="CO2"/>
    <n v="73.3"/>
    <n v="3.3200000000000001E-5"/>
    <n v="1"/>
    <m/>
    <n v="0"/>
    <n v="0"/>
    <n v="21"/>
    <m/>
    <n v="0"/>
    <n v="0"/>
    <n v="310"/>
    <n v="311.42267320000002"/>
  </r>
  <r>
    <n v="2012"/>
    <s v="2D1"/>
    <x v="14"/>
    <n v="27102"/>
    <n v="3338006"/>
    <n v="12"/>
    <s v="Litres"/>
    <n v="56971"/>
    <s v="Input"/>
    <s v="CO2"/>
    <n v="73.3"/>
    <n v="3.3200000000000001E-5"/>
    <n v="1"/>
    <m/>
    <n v="0"/>
    <n v="0"/>
    <n v="21"/>
    <m/>
    <n v="0"/>
    <n v="0"/>
    <n v="310"/>
    <n v="138.64234676000001"/>
  </r>
  <r>
    <n v="2012"/>
    <s v="2D1"/>
    <x v="14"/>
    <n v="27102"/>
    <n v="3338006"/>
    <n v="12"/>
    <s v="Litres"/>
    <n v="3754130"/>
    <s v="Input"/>
    <s v="CO2"/>
    <n v="73.3"/>
    <n v="3.3200000000000001E-5"/>
    <n v="1"/>
    <m/>
    <n v="0"/>
    <n v="0"/>
    <n v="21"/>
    <m/>
    <n v="0"/>
    <n v="0"/>
    <n v="310"/>
    <n v="9135.9006028000003"/>
  </r>
  <r>
    <n v="2012"/>
    <s v="2D1"/>
    <x v="14"/>
    <n v="27102"/>
    <n v="3338006"/>
    <n v="12"/>
    <s v="Litres"/>
    <n v="4808186"/>
    <s v="Input"/>
    <s v="CO2"/>
    <n v="73.3"/>
    <n v="3.3200000000000001E-5"/>
    <n v="1"/>
    <m/>
    <n v="0"/>
    <n v="0"/>
    <n v="21"/>
    <m/>
    <n v="0"/>
    <n v="0"/>
    <n v="310"/>
    <n v="11701.009122160001"/>
  </r>
  <r>
    <n v="2012"/>
    <s v="2D1"/>
    <x v="14"/>
    <n v="27102"/>
    <n v="3338006"/>
    <n v="12"/>
    <s v="Litres"/>
    <n v="623665"/>
    <s v="Input"/>
    <s v="CO2"/>
    <n v="73.3"/>
    <n v="3.3200000000000001E-5"/>
    <n v="1"/>
    <m/>
    <n v="0"/>
    <n v="0"/>
    <n v="21"/>
    <m/>
    <n v="0"/>
    <n v="0"/>
    <n v="310"/>
    <n v="1517.7261974"/>
  </r>
  <r>
    <n v="2012"/>
    <s v="2D1"/>
    <x v="14"/>
    <n v="27102"/>
    <n v="3338006"/>
    <n v="12"/>
    <s v="Litres"/>
    <n v="251636"/>
    <s v="Input"/>
    <s v="CO2"/>
    <n v="73.3"/>
    <n v="3.3200000000000001E-5"/>
    <n v="1"/>
    <m/>
    <n v="0"/>
    <n v="0"/>
    <n v="21"/>
    <m/>
    <n v="0"/>
    <n v="0"/>
    <n v="310"/>
    <n v="612.37130416000002"/>
  </r>
  <r>
    <n v="2012"/>
    <s v="2D1"/>
    <x v="14"/>
    <n v="27102"/>
    <n v="3338006"/>
    <n v="12"/>
    <s v="Litres"/>
    <n v="2950108.0837999997"/>
    <s v="Input"/>
    <s v="CO2"/>
    <n v="73.3"/>
    <n v="3.3200000000000001E-5"/>
    <n v="1"/>
    <m/>
    <n v="0"/>
    <n v="0"/>
    <n v="21"/>
    <m/>
    <n v="0"/>
    <n v="0"/>
    <n v="310"/>
    <n v="7179.2650284123265"/>
  </r>
  <r>
    <n v="2012"/>
    <s v="2D1"/>
    <x v="14"/>
    <n v="27102"/>
    <n v="3338006"/>
    <n v="12"/>
    <s v="Litres"/>
    <n v="3781833.875"/>
    <s v="Input"/>
    <s v="CO2"/>
    <n v="73.3"/>
    <n v="3.3200000000000001E-5"/>
    <n v="1"/>
    <m/>
    <n v="0"/>
    <n v="0"/>
    <n v="21"/>
    <m/>
    <n v="0"/>
    <n v="0"/>
    <n v="310"/>
    <n v="9203.3196448449999"/>
  </r>
  <r>
    <n v="2012"/>
    <s v="2D1"/>
    <x v="14"/>
    <n v="27102"/>
    <n v="3338006"/>
    <n v="12"/>
    <s v="Litres"/>
    <n v="1112461"/>
    <s v="Input"/>
    <s v="CO2"/>
    <n v="73.3"/>
    <n v="3.3200000000000001E-5"/>
    <n v="1"/>
    <m/>
    <n v="0"/>
    <n v="0"/>
    <n v="21"/>
    <m/>
    <n v="0"/>
    <n v="0"/>
    <n v="310"/>
    <n v="2707.2405911599999"/>
  </r>
  <r>
    <n v="2012"/>
    <s v="2D1"/>
    <x v="14"/>
    <n v="27102"/>
    <n v="3338006"/>
    <n v="12"/>
    <s v="Litres"/>
    <n v="2849690"/>
    <s v="Input"/>
    <s v="CO2"/>
    <n v="73.3"/>
    <n v="3.3200000000000001E-5"/>
    <n v="1"/>
    <m/>
    <n v="0"/>
    <n v="0"/>
    <n v="21"/>
    <m/>
    <n v="0"/>
    <n v="0"/>
    <n v="310"/>
    <n v="6934.8915963999998"/>
  </r>
  <r>
    <n v="2012"/>
    <s v="2D1"/>
    <x v="14"/>
    <n v="27102"/>
    <n v="3338006"/>
    <n v="12"/>
    <s v="Litres"/>
    <n v="39478.400000000001"/>
    <s v="Input"/>
    <s v="CO2"/>
    <n v="73.3"/>
    <n v="3.3200000000000001E-5"/>
    <n v="1"/>
    <m/>
    <n v="0"/>
    <n v="0"/>
    <n v="21"/>
    <m/>
    <n v="0"/>
    <n v="0"/>
    <n v="310"/>
    <n v="96.073055104000005"/>
  </r>
  <r>
    <n v="2012"/>
    <s v="2D1"/>
    <x v="14"/>
    <n v="27102"/>
    <n v="3338006"/>
    <n v="12"/>
    <s v="Litres"/>
    <n v="64300"/>
    <s v="Input"/>
    <s v="CO2"/>
    <n v="73.3"/>
    <n v="3.3200000000000001E-5"/>
    <n v="1"/>
    <m/>
    <n v="0"/>
    <n v="0"/>
    <n v="21"/>
    <m/>
    <n v="0"/>
    <n v="0"/>
    <n v="310"/>
    <n v="156.47790800000001"/>
  </r>
  <r>
    <n v="2012"/>
    <s v="2D1"/>
    <x v="14"/>
    <n v="27102"/>
    <n v="3338006"/>
    <n v="12"/>
    <s v="Litres"/>
    <n v="43555.199999999997"/>
    <s v="Input"/>
    <s v="CO2"/>
    <n v="73.3"/>
    <n v="3.3200000000000001E-5"/>
    <n v="1"/>
    <m/>
    <n v="0"/>
    <n v="0"/>
    <n v="21"/>
    <m/>
    <n v="0"/>
    <n v="0"/>
    <n v="310"/>
    <n v="105.994192512"/>
  </r>
  <r>
    <n v="2012"/>
    <s v="2D1"/>
    <x v="14"/>
    <n v="27102"/>
    <n v="3338006"/>
    <n v="12"/>
    <s v="Litres"/>
    <n v="161197"/>
    <s v="Input"/>
    <s v="CO2"/>
    <n v="73.3"/>
    <n v="3.3200000000000001E-5"/>
    <n v="1"/>
    <m/>
    <n v="0"/>
    <n v="0"/>
    <n v="21"/>
    <m/>
    <n v="0"/>
    <n v="0"/>
    <n v="310"/>
    <n v="392.28257131999999"/>
  </r>
  <r>
    <n v="2012"/>
    <s v="2D1"/>
    <x v="14"/>
    <n v="27102"/>
    <n v="3338006"/>
    <n v="12"/>
    <s v="Litres"/>
    <n v="961903"/>
    <s v="Input"/>
    <s v="CO2"/>
    <n v="73.3"/>
    <n v="3.3200000000000001E-5"/>
    <n v="1"/>
    <m/>
    <n v="0"/>
    <n v="0"/>
    <n v="21"/>
    <m/>
    <n v="0"/>
    <n v="0"/>
    <n v="310"/>
    <n v="2340.8486646799997"/>
  </r>
  <r>
    <n v="2012"/>
    <s v="2D1"/>
    <x v="14"/>
    <n v="27102"/>
    <n v="3338006"/>
    <n v="12"/>
    <s v="Litres"/>
    <n v="1639737"/>
    <s v="Input"/>
    <s v="CO2"/>
    <n v="73.3"/>
    <n v="3.3200000000000001E-5"/>
    <n v="1"/>
    <m/>
    <n v="0"/>
    <n v="0"/>
    <n v="21"/>
    <m/>
    <n v="0"/>
    <n v="0"/>
    <n v="310"/>
    <n v="3990.3983737199997"/>
  </r>
  <r>
    <n v="2012"/>
    <s v="2D1"/>
    <x v="14"/>
    <n v="27102"/>
    <n v="3338006"/>
    <n v="12"/>
    <s v="Litres"/>
    <n v="387845.10000000003"/>
    <s v="Input"/>
    <s v="CO2"/>
    <n v="73.3"/>
    <n v="3.3200000000000001E-5"/>
    <n v="1"/>
    <m/>
    <n v="0"/>
    <n v="0"/>
    <n v="21"/>
    <m/>
    <n v="0"/>
    <n v="0"/>
    <n v="310"/>
    <n v="943.84432155600007"/>
  </r>
  <r>
    <n v="2012"/>
    <s v="2D1"/>
    <x v="14"/>
    <n v="27102"/>
    <n v="3338006"/>
    <n v="12"/>
    <s v="Litres"/>
    <n v="236487.84909999999"/>
    <s v="Input"/>
    <s v="CO2"/>
    <n v="73.3"/>
    <n v="3.3200000000000001E-5"/>
    <n v="1"/>
    <m/>
    <n v="0"/>
    <n v="0"/>
    <n v="21"/>
    <m/>
    <n v="0"/>
    <n v="0"/>
    <n v="310"/>
    <n v="575.50737005579595"/>
  </r>
  <r>
    <n v="2012"/>
    <s v="2D1"/>
    <x v="14"/>
    <n v="27102"/>
    <n v="3338006"/>
    <n v="12"/>
    <s v="Litres"/>
    <n v="3978962"/>
    <s v="Input"/>
    <s v="CO2"/>
    <n v="73.3"/>
    <n v="3.3200000000000001E-5"/>
    <n v="1"/>
    <m/>
    <n v="0"/>
    <n v="0"/>
    <n v="21"/>
    <m/>
    <n v="0"/>
    <n v="0"/>
    <n v="310"/>
    <n v="9683.0427647199995"/>
  </r>
  <r>
    <n v="2012"/>
    <s v="2D1"/>
    <x v="14"/>
    <n v="27102"/>
    <n v="3338006"/>
    <n v="12"/>
    <s v="Litres"/>
    <n v="504594"/>
    <s v="Input"/>
    <s v="CO2"/>
    <n v="73.3"/>
    <n v="3.3200000000000001E-5"/>
    <n v="1"/>
    <m/>
    <n v="0"/>
    <n v="0"/>
    <n v="21"/>
    <m/>
    <n v="0"/>
    <n v="0"/>
    <n v="310"/>
    <n v="1227.95977464"/>
  </r>
  <r>
    <n v="2012"/>
    <s v="2D1"/>
    <x v="14"/>
    <n v="27102"/>
    <n v="3338006"/>
    <n v="12"/>
    <s v="Litres"/>
    <n v="3643252"/>
    <s v="Input"/>
    <s v="CO2"/>
    <n v="73.3"/>
    <n v="3.3200000000000001E-5"/>
    <n v="1"/>
    <m/>
    <n v="0"/>
    <n v="0"/>
    <n v="21"/>
    <m/>
    <n v="0"/>
    <n v="0"/>
    <n v="310"/>
    <n v="8866.0723371200002"/>
  </r>
  <r>
    <n v="2012"/>
    <s v="2D1"/>
    <x v="14"/>
    <n v="27102"/>
    <n v="3338006"/>
    <n v="12"/>
    <s v="Litres"/>
    <n v="9831993"/>
    <s v="Input"/>
    <s v="CO2"/>
    <n v="73.3"/>
    <n v="3.3200000000000001E-5"/>
    <n v="1"/>
    <m/>
    <n v="0"/>
    <n v="0"/>
    <n v="21"/>
    <m/>
    <n v="0"/>
    <n v="0"/>
    <n v="310"/>
    <n v="23926.744885079999"/>
  </r>
  <r>
    <n v="2012"/>
    <s v="2D1"/>
    <x v="14"/>
    <n v="27102"/>
    <n v="3338006"/>
    <n v="12"/>
    <s v="Litres"/>
    <n v="237523"/>
    <s v="Input"/>
    <s v="CO2"/>
    <n v="73.3"/>
    <n v="3.3200000000000001E-5"/>
    <n v="1"/>
    <m/>
    <n v="0"/>
    <n v="0"/>
    <n v="21"/>
    <m/>
    <n v="0"/>
    <n v="0"/>
    <n v="310"/>
    <n v="578.02647187999992"/>
  </r>
  <r>
    <n v="2012"/>
    <s v="2D1"/>
    <x v="14"/>
    <n v="27102"/>
    <n v="3338006"/>
    <n v="12"/>
    <s v="Litres"/>
    <n v="524843"/>
    <s v="Input"/>
    <s v="CO2"/>
    <n v="73.3"/>
    <n v="3.3200000000000001E-5"/>
    <n v="1"/>
    <m/>
    <n v="0"/>
    <n v="0"/>
    <n v="21"/>
    <m/>
    <n v="0"/>
    <n v="0"/>
    <n v="310"/>
    <n v="1277.23693108"/>
  </r>
  <r>
    <n v="2012"/>
    <s v="2D1"/>
    <x v="14"/>
    <n v="27102"/>
    <n v="3338006"/>
    <n v="12"/>
    <s v="Litres"/>
    <n v="3313080"/>
    <s v="Input"/>
    <s v="CO2"/>
    <n v="73.3"/>
    <n v="3.3200000000000001E-5"/>
    <n v="1"/>
    <m/>
    <n v="0"/>
    <n v="0"/>
    <n v="21"/>
    <m/>
    <n v="0"/>
    <n v="0"/>
    <n v="310"/>
    <n v="8062.5789648"/>
  </r>
  <r>
    <n v="2012"/>
    <s v="2D1"/>
    <x v="14"/>
    <n v="27102"/>
    <n v="3338006"/>
    <n v="12"/>
    <s v="Litres"/>
    <n v="695631.81519999995"/>
    <s v="Input"/>
    <s v="CO2"/>
    <n v="73.3"/>
    <n v="3.3200000000000001E-5"/>
    <n v="1"/>
    <m/>
    <n v="0"/>
    <n v="0"/>
    <n v="21"/>
    <m/>
    <n v="0"/>
    <n v="0"/>
    <n v="310"/>
    <n v="1692.8617601981118"/>
  </r>
  <r>
    <n v="2012"/>
    <s v="2D1"/>
    <x v="14"/>
    <n v="27104"/>
    <n v="3338006"/>
    <n v="12"/>
    <s v="Litres"/>
    <n v="191452.639"/>
    <s v="Input"/>
    <s v="CO2"/>
    <n v="73.3"/>
    <n v="3.3200000000000001E-5"/>
    <n v="1"/>
    <m/>
    <n v="0"/>
    <n v="0"/>
    <n v="21"/>
    <m/>
    <n v="0"/>
    <n v="0"/>
    <n v="310"/>
    <n v="465.91148416483998"/>
  </r>
  <r>
    <n v="2012"/>
    <s v="2D1"/>
    <x v="14"/>
    <n v="27104"/>
    <n v="3338006"/>
    <n v="12"/>
    <s v="Litres"/>
    <n v="431559.00800000003"/>
    <s v="Input"/>
    <s v="CO2"/>
    <n v="73.3"/>
    <n v="3.3200000000000001E-5"/>
    <n v="1"/>
    <m/>
    <n v="0"/>
    <n v="0"/>
    <n v="21"/>
    <m/>
    <n v="0"/>
    <n v="0"/>
    <n v="310"/>
    <n v="1050.2247395084801"/>
  </r>
  <r>
    <n v="2012"/>
    <s v="2D1"/>
    <x v="14"/>
    <n v="27104"/>
    <n v="3338006"/>
    <n v="12"/>
    <s v="Litres"/>
    <n v="3229954.443"/>
    <s v="Input"/>
    <s v="CO2"/>
    <n v="73.3"/>
    <n v="3.3200000000000001E-5"/>
    <n v="1"/>
    <m/>
    <n v="0"/>
    <n v="0"/>
    <n v="21"/>
    <m/>
    <n v="0"/>
    <n v="0"/>
    <n v="310"/>
    <n v="7860.287934307079"/>
  </r>
  <r>
    <n v="2012"/>
    <s v="2D1"/>
    <x v="14"/>
    <n v="27104"/>
    <n v="3338006"/>
    <n v="12"/>
    <s v="Litres"/>
    <n v="108565"/>
    <s v="Input"/>
    <s v="CO2"/>
    <n v="73.3"/>
    <n v="3.3200000000000001E-5"/>
    <n v="1"/>
    <m/>
    <n v="0"/>
    <n v="0"/>
    <n v="21"/>
    <m/>
    <n v="0"/>
    <n v="0"/>
    <n v="310"/>
    <n v="264.19944140000001"/>
  </r>
  <r>
    <n v="2012"/>
    <s v="2D1"/>
    <x v="14"/>
    <n v="27104"/>
    <n v="3338006"/>
    <n v="12"/>
    <s v="Litres"/>
    <n v="2194.4829"/>
    <s v="Input"/>
    <s v="CO2"/>
    <n v="73.3"/>
    <n v="3.3200000000000001E-5"/>
    <n v="1"/>
    <m/>
    <n v="0"/>
    <n v="0"/>
    <n v="21"/>
    <m/>
    <n v="0"/>
    <n v="0"/>
    <n v="310"/>
    <n v="5.3404058061240001"/>
  </r>
  <r>
    <n v="2012"/>
    <s v="2D1"/>
    <x v="14"/>
    <n v="27104"/>
    <n v="3338006"/>
    <n v="12"/>
    <s v="Litres"/>
    <n v="37260"/>
    <s v="Input"/>
    <s v="CO2"/>
    <n v="73.3"/>
    <n v="3.3200000000000001E-5"/>
    <n v="1"/>
    <m/>
    <n v="0"/>
    <n v="0"/>
    <n v="21"/>
    <m/>
    <n v="0"/>
    <n v="0"/>
    <n v="310"/>
    <n v="90.674445599999999"/>
  </r>
  <r>
    <n v="2012"/>
    <s v="2D1"/>
    <x v="14"/>
    <n v="27104"/>
    <n v="3338006"/>
    <n v="12"/>
    <s v="Litres"/>
    <n v="320001.59999999998"/>
    <s v="Input"/>
    <s v="CO2"/>
    <n v="73.3"/>
    <n v="3.3200000000000001E-5"/>
    <n v="1"/>
    <m/>
    <n v="0"/>
    <n v="0"/>
    <n v="21"/>
    <m/>
    <n v="0"/>
    <n v="0"/>
    <n v="310"/>
    <n v="778.74309369599996"/>
  </r>
  <r>
    <n v="2012"/>
    <s v="2D1"/>
    <x v="14"/>
    <n v="27104"/>
    <n v="3338006"/>
    <n v="12"/>
    <s v="Litres"/>
    <n v="969281.07900000003"/>
    <s v="Input"/>
    <s v="CO2"/>
    <n v="73.3"/>
    <n v="3.3200000000000001E-5"/>
    <n v="1"/>
    <m/>
    <n v="0"/>
    <n v="0"/>
    <n v="21"/>
    <m/>
    <n v="0"/>
    <n v="0"/>
    <n v="310"/>
    <n v="2358.8036626112403"/>
  </r>
  <r>
    <n v="2012"/>
    <s v="2D1"/>
    <x v="14"/>
    <n v="27104"/>
    <n v="3338006"/>
    <n v="12"/>
    <s v="Litres"/>
    <n v="40888.800000000003"/>
    <s v="Input"/>
    <s v="CO2"/>
    <n v="73.3"/>
    <n v="3.3200000000000001E-5"/>
    <n v="1"/>
    <m/>
    <n v="0"/>
    <n v="0"/>
    <n v="21"/>
    <m/>
    <n v="0"/>
    <n v="0"/>
    <n v="310"/>
    <n v="99.505348128000009"/>
  </r>
  <r>
    <n v="2012"/>
    <s v="2D1"/>
    <x v="14"/>
    <n v="27310"/>
    <n v="3338002"/>
    <n v="12"/>
    <s v="Litres"/>
    <n v="103870"/>
    <s v="Input"/>
    <s v="CO2"/>
    <n v="73.3"/>
    <n v="3.3200000000000001E-5"/>
    <n v="1"/>
    <m/>
    <n v="0"/>
    <n v="0"/>
    <n v="21"/>
    <m/>
    <n v="0"/>
    <n v="0"/>
    <n v="310"/>
    <n v="252.77387720000002"/>
  </r>
  <r>
    <n v="2012"/>
    <s v="2D1"/>
    <x v="14"/>
    <n v="27900"/>
    <n v="3338006"/>
    <n v="12"/>
    <s v="Litres"/>
    <n v="456546"/>
    <s v="Input"/>
    <s v="CO2"/>
    <n v="73.3"/>
    <n v="3.3200000000000001E-5"/>
    <n v="1"/>
    <m/>
    <n v="0"/>
    <n v="0"/>
    <n v="21"/>
    <m/>
    <n v="0"/>
    <n v="0"/>
    <n v="310"/>
    <n v="1111.03208376"/>
  </r>
  <r>
    <n v="2012"/>
    <s v="2D1"/>
    <x v="14"/>
    <n v="27900"/>
    <n v="3338006"/>
    <n v="12"/>
    <s v="Litres"/>
    <n v="26570"/>
    <s v="Input"/>
    <s v="CO2"/>
    <n v="73.3"/>
    <n v="3.3200000000000001E-5"/>
    <n v="1"/>
    <m/>
    <n v="0"/>
    <n v="0"/>
    <n v="21"/>
    <m/>
    <n v="0"/>
    <n v="0"/>
    <n v="310"/>
    <n v="64.659689200000003"/>
  </r>
  <r>
    <n v="2012"/>
    <s v="2D1"/>
    <x v="14"/>
    <n v="27900"/>
    <n v="3338006"/>
    <n v="12"/>
    <s v="Litres"/>
    <n v="85835"/>
    <s v="Input"/>
    <s v="CO2"/>
    <n v="73.3"/>
    <n v="3.3200000000000001E-5"/>
    <n v="1"/>
    <m/>
    <n v="0"/>
    <n v="0"/>
    <n v="21"/>
    <m/>
    <n v="0"/>
    <n v="0"/>
    <n v="310"/>
    <n v="208.8846226"/>
  </r>
  <r>
    <n v="2012"/>
    <s v="2D1"/>
    <x v="14"/>
    <n v="28120"/>
    <n v="3338003"/>
    <n v="12"/>
    <s v="Litres"/>
    <n v="1202"/>
    <s v="Input"/>
    <s v="CO2"/>
    <n v="73.3"/>
    <n v="3.3200000000000001E-5"/>
    <n v="1"/>
    <m/>
    <n v="0"/>
    <n v="0"/>
    <n v="21"/>
    <m/>
    <n v="0"/>
    <n v="0"/>
    <n v="310"/>
    <n v="2.9251391199999999"/>
  </r>
  <r>
    <n v="2012"/>
    <s v="2D1"/>
    <x v="14"/>
    <n v="28140"/>
    <n v="3338009"/>
    <n v="12"/>
    <s v="Litres"/>
    <n v="387057"/>
    <s v="Input"/>
    <s v="CO2"/>
    <n v="73.3"/>
    <n v="3.3200000000000001E-5"/>
    <n v="1"/>
    <m/>
    <n v="0"/>
    <n v="0"/>
    <n v="21"/>
    <m/>
    <n v="0"/>
    <n v="0"/>
    <n v="310"/>
    <n v="941.92643291999991"/>
  </r>
  <r>
    <n v="2012"/>
    <s v="2D1"/>
    <x v="14"/>
    <n v="28191"/>
    <n v="3338013"/>
    <n v="12"/>
    <s v="Litres"/>
    <n v="40998"/>
    <s v="Input"/>
    <s v="CO2"/>
    <n v="73.3"/>
    <n v="3.3200000000000001E-5"/>
    <n v="1"/>
    <m/>
    <n v="0"/>
    <n v="0"/>
    <n v="21"/>
    <m/>
    <n v="0"/>
    <n v="0"/>
    <n v="310"/>
    <n v="99.771092879999998"/>
  </r>
  <r>
    <n v="2012"/>
    <s v="2D1"/>
    <x v="14"/>
    <n v="28191"/>
    <n v="3338099"/>
    <n v="12"/>
    <s v="Litres"/>
    <n v="871476"/>
    <s v="Input"/>
    <s v="CO2"/>
    <n v="73.3"/>
    <n v="3.3200000000000001E-5"/>
    <n v="1"/>
    <m/>
    <n v="0"/>
    <n v="0"/>
    <n v="21"/>
    <m/>
    <n v="0"/>
    <n v="0"/>
    <n v="310"/>
    <n v="2120.7891345600001"/>
  </r>
  <r>
    <n v="2012"/>
    <s v="2D1"/>
    <x v="14"/>
    <n v="28243"/>
    <n v="3338013"/>
    <n v="12"/>
    <s v="Litres"/>
    <n v="5400265"/>
    <s v="Input"/>
    <s v="CO2"/>
    <n v="73.3"/>
    <n v="3.3200000000000001E-5"/>
    <n v="1"/>
    <m/>
    <n v="0"/>
    <n v="0"/>
    <n v="21"/>
    <m/>
    <n v="0"/>
    <n v="0"/>
    <n v="310"/>
    <n v="13141.8688934"/>
  </r>
  <r>
    <n v="2012"/>
    <s v="2D1"/>
    <x v="14"/>
    <n v="28261"/>
    <n v="3338004"/>
    <n v="12"/>
    <s v="Litres"/>
    <n v="197777"/>
    <s v="Input"/>
    <s v="CO2"/>
    <n v="73.3"/>
    <n v="3.3200000000000001E-5"/>
    <n v="1"/>
    <m/>
    <n v="0"/>
    <n v="0"/>
    <n v="21"/>
    <m/>
    <n v="0"/>
    <n v="0"/>
    <n v="310"/>
    <n v="481.30219612000002"/>
  </r>
  <r>
    <n v="2012"/>
    <s v="2D1"/>
    <x v="14"/>
    <n v="29301"/>
    <n v="3338001"/>
    <n v="12"/>
    <s v="Litres"/>
    <n v="39248"/>
    <s v="Input"/>
    <s v="CO2"/>
    <n v="73.3"/>
    <n v="3.3200000000000001E-5"/>
    <n v="1"/>
    <m/>
    <n v="0"/>
    <n v="0"/>
    <n v="21"/>
    <m/>
    <n v="0"/>
    <n v="0"/>
    <n v="310"/>
    <n v="95.512362879999998"/>
  </r>
  <r>
    <n v="2012"/>
    <s v="2D1"/>
    <x v="14"/>
    <n v="29301"/>
    <n v="3338002"/>
    <n v="12"/>
    <s v="Litres"/>
    <n v="6716.7099000000007"/>
    <s v="Input"/>
    <s v="CO2"/>
    <n v="73.3"/>
    <n v="3.3200000000000001E-5"/>
    <n v="1"/>
    <m/>
    <n v="0"/>
    <n v="0"/>
    <n v="21"/>
    <m/>
    <n v="0"/>
    <n v="0"/>
    <n v="310"/>
    <n v="16.345516544244003"/>
  </r>
  <r>
    <n v="2012"/>
    <s v="2D1"/>
    <x v="14"/>
    <n v="29301"/>
    <n v="3338002"/>
    <n v="12"/>
    <s v="Litres"/>
    <n v="59615"/>
    <s v="Input"/>
    <s v="CO2"/>
    <n v="73.3"/>
    <n v="3.3200000000000001E-5"/>
    <n v="1"/>
    <m/>
    <n v="0"/>
    <n v="0"/>
    <n v="21"/>
    <m/>
    <n v="0"/>
    <n v="0"/>
    <n v="310"/>
    <n v="145.07667939999999"/>
  </r>
  <r>
    <n v="2012"/>
    <s v="2D1"/>
    <x v="14"/>
    <n v="29301"/>
    <n v="3338002"/>
    <n v="12"/>
    <s v="Litres"/>
    <n v="28179"/>
    <s v="Input"/>
    <s v="CO2"/>
    <n v="73.3"/>
    <n v="3.3200000000000001E-5"/>
    <n v="1"/>
    <m/>
    <n v="0"/>
    <n v="0"/>
    <n v="21"/>
    <m/>
    <n v="0"/>
    <n v="0"/>
    <n v="310"/>
    <n v="68.575287239999994"/>
  </r>
  <r>
    <n v="2012"/>
    <s v="2D1"/>
    <x v="14"/>
    <n v="29301"/>
    <n v="3338003"/>
    <n v="12"/>
    <s v="Litres"/>
    <n v="35345"/>
    <s v="Input"/>
    <s v="CO2"/>
    <n v="73.3"/>
    <n v="3.3200000000000001E-5"/>
    <n v="1"/>
    <m/>
    <n v="0"/>
    <n v="0"/>
    <n v="21"/>
    <m/>
    <n v="0"/>
    <n v="0"/>
    <n v="310"/>
    <n v="86.014178200000003"/>
  </r>
  <r>
    <n v="2012"/>
    <s v="2D1"/>
    <x v="14"/>
    <n v="29301"/>
    <n v="3338004"/>
    <n v="12"/>
    <s v="Litres"/>
    <n v="1642.6607999999999"/>
    <s v="Input"/>
    <s v="CO2"/>
    <n v="73.3"/>
    <n v="3.3200000000000001E-5"/>
    <n v="1"/>
    <m/>
    <n v="0"/>
    <n v="0"/>
    <n v="21"/>
    <m/>
    <n v="0"/>
    <n v="0"/>
    <n v="310"/>
    <n v="3.9975136164479999"/>
  </r>
  <r>
    <n v="2012"/>
    <s v="2D1"/>
    <x v="14"/>
    <n v="29301"/>
    <n v="3338009"/>
    <n v="12"/>
    <s v="Litres"/>
    <n v="32624"/>
    <s v="Input"/>
    <s v="CO2"/>
    <n v="73.3"/>
    <n v="3.3200000000000001E-5"/>
    <n v="1"/>
    <m/>
    <n v="0"/>
    <n v="0"/>
    <n v="21"/>
    <m/>
    <n v="0"/>
    <n v="0"/>
    <n v="310"/>
    <n v="79.392461439999991"/>
  </r>
  <r>
    <n v="2012"/>
    <s v="2D1"/>
    <x v="14"/>
    <n v="29302"/>
    <n v="3338099"/>
    <n v="12"/>
    <s v="Litres"/>
    <n v="30530.913"/>
    <s v="Input"/>
    <s v="CO2"/>
    <n v="73.3"/>
    <n v="3.3200000000000001E-5"/>
    <n v="1"/>
    <m/>
    <n v="0"/>
    <n v="0"/>
    <n v="21"/>
    <m/>
    <n v="0"/>
    <n v="0"/>
    <n v="310"/>
    <n v="74.298808640280001"/>
  </r>
  <r>
    <n v="2012"/>
    <s v="2D1"/>
    <x v="14"/>
    <n v="30204"/>
    <n v="3338001"/>
    <n v="12"/>
    <s v="Litres"/>
    <n v="174671"/>
    <s v="Input"/>
    <s v="CO2"/>
    <n v="73.3"/>
    <n v="3.3200000000000001E-5"/>
    <n v="1"/>
    <m/>
    <n v="0"/>
    <n v="0"/>
    <n v="21"/>
    <m/>
    <n v="0"/>
    <n v="0"/>
    <n v="310"/>
    <n v="425.07235875999999"/>
  </r>
  <r>
    <n v="2012"/>
    <s v="2D1"/>
    <x v="14"/>
    <n v="30204"/>
    <n v="3338003"/>
    <n v="12"/>
    <s v="Litres"/>
    <n v="39409"/>
    <s v="Input"/>
    <s v="CO2"/>
    <n v="73.3"/>
    <n v="3.3200000000000001E-5"/>
    <n v="1"/>
    <m/>
    <n v="0"/>
    <n v="0"/>
    <n v="21"/>
    <m/>
    <n v="0"/>
    <n v="0"/>
    <n v="310"/>
    <n v="95.904166039999993"/>
  </r>
  <r>
    <n v="2012"/>
    <s v="2D1"/>
    <x v="14"/>
    <n v="30204"/>
    <n v="3338009"/>
    <n v="12"/>
    <s v="Litres"/>
    <n v="125977.5"/>
    <s v="Input"/>
    <s v="CO2"/>
    <n v="73.3"/>
    <n v="3.3200000000000001E-5"/>
    <n v="1"/>
    <m/>
    <n v="0"/>
    <n v="0"/>
    <n v="21"/>
    <m/>
    <n v="0"/>
    <n v="0"/>
    <n v="310"/>
    <n v="306.57380490000003"/>
  </r>
  <r>
    <n v="2012"/>
    <s v="2D1"/>
    <x v="14"/>
    <n v="30913"/>
    <n v="3338005"/>
    <n v="12"/>
    <s v="Litres"/>
    <n v="531139"/>
    <s v="Input"/>
    <s v="CO2"/>
    <n v="73.3"/>
    <n v="3.3200000000000001E-5"/>
    <n v="1"/>
    <m/>
    <n v="0"/>
    <n v="0"/>
    <n v="21"/>
    <m/>
    <n v="0"/>
    <n v="0"/>
    <n v="310"/>
    <n v="1292.5586248399998"/>
  </r>
  <r>
    <n v="2012"/>
    <s v="2D1"/>
    <x v="14"/>
    <n v="30913"/>
    <n v="3338013"/>
    <n v="12"/>
    <s v="Litres"/>
    <n v="25120"/>
    <s v="Input"/>
    <s v="CO2"/>
    <n v="73.3"/>
    <n v="3.3200000000000001E-5"/>
    <n v="1"/>
    <m/>
    <n v="0"/>
    <n v="0"/>
    <n v="21"/>
    <m/>
    <n v="0"/>
    <n v="0"/>
    <n v="310"/>
    <n v="61.131027199999998"/>
  </r>
  <r>
    <n v="2012"/>
    <s v="2D1"/>
    <x v="14"/>
    <n v="32300"/>
    <n v="3338003"/>
    <n v="12"/>
    <s v="Litres"/>
    <n v="24444"/>
    <s v="Input"/>
    <s v="CO2"/>
    <n v="73.3"/>
    <n v="3.3200000000000001E-5"/>
    <n v="1"/>
    <m/>
    <n v="0"/>
    <n v="0"/>
    <n v="21"/>
    <m/>
    <n v="0"/>
    <n v="0"/>
    <n v="310"/>
    <n v="59.485940640000003"/>
  </r>
  <r>
    <n v="2012"/>
    <s v="2D1"/>
    <x v="14"/>
    <n v="32300"/>
    <n v="3338012"/>
    <n v="12"/>
    <s v="Litres"/>
    <n v="5502"/>
    <s v="Input"/>
    <s v="CO2"/>
    <n v="73.3"/>
    <n v="3.3200000000000001E-5"/>
    <n v="1"/>
    <m/>
    <n v="0"/>
    <n v="0"/>
    <n v="21"/>
    <m/>
    <n v="0"/>
    <n v="0"/>
    <n v="310"/>
    <n v="13.38944712"/>
  </r>
  <r>
    <n v="2012"/>
    <s v="2D1"/>
    <x v="14"/>
    <n v="32901"/>
    <n v="3338003"/>
    <n v="12"/>
    <s v="Litres"/>
    <n v="210554"/>
    <s v="Input"/>
    <s v="CO2"/>
    <n v="73.3"/>
    <n v="3.3200000000000001E-5"/>
    <n v="1"/>
    <m/>
    <n v="0"/>
    <n v="0"/>
    <n v="21"/>
    <m/>
    <n v="0"/>
    <n v="0"/>
    <n v="310"/>
    <n v="512.39579223999999"/>
  </r>
  <r>
    <n v="2012"/>
    <s v="2D1"/>
    <x v="14"/>
    <n v="32909"/>
    <n v="3338006"/>
    <n v="12"/>
    <s v="Litres"/>
    <n v="272"/>
    <s v="Input"/>
    <s v="CO2"/>
    <n v="73.3"/>
    <n v="3.3200000000000001E-5"/>
    <n v="1"/>
    <m/>
    <n v="0"/>
    <n v="0"/>
    <n v="21"/>
    <m/>
    <n v="0"/>
    <n v="0"/>
    <n v="310"/>
    <n v="0.66192832000000001"/>
  </r>
  <r>
    <n v="2012"/>
    <s v="2D1"/>
    <x v="14"/>
    <n v="33140"/>
    <n v="3338006"/>
    <n v="12"/>
    <s v="Litres"/>
    <n v="34958"/>
    <s v="Input"/>
    <s v="CO2"/>
    <n v="73.3"/>
    <n v="3.3200000000000001E-5"/>
    <n v="1"/>
    <m/>
    <n v="0"/>
    <n v="0"/>
    <n v="21"/>
    <m/>
    <n v="0"/>
    <n v="0"/>
    <n v="310"/>
    <n v="85.072390479999996"/>
  </r>
  <r>
    <n v="2012"/>
    <s v="2D1"/>
    <x v="14"/>
    <n v="33140"/>
    <n v="3338006"/>
    <n v="12"/>
    <s v="Litres"/>
    <n v="615590.5"/>
    <s v="Input"/>
    <s v="CO2"/>
    <n v="73.3"/>
    <n v="3.3200000000000001E-5"/>
    <n v="1"/>
    <m/>
    <n v="0"/>
    <n v="0"/>
    <n v="21"/>
    <m/>
    <n v="0"/>
    <n v="0"/>
    <n v="310"/>
    <n v="1498.0764171799999"/>
  </r>
  <r>
    <n v="2012"/>
    <s v="2D1"/>
    <x v="14"/>
    <n v="33140"/>
    <n v="3338006"/>
    <n v="12"/>
    <s v="Litres"/>
    <n v="14820"/>
    <s v="Input"/>
    <s v="CO2"/>
    <n v="73.3"/>
    <n v="3.3200000000000001E-5"/>
    <n v="1"/>
    <m/>
    <n v="0"/>
    <n v="0"/>
    <n v="21"/>
    <m/>
    <n v="0"/>
    <n v="0"/>
    <n v="310"/>
    <n v="36.065359200000003"/>
  </r>
  <r>
    <n v="2012"/>
    <s v="2D1"/>
    <x v="14"/>
    <n v="33140"/>
    <n v="3338099"/>
    <n v="12"/>
    <s v="Litres"/>
    <n v="16250"/>
    <s v="Input"/>
    <s v="CO2"/>
    <n v="73.3"/>
    <n v="3.3200000000000001E-5"/>
    <n v="1"/>
    <m/>
    <n v="0"/>
    <n v="0"/>
    <n v="21"/>
    <m/>
    <n v="0"/>
    <n v="0"/>
    <n v="310"/>
    <n v="39.545349999999999"/>
  </r>
  <r>
    <n v="2012"/>
    <s v="2D1"/>
    <x v="14"/>
    <n v="38300"/>
    <n v="3338004"/>
    <n v="12"/>
    <s v="Litres"/>
    <n v="65492.027999999998"/>
    <s v="Input"/>
    <s v="CO2"/>
    <n v="73.3"/>
    <n v="3.3200000000000001E-5"/>
    <n v="1"/>
    <m/>
    <n v="0"/>
    <n v="0"/>
    <n v="21"/>
    <m/>
    <n v="0"/>
    <n v="0"/>
    <n v="310"/>
    <n v="159.37877965967999"/>
  </r>
  <r>
    <n v="2012"/>
    <s v="2D1"/>
    <x v="14"/>
    <n v="45200"/>
    <n v="3338002"/>
    <n v="12"/>
    <s v="Litres"/>
    <n v="2840"/>
    <s v="Input"/>
    <s v="CO2"/>
    <n v="73.3"/>
    <n v="3.3200000000000001E-5"/>
    <n v="1"/>
    <m/>
    <n v="0"/>
    <n v="0"/>
    <n v="21"/>
    <m/>
    <n v="0"/>
    <n v="0"/>
    <n v="310"/>
    <n v="6.9113104000000005"/>
  </r>
  <r>
    <n v="2012"/>
    <s v="2D1"/>
    <x v="14"/>
    <n v="45200"/>
    <n v="3338003"/>
    <n v="12"/>
    <s v="Litres"/>
    <n v="11785"/>
    <s v="Input"/>
    <s v="CO2"/>
    <n v="73.3"/>
    <n v="3.3200000000000001E-5"/>
    <n v="1"/>
    <m/>
    <n v="0"/>
    <n v="0"/>
    <n v="21"/>
    <m/>
    <n v="0"/>
    <n v="0"/>
    <n v="310"/>
    <n v="28.679504600000001"/>
  </r>
  <r>
    <n v="2012"/>
    <s v="2D1"/>
    <x v="14"/>
    <n v="45200"/>
    <n v="3338003"/>
    <n v="12"/>
    <s v="Litres"/>
    <n v="9485"/>
    <s v="Input"/>
    <s v="CO2"/>
    <n v="73.3"/>
    <n v="3.3200000000000001E-5"/>
    <n v="1"/>
    <m/>
    <n v="0"/>
    <n v="0"/>
    <n v="21"/>
    <m/>
    <n v="0"/>
    <n v="0"/>
    <n v="310"/>
    <n v="23.082316600000002"/>
  </r>
  <r>
    <n v="2012"/>
    <s v="2D1"/>
    <x v="14"/>
    <n v="45200"/>
    <n v="3338003"/>
    <n v="12"/>
    <s v="Litres"/>
    <n v="1222575"/>
    <s v="Input"/>
    <s v="CO2"/>
    <n v="73.3"/>
    <n v="3.3200000000000001E-5"/>
    <n v="1"/>
    <m/>
    <n v="0"/>
    <n v="0"/>
    <n v="21"/>
    <m/>
    <n v="0"/>
    <n v="0"/>
    <n v="310"/>
    <n v="2975.209617"/>
  </r>
  <r>
    <n v="2012"/>
    <s v="2D1"/>
    <x v="14"/>
    <n v="45200"/>
    <n v="3338003"/>
    <n v="12"/>
    <s v="Litres"/>
    <n v="1401227"/>
    <s v="Input"/>
    <s v="CO2"/>
    <n v="73.3"/>
    <n v="3.3200000000000001E-5"/>
    <n v="1"/>
    <m/>
    <n v="0"/>
    <n v="0"/>
    <n v="21"/>
    <m/>
    <n v="0"/>
    <n v="0"/>
    <n v="310"/>
    <n v="3409.9699781199997"/>
  </r>
  <r>
    <n v="2012"/>
    <s v="2D1"/>
    <x v="14"/>
    <n v="45200"/>
    <n v="3338003"/>
    <n v="12"/>
    <s v="Litres"/>
    <n v="268615"/>
    <s v="Input"/>
    <s v="CO2"/>
    <n v="73.3"/>
    <n v="3.3200000000000001E-5"/>
    <n v="1"/>
    <m/>
    <n v="0"/>
    <n v="0"/>
    <n v="21"/>
    <m/>
    <n v="0"/>
    <n v="0"/>
    <n v="310"/>
    <n v="653.69071940000003"/>
  </r>
  <r>
    <n v="2012"/>
    <s v="2D1"/>
    <x v="14"/>
    <n v="45200"/>
    <n v="3338008"/>
    <n v="12"/>
    <s v="Litres"/>
    <n v="5776"/>
    <s v="Input"/>
    <s v="CO2"/>
    <n v="73.3"/>
    <n v="3.3200000000000001E-5"/>
    <n v="1"/>
    <m/>
    <n v="0"/>
    <n v="0"/>
    <n v="21"/>
    <m/>
    <n v="0"/>
    <n v="0"/>
    <n v="310"/>
    <n v="14.056242559999999"/>
  </r>
  <r>
    <n v="2012"/>
    <s v="2D1"/>
    <x v="14"/>
    <n v="45200"/>
    <n v="3338008"/>
    <n v="12"/>
    <s v="Litres"/>
    <n v="6414"/>
    <s v="Input"/>
    <s v="CO2"/>
    <n v="73.3"/>
    <n v="3.3200000000000001E-5"/>
    <n v="1"/>
    <m/>
    <n v="0"/>
    <n v="0"/>
    <n v="21"/>
    <m/>
    <n v="0"/>
    <n v="0"/>
    <n v="310"/>
    <n v="15.608853839999998"/>
  </r>
  <r>
    <n v="2012"/>
    <s v="2D1"/>
    <x v="14"/>
    <n v="45200"/>
    <n v="3338099"/>
    <n v="12"/>
    <s v="Litres"/>
    <n v="680896.39659999998"/>
    <s v="Input"/>
    <s v="CO2"/>
    <n v="73.3"/>
    <n v="3.3200000000000001E-5"/>
    <n v="1"/>
    <m/>
    <n v="0"/>
    <n v="0"/>
    <n v="21"/>
    <m/>
    <n v="0"/>
    <n v="0"/>
    <n v="310"/>
    <n v="1657.0022349098961"/>
  </r>
  <r>
    <n v="2012"/>
    <s v="2D1"/>
    <x v="14"/>
    <n v="96010"/>
    <n v="3338012"/>
    <n v="12"/>
    <s v="Litres"/>
    <n v="15493"/>
    <s v="Input"/>
    <s v="CO2"/>
    <n v="73.3"/>
    <n v="3.3200000000000001E-5"/>
    <n v="1"/>
    <m/>
    <n v="0"/>
    <n v="0"/>
    <n v="21"/>
    <m/>
    <n v="0"/>
    <n v="0"/>
    <n v="310"/>
    <n v="37.703145079999999"/>
  </r>
  <r>
    <n v="2012"/>
    <s v="2D2"/>
    <x v="15"/>
    <n v="12008"/>
    <n v="3350002"/>
    <n v="9"/>
    <s v="Kg"/>
    <n v="50208"/>
    <s v="Input"/>
    <s v="CO2"/>
    <n v="73.3"/>
    <n v="4.02E-2"/>
    <n v="1"/>
    <m/>
    <n v="0"/>
    <n v="0"/>
    <n v="21"/>
    <m/>
    <n v="0"/>
    <n v="0"/>
    <n v="310"/>
    <n v="147.94590528000001"/>
  </r>
  <r>
    <n v="2012"/>
    <s v="2D2"/>
    <x v="15"/>
    <n v="12008"/>
    <n v="3350002"/>
    <n v="9"/>
    <s v="Kg"/>
    <n v="50053"/>
    <s v="Input"/>
    <s v="CO2"/>
    <n v="73.3"/>
    <n v="4.02E-2"/>
    <n v="1"/>
    <m/>
    <n v="0"/>
    <n v="0"/>
    <n v="21"/>
    <m/>
    <n v="0"/>
    <n v="0"/>
    <n v="310"/>
    <n v="147.48917298000001"/>
  </r>
  <r>
    <n v="2012"/>
    <s v="2D2"/>
    <x v="15"/>
    <n v="12008"/>
    <n v="3350002"/>
    <n v="9"/>
    <s v="Kg"/>
    <n v="4438"/>
    <s v="Input"/>
    <s v="CO2"/>
    <n v="73.3"/>
    <n v="4.02E-2"/>
    <n v="1"/>
    <m/>
    <n v="0"/>
    <n v="0"/>
    <n v="21"/>
    <m/>
    <n v="0"/>
    <n v="0"/>
    <n v="310"/>
    <n v="13.077277079999998"/>
  </r>
  <r>
    <n v="2012"/>
    <s v="2D2"/>
    <x v="15"/>
    <n v="12008"/>
    <n v="3350002"/>
    <n v="9"/>
    <s v="Kg"/>
    <n v="3077"/>
    <s v="Input"/>
    <s v="CO2"/>
    <n v="73.3"/>
    <n v="4.02E-2"/>
    <n v="1"/>
    <m/>
    <n v="0"/>
    <n v="0"/>
    <n v="21"/>
    <m/>
    <n v="0"/>
    <n v="0"/>
    <n v="310"/>
    <n v="9.0668728199999986"/>
  </r>
  <r>
    <n v="2012"/>
    <s v="2D2"/>
    <x v="15"/>
    <n v="12008"/>
    <n v="3350002"/>
    <n v="9"/>
    <s v="Kg"/>
    <n v="6562.5"/>
    <s v="Input"/>
    <s v="CO2"/>
    <n v="73.3"/>
    <n v="4.02E-2"/>
    <n v="1"/>
    <m/>
    <n v="0"/>
    <n v="0"/>
    <n v="21"/>
    <m/>
    <n v="0"/>
    <n v="0"/>
    <n v="310"/>
    <n v="19.337456249999999"/>
  </r>
  <r>
    <n v="2012"/>
    <s v="2D2"/>
    <x v="15"/>
    <n v="12009"/>
    <n v="3350002"/>
    <n v="9"/>
    <s v="Kg"/>
    <n v="262778.25"/>
    <s v="Input"/>
    <s v="CO2"/>
    <n v="73.3"/>
    <n v="4.02E-2"/>
    <n v="1"/>
    <m/>
    <n v="0"/>
    <n v="0"/>
    <n v="21"/>
    <m/>
    <n v="0"/>
    <n v="0"/>
    <n v="310"/>
    <n v="774.31815814499987"/>
  </r>
  <r>
    <n v="2012"/>
    <s v="2D2"/>
    <x v="15"/>
    <n v="12009"/>
    <n v="3350002"/>
    <n v="9"/>
    <s v="Kg"/>
    <n v="23299.5"/>
    <s v="Input"/>
    <s v="CO2"/>
    <n v="73.3"/>
    <n v="4.02E-2"/>
    <n v="1"/>
    <m/>
    <n v="0"/>
    <n v="0"/>
    <n v="21"/>
    <m/>
    <n v="0"/>
    <n v="0"/>
    <n v="310"/>
    <n v="68.655704669999992"/>
  </r>
  <r>
    <n v="2012"/>
    <s v="2D2"/>
    <x v="15"/>
    <n v="15202"/>
    <n v="3350002"/>
    <n v="9"/>
    <s v="Kg"/>
    <n v="86618.7"/>
    <s v="Input"/>
    <s v="CO2"/>
    <n v="73.3"/>
    <n v="4.02E-2"/>
    <n v="1"/>
    <m/>
    <n v="0"/>
    <n v="0"/>
    <n v="21"/>
    <m/>
    <n v="0"/>
    <n v="0"/>
    <n v="310"/>
    <n v="255.23585854199999"/>
  </r>
  <r>
    <n v="2012"/>
    <s v="2D2"/>
    <x v="15"/>
    <n v="16212"/>
    <n v="3350002"/>
    <n v="9"/>
    <s v="Kg"/>
    <n v="119290"/>
    <s v="Input"/>
    <s v="CO2"/>
    <n v="73.3"/>
    <n v="4.02E-2"/>
    <n v="1"/>
    <m/>
    <n v="0"/>
    <n v="0"/>
    <n v="21"/>
    <m/>
    <n v="0"/>
    <n v="0"/>
    <n v="310"/>
    <n v="351.50707140000003"/>
  </r>
  <r>
    <n v="2012"/>
    <s v="2D2"/>
    <x v="15"/>
    <n v="19202"/>
    <n v="3350002"/>
    <n v="9"/>
    <s v="Kg"/>
    <n v="911118.4"/>
    <s v="Input"/>
    <s v="CO2"/>
    <n v="73.3"/>
    <n v="4.02E-2"/>
    <n v="1"/>
    <m/>
    <n v="0"/>
    <n v="0"/>
    <n v="21"/>
    <m/>
    <n v="0"/>
    <n v="0"/>
    <n v="310"/>
    <n v="2684.7561445439997"/>
  </r>
  <r>
    <n v="2012"/>
    <s v="2D2"/>
    <x v="15"/>
    <n v="19202"/>
    <n v="3350002"/>
    <n v="9"/>
    <s v="Kg"/>
    <n v="14952013.216000002"/>
    <s v="Input"/>
    <s v="CO2"/>
    <n v="73.3"/>
    <n v="4.02E-2"/>
    <n v="1"/>
    <m/>
    <n v="0"/>
    <n v="0"/>
    <n v="21"/>
    <m/>
    <n v="0"/>
    <n v="0"/>
    <n v="310"/>
    <n v="44058.499263058555"/>
  </r>
  <r>
    <n v="2012"/>
    <s v="2D2"/>
    <x v="15"/>
    <n v="19202"/>
    <n v="3350002"/>
    <n v="9"/>
    <s v="Kg"/>
    <n v="996999.70000000007"/>
    <s v="Input"/>
    <s v="CO2"/>
    <n v="73.3"/>
    <n v="4.02E-2"/>
    <n v="1"/>
    <m/>
    <n v="0"/>
    <n v="0"/>
    <n v="21"/>
    <m/>
    <n v="0"/>
    <n v="0"/>
    <n v="310"/>
    <n v="2937.8191360020001"/>
  </r>
  <r>
    <n v="2012"/>
    <s v="2D2"/>
    <x v="15"/>
    <n v="19209"/>
    <n v="3350002"/>
    <n v="9"/>
    <s v="Kg"/>
    <n v="2686.0869000000002"/>
    <s v="Input"/>
    <s v="CO2"/>
    <n v="73.3"/>
    <n v="4.02E-2"/>
    <n v="1"/>
    <m/>
    <n v="0"/>
    <n v="0"/>
    <n v="21"/>
    <m/>
    <n v="0"/>
    <n v="0"/>
    <n v="310"/>
    <n v="7.9149848247540007"/>
  </r>
  <r>
    <n v="2012"/>
    <s v="2D2"/>
    <x v="15"/>
    <n v="19209"/>
    <n v="3350002"/>
    <n v="9"/>
    <s v="Kg"/>
    <n v="296000"/>
    <s v="Input"/>
    <s v="CO2"/>
    <n v="73.3"/>
    <n v="4.02E-2"/>
    <n v="1"/>
    <m/>
    <n v="0"/>
    <n v="0"/>
    <n v="21"/>
    <m/>
    <n v="0"/>
    <n v="0"/>
    <n v="310"/>
    <n v="872.21136000000001"/>
  </r>
  <r>
    <n v="2012"/>
    <s v="2D2"/>
    <x v="15"/>
    <n v="19209"/>
    <n v="3350002"/>
    <n v="9"/>
    <s v="Kg"/>
    <n v="32000"/>
    <s v="Input"/>
    <s v="CO2"/>
    <n v="73.3"/>
    <n v="4.02E-2"/>
    <n v="1"/>
    <m/>
    <n v="0"/>
    <n v="0"/>
    <n v="21"/>
    <m/>
    <n v="0"/>
    <n v="0"/>
    <n v="310"/>
    <n v="94.293120000000002"/>
  </r>
  <r>
    <n v="2012"/>
    <s v="2D2"/>
    <x v="15"/>
    <n v="19209"/>
    <n v="3350002"/>
    <n v="9"/>
    <s v="Kg"/>
    <n v="456000"/>
    <s v="Input"/>
    <s v="CO2"/>
    <n v="73.3"/>
    <n v="4.02E-2"/>
    <n v="1"/>
    <m/>
    <n v="0"/>
    <n v="0"/>
    <n v="21"/>
    <m/>
    <n v="0"/>
    <n v="0"/>
    <n v="310"/>
    <n v="1343.67696"/>
  </r>
  <r>
    <n v="2012"/>
    <s v="2D2"/>
    <x v="15"/>
    <n v="19209"/>
    <n v="3350002"/>
    <n v="9"/>
    <s v="Kg"/>
    <n v="29000000"/>
    <s v="Input"/>
    <s v="CO2"/>
    <n v="73.3"/>
    <n v="4.02E-2"/>
    <n v="1"/>
    <m/>
    <n v="0"/>
    <n v="0"/>
    <n v="21"/>
    <m/>
    <n v="0"/>
    <n v="0"/>
    <n v="310"/>
    <n v="85453.14"/>
  </r>
  <r>
    <n v="2012"/>
    <s v="2D2"/>
    <x v="15"/>
    <n v="19209"/>
    <n v="3350002"/>
    <n v="9"/>
    <s v="Kg"/>
    <n v="326648.47330000001"/>
    <s v="Input"/>
    <s v="CO2"/>
    <n v="73.3"/>
    <n v="4.02E-2"/>
    <n v="1"/>
    <m/>
    <n v="0"/>
    <n v="0"/>
    <n v="21"/>
    <m/>
    <n v="0"/>
    <n v="0"/>
    <n v="310"/>
    <n v="962.5219903341781"/>
  </r>
  <r>
    <n v="2012"/>
    <s v="2D2"/>
    <x v="15"/>
    <n v="19209"/>
    <n v="3350002"/>
    <n v="9"/>
    <s v="Kg"/>
    <n v="414000"/>
    <s v="Input"/>
    <s v="CO2"/>
    <n v="73.3"/>
    <n v="4.02E-2"/>
    <n v="1"/>
    <m/>
    <n v="0"/>
    <n v="0"/>
    <n v="21"/>
    <m/>
    <n v="0"/>
    <n v="0"/>
    <n v="310"/>
    <n v="1219.91724"/>
  </r>
  <r>
    <n v="2012"/>
    <s v="2D2"/>
    <x v="15"/>
    <n v="19209"/>
    <n v="3350002"/>
    <n v="9"/>
    <s v="Kg"/>
    <n v="7412.6253000000006"/>
    <s v="Input"/>
    <s v="CO2"/>
    <n v="73.3"/>
    <n v="4.02E-2"/>
    <n v="1"/>
    <m/>
    <n v="0"/>
    <n v="0"/>
    <n v="21"/>
    <m/>
    <n v="0"/>
    <n v="0"/>
    <n v="310"/>
    <n v="21.842486466498002"/>
  </r>
  <r>
    <n v="2012"/>
    <s v="2D2"/>
    <x v="15"/>
    <n v="19209"/>
    <n v="3350002"/>
    <n v="9"/>
    <s v="Kg"/>
    <n v="2907318"/>
    <s v="Input"/>
    <s v="CO2"/>
    <n v="73.3"/>
    <n v="4.02E-2"/>
    <n v="1"/>
    <m/>
    <n v="0"/>
    <n v="0"/>
    <n v="21"/>
    <m/>
    <n v="0"/>
    <n v="0"/>
    <n v="310"/>
    <n v="8566.8776578800007"/>
  </r>
  <r>
    <n v="2012"/>
    <s v="2D2"/>
    <x v="15"/>
    <n v="19209"/>
    <n v="3350002"/>
    <n v="9"/>
    <s v="Kg"/>
    <n v="135350"/>
    <s v="Input"/>
    <s v="CO2"/>
    <n v="73.3"/>
    <n v="4.02E-2"/>
    <n v="1"/>
    <m/>
    <n v="0"/>
    <n v="0"/>
    <n v="21"/>
    <m/>
    <n v="0"/>
    <n v="0"/>
    <n v="310"/>
    <n v="398.83043099999998"/>
  </r>
  <r>
    <n v="2012"/>
    <s v="2D2"/>
    <x v="15"/>
    <n v="19209"/>
    <n v="3350002"/>
    <n v="9"/>
    <s v="Kg"/>
    <n v="45216"/>
    <s v="Input"/>
    <s v="CO2"/>
    <n v="73.3"/>
    <n v="4.02E-2"/>
    <n v="1"/>
    <m/>
    <n v="0"/>
    <n v="0"/>
    <n v="21"/>
    <m/>
    <n v="0"/>
    <n v="0"/>
    <n v="310"/>
    <n v="133.23617856000001"/>
  </r>
  <r>
    <n v="2012"/>
    <s v="2D2"/>
    <x v="15"/>
    <n v="19209"/>
    <n v="3350002"/>
    <n v="9"/>
    <s v="Kg"/>
    <n v="8549510.8903000001"/>
    <s v="Input"/>
    <s v="CO2"/>
    <n v="73.3"/>
    <n v="4.02E-2"/>
    <n v="1"/>
    <m/>
    <n v="0"/>
    <n v="0"/>
    <n v="21"/>
    <m/>
    <n v="0"/>
    <n v="0"/>
    <n v="310"/>
    <n v="25192.501760011393"/>
  </r>
  <r>
    <n v="2012"/>
    <s v="2D2"/>
    <x v="15"/>
    <n v="19209"/>
    <n v="3350002"/>
    <n v="9"/>
    <s v="Kg"/>
    <n v="456000"/>
    <s v="Input"/>
    <s v="CO2"/>
    <n v="73.3"/>
    <n v="4.02E-2"/>
    <n v="1"/>
    <m/>
    <n v="0"/>
    <n v="0"/>
    <n v="21"/>
    <m/>
    <n v="0"/>
    <n v="0"/>
    <n v="310"/>
    <n v="1343.67696"/>
  </r>
  <r>
    <n v="2012"/>
    <s v="2D2"/>
    <x v="15"/>
    <n v="19209"/>
    <n v="3350002"/>
    <n v="9"/>
    <s v="Kg"/>
    <n v="2520000"/>
    <s v="Input"/>
    <s v="CO2"/>
    <n v="73.3"/>
    <n v="4.02E-2"/>
    <n v="1"/>
    <m/>
    <n v="0"/>
    <n v="0"/>
    <n v="21"/>
    <m/>
    <n v="0"/>
    <n v="0"/>
    <n v="310"/>
    <n v="7425.5832"/>
  </r>
  <r>
    <n v="2012"/>
    <s v="2D2"/>
    <x v="15"/>
    <n v="19209"/>
    <n v="3350002"/>
    <n v="9"/>
    <s v="Kg"/>
    <n v="1496304.3515000001"/>
    <s v="Input"/>
    <s v="CO2"/>
    <n v="73.3"/>
    <n v="4.02E-2"/>
    <n v="1"/>
    <m/>
    <n v="0"/>
    <n v="0"/>
    <n v="21"/>
    <m/>
    <n v="0"/>
    <n v="0"/>
    <n v="310"/>
    <n v="4409.1001803909903"/>
  </r>
  <r>
    <n v="2012"/>
    <s v="2D2"/>
    <x v="15"/>
    <n v="19209"/>
    <n v="3350002"/>
    <n v="9"/>
    <s v="Kg"/>
    <n v="855000"/>
    <s v="Input"/>
    <s v="CO2"/>
    <n v="73.3"/>
    <n v="4.02E-2"/>
    <n v="1"/>
    <m/>
    <n v="0"/>
    <n v="0"/>
    <n v="21"/>
    <m/>
    <n v="0"/>
    <n v="0"/>
    <n v="310"/>
    <n v="2519.3942999999999"/>
  </r>
  <r>
    <n v="2012"/>
    <s v="2D2"/>
    <x v="15"/>
    <n v="19209"/>
    <n v="3350002"/>
    <n v="9"/>
    <s v="Kg"/>
    <n v="2679.9960000000001"/>
    <s v="Input"/>
    <s v="CO2"/>
    <n v="73.3"/>
    <n v="4.02E-2"/>
    <n v="1"/>
    <m/>
    <n v="0"/>
    <n v="0"/>
    <n v="21"/>
    <m/>
    <n v="0"/>
    <n v="0"/>
    <n v="310"/>
    <n v="7.8970370133599994"/>
  </r>
  <r>
    <n v="2012"/>
    <s v="2D2"/>
    <x v="15"/>
    <n v="19209"/>
    <n v="3350002"/>
    <n v="9"/>
    <s v="Kg"/>
    <n v="11605.5"/>
    <s v="Input"/>
    <s v="CO2"/>
    <n v="73.3"/>
    <n v="4.02E-2"/>
    <n v="1"/>
    <m/>
    <n v="0"/>
    <n v="0"/>
    <n v="21"/>
    <m/>
    <n v="0"/>
    <n v="0"/>
    <n v="310"/>
    <n v="34.197462630000004"/>
  </r>
  <r>
    <n v="2012"/>
    <s v="2D2"/>
    <x v="15"/>
    <n v="19209"/>
    <n v="3350002"/>
    <n v="9"/>
    <s v="Kg"/>
    <n v="2832000"/>
    <s v="Input"/>
    <s v="CO2"/>
    <n v="73.3"/>
    <n v="4.02E-2"/>
    <n v="1"/>
    <m/>
    <n v="0"/>
    <n v="0"/>
    <n v="21"/>
    <m/>
    <n v="0"/>
    <n v="0"/>
    <n v="310"/>
    <n v="8344.9411199999995"/>
  </r>
  <r>
    <n v="2012"/>
    <s v="2D2"/>
    <x v="15"/>
    <n v="19209"/>
    <n v="3350002"/>
    <n v="9"/>
    <s v="Kg"/>
    <n v="337000"/>
    <s v="Input"/>
    <s v="CO2"/>
    <n v="73.3"/>
    <n v="4.02E-2"/>
    <n v="1"/>
    <m/>
    <n v="0"/>
    <n v="0"/>
    <n v="21"/>
    <m/>
    <n v="0"/>
    <n v="0"/>
    <n v="310"/>
    <n v="993.02442000000008"/>
  </r>
  <r>
    <n v="2012"/>
    <s v="2D2"/>
    <x v="15"/>
    <n v="19209"/>
    <n v="3350002"/>
    <n v="9"/>
    <s v="Kg"/>
    <n v="7707004.5879000006"/>
    <s v="Input"/>
    <s v="CO2"/>
    <n v="73.3"/>
    <n v="4.02E-2"/>
    <n v="1"/>
    <m/>
    <n v="0"/>
    <n v="0"/>
    <n v="21"/>
    <m/>
    <n v="0"/>
    <n v="0"/>
    <n v="310"/>
    <n v="22709.922138981416"/>
  </r>
  <r>
    <n v="2012"/>
    <s v="2D2"/>
    <x v="15"/>
    <n v="19209"/>
    <n v="3350002"/>
    <n v="9"/>
    <s v="Kg"/>
    <n v="10500000"/>
    <s v="Input"/>
    <s v="CO2"/>
    <n v="73.3"/>
    <n v="4.02E-2"/>
    <n v="1"/>
    <m/>
    <n v="0"/>
    <n v="0"/>
    <n v="21"/>
    <m/>
    <n v="0"/>
    <n v="0"/>
    <n v="310"/>
    <n v="30939.93"/>
  </r>
  <r>
    <n v="2012"/>
    <s v="2D2"/>
    <x v="15"/>
    <n v="19209"/>
    <n v="3350002"/>
    <n v="9"/>
    <s v="Kg"/>
    <n v="2235360.3000000003"/>
    <s v="Input"/>
    <s v="CO2"/>
    <n v="73.3"/>
    <n v="4.02E-2"/>
    <n v="1"/>
    <m/>
    <n v="0"/>
    <n v="0"/>
    <n v="21"/>
    <m/>
    <n v="0"/>
    <n v="0"/>
    <n v="310"/>
    <n v="6586.8467815980002"/>
  </r>
  <r>
    <n v="2012"/>
    <s v="2D2"/>
    <x v="15"/>
    <n v="19209"/>
    <n v="3350002"/>
    <n v="9"/>
    <s v="Kg"/>
    <n v="334000"/>
    <s v="Input"/>
    <s v="CO2"/>
    <n v="73.3"/>
    <n v="4.02E-2"/>
    <n v="1"/>
    <m/>
    <n v="0"/>
    <n v="0"/>
    <n v="21"/>
    <m/>
    <n v="0"/>
    <n v="0"/>
    <n v="310"/>
    <n v="984.18444"/>
  </r>
  <r>
    <n v="2012"/>
    <s v="2D2"/>
    <x v="15"/>
    <n v="19209"/>
    <n v="3350002"/>
    <n v="9"/>
    <s v="Kg"/>
    <n v="19188"/>
    <s v="Input"/>
    <s v="CO2"/>
    <n v="73.3"/>
    <n v="4.02E-2"/>
    <n v="1"/>
    <m/>
    <n v="0"/>
    <n v="0"/>
    <n v="21"/>
    <m/>
    <n v="0"/>
    <n v="0"/>
    <n v="310"/>
    <n v="56.540512079999992"/>
  </r>
  <r>
    <n v="2012"/>
    <s v="2D2"/>
    <x v="15"/>
    <n v="19209"/>
    <n v="3350002"/>
    <n v="9"/>
    <s v="Kg"/>
    <n v="19465"/>
    <s v="Input"/>
    <s v="CO2"/>
    <n v="73.3"/>
    <n v="4.02E-2"/>
    <n v="1"/>
    <m/>
    <n v="0"/>
    <n v="0"/>
    <n v="21"/>
    <m/>
    <n v="0"/>
    <n v="0"/>
    <n v="310"/>
    <n v="57.356736899999994"/>
  </r>
  <r>
    <n v="2012"/>
    <s v="2D2"/>
    <x v="15"/>
    <n v="19209"/>
    <n v="3350002"/>
    <n v="9"/>
    <s v="Kg"/>
    <n v="188000"/>
    <s v="Input"/>
    <s v="CO2"/>
    <n v="73.3"/>
    <n v="4.02E-2"/>
    <n v="1"/>
    <m/>
    <n v="0"/>
    <n v="0"/>
    <n v="21"/>
    <m/>
    <n v="0"/>
    <n v="0"/>
    <n v="310"/>
    <n v="553.97208000000001"/>
  </r>
  <r>
    <n v="2012"/>
    <s v="2D2"/>
    <x v="15"/>
    <n v="19209"/>
    <n v="3350002"/>
    <n v="9"/>
    <s v="Kg"/>
    <n v="3799000"/>
    <s v="Input"/>
    <s v="CO2"/>
    <n v="73.3"/>
    <n v="4.02E-2"/>
    <n v="1"/>
    <m/>
    <n v="0"/>
    <n v="0"/>
    <n v="21"/>
    <m/>
    <n v="0"/>
    <n v="0"/>
    <n v="310"/>
    <n v="11194.361339999999"/>
  </r>
  <r>
    <n v="2012"/>
    <s v="2D2"/>
    <x v="15"/>
    <n v="19209"/>
    <n v="3350002"/>
    <n v="9"/>
    <s v="Kg"/>
    <n v="52100000"/>
    <s v="Input"/>
    <s v="CO2"/>
    <n v="73.3"/>
    <n v="4.02E-2"/>
    <n v="1"/>
    <m/>
    <n v="0"/>
    <n v="0"/>
    <n v="21"/>
    <m/>
    <n v="0"/>
    <n v="0"/>
    <n v="310"/>
    <n v="153520.986"/>
  </r>
  <r>
    <n v="2012"/>
    <s v="2D2"/>
    <x v="15"/>
    <n v="19209"/>
    <n v="3350002"/>
    <n v="9"/>
    <s v="Kg"/>
    <n v="876000"/>
    <s v="Input"/>
    <s v="CO2"/>
    <n v="73.3"/>
    <n v="4.02E-2"/>
    <n v="1"/>
    <m/>
    <n v="0"/>
    <n v="0"/>
    <n v="21"/>
    <m/>
    <n v="0"/>
    <n v="0"/>
    <n v="310"/>
    <n v="2581.2741599999999"/>
  </r>
  <r>
    <n v="2012"/>
    <s v="2D2"/>
    <x v="15"/>
    <n v="19209"/>
    <n v="3350002"/>
    <n v="9"/>
    <s v="Kg"/>
    <n v="2081188.9058000001"/>
    <s v="Input"/>
    <s v="CO2"/>
    <n v="73.3"/>
    <n v="4.02E-2"/>
    <n v="1"/>
    <m/>
    <n v="0"/>
    <n v="0"/>
    <n v="21"/>
    <m/>
    <n v="0"/>
    <n v="0"/>
    <n v="310"/>
    <n v="6132.5561011646278"/>
  </r>
  <r>
    <n v="2012"/>
    <s v="2D2"/>
    <x v="15"/>
    <n v="19209"/>
    <n v="3350002"/>
    <n v="9"/>
    <s v="Kg"/>
    <n v="2400000"/>
    <s v="Input"/>
    <s v="CO2"/>
    <n v="73.3"/>
    <n v="4.02E-2"/>
    <n v="1"/>
    <m/>
    <n v="0"/>
    <n v="0"/>
    <n v="21"/>
    <m/>
    <n v="0"/>
    <n v="0"/>
    <n v="310"/>
    <n v="7071.9840000000004"/>
  </r>
  <r>
    <n v="2012"/>
    <s v="2D2"/>
    <x v="15"/>
    <n v="19209"/>
    <n v="3350002"/>
    <n v="9"/>
    <s v="Kg"/>
    <n v="9413826.8410999998"/>
    <s v="Input"/>
    <s v="CO2"/>
    <n v="73.3"/>
    <n v="4.02E-2"/>
    <n v="1"/>
    <m/>
    <n v="0"/>
    <n v="0"/>
    <n v="21"/>
    <m/>
    <n v="0"/>
    <n v="0"/>
    <n v="310"/>
    <n v="27739.346999595724"/>
  </r>
  <r>
    <n v="2012"/>
    <s v="2D2"/>
    <x v="15"/>
    <n v="19209"/>
    <n v="3350002"/>
    <n v="9"/>
    <s v="Kg"/>
    <n v="310088.52730000002"/>
    <s v="Input"/>
    <s v="CO2"/>
    <n v="73.3"/>
    <n v="4.02E-2"/>
    <n v="1"/>
    <m/>
    <n v="0"/>
    <n v="0"/>
    <n v="21"/>
    <m/>
    <n v="0"/>
    <n v="0"/>
    <n v="310"/>
    <n v="913.72545985381805"/>
  </r>
  <r>
    <n v="2012"/>
    <s v="2D2"/>
    <x v="15"/>
    <n v="19209"/>
    <n v="3350002"/>
    <n v="9"/>
    <s v="Kg"/>
    <n v="282722"/>
    <s v="Input"/>
    <s v="CO2"/>
    <n v="73.3"/>
    <n v="4.02E-2"/>
    <n v="1"/>
    <m/>
    <n v="0"/>
    <n v="0"/>
    <n v="21"/>
    <m/>
    <n v="0"/>
    <n v="0"/>
    <n v="310"/>
    <n v="833.08560851999994"/>
  </r>
  <r>
    <n v="2012"/>
    <s v="2D2"/>
    <x v="15"/>
    <n v="19209"/>
    <n v="3350002"/>
    <n v="9"/>
    <s v="Kg"/>
    <n v="133000"/>
    <s v="Input"/>
    <s v="CO2"/>
    <n v="73.3"/>
    <n v="4.02E-2"/>
    <n v="1"/>
    <m/>
    <n v="0"/>
    <n v="0"/>
    <n v="21"/>
    <m/>
    <n v="0"/>
    <n v="0"/>
    <n v="310"/>
    <n v="391.90577999999999"/>
  </r>
  <r>
    <n v="2012"/>
    <s v="2D2"/>
    <x v="15"/>
    <n v="19209"/>
    <n v="3350002"/>
    <n v="9"/>
    <s v="Kg"/>
    <n v="157000"/>
    <s v="Input"/>
    <s v="CO2"/>
    <n v="73.3"/>
    <n v="4.02E-2"/>
    <n v="1"/>
    <m/>
    <n v="0"/>
    <n v="0"/>
    <n v="21"/>
    <m/>
    <n v="0"/>
    <n v="0"/>
    <n v="310"/>
    <n v="462.62561999999997"/>
  </r>
  <r>
    <n v="2012"/>
    <s v="2D2"/>
    <x v="15"/>
    <n v="19209"/>
    <n v="3350002"/>
    <n v="9"/>
    <s v="Kg"/>
    <n v="16300000"/>
    <s v="Input"/>
    <s v="CO2"/>
    <n v="73.3"/>
    <n v="4.02E-2"/>
    <n v="1"/>
    <m/>
    <n v="0"/>
    <n v="0"/>
    <n v="21"/>
    <m/>
    <n v="0"/>
    <n v="0"/>
    <n v="310"/>
    <n v="48030.557999999997"/>
  </r>
  <r>
    <n v="2012"/>
    <s v="2D2"/>
    <x v="15"/>
    <n v="19209"/>
    <n v="3350002"/>
    <n v="9"/>
    <s v="Kg"/>
    <n v="7035634.5960999997"/>
    <s v="Input"/>
    <s v="CO2"/>
    <n v="73.3"/>
    <n v="4.02E-2"/>
    <n v="1"/>
    <m/>
    <n v="0"/>
    <n v="0"/>
    <n v="21"/>
    <m/>
    <n v="0"/>
    <n v="0"/>
    <n v="310"/>
    <n v="20731.623038944024"/>
  </r>
  <r>
    <n v="2012"/>
    <s v="2D2"/>
    <x v="15"/>
    <n v="19209"/>
    <n v="3350002"/>
    <n v="9"/>
    <s v="Kg"/>
    <n v="978041.73380000005"/>
    <s v="Input"/>
    <s v="CO2"/>
    <n v="73.3"/>
    <n v="4.02E-2"/>
    <n v="1"/>
    <m/>
    <n v="0"/>
    <n v="0"/>
    <n v="21"/>
    <m/>
    <n v="0"/>
    <n v="0"/>
    <n v="310"/>
    <n v="2881.956455319108"/>
  </r>
  <r>
    <n v="2012"/>
    <s v="2D2"/>
    <x v="15"/>
    <n v="19209"/>
    <n v="3350002"/>
    <n v="9"/>
    <s v="Kg"/>
    <n v="356366"/>
    <s v="Input"/>
    <s v="CO2"/>
    <n v="73.3"/>
    <n v="4.02E-2"/>
    <n v="1"/>
    <m/>
    <n v="0"/>
    <n v="0"/>
    <n v="21"/>
    <m/>
    <n v="0"/>
    <n v="0"/>
    <n v="310"/>
    <n v="1050.0894375600001"/>
  </r>
  <r>
    <n v="2012"/>
    <s v="2D2"/>
    <x v="15"/>
    <n v="19209"/>
    <n v="3350002"/>
    <n v="9"/>
    <s v="Kg"/>
    <n v="1371595.2197"/>
    <s v="Input"/>
    <s v="CO2"/>
    <n v="73.3"/>
    <n v="4.02E-2"/>
    <n v="1"/>
    <m/>
    <n v="0"/>
    <n v="0"/>
    <n v="21"/>
    <m/>
    <n v="0"/>
    <n v="0"/>
    <n v="310"/>
    <n v="4041.6247700812019"/>
  </r>
  <r>
    <n v="2012"/>
    <s v="2D2"/>
    <x v="15"/>
    <n v="19209"/>
    <n v="3350002"/>
    <n v="9"/>
    <s v="Kg"/>
    <n v="5191988.2"/>
    <s v="Input"/>
    <s v="CO2"/>
    <n v="73.3"/>
    <n v="4.02E-2"/>
    <n v="1"/>
    <m/>
    <n v="0"/>
    <n v="0"/>
    <n v="21"/>
    <m/>
    <n v="0"/>
    <n v="0"/>
    <n v="310"/>
    <n v="15299.023949412"/>
  </r>
  <r>
    <n v="2012"/>
    <s v="2D2"/>
    <x v="15"/>
    <n v="20112"/>
    <n v="3350002"/>
    <n v="9"/>
    <s v="Kg"/>
    <n v="1030244.625"/>
    <s v="Input"/>
    <s v="CO2"/>
    <n v="73.3"/>
    <n v="4.02E-2"/>
    <n v="1"/>
    <m/>
    <n v="0"/>
    <n v="0"/>
    <n v="21"/>
    <m/>
    <n v="0"/>
    <n v="0"/>
    <n v="310"/>
    <n v="3035.7806267024998"/>
  </r>
  <r>
    <n v="2012"/>
    <s v="2D2"/>
    <x v="15"/>
    <n v="20131"/>
    <n v="3350002"/>
    <n v="9"/>
    <s v="Kg"/>
    <n v="39800"/>
    <s v="Input"/>
    <s v="CO2"/>
    <n v="73.3"/>
    <n v="4.02E-2"/>
    <n v="1"/>
    <m/>
    <n v="0"/>
    <n v="0"/>
    <n v="21"/>
    <m/>
    <n v="0"/>
    <n v="0"/>
    <n v="310"/>
    <n v="117.277068"/>
  </r>
  <r>
    <n v="2012"/>
    <s v="2D2"/>
    <x v="15"/>
    <n v="20131"/>
    <n v="3350002"/>
    <n v="9"/>
    <s v="Kg"/>
    <n v="23600000"/>
    <s v="Input"/>
    <s v="CO2"/>
    <n v="73.3"/>
    <n v="4.02E-2"/>
    <n v="1"/>
    <m/>
    <n v="0"/>
    <n v="0"/>
    <n v="21"/>
    <m/>
    <n v="0"/>
    <n v="0"/>
    <n v="310"/>
    <n v="69541.176000000007"/>
  </r>
  <r>
    <n v="2012"/>
    <s v="2D2"/>
    <x v="15"/>
    <n v="20131"/>
    <n v="3350002"/>
    <n v="9"/>
    <s v="Kg"/>
    <n v="17537.6865"/>
    <s v="Input"/>
    <s v="CO2"/>
    <n v="73.3"/>
    <n v="4.02E-2"/>
    <n v="1"/>
    <m/>
    <n v="0"/>
    <n v="0"/>
    <n v="21"/>
    <m/>
    <n v="0"/>
    <n v="0"/>
    <n v="310"/>
    <n v="51.677599302089995"/>
  </r>
  <r>
    <n v="2012"/>
    <s v="2D2"/>
    <x v="15"/>
    <n v="20131"/>
    <n v="3350002"/>
    <n v="9"/>
    <s v="Kg"/>
    <n v="18700000"/>
    <s v="Input"/>
    <s v="CO2"/>
    <n v="73.3"/>
    <n v="4.02E-2"/>
    <n v="1"/>
    <m/>
    <n v="0"/>
    <n v="0"/>
    <n v="21"/>
    <m/>
    <n v="0"/>
    <n v="0"/>
    <n v="310"/>
    <n v="55102.542000000001"/>
  </r>
  <r>
    <n v="2012"/>
    <s v="2D2"/>
    <x v="15"/>
    <n v="20211"/>
    <n v="3350002"/>
    <n v="9"/>
    <s v="Kg"/>
    <n v="274422"/>
    <s v="Input"/>
    <s v="CO2"/>
    <n v="73.3"/>
    <n v="4.02E-2"/>
    <n v="1"/>
    <m/>
    <n v="0"/>
    <n v="0"/>
    <n v="21"/>
    <m/>
    <n v="0"/>
    <n v="0"/>
    <n v="310"/>
    <n v="808.62833051999996"/>
  </r>
  <r>
    <n v="2012"/>
    <s v="2D2"/>
    <x v="15"/>
    <n v="20211"/>
    <n v="3350002"/>
    <n v="9"/>
    <s v="Kg"/>
    <n v="5976"/>
    <s v="Input"/>
    <s v="CO2"/>
    <n v="73.3"/>
    <n v="4.02E-2"/>
    <n v="1"/>
    <m/>
    <n v="0"/>
    <n v="0"/>
    <n v="21"/>
    <m/>
    <n v="0"/>
    <n v="0"/>
    <n v="310"/>
    <n v="17.609240159999999"/>
  </r>
  <r>
    <n v="2012"/>
    <s v="2D2"/>
    <x v="15"/>
    <n v="20219"/>
    <n v="3350002"/>
    <n v="9"/>
    <s v="Kg"/>
    <n v="35760"/>
    <s v="Input"/>
    <s v="CO2"/>
    <n v="73.3"/>
    <n v="4.02E-2"/>
    <n v="1"/>
    <m/>
    <n v="0"/>
    <n v="0"/>
    <n v="21"/>
    <m/>
    <n v="0"/>
    <n v="0"/>
    <n v="310"/>
    <n v="105.3725616"/>
  </r>
  <r>
    <n v="2012"/>
    <s v="2D2"/>
    <x v="15"/>
    <n v="20221"/>
    <n v="3350002"/>
    <n v="9"/>
    <s v="Kg"/>
    <n v="22953"/>
    <s v="Input"/>
    <s v="CO2"/>
    <n v="73.3"/>
    <n v="4.02E-2"/>
    <n v="1"/>
    <m/>
    <n v="0"/>
    <n v="0"/>
    <n v="21"/>
    <m/>
    <n v="0"/>
    <n v="0"/>
    <n v="310"/>
    <n v="67.634686979999998"/>
  </r>
  <r>
    <n v="2012"/>
    <s v="2D2"/>
    <x v="15"/>
    <n v="20231"/>
    <n v="3350002"/>
    <n v="9"/>
    <s v="Kg"/>
    <n v="355000"/>
    <s v="Input"/>
    <s v="CO2"/>
    <n v="73.3"/>
    <n v="4.02E-2"/>
    <n v="1"/>
    <m/>
    <n v="0"/>
    <n v="0"/>
    <n v="21"/>
    <m/>
    <n v="0"/>
    <n v="0"/>
    <n v="310"/>
    <n v="1046.0643"/>
  </r>
  <r>
    <n v="2012"/>
    <s v="2D2"/>
    <x v="15"/>
    <n v="20231"/>
    <n v="3350002"/>
    <n v="9"/>
    <s v="Kg"/>
    <n v="20557"/>
    <s v="Input"/>
    <s v="CO2"/>
    <n v="73.3"/>
    <n v="4.02E-2"/>
    <n v="1"/>
    <m/>
    <n v="0"/>
    <n v="0"/>
    <n v="21"/>
    <m/>
    <n v="0"/>
    <n v="0"/>
    <n v="310"/>
    <n v="60.574489619999994"/>
  </r>
  <r>
    <n v="2012"/>
    <s v="2D2"/>
    <x v="15"/>
    <n v="20232"/>
    <n v="3350002"/>
    <n v="9"/>
    <s v="Kg"/>
    <n v="21639"/>
    <s v="Input"/>
    <s v="CO2"/>
    <n v="73.3"/>
    <n v="4.02E-2"/>
    <n v="1"/>
    <m/>
    <n v="0"/>
    <n v="0"/>
    <n v="21"/>
    <m/>
    <n v="0"/>
    <n v="0"/>
    <n v="310"/>
    <n v="63.762775739999995"/>
  </r>
  <r>
    <n v="2012"/>
    <s v="2D2"/>
    <x v="15"/>
    <n v="20236"/>
    <n v="3350002"/>
    <n v="9"/>
    <s v="Kg"/>
    <n v="1106000"/>
    <s v="Input"/>
    <s v="CO2"/>
    <n v="73.3"/>
    <n v="4.02E-2"/>
    <n v="1"/>
    <m/>
    <n v="0"/>
    <n v="0"/>
    <n v="21"/>
    <m/>
    <n v="0"/>
    <n v="0"/>
    <n v="310"/>
    <n v="3259.00596"/>
  </r>
  <r>
    <n v="2012"/>
    <s v="2D2"/>
    <x v="15"/>
    <n v="20236"/>
    <n v="3350002"/>
    <n v="9"/>
    <s v="Kg"/>
    <n v="2000"/>
    <s v="Input"/>
    <s v="CO2"/>
    <n v="73.3"/>
    <n v="4.02E-2"/>
    <n v="1"/>
    <m/>
    <n v="0"/>
    <n v="0"/>
    <n v="21"/>
    <m/>
    <n v="0"/>
    <n v="0"/>
    <n v="310"/>
    <n v="5.8933200000000001"/>
  </r>
  <r>
    <n v="2012"/>
    <s v="2D2"/>
    <x v="15"/>
    <n v="20236"/>
    <n v="3350002"/>
    <n v="9"/>
    <s v="Kg"/>
    <n v="146159"/>
    <s v="Input"/>
    <s v="CO2"/>
    <n v="73.3"/>
    <n v="4.02E-2"/>
    <n v="1"/>
    <m/>
    <n v="0"/>
    <n v="0"/>
    <n v="21"/>
    <m/>
    <n v="0"/>
    <n v="0"/>
    <n v="310"/>
    <n v="430.68087893999996"/>
  </r>
  <r>
    <n v="2012"/>
    <s v="2D2"/>
    <x v="15"/>
    <n v="20237"/>
    <n v="3350002"/>
    <n v="9"/>
    <s v="Kg"/>
    <n v="354421"/>
    <s v="Input"/>
    <s v="CO2"/>
    <n v="73.3"/>
    <n v="4.02E-2"/>
    <n v="1"/>
    <m/>
    <n v="0"/>
    <n v="0"/>
    <n v="21"/>
    <m/>
    <n v="0"/>
    <n v="0"/>
    <n v="310"/>
    <n v="1044.3581838600001"/>
  </r>
  <r>
    <n v="2012"/>
    <s v="2D2"/>
    <x v="15"/>
    <n v="20237"/>
    <n v="3350002"/>
    <n v="9"/>
    <s v="Kg"/>
    <n v="4128473.1782999998"/>
    <s v="Input"/>
    <s v="CO2"/>
    <n v="73.3"/>
    <n v="4.02E-2"/>
    <n v="1"/>
    <m/>
    <n v="0"/>
    <n v="0"/>
    <n v="21"/>
    <m/>
    <n v="0"/>
    <n v="0"/>
    <n v="310"/>
    <n v="12165.206775569477"/>
  </r>
  <r>
    <n v="2012"/>
    <s v="2D2"/>
    <x v="15"/>
    <n v="20237"/>
    <n v="3350002"/>
    <n v="9"/>
    <s v="Kg"/>
    <n v="496"/>
    <s v="Input"/>
    <s v="CO2"/>
    <n v="73.3"/>
    <n v="4.02E-2"/>
    <n v="1"/>
    <m/>
    <n v="0"/>
    <n v="0"/>
    <n v="21"/>
    <m/>
    <n v="0"/>
    <n v="0"/>
    <n v="310"/>
    <n v="1.4615433599999998"/>
  </r>
  <r>
    <n v="2012"/>
    <s v="2D2"/>
    <x v="15"/>
    <n v="20237"/>
    <n v="3350002"/>
    <n v="9"/>
    <s v="Kg"/>
    <n v="53491.562299999998"/>
    <s v="Input"/>
    <s v="CO2"/>
    <n v="73.3"/>
    <n v="4.02E-2"/>
    <n v="1"/>
    <m/>
    <n v="0"/>
    <n v="0"/>
    <n v="21"/>
    <m/>
    <n v="0"/>
    <n v="0"/>
    <n v="310"/>
    <n v="157.62144696691797"/>
  </r>
  <r>
    <n v="2012"/>
    <s v="2D2"/>
    <x v="15"/>
    <n v="20237"/>
    <n v="3350002"/>
    <n v="9"/>
    <s v="Kg"/>
    <n v="2299856"/>
    <s v="Input"/>
    <s v="CO2"/>
    <n v="73.3"/>
    <n v="4.02E-2"/>
    <n v="1"/>
    <m/>
    <n v="0"/>
    <n v="0"/>
    <n v="21"/>
    <m/>
    <n v="0"/>
    <n v="0"/>
    <n v="310"/>
    <n v="6776.89368096"/>
  </r>
  <r>
    <n v="2012"/>
    <s v="2D2"/>
    <x v="15"/>
    <n v="20237"/>
    <n v="3350002"/>
    <n v="9"/>
    <s v="Kg"/>
    <n v="110277.34080000001"/>
    <s v="Input"/>
    <s v="CO2"/>
    <n v="73.3"/>
    <n v="4.02E-2"/>
    <n v="1"/>
    <m/>
    <n v="0"/>
    <n v="0"/>
    <n v="21"/>
    <m/>
    <n v="0"/>
    <n v="0"/>
    <n v="310"/>
    <n v="324.94982904172798"/>
  </r>
  <r>
    <n v="2012"/>
    <s v="2D2"/>
    <x v="15"/>
    <n v="20237"/>
    <n v="3350002"/>
    <n v="9"/>
    <s v="Kg"/>
    <n v="61638"/>
    <s v="Input"/>
    <s v="CO2"/>
    <n v="73.3"/>
    <n v="4.02E-2"/>
    <n v="1"/>
    <m/>
    <n v="0"/>
    <n v="0"/>
    <n v="21"/>
    <m/>
    <n v="0"/>
    <n v="0"/>
    <n v="310"/>
    <n v="181.62622908"/>
  </r>
  <r>
    <n v="2012"/>
    <s v="2D2"/>
    <x v="15"/>
    <n v="20237"/>
    <n v="3350002"/>
    <n v="9"/>
    <s v="Kg"/>
    <n v="1988924"/>
    <s v="Input"/>
    <s v="CO2"/>
    <n v="73.3"/>
    <n v="4.02E-2"/>
    <n v="1"/>
    <m/>
    <n v="0"/>
    <n v="0"/>
    <n v="21"/>
    <m/>
    <n v="0"/>
    <n v="0"/>
    <n v="310"/>
    <n v="5860.6827938399992"/>
  </r>
  <r>
    <n v="2012"/>
    <s v="2D2"/>
    <x v="15"/>
    <n v="20291"/>
    <n v="3350002"/>
    <n v="9"/>
    <s v="Kg"/>
    <n v="336617.52120000002"/>
    <s v="Input"/>
    <s v="CO2"/>
    <n v="73.3"/>
    <n v="4.02E-2"/>
    <n v="1"/>
    <m/>
    <n v="0"/>
    <n v="0"/>
    <n v="21"/>
    <m/>
    <n v="0"/>
    <n v="0"/>
    <n v="310"/>
    <n v="991.89738501919203"/>
  </r>
  <r>
    <n v="2012"/>
    <s v="2D2"/>
    <x v="15"/>
    <n v="20291"/>
    <n v="3350002"/>
    <n v="9"/>
    <s v="Kg"/>
    <n v="12159.1752"/>
    <s v="Input"/>
    <s v="CO2"/>
    <n v="73.3"/>
    <n v="4.02E-2"/>
    <n v="1"/>
    <m/>
    <n v="0"/>
    <n v="0"/>
    <n v="21"/>
    <m/>
    <n v="0"/>
    <n v="0"/>
    <n v="310"/>
    <n v="35.828955194831998"/>
  </r>
  <r>
    <n v="2012"/>
    <s v="2D2"/>
    <x v="15"/>
    <n v="20291"/>
    <n v="3350002"/>
    <n v="9"/>
    <s v="Kg"/>
    <n v="58335"/>
    <s v="Input"/>
    <s v="CO2"/>
    <n v="73.3"/>
    <n v="4.02E-2"/>
    <n v="1"/>
    <m/>
    <n v="0"/>
    <n v="0"/>
    <n v="21"/>
    <m/>
    <n v="0"/>
    <n v="0"/>
    <n v="310"/>
    <n v="171.89341110000001"/>
  </r>
  <r>
    <n v="2012"/>
    <s v="2D2"/>
    <x v="15"/>
    <n v="20291"/>
    <n v="3350002"/>
    <n v="9"/>
    <s v="Kg"/>
    <n v="37570.6368"/>
    <s v="Input"/>
    <s v="CO2"/>
    <n v="73.3"/>
    <n v="4.02E-2"/>
    <n v="1"/>
    <m/>
    <n v="0"/>
    <n v="0"/>
    <n v="21"/>
    <m/>
    <n v="0"/>
    <n v="0"/>
    <n v="310"/>
    <n v="110.70789263308799"/>
  </r>
  <r>
    <n v="2012"/>
    <s v="2D2"/>
    <x v="15"/>
    <n v="20291"/>
    <n v="3350002"/>
    <n v="9"/>
    <s v="Kg"/>
    <n v="303550"/>
    <s v="Input"/>
    <s v="CO2"/>
    <n v="73.3"/>
    <n v="4.02E-2"/>
    <n v="1"/>
    <m/>
    <n v="0"/>
    <n v="0"/>
    <n v="21"/>
    <m/>
    <n v="0"/>
    <n v="0"/>
    <n v="310"/>
    <n v="894.45864300000005"/>
  </r>
  <r>
    <n v="2012"/>
    <s v="2D2"/>
    <x v="15"/>
    <n v="20291"/>
    <n v="3350002"/>
    <n v="9"/>
    <s v="Kg"/>
    <n v="404295.94920000003"/>
    <s v="Input"/>
    <s v="CO2"/>
    <n v="73.3"/>
    <n v="4.02E-2"/>
    <n v="1"/>
    <m/>
    <n v="0"/>
    <n v="0"/>
    <n v="21"/>
    <m/>
    <n v="0"/>
    <n v="0"/>
    <n v="310"/>
    <n v="1191.3227016696721"/>
  </r>
  <r>
    <n v="2012"/>
    <s v="2D2"/>
    <x v="15"/>
    <n v="20291"/>
    <n v="3350002"/>
    <n v="9"/>
    <s v="Kg"/>
    <n v="19636"/>
    <s v="Input"/>
    <s v="CO2"/>
    <n v="73.3"/>
    <n v="4.02E-2"/>
    <n v="1"/>
    <m/>
    <n v="0"/>
    <n v="0"/>
    <n v="21"/>
    <m/>
    <n v="0"/>
    <n v="0"/>
    <n v="310"/>
    <n v="57.860615760000002"/>
  </r>
  <r>
    <n v="2012"/>
    <s v="2D2"/>
    <x v="15"/>
    <n v="20291"/>
    <n v="3350002"/>
    <n v="9"/>
    <s v="Kg"/>
    <n v="315360"/>
    <s v="Input"/>
    <s v="CO2"/>
    <n v="73.3"/>
    <n v="4.02E-2"/>
    <n v="1"/>
    <m/>
    <n v="0"/>
    <n v="0"/>
    <n v="21"/>
    <m/>
    <n v="0"/>
    <n v="0"/>
    <n v="310"/>
    <n v="929.2586976"/>
  </r>
  <r>
    <n v="2012"/>
    <s v="2D2"/>
    <x v="15"/>
    <n v="20291"/>
    <n v="3350002"/>
    <n v="9"/>
    <s v="Kg"/>
    <n v="180000"/>
    <s v="Input"/>
    <s v="CO2"/>
    <n v="73.3"/>
    <n v="4.02E-2"/>
    <n v="1"/>
    <m/>
    <n v="0"/>
    <n v="0"/>
    <n v="21"/>
    <m/>
    <n v="0"/>
    <n v="0"/>
    <n v="310"/>
    <n v="530.39880000000005"/>
  </r>
  <r>
    <n v="2012"/>
    <s v="2D2"/>
    <x v="15"/>
    <n v="20291"/>
    <n v="3350002"/>
    <n v="9"/>
    <s v="Kg"/>
    <n v="1407"/>
    <s v="Input"/>
    <s v="CO2"/>
    <n v="73.3"/>
    <n v="4.02E-2"/>
    <n v="1"/>
    <m/>
    <n v="0"/>
    <n v="0"/>
    <n v="21"/>
    <m/>
    <n v="0"/>
    <n v="0"/>
    <n v="310"/>
    <n v="4.1459506199999998"/>
  </r>
  <r>
    <n v="2012"/>
    <s v="2D2"/>
    <x v="15"/>
    <n v="20291"/>
    <n v="3350002"/>
    <n v="9"/>
    <s v="Kg"/>
    <n v="39682.635600000001"/>
    <s v="Input"/>
    <s v="CO2"/>
    <n v="73.3"/>
    <n v="4.02E-2"/>
    <n v="1"/>
    <m/>
    <n v="0"/>
    <n v="0"/>
    <n v="21"/>
    <m/>
    <n v="0"/>
    <n v="0"/>
    <n v="310"/>
    <n v="116.93123501709601"/>
  </r>
  <r>
    <n v="2012"/>
    <s v="2D2"/>
    <x v="15"/>
    <n v="20291"/>
    <n v="3350002"/>
    <n v="9"/>
    <s v="Kg"/>
    <n v="137246.18400000001"/>
    <s v="Input"/>
    <s v="CO2"/>
    <n v="73.3"/>
    <n v="4.02E-2"/>
    <n v="1"/>
    <m/>
    <n v="0"/>
    <n v="0"/>
    <n v="21"/>
    <m/>
    <n v="0"/>
    <n v="0"/>
    <n v="310"/>
    <n v="404.41784054543996"/>
  </r>
  <r>
    <n v="2012"/>
    <s v="2D2"/>
    <x v="15"/>
    <n v="20291"/>
    <n v="3350002"/>
    <n v="9"/>
    <s v="Kg"/>
    <n v="98044"/>
    <s v="Input"/>
    <s v="CO2"/>
    <n v="73.3"/>
    <n v="4.02E-2"/>
    <n v="1"/>
    <m/>
    <n v="0"/>
    <n v="0"/>
    <n v="21"/>
    <m/>
    <n v="0"/>
    <n v="0"/>
    <n v="310"/>
    <n v="288.90233303999997"/>
  </r>
  <r>
    <n v="2012"/>
    <s v="2D2"/>
    <x v="15"/>
    <n v="20291"/>
    <n v="3350002"/>
    <n v="9"/>
    <s v="Kg"/>
    <n v="147500"/>
    <s v="Input"/>
    <s v="CO2"/>
    <n v="73.3"/>
    <n v="4.02E-2"/>
    <n v="1"/>
    <m/>
    <n v="0"/>
    <n v="0"/>
    <n v="21"/>
    <m/>
    <n v="0"/>
    <n v="0"/>
    <n v="310"/>
    <n v="434.63234999999997"/>
  </r>
  <r>
    <n v="2012"/>
    <s v="2D2"/>
    <x v="15"/>
    <n v="20291"/>
    <n v="3350002"/>
    <n v="9"/>
    <s v="Kg"/>
    <n v="91307"/>
    <s v="Input"/>
    <s v="CO2"/>
    <n v="73.3"/>
    <n v="4.02E-2"/>
    <n v="1"/>
    <m/>
    <n v="0"/>
    <n v="0"/>
    <n v="21"/>
    <m/>
    <n v="0"/>
    <n v="0"/>
    <n v="310"/>
    <n v="269.05068461999997"/>
  </r>
  <r>
    <n v="2012"/>
    <s v="2D2"/>
    <x v="15"/>
    <n v="20291"/>
    <n v="3350002"/>
    <n v="9"/>
    <s v="Kg"/>
    <n v="35850"/>
    <s v="Input"/>
    <s v="CO2"/>
    <n v="73.3"/>
    <n v="4.02E-2"/>
    <n v="1"/>
    <m/>
    <n v="0"/>
    <n v="0"/>
    <n v="21"/>
    <m/>
    <n v="0"/>
    <n v="0"/>
    <n v="310"/>
    <n v="105.637761"/>
  </r>
  <r>
    <n v="2012"/>
    <s v="2D2"/>
    <x v="15"/>
    <n v="20291"/>
    <n v="3350002"/>
    <n v="9"/>
    <s v="Kg"/>
    <n v="15742.150800000001"/>
    <s v="Input"/>
    <s v="CO2"/>
    <n v="73.3"/>
    <n v="4.02E-2"/>
    <n v="1"/>
    <m/>
    <n v="0"/>
    <n v="0"/>
    <n v="21"/>
    <m/>
    <n v="0"/>
    <n v="0"/>
    <n v="310"/>
    <n v="46.386766076328009"/>
  </r>
  <r>
    <n v="2012"/>
    <s v="2D2"/>
    <x v="15"/>
    <n v="20291"/>
    <n v="3350002"/>
    <n v="9"/>
    <s v="Kg"/>
    <n v="64662.250800000002"/>
    <s v="Input"/>
    <s v="CO2"/>
    <n v="73.3"/>
    <n v="4.02E-2"/>
    <n v="1"/>
    <m/>
    <n v="0"/>
    <n v="0"/>
    <n v="21"/>
    <m/>
    <n v="0"/>
    <n v="0"/>
    <n v="310"/>
    <n v="190.537667942328"/>
  </r>
  <r>
    <n v="2012"/>
    <s v="2D2"/>
    <x v="15"/>
    <n v="20291"/>
    <n v="3350002"/>
    <n v="9"/>
    <s v="Kg"/>
    <n v="71995"/>
    <s v="Input"/>
    <s v="CO2"/>
    <n v="73.3"/>
    <n v="4.02E-2"/>
    <n v="1"/>
    <m/>
    <n v="0"/>
    <n v="0"/>
    <n v="21"/>
    <m/>
    <n v="0"/>
    <n v="0"/>
    <n v="310"/>
    <n v="212.1447867"/>
  </r>
  <r>
    <n v="2012"/>
    <s v="2D2"/>
    <x v="15"/>
    <n v="20291"/>
    <n v="3350002"/>
    <n v="9"/>
    <s v="Kg"/>
    <n v="20629"/>
    <s v="Input"/>
    <s v="CO2"/>
    <n v="73.3"/>
    <n v="4.02E-2"/>
    <n v="1"/>
    <m/>
    <n v="0"/>
    <n v="0"/>
    <n v="21"/>
    <m/>
    <n v="0"/>
    <n v="0"/>
    <n v="310"/>
    <n v="60.786649139999994"/>
  </r>
  <r>
    <n v="2012"/>
    <s v="2D2"/>
    <x v="15"/>
    <n v="20291"/>
    <n v="3350002"/>
    <n v="9"/>
    <s v="Kg"/>
    <n v="590695"/>
    <s v="Input"/>
    <s v="CO2"/>
    <n v="73.3"/>
    <n v="4.02E-2"/>
    <n v="1"/>
    <m/>
    <n v="0"/>
    <n v="0"/>
    <n v="21"/>
    <m/>
    <n v="0"/>
    <n v="0"/>
    <n v="310"/>
    <n v="1740.5773287"/>
  </r>
  <r>
    <n v="2012"/>
    <s v="2D2"/>
    <x v="15"/>
    <n v="20291"/>
    <n v="3350002"/>
    <n v="9"/>
    <s v="Kg"/>
    <n v="109586"/>
    <s v="Input"/>
    <s v="CO2"/>
    <n v="73.3"/>
    <n v="4.02E-2"/>
    <n v="1"/>
    <m/>
    <n v="0"/>
    <n v="0"/>
    <n v="21"/>
    <m/>
    <n v="0"/>
    <n v="0"/>
    <n v="310"/>
    <n v="322.91268276"/>
  </r>
  <r>
    <n v="2012"/>
    <s v="2D2"/>
    <x v="15"/>
    <n v="20291"/>
    <n v="3350002"/>
    <n v="9"/>
    <s v="Kg"/>
    <n v="41208"/>
    <s v="Input"/>
    <s v="CO2"/>
    <n v="73.3"/>
    <n v="4.02E-2"/>
    <n v="1"/>
    <m/>
    <n v="0"/>
    <n v="0"/>
    <n v="21"/>
    <m/>
    <n v="0"/>
    <n v="0"/>
    <n v="310"/>
    <n v="121.42596527999999"/>
  </r>
  <r>
    <n v="2012"/>
    <s v="2D2"/>
    <x v="15"/>
    <n v="20291"/>
    <n v="3350002"/>
    <n v="9"/>
    <s v="Kg"/>
    <n v="33474"/>
    <s v="Input"/>
    <s v="CO2"/>
    <n v="73.3"/>
    <n v="4.02E-2"/>
    <n v="1"/>
    <m/>
    <n v="0"/>
    <n v="0"/>
    <n v="21"/>
    <m/>
    <n v="0"/>
    <n v="0"/>
    <n v="310"/>
    <n v="98.636496839999992"/>
  </r>
  <r>
    <n v="2012"/>
    <s v="2D2"/>
    <x v="15"/>
    <n v="20291"/>
    <n v="3350002"/>
    <n v="9"/>
    <s v="Kg"/>
    <n v="222124.2444"/>
    <s v="Input"/>
    <s v="CO2"/>
    <n v="73.3"/>
    <n v="4.02E-2"/>
    <n v="1"/>
    <m/>
    <n v="0"/>
    <n v="0"/>
    <n v="21"/>
    <m/>
    <n v="0"/>
    <n v="0"/>
    <n v="310"/>
    <n v="654.52462600370393"/>
  </r>
  <r>
    <n v="2012"/>
    <s v="2D2"/>
    <x v="15"/>
    <n v="20291"/>
    <n v="3350002"/>
    <n v="9"/>
    <s v="Kg"/>
    <n v="10800"/>
    <s v="Input"/>
    <s v="CO2"/>
    <n v="73.3"/>
    <n v="4.02E-2"/>
    <n v="1"/>
    <m/>
    <n v="0"/>
    <n v="0"/>
    <n v="21"/>
    <m/>
    <n v="0"/>
    <n v="0"/>
    <n v="310"/>
    <n v="31.823927999999999"/>
  </r>
  <r>
    <n v="2012"/>
    <s v="2D2"/>
    <x v="15"/>
    <n v="20291"/>
    <n v="3350002"/>
    <n v="9"/>
    <s v="Kg"/>
    <n v="20356"/>
    <s v="Input"/>
    <s v="CO2"/>
    <n v="73.3"/>
    <n v="4.02E-2"/>
    <n v="1"/>
    <m/>
    <n v="0"/>
    <n v="0"/>
    <n v="21"/>
    <m/>
    <n v="0"/>
    <n v="0"/>
    <n v="310"/>
    <n v="59.982210960000003"/>
  </r>
  <r>
    <n v="2012"/>
    <s v="2D2"/>
    <x v="15"/>
    <n v="20291"/>
    <n v="3350002"/>
    <n v="9"/>
    <s v="Kg"/>
    <n v="263952.61680000002"/>
    <s v="Input"/>
    <s v="CO2"/>
    <n v="73.3"/>
    <n v="4.02E-2"/>
    <n v="1"/>
    <m/>
    <n v="0"/>
    <n v="0"/>
    <n v="21"/>
    <m/>
    <n v="0"/>
    <n v="0"/>
    <n v="310"/>
    <n v="777.77861781988804"/>
  </r>
  <r>
    <n v="2012"/>
    <s v="2D2"/>
    <x v="15"/>
    <n v="20291"/>
    <n v="3350002"/>
    <n v="9"/>
    <s v="Kg"/>
    <n v="82868"/>
    <s v="Input"/>
    <s v="CO2"/>
    <n v="73.3"/>
    <n v="4.02E-2"/>
    <n v="1"/>
    <m/>
    <n v="0"/>
    <n v="0"/>
    <n v="21"/>
    <m/>
    <n v="0"/>
    <n v="0"/>
    <n v="310"/>
    <n v="244.18382087999998"/>
  </r>
  <r>
    <n v="2012"/>
    <s v="2D2"/>
    <x v="15"/>
    <n v="20291"/>
    <n v="3350002"/>
    <n v="9"/>
    <s v="Kg"/>
    <n v="57476.056800000006"/>
    <s v="Input"/>
    <s v="CO2"/>
    <n v="73.3"/>
    <n v="4.02E-2"/>
    <n v="1"/>
    <m/>
    <n v="0"/>
    <n v="0"/>
    <n v="21"/>
    <m/>
    <n v="0"/>
    <n v="0"/>
    <n v="310"/>
    <n v="169.36239753028801"/>
  </r>
  <r>
    <n v="2012"/>
    <s v="2D2"/>
    <x v="15"/>
    <n v="20291"/>
    <n v="3350002"/>
    <n v="9"/>
    <s v="Kg"/>
    <n v="5030"/>
    <s v="Input"/>
    <s v="CO2"/>
    <n v="73.3"/>
    <n v="4.02E-2"/>
    <n v="1"/>
    <m/>
    <n v="0"/>
    <n v="0"/>
    <n v="21"/>
    <m/>
    <n v="0"/>
    <n v="0"/>
    <n v="310"/>
    <n v="14.821699800000001"/>
  </r>
  <r>
    <n v="2012"/>
    <s v="2D2"/>
    <x v="15"/>
    <n v="20291"/>
    <n v="3350002"/>
    <n v="9"/>
    <s v="Kg"/>
    <n v="14595"/>
    <s v="Input"/>
    <s v="CO2"/>
    <n v="73.3"/>
    <n v="4.02E-2"/>
    <n v="1"/>
    <m/>
    <n v="0"/>
    <n v="0"/>
    <n v="21"/>
    <m/>
    <n v="0"/>
    <n v="0"/>
    <n v="310"/>
    <n v="43.006502699999999"/>
  </r>
  <r>
    <n v="2012"/>
    <s v="2D2"/>
    <x v="15"/>
    <n v="20291"/>
    <n v="3350002"/>
    <n v="9"/>
    <s v="Kg"/>
    <n v="36821.653200000001"/>
    <s v="Input"/>
    <s v="CO2"/>
    <n v="73.3"/>
    <n v="4.02E-2"/>
    <n v="1"/>
    <m/>
    <n v="0"/>
    <n v="0"/>
    <n v="21"/>
    <m/>
    <n v="0"/>
    <n v="0"/>
    <n v="310"/>
    <n v="108.50089261831201"/>
  </r>
  <r>
    <n v="2012"/>
    <s v="2D2"/>
    <x v="15"/>
    <n v="20291"/>
    <n v="3350002"/>
    <n v="9"/>
    <s v="Kg"/>
    <n v="70685"/>
    <s v="Input"/>
    <s v="CO2"/>
    <n v="73.3"/>
    <n v="4.02E-2"/>
    <n v="1"/>
    <m/>
    <n v="0"/>
    <n v="0"/>
    <n v="21"/>
    <m/>
    <n v="0"/>
    <n v="0"/>
    <n v="310"/>
    <n v="208.28466209999999"/>
  </r>
  <r>
    <n v="2012"/>
    <s v="2D2"/>
    <x v="15"/>
    <n v="20291"/>
    <n v="3350002"/>
    <n v="9"/>
    <s v="Kg"/>
    <n v="42098"/>
    <s v="Input"/>
    <s v="CO2"/>
    <n v="73.3"/>
    <n v="4.02E-2"/>
    <n v="1"/>
    <m/>
    <n v="0"/>
    <n v="0"/>
    <n v="21"/>
    <m/>
    <n v="0"/>
    <n v="0"/>
    <n v="310"/>
    <n v="124.04849268"/>
  </r>
  <r>
    <n v="2012"/>
    <s v="2D2"/>
    <x v="15"/>
    <n v="20291"/>
    <n v="3350002"/>
    <n v="9"/>
    <s v="Kg"/>
    <n v="3568"/>
    <s v="Input"/>
    <s v="CO2"/>
    <n v="73.3"/>
    <n v="4.02E-2"/>
    <n v="1"/>
    <m/>
    <n v="0"/>
    <n v="0"/>
    <n v="21"/>
    <m/>
    <n v="0"/>
    <n v="0"/>
    <n v="310"/>
    <n v="10.513682880000001"/>
  </r>
  <r>
    <n v="2012"/>
    <s v="2D2"/>
    <x v="15"/>
    <n v="20291"/>
    <n v="3350002"/>
    <n v="9"/>
    <s v="Kg"/>
    <n v="190143"/>
    <s v="Input"/>
    <s v="CO2"/>
    <n v="73.3"/>
    <n v="4.02E-2"/>
    <n v="1"/>
    <m/>
    <n v="0"/>
    <n v="0"/>
    <n v="21"/>
    <m/>
    <n v="0"/>
    <n v="0"/>
    <n v="310"/>
    <n v="560.28677238"/>
  </r>
  <r>
    <n v="2012"/>
    <s v="2D2"/>
    <x v="15"/>
    <n v="20291"/>
    <n v="3350002"/>
    <n v="9"/>
    <s v="Kg"/>
    <n v="8571"/>
    <s v="Input"/>
    <s v="CO2"/>
    <n v="73.3"/>
    <n v="4.02E-2"/>
    <n v="1"/>
    <m/>
    <n v="0"/>
    <n v="0"/>
    <n v="21"/>
    <m/>
    <n v="0"/>
    <n v="0"/>
    <n v="310"/>
    <n v="25.255822859999995"/>
  </r>
  <r>
    <n v="2012"/>
    <s v="2D2"/>
    <x v="15"/>
    <n v="20291"/>
    <n v="3350002"/>
    <n v="9"/>
    <s v="Kg"/>
    <n v="18080"/>
    <s v="Input"/>
    <s v="CO2"/>
    <n v="73.3"/>
    <n v="4.02E-2"/>
    <n v="1"/>
    <m/>
    <n v="0"/>
    <n v="0"/>
    <n v="21"/>
    <m/>
    <n v="0"/>
    <n v="0"/>
    <n v="310"/>
    <n v="53.275612800000005"/>
  </r>
  <r>
    <n v="2012"/>
    <s v="2D2"/>
    <x v="15"/>
    <n v="20291"/>
    <n v="3350002"/>
    <n v="9"/>
    <s v="Kg"/>
    <n v="33422"/>
    <s v="Input"/>
    <s v="CO2"/>
    <n v="73.3"/>
    <n v="4.02E-2"/>
    <n v="1"/>
    <m/>
    <n v="0"/>
    <n v="0"/>
    <n v="21"/>
    <m/>
    <n v="0"/>
    <n v="0"/>
    <n v="310"/>
    <n v="98.483270520000005"/>
  </r>
  <r>
    <n v="2012"/>
    <s v="2D2"/>
    <x v="15"/>
    <n v="20291"/>
    <n v="3350002"/>
    <n v="9"/>
    <s v="Kg"/>
    <n v="102833.424"/>
    <s v="Input"/>
    <s v="CO2"/>
    <n v="73.3"/>
    <n v="4.02E-2"/>
    <n v="1"/>
    <m/>
    <n v="0"/>
    <n v="0"/>
    <n v="21"/>
    <m/>
    <n v="0"/>
    <n v="0"/>
    <n v="310"/>
    <n v="303.01513716384"/>
  </r>
  <r>
    <n v="2012"/>
    <s v="2D2"/>
    <x v="15"/>
    <n v="20291"/>
    <n v="3350002"/>
    <n v="9"/>
    <s v="Kg"/>
    <n v="61113.013200000001"/>
    <s v="Input"/>
    <s v="CO2"/>
    <n v="73.3"/>
    <n v="4.02E-2"/>
    <n v="1"/>
    <m/>
    <n v="0"/>
    <n v="0"/>
    <n v="21"/>
    <m/>
    <n v="0"/>
    <n v="0"/>
    <n v="310"/>
    <n v="180.07927147591201"/>
  </r>
  <r>
    <n v="2012"/>
    <s v="2D2"/>
    <x v="15"/>
    <n v="20291"/>
    <n v="3350002"/>
    <n v="9"/>
    <s v="Kg"/>
    <n v="104606"/>
    <s v="Input"/>
    <s v="CO2"/>
    <n v="73.3"/>
    <n v="4.02E-2"/>
    <n v="1"/>
    <m/>
    <n v="0"/>
    <n v="0"/>
    <n v="21"/>
    <m/>
    <n v="0"/>
    <n v="0"/>
    <n v="310"/>
    <n v="308.23831595999997"/>
  </r>
  <r>
    <n v="2012"/>
    <s v="2D2"/>
    <x v="15"/>
    <n v="20291"/>
    <n v="3350002"/>
    <n v="9"/>
    <s v="Kg"/>
    <n v="62314.086000000003"/>
    <s v="Input"/>
    <s v="CO2"/>
    <n v="73.3"/>
    <n v="4.02E-2"/>
    <n v="1"/>
    <m/>
    <n v="0"/>
    <n v="0"/>
    <n v="21"/>
    <m/>
    <n v="0"/>
    <n v="0"/>
    <n v="310"/>
    <n v="183.61842465276001"/>
  </r>
  <r>
    <n v="2012"/>
    <s v="2D2"/>
    <x v="15"/>
    <n v="20291"/>
    <n v="3350002"/>
    <n v="9"/>
    <s v="Kg"/>
    <n v="72328"/>
    <s v="Input"/>
    <s v="CO2"/>
    <n v="73.3"/>
    <n v="4.02E-2"/>
    <n v="1"/>
    <m/>
    <n v="0"/>
    <n v="0"/>
    <n v="21"/>
    <m/>
    <n v="0"/>
    <n v="0"/>
    <n v="310"/>
    <n v="213.12602447999996"/>
  </r>
  <r>
    <n v="2012"/>
    <s v="2D2"/>
    <x v="15"/>
    <n v="20291"/>
    <n v="3350002"/>
    <n v="9"/>
    <s v="Kg"/>
    <n v="44782"/>
    <s v="Input"/>
    <s v="CO2"/>
    <n v="73.3"/>
    <n v="4.02E-2"/>
    <n v="1"/>
    <m/>
    <n v="0"/>
    <n v="0"/>
    <n v="21"/>
    <m/>
    <n v="0"/>
    <n v="0"/>
    <n v="310"/>
    <n v="131.95732812"/>
  </r>
  <r>
    <n v="2012"/>
    <s v="2D2"/>
    <x v="15"/>
    <n v="20291"/>
    <n v="3350002"/>
    <n v="9"/>
    <s v="Kg"/>
    <n v="15923"/>
    <s v="Input"/>
    <s v="CO2"/>
    <n v="73.3"/>
    <n v="4.02E-2"/>
    <n v="1"/>
    <m/>
    <n v="0"/>
    <n v="0"/>
    <n v="21"/>
    <m/>
    <n v="0"/>
    <n v="0"/>
    <n v="310"/>
    <n v="46.919667179999998"/>
  </r>
  <r>
    <n v="2012"/>
    <s v="2D2"/>
    <x v="15"/>
    <n v="20291"/>
    <n v="3350002"/>
    <n v="9"/>
    <s v="Kg"/>
    <n v="70728.343200000003"/>
    <s v="Input"/>
    <s v="CO2"/>
    <n v="73.3"/>
    <n v="4.02E-2"/>
    <n v="1"/>
    <m/>
    <n v="0"/>
    <n v="0"/>
    <n v="21"/>
    <m/>
    <n v="0"/>
    <n v="0"/>
    <n v="310"/>
    <n v="208.41237977371202"/>
  </r>
  <r>
    <n v="2012"/>
    <s v="2D2"/>
    <x v="15"/>
    <n v="20291"/>
    <n v="3350002"/>
    <n v="9"/>
    <s v="Kg"/>
    <n v="896654.826"/>
    <s v="Input"/>
    <s v="CO2"/>
    <n v="73.3"/>
    <n v="4.02E-2"/>
    <n v="1"/>
    <m/>
    <n v="0"/>
    <n v="0"/>
    <n v="21"/>
    <m/>
    <n v="0"/>
    <n v="0"/>
    <n v="310"/>
    <n v="2642.1369095811597"/>
  </r>
  <r>
    <n v="2012"/>
    <s v="2D2"/>
    <x v="15"/>
    <n v="20291"/>
    <n v="3350002"/>
    <n v="9"/>
    <s v="Kg"/>
    <n v="100127.6364"/>
    <s v="Input"/>
    <s v="CO2"/>
    <n v="73.3"/>
    <n v="4.02E-2"/>
    <n v="1"/>
    <m/>
    <n v="0"/>
    <n v="0"/>
    <n v="21"/>
    <m/>
    <n v="0"/>
    <n v="0"/>
    <n v="310"/>
    <n v="295.04210107442401"/>
  </r>
  <r>
    <n v="2012"/>
    <s v="2D2"/>
    <x v="15"/>
    <n v="20291"/>
    <n v="3350002"/>
    <n v="9"/>
    <s v="Kg"/>
    <n v="29770"/>
    <s v="Input"/>
    <s v="CO2"/>
    <n v="73.3"/>
    <n v="4.02E-2"/>
    <n v="1"/>
    <m/>
    <n v="0"/>
    <n v="0"/>
    <n v="21"/>
    <m/>
    <n v="0"/>
    <n v="0"/>
    <n v="310"/>
    <n v="87.722068199999995"/>
  </r>
  <r>
    <n v="2012"/>
    <s v="2D2"/>
    <x v="15"/>
    <n v="20291"/>
    <n v="3350002"/>
    <n v="9"/>
    <s v="Kg"/>
    <n v="46146.8364"/>
    <s v="Input"/>
    <s v="CO2"/>
    <n v="73.3"/>
    <n v="4.02E-2"/>
    <n v="1"/>
    <m/>
    <n v="0"/>
    <n v="0"/>
    <n v="21"/>
    <m/>
    <n v="0"/>
    <n v="0"/>
    <n v="310"/>
    <n v="135.979036946424"/>
  </r>
  <r>
    <n v="2012"/>
    <s v="2D2"/>
    <x v="15"/>
    <n v="20291"/>
    <n v="3350002"/>
    <n v="9"/>
    <s v="Kg"/>
    <n v="36045"/>
    <s v="Input"/>
    <s v="CO2"/>
    <n v="73.3"/>
    <n v="4.02E-2"/>
    <n v="1"/>
    <m/>
    <n v="0"/>
    <n v="0"/>
    <n v="21"/>
    <m/>
    <n v="0"/>
    <n v="0"/>
    <n v="310"/>
    <n v="106.21235970000001"/>
  </r>
  <r>
    <n v="2012"/>
    <s v="2D2"/>
    <x v="15"/>
    <n v="20291"/>
    <n v="3350002"/>
    <n v="9"/>
    <s v="Kg"/>
    <n v="17955.363600000001"/>
    <s v="Input"/>
    <s v="CO2"/>
    <n v="73.3"/>
    <n v="4.02E-2"/>
    <n v="1"/>
    <m/>
    <n v="0"/>
    <n v="0"/>
    <n v="21"/>
    <m/>
    <n v="0"/>
    <n v="0"/>
    <n v="310"/>
    <n v="52.908351705576003"/>
  </r>
  <r>
    <n v="2012"/>
    <s v="2D2"/>
    <x v="15"/>
    <n v="20291"/>
    <n v="3350002"/>
    <n v="9"/>
    <s v="Kg"/>
    <n v="1296"/>
    <s v="Input"/>
    <s v="CO2"/>
    <n v="73.3"/>
    <n v="4.02E-2"/>
    <n v="1"/>
    <m/>
    <n v="0"/>
    <n v="0"/>
    <n v="21"/>
    <m/>
    <n v="0"/>
    <n v="0"/>
    <n v="310"/>
    <n v="3.8188713600000002"/>
  </r>
  <r>
    <n v="2012"/>
    <s v="2D2"/>
    <x v="15"/>
    <n v="20291"/>
    <n v="3350002"/>
    <n v="9"/>
    <s v="Kg"/>
    <n v="4020"/>
    <s v="Input"/>
    <s v="CO2"/>
    <n v="73.3"/>
    <n v="4.02E-2"/>
    <n v="1"/>
    <m/>
    <n v="0"/>
    <n v="0"/>
    <n v="21"/>
    <m/>
    <n v="0"/>
    <n v="0"/>
    <n v="310"/>
    <n v="11.8455732"/>
  </r>
  <r>
    <n v="2012"/>
    <s v="2D2"/>
    <x v="15"/>
    <n v="20291"/>
    <n v="3350002"/>
    <n v="9"/>
    <s v="Kg"/>
    <n v="3695"/>
    <s v="Input"/>
    <s v="CO2"/>
    <n v="73.3"/>
    <n v="4.02E-2"/>
    <n v="1"/>
    <m/>
    <n v="0"/>
    <n v="0"/>
    <n v="21"/>
    <m/>
    <n v="0"/>
    <n v="0"/>
    <n v="310"/>
    <n v="10.887908700000001"/>
  </r>
  <r>
    <n v="2012"/>
    <s v="2D2"/>
    <x v="15"/>
    <n v="20291"/>
    <n v="3350002"/>
    <n v="9"/>
    <s v="Kg"/>
    <n v="143217.81"/>
    <s v="Input"/>
    <s v="CO2"/>
    <n v="73.3"/>
    <n v="4.02E-2"/>
    <n v="1"/>
    <m/>
    <n v="0"/>
    <n v="0"/>
    <n v="21"/>
    <m/>
    <n v="0"/>
    <n v="0"/>
    <n v="310"/>
    <n v="422.01419201459998"/>
  </r>
  <r>
    <n v="2012"/>
    <s v="2D2"/>
    <x v="15"/>
    <n v="20291"/>
    <n v="3350002"/>
    <n v="9"/>
    <s v="Kg"/>
    <n v="135768.4596"/>
    <s v="Input"/>
    <s v="CO2"/>
    <n v="73.3"/>
    <n v="4.02E-2"/>
    <n v="1"/>
    <m/>
    <n v="0"/>
    <n v="0"/>
    <n v="21"/>
    <m/>
    <n v="0"/>
    <n v="0"/>
    <n v="310"/>
    <n v="400.06348916493596"/>
  </r>
  <r>
    <n v="2012"/>
    <s v="2D2"/>
    <x v="15"/>
    <n v="20291"/>
    <n v="3350002"/>
    <n v="9"/>
    <s v="Kg"/>
    <n v="56888"/>
    <s v="Input"/>
    <s v="CO2"/>
    <n v="73.3"/>
    <n v="4.02E-2"/>
    <n v="1"/>
    <m/>
    <n v="0"/>
    <n v="0"/>
    <n v="21"/>
    <m/>
    <n v="0"/>
    <n v="0"/>
    <n v="310"/>
    <n v="167.62959407999998"/>
  </r>
  <r>
    <n v="2012"/>
    <s v="2D2"/>
    <x v="15"/>
    <n v="20291"/>
    <n v="3350002"/>
    <n v="9"/>
    <s v="Kg"/>
    <n v="67476"/>
    <s v="Input"/>
    <s v="CO2"/>
    <n v="73.3"/>
    <n v="4.02E-2"/>
    <n v="1"/>
    <m/>
    <n v="0"/>
    <n v="0"/>
    <n v="21"/>
    <m/>
    <n v="0"/>
    <n v="0"/>
    <n v="310"/>
    <n v="198.82883016"/>
  </r>
  <r>
    <n v="2012"/>
    <s v="2D2"/>
    <x v="15"/>
    <n v="20291"/>
    <n v="3350002"/>
    <n v="9"/>
    <s v="Kg"/>
    <n v="57900"/>
    <s v="Input"/>
    <s v="CO2"/>
    <n v="73.3"/>
    <n v="4.02E-2"/>
    <n v="1"/>
    <m/>
    <n v="0"/>
    <n v="0"/>
    <n v="21"/>
    <m/>
    <n v="0"/>
    <n v="0"/>
    <n v="310"/>
    <n v="170.611614"/>
  </r>
  <r>
    <n v="2012"/>
    <s v="2D2"/>
    <x v="15"/>
    <n v="20291"/>
    <n v="3350002"/>
    <n v="9"/>
    <s v="Kg"/>
    <n v="129033"/>
    <s v="Input"/>
    <s v="CO2"/>
    <n v="73.3"/>
    <n v="4.02E-2"/>
    <n v="1"/>
    <m/>
    <n v="0"/>
    <n v="0"/>
    <n v="21"/>
    <m/>
    <n v="0"/>
    <n v="0"/>
    <n v="310"/>
    <n v="380.21637978000001"/>
  </r>
  <r>
    <n v="2012"/>
    <s v="2D2"/>
    <x v="15"/>
    <n v="20291"/>
    <n v="3350002"/>
    <n v="9"/>
    <s v="Kg"/>
    <n v="57745.960800000001"/>
    <s v="Input"/>
    <s v="CO2"/>
    <n v="73.3"/>
    <n v="4.02E-2"/>
    <n v="1"/>
    <m/>
    <n v="0"/>
    <n v="0"/>
    <n v="21"/>
    <m/>
    <n v="0"/>
    <n v="0"/>
    <n v="310"/>
    <n v="170.15771285092802"/>
  </r>
  <r>
    <n v="2012"/>
    <s v="2D2"/>
    <x v="15"/>
    <n v="20291"/>
    <n v="3350002"/>
    <n v="9"/>
    <s v="Kg"/>
    <n v="34702.906800000004"/>
    <s v="Input"/>
    <s v="CO2"/>
    <n v="73.3"/>
    <n v="4.02E-2"/>
    <n v="1"/>
    <m/>
    <n v="0"/>
    <n v="0"/>
    <n v="21"/>
    <m/>
    <n v="0"/>
    <n v="0"/>
    <n v="310"/>
    <n v="102.25766735128801"/>
  </r>
  <r>
    <n v="2012"/>
    <s v="2D2"/>
    <x v="15"/>
    <n v="20291"/>
    <n v="3350002"/>
    <n v="9"/>
    <s v="Kg"/>
    <n v="29433.031200000001"/>
    <s v="Input"/>
    <s v="CO2"/>
    <n v="73.3"/>
    <n v="4.02E-2"/>
    <n v="1"/>
    <m/>
    <n v="0"/>
    <n v="0"/>
    <n v="21"/>
    <m/>
    <n v="0"/>
    <n v="0"/>
    <n v="310"/>
    <n v="86.729135715791998"/>
  </r>
  <r>
    <n v="2012"/>
    <s v="2D2"/>
    <x v="15"/>
    <n v="20291"/>
    <n v="3350002"/>
    <n v="9"/>
    <s v="Kg"/>
    <n v="106458"/>
    <s v="Input"/>
    <s v="CO2"/>
    <n v="73.3"/>
    <n v="4.02E-2"/>
    <n v="1"/>
    <m/>
    <n v="0"/>
    <n v="0"/>
    <n v="21"/>
    <m/>
    <n v="0"/>
    <n v="0"/>
    <n v="310"/>
    <n v="313.69553027999996"/>
  </r>
  <r>
    <n v="2012"/>
    <s v="2D2"/>
    <x v="15"/>
    <n v="20291"/>
    <n v="3350002"/>
    <n v="9"/>
    <s v="Kg"/>
    <n v="92017.021200000003"/>
    <s v="Input"/>
    <s v="CO2"/>
    <n v="73.3"/>
    <n v="4.02E-2"/>
    <n v="1"/>
    <m/>
    <n v="0"/>
    <n v="0"/>
    <n v="21"/>
    <m/>
    <n v="0"/>
    <n v="0"/>
    <n v="310"/>
    <n v="271.14287568919195"/>
  </r>
  <r>
    <n v="2012"/>
    <s v="2D2"/>
    <x v="15"/>
    <n v="20291"/>
    <n v="3350002"/>
    <n v="9"/>
    <s v="Kg"/>
    <n v="81143"/>
    <s v="Input"/>
    <s v="CO2"/>
    <n v="73.3"/>
    <n v="4.02E-2"/>
    <n v="1"/>
    <m/>
    <n v="0"/>
    <n v="0"/>
    <n v="21"/>
    <m/>
    <n v="0"/>
    <n v="0"/>
    <n v="310"/>
    <n v="239.10083237999999"/>
  </r>
  <r>
    <n v="2012"/>
    <s v="2D2"/>
    <x v="15"/>
    <n v="20291"/>
    <n v="3350002"/>
    <n v="9"/>
    <s v="Kg"/>
    <n v="419933.40600000002"/>
    <s v="Input"/>
    <s v="CO2"/>
    <n v="73.3"/>
    <n v="4.02E-2"/>
    <n v="1"/>
    <m/>
    <n v="0"/>
    <n v="0"/>
    <n v="21"/>
    <m/>
    <n v="0"/>
    <n v="0"/>
    <n v="310"/>
    <n v="1237.40097012396"/>
  </r>
  <r>
    <n v="2012"/>
    <s v="2D2"/>
    <x v="15"/>
    <n v="20291"/>
    <n v="3350002"/>
    <n v="9"/>
    <s v="Kg"/>
    <n v="99259"/>
    <s v="Input"/>
    <s v="CO2"/>
    <n v="73.3"/>
    <n v="4.02E-2"/>
    <n v="1"/>
    <m/>
    <n v="0"/>
    <n v="0"/>
    <n v="21"/>
    <m/>
    <n v="0"/>
    <n v="0"/>
    <n v="310"/>
    <n v="292.48252493999996"/>
  </r>
  <r>
    <n v="2012"/>
    <s v="2D2"/>
    <x v="15"/>
    <n v="20291"/>
    <n v="3350002"/>
    <n v="9"/>
    <s v="Kg"/>
    <n v="24318.350399999999"/>
    <s v="Input"/>
    <s v="CO2"/>
    <n v="73.3"/>
    <n v="4.02E-2"/>
    <n v="1"/>
    <m/>
    <n v="0"/>
    <n v="0"/>
    <n v="21"/>
    <m/>
    <n v="0"/>
    <n v="0"/>
    <n v="310"/>
    <n v="71.657910389663996"/>
  </r>
  <r>
    <n v="2012"/>
    <s v="2D2"/>
    <x v="15"/>
    <n v="20291"/>
    <n v="3350002"/>
    <n v="9"/>
    <s v="Kg"/>
    <n v="4970"/>
    <s v="Input"/>
    <s v="CO2"/>
    <n v="73.3"/>
    <n v="4.02E-2"/>
    <n v="1"/>
    <m/>
    <n v="0"/>
    <n v="0"/>
    <n v="21"/>
    <m/>
    <n v="0"/>
    <n v="0"/>
    <n v="310"/>
    <n v="14.6449002"/>
  </r>
  <r>
    <n v="2012"/>
    <s v="2D2"/>
    <x v="15"/>
    <n v="20291"/>
    <n v="3350002"/>
    <n v="9"/>
    <s v="Kg"/>
    <n v="305929.43640000001"/>
    <s v="Input"/>
    <s v="CO2"/>
    <n v="73.3"/>
    <n v="4.02E-2"/>
    <n v="1"/>
    <m/>
    <n v="0"/>
    <n v="0"/>
    <n v="21"/>
    <m/>
    <n v="0"/>
    <n v="0"/>
    <n v="310"/>
    <n v="901.47003306242402"/>
  </r>
  <r>
    <n v="2012"/>
    <s v="2D2"/>
    <x v="15"/>
    <n v="20291"/>
    <n v="3350002"/>
    <n v="9"/>
    <s v="Kg"/>
    <n v="120240"/>
    <s v="Input"/>
    <s v="CO2"/>
    <n v="73.3"/>
    <n v="4.02E-2"/>
    <n v="1"/>
    <m/>
    <n v="0"/>
    <n v="0"/>
    <n v="21"/>
    <m/>
    <n v="0"/>
    <n v="0"/>
    <n v="310"/>
    <n v="354.30639839999998"/>
  </r>
  <r>
    <n v="2012"/>
    <s v="2D2"/>
    <x v="15"/>
    <n v="20291"/>
    <n v="3350002"/>
    <n v="9"/>
    <s v="Kg"/>
    <n v="19180"/>
    <s v="Input"/>
    <s v="CO2"/>
    <n v="73.3"/>
    <n v="4.02E-2"/>
    <n v="1"/>
    <m/>
    <n v="0"/>
    <n v="0"/>
    <n v="21"/>
    <m/>
    <n v="0"/>
    <n v="0"/>
    <n v="310"/>
    <n v="56.516938799999998"/>
  </r>
  <r>
    <n v="2012"/>
    <s v="2D2"/>
    <x v="15"/>
    <n v="20291"/>
    <n v="3350002"/>
    <n v="9"/>
    <s v="Kg"/>
    <n v="33310"/>
    <s v="Input"/>
    <s v="CO2"/>
    <n v="73.3"/>
    <n v="4.02E-2"/>
    <n v="1"/>
    <m/>
    <n v="0"/>
    <n v="0"/>
    <n v="21"/>
    <m/>
    <n v="0"/>
    <n v="0"/>
    <n v="310"/>
    <n v="98.153244600000008"/>
  </r>
  <r>
    <n v="2012"/>
    <s v="2D2"/>
    <x v="15"/>
    <n v="20291"/>
    <n v="3350002"/>
    <n v="9"/>
    <s v="Kg"/>
    <n v="20979"/>
    <s v="Input"/>
    <s v="CO2"/>
    <n v="73.3"/>
    <n v="4.02E-2"/>
    <n v="1"/>
    <m/>
    <n v="0"/>
    <n v="0"/>
    <n v="21"/>
    <m/>
    <n v="0"/>
    <n v="0"/>
    <n v="310"/>
    <n v="61.817980140000003"/>
  </r>
  <r>
    <n v="2012"/>
    <s v="2D2"/>
    <x v="15"/>
    <n v="20291"/>
    <n v="3350002"/>
    <n v="9"/>
    <s v="Kg"/>
    <n v="3472"/>
    <s v="Input"/>
    <s v="CO2"/>
    <n v="73.3"/>
    <n v="4.02E-2"/>
    <n v="1"/>
    <m/>
    <n v="0"/>
    <n v="0"/>
    <n v="21"/>
    <m/>
    <n v="0"/>
    <n v="0"/>
    <n v="310"/>
    <n v="10.23080352"/>
  </r>
  <r>
    <n v="2012"/>
    <s v="2D2"/>
    <x v="15"/>
    <n v="20291"/>
    <n v="3350002"/>
    <n v="9"/>
    <s v="Kg"/>
    <n v="52961.912400000001"/>
    <s v="Input"/>
    <s v="CO2"/>
    <n v="73.3"/>
    <n v="4.02E-2"/>
    <n v="1"/>
    <m/>
    <n v="0"/>
    <n v="0"/>
    <n v="21"/>
    <m/>
    <n v="0"/>
    <n v="0"/>
    <n v="310"/>
    <n v="156.06074879258401"/>
  </r>
  <r>
    <n v="2012"/>
    <s v="2D2"/>
    <x v="15"/>
    <n v="20291"/>
    <n v="3350002"/>
    <n v="9"/>
    <s v="Kg"/>
    <n v="62945"/>
    <s v="Input"/>
    <s v="CO2"/>
    <n v="73.3"/>
    <n v="4.02E-2"/>
    <n v="1"/>
    <m/>
    <n v="0"/>
    <n v="0"/>
    <n v="21"/>
    <m/>
    <n v="0"/>
    <n v="0"/>
    <n v="310"/>
    <n v="185.4775137"/>
  </r>
  <r>
    <n v="2012"/>
    <s v="2D2"/>
    <x v="15"/>
    <n v="20291"/>
    <n v="3350002"/>
    <n v="9"/>
    <s v="Kg"/>
    <n v="92813"/>
    <s v="Input"/>
    <s v="CO2"/>
    <n v="73.3"/>
    <n v="4.02E-2"/>
    <n v="1"/>
    <m/>
    <n v="0"/>
    <n v="0"/>
    <n v="21"/>
    <m/>
    <n v="0"/>
    <n v="0"/>
    <n v="310"/>
    <n v="273.48835457999996"/>
  </r>
  <r>
    <n v="2012"/>
    <s v="2D2"/>
    <x v="15"/>
    <n v="20291"/>
    <n v="3350002"/>
    <n v="9"/>
    <s v="Kg"/>
    <n v="60.728400000000001"/>
    <s v="Input"/>
    <s v="CO2"/>
    <n v="73.3"/>
    <n v="4.02E-2"/>
    <n v="1"/>
    <m/>
    <n v="0"/>
    <n v="0"/>
    <n v="21"/>
    <m/>
    <n v="0"/>
    <n v="0"/>
    <n v="310"/>
    <n v="0.17894594714399997"/>
  </r>
  <r>
    <n v="2012"/>
    <s v="2D2"/>
    <x v="15"/>
    <n v="20291"/>
    <n v="3350002"/>
    <n v="9"/>
    <s v="Kg"/>
    <n v="40957.932000000001"/>
    <s v="Input"/>
    <s v="CO2"/>
    <n v="73.3"/>
    <n v="4.02E-2"/>
    <n v="1"/>
    <m/>
    <n v="0"/>
    <n v="0"/>
    <n v="21"/>
    <m/>
    <n v="0"/>
    <n v="0"/>
    <n v="310"/>
    <n v="120.68909990712"/>
  </r>
  <r>
    <n v="2012"/>
    <s v="2D2"/>
    <x v="15"/>
    <n v="20291"/>
    <n v="3350002"/>
    <n v="9"/>
    <s v="Kg"/>
    <n v="96773"/>
    <s v="Input"/>
    <s v="CO2"/>
    <n v="73.3"/>
    <n v="4.02E-2"/>
    <n v="1"/>
    <m/>
    <n v="0"/>
    <n v="0"/>
    <n v="21"/>
    <m/>
    <n v="0"/>
    <n v="0"/>
    <n v="310"/>
    <n v="285.15712817999997"/>
  </r>
  <r>
    <n v="2012"/>
    <s v="2D2"/>
    <x v="15"/>
    <n v="20291"/>
    <n v="3350002"/>
    <n v="9"/>
    <s v="Kg"/>
    <n v="28291"/>
    <s v="Input"/>
    <s v="CO2"/>
    <n v="73.3"/>
    <n v="4.02E-2"/>
    <n v="1"/>
    <m/>
    <n v="0"/>
    <n v="0"/>
    <n v="21"/>
    <m/>
    <n v="0"/>
    <n v="0"/>
    <n v="310"/>
    <n v="83.363958059999987"/>
  </r>
  <r>
    <n v="2012"/>
    <s v="2D2"/>
    <x v="15"/>
    <n v="20291"/>
    <n v="3350002"/>
    <n v="9"/>
    <s v="Kg"/>
    <n v="361968.25440000003"/>
    <s v="Input"/>
    <s v="CO2"/>
    <n v="73.3"/>
    <n v="4.02E-2"/>
    <n v="1"/>
    <m/>
    <n v="0"/>
    <n v="0"/>
    <n v="21"/>
    <m/>
    <n v="0"/>
    <n v="0"/>
    <n v="310"/>
    <n v="1066.597376510304"/>
  </r>
  <r>
    <n v="2012"/>
    <s v="2D2"/>
    <x v="15"/>
    <n v="20291"/>
    <n v="3350002"/>
    <n v="9"/>
    <s v="Kg"/>
    <n v="16939"/>
    <s v="Input"/>
    <s v="CO2"/>
    <n v="73.3"/>
    <n v="4.02E-2"/>
    <n v="1"/>
    <m/>
    <n v="0"/>
    <n v="0"/>
    <n v="21"/>
    <m/>
    <n v="0"/>
    <n v="0"/>
    <n v="310"/>
    <n v="49.913473740000001"/>
  </r>
  <r>
    <n v="2012"/>
    <s v="2D2"/>
    <x v="15"/>
    <n v="20291"/>
    <n v="3350002"/>
    <n v="9"/>
    <s v="Kg"/>
    <n v="19304.834999999999"/>
    <s v="Input"/>
    <s v="CO2"/>
    <n v="73.3"/>
    <n v="4.02E-2"/>
    <n v="1"/>
    <m/>
    <n v="0"/>
    <n v="0"/>
    <n v="21"/>
    <m/>
    <n v="0"/>
    <n v="0"/>
    <n v="310"/>
    <n v="56.884785101099993"/>
  </r>
  <r>
    <n v="2012"/>
    <s v="2D2"/>
    <x v="15"/>
    <n v="20291"/>
    <n v="3350002"/>
    <n v="9"/>
    <s v="Kg"/>
    <n v="37712"/>
    <s v="Input"/>
    <s v="CO2"/>
    <n v="73.3"/>
    <n v="4.02E-2"/>
    <n v="1"/>
    <m/>
    <n v="0"/>
    <n v="0"/>
    <n v="21"/>
    <m/>
    <n v="0"/>
    <n v="0"/>
    <n v="310"/>
    <n v="111.12444192"/>
  </r>
  <r>
    <n v="2012"/>
    <s v="2D2"/>
    <x v="15"/>
    <n v="20291"/>
    <n v="3350002"/>
    <n v="9"/>
    <s v="Kg"/>
    <n v="39982"/>
    <s v="Input"/>
    <s v="CO2"/>
    <n v="73.3"/>
    <n v="4.02E-2"/>
    <n v="1"/>
    <m/>
    <n v="0"/>
    <n v="0"/>
    <n v="21"/>
    <m/>
    <n v="0"/>
    <n v="0"/>
    <n v="310"/>
    <n v="117.81336012"/>
  </r>
  <r>
    <n v="2012"/>
    <s v="2D2"/>
    <x v="15"/>
    <n v="20291"/>
    <n v="3350002"/>
    <n v="9"/>
    <s v="Kg"/>
    <n v="112155"/>
    <s v="Input"/>
    <s v="CO2"/>
    <n v="73.3"/>
    <n v="4.02E-2"/>
    <n v="1"/>
    <m/>
    <n v="0"/>
    <n v="0"/>
    <n v="21"/>
    <m/>
    <n v="0"/>
    <n v="0"/>
    <n v="310"/>
    <n v="330.48265230000004"/>
  </r>
  <r>
    <n v="2012"/>
    <s v="2D2"/>
    <x v="15"/>
    <n v="20291"/>
    <n v="3350002"/>
    <n v="9"/>
    <s v="Kg"/>
    <n v="958.15920000000006"/>
    <s v="Input"/>
    <s v="CO2"/>
    <n v="73.3"/>
    <n v="4.02E-2"/>
    <n v="1"/>
    <m/>
    <n v="0"/>
    <n v="0"/>
    <n v="21"/>
    <m/>
    <n v="0"/>
    <n v="0"/>
    <n v="310"/>
    <n v="2.8233693882720003"/>
  </r>
  <r>
    <n v="2012"/>
    <s v="2D2"/>
    <x v="15"/>
    <n v="20291"/>
    <n v="3350002"/>
    <n v="9"/>
    <s v="Kg"/>
    <n v="49999.716"/>
    <s v="Input"/>
    <s v="CO2"/>
    <n v="73.3"/>
    <n v="4.02E-2"/>
    <n v="1"/>
    <m/>
    <n v="0"/>
    <n v="0"/>
    <n v="21"/>
    <m/>
    <n v="0"/>
    <n v="0"/>
    <n v="310"/>
    <n v="147.33216314856"/>
  </r>
  <r>
    <n v="2012"/>
    <s v="2D2"/>
    <x v="15"/>
    <n v="20291"/>
    <n v="3350002"/>
    <n v="9"/>
    <s v="Kg"/>
    <n v="48594"/>
    <s v="Input"/>
    <s v="CO2"/>
    <n v="73.3"/>
    <n v="4.02E-2"/>
    <n v="1"/>
    <m/>
    <n v="0"/>
    <n v="0"/>
    <n v="21"/>
    <m/>
    <n v="0"/>
    <n v="0"/>
    <n v="310"/>
    <n v="143.18999604000001"/>
  </r>
  <r>
    <n v="2012"/>
    <s v="2D2"/>
    <x v="15"/>
    <n v="20291"/>
    <n v="3350002"/>
    <n v="9"/>
    <s v="Kg"/>
    <n v="228140"/>
    <s v="Input"/>
    <s v="CO2"/>
    <n v="73.3"/>
    <n v="4.02E-2"/>
    <n v="1"/>
    <m/>
    <n v="0"/>
    <n v="0"/>
    <n v="21"/>
    <m/>
    <n v="0"/>
    <n v="0"/>
    <n v="310"/>
    <n v="672.25101240000004"/>
  </r>
  <r>
    <n v="2012"/>
    <s v="2D2"/>
    <x v="15"/>
    <n v="20291"/>
    <n v="3350002"/>
    <n v="9"/>
    <s v="Kg"/>
    <n v="229350.924"/>
    <s v="Input"/>
    <s v="CO2"/>
    <n v="73.3"/>
    <n v="4.02E-2"/>
    <n v="1"/>
    <m/>
    <n v="0"/>
    <n v="0"/>
    <n v="21"/>
    <m/>
    <n v="0"/>
    <n v="0"/>
    <n v="310"/>
    <n v="675.81919371383981"/>
  </r>
  <r>
    <n v="2012"/>
    <s v="2D2"/>
    <x v="15"/>
    <n v="20291"/>
    <n v="3350002"/>
    <n v="9"/>
    <s v="Kg"/>
    <n v="243703.0692"/>
    <s v="Input"/>
    <s v="CO2"/>
    <n v="73.3"/>
    <n v="4.02E-2"/>
    <n v="1"/>
    <m/>
    <n v="0"/>
    <n v="0"/>
    <n v="21"/>
    <m/>
    <n v="0"/>
    <n v="0"/>
    <n v="310"/>
    <n v="718.11008588887205"/>
  </r>
  <r>
    <n v="2012"/>
    <s v="2D2"/>
    <x v="15"/>
    <n v="20291"/>
    <n v="3350002"/>
    <n v="9"/>
    <s v="Kg"/>
    <n v="277643.49719999998"/>
    <s v="Input"/>
    <s v="CO2"/>
    <n v="73.3"/>
    <n v="4.02E-2"/>
    <n v="1"/>
    <m/>
    <n v="0"/>
    <n v="0"/>
    <n v="21"/>
    <m/>
    <n v="0"/>
    <n v="0"/>
    <n v="310"/>
    <n v="818.12098745935191"/>
  </r>
  <r>
    <n v="2012"/>
    <s v="2D2"/>
    <x v="15"/>
    <n v="20291"/>
    <n v="3350002"/>
    <n v="9"/>
    <s v="Kg"/>
    <n v="3765.1608000000001"/>
    <s v="Input"/>
    <s v="CO2"/>
    <n v="73.3"/>
    <n v="4.02E-2"/>
    <n v="1"/>
    <m/>
    <n v="0"/>
    <n v="0"/>
    <n v="21"/>
    <m/>
    <n v="0"/>
    <n v="0"/>
    <n v="310"/>
    <n v="11.094648722928001"/>
  </r>
  <r>
    <n v="2012"/>
    <s v="2D2"/>
    <x v="15"/>
    <n v="20291"/>
    <n v="3350002"/>
    <n v="9"/>
    <s v="Kg"/>
    <n v="27696"/>
    <s v="Input"/>
    <s v="CO2"/>
    <n v="73.3"/>
    <n v="4.02E-2"/>
    <n v="1"/>
    <m/>
    <n v="0"/>
    <n v="0"/>
    <n v="21"/>
    <m/>
    <n v="0"/>
    <n v="0"/>
    <n v="310"/>
    <n v="81.610695359999994"/>
  </r>
  <r>
    <n v="2012"/>
    <s v="2D2"/>
    <x v="15"/>
    <n v="20291"/>
    <n v="3350002"/>
    <n v="9"/>
    <s v="Kg"/>
    <n v="33227"/>
    <s v="Input"/>
    <s v="CO2"/>
    <n v="73.3"/>
    <n v="4.02E-2"/>
    <n v="1"/>
    <m/>
    <n v="0"/>
    <n v="0"/>
    <n v="21"/>
    <m/>
    <n v="0"/>
    <n v="0"/>
    <n v="310"/>
    <n v="97.908671820000009"/>
  </r>
  <r>
    <n v="2012"/>
    <s v="2D2"/>
    <x v="15"/>
    <n v="20291"/>
    <n v="3350002"/>
    <n v="9"/>
    <s v="Kg"/>
    <n v="23967.475200000001"/>
    <s v="Input"/>
    <s v="CO2"/>
    <n v="73.3"/>
    <n v="4.02E-2"/>
    <n v="1"/>
    <m/>
    <n v="0"/>
    <n v="0"/>
    <n v="21"/>
    <m/>
    <n v="0"/>
    <n v="0"/>
    <n v="310"/>
    <n v="70.624000472832009"/>
  </r>
  <r>
    <n v="2012"/>
    <s v="2D2"/>
    <x v="15"/>
    <n v="20291"/>
    <n v="3350002"/>
    <n v="9"/>
    <s v="Kg"/>
    <n v="495091.65480000002"/>
    <s v="Input"/>
    <s v="CO2"/>
    <n v="73.3"/>
    <n v="4.02E-2"/>
    <n v="1"/>
    <m/>
    <n v="0"/>
    <n v="0"/>
    <n v="21"/>
    <m/>
    <n v="0"/>
    <n v="0"/>
    <n v="310"/>
    <n v="1458.8667755329679"/>
  </r>
  <r>
    <n v="2012"/>
    <s v="2D2"/>
    <x v="15"/>
    <n v="20291"/>
    <n v="3350002"/>
    <n v="9"/>
    <s v="Kg"/>
    <n v="363979.0392"/>
    <s v="Input"/>
    <s v="CO2"/>
    <n v="73.3"/>
    <n v="4.02E-2"/>
    <n v="1"/>
    <m/>
    <n v="0"/>
    <n v="0"/>
    <n v="21"/>
    <m/>
    <n v="0"/>
    <n v="0"/>
    <n v="310"/>
    <n v="1072.522475649072"/>
  </r>
  <r>
    <n v="2012"/>
    <s v="2D2"/>
    <x v="15"/>
    <n v="20291"/>
    <n v="3350002"/>
    <n v="9"/>
    <s v="Kg"/>
    <n v="176690"/>
    <s v="Input"/>
    <s v="CO2"/>
    <n v="73.3"/>
    <n v="4.02E-2"/>
    <n v="1"/>
    <m/>
    <n v="0"/>
    <n v="0"/>
    <n v="21"/>
    <m/>
    <n v="0"/>
    <n v="0"/>
    <n v="310"/>
    <n v="520.64535539999997"/>
  </r>
  <r>
    <n v="2012"/>
    <s v="2D2"/>
    <x v="15"/>
    <n v="20291"/>
    <n v="3350002"/>
    <n v="9"/>
    <s v="Kg"/>
    <n v="101997"/>
    <s v="Input"/>
    <s v="CO2"/>
    <n v="73.3"/>
    <n v="4.02E-2"/>
    <n v="1"/>
    <m/>
    <n v="0"/>
    <n v="0"/>
    <n v="21"/>
    <m/>
    <n v="0"/>
    <n v="0"/>
    <n v="310"/>
    <n v="300.55048001999995"/>
  </r>
  <r>
    <n v="2012"/>
    <s v="2D2"/>
    <x v="15"/>
    <n v="20291"/>
    <n v="3350002"/>
    <n v="9"/>
    <s v="Kg"/>
    <n v="42138"/>
    <s v="Input"/>
    <s v="CO2"/>
    <n v="73.3"/>
    <n v="4.02E-2"/>
    <n v="1"/>
    <m/>
    <n v="0"/>
    <n v="0"/>
    <n v="21"/>
    <m/>
    <n v="0"/>
    <n v="0"/>
    <n v="310"/>
    <n v="124.16635907999999"/>
  </r>
  <r>
    <n v="2012"/>
    <s v="2D2"/>
    <x v="15"/>
    <n v="20291"/>
    <n v="3350002"/>
    <n v="9"/>
    <s v="Kg"/>
    <n v="223116.1416"/>
    <s v="Input"/>
    <s v="CO2"/>
    <n v="73.3"/>
    <n v="4.02E-2"/>
    <n v="1"/>
    <m/>
    <n v="0"/>
    <n v="0"/>
    <n v="21"/>
    <m/>
    <n v="0"/>
    <n v="0"/>
    <n v="310"/>
    <n v="657.44740980705592"/>
  </r>
  <r>
    <n v="2012"/>
    <s v="2D2"/>
    <x v="15"/>
    <n v="20291"/>
    <n v="3350002"/>
    <n v="9"/>
    <s v="Kg"/>
    <n v="25775.832000000002"/>
    <s v="Input"/>
    <s v="CO2"/>
    <n v="73.3"/>
    <n v="4.02E-2"/>
    <n v="1"/>
    <m/>
    <n v="0"/>
    <n v="0"/>
    <n v="21"/>
    <m/>
    <n v="0"/>
    <n v="0"/>
    <n v="310"/>
    <n v="75.952613121119995"/>
  </r>
  <r>
    <n v="2012"/>
    <s v="2D2"/>
    <x v="15"/>
    <n v="20291"/>
    <n v="3350002"/>
    <n v="9"/>
    <s v="Kg"/>
    <n v="208891"/>
    <s v="Input"/>
    <s v="CO2"/>
    <n v="73.3"/>
    <n v="4.02E-2"/>
    <n v="1"/>
    <m/>
    <n v="0"/>
    <n v="0"/>
    <n v="21"/>
    <m/>
    <n v="0"/>
    <n v="0"/>
    <n v="310"/>
    <n v="615.53075405999994"/>
  </r>
  <r>
    <n v="2012"/>
    <s v="2D2"/>
    <x v="15"/>
    <n v="20291"/>
    <n v="3350002"/>
    <n v="9"/>
    <s v="Kg"/>
    <n v="77098.077600000004"/>
    <s v="Input"/>
    <s v="CO2"/>
    <n v="73.3"/>
    <n v="4.02E-2"/>
    <n v="1"/>
    <m/>
    <n v="0"/>
    <n v="0"/>
    <n v="21"/>
    <m/>
    <n v="0"/>
    <n v="0"/>
    <n v="310"/>
    <n v="227.18182134081601"/>
  </r>
  <r>
    <n v="2012"/>
    <s v="2D2"/>
    <x v="15"/>
    <n v="20291"/>
    <n v="3350002"/>
    <n v="9"/>
    <s v="Kg"/>
    <n v="21632"/>
    <s v="Input"/>
    <s v="CO2"/>
    <n v="73.3"/>
    <n v="4.02E-2"/>
    <n v="1"/>
    <m/>
    <n v="0"/>
    <n v="0"/>
    <n v="21"/>
    <m/>
    <n v="0"/>
    <n v="0"/>
    <n v="310"/>
    <n v="63.742149119999993"/>
  </r>
  <r>
    <n v="2012"/>
    <s v="2D2"/>
    <x v="15"/>
    <n v="20291"/>
    <n v="3350002"/>
    <n v="9"/>
    <s v="Kg"/>
    <n v="13900.056"/>
    <s v="Input"/>
    <s v="CO2"/>
    <n v="73.3"/>
    <n v="4.02E-2"/>
    <n v="1"/>
    <m/>
    <n v="0"/>
    <n v="0"/>
    <n v="21"/>
    <m/>
    <n v="0"/>
    <n v="0"/>
    <n v="310"/>
    <n v="40.958739012959995"/>
  </r>
  <r>
    <n v="2012"/>
    <s v="2D2"/>
    <x v="15"/>
    <n v="20291"/>
    <n v="3350002"/>
    <n v="9"/>
    <s v="Kg"/>
    <n v="25432"/>
    <s v="Input"/>
    <s v="CO2"/>
    <n v="73.3"/>
    <n v="4.02E-2"/>
    <n v="1"/>
    <m/>
    <n v="0"/>
    <n v="0"/>
    <n v="21"/>
    <m/>
    <n v="0"/>
    <n v="0"/>
    <n v="310"/>
    <n v="74.939457119999986"/>
  </r>
  <r>
    <n v="2012"/>
    <s v="2D2"/>
    <x v="15"/>
    <n v="20291"/>
    <n v="3350002"/>
    <n v="9"/>
    <s v="Kg"/>
    <n v="45276"/>
    <s v="Input"/>
    <s v="CO2"/>
    <n v="73.3"/>
    <n v="4.02E-2"/>
    <n v="1"/>
    <m/>
    <n v="0"/>
    <n v="0"/>
    <n v="21"/>
    <m/>
    <n v="0"/>
    <n v="0"/>
    <n v="310"/>
    <n v="133.41297815999999"/>
  </r>
  <r>
    <n v="2012"/>
    <s v="2D2"/>
    <x v="15"/>
    <n v="20291"/>
    <n v="3350002"/>
    <n v="9"/>
    <s v="Kg"/>
    <n v="169541"/>
    <s v="Input"/>
    <s v="CO2"/>
    <n v="73.3"/>
    <n v="4.02E-2"/>
    <n v="1"/>
    <m/>
    <n v="0"/>
    <n v="0"/>
    <n v="21"/>
    <m/>
    <n v="0"/>
    <n v="0"/>
    <n v="310"/>
    <n v="499.57968305999998"/>
  </r>
  <r>
    <n v="2012"/>
    <s v="2D2"/>
    <x v="15"/>
    <n v="20291"/>
    <n v="3350002"/>
    <n v="9"/>
    <s v="Kg"/>
    <n v="40260"/>
    <s v="Input"/>
    <s v="CO2"/>
    <n v="73.3"/>
    <n v="4.02E-2"/>
    <n v="1"/>
    <m/>
    <n v="0"/>
    <n v="0"/>
    <n v="21"/>
    <m/>
    <n v="0"/>
    <n v="0"/>
    <n v="310"/>
    <n v="118.63253160000001"/>
  </r>
  <r>
    <n v="2012"/>
    <s v="2D2"/>
    <x v="15"/>
    <n v="20291"/>
    <n v="3350002"/>
    <n v="9"/>
    <s v="Kg"/>
    <n v="17408.808000000001"/>
    <s v="Input"/>
    <s v="CO2"/>
    <n v="73.3"/>
    <n v="4.02E-2"/>
    <n v="1"/>
    <m/>
    <n v="0"/>
    <n v="0"/>
    <n v="21"/>
    <m/>
    <n v="0"/>
    <n v="0"/>
    <n v="310"/>
    <n v="51.29783818128"/>
  </r>
  <r>
    <n v="2012"/>
    <s v="2D2"/>
    <x v="15"/>
    <n v="20291"/>
    <n v="3350002"/>
    <n v="9"/>
    <s v="Kg"/>
    <n v="12032"/>
    <s v="Input"/>
    <s v="CO2"/>
    <n v="73.3"/>
    <n v="4.02E-2"/>
    <n v="1"/>
    <m/>
    <n v="0"/>
    <n v="0"/>
    <n v="21"/>
    <m/>
    <n v="0"/>
    <n v="0"/>
    <n v="310"/>
    <n v="35.454213119999999"/>
  </r>
  <r>
    <n v="2012"/>
    <s v="2D2"/>
    <x v="15"/>
    <n v="20291"/>
    <n v="3350002"/>
    <n v="9"/>
    <s v="Kg"/>
    <n v="78250"/>
    <s v="Input"/>
    <s v="CO2"/>
    <n v="73.3"/>
    <n v="4.02E-2"/>
    <n v="1"/>
    <m/>
    <n v="0"/>
    <n v="0"/>
    <n v="21"/>
    <m/>
    <n v="0"/>
    <n v="0"/>
    <n v="310"/>
    <n v="230.576145"/>
  </r>
  <r>
    <n v="2012"/>
    <s v="2D2"/>
    <x v="15"/>
    <n v="20292"/>
    <n v="3350002"/>
    <n v="9"/>
    <s v="Kg"/>
    <n v="1192530.3384"/>
    <s v="Input"/>
    <s v="CO2"/>
    <n v="73.3"/>
    <n v="4.02E-2"/>
    <n v="1"/>
    <m/>
    <n v="0"/>
    <n v="0"/>
    <n v="21"/>
    <m/>
    <n v="0"/>
    <n v="0"/>
    <n v="310"/>
    <n v="3513.9814469497442"/>
  </r>
  <r>
    <n v="2012"/>
    <s v="2D2"/>
    <x v="15"/>
    <n v="20292"/>
    <n v="3350002"/>
    <n v="9"/>
    <s v="Kg"/>
    <n v="69919"/>
    <s v="Input"/>
    <s v="CO2"/>
    <n v="73.3"/>
    <n v="4.02E-2"/>
    <n v="1"/>
    <m/>
    <n v="0"/>
    <n v="0"/>
    <n v="21"/>
    <m/>
    <n v="0"/>
    <n v="0"/>
    <n v="310"/>
    <n v="206.02752054000001"/>
  </r>
  <r>
    <n v="2012"/>
    <s v="2D2"/>
    <x v="15"/>
    <n v="20292"/>
    <n v="3350002"/>
    <n v="9"/>
    <s v="Kg"/>
    <n v="4106893.0020000003"/>
    <s v="Input"/>
    <s v="CO2"/>
    <n v="73.3"/>
    <n v="4.02E-2"/>
    <n v="1"/>
    <m/>
    <n v="0"/>
    <n v="0"/>
    <n v="21"/>
    <m/>
    <n v="0"/>
    <n v="0"/>
    <n v="310"/>
    <n v="12101.61733327332"/>
  </r>
  <r>
    <n v="2012"/>
    <s v="2D2"/>
    <x v="15"/>
    <n v="20292"/>
    <n v="3350002"/>
    <n v="9"/>
    <s v="Kg"/>
    <n v="242.9136"/>
    <s v="Input"/>
    <s v="CO2"/>
    <n v="73.3"/>
    <n v="4.02E-2"/>
    <n v="1"/>
    <m/>
    <n v="0"/>
    <n v="0"/>
    <n v="21"/>
    <m/>
    <n v="0"/>
    <n v="0"/>
    <n v="310"/>
    <n v="0.71578378857599989"/>
  </r>
  <r>
    <n v="2012"/>
    <s v="2D2"/>
    <x v="15"/>
    <n v="20292"/>
    <n v="3350002"/>
    <n v="9"/>
    <s v="Kg"/>
    <n v="98308"/>
    <s v="Input"/>
    <s v="CO2"/>
    <n v="73.3"/>
    <n v="4.02E-2"/>
    <n v="1"/>
    <m/>
    <n v="0"/>
    <n v="0"/>
    <n v="21"/>
    <m/>
    <n v="0"/>
    <n v="0"/>
    <n v="310"/>
    <n v="289.68025127999999"/>
  </r>
  <r>
    <n v="2012"/>
    <s v="2D2"/>
    <x v="15"/>
    <n v="20292"/>
    <n v="3350002"/>
    <n v="9"/>
    <s v="Kg"/>
    <n v="6982"/>
    <s v="Input"/>
    <s v="CO2"/>
    <n v="73.3"/>
    <n v="4.02E-2"/>
    <n v="1"/>
    <m/>
    <n v="0"/>
    <n v="0"/>
    <n v="21"/>
    <m/>
    <n v="0"/>
    <n v="0"/>
    <n v="310"/>
    <n v="20.573580119999999"/>
  </r>
  <r>
    <n v="2012"/>
    <s v="2D2"/>
    <x v="15"/>
    <n v="20292"/>
    <n v="3350002"/>
    <n v="9"/>
    <s v="Kg"/>
    <n v="80559.596400000009"/>
    <s v="Input"/>
    <s v="CO2"/>
    <n v="73.3"/>
    <n v="4.02E-2"/>
    <n v="1"/>
    <m/>
    <n v="0"/>
    <n v="0"/>
    <n v="21"/>
    <m/>
    <n v="0"/>
    <n v="0"/>
    <n v="310"/>
    <n v="237.38174032802399"/>
  </r>
  <r>
    <n v="2012"/>
    <s v="2D2"/>
    <x v="15"/>
    <n v="20292"/>
    <n v="3350002"/>
    <n v="9"/>
    <s v="Kg"/>
    <n v="18927.018"/>
    <s v="Input"/>
    <s v="CO2"/>
    <n v="73.3"/>
    <n v="4.02E-2"/>
    <n v="1"/>
    <m/>
    <n v="0"/>
    <n v="0"/>
    <n v="21"/>
    <m/>
    <n v="0"/>
    <n v="0"/>
    <n v="310"/>
    <n v="55.77148685988"/>
  </r>
  <r>
    <n v="2012"/>
    <s v="2D2"/>
    <x v="15"/>
    <n v="20292"/>
    <n v="3350002"/>
    <n v="9"/>
    <s v="Kg"/>
    <n v="657404"/>
    <s v="Input"/>
    <s v="CO2"/>
    <n v="73.3"/>
    <n v="4.02E-2"/>
    <n v="1"/>
    <m/>
    <n v="0"/>
    <n v="0"/>
    <n v="21"/>
    <m/>
    <n v="0"/>
    <n v="0"/>
    <n v="310"/>
    <n v="1937.1460706399998"/>
  </r>
  <r>
    <n v="2012"/>
    <s v="2D2"/>
    <x v="15"/>
    <n v="20292"/>
    <n v="3350002"/>
    <n v="9"/>
    <s v="Kg"/>
    <n v="168968"/>
    <s v="Input"/>
    <s v="CO2"/>
    <n v="73.3"/>
    <n v="4.02E-2"/>
    <n v="1"/>
    <m/>
    <n v="0"/>
    <n v="0"/>
    <n v="21"/>
    <m/>
    <n v="0"/>
    <n v="0"/>
    <n v="310"/>
    <n v="497.89124687999998"/>
  </r>
  <r>
    <n v="2012"/>
    <s v="2D2"/>
    <x v="15"/>
    <n v="20297"/>
    <n v="3350002"/>
    <n v="9"/>
    <s v="Kg"/>
    <n v="4150000"/>
    <s v="Input"/>
    <s v="CO2"/>
    <n v="73.3"/>
    <n v="4.02E-2"/>
    <n v="1"/>
    <m/>
    <n v="0"/>
    <n v="0"/>
    <n v="21"/>
    <m/>
    <n v="0"/>
    <n v="0"/>
    <n v="310"/>
    <n v="12228.638999999999"/>
  </r>
  <r>
    <n v="2012"/>
    <s v="2D2"/>
    <x v="15"/>
    <n v="20297"/>
    <n v="3350002"/>
    <n v="9"/>
    <s v="Kg"/>
    <n v="550138.67090000003"/>
    <s v="Input"/>
    <s v="CO2"/>
    <n v="73.3"/>
    <n v="4.02E-2"/>
    <n v="1"/>
    <m/>
    <n v="0"/>
    <n v="0"/>
    <n v="21"/>
    <m/>
    <n v="0"/>
    <n v="0"/>
    <n v="310"/>
    <n v="1621.071615994194"/>
  </r>
  <r>
    <n v="2012"/>
    <s v="2D2"/>
    <x v="15"/>
    <n v="20297"/>
    <n v="3350002"/>
    <n v="9"/>
    <s v="Kg"/>
    <n v="790000"/>
    <s v="Input"/>
    <s v="CO2"/>
    <n v="73.3"/>
    <n v="4.02E-2"/>
    <n v="1"/>
    <m/>
    <n v="0"/>
    <n v="0"/>
    <n v="21"/>
    <m/>
    <n v="0"/>
    <n v="0"/>
    <n v="310"/>
    <n v="2327.8613999999998"/>
  </r>
  <r>
    <n v="2012"/>
    <s v="2D2"/>
    <x v="15"/>
    <n v="20299"/>
    <n v="3350002"/>
    <n v="9"/>
    <s v="Kg"/>
    <n v="24096"/>
    <s v="Input"/>
    <s v="CO2"/>
    <n v="73.3"/>
    <n v="4.02E-2"/>
    <n v="1"/>
    <m/>
    <n v="0"/>
    <n v="0"/>
    <n v="21"/>
    <m/>
    <n v="0"/>
    <n v="0"/>
    <n v="310"/>
    <n v="71.00271936"/>
  </r>
  <r>
    <n v="2012"/>
    <s v="2D2"/>
    <x v="15"/>
    <n v="21002"/>
    <n v="3350002"/>
    <n v="9"/>
    <s v="Kg"/>
    <n v="223560"/>
    <s v="Input"/>
    <s v="CO2"/>
    <n v="73.3"/>
    <n v="4.02E-2"/>
    <n v="1"/>
    <m/>
    <n v="0"/>
    <n v="0"/>
    <n v="21"/>
    <m/>
    <n v="0"/>
    <n v="0"/>
    <n v="310"/>
    <n v="658.75530960000003"/>
  </r>
  <r>
    <n v="2012"/>
    <s v="2D2"/>
    <x v="15"/>
    <n v="21002"/>
    <n v="3350002"/>
    <n v="9"/>
    <s v="Kg"/>
    <n v="19935.4506"/>
    <s v="Input"/>
    <s v="CO2"/>
    <n v="73.3"/>
    <n v="4.02E-2"/>
    <n v="1"/>
    <m/>
    <n v="0"/>
    <n v="0"/>
    <n v="21"/>
    <m/>
    <n v="0"/>
    <n v="0"/>
    <n v="310"/>
    <n v="58.742994864996"/>
  </r>
  <r>
    <n v="2012"/>
    <s v="2D2"/>
    <x v="15"/>
    <n v="21002"/>
    <n v="3350002"/>
    <n v="9"/>
    <s v="Kg"/>
    <n v="16425"/>
    <s v="Input"/>
    <s v="CO2"/>
    <n v="73.3"/>
    <n v="4.02E-2"/>
    <n v="1"/>
    <m/>
    <n v="0"/>
    <n v="0"/>
    <n v="21"/>
    <m/>
    <n v="0"/>
    <n v="0"/>
    <n v="310"/>
    <n v="48.3988905"/>
  </r>
  <r>
    <n v="2012"/>
    <s v="2D2"/>
    <x v="15"/>
    <n v="21002"/>
    <n v="3350002"/>
    <n v="9"/>
    <s v="Kg"/>
    <n v="353919"/>
    <s v="Input"/>
    <s v="CO2"/>
    <n v="73.3"/>
    <n v="4.02E-2"/>
    <n v="1"/>
    <m/>
    <n v="0"/>
    <n v="0"/>
    <n v="21"/>
    <m/>
    <n v="0"/>
    <n v="0"/>
    <n v="310"/>
    <n v="1042.87896054"/>
  </r>
  <r>
    <n v="2012"/>
    <s v="2D2"/>
    <x v="15"/>
    <n v="21002"/>
    <n v="3350002"/>
    <n v="9"/>
    <s v="Kg"/>
    <n v="17541"/>
    <s v="Input"/>
    <s v="CO2"/>
    <n v="73.3"/>
    <n v="4.02E-2"/>
    <n v="1"/>
    <m/>
    <n v="0"/>
    <n v="0"/>
    <n v="21"/>
    <m/>
    <n v="0"/>
    <n v="0"/>
    <n v="310"/>
    <n v="51.687363060000003"/>
  </r>
  <r>
    <n v="2012"/>
    <s v="2D2"/>
    <x v="15"/>
    <n v="21002"/>
    <n v="3350002"/>
    <n v="9"/>
    <s v="Kg"/>
    <n v="7065.8738999999996"/>
    <s v="Input"/>
    <s v="CO2"/>
    <n v="73.3"/>
    <n v="4.02E-2"/>
    <n v="1"/>
    <m/>
    <n v="0"/>
    <n v="0"/>
    <n v="21"/>
    <m/>
    <n v="0"/>
    <n v="0"/>
    <n v="310"/>
    <n v="20.820727986173999"/>
  </r>
  <r>
    <n v="2012"/>
    <s v="2D2"/>
    <x v="15"/>
    <n v="21002"/>
    <n v="3350002"/>
    <n v="9"/>
    <s v="Kg"/>
    <n v="1009"/>
    <s v="Input"/>
    <s v="CO2"/>
    <n v="73.3"/>
    <n v="4.02E-2"/>
    <n v="1"/>
    <m/>
    <n v="0"/>
    <n v="0"/>
    <n v="21"/>
    <m/>
    <n v="0"/>
    <n v="0"/>
    <n v="310"/>
    <n v="2.9731799400000001"/>
  </r>
  <r>
    <n v="2012"/>
    <s v="2D2"/>
    <x v="15"/>
    <n v="21002"/>
    <n v="3350002"/>
    <n v="9"/>
    <s v="Kg"/>
    <n v="18109.754999999997"/>
    <s v="Input"/>
    <s v="CO2"/>
    <n v="73.3"/>
    <n v="4.02E-2"/>
    <n v="1"/>
    <m/>
    <n v="0"/>
    <n v="0"/>
    <n v="21"/>
    <m/>
    <n v="0"/>
    <n v="0"/>
    <n v="310"/>
    <n v="53.363290668299989"/>
  </r>
  <r>
    <n v="2012"/>
    <s v="2D2"/>
    <x v="15"/>
    <n v="21002"/>
    <n v="3350002"/>
    <n v="9"/>
    <s v="Kg"/>
    <n v="31557.68"/>
    <s v="Input"/>
    <s v="CO2"/>
    <n v="73.3"/>
    <n v="4.02E-2"/>
    <n v="1"/>
    <m/>
    <n v="0"/>
    <n v="0"/>
    <n v="21"/>
    <m/>
    <n v="0"/>
    <n v="0"/>
    <n v="310"/>
    <n v="92.989753348800008"/>
  </r>
  <r>
    <n v="2012"/>
    <s v="2D2"/>
    <x v="15"/>
    <n v="21002"/>
    <n v="3350002"/>
    <n v="9"/>
    <s v="Kg"/>
    <n v="336559"/>
    <s v="Input"/>
    <s v="CO2"/>
    <n v="73.3"/>
    <n v="4.02E-2"/>
    <n v="1"/>
    <m/>
    <n v="0"/>
    <n v="0"/>
    <n v="21"/>
    <m/>
    <n v="0"/>
    <n v="0"/>
    <n v="310"/>
    <n v="991.72494294000001"/>
  </r>
  <r>
    <n v="2012"/>
    <s v="2D2"/>
    <x v="15"/>
    <n v="21003"/>
    <n v="3350002"/>
    <n v="9"/>
    <s v="Kg"/>
    <n v="58667.673600000002"/>
    <s v="Input"/>
    <s v="CO2"/>
    <n v="73.3"/>
    <n v="4.02E-2"/>
    <n v="1"/>
    <m/>
    <n v="0"/>
    <n v="0"/>
    <n v="21"/>
    <m/>
    <n v="0"/>
    <n v="0"/>
    <n v="310"/>
    <n v="172.87368709017599"/>
  </r>
  <r>
    <n v="2012"/>
    <s v="2D2"/>
    <x v="15"/>
    <n v="21003"/>
    <n v="3350002"/>
    <n v="9"/>
    <s v="Kg"/>
    <n v="132619.32630000002"/>
    <s v="Input"/>
    <s v="CO2"/>
    <n v="73.3"/>
    <n v="4.02E-2"/>
    <n v="1"/>
    <m/>
    <n v="0"/>
    <n v="0"/>
    <n v="21"/>
    <m/>
    <n v="0"/>
    <n v="0"/>
    <n v="310"/>
    <n v="390.784064035158"/>
  </r>
  <r>
    <n v="2012"/>
    <s v="2D2"/>
    <x v="15"/>
    <n v="21003"/>
    <n v="3350002"/>
    <n v="9"/>
    <s v="Kg"/>
    <n v="60956.582399999999"/>
    <s v="Input"/>
    <s v="CO2"/>
    <n v="73.3"/>
    <n v="4.02E-2"/>
    <n v="1"/>
    <m/>
    <n v="0"/>
    <n v="0"/>
    <n v="21"/>
    <m/>
    <n v="0"/>
    <n v="0"/>
    <n v="310"/>
    <n v="179.61832309478399"/>
  </r>
  <r>
    <n v="2012"/>
    <s v="2D2"/>
    <x v="15"/>
    <n v="21003"/>
    <n v="3350002"/>
    <n v="9"/>
    <s v="Kg"/>
    <n v="13853.8488"/>
    <s v="Input"/>
    <s v="CO2"/>
    <n v="73.3"/>
    <n v="4.02E-2"/>
    <n v="1"/>
    <m/>
    <n v="0"/>
    <n v="0"/>
    <n v="21"/>
    <m/>
    <n v="0"/>
    <n v="0"/>
    <n v="310"/>
    <n v="40.822582105007996"/>
  </r>
  <r>
    <n v="2012"/>
    <s v="2D2"/>
    <x v="15"/>
    <n v="21003"/>
    <n v="3350002"/>
    <n v="9"/>
    <s v="Kg"/>
    <n v="699456"/>
    <s v="Input"/>
    <s v="CO2"/>
    <n v="73.3"/>
    <n v="4.02E-2"/>
    <n v="1"/>
    <m/>
    <n v="0"/>
    <n v="0"/>
    <n v="21"/>
    <m/>
    <n v="0"/>
    <n v="0"/>
    <n v="310"/>
    <n v="2061.05901696"/>
  </r>
  <r>
    <n v="2012"/>
    <s v="2D2"/>
    <x v="15"/>
    <n v="21003"/>
    <n v="3350002"/>
    <n v="9"/>
    <s v="Kg"/>
    <n v="53752.367400000003"/>
    <s v="Input"/>
    <s v="CO2"/>
    <n v="73.3"/>
    <n v="4.02E-2"/>
    <n v="1"/>
    <m/>
    <n v="0"/>
    <n v="0"/>
    <n v="21"/>
    <m/>
    <n v="0"/>
    <n v="0"/>
    <n v="310"/>
    <n v="158.38995092288403"/>
  </r>
  <r>
    <n v="2012"/>
    <s v="2D2"/>
    <x v="15"/>
    <n v="21003"/>
    <n v="3350002"/>
    <n v="9"/>
    <s v="Kg"/>
    <n v="1500536.88"/>
    <s v="Input"/>
    <s v="CO2"/>
    <n v="73.3"/>
    <n v="4.02E-2"/>
    <n v="1"/>
    <m/>
    <n v="0"/>
    <n v="0"/>
    <n v="21"/>
    <m/>
    <n v="0"/>
    <n v="0"/>
    <n v="310"/>
    <n v="4421.5720028207988"/>
  </r>
  <r>
    <n v="2012"/>
    <s v="2D2"/>
    <x v="15"/>
    <n v="21004"/>
    <n v="3350002"/>
    <n v="9"/>
    <s v="Kg"/>
    <n v="134487"/>
    <s v="Input"/>
    <s v="CO2"/>
    <n v="73.3"/>
    <n v="4.02E-2"/>
    <n v="1"/>
    <m/>
    <n v="0"/>
    <n v="0"/>
    <n v="21"/>
    <m/>
    <n v="0"/>
    <n v="0"/>
    <n v="310"/>
    <n v="396.28746341999999"/>
  </r>
  <r>
    <n v="2012"/>
    <s v="2D2"/>
    <x v="15"/>
    <n v="21004"/>
    <n v="3350002"/>
    <n v="9"/>
    <s v="Kg"/>
    <n v="681516.10560000001"/>
    <s v="Input"/>
    <s v="CO2"/>
    <n v="73.3"/>
    <n v="4.02E-2"/>
    <n v="1"/>
    <m/>
    <n v="0"/>
    <n v="0"/>
    <n v="21"/>
    <m/>
    <n v="0"/>
    <n v="0"/>
    <n v="310"/>
    <n v="2008.1962477272959"/>
  </r>
  <r>
    <n v="2012"/>
    <s v="2D2"/>
    <x v="15"/>
    <n v="21004"/>
    <n v="3350002"/>
    <n v="9"/>
    <s v="Kg"/>
    <n v="3743.61"/>
    <s v="Input"/>
    <s v="CO2"/>
    <n v="73.3"/>
    <n v="4.02E-2"/>
    <n v="1"/>
    <m/>
    <n v="0"/>
    <n v="0"/>
    <n v="21"/>
    <m/>
    <n v="0"/>
    <n v="0"/>
    <n v="310"/>
    <n v="11.031145842600001"/>
  </r>
  <r>
    <n v="2012"/>
    <s v="2D2"/>
    <x v="15"/>
    <n v="21004"/>
    <n v="3350002"/>
    <n v="9"/>
    <s v="Kg"/>
    <n v="92630"/>
    <s v="Input"/>
    <s v="CO2"/>
    <n v="73.3"/>
    <n v="4.02E-2"/>
    <n v="1"/>
    <m/>
    <n v="0"/>
    <n v="0"/>
    <n v="21"/>
    <m/>
    <n v="0"/>
    <n v="0"/>
    <n v="310"/>
    <n v="272.94911579999996"/>
  </r>
  <r>
    <n v="2012"/>
    <s v="2D2"/>
    <x v="15"/>
    <n v="22191"/>
    <n v="3350002"/>
    <n v="9"/>
    <s v="Kg"/>
    <n v="284916.00929999998"/>
    <s v="Input"/>
    <s v="CO2"/>
    <n v="73.3"/>
    <n v="4.02E-2"/>
    <n v="1"/>
    <m/>
    <n v="0"/>
    <n v="0"/>
    <n v="21"/>
    <m/>
    <n v="0"/>
    <n v="0"/>
    <n v="310"/>
    <n v="839.55060796393786"/>
  </r>
  <r>
    <n v="2012"/>
    <s v="2D2"/>
    <x v="15"/>
    <n v="22191"/>
    <n v="3350002"/>
    <n v="9"/>
    <s v="Kg"/>
    <n v="7443"/>
    <s v="Input"/>
    <s v="CO2"/>
    <n v="73.3"/>
    <n v="4.02E-2"/>
    <n v="1"/>
    <m/>
    <n v="0"/>
    <n v="0"/>
    <n v="21"/>
    <m/>
    <n v="0"/>
    <n v="0"/>
    <n v="310"/>
    <n v="21.931990379999998"/>
  </r>
  <r>
    <n v="2012"/>
    <s v="2D2"/>
    <x v="15"/>
    <n v="22191"/>
    <n v="3350002"/>
    <n v="9"/>
    <s v="Kg"/>
    <n v="94993.459999999992"/>
    <s v="Input"/>
    <s v="CO2"/>
    <n v="73.3"/>
    <n v="4.02E-2"/>
    <n v="1"/>
    <m/>
    <n v="0"/>
    <n v="0"/>
    <n v="21"/>
    <m/>
    <n v="0"/>
    <n v="0"/>
    <n v="310"/>
    <n v="279.9134288436"/>
  </r>
  <r>
    <n v="2012"/>
    <s v="2D2"/>
    <x v="15"/>
    <n v="22191"/>
    <n v="3350002"/>
    <n v="9"/>
    <s v="Kg"/>
    <n v="1832.895"/>
    <s v="Input"/>
    <s v="CO2"/>
    <n v="73.3"/>
    <n v="4.02E-2"/>
    <n v="1"/>
    <m/>
    <n v="0"/>
    <n v="0"/>
    <n v="21"/>
    <m/>
    <n v="0"/>
    <n v="0"/>
    <n v="310"/>
    <n v="5.4009183807000003"/>
  </r>
  <r>
    <n v="2012"/>
    <s v="2D2"/>
    <x v="15"/>
    <n v="22191"/>
    <n v="3350002"/>
    <n v="9"/>
    <s v="Kg"/>
    <n v="1486.6814999999999"/>
    <s v="Input"/>
    <s v="CO2"/>
    <n v="73.3"/>
    <n v="4.02E-2"/>
    <n v="1"/>
    <m/>
    <n v="0"/>
    <n v="0"/>
    <n v="21"/>
    <m/>
    <n v="0"/>
    <n v="0"/>
    <n v="310"/>
    <n v="4.3807449087899997"/>
  </r>
  <r>
    <n v="2012"/>
    <s v="2D2"/>
    <x v="15"/>
    <n v="22191"/>
    <n v="3350002"/>
    <n v="9"/>
    <s v="Kg"/>
    <n v="23469"/>
    <s v="Input"/>
    <s v="CO2"/>
    <n v="73.3"/>
    <n v="4.02E-2"/>
    <n v="1"/>
    <m/>
    <n v="0"/>
    <n v="0"/>
    <n v="21"/>
    <m/>
    <n v="0"/>
    <n v="0"/>
    <n v="310"/>
    <n v="69.15516353999999"/>
  </r>
  <r>
    <n v="2012"/>
    <s v="2D2"/>
    <x v="15"/>
    <n v="22191"/>
    <n v="3350002"/>
    <n v="9"/>
    <s v="Kg"/>
    <n v="39632"/>
    <s v="Input"/>
    <s v="CO2"/>
    <n v="73.3"/>
    <n v="4.02E-2"/>
    <n v="1"/>
    <m/>
    <n v="0"/>
    <n v="0"/>
    <n v="21"/>
    <m/>
    <n v="0"/>
    <n v="0"/>
    <n v="310"/>
    <n v="116.78202912"/>
  </r>
  <r>
    <n v="2012"/>
    <s v="2D2"/>
    <x v="15"/>
    <n v="22199"/>
    <n v="3350002"/>
    <n v="9"/>
    <s v="Kg"/>
    <n v="4518.75"/>
    <s v="Input"/>
    <s v="CO2"/>
    <n v="73.3"/>
    <n v="4.02E-2"/>
    <n v="1"/>
    <m/>
    <n v="0"/>
    <n v="0"/>
    <n v="21"/>
    <m/>
    <n v="0"/>
    <n v="0"/>
    <n v="310"/>
    <n v="13.315219875"/>
  </r>
  <r>
    <n v="2012"/>
    <s v="2D2"/>
    <x v="15"/>
    <n v="22199"/>
    <n v="3350002"/>
    <n v="9"/>
    <s v="Kg"/>
    <n v="13840"/>
    <s v="Input"/>
    <s v="CO2"/>
    <n v="73.3"/>
    <n v="4.02E-2"/>
    <n v="1"/>
    <m/>
    <n v="0"/>
    <n v="0"/>
    <n v="21"/>
    <m/>
    <n v="0"/>
    <n v="0"/>
    <n v="310"/>
    <n v="40.781774400000003"/>
  </r>
  <r>
    <n v="2012"/>
    <s v="2D2"/>
    <x v="15"/>
    <n v="22203"/>
    <n v="3350002"/>
    <n v="9"/>
    <s v="Kg"/>
    <n v="40025"/>
    <s v="Input"/>
    <s v="CO2"/>
    <n v="73.3"/>
    <n v="4.02E-2"/>
    <n v="1"/>
    <m/>
    <n v="0"/>
    <n v="0"/>
    <n v="21"/>
    <m/>
    <n v="0"/>
    <n v="0"/>
    <n v="310"/>
    <n v="117.9400665"/>
  </r>
  <r>
    <n v="2012"/>
    <s v="2D2"/>
    <x v="15"/>
    <n v="22203"/>
    <n v="3350002"/>
    <n v="9"/>
    <s v="Kg"/>
    <n v="1516"/>
    <s v="Input"/>
    <s v="CO2"/>
    <n v="73.3"/>
    <n v="4.02E-2"/>
    <n v="1"/>
    <m/>
    <n v="0"/>
    <n v="0"/>
    <n v="21"/>
    <m/>
    <n v="0"/>
    <n v="0"/>
    <n v="310"/>
    <n v="4.4671365600000001"/>
  </r>
  <r>
    <n v="2012"/>
    <s v="2D2"/>
    <x v="15"/>
    <n v="22203"/>
    <n v="3350002"/>
    <n v="9"/>
    <s v="Kg"/>
    <n v="8277.9599999999991"/>
    <s v="Input"/>
    <s v="CO2"/>
    <n v="73.3"/>
    <n v="4.02E-2"/>
    <n v="1"/>
    <m/>
    <n v="0"/>
    <n v="0"/>
    <n v="21"/>
    <m/>
    <n v="0"/>
    <n v="0"/>
    <n v="310"/>
    <n v="24.392333613599995"/>
  </r>
  <r>
    <n v="2012"/>
    <s v="2D2"/>
    <x v="15"/>
    <n v="22207"/>
    <n v="3350002"/>
    <n v="9"/>
    <s v="Kg"/>
    <n v="1283.24"/>
    <s v="Input"/>
    <s v="CO2"/>
    <n v="73.3"/>
    <n v="4.02E-2"/>
    <n v="1"/>
    <m/>
    <n v="0"/>
    <n v="0"/>
    <n v="21"/>
    <m/>
    <n v="0"/>
    <n v="0"/>
    <n v="310"/>
    <n v="3.7812719784"/>
  </r>
  <r>
    <n v="2012"/>
    <s v="2D2"/>
    <x v="15"/>
    <n v="22209"/>
    <n v="3350002"/>
    <n v="9"/>
    <s v="Kg"/>
    <n v="6538.665"/>
    <s v="Input"/>
    <s v="CO2"/>
    <n v="73.3"/>
    <n v="4.02E-2"/>
    <n v="1"/>
    <m/>
    <n v="0"/>
    <n v="0"/>
    <n v="21"/>
    <m/>
    <n v="0"/>
    <n v="0"/>
    <n v="310"/>
    <n v="19.267222608899999"/>
  </r>
  <r>
    <n v="2012"/>
    <s v="2D2"/>
    <x v="15"/>
    <n v="22209"/>
    <n v="3350002"/>
    <n v="9"/>
    <s v="Kg"/>
    <n v="312"/>
    <s v="Input"/>
    <s v="CO2"/>
    <n v="73.3"/>
    <n v="4.02E-2"/>
    <n v="1"/>
    <m/>
    <n v="0"/>
    <n v="0"/>
    <n v="21"/>
    <m/>
    <n v="0"/>
    <n v="0"/>
    <n v="310"/>
    <n v="0.91935791999999994"/>
  </r>
  <r>
    <n v="2012"/>
    <s v="2D2"/>
    <x v="15"/>
    <n v="22209"/>
    <n v="3350002"/>
    <n v="9"/>
    <s v="Kg"/>
    <n v="2820.2849999999999"/>
    <s v="Input"/>
    <s v="CO2"/>
    <n v="73.3"/>
    <n v="4.02E-2"/>
    <n v="1"/>
    <m/>
    <n v="0"/>
    <n v="0"/>
    <n v="21"/>
    <m/>
    <n v="0"/>
    <n v="0"/>
    <n v="310"/>
    <n v="8.3104209980999979"/>
  </r>
  <r>
    <n v="2012"/>
    <s v="2D2"/>
    <x v="15"/>
    <n v="22209"/>
    <n v="3350002"/>
    <n v="9"/>
    <s v="Kg"/>
    <n v="425787.75900000002"/>
    <s v="Input"/>
    <s v="CO2"/>
    <n v="73.3"/>
    <n v="4.02E-2"/>
    <n v="1"/>
    <m/>
    <n v="0"/>
    <n v="0"/>
    <n v="21"/>
    <m/>
    <n v="0"/>
    <n v="0"/>
    <n v="310"/>
    <n v="1254.65175793494"/>
  </r>
  <r>
    <n v="2012"/>
    <s v="2D2"/>
    <x v="15"/>
    <n v="22209"/>
    <n v="3350002"/>
    <n v="9"/>
    <s v="Kg"/>
    <n v="177904.35"/>
    <s v="Input"/>
    <s v="CO2"/>
    <n v="73.3"/>
    <n v="4.02E-2"/>
    <n v="1"/>
    <m/>
    <n v="0"/>
    <n v="0"/>
    <n v="21"/>
    <m/>
    <n v="0"/>
    <n v="0"/>
    <n v="310"/>
    <n v="524.22363197100003"/>
  </r>
  <r>
    <n v="2012"/>
    <s v="2D2"/>
    <x v="15"/>
    <n v="22209"/>
    <n v="3350002"/>
    <n v="9"/>
    <s v="Kg"/>
    <n v="537258.02519999992"/>
    <s v="Input"/>
    <s v="CO2"/>
    <n v="73.3"/>
    <n v="4.02E-2"/>
    <n v="1"/>
    <m/>
    <n v="0"/>
    <n v="0"/>
    <n v="21"/>
    <m/>
    <n v="0"/>
    <n v="0"/>
    <n v="310"/>
    <n v="1583.1167325358319"/>
  </r>
  <r>
    <n v="2012"/>
    <s v="2D2"/>
    <x v="15"/>
    <n v="27201"/>
    <n v="3350002"/>
    <n v="9"/>
    <s v="Kg"/>
    <n v="32000"/>
    <s v="Input"/>
    <s v="CO2"/>
    <n v="73.3"/>
    <n v="4.02E-2"/>
    <n v="1"/>
    <m/>
    <n v="0"/>
    <n v="0"/>
    <n v="21"/>
    <m/>
    <n v="0"/>
    <n v="0"/>
    <n v="310"/>
    <n v="94.293120000000002"/>
  </r>
  <r>
    <n v="2012"/>
    <s v="2D2"/>
    <x v="15"/>
    <n v="32901"/>
    <n v="3350002"/>
    <n v="9"/>
    <s v="Kg"/>
    <n v="266670"/>
    <s v="Input"/>
    <s v="CO2"/>
    <n v="73.3"/>
    <n v="4.02E-2"/>
    <n v="1"/>
    <m/>
    <n v="0"/>
    <n v="0"/>
    <n v="21"/>
    <m/>
    <n v="0"/>
    <n v="0"/>
    <n v="310"/>
    <n v="785.78582219999998"/>
  </r>
  <r>
    <n v="2012"/>
    <s v="2D2"/>
    <x v="15"/>
    <n v="32901"/>
    <n v="3350002"/>
    <n v="9"/>
    <s v="Kg"/>
    <n v="53371"/>
    <s v="Input"/>
    <s v="CO2"/>
    <n v="73.3"/>
    <n v="4.02E-2"/>
    <n v="1"/>
    <m/>
    <n v="0"/>
    <n v="0"/>
    <n v="21"/>
    <m/>
    <n v="0"/>
    <n v="0"/>
    <n v="310"/>
    <n v="157.26619085999999"/>
  </r>
  <r>
    <n v="2012"/>
    <s v="2D2"/>
    <x v="15"/>
    <n v="32901"/>
    <n v="3350002"/>
    <n v="9"/>
    <s v="Kg"/>
    <n v="199379"/>
    <s v="Input"/>
    <s v="CO2"/>
    <n v="73.3"/>
    <n v="4.02E-2"/>
    <n v="1"/>
    <m/>
    <n v="0"/>
    <n v="0"/>
    <n v="21"/>
    <m/>
    <n v="0"/>
    <n v="0"/>
    <n v="310"/>
    <n v="587.50212413999998"/>
  </r>
  <r>
    <n v="2012"/>
    <s v="2D2"/>
    <x v="15"/>
    <n v="32901"/>
    <n v="3350002"/>
    <n v="9"/>
    <s v="Kg"/>
    <n v="1051"/>
    <s v="Input"/>
    <s v="CO2"/>
    <n v="73.3"/>
    <n v="4.02E-2"/>
    <n v="1"/>
    <m/>
    <n v="0"/>
    <n v="0"/>
    <n v="21"/>
    <m/>
    <n v="0"/>
    <n v="0"/>
    <n v="310"/>
    <n v="3.0969396599999999"/>
  </r>
  <r>
    <n v="2012"/>
    <s v="2D2"/>
    <x v="15"/>
    <n v="32909"/>
    <n v="3350002"/>
    <n v="9"/>
    <s v="Kg"/>
    <n v="736820"/>
    <s v="Input"/>
    <s v="CO2"/>
    <n v="73.3"/>
    <n v="4.02E-2"/>
    <n v="1"/>
    <m/>
    <n v="0"/>
    <n v="0"/>
    <n v="21"/>
    <m/>
    <n v="0"/>
    <n v="0"/>
    <n v="310"/>
    <n v="2171.1580211999999"/>
  </r>
  <r>
    <n v="2012"/>
    <s v="2D2"/>
    <x v="15"/>
    <n v="32909"/>
    <n v="3350002"/>
    <n v="9"/>
    <s v="Kg"/>
    <n v="6480"/>
    <s v="Input"/>
    <s v="CO2"/>
    <n v="73.3"/>
    <n v="4.02E-2"/>
    <n v="1"/>
    <m/>
    <n v="0"/>
    <n v="0"/>
    <n v="21"/>
    <m/>
    <n v="0"/>
    <n v="0"/>
    <n v="310"/>
    <n v="19.0943568"/>
  </r>
</pivotCacheRecords>
</file>

<file path=xl/pivotCache/pivotCacheRecords7.xml><?xml version="1.0" encoding="utf-8"?>
<pivotCacheRecords xmlns="http://schemas.openxmlformats.org/spreadsheetml/2006/main" xmlns:r="http://schemas.openxmlformats.org/officeDocument/2006/relationships" count="1175">
  <r>
    <n v="2013"/>
    <s v="2A2"/>
    <x v="0"/>
    <n v="23944"/>
    <n v="3742001"/>
    <n v="27"/>
    <s v="Tonne"/>
    <s v="Output"/>
    <n v="9500"/>
    <n v="1"/>
    <s v="CO2"/>
    <n v="0.75"/>
    <n v="1"/>
    <n v="1"/>
    <m/>
    <n v="0"/>
    <n v="0"/>
    <n v="21"/>
    <m/>
    <n v="0"/>
    <n v="0"/>
    <n v="310"/>
    <n v="7125"/>
  </r>
  <r>
    <n v="2013"/>
    <s v="2A2"/>
    <x v="0"/>
    <n v="23944"/>
    <n v="3742001"/>
    <n v="27"/>
    <s v="Tonne"/>
    <s v="Output"/>
    <n v="4370"/>
    <n v="1"/>
    <s v="CO2"/>
    <n v="0.75"/>
    <n v="1"/>
    <n v="1"/>
    <m/>
    <n v="0"/>
    <n v="0"/>
    <n v="21"/>
    <m/>
    <n v="0"/>
    <n v="0"/>
    <n v="310"/>
    <n v="3277.5"/>
  </r>
  <r>
    <n v="2013"/>
    <s v="2A2"/>
    <x v="0"/>
    <n v="23944"/>
    <n v="3742001"/>
    <n v="27"/>
    <s v="Tonne"/>
    <s v="Output"/>
    <n v="43560"/>
    <n v="1"/>
    <s v="CO2"/>
    <n v="0.75"/>
    <n v="1"/>
    <n v="1"/>
    <m/>
    <n v="0"/>
    <n v="0"/>
    <n v="21"/>
    <m/>
    <n v="0"/>
    <n v="0"/>
    <n v="310"/>
    <n v="32670"/>
  </r>
  <r>
    <n v="2013"/>
    <s v="2A2"/>
    <x v="0"/>
    <n v="23944"/>
    <n v="3742001"/>
    <n v="27"/>
    <s v="Tonne"/>
    <s v="Output"/>
    <n v="1500"/>
    <n v="3"/>
    <s v="CO2"/>
    <n v="0.75"/>
    <n v="1"/>
    <n v="1"/>
    <m/>
    <n v="0"/>
    <n v="0"/>
    <n v="21"/>
    <m/>
    <n v="0"/>
    <n v="0"/>
    <n v="310"/>
    <n v="1125"/>
  </r>
  <r>
    <n v="2013"/>
    <s v="2A2"/>
    <x v="0"/>
    <n v="23944"/>
    <n v="3742001"/>
    <n v="27"/>
    <s v="Tonne"/>
    <s v="Output"/>
    <n v="69608.875"/>
    <n v="1"/>
    <s v="CO2"/>
    <n v="0.75"/>
    <n v="1"/>
    <n v="1"/>
    <m/>
    <n v="0"/>
    <n v="0"/>
    <n v="21"/>
    <m/>
    <n v="0"/>
    <n v="0"/>
    <n v="310"/>
    <n v="52206.65625"/>
  </r>
  <r>
    <n v="2013"/>
    <s v="2A2"/>
    <x v="0"/>
    <n v="23944"/>
    <n v="3742001"/>
    <n v="27"/>
    <s v="Tonne"/>
    <s v="Output"/>
    <n v="10080"/>
    <n v="1"/>
    <s v="CO2"/>
    <n v="0.75"/>
    <n v="1"/>
    <n v="1"/>
    <m/>
    <n v="0"/>
    <n v="0"/>
    <n v="21"/>
    <m/>
    <n v="0"/>
    <n v="0"/>
    <n v="310"/>
    <n v="7560"/>
  </r>
  <r>
    <n v="2013"/>
    <s v="2A2"/>
    <x v="0"/>
    <n v="23944"/>
    <n v="3742002"/>
    <n v="27"/>
    <s v="Tonne"/>
    <s v="Output"/>
    <n v="218557.5"/>
    <n v="2"/>
    <s v="CO2"/>
    <n v="0.75"/>
    <n v="1"/>
    <n v="1"/>
    <m/>
    <n v="0"/>
    <n v="0"/>
    <n v="21"/>
    <m/>
    <n v="0"/>
    <n v="0"/>
    <n v="310"/>
    <n v="163918.125"/>
  </r>
  <r>
    <n v="2013"/>
    <s v="2A2"/>
    <x v="0"/>
    <n v="23944"/>
    <n v="3742002"/>
    <n v="27"/>
    <s v="Tonne"/>
    <s v="Output"/>
    <n v="10536"/>
    <n v="1"/>
    <s v="CO2"/>
    <n v="0.75"/>
    <n v="1"/>
    <n v="1"/>
    <m/>
    <n v="0"/>
    <n v="0"/>
    <n v="21"/>
    <m/>
    <n v="0"/>
    <n v="0"/>
    <n v="310"/>
    <n v="7902"/>
  </r>
  <r>
    <n v="2013"/>
    <s v="2A2"/>
    <x v="0"/>
    <n v="23944"/>
    <n v="3742002"/>
    <n v="27"/>
    <s v="Tonne"/>
    <s v="Output"/>
    <n v="50090"/>
    <n v="2"/>
    <s v="CO2"/>
    <n v="0.75"/>
    <n v="1"/>
    <n v="1"/>
    <m/>
    <n v="0"/>
    <n v="0"/>
    <n v="21"/>
    <m/>
    <n v="0"/>
    <n v="0"/>
    <n v="310"/>
    <n v="37567.5"/>
  </r>
  <r>
    <n v="2013"/>
    <s v="2A2"/>
    <x v="0"/>
    <n v="23944"/>
    <n v="3742002"/>
    <n v="27"/>
    <s v="Tonne"/>
    <s v="Output"/>
    <n v="282"/>
    <n v="3"/>
    <s v="CO2"/>
    <n v="0.75"/>
    <n v="1"/>
    <n v="1"/>
    <m/>
    <n v="0"/>
    <n v="0"/>
    <n v="21"/>
    <m/>
    <n v="0"/>
    <n v="0"/>
    <n v="310"/>
    <n v="211.5"/>
  </r>
  <r>
    <n v="2013"/>
    <s v="2A2"/>
    <x v="0"/>
    <n v="23944"/>
    <n v="3742003"/>
    <n v="27"/>
    <s v="Tonne"/>
    <s v="Output"/>
    <n v="4311"/>
    <n v="2"/>
    <s v="CO2"/>
    <n v="0.75"/>
    <n v="1"/>
    <n v="1"/>
    <m/>
    <n v="0"/>
    <n v="0"/>
    <n v="21"/>
    <m/>
    <n v="0"/>
    <n v="0"/>
    <n v="310"/>
    <n v="3233.25"/>
  </r>
  <r>
    <n v="2013"/>
    <s v="2A2"/>
    <x v="0"/>
    <n v="23944"/>
    <n v="3742099"/>
    <n v="27"/>
    <s v="Tonne"/>
    <s v="Output"/>
    <n v="42550"/>
    <n v="1"/>
    <s v="CO2"/>
    <n v="0.75"/>
    <n v="1"/>
    <n v="1"/>
    <m/>
    <n v="0"/>
    <n v="0"/>
    <n v="21"/>
    <m/>
    <n v="0"/>
    <n v="0"/>
    <n v="310"/>
    <n v="31912.5"/>
  </r>
  <r>
    <n v="2013"/>
    <s v="2A2"/>
    <x v="0"/>
    <n v="23944"/>
    <n v="3742099"/>
    <n v="27"/>
    <s v="Tonne"/>
    <s v="Output"/>
    <n v="17560.5"/>
    <n v="3"/>
    <s v="CO2"/>
    <n v="0.75"/>
    <n v="1"/>
    <n v="1"/>
    <m/>
    <n v="0"/>
    <n v="0"/>
    <n v="21"/>
    <m/>
    <n v="0"/>
    <n v="0"/>
    <n v="310"/>
    <n v="13170.375"/>
  </r>
  <r>
    <n v="2013"/>
    <s v="2A2"/>
    <x v="0"/>
    <n v="23944"/>
    <n v="3742099"/>
    <n v="27"/>
    <s v="Tonne"/>
    <s v="Output"/>
    <n v="9260"/>
    <n v="1"/>
    <s v="CO2"/>
    <n v="0.75"/>
    <n v="1"/>
    <n v="1"/>
    <m/>
    <n v="0"/>
    <n v="0"/>
    <n v="21"/>
    <m/>
    <n v="0"/>
    <n v="0"/>
    <n v="310"/>
    <n v="6945"/>
  </r>
  <r>
    <n v="2013"/>
    <s v="2A3"/>
    <x v="1"/>
    <n v="23101"/>
    <n v="3711101"/>
    <n v="27"/>
    <s v="Tonne"/>
    <s v="Output"/>
    <n v="51"/>
    <n v="1"/>
    <s v="CO2"/>
    <n v="0.16700000000000001"/>
    <n v="1"/>
    <n v="1"/>
    <m/>
    <n v="0"/>
    <n v="0"/>
    <n v="21"/>
    <m/>
    <n v="0"/>
    <n v="0"/>
    <n v="310"/>
    <n v="8.5170000000000012"/>
  </r>
  <r>
    <n v="2013"/>
    <s v="2A3"/>
    <x v="1"/>
    <n v="23101"/>
    <n v="3711101"/>
    <n v="27"/>
    <s v="Tonne"/>
    <s v="Output"/>
    <n v="170"/>
    <n v="1"/>
    <s v="CO2"/>
    <n v="0.16700000000000001"/>
    <n v="1"/>
    <n v="1"/>
    <m/>
    <n v="0"/>
    <n v="0"/>
    <n v="21"/>
    <m/>
    <n v="0"/>
    <n v="0"/>
    <n v="310"/>
    <n v="28.39"/>
  </r>
  <r>
    <n v="2013"/>
    <s v="2A3"/>
    <x v="1"/>
    <n v="23101"/>
    <n v="3711104"/>
    <n v="9"/>
    <s v="Kg"/>
    <s v="Output"/>
    <n v="227137"/>
    <n v="1"/>
    <s v="CO2"/>
    <n v="0.16700000000000001"/>
    <n v="1"/>
    <n v="1"/>
    <m/>
    <n v="0"/>
    <n v="0"/>
    <n v="21"/>
    <m/>
    <n v="0"/>
    <n v="0"/>
    <n v="310"/>
    <n v="37.931879000000002"/>
  </r>
  <r>
    <n v="2013"/>
    <s v="2A3"/>
    <x v="1"/>
    <n v="23101"/>
    <n v="3711104"/>
    <n v="9"/>
    <s v="Kg"/>
    <s v="Output"/>
    <n v="352098"/>
    <n v="1"/>
    <s v="CO2"/>
    <n v="0.16700000000000001"/>
    <n v="1"/>
    <n v="1"/>
    <m/>
    <n v="0"/>
    <n v="0"/>
    <n v="21"/>
    <m/>
    <n v="0"/>
    <n v="0"/>
    <n v="310"/>
    <n v="58.800366000000004"/>
  </r>
  <r>
    <n v="2013"/>
    <s v="2A3"/>
    <x v="1"/>
    <n v="23101"/>
    <n v="3711199"/>
    <n v="9"/>
    <s v="Kg"/>
    <s v="Output"/>
    <n v="6741"/>
    <n v="1"/>
    <s v="CO2"/>
    <n v="0.16700000000000001"/>
    <n v="1"/>
    <n v="1"/>
    <m/>
    <n v="0"/>
    <n v="0"/>
    <n v="21"/>
    <m/>
    <n v="0"/>
    <n v="0"/>
    <n v="310"/>
    <n v="1.1257470000000001"/>
  </r>
  <r>
    <n v="2013"/>
    <s v="2A3"/>
    <x v="1"/>
    <n v="23101"/>
    <n v="3711199"/>
    <n v="9"/>
    <s v="Kg"/>
    <s v="Output"/>
    <n v="17816"/>
    <n v="1"/>
    <s v="CO2"/>
    <n v="0.16700000000000001"/>
    <n v="1"/>
    <n v="1"/>
    <m/>
    <n v="0"/>
    <n v="0"/>
    <n v="21"/>
    <m/>
    <n v="0"/>
    <n v="0"/>
    <n v="310"/>
    <n v="2.9752720000000004"/>
  </r>
  <r>
    <n v="2013"/>
    <s v="2A3"/>
    <x v="1"/>
    <n v="23101"/>
    <n v="3711199"/>
    <n v="9"/>
    <s v="Kg"/>
    <s v="Output"/>
    <n v="93057"/>
    <n v="1"/>
    <s v="CO2"/>
    <n v="0.16700000000000001"/>
    <n v="1"/>
    <n v="1"/>
    <m/>
    <n v="0"/>
    <n v="0"/>
    <n v="21"/>
    <m/>
    <n v="0"/>
    <n v="0"/>
    <n v="310"/>
    <n v="15.540519"/>
  </r>
  <r>
    <n v="2013"/>
    <s v="2A3"/>
    <x v="1"/>
    <n v="23101"/>
    <n v="3711199"/>
    <n v="9"/>
    <s v="Kg"/>
    <s v="Output"/>
    <n v="899436"/>
    <n v="1"/>
    <s v="CO2"/>
    <n v="0.16700000000000001"/>
    <n v="1"/>
    <n v="1"/>
    <m/>
    <n v="0"/>
    <n v="0"/>
    <n v="21"/>
    <m/>
    <n v="0"/>
    <n v="0"/>
    <n v="310"/>
    <n v="150.20581200000001"/>
  </r>
  <r>
    <n v="2013"/>
    <s v="2A3"/>
    <x v="1"/>
    <n v="23101"/>
    <n v="3711199"/>
    <n v="9"/>
    <s v="Kg"/>
    <s v="Output"/>
    <n v="18353"/>
    <n v="1"/>
    <s v="CO2"/>
    <n v="0.16700000000000001"/>
    <n v="1"/>
    <n v="1"/>
    <m/>
    <n v="0"/>
    <n v="0"/>
    <n v="21"/>
    <m/>
    <n v="0"/>
    <n v="0"/>
    <n v="310"/>
    <n v="3.0649510000000002"/>
  </r>
  <r>
    <n v="2013"/>
    <s v="2A3"/>
    <x v="1"/>
    <n v="23101"/>
    <n v="3711207"/>
    <n v="20"/>
    <s v="Sq. metre"/>
    <s v="Output"/>
    <n v="331277"/>
    <n v="1"/>
    <s v="CO2"/>
    <n v="0.16700000000000001"/>
    <n v="1.7850000000000001E-2"/>
    <n v="1"/>
    <m/>
    <n v="0"/>
    <n v="0"/>
    <n v="21"/>
    <m/>
    <n v="0"/>
    <n v="0"/>
    <n v="310"/>
    <n v="987.52017315000012"/>
  </r>
  <r>
    <n v="2013"/>
    <s v="2A3"/>
    <x v="1"/>
    <n v="23101"/>
    <n v="3711207"/>
    <n v="20"/>
    <s v="Sq. metre"/>
    <s v="Output"/>
    <n v="217608"/>
    <n v="1"/>
    <s v="CO2"/>
    <n v="0.16700000000000001"/>
    <n v="1.7850000000000001E-2"/>
    <n v="1"/>
    <m/>
    <n v="0"/>
    <n v="0"/>
    <n v="21"/>
    <m/>
    <n v="0"/>
    <n v="0"/>
    <n v="310"/>
    <n v="648.67856760000006"/>
  </r>
  <r>
    <n v="2013"/>
    <s v="2A3"/>
    <x v="1"/>
    <n v="23101"/>
    <n v="3711207"/>
    <n v="20"/>
    <s v="Sq. metre"/>
    <s v="Output"/>
    <n v="8443"/>
    <n v="1"/>
    <s v="CO2"/>
    <n v="0.16700000000000001"/>
    <n v="1.7850000000000001E-2"/>
    <n v="1"/>
    <m/>
    <n v="0"/>
    <n v="0"/>
    <n v="21"/>
    <m/>
    <n v="0"/>
    <n v="0"/>
    <n v="310"/>
    <n v="25.168160850000003"/>
  </r>
  <r>
    <n v="2013"/>
    <s v="2A3"/>
    <x v="1"/>
    <n v="23101"/>
    <n v="3711207"/>
    <n v="20"/>
    <s v="Sq. metre"/>
    <s v="Output"/>
    <n v="245564"/>
    <n v="1"/>
    <s v="CO2"/>
    <n v="0.16700000000000001"/>
    <n v="1.7850000000000001E-2"/>
    <n v="1"/>
    <m/>
    <n v="0"/>
    <n v="0"/>
    <n v="21"/>
    <m/>
    <n v="0"/>
    <n v="0"/>
    <n v="310"/>
    <n v="732.01400580000006"/>
  </r>
  <r>
    <n v="2013"/>
    <s v="2A3"/>
    <x v="1"/>
    <n v="23101"/>
    <n v="3711301"/>
    <n v="20"/>
    <s v="Sq. metre"/>
    <s v="Output"/>
    <n v="3357705"/>
    <n v="1"/>
    <s v="CO2"/>
    <n v="0.16700000000000001"/>
    <n v="1.7850000000000001E-2"/>
    <n v="1"/>
    <m/>
    <n v="0"/>
    <n v="0"/>
    <n v="21"/>
    <m/>
    <n v="0"/>
    <n v="0"/>
    <n v="310"/>
    <n v="10009.150719750001"/>
  </r>
  <r>
    <n v="2013"/>
    <s v="2A3"/>
    <x v="1"/>
    <n v="23101"/>
    <n v="3711302"/>
    <n v="20"/>
    <s v="Sq. metre"/>
    <s v="Output"/>
    <n v="47992"/>
    <n v="2"/>
    <s v="CO2"/>
    <n v="0.16700000000000001"/>
    <n v="1.7850000000000001E-2"/>
    <n v="1"/>
    <m/>
    <n v="0"/>
    <n v="0"/>
    <n v="21"/>
    <m/>
    <n v="0"/>
    <n v="0"/>
    <n v="310"/>
    <n v="143.06175240000002"/>
  </r>
  <r>
    <n v="2013"/>
    <s v="2A3"/>
    <x v="1"/>
    <n v="23101"/>
    <n v="3711302"/>
    <n v="20"/>
    <s v="Sq. metre"/>
    <s v="Output"/>
    <n v="59477"/>
    <n v="1"/>
    <s v="CO2"/>
    <n v="0.16700000000000001"/>
    <n v="1.7850000000000001E-2"/>
    <n v="1"/>
    <m/>
    <n v="0"/>
    <n v="0"/>
    <n v="21"/>
    <m/>
    <n v="0"/>
    <n v="0"/>
    <n v="310"/>
    <n v="177.29796315000004"/>
  </r>
  <r>
    <n v="2013"/>
    <s v="2A3"/>
    <x v="1"/>
    <n v="23101"/>
    <n v="3711302"/>
    <n v="20"/>
    <s v="Sq. metre"/>
    <s v="Output"/>
    <n v="10959"/>
    <n v="1"/>
    <s v="CO2"/>
    <n v="0.16700000000000001"/>
    <n v="1.7850000000000001E-2"/>
    <n v="1"/>
    <m/>
    <n v="0"/>
    <n v="0"/>
    <n v="21"/>
    <m/>
    <n v="0"/>
    <n v="0"/>
    <n v="310"/>
    <n v="32.668231050000003"/>
  </r>
  <r>
    <n v="2013"/>
    <s v="2A3"/>
    <x v="1"/>
    <n v="23101"/>
    <n v="3711302"/>
    <n v="20"/>
    <s v="Sq. metre"/>
    <s v="Output"/>
    <n v="394344"/>
    <n v="1"/>
    <s v="CO2"/>
    <n v="0.16700000000000001"/>
    <n v="1.7850000000000001E-2"/>
    <n v="1"/>
    <m/>
    <n v="0"/>
    <n v="0"/>
    <n v="21"/>
    <m/>
    <n v="0"/>
    <n v="0"/>
    <n v="310"/>
    <n v="1175.5197468000001"/>
  </r>
  <r>
    <n v="2013"/>
    <s v="2A3"/>
    <x v="1"/>
    <n v="23101"/>
    <n v="3711302"/>
    <n v="20"/>
    <s v="Sq. metre"/>
    <s v="Output"/>
    <n v="41668"/>
    <n v="2"/>
    <s v="CO2"/>
    <n v="0.16700000000000001"/>
    <n v="1.7850000000000001E-2"/>
    <n v="1"/>
    <m/>
    <n v="0"/>
    <n v="0"/>
    <n v="21"/>
    <m/>
    <n v="0"/>
    <n v="0"/>
    <n v="310"/>
    <n v="124.21022460000002"/>
  </r>
  <r>
    <n v="2013"/>
    <s v="2A3"/>
    <x v="1"/>
    <n v="23101"/>
    <n v="3711302"/>
    <n v="20"/>
    <s v="Sq. metre"/>
    <s v="Output"/>
    <n v="9827"/>
    <n v="1"/>
    <s v="CO2"/>
    <n v="0.16700000000000001"/>
    <n v="1.7850000000000001E-2"/>
    <n v="1"/>
    <m/>
    <n v="0"/>
    <n v="0"/>
    <n v="21"/>
    <m/>
    <n v="0"/>
    <n v="0"/>
    <n v="310"/>
    <n v="29.293795650000003"/>
  </r>
  <r>
    <n v="2013"/>
    <s v="2A3"/>
    <x v="1"/>
    <n v="23101"/>
    <n v="3711302"/>
    <n v="20"/>
    <s v="Sq. metre"/>
    <s v="Output"/>
    <n v="11635"/>
    <n v="1"/>
    <s v="CO2"/>
    <n v="0.16700000000000001"/>
    <n v="1.7850000000000001E-2"/>
    <n v="1"/>
    <m/>
    <n v="0"/>
    <n v="0"/>
    <n v="21"/>
    <m/>
    <n v="0"/>
    <n v="0"/>
    <n v="310"/>
    <n v="34.683353250000003"/>
  </r>
  <r>
    <n v="2013"/>
    <s v="2A3"/>
    <x v="1"/>
    <n v="23101"/>
    <n v="3711302"/>
    <n v="20"/>
    <s v="Sq. metre"/>
    <s v="Output"/>
    <n v="106755"/>
    <n v="1"/>
    <s v="CO2"/>
    <n v="0.16700000000000001"/>
    <n v="1.7850000000000001E-2"/>
    <n v="1"/>
    <m/>
    <n v="0"/>
    <n v="0"/>
    <n v="21"/>
    <m/>
    <n v="0"/>
    <n v="0"/>
    <n v="310"/>
    <n v="318.23131725000007"/>
  </r>
  <r>
    <n v="2013"/>
    <s v="2A3"/>
    <x v="1"/>
    <n v="23101"/>
    <n v="3711302"/>
    <n v="20"/>
    <s v="Sq. metre"/>
    <s v="Output"/>
    <n v="854997"/>
    <n v="1"/>
    <s v="CO2"/>
    <n v="0.16700000000000001"/>
    <n v="1.7850000000000001E-2"/>
    <n v="1"/>
    <m/>
    <n v="0"/>
    <n v="0"/>
    <n v="21"/>
    <m/>
    <n v="0"/>
    <n v="0"/>
    <n v="310"/>
    <n v="2548.7033071500005"/>
  </r>
  <r>
    <n v="2013"/>
    <s v="2A3"/>
    <x v="1"/>
    <n v="23101"/>
    <n v="3711302"/>
    <n v="20"/>
    <s v="Sq. metre"/>
    <s v="Output"/>
    <n v="25326"/>
    <n v="1"/>
    <s v="CO2"/>
    <n v="0.16700000000000001"/>
    <n v="1.7850000000000001E-2"/>
    <n v="1"/>
    <m/>
    <n v="0"/>
    <n v="0"/>
    <n v="21"/>
    <m/>
    <n v="0"/>
    <n v="0"/>
    <n v="310"/>
    <n v="75.495539700000009"/>
  </r>
  <r>
    <n v="2013"/>
    <s v="2A3"/>
    <x v="1"/>
    <n v="23101"/>
    <n v="3711302"/>
    <n v="20"/>
    <s v="Sq. metre"/>
    <s v="Output"/>
    <n v="184157"/>
    <n v="1"/>
    <s v="CO2"/>
    <n v="0.16700000000000001"/>
    <n v="1.7850000000000001E-2"/>
    <n v="1"/>
    <m/>
    <n v="0"/>
    <n v="0"/>
    <n v="21"/>
    <m/>
    <n v="0"/>
    <n v="0"/>
    <n v="310"/>
    <n v="548.96280915000011"/>
  </r>
  <r>
    <n v="2013"/>
    <s v="2A3"/>
    <x v="1"/>
    <n v="23101"/>
    <n v="3711302"/>
    <n v="20"/>
    <s v="Sq. metre"/>
    <s v="Output"/>
    <n v="15848"/>
    <n v="1"/>
    <s v="CO2"/>
    <n v="0.16700000000000001"/>
    <n v="1.7850000000000001E-2"/>
    <n v="1"/>
    <m/>
    <n v="0"/>
    <n v="0"/>
    <n v="21"/>
    <m/>
    <n v="0"/>
    <n v="0"/>
    <n v="310"/>
    <n v="47.242095600000006"/>
  </r>
  <r>
    <n v="2013"/>
    <s v="2A3"/>
    <x v="1"/>
    <n v="23101"/>
    <n v="3711304"/>
    <n v="20"/>
    <s v="Sq. metre"/>
    <s v="Output"/>
    <n v="22235"/>
    <n v="2"/>
    <s v="CO2"/>
    <n v="0.16700000000000001"/>
    <n v="1.7850000000000001E-2"/>
    <n v="1"/>
    <m/>
    <n v="0"/>
    <n v="0"/>
    <n v="21"/>
    <m/>
    <n v="0"/>
    <n v="0"/>
    <n v="310"/>
    <n v="66.281423250000017"/>
  </r>
  <r>
    <n v="2013"/>
    <s v="2A3"/>
    <x v="1"/>
    <n v="23101"/>
    <n v="3711304"/>
    <n v="20"/>
    <s v="Sq. metre"/>
    <s v="Output"/>
    <n v="300461"/>
    <n v="1"/>
    <s v="CO2"/>
    <n v="0.16700000000000001"/>
    <n v="1.7850000000000001E-2"/>
    <n v="1"/>
    <m/>
    <n v="0"/>
    <n v="0"/>
    <n v="21"/>
    <m/>
    <n v="0"/>
    <n v="0"/>
    <n v="310"/>
    <n v="895.65921795000008"/>
  </r>
  <r>
    <n v="2013"/>
    <s v="2A3"/>
    <x v="1"/>
    <n v="23101"/>
    <n v="3711304"/>
    <n v="20"/>
    <s v="Sq. metre"/>
    <s v="Output"/>
    <n v="105559"/>
    <n v="2"/>
    <s v="CO2"/>
    <n v="0.16700000000000001"/>
    <n v="1.7850000000000001E-2"/>
    <n v="1"/>
    <m/>
    <n v="0"/>
    <n v="0"/>
    <n v="21"/>
    <m/>
    <n v="0"/>
    <n v="0"/>
    <n v="310"/>
    <n v="314.66610105000007"/>
  </r>
  <r>
    <n v="2013"/>
    <s v="2A3"/>
    <x v="1"/>
    <n v="23101"/>
    <n v="3711304"/>
    <n v="20"/>
    <s v="Sq. metre"/>
    <s v="Output"/>
    <n v="124006"/>
    <n v="2"/>
    <s v="CO2"/>
    <n v="0.16700000000000001"/>
    <n v="1.7850000000000001E-2"/>
    <n v="1"/>
    <m/>
    <n v="0"/>
    <n v="0"/>
    <n v="21"/>
    <m/>
    <n v="0"/>
    <n v="0"/>
    <n v="310"/>
    <n v="369.65568570000005"/>
  </r>
  <r>
    <n v="2013"/>
    <s v="2A3"/>
    <x v="1"/>
    <n v="23101"/>
    <n v="3711304"/>
    <n v="20"/>
    <s v="Sq. metre"/>
    <s v="Output"/>
    <n v="212836"/>
    <n v="1"/>
    <s v="CO2"/>
    <n v="0.16700000000000001"/>
    <n v="1.7850000000000001E-2"/>
    <n v="1"/>
    <m/>
    <n v="0"/>
    <n v="0"/>
    <n v="21"/>
    <m/>
    <n v="0"/>
    <n v="0"/>
    <n v="310"/>
    <n v="634.45347420000007"/>
  </r>
  <r>
    <n v="2013"/>
    <s v="2A3"/>
    <x v="1"/>
    <n v="23101"/>
    <n v="3711305"/>
    <n v="20"/>
    <s v="Sq. metre"/>
    <s v="Output"/>
    <n v="37776826"/>
    <n v="1"/>
    <s v="CO2"/>
    <n v="0.16700000000000001"/>
    <n v="1.7850000000000001E-2"/>
    <n v="1"/>
    <m/>
    <n v="0"/>
    <n v="0"/>
    <n v="21"/>
    <m/>
    <n v="0"/>
    <n v="0"/>
    <n v="310"/>
    <n v="112610.82946470001"/>
  </r>
  <r>
    <n v="2013"/>
    <s v="2A3"/>
    <x v="1"/>
    <n v="23101"/>
    <n v="3711399"/>
    <n v="20"/>
    <s v="Sq. metre"/>
    <s v="Output"/>
    <n v="33714"/>
    <n v="2"/>
    <s v="CO2"/>
    <n v="0.16700000000000001"/>
    <n v="1.7850000000000001E-2"/>
    <n v="1"/>
    <m/>
    <n v="0"/>
    <n v="0"/>
    <n v="21"/>
    <m/>
    <n v="0"/>
    <n v="0"/>
    <n v="310"/>
    <n v="100.49974830000001"/>
  </r>
  <r>
    <n v="2013"/>
    <s v="2A3"/>
    <x v="1"/>
    <n v="23101"/>
    <n v="3711399"/>
    <n v="20"/>
    <s v="Sq. metre"/>
    <s v="Output"/>
    <n v="1440"/>
    <n v="2"/>
    <s v="CO2"/>
    <n v="0.16700000000000001"/>
    <n v="1.7850000000000001E-2"/>
    <n v="1"/>
    <m/>
    <n v="0"/>
    <n v="0"/>
    <n v="21"/>
    <m/>
    <n v="0"/>
    <n v="0"/>
    <n v="310"/>
    <n v="4.292568000000001"/>
  </r>
  <r>
    <n v="2013"/>
    <s v="2A3"/>
    <x v="1"/>
    <n v="23101"/>
    <n v="3711399"/>
    <n v="20"/>
    <s v="Sq. metre"/>
    <s v="Output"/>
    <n v="17868046"/>
    <n v="1"/>
    <s v="CO2"/>
    <n v="0.16700000000000001"/>
    <n v="1.7850000000000001E-2"/>
    <n v="1"/>
    <m/>
    <n v="0"/>
    <n v="0"/>
    <n v="21"/>
    <m/>
    <n v="0"/>
    <n v="0"/>
    <n v="310"/>
    <n v="53263.751723700007"/>
  </r>
  <r>
    <n v="2013"/>
    <s v="2A3"/>
    <x v="1"/>
    <n v="23101"/>
    <n v="3711399"/>
    <n v="20"/>
    <s v="Sq. metre"/>
    <s v="Output"/>
    <n v="7593285"/>
    <n v="1"/>
    <s v="CO2"/>
    <n v="0.16700000000000001"/>
    <n v="1.7850000000000001E-2"/>
    <n v="1"/>
    <m/>
    <n v="0"/>
    <n v="0"/>
    <n v="21"/>
    <m/>
    <n v="0"/>
    <n v="0"/>
    <n v="310"/>
    <n v="22635.202920750002"/>
  </r>
  <r>
    <n v="2013"/>
    <s v="2A3"/>
    <x v="1"/>
    <n v="23101"/>
    <n v="3711399"/>
    <n v="20"/>
    <s v="Sq. metre"/>
    <s v="Output"/>
    <n v="196803"/>
    <n v="1"/>
    <s v="CO2"/>
    <n v="0.16700000000000001"/>
    <n v="1.7850000000000001E-2"/>
    <n v="1"/>
    <m/>
    <n v="0"/>
    <n v="0"/>
    <n v="21"/>
    <m/>
    <n v="0"/>
    <n v="0"/>
    <n v="310"/>
    <n v="586.65990285000009"/>
  </r>
  <r>
    <n v="2013"/>
    <s v="2A3"/>
    <x v="1"/>
    <n v="23101"/>
    <n v="3711399"/>
    <n v="20"/>
    <s v="Sq. metre"/>
    <s v="Output"/>
    <n v="280872"/>
    <n v="2"/>
    <s v="CO2"/>
    <n v="0.16700000000000001"/>
    <n v="1.7850000000000001E-2"/>
    <n v="1"/>
    <m/>
    <n v="0"/>
    <n v="0"/>
    <n v="21"/>
    <m/>
    <n v="0"/>
    <n v="0"/>
    <n v="310"/>
    <n v="837.26538840000012"/>
  </r>
  <r>
    <n v="2013"/>
    <s v="2A3"/>
    <x v="1"/>
    <n v="23101"/>
    <n v="3711399"/>
    <n v="20"/>
    <s v="Sq. metre"/>
    <s v="Output"/>
    <n v="59662006"/>
    <n v="1"/>
    <s v="CO2"/>
    <n v="0.16700000000000001"/>
    <n v="1.7850000000000001E-2"/>
    <n v="1"/>
    <m/>
    <n v="0"/>
    <n v="0"/>
    <n v="21"/>
    <m/>
    <n v="0"/>
    <n v="0"/>
    <n v="310"/>
    <n v="177849.45678570002"/>
  </r>
  <r>
    <n v="2013"/>
    <s v="2A3"/>
    <x v="1"/>
    <n v="23101"/>
    <n v="3711399"/>
    <n v="20"/>
    <s v="Sq. metre"/>
    <s v="Output"/>
    <n v="166744"/>
    <n v="1"/>
    <s v="CO2"/>
    <n v="0.16700000000000001"/>
    <n v="1.7850000000000001E-2"/>
    <n v="1"/>
    <m/>
    <n v="0"/>
    <n v="0"/>
    <n v="21"/>
    <m/>
    <n v="0"/>
    <n v="0"/>
    <n v="310"/>
    <n v="497.05552680000011"/>
  </r>
  <r>
    <n v="2013"/>
    <s v="2A3"/>
    <x v="1"/>
    <n v="23101"/>
    <n v="3711399"/>
    <n v="20"/>
    <s v="Sq. metre"/>
    <s v="Output"/>
    <n v="595731.5"/>
    <n v="1"/>
    <s v="CO2"/>
    <n v="0.16700000000000001"/>
    <n v="1.7850000000000001E-2"/>
    <n v="1"/>
    <m/>
    <n v="0"/>
    <n v="0"/>
    <n v="21"/>
    <m/>
    <n v="0"/>
    <n v="0"/>
    <n v="310"/>
    <n v="1775.8458149250002"/>
  </r>
  <r>
    <n v="2013"/>
    <s v="2A3"/>
    <x v="1"/>
    <n v="23101"/>
    <n v="3711401"/>
    <n v="20"/>
    <s v="Sq. metre"/>
    <s v="Output"/>
    <n v="20824"/>
    <n v="1"/>
    <s v="CO2"/>
    <n v="0.16700000000000001"/>
    <n v="1.7850000000000001E-2"/>
    <n v="1"/>
    <m/>
    <n v="0"/>
    <n v="0"/>
    <n v="21"/>
    <m/>
    <n v="0"/>
    <n v="0"/>
    <n v="310"/>
    <n v="62.07530280000001"/>
  </r>
  <r>
    <n v="2013"/>
    <s v="2A3"/>
    <x v="1"/>
    <n v="23101"/>
    <n v="3711401"/>
    <n v="20"/>
    <s v="Sq. metre"/>
    <s v="Output"/>
    <n v="76701"/>
    <n v="3"/>
    <s v="CO2"/>
    <n v="0.16700000000000001"/>
    <n v="1.7850000000000001E-2"/>
    <n v="1"/>
    <m/>
    <n v="0"/>
    <n v="0"/>
    <n v="21"/>
    <m/>
    <n v="0"/>
    <n v="0"/>
    <n v="310"/>
    <n v="228.64184595000003"/>
  </r>
  <r>
    <n v="2013"/>
    <s v="2A3"/>
    <x v="1"/>
    <n v="23101"/>
    <n v="3711401"/>
    <n v="20"/>
    <s v="Sq. metre"/>
    <s v="Output"/>
    <n v="5432"/>
    <n v="1"/>
    <s v="CO2"/>
    <n v="0.16700000000000001"/>
    <n v="1.7850000000000001E-2"/>
    <n v="1"/>
    <m/>
    <n v="0"/>
    <n v="0"/>
    <n v="21"/>
    <m/>
    <n v="0"/>
    <n v="0"/>
    <n v="310"/>
    <n v="16.192520400000003"/>
  </r>
  <r>
    <n v="2013"/>
    <s v="2A3"/>
    <x v="1"/>
    <n v="23101"/>
    <n v="3711401"/>
    <n v="20"/>
    <s v="Sq. metre"/>
    <s v="Output"/>
    <n v="3610733"/>
    <n v="1"/>
    <s v="CO2"/>
    <n v="0.16700000000000001"/>
    <n v="1.7850000000000001E-2"/>
    <n v="1"/>
    <m/>
    <n v="0"/>
    <n v="0"/>
    <n v="21"/>
    <m/>
    <n v="0"/>
    <n v="0"/>
    <n v="310"/>
    <n v="10763.414536350003"/>
  </r>
  <r>
    <n v="2013"/>
    <s v="2A3"/>
    <x v="1"/>
    <n v="23101"/>
    <n v="3711401"/>
    <n v="20"/>
    <s v="Sq. metre"/>
    <s v="Output"/>
    <n v="361876"/>
    <n v="1"/>
    <s v="CO2"/>
    <n v="0.16700000000000001"/>
    <n v="1.7850000000000001E-2"/>
    <n v="1"/>
    <m/>
    <n v="0"/>
    <n v="0"/>
    <n v="21"/>
    <m/>
    <n v="0"/>
    <n v="0"/>
    <n v="310"/>
    <n v="1078.7342622000001"/>
  </r>
  <r>
    <n v="2013"/>
    <s v="2A3"/>
    <x v="1"/>
    <n v="23101"/>
    <n v="3711401"/>
    <n v="20"/>
    <s v="Sq. metre"/>
    <s v="Output"/>
    <n v="751964"/>
    <n v="1"/>
    <s v="CO2"/>
    <n v="0.16700000000000001"/>
    <n v="1.7850000000000001E-2"/>
    <n v="1"/>
    <m/>
    <n v="0"/>
    <n v="0"/>
    <n v="21"/>
    <m/>
    <n v="0"/>
    <n v="0"/>
    <n v="310"/>
    <n v="2241.5670858000003"/>
  </r>
  <r>
    <n v="2013"/>
    <s v="2A3"/>
    <x v="1"/>
    <n v="23101"/>
    <n v="3711401"/>
    <n v="20"/>
    <s v="Sq. metre"/>
    <s v="Output"/>
    <n v="314562"/>
    <n v="3"/>
    <s v="CO2"/>
    <n v="0.16700000000000001"/>
    <n v="1.7850000000000001E-2"/>
    <n v="1"/>
    <m/>
    <n v="0"/>
    <n v="0"/>
    <n v="21"/>
    <m/>
    <n v="0"/>
    <n v="0"/>
    <n v="310"/>
    <n v="937.69359390000022"/>
  </r>
  <r>
    <n v="2013"/>
    <s v="2A3"/>
    <x v="1"/>
    <n v="23101"/>
    <n v="3711499"/>
    <n v="20"/>
    <s v="Sq. metre"/>
    <s v="Output"/>
    <n v="5633"/>
    <n v="1"/>
    <s v="CO2"/>
    <n v="0.16700000000000001"/>
    <n v="1.7850000000000001E-2"/>
    <n v="1"/>
    <m/>
    <n v="0"/>
    <n v="0"/>
    <n v="21"/>
    <m/>
    <n v="0"/>
    <n v="0"/>
    <n v="310"/>
    <n v="16.791691350000001"/>
  </r>
  <r>
    <n v="2013"/>
    <s v="2A3"/>
    <x v="1"/>
    <n v="23101"/>
    <n v="3711499"/>
    <n v="20"/>
    <s v="Sq. metre"/>
    <s v="Output"/>
    <n v="285320"/>
    <n v="1"/>
    <s v="CO2"/>
    <n v="0.16700000000000001"/>
    <n v="1.7850000000000001E-2"/>
    <n v="1"/>
    <m/>
    <n v="0"/>
    <n v="0"/>
    <n v="21"/>
    <m/>
    <n v="0"/>
    <n v="0"/>
    <n v="310"/>
    <n v="850.52465400000006"/>
  </r>
  <r>
    <n v="2013"/>
    <s v="2A3"/>
    <x v="1"/>
    <n v="23101"/>
    <n v="3711499"/>
    <n v="20"/>
    <s v="Sq. metre"/>
    <s v="Output"/>
    <n v="525904"/>
    <n v="1"/>
    <s v="CO2"/>
    <n v="0.16700000000000001"/>
    <n v="1.7850000000000001E-2"/>
    <n v="1"/>
    <m/>
    <n v="0"/>
    <n v="0"/>
    <n v="21"/>
    <m/>
    <n v="0"/>
    <n v="0"/>
    <n v="310"/>
    <n v="1567.6935288000002"/>
  </r>
  <r>
    <n v="2013"/>
    <s v="2A3"/>
    <x v="1"/>
    <n v="23101"/>
    <n v="3711499"/>
    <n v="20"/>
    <s v="Sq. metre"/>
    <s v="Output"/>
    <n v="46896"/>
    <n v="4"/>
    <s v="CO2"/>
    <n v="0.16700000000000001"/>
    <n v="1.7850000000000001E-2"/>
    <n v="1"/>
    <m/>
    <n v="0"/>
    <n v="0"/>
    <n v="21"/>
    <m/>
    <n v="0"/>
    <n v="0"/>
    <n v="310"/>
    <n v="139.79463120000003"/>
  </r>
  <r>
    <n v="2013"/>
    <s v="2A3"/>
    <x v="1"/>
    <n v="23101"/>
    <n v="3711499"/>
    <n v="20"/>
    <s v="Sq. metre"/>
    <s v="Output"/>
    <n v="887819"/>
    <n v="1"/>
    <s v="CO2"/>
    <n v="0.16700000000000001"/>
    <n v="1.7850000000000001E-2"/>
    <n v="1"/>
    <m/>
    <n v="0"/>
    <n v="0"/>
    <n v="21"/>
    <m/>
    <n v="0"/>
    <n v="0"/>
    <n v="310"/>
    <n v="2646.5440480500006"/>
  </r>
  <r>
    <n v="2013"/>
    <s v="2A3"/>
    <x v="1"/>
    <n v="23101"/>
    <n v="3711499"/>
    <n v="20"/>
    <s v="Sq. metre"/>
    <s v="Output"/>
    <n v="158802"/>
    <n v="1"/>
    <s v="CO2"/>
    <n v="0.16700000000000001"/>
    <n v="1.7850000000000001E-2"/>
    <n v="1"/>
    <m/>
    <n v="0"/>
    <n v="0"/>
    <n v="21"/>
    <m/>
    <n v="0"/>
    <n v="0"/>
    <n v="310"/>
    <n v="473.38082190000006"/>
  </r>
  <r>
    <n v="2013"/>
    <s v="2A3"/>
    <x v="1"/>
    <n v="23101"/>
    <n v="3711499"/>
    <n v="20"/>
    <s v="Sq. metre"/>
    <s v="Output"/>
    <n v="7596"/>
    <n v="2"/>
    <s v="CO2"/>
    <n v="0.16700000000000001"/>
    <n v="1.7850000000000001E-2"/>
    <n v="1"/>
    <m/>
    <n v="0"/>
    <n v="0"/>
    <n v="21"/>
    <m/>
    <n v="0"/>
    <n v="0"/>
    <n v="310"/>
    <n v="22.643296200000005"/>
  </r>
  <r>
    <n v="2013"/>
    <s v="2A3"/>
    <x v="1"/>
    <n v="23101"/>
    <n v="3711500"/>
    <n v="20"/>
    <s v="Sq. metre"/>
    <s v="Output"/>
    <n v="133554"/>
    <n v="1"/>
    <s v="CO2"/>
    <n v="0.16700000000000001"/>
    <n v="1.7850000000000001E-2"/>
    <n v="1"/>
    <m/>
    <n v="0"/>
    <n v="0"/>
    <n v="21"/>
    <m/>
    <n v="0"/>
    <n v="0"/>
    <n v="310"/>
    <n v="398.11779630000001"/>
  </r>
  <r>
    <n v="2013"/>
    <s v="2A3"/>
    <x v="1"/>
    <n v="23101"/>
    <n v="3711500"/>
    <n v="20"/>
    <s v="Sq. metre"/>
    <s v="Output"/>
    <n v="30111"/>
    <n v="1"/>
    <s v="CO2"/>
    <n v="0.16700000000000001"/>
    <n v="1.7850000000000001E-2"/>
    <n v="1"/>
    <m/>
    <n v="0"/>
    <n v="0"/>
    <n v="21"/>
    <m/>
    <n v="0"/>
    <n v="0"/>
    <n v="310"/>
    <n v="89.759385450000011"/>
  </r>
  <r>
    <n v="2013"/>
    <s v="2A3"/>
    <x v="1"/>
    <n v="23101"/>
    <n v="3711500"/>
    <n v="20"/>
    <s v="Sq. metre"/>
    <s v="Output"/>
    <n v="231811"/>
    <n v="4"/>
    <s v="CO2"/>
    <n v="0.16700000000000001"/>
    <n v="1.7850000000000001E-2"/>
    <n v="1"/>
    <m/>
    <n v="0"/>
    <n v="0"/>
    <n v="21"/>
    <m/>
    <n v="0"/>
    <n v="0"/>
    <n v="310"/>
    <n v="691.01700045000018"/>
  </r>
  <r>
    <n v="2013"/>
    <s v="2A3"/>
    <x v="1"/>
    <n v="23101"/>
    <n v="3711500"/>
    <n v="20"/>
    <s v="Sq. metre"/>
    <s v="Output"/>
    <n v="279428"/>
    <n v="2"/>
    <s v="CO2"/>
    <n v="0.16700000000000001"/>
    <n v="1.7850000000000001E-2"/>
    <n v="1"/>
    <m/>
    <n v="0"/>
    <n v="0"/>
    <n v="21"/>
    <m/>
    <n v="0"/>
    <n v="0"/>
    <n v="310"/>
    <n v="832.96089660000007"/>
  </r>
  <r>
    <n v="2013"/>
    <s v="2A3"/>
    <x v="1"/>
    <n v="23101"/>
    <n v="3711500"/>
    <n v="20"/>
    <s v="Sq. metre"/>
    <s v="Output"/>
    <n v="9536"/>
    <n v="5"/>
    <s v="CO2"/>
    <n v="0.16700000000000001"/>
    <n v="1.7850000000000001E-2"/>
    <n v="1"/>
    <m/>
    <n v="0"/>
    <n v="0"/>
    <n v="21"/>
    <m/>
    <n v="0"/>
    <n v="0"/>
    <n v="310"/>
    <n v="28.426339200000005"/>
  </r>
  <r>
    <n v="2013"/>
    <s v="2A3"/>
    <x v="1"/>
    <n v="23101"/>
    <n v="3711500"/>
    <n v="20"/>
    <s v="Sq. metre"/>
    <s v="Output"/>
    <n v="7165"/>
    <n v="2"/>
    <s v="CO2"/>
    <n v="0.16700000000000001"/>
    <n v="1.7850000000000001E-2"/>
    <n v="1"/>
    <m/>
    <n v="0"/>
    <n v="0"/>
    <n v="21"/>
    <m/>
    <n v="0"/>
    <n v="0"/>
    <n v="310"/>
    <n v="21.358506750000004"/>
  </r>
  <r>
    <n v="2013"/>
    <s v="2A3"/>
    <x v="1"/>
    <n v="23101"/>
    <n v="3711500"/>
    <n v="20"/>
    <s v="Sq. metre"/>
    <s v="Output"/>
    <n v="86965"/>
    <n v="2"/>
    <s v="CO2"/>
    <n v="0.16700000000000001"/>
    <n v="1.7850000000000001E-2"/>
    <n v="1"/>
    <m/>
    <n v="0"/>
    <n v="0"/>
    <n v="21"/>
    <m/>
    <n v="0"/>
    <n v="0"/>
    <n v="310"/>
    <n v="259.23831675000002"/>
  </r>
  <r>
    <n v="2013"/>
    <s v="2A3"/>
    <x v="1"/>
    <n v="23101"/>
    <n v="3711602"/>
    <n v="9"/>
    <s v="Kg"/>
    <s v="Output"/>
    <n v="43003"/>
    <n v="1"/>
    <s v="CO2"/>
    <n v="0.16700000000000001"/>
    <n v="1"/>
    <n v="1"/>
    <m/>
    <n v="0"/>
    <n v="0"/>
    <n v="21"/>
    <m/>
    <n v="0"/>
    <n v="0"/>
    <n v="310"/>
    <n v="7.1815009999999999"/>
  </r>
  <r>
    <n v="2013"/>
    <s v="2A3"/>
    <x v="1"/>
    <n v="23101"/>
    <n v="3711701"/>
    <n v="27"/>
    <s v="Tonne"/>
    <s v="Output"/>
    <n v="692"/>
    <n v="1"/>
    <s v="CO2"/>
    <n v="0.16700000000000001"/>
    <n v="1"/>
    <n v="1"/>
    <m/>
    <n v="0"/>
    <n v="0"/>
    <n v="21"/>
    <m/>
    <n v="0"/>
    <n v="0"/>
    <n v="310"/>
    <n v="115.56400000000001"/>
  </r>
  <r>
    <n v="2013"/>
    <s v="2A3"/>
    <x v="1"/>
    <n v="23101"/>
    <n v="3711799"/>
    <n v="9"/>
    <s v="Kg"/>
    <s v="Output"/>
    <n v="8399"/>
    <n v="2"/>
    <s v="CO2"/>
    <n v="0.16700000000000001"/>
    <n v="1"/>
    <n v="1"/>
    <m/>
    <n v="0"/>
    <n v="0"/>
    <n v="21"/>
    <m/>
    <n v="0"/>
    <n v="0"/>
    <n v="310"/>
    <n v="1.402633"/>
  </r>
  <r>
    <n v="2013"/>
    <s v="2A3"/>
    <x v="1"/>
    <n v="23101"/>
    <n v="3712999"/>
    <n v="9"/>
    <s v="Kg"/>
    <s v="Output"/>
    <n v="16979"/>
    <n v="2"/>
    <s v="CO2"/>
    <n v="0.16700000000000001"/>
    <n v="1"/>
    <n v="1"/>
    <m/>
    <n v="0"/>
    <n v="0"/>
    <n v="21"/>
    <m/>
    <n v="0"/>
    <n v="0"/>
    <n v="310"/>
    <n v="2.835493"/>
  </r>
  <r>
    <n v="2013"/>
    <s v="2A3"/>
    <x v="1"/>
    <n v="23102"/>
    <n v="3711103"/>
    <n v="9"/>
    <s v="Kg"/>
    <s v="Output"/>
    <n v="754994"/>
    <n v="1"/>
    <s v="CO2"/>
    <n v="0.16700000000000001"/>
    <n v="1"/>
    <n v="1"/>
    <m/>
    <n v="0"/>
    <n v="0"/>
    <n v="21"/>
    <m/>
    <n v="0"/>
    <n v="0"/>
    <n v="310"/>
    <n v="126.08399800000001"/>
  </r>
  <r>
    <n v="2013"/>
    <s v="2A3"/>
    <x v="1"/>
    <n v="23102"/>
    <n v="3711103"/>
    <n v="9"/>
    <s v="Kg"/>
    <s v="Output"/>
    <n v="2192182"/>
    <n v="1"/>
    <s v="CO2"/>
    <n v="0.16700000000000001"/>
    <n v="1"/>
    <n v="1"/>
    <m/>
    <n v="0"/>
    <n v="0"/>
    <n v="21"/>
    <m/>
    <n v="0"/>
    <n v="0"/>
    <n v="310"/>
    <n v="366.09439400000002"/>
  </r>
  <r>
    <n v="2013"/>
    <s v="2A3"/>
    <x v="1"/>
    <n v="23102"/>
    <n v="3711103"/>
    <n v="9"/>
    <s v="Kg"/>
    <s v="Output"/>
    <n v="831552"/>
    <n v="1"/>
    <s v="CO2"/>
    <n v="0.16700000000000001"/>
    <n v="1"/>
    <n v="1"/>
    <m/>
    <n v="0"/>
    <n v="0"/>
    <n v="21"/>
    <m/>
    <n v="0"/>
    <n v="0"/>
    <n v="310"/>
    <n v="138.86918400000002"/>
  </r>
  <r>
    <n v="2013"/>
    <s v="2A3"/>
    <x v="1"/>
    <n v="23102"/>
    <n v="3711199"/>
    <n v="9"/>
    <s v="Kg"/>
    <s v="Output"/>
    <n v="1062886"/>
    <n v="1"/>
    <s v="CO2"/>
    <n v="0.16700000000000001"/>
    <n v="1"/>
    <n v="1"/>
    <m/>
    <n v="0"/>
    <n v="0"/>
    <n v="21"/>
    <m/>
    <n v="0"/>
    <n v="0"/>
    <n v="310"/>
    <n v="177.50196199999999"/>
  </r>
  <r>
    <n v="2013"/>
    <s v="2A3"/>
    <x v="1"/>
    <n v="23102"/>
    <n v="3712101"/>
    <n v="9"/>
    <s v="Kg"/>
    <s v="Output"/>
    <n v="45218642"/>
    <n v="2"/>
    <s v="CO2"/>
    <n v="0.16700000000000001"/>
    <n v="1"/>
    <n v="1"/>
    <m/>
    <n v="0"/>
    <n v="0"/>
    <n v="21"/>
    <m/>
    <n v="0"/>
    <n v="0"/>
    <n v="310"/>
    <n v="7551.5132140000005"/>
  </r>
  <r>
    <n v="2013"/>
    <s v="2A3"/>
    <x v="1"/>
    <n v="23102"/>
    <n v="3712101"/>
    <n v="9"/>
    <s v="Kg"/>
    <s v="Output"/>
    <n v="7339.5"/>
    <n v="1"/>
    <s v="CO2"/>
    <n v="0.16700000000000001"/>
    <n v="1"/>
    <n v="1"/>
    <m/>
    <n v="0"/>
    <n v="0"/>
    <n v="21"/>
    <m/>
    <n v="0"/>
    <n v="0"/>
    <n v="310"/>
    <n v="1.2256965"/>
  </r>
  <r>
    <n v="2013"/>
    <s v="2A3"/>
    <x v="1"/>
    <n v="23102"/>
    <n v="3712101"/>
    <n v="9"/>
    <s v="Kg"/>
    <s v="Output"/>
    <n v="41127"/>
    <n v="1"/>
    <s v="CO2"/>
    <n v="0.16700000000000001"/>
    <n v="1"/>
    <n v="1"/>
    <m/>
    <n v="0"/>
    <n v="0"/>
    <n v="21"/>
    <m/>
    <n v="0"/>
    <n v="0"/>
    <n v="310"/>
    <n v="6.8682090000000011"/>
  </r>
  <r>
    <n v="2013"/>
    <s v="2A3"/>
    <x v="1"/>
    <n v="23102"/>
    <n v="3712102"/>
    <n v="9"/>
    <s v="Kg"/>
    <s v="Output"/>
    <n v="1183619"/>
    <n v="1"/>
    <s v="CO2"/>
    <n v="0.16700000000000001"/>
    <n v="1"/>
    <n v="1"/>
    <m/>
    <n v="0"/>
    <n v="0"/>
    <n v="21"/>
    <m/>
    <n v="0"/>
    <n v="0"/>
    <n v="310"/>
    <n v="197.66437300000001"/>
  </r>
  <r>
    <n v="2013"/>
    <s v="2A3"/>
    <x v="1"/>
    <n v="23102"/>
    <n v="3712103"/>
    <n v="27"/>
    <s v="Tonne"/>
    <s v="Output"/>
    <n v="229"/>
    <n v="6"/>
    <s v="CO2"/>
    <n v="0.16700000000000001"/>
    <n v="1"/>
    <n v="1"/>
    <m/>
    <n v="0"/>
    <n v="0"/>
    <n v="21"/>
    <m/>
    <n v="0"/>
    <n v="0"/>
    <n v="310"/>
    <n v="38.243000000000002"/>
  </r>
  <r>
    <n v="2013"/>
    <s v="2A3"/>
    <x v="1"/>
    <n v="23102"/>
    <n v="3712103"/>
    <n v="27"/>
    <s v="Tonne"/>
    <s v="Output"/>
    <n v="1138.5"/>
    <n v="2"/>
    <s v="CO2"/>
    <n v="0.16700000000000001"/>
    <n v="1"/>
    <n v="1"/>
    <m/>
    <n v="0"/>
    <n v="0"/>
    <n v="21"/>
    <m/>
    <n v="0"/>
    <n v="0"/>
    <n v="310"/>
    <n v="190.12950000000001"/>
  </r>
  <r>
    <n v="2013"/>
    <s v="2A3"/>
    <x v="1"/>
    <n v="23102"/>
    <n v="3712103"/>
    <n v="27"/>
    <s v="Tonne"/>
    <s v="Output"/>
    <n v="673"/>
    <n v="1"/>
    <s v="CO2"/>
    <n v="0.16700000000000001"/>
    <n v="1"/>
    <n v="1"/>
    <m/>
    <n v="0"/>
    <n v="0"/>
    <n v="21"/>
    <m/>
    <n v="0"/>
    <n v="0"/>
    <n v="310"/>
    <n v="112.39100000000001"/>
  </r>
  <r>
    <n v="2013"/>
    <s v="2A3"/>
    <x v="1"/>
    <n v="23102"/>
    <n v="3712103"/>
    <n v="27"/>
    <s v="Tonne"/>
    <s v="Output"/>
    <n v="14590"/>
    <n v="1"/>
    <s v="CO2"/>
    <n v="0.16700000000000001"/>
    <n v="1"/>
    <n v="1"/>
    <m/>
    <n v="0"/>
    <n v="0"/>
    <n v="21"/>
    <m/>
    <n v="0"/>
    <n v="0"/>
    <n v="310"/>
    <n v="2436.5300000000002"/>
  </r>
  <r>
    <n v="2013"/>
    <s v="2A3"/>
    <x v="1"/>
    <n v="23102"/>
    <n v="3712999"/>
    <n v="9"/>
    <s v="Kg"/>
    <s v="Output"/>
    <n v="4955"/>
    <n v="1"/>
    <s v="CO2"/>
    <n v="0.16700000000000001"/>
    <n v="1"/>
    <n v="1"/>
    <m/>
    <n v="0"/>
    <n v="0"/>
    <n v="21"/>
    <m/>
    <n v="0"/>
    <n v="0"/>
    <n v="310"/>
    <n v="0.82748500000000003"/>
  </r>
  <r>
    <n v="2013"/>
    <s v="2A3"/>
    <x v="1"/>
    <n v="23102"/>
    <n v="3712999"/>
    <n v="9"/>
    <s v="Kg"/>
    <s v="Output"/>
    <n v="2700"/>
    <n v="2"/>
    <s v="CO2"/>
    <n v="0.16700000000000001"/>
    <n v="1"/>
    <n v="1"/>
    <m/>
    <n v="0"/>
    <n v="0"/>
    <n v="21"/>
    <m/>
    <n v="0"/>
    <n v="0"/>
    <n v="310"/>
    <n v="0.45090000000000002"/>
  </r>
  <r>
    <n v="2013"/>
    <s v="2A3"/>
    <x v="1"/>
    <n v="23102"/>
    <n v="3712999"/>
    <n v="9"/>
    <s v="Kg"/>
    <s v="Output"/>
    <n v="205827"/>
    <n v="3"/>
    <s v="CO2"/>
    <n v="0.16700000000000001"/>
    <n v="1"/>
    <n v="1"/>
    <m/>
    <n v="0"/>
    <n v="0"/>
    <n v="21"/>
    <m/>
    <n v="0"/>
    <n v="0"/>
    <n v="310"/>
    <n v="34.373109000000007"/>
  </r>
  <r>
    <n v="2013"/>
    <s v="2A3"/>
    <x v="1"/>
    <n v="23102"/>
    <n v="3712999"/>
    <n v="9"/>
    <s v="Kg"/>
    <s v="Output"/>
    <n v="10763.5"/>
    <n v="1"/>
    <s v="CO2"/>
    <n v="0.16700000000000001"/>
    <n v="1"/>
    <n v="1"/>
    <m/>
    <n v="0"/>
    <n v="0"/>
    <n v="21"/>
    <m/>
    <n v="0"/>
    <n v="0"/>
    <n v="310"/>
    <n v="1.7975045000000001"/>
  </r>
  <r>
    <n v="2013"/>
    <s v="2A3"/>
    <x v="1"/>
    <n v="23102"/>
    <n v="3712999"/>
    <n v="9"/>
    <s v="Kg"/>
    <s v="Output"/>
    <n v="18203"/>
    <n v="1"/>
    <s v="CO2"/>
    <n v="0.16700000000000001"/>
    <n v="1"/>
    <n v="1"/>
    <m/>
    <n v="0"/>
    <n v="0"/>
    <n v="21"/>
    <m/>
    <n v="0"/>
    <n v="0"/>
    <n v="310"/>
    <n v="3.0399010000000004"/>
  </r>
  <r>
    <n v="2013"/>
    <s v="2A3"/>
    <x v="1"/>
    <n v="23102"/>
    <n v="3712999"/>
    <n v="9"/>
    <s v="Kg"/>
    <s v="Output"/>
    <n v="49864"/>
    <n v="1"/>
    <s v="CO2"/>
    <n v="0.16700000000000001"/>
    <n v="1"/>
    <n v="1"/>
    <m/>
    <n v="0"/>
    <n v="0"/>
    <n v="21"/>
    <m/>
    <n v="0"/>
    <n v="0"/>
    <n v="310"/>
    <n v="8.3272880000000011"/>
  </r>
  <r>
    <n v="2013"/>
    <s v="2A4a"/>
    <x v="2"/>
    <n v="23931"/>
    <n v="1633003"/>
    <n v="27"/>
    <s v="Tonne"/>
    <s v="Input"/>
    <n v="1270.5"/>
    <n v="7"/>
    <s v="CO2"/>
    <n v="0.47732000000000002"/>
    <n v="1"/>
    <n v="1"/>
    <m/>
    <n v="0"/>
    <n v="0"/>
    <n v="21"/>
    <m/>
    <n v="0"/>
    <n v="0"/>
    <n v="310"/>
    <n v="606.43506000000002"/>
  </r>
  <r>
    <n v="2013"/>
    <s v="2A4a"/>
    <x v="2"/>
    <n v="23932"/>
    <n v="1633003"/>
    <n v="27"/>
    <s v="Tonne"/>
    <s v="Input"/>
    <n v="462"/>
    <n v="7"/>
    <s v="CO2"/>
    <n v="0.47732000000000002"/>
    <n v="1"/>
    <n v="1"/>
    <m/>
    <n v="0"/>
    <n v="0"/>
    <n v="21"/>
    <m/>
    <n v="0"/>
    <n v="0"/>
    <n v="310"/>
    <n v="220.52184"/>
  </r>
  <r>
    <n v="2013"/>
    <s v="2A4a"/>
    <x v="2"/>
    <n v="23932"/>
    <n v="1633003"/>
    <n v="27"/>
    <s v="Tonne"/>
    <s v="Input"/>
    <n v="544.5"/>
    <n v="6"/>
    <s v="CO2"/>
    <n v="0.47732000000000002"/>
    <n v="1"/>
    <n v="1"/>
    <m/>
    <n v="0"/>
    <n v="0"/>
    <n v="21"/>
    <m/>
    <n v="0"/>
    <n v="0"/>
    <n v="310"/>
    <n v="259.90073999999998"/>
  </r>
  <r>
    <n v="2013"/>
    <s v="2A4a"/>
    <x v="2"/>
    <n v="23939"/>
    <n v="1633003"/>
    <n v="27"/>
    <s v="Tonne"/>
    <s v="Input"/>
    <n v="54"/>
    <n v="5"/>
    <s v="CO2"/>
    <n v="0.47732000000000002"/>
    <n v="1"/>
    <n v="1"/>
    <m/>
    <n v="0"/>
    <n v="0"/>
    <n v="21"/>
    <m/>
    <n v="0"/>
    <n v="0"/>
    <n v="310"/>
    <n v="25.775280000000002"/>
  </r>
  <r>
    <n v="2013"/>
    <s v="2A4a"/>
    <x v="2"/>
    <n v="23939"/>
    <n v="1633004"/>
    <n v="27"/>
    <s v="Tonne"/>
    <s v="Input"/>
    <n v="280.5"/>
    <n v="6"/>
    <s v="CO2"/>
    <n v="0.47732000000000002"/>
    <n v="1"/>
    <n v="1"/>
    <m/>
    <n v="0"/>
    <n v="0"/>
    <n v="21"/>
    <m/>
    <n v="0"/>
    <n v="0"/>
    <n v="310"/>
    <n v="133.88826"/>
  </r>
  <r>
    <n v="2013"/>
    <s v="2A4a"/>
    <x v="2"/>
    <n v="23939"/>
    <n v="1633005"/>
    <n v="27"/>
    <s v="Tonne"/>
    <s v="Input"/>
    <n v="3890"/>
    <n v="5"/>
    <s v="CO2"/>
    <n v="0.43970999999999999"/>
    <n v="1"/>
    <n v="1"/>
    <m/>
    <n v="0"/>
    <n v="0"/>
    <n v="21"/>
    <m/>
    <n v="0"/>
    <n v="0"/>
    <n v="310"/>
    <n v="1710.4719"/>
  </r>
  <r>
    <n v="2013"/>
    <s v="2A4a"/>
    <x v="2"/>
    <n v="23939"/>
    <n v="1633005"/>
    <n v="27"/>
    <s v="Tonne"/>
    <s v="Input"/>
    <n v="2417"/>
    <n v="4"/>
    <s v="CO2"/>
    <n v="0.43970999999999999"/>
    <n v="1"/>
    <n v="1"/>
    <m/>
    <n v="0"/>
    <n v="0"/>
    <n v="21"/>
    <m/>
    <n v="0"/>
    <n v="0"/>
    <n v="310"/>
    <n v="1062.77907"/>
  </r>
  <r>
    <n v="2013"/>
    <s v="2A4a"/>
    <x v="2"/>
    <n v="23939"/>
    <n v="1633005"/>
    <n v="27"/>
    <s v="Tonne"/>
    <s v="Input"/>
    <n v="1037"/>
    <n v="3"/>
    <s v="CO2"/>
    <n v="0.43970999999999999"/>
    <n v="1"/>
    <n v="1"/>
    <m/>
    <n v="0"/>
    <n v="0"/>
    <n v="21"/>
    <m/>
    <n v="0"/>
    <n v="0"/>
    <n v="310"/>
    <n v="455.97926999999999"/>
  </r>
  <r>
    <n v="2013"/>
    <s v="2A4a"/>
    <x v="2"/>
    <n v="23939"/>
    <n v="1633005"/>
    <n v="27"/>
    <s v="Tonne"/>
    <s v="Input"/>
    <n v="3288"/>
    <n v="2"/>
    <s v="CO2"/>
    <n v="0.43970999999999999"/>
    <n v="1"/>
    <n v="1"/>
    <m/>
    <n v="0"/>
    <n v="0"/>
    <n v="21"/>
    <m/>
    <n v="0"/>
    <n v="0"/>
    <n v="310"/>
    <n v="1445.76648"/>
  </r>
  <r>
    <n v="2013"/>
    <s v="2A4b"/>
    <x v="3"/>
    <n v="20231"/>
    <n v="3423134"/>
    <n v="27"/>
    <s v="Tonne"/>
    <s v="Input"/>
    <n v="1"/>
    <n v="2"/>
    <s v="CO2"/>
    <n v="0.13800000000000001"/>
    <n v="1"/>
    <n v="1"/>
    <m/>
    <n v="0"/>
    <n v="0"/>
    <n v="21"/>
    <m/>
    <n v="0"/>
    <n v="0"/>
    <n v="310"/>
    <n v="0.13800000000000001"/>
  </r>
  <r>
    <n v="2013"/>
    <s v="2A4b"/>
    <x v="3"/>
    <n v="20231"/>
    <n v="3423134"/>
    <n v="27"/>
    <s v="Tonne"/>
    <s v="Input"/>
    <n v="196"/>
    <n v="6"/>
    <s v="CO2"/>
    <n v="0.13800000000000001"/>
    <n v="1"/>
    <n v="1"/>
    <m/>
    <n v="0"/>
    <n v="0"/>
    <n v="21"/>
    <m/>
    <n v="0"/>
    <n v="0"/>
    <n v="310"/>
    <n v="27.048000000000002"/>
  </r>
  <r>
    <n v="2013"/>
    <s v="2A4b"/>
    <x v="3"/>
    <n v="20231"/>
    <n v="3423134"/>
    <n v="27"/>
    <s v="Tonne"/>
    <s v="Input"/>
    <n v="9425"/>
    <n v="6"/>
    <s v="CO2"/>
    <n v="0.13800000000000001"/>
    <n v="1"/>
    <n v="1"/>
    <m/>
    <n v="0"/>
    <n v="0"/>
    <n v="21"/>
    <m/>
    <n v="0"/>
    <n v="0"/>
    <n v="310"/>
    <n v="1300.6500000000001"/>
  </r>
  <r>
    <n v="2013"/>
    <s v="2A4b"/>
    <x v="3"/>
    <n v="20231"/>
    <n v="3423134"/>
    <n v="27"/>
    <s v="Tonne"/>
    <s v="Input"/>
    <n v="949"/>
    <n v="4"/>
    <s v="CO2"/>
    <n v="0.13800000000000001"/>
    <n v="1"/>
    <n v="1"/>
    <m/>
    <n v="0"/>
    <n v="0"/>
    <n v="21"/>
    <m/>
    <n v="0"/>
    <n v="0"/>
    <n v="310"/>
    <n v="130.96200000000002"/>
  </r>
  <r>
    <n v="2013"/>
    <s v="2A4b"/>
    <x v="3"/>
    <n v="20231"/>
    <n v="3423134"/>
    <n v="27"/>
    <s v="Tonne"/>
    <s v="Input"/>
    <n v="1857"/>
    <n v="5"/>
    <s v="CO2"/>
    <n v="0.13800000000000001"/>
    <n v="1"/>
    <n v="1"/>
    <m/>
    <n v="0"/>
    <n v="0"/>
    <n v="21"/>
    <m/>
    <n v="0"/>
    <n v="0"/>
    <n v="310"/>
    <n v="256.26600000000002"/>
  </r>
  <r>
    <n v="2013"/>
    <s v="2A4b"/>
    <x v="3"/>
    <n v="20231"/>
    <n v="3423134"/>
    <n v="27"/>
    <s v="Tonne"/>
    <s v="Input"/>
    <n v="45953"/>
    <n v="5"/>
    <s v="CO2"/>
    <n v="0.13800000000000001"/>
    <n v="1"/>
    <n v="1"/>
    <m/>
    <n v="0"/>
    <n v="0"/>
    <n v="21"/>
    <m/>
    <n v="0"/>
    <n v="0"/>
    <n v="310"/>
    <n v="6341.5140000000001"/>
  </r>
  <r>
    <n v="2013"/>
    <s v="2A4b"/>
    <x v="3"/>
    <n v="20231"/>
    <n v="3423134"/>
    <n v="27"/>
    <s v="Tonne"/>
    <s v="Input"/>
    <n v="31510"/>
    <n v="8"/>
    <s v="CO2"/>
    <n v="0.13800000000000001"/>
    <n v="1"/>
    <n v="1"/>
    <m/>
    <n v="0"/>
    <n v="0"/>
    <n v="21"/>
    <m/>
    <n v="0"/>
    <n v="0"/>
    <n v="310"/>
    <n v="4348.38"/>
  </r>
  <r>
    <n v="2013"/>
    <s v="2A4b"/>
    <x v="3"/>
    <n v="20231"/>
    <n v="3423134"/>
    <n v="27"/>
    <s v="Tonne"/>
    <s v="Input"/>
    <n v="80"/>
    <n v="4"/>
    <s v="CO2"/>
    <n v="0.13800000000000001"/>
    <n v="1"/>
    <n v="1"/>
    <m/>
    <n v="0"/>
    <n v="0"/>
    <n v="21"/>
    <m/>
    <n v="0"/>
    <n v="0"/>
    <n v="310"/>
    <n v="11.040000000000001"/>
  </r>
  <r>
    <n v="2013"/>
    <s v="2A4b"/>
    <x v="3"/>
    <n v="20231"/>
    <n v="3423134"/>
    <n v="27"/>
    <s v="Tonne"/>
    <s v="Input"/>
    <n v="91"/>
    <n v="5"/>
    <s v="CO2"/>
    <n v="0.13800000000000001"/>
    <n v="1"/>
    <n v="1"/>
    <m/>
    <n v="0"/>
    <n v="0"/>
    <n v="21"/>
    <m/>
    <n v="0"/>
    <n v="0"/>
    <n v="310"/>
    <n v="12.558000000000002"/>
  </r>
  <r>
    <n v="2013"/>
    <s v="2A4b"/>
    <x v="3"/>
    <n v="20231"/>
    <n v="3423134"/>
    <n v="27"/>
    <s v="Tonne"/>
    <s v="Input"/>
    <n v="180"/>
    <n v="4"/>
    <s v="CO2"/>
    <n v="0.13800000000000001"/>
    <n v="1"/>
    <n v="1"/>
    <m/>
    <n v="0"/>
    <n v="0"/>
    <n v="21"/>
    <m/>
    <n v="0"/>
    <n v="0"/>
    <n v="310"/>
    <n v="24.840000000000003"/>
  </r>
  <r>
    <n v="2013"/>
    <s v="2A4b"/>
    <x v="3"/>
    <n v="20231"/>
    <n v="3423134"/>
    <n v="27"/>
    <s v="Tonne"/>
    <s v="Input"/>
    <n v="69"/>
    <n v="4"/>
    <s v="CO2"/>
    <n v="0.13800000000000001"/>
    <n v="1"/>
    <n v="1"/>
    <m/>
    <n v="0"/>
    <n v="0"/>
    <n v="21"/>
    <m/>
    <n v="0"/>
    <n v="0"/>
    <n v="310"/>
    <n v="9.5220000000000002"/>
  </r>
  <r>
    <n v="2013"/>
    <s v="2A4b"/>
    <x v="3"/>
    <n v="20231"/>
    <n v="3423134"/>
    <n v="27"/>
    <s v="Tonne"/>
    <s v="Input"/>
    <n v="76200"/>
    <n v="9"/>
    <s v="CO2"/>
    <n v="0.13800000000000001"/>
    <n v="1"/>
    <n v="1"/>
    <m/>
    <n v="0"/>
    <n v="0"/>
    <n v="21"/>
    <m/>
    <n v="0"/>
    <n v="0"/>
    <n v="310"/>
    <n v="10515.6"/>
  </r>
  <r>
    <n v="2013"/>
    <s v="2A4b"/>
    <x v="3"/>
    <n v="20231"/>
    <n v="3423134"/>
    <n v="27"/>
    <s v="Tonne"/>
    <s v="Input"/>
    <n v="219"/>
    <n v="8"/>
    <s v="CO2"/>
    <n v="0.13800000000000001"/>
    <n v="1"/>
    <n v="1"/>
    <m/>
    <n v="0"/>
    <n v="0"/>
    <n v="21"/>
    <m/>
    <n v="0"/>
    <n v="0"/>
    <n v="310"/>
    <n v="30.222000000000001"/>
  </r>
  <r>
    <n v="2013"/>
    <s v="2A4b"/>
    <x v="3"/>
    <n v="20231"/>
    <n v="3423134"/>
    <n v="27"/>
    <s v="Tonne"/>
    <s v="Input"/>
    <n v="1"/>
    <n v="2"/>
    <s v="CO2"/>
    <n v="0.13800000000000001"/>
    <n v="1"/>
    <n v="1"/>
    <m/>
    <n v="0"/>
    <n v="0"/>
    <n v="21"/>
    <m/>
    <n v="0"/>
    <n v="0"/>
    <n v="310"/>
    <n v="0.13800000000000001"/>
  </r>
  <r>
    <n v="2013"/>
    <s v="2A4b"/>
    <x v="3"/>
    <n v="20231"/>
    <n v="3423134"/>
    <n v="27"/>
    <s v="Tonne"/>
    <s v="Input"/>
    <n v="103"/>
    <n v="4"/>
    <s v="CO2"/>
    <n v="0.13800000000000001"/>
    <n v="1"/>
    <n v="1"/>
    <m/>
    <n v="0"/>
    <n v="0"/>
    <n v="21"/>
    <m/>
    <n v="0"/>
    <n v="0"/>
    <n v="310"/>
    <n v="14.214"/>
  </r>
  <r>
    <n v="2013"/>
    <s v="2A4b"/>
    <x v="3"/>
    <n v="20231"/>
    <n v="3423134"/>
    <n v="27"/>
    <s v="Tonne"/>
    <s v="Input"/>
    <n v="5770"/>
    <n v="4"/>
    <s v="CO2"/>
    <n v="0.13800000000000001"/>
    <n v="1"/>
    <n v="1"/>
    <m/>
    <n v="0"/>
    <n v="0"/>
    <n v="21"/>
    <m/>
    <n v="0"/>
    <n v="0"/>
    <n v="310"/>
    <n v="796.2600000000001"/>
  </r>
  <r>
    <n v="2013"/>
    <s v="2A4b"/>
    <x v="3"/>
    <n v="20231"/>
    <n v="3423134"/>
    <n v="27"/>
    <s v="Tonne"/>
    <s v="Input"/>
    <n v="3340"/>
    <n v="7"/>
    <s v="CO2"/>
    <n v="0.13800000000000001"/>
    <n v="1"/>
    <n v="1"/>
    <m/>
    <n v="0"/>
    <n v="0"/>
    <n v="21"/>
    <m/>
    <n v="0"/>
    <n v="0"/>
    <n v="310"/>
    <n v="460.92"/>
  </r>
  <r>
    <n v="2013"/>
    <s v="2A4b"/>
    <x v="3"/>
    <n v="20231"/>
    <n v="3423134"/>
    <n v="27"/>
    <s v="Tonne"/>
    <s v="Input"/>
    <n v="41470"/>
    <n v="4"/>
    <s v="CO2"/>
    <n v="0.13800000000000001"/>
    <n v="1"/>
    <n v="1"/>
    <m/>
    <n v="0"/>
    <n v="0"/>
    <n v="21"/>
    <m/>
    <n v="0"/>
    <n v="0"/>
    <n v="310"/>
    <n v="5722.8600000000006"/>
  </r>
  <r>
    <n v="2013"/>
    <s v="2A4b"/>
    <x v="3"/>
    <n v="20231"/>
    <n v="3423134"/>
    <n v="27"/>
    <s v="Tonne"/>
    <s v="Input"/>
    <n v="2653"/>
    <n v="5"/>
    <s v="CO2"/>
    <n v="0.13800000000000001"/>
    <n v="1"/>
    <n v="1"/>
    <m/>
    <n v="0"/>
    <n v="0"/>
    <n v="21"/>
    <m/>
    <n v="0"/>
    <n v="0"/>
    <n v="310"/>
    <n v="366.11400000000003"/>
  </r>
  <r>
    <n v="2013"/>
    <s v="2A4b"/>
    <x v="3"/>
    <n v="20231"/>
    <n v="3423134"/>
    <n v="27"/>
    <s v="Tonne"/>
    <s v="Input"/>
    <n v="1350"/>
    <n v="7"/>
    <s v="CO2"/>
    <n v="0.13800000000000001"/>
    <n v="1"/>
    <n v="1"/>
    <m/>
    <n v="0"/>
    <n v="0"/>
    <n v="21"/>
    <m/>
    <n v="0"/>
    <n v="0"/>
    <n v="310"/>
    <n v="186.3"/>
  </r>
  <r>
    <n v="2013"/>
    <s v="2A4b"/>
    <x v="3"/>
    <n v="20231"/>
    <n v="3423134"/>
    <n v="27"/>
    <s v="Tonne"/>
    <s v="Input"/>
    <n v="1496"/>
    <n v="2"/>
    <s v="CO2"/>
    <n v="0.13800000000000001"/>
    <n v="1"/>
    <n v="1"/>
    <m/>
    <n v="0"/>
    <n v="0"/>
    <n v="21"/>
    <m/>
    <n v="0"/>
    <n v="0"/>
    <n v="310"/>
    <n v="206.44800000000001"/>
  </r>
  <r>
    <n v="2013"/>
    <s v="2A4b"/>
    <x v="3"/>
    <n v="20231"/>
    <n v="3423134"/>
    <n v="27"/>
    <s v="Tonne"/>
    <s v="Input"/>
    <n v="91"/>
    <n v="5"/>
    <s v="CO2"/>
    <n v="0.13800000000000001"/>
    <n v="1"/>
    <n v="1"/>
    <m/>
    <n v="0"/>
    <n v="0"/>
    <n v="21"/>
    <m/>
    <n v="0"/>
    <n v="0"/>
    <n v="310"/>
    <n v="12.558000000000002"/>
  </r>
  <r>
    <n v="2013"/>
    <s v="2A4b"/>
    <x v="3"/>
    <n v="20231"/>
    <n v="3423134"/>
    <n v="27"/>
    <s v="Tonne"/>
    <s v="Input"/>
    <n v="1490"/>
    <n v="6"/>
    <s v="CO2"/>
    <n v="0.13800000000000001"/>
    <n v="1"/>
    <n v="1"/>
    <m/>
    <n v="0"/>
    <n v="0"/>
    <n v="21"/>
    <m/>
    <n v="0"/>
    <n v="0"/>
    <n v="310"/>
    <n v="205.62"/>
  </r>
  <r>
    <n v="2013"/>
    <s v="2A4b"/>
    <x v="3"/>
    <n v="20231"/>
    <n v="3423134"/>
    <n v="27"/>
    <s v="Tonne"/>
    <s v="Input"/>
    <n v="18"/>
    <n v="2"/>
    <s v="CO2"/>
    <n v="0.13800000000000001"/>
    <n v="1"/>
    <n v="1"/>
    <m/>
    <n v="0"/>
    <n v="0"/>
    <n v="21"/>
    <m/>
    <n v="0"/>
    <n v="0"/>
    <n v="310"/>
    <n v="2.484"/>
  </r>
  <r>
    <n v="2013"/>
    <s v="2A4b"/>
    <x v="3"/>
    <n v="20231"/>
    <n v="3423134"/>
    <n v="27"/>
    <s v="Tonne"/>
    <s v="Input"/>
    <n v="11044"/>
    <n v="3"/>
    <s v="CO2"/>
    <n v="0.13800000000000001"/>
    <n v="1"/>
    <n v="1"/>
    <m/>
    <n v="0"/>
    <n v="0"/>
    <n v="21"/>
    <m/>
    <n v="0"/>
    <n v="0"/>
    <n v="310"/>
    <n v="1524.0720000000001"/>
  </r>
  <r>
    <n v="2013"/>
    <s v="2A4b"/>
    <x v="3"/>
    <n v="20231"/>
    <n v="3423134"/>
    <n v="27"/>
    <s v="Tonne"/>
    <s v="Input"/>
    <n v="1.1749999999999998"/>
    <n v="3"/>
    <s v="CO2"/>
    <n v="0.13800000000000001"/>
    <n v="1"/>
    <n v="1"/>
    <m/>
    <n v="0"/>
    <n v="0"/>
    <n v="21"/>
    <m/>
    <n v="0"/>
    <n v="0"/>
    <n v="310"/>
    <n v="0.16214999999999999"/>
  </r>
  <r>
    <n v="2013"/>
    <s v="2A4b"/>
    <x v="3"/>
    <n v="20231"/>
    <n v="3423134"/>
    <n v="27"/>
    <s v="Tonne"/>
    <s v="Input"/>
    <n v="3512.333419"/>
    <n v="7"/>
    <s v="CO2"/>
    <n v="0.13800000000000001"/>
    <n v="1"/>
    <n v="1"/>
    <m/>
    <n v="0"/>
    <n v="0"/>
    <n v="21"/>
    <m/>
    <n v="0"/>
    <n v="0"/>
    <n v="310"/>
    <n v="484.70201182200003"/>
  </r>
  <r>
    <n v="2013"/>
    <s v="2A4b"/>
    <x v="3"/>
    <n v="20231"/>
    <n v="3423134"/>
    <n v="27"/>
    <s v="Tonne"/>
    <s v="Input"/>
    <n v="17801"/>
    <n v="7"/>
    <s v="CO2"/>
    <n v="0.13800000000000001"/>
    <n v="1"/>
    <n v="1"/>
    <m/>
    <n v="0"/>
    <n v="0"/>
    <n v="21"/>
    <m/>
    <n v="0"/>
    <n v="0"/>
    <n v="310"/>
    <n v="2456.538"/>
  </r>
  <r>
    <n v="2013"/>
    <s v="2A4b"/>
    <x v="3"/>
    <n v="20231"/>
    <n v="3423134"/>
    <n v="27"/>
    <s v="Tonne"/>
    <s v="Input"/>
    <n v="45"/>
    <n v="2"/>
    <s v="CO2"/>
    <n v="0.13800000000000001"/>
    <n v="1"/>
    <n v="1"/>
    <m/>
    <n v="0"/>
    <n v="0"/>
    <n v="21"/>
    <m/>
    <n v="0"/>
    <n v="0"/>
    <n v="310"/>
    <n v="6.2100000000000009"/>
  </r>
  <r>
    <n v="2013"/>
    <s v="2A4b"/>
    <x v="3"/>
    <n v="20231"/>
    <n v="3423134"/>
    <n v="27"/>
    <s v="Tonne"/>
    <s v="Input"/>
    <n v="1470"/>
    <n v="8"/>
    <s v="CO2"/>
    <n v="0.13800000000000001"/>
    <n v="1"/>
    <n v="1"/>
    <m/>
    <n v="0"/>
    <n v="0"/>
    <n v="21"/>
    <m/>
    <n v="0"/>
    <n v="0"/>
    <n v="310"/>
    <n v="202.86"/>
  </r>
  <r>
    <n v="2013"/>
    <s v="2A4b"/>
    <x v="3"/>
    <n v="20231"/>
    <n v="3423134"/>
    <n v="27"/>
    <s v="Tonne"/>
    <s v="Input"/>
    <n v="25"/>
    <n v="2"/>
    <s v="CO2"/>
    <n v="0.13800000000000001"/>
    <n v="1"/>
    <n v="1"/>
    <m/>
    <n v="0"/>
    <n v="0"/>
    <n v="21"/>
    <m/>
    <n v="0"/>
    <n v="0"/>
    <n v="310"/>
    <n v="3.45"/>
  </r>
  <r>
    <n v="2013"/>
    <s v="2A4b"/>
    <x v="3"/>
    <n v="20231"/>
    <n v="3423134"/>
    <n v="27"/>
    <s v="Tonne"/>
    <s v="Input"/>
    <n v="40"/>
    <n v="3"/>
    <s v="CO2"/>
    <n v="0.13800000000000001"/>
    <n v="1"/>
    <n v="1"/>
    <m/>
    <n v="0"/>
    <n v="0"/>
    <n v="21"/>
    <m/>
    <n v="0"/>
    <n v="0"/>
    <n v="310"/>
    <n v="5.5200000000000005"/>
  </r>
  <r>
    <n v="2013"/>
    <s v="2A4b"/>
    <x v="3"/>
    <n v="20231"/>
    <n v="3423134"/>
    <n v="27"/>
    <s v="Tonne"/>
    <s v="Input"/>
    <n v="158"/>
    <n v="2"/>
    <s v="CO2"/>
    <n v="0.13800000000000001"/>
    <n v="1"/>
    <n v="1"/>
    <m/>
    <n v="0"/>
    <n v="0"/>
    <n v="21"/>
    <m/>
    <n v="0"/>
    <n v="0"/>
    <n v="310"/>
    <n v="21.804000000000002"/>
  </r>
  <r>
    <n v="2013"/>
    <s v="2A4b"/>
    <x v="3"/>
    <n v="20231"/>
    <n v="3423134"/>
    <n v="27"/>
    <s v="Tonne"/>
    <s v="Input"/>
    <n v="34"/>
    <n v="10"/>
    <s v="CO2"/>
    <n v="0.13800000000000001"/>
    <n v="1"/>
    <n v="1"/>
    <m/>
    <n v="0"/>
    <n v="0"/>
    <n v="21"/>
    <m/>
    <n v="0"/>
    <n v="0"/>
    <n v="310"/>
    <n v="4.6920000000000002"/>
  </r>
  <r>
    <n v="2013"/>
    <s v="2A4b"/>
    <x v="3"/>
    <n v="20231"/>
    <n v="3423134"/>
    <n v="27"/>
    <s v="Tonne"/>
    <s v="Input"/>
    <n v="2874"/>
    <n v="4"/>
    <s v="CO2"/>
    <n v="0.13800000000000001"/>
    <n v="1"/>
    <n v="1"/>
    <m/>
    <n v="0"/>
    <n v="0"/>
    <n v="21"/>
    <m/>
    <n v="0"/>
    <n v="0"/>
    <n v="310"/>
    <n v="396.61200000000002"/>
  </r>
  <r>
    <n v="2013"/>
    <s v="2A4b"/>
    <x v="3"/>
    <n v="20231"/>
    <n v="3423134"/>
    <n v="27"/>
    <s v="Tonne"/>
    <s v="Input"/>
    <n v="2357847.2000000002"/>
    <n v="5"/>
    <s v="CO2"/>
    <n v="0.13800000000000001"/>
    <n v="1"/>
    <n v="1"/>
    <m/>
    <n v="0"/>
    <n v="0"/>
    <n v="21"/>
    <m/>
    <n v="0"/>
    <n v="0"/>
    <n v="310"/>
    <n v="325382.91360000003"/>
  </r>
  <r>
    <n v="2013"/>
    <s v="2A4b"/>
    <x v="3"/>
    <n v="20231"/>
    <n v="3423134"/>
    <n v="27"/>
    <s v="Tonne"/>
    <s v="Input"/>
    <n v="48"/>
    <n v="4"/>
    <s v="CO2"/>
    <n v="0.13800000000000001"/>
    <n v="1"/>
    <n v="1"/>
    <m/>
    <n v="0"/>
    <n v="0"/>
    <n v="21"/>
    <m/>
    <n v="0"/>
    <n v="0"/>
    <n v="310"/>
    <n v="6.6240000000000006"/>
  </r>
  <r>
    <n v="2013"/>
    <s v="2A4b"/>
    <x v="3"/>
    <n v="20231"/>
    <n v="3423134"/>
    <n v="27"/>
    <s v="Tonne"/>
    <s v="Input"/>
    <n v="5528"/>
    <n v="3"/>
    <s v="CO2"/>
    <n v="0.13800000000000001"/>
    <n v="1"/>
    <n v="1"/>
    <m/>
    <n v="0"/>
    <n v="0"/>
    <n v="21"/>
    <m/>
    <n v="0"/>
    <n v="0"/>
    <n v="310"/>
    <n v="762.86400000000003"/>
  </r>
  <r>
    <n v="2013"/>
    <s v="2A4b"/>
    <x v="3"/>
    <n v="20231"/>
    <n v="3423134"/>
    <n v="27"/>
    <s v="Tonne"/>
    <s v="Input"/>
    <n v="234"/>
    <n v="4"/>
    <s v="CO2"/>
    <n v="0.13800000000000001"/>
    <n v="1"/>
    <n v="1"/>
    <m/>
    <n v="0"/>
    <n v="0"/>
    <n v="21"/>
    <m/>
    <n v="0"/>
    <n v="0"/>
    <n v="310"/>
    <n v="32.292000000000002"/>
  </r>
  <r>
    <n v="2013"/>
    <s v="2A4b"/>
    <x v="3"/>
    <n v="20231"/>
    <n v="3423134"/>
    <n v="27"/>
    <s v="Tonne"/>
    <s v="Input"/>
    <n v="16"/>
    <n v="3"/>
    <s v="CO2"/>
    <n v="0.13800000000000001"/>
    <n v="1"/>
    <n v="1"/>
    <m/>
    <n v="0"/>
    <n v="0"/>
    <n v="21"/>
    <m/>
    <n v="0"/>
    <n v="0"/>
    <n v="310"/>
    <n v="2.2080000000000002"/>
  </r>
  <r>
    <n v="2013"/>
    <s v="2A4b"/>
    <x v="3"/>
    <n v="20231"/>
    <n v="3423134"/>
    <n v="27"/>
    <s v="Tonne"/>
    <s v="Input"/>
    <n v="143"/>
    <n v="5"/>
    <s v="CO2"/>
    <n v="0.13800000000000001"/>
    <n v="1"/>
    <n v="1"/>
    <m/>
    <n v="0"/>
    <n v="0"/>
    <n v="21"/>
    <m/>
    <n v="0"/>
    <n v="0"/>
    <n v="310"/>
    <n v="19.734000000000002"/>
  </r>
  <r>
    <n v="2013"/>
    <s v="2A4b"/>
    <x v="3"/>
    <n v="20231"/>
    <n v="3423134"/>
    <n v="27"/>
    <s v="Tonne"/>
    <s v="Input"/>
    <n v="1713"/>
    <n v="5"/>
    <s v="CO2"/>
    <n v="0.13800000000000001"/>
    <n v="1"/>
    <n v="1"/>
    <m/>
    <n v="0"/>
    <n v="0"/>
    <n v="21"/>
    <m/>
    <n v="0"/>
    <n v="0"/>
    <n v="310"/>
    <n v="236.39400000000003"/>
  </r>
  <r>
    <n v="2013"/>
    <s v="2A4b"/>
    <x v="3"/>
    <n v="20231"/>
    <n v="3423134"/>
    <n v="27"/>
    <s v="Tonne"/>
    <s v="Input"/>
    <n v="107695"/>
    <n v="2"/>
    <s v="CO2"/>
    <n v="0.13800000000000001"/>
    <n v="1"/>
    <n v="1"/>
    <m/>
    <n v="0"/>
    <n v="0"/>
    <n v="21"/>
    <m/>
    <n v="0"/>
    <n v="0"/>
    <n v="310"/>
    <n v="14861.910000000002"/>
  </r>
  <r>
    <n v="2013"/>
    <s v="2A4b"/>
    <x v="3"/>
    <n v="20231"/>
    <n v="3423134"/>
    <n v="27"/>
    <s v="Tonne"/>
    <s v="Input"/>
    <n v="87277"/>
    <n v="7"/>
    <s v="CO2"/>
    <n v="0.13800000000000001"/>
    <n v="1"/>
    <n v="1"/>
    <m/>
    <n v="0"/>
    <n v="0"/>
    <n v="21"/>
    <m/>
    <n v="0"/>
    <n v="0"/>
    <n v="310"/>
    <n v="12044.226000000001"/>
  </r>
  <r>
    <n v="2013"/>
    <s v="2A4b"/>
    <x v="3"/>
    <n v="20231"/>
    <n v="3423134"/>
    <n v="27"/>
    <s v="Tonne"/>
    <s v="Input"/>
    <n v="346"/>
    <n v="4"/>
    <s v="CO2"/>
    <n v="0.13800000000000001"/>
    <n v="1"/>
    <n v="1"/>
    <m/>
    <n v="0"/>
    <n v="0"/>
    <n v="21"/>
    <m/>
    <n v="0"/>
    <n v="0"/>
    <n v="310"/>
    <n v="47.748000000000005"/>
  </r>
  <r>
    <n v="2013"/>
    <s v="2A4b"/>
    <x v="3"/>
    <n v="20231"/>
    <n v="3423134"/>
    <n v="27"/>
    <s v="Tonne"/>
    <s v="Input"/>
    <n v="417.94"/>
    <n v="4"/>
    <s v="CO2"/>
    <n v="0.13800000000000001"/>
    <n v="1"/>
    <n v="1"/>
    <m/>
    <n v="0"/>
    <n v="0"/>
    <n v="21"/>
    <m/>
    <n v="0"/>
    <n v="0"/>
    <n v="310"/>
    <n v="57.675720000000005"/>
  </r>
  <r>
    <n v="2013"/>
    <s v="2A4b"/>
    <x v="3"/>
    <n v="20231"/>
    <n v="3423134"/>
    <n v="27"/>
    <s v="Tonne"/>
    <s v="Input"/>
    <n v="4"/>
    <n v="3"/>
    <s v="CO2"/>
    <n v="0.13800000000000001"/>
    <n v="1"/>
    <n v="1"/>
    <m/>
    <n v="0"/>
    <n v="0"/>
    <n v="21"/>
    <m/>
    <n v="0"/>
    <n v="0"/>
    <n v="310"/>
    <n v="0.55200000000000005"/>
  </r>
  <r>
    <n v="2013"/>
    <s v="2A4b"/>
    <x v="3"/>
    <n v="20231"/>
    <n v="3423134"/>
    <n v="27"/>
    <s v="Tonne"/>
    <s v="Input"/>
    <n v="5406"/>
    <n v="7"/>
    <s v="CO2"/>
    <n v="0.13800000000000001"/>
    <n v="1"/>
    <n v="1"/>
    <m/>
    <n v="0"/>
    <n v="0"/>
    <n v="21"/>
    <m/>
    <n v="0"/>
    <n v="0"/>
    <n v="310"/>
    <n v="746.02800000000002"/>
  </r>
  <r>
    <n v="2013"/>
    <s v="2A4b"/>
    <x v="3"/>
    <n v="20231"/>
    <n v="3423134"/>
    <n v="27"/>
    <s v="Tonne"/>
    <s v="Input"/>
    <n v="5592"/>
    <n v="5"/>
    <s v="CO2"/>
    <n v="0.13800000000000001"/>
    <n v="1"/>
    <n v="1"/>
    <m/>
    <n v="0"/>
    <n v="0"/>
    <n v="21"/>
    <m/>
    <n v="0"/>
    <n v="0"/>
    <n v="310"/>
    <n v="771.69600000000003"/>
  </r>
  <r>
    <n v="2013"/>
    <s v="2A4b"/>
    <x v="3"/>
    <n v="20231"/>
    <n v="3423134"/>
    <n v="27"/>
    <s v="Tonne"/>
    <s v="Input"/>
    <n v="162"/>
    <n v="5"/>
    <s v="CO2"/>
    <n v="0.13800000000000001"/>
    <n v="1"/>
    <n v="1"/>
    <m/>
    <n v="0"/>
    <n v="0"/>
    <n v="21"/>
    <m/>
    <n v="0"/>
    <n v="0"/>
    <n v="310"/>
    <n v="22.356000000000002"/>
  </r>
  <r>
    <n v="2013"/>
    <s v="2A4b"/>
    <x v="3"/>
    <n v="20231"/>
    <n v="3423134"/>
    <n v="27"/>
    <s v="Tonne"/>
    <s v="Input"/>
    <n v="46"/>
    <n v="4"/>
    <s v="CO2"/>
    <n v="0.13800000000000001"/>
    <n v="1"/>
    <n v="1"/>
    <m/>
    <n v="0"/>
    <n v="0"/>
    <n v="21"/>
    <m/>
    <n v="0"/>
    <n v="0"/>
    <n v="310"/>
    <n v="6.3480000000000008"/>
  </r>
  <r>
    <n v="2013"/>
    <s v="2A4b"/>
    <x v="3"/>
    <n v="20232"/>
    <n v="3423134"/>
    <n v="27"/>
    <s v="Tonne"/>
    <s v="Input"/>
    <n v="140"/>
    <n v="4"/>
    <s v="CO2"/>
    <n v="0.13800000000000001"/>
    <n v="1"/>
    <n v="1"/>
    <m/>
    <n v="0"/>
    <n v="0"/>
    <n v="21"/>
    <m/>
    <n v="0"/>
    <n v="0"/>
    <n v="310"/>
    <n v="19.32"/>
  </r>
  <r>
    <n v="2013"/>
    <s v="2A4b"/>
    <x v="3"/>
    <n v="20233"/>
    <n v="3423134"/>
    <n v="27"/>
    <s v="Tonne"/>
    <s v="Input"/>
    <n v="39690"/>
    <n v="3"/>
    <s v="CO2"/>
    <n v="0.13800000000000001"/>
    <n v="1"/>
    <n v="1"/>
    <m/>
    <n v="0"/>
    <n v="0"/>
    <n v="21"/>
    <m/>
    <n v="0"/>
    <n v="0"/>
    <n v="310"/>
    <n v="5477.22"/>
  </r>
  <r>
    <n v="2013"/>
    <s v="2A4b"/>
    <x v="3"/>
    <n v="20233"/>
    <n v="3423134"/>
    <n v="27"/>
    <s v="Tonne"/>
    <s v="Input"/>
    <n v="26002"/>
    <n v="4"/>
    <s v="CO2"/>
    <n v="0.13800000000000001"/>
    <n v="1"/>
    <n v="1"/>
    <m/>
    <n v="0"/>
    <n v="0"/>
    <n v="21"/>
    <m/>
    <n v="0"/>
    <n v="0"/>
    <n v="310"/>
    <n v="3588.2760000000003"/>
  </r>
  <r>
    <n v="2013"/>
    <s v="2A4b"/>
    <x v="3"/>
    <n v="20233"/>
    <n v="3423134"/>
    <n v="27"/>
    <s v="Tonne"/>
    <s v="Input"/>
    <n v="37.299999999999997"/>
    <n v="8"/>
    <s v="CO2"/>
    <n v="0.13800000000000001"/>
    <n v="1"/>
    <n v="1"/>
    <m/>
    <n v="0"/>
    <n v="0"/>
    <n v="21"/>
    <m/>
    <n v="0"/>
    <n v="0"/>
    <n v="310"/>
    <n v="5.1474000000000002"/>
  </r>
  <r>
    <n v="2013"/>
    <s v="2A4b"/>
    <x v="3"/>
    <n v="20233"/>
    <n v="3423134"/>
    <n v="27"/>
    <s v="Tonne"/>
    <s v="Input"/>
    <n v="15370"/>
    <n v="5"/>
    <s v="CO2"/>
    <n v="0.13800000000000001"/>
    <n v="1"/>
    <n v="1"/>
    <m/>
    <n v="0"/>
    <n v="0"/>
    <n v="21"/>
    <m/>
    <n v="0"/>
    <n v="0"/>
    <n v="310"/>
    <n v="2121.0600000000004"/>
  </r>
  <r>
    <n v="2013"/>
    <s v="2A4b"/>
    <x v="3"/>
    <n v="20233"/>
    <n v="3423134"/>
    <n v="27"/>
    <s v="Tonne"/>
    <s v="Input"/>
    <n v="64.75"/>
    <n v="4"/>
    <s v="CO2"/>
    <n v="0.13800000000000001"/>
    <n v="1"/>
    <n v="1"/>
    <m/>
    <n v="0"/>
    <n v="0"/>
    <n v="21"/>
    <m/>
    <n v="0"/>
    <n v="0"/>
    <n v="310"/>
    <n v="8.9355000000000011"/>
  </r>
  <r>
    <n v="2013"/>
    <s v="2A4b"/>
    <x v="3"/>
    <n v="20233"/>
    <n v="3423134"/>
    <n v="27"/>
    <s v="Tonne"/>
    <s v="Input"/>
    <n v="11892"/>
    <n v="4"/>
    <s v="CO2"/>
    <n v="0.13800000000000001"/>
    <n v="1"/>
    <n v="1"/>
    <m/>
    <n v="0"/>
    <n v="0"/>
    <n v="21"/>
    <m/>
    <n v="0"/>
    <n v="0"/>
    <n v="310"/>
    <n v="1641.0960000000002"/>
  </r>
  <r>
    <n v="2013"/>
    <s v="2A4b"/>
    <x v="3"/>
    <n v="20233"/>
    <n v="3423134"/>
    <n v="27"/>
    <s v="Tonne"/>
    <s v="Input"/>
    <n v="6717"/>
    <n v="4"/>
    <s v="CO2"/>
    <n v="0.13800000000000001"/>
    <n v="1"/>
    <n v="1"/>
    <m/>
    <n v="0"/>
    <n v="0"/>
    <n v="21"/>
    <m/>
    <n v="0"/>
    <n v="0"/>
    <n v="310"/>
    <n v="926.94600000000003"/>
  </r>
  <r>
    <n v="2013"/>
    <s v="2A4b"/>
    <x v="3"/>
    <n v="20233"/>
    <n v="3423134"/>
    <n v="27"/>
    <s v="Tonne"/>
    <s v="Input"/>
    <n v="29095"/>
    <n v="5"/>
    <s v="CO2"/>
    <n v="0.13800000000000001"/>
    <n v="1"/>
    <n v="1"/>
    <m/>
    <n v="0"/>
    <n v="0"/>
    <n v="21"/>
    <m/>
    <n v="0"/>
    <n v="0"/>
    <n v="310"/>
    <n v="4015.11"/>
  </r>
  <r>
    <n v="2013"/>
    <s v="2A4b"/>
    <x v="3"/>
    <n v="20233"/>
    <n v="3423134"/>
    <n v="27"/>
    <s v="Tonne"/>
    <s v="Input"/>
    <n v="31426"/>
    <n v="7"/>
    <s v="CO2"/>
    <n v="0.13800000000000001"/>
    <n v="1"/>
    <n v="1"/>
    <m/>
    <n v="0"/>
    <n v="0"/>
    <n v="21"/>
    <m/>
    <n v="0"/>
    <n v="0"/>
    <n v="310"/>
    <n v="4336.7880000000005"/>
  </r>
  <r>
    <n v="2013"/>
    <s v="2A4b"/>
    <x v="3"/>
    <n v="20233"/>
    <n v="3423134"/>
    <n v="27"/>
    <s v="Tonne"/>
    <s v="Input"/>
    <n v="176"/>
    <n v="4"/>
    <s v="CO2"/>
    <n v="0.13800000000000001"/>
    <n v="1"/>
    <n v="1"/>
    <m/>
    <n v="0"/>
    <n v="0"/>
    <n v="21"/>
    <m/>
    <n v="0"/>
    <n v="0"/>
    <n v="310"/>
    <n v="24.288000000000004"/>
  </r>
  <r>
    <n v="2013"/>
    <s v="2A4b"/>
    <x v="3"/>
    <n v="20233"/>
    <n v="3423134"/>
    <n v="27"/>
    <s v="Tonne"/>
    <s v="Input"/>
    <n v="2274"/>
    <n v="4"/>
    <s v="CO2"/>
    <n v="0.13800000000000001"/>
    <n v="1"/>
    <n v="1"/>
    <m/>
    <n v="0"/>
    <n v="0"/>
    <n v="21"/>
    <m/>
    <n v="0"/>
    <n v="0"/>
    <n v="310"/>
    <n v="313.81200000000001"/>
  </r>
  <r>
    <n v="2013"/>
    <s v="2A4b"/>
    <x v="3"/>
    <n v="20233"/>
    <n v="3423134"/>
    <n v="27"/>
    <s v="Tonne"/>
    <s v="Input"/>
    <n v="1794"/>
    <n v="3"/>
    <s v="CO2"/>
    <n v="0.13800000000000001"/>
    <n v="1"/>
    <n v="1"/>
    <m/>
    <n v="0"/>
    <n v="0"/>
    <n v="21"/>
    <m/>
    <n v="0"/>
    <n v="0"/>
    <n v="310"/>
    <n v="247.57200000000003"/>
  </r>
  <r>
    <n v="2013"/>
    <s v="2A4b"/>
    <x v="3"/>
    <n v="20233"/>
    <n v="3423134"/>
    <n v="27"/>
    <s v="Tonne"/>
    <s v="Input"/>
    <n v="4847"/>
    <n v="7"/>
    <s v="CO2"/>
    <n v="0.13800000000000001"/>
    <n v="1"/>
    <n v="1"/>
    <m/>
    <n v="0"/>
    <n v="0"/>
    <n v="21"/>
    <m/>
    <n v="0"/>
    <n v="0"/>
    <n v="310"/>
    <n v="668.88600000000008"/>
  </r>
  <r>
    <n v="2013"/>
    <s v="2A4b"/>
    <x v="3"/>
    <n v="20233"/>
    <n v="3423134"/>
    <n v="27"/>
    <s v="Tonne"/>
    <s v="Input"/>
    <n v="1093"/>
    <n v="5"/>
    <s v="CO2"/>
    <n v="0.13800000000000001"/>
    <n v="1"/>
    <n v="1"/>
    <m/>
    <n v="0"/>
    <n v="0"/>
    <n v="21"/>
    <m/>
    <n v="0"/>
    <n v="0"/>
    <n v="310"/>
    <n v="150.834"/>
  </r>
  <r>
    <n v="2013"/>
    <s v="2A4b"/>
    <x v="3"/>
    <n v="20233"/>
    <n v="3423134"/>
    <n v="27"/>
    <s v="Tonne"/>
    <s v="Input"/>
    <n v="14534"/>
    <n v="5"/>
    <s v="CO2"/>
    <n v="0.13800000000000001"/>
    <n v="1"/>
    <n v="1"/>
    <m/>
    <n v="0"/>
    <n v="0"/>
    <n v="21"/>
    <m/>
    <n v="0"/>
    <n v="0"/>
    <n v="310"/>
    <n v="2005.6920000000002"/>
  </r>
  <r>
    <n v="2013"/>
    <s v="2A4b"/>
    <x v="3"/>
    <n v="20233"/>
    <n v="3423134"/>
    <n v="27"/>
    <s v="Tonne"/>
    <s v="Input"/>
    <n v="13286"/>
    <n v="4"/>
    <s v="CO2"/>
    <n v="0.13800000000000001"/>
    <n v="1"/>
    <n v="1"/>
    <m/>
    <n v="0"/>
    <n v="0"/>
    <n v="21"/>
    <m/>
    <n v="0"/>
    <n v="0"/>
    <n v="310"/>
    <n v="1833.4680000000001"/>
  </r>
  <r>
    <n v="2013"/>
    <s v="2A4b"/>
    <x v="3"/>
    <n v="20233"/>
    <n v="3423134"/>
    <n v="27"/>
    <s v="Tonne"/>
    <s v="Input"/>
    <n v="22308"/>
    <n v="5"/>
    <s v="CO2"/>
    <n v="0.13800000000000001"/>
    <n v="1"/>
    <n v="1"/>
    <m/>
    <n v="0"/>
    <n v="0"/>
    <n v="21"/>
    <m/>
    <n v="0"/>
    <n v="0"/>
    <n v="310"/>
    <n v="3078.5040000000004"/>
  </r>
  <r>
    <n v="2013"/>
    <s v="2A4b"/>
    <x v="3"/>
    <n v="20233"/>
    <n v="3423134"/>
    <n v="27"/>
    <s v="Tonne"/>
    <s v="Input"/>
    <n v="14186"/>
    <n v="4"/>
    <s v="CO2"/>
    <n v="0.13800000000000001"/>
    <n v="1"/>
    <n v="1"/>
    <m/>
    <n v="0"/>
    <n v="0"/>
    <n v="21"/>
    <m/>
    <n v="0"/>
    <n v="0"/>
    <n v="310"/>
    <n v="1957.6680000000001"/>
  </r>
  <r>
    <n v="2013"/>
    <s v="2A4b"/>
    <x v="3"/>
    <n v="20233"/>
    <n v="3423134"/>
    <n v="27"/>
    <s v="Tonne"/>
    <s v="Input"/>
    <n v="5"/>
    <n v="6"/>
    <s v="CO2"/>
    <n v="0.13800000000000001"/>
    <n v="1"/>
    <n v="1"/>
    <m/>
    <n v="0"/>
    <n v="0"/>
    <n v="21"/>
    <m/>
    <n v="0"/>
    <n v="0"/>
    <n v="310"/>
    <n v="0.69000000000000006"/>
  </r>
  <r>
    <n v="2013"/>
    <s v="2A4b"/>
    <x v="3"/>
    <n v="20233"/>
    <n v="3423134"/>
    <n v="27"/>
    <s v="Tonne"/>
    <s v="Input"/>
    <n v="9068"/>
    <n v="5"/>
    <s v="CO2"/>
    <n v="0.13800000000000001"/>
    <n v="1"/>
    <n v="1"/>
    <m/>
    <n v="0"/>
    <n v="0"/>
    <n v="21"/>
    <m/>
    <n v="0"/>
    <n v="0"/>
    <n v="310"/>
    <n v="1251.384"/>
  </r>
  <r>
    <n v="2013"/>
    <s v="2A4b"/>
    <x v="3"/>
    <n v="20233"/>
    <n v="3423134"/>
    <n v="27"/>
    <s v="Tonne"/>
    <s v="Input"/>
    <n v="5426"/>
    <n v="7"/>
    <s v="CO2"/>
    <n v="0.13800000000000001"/>
    <n v="1"/>
    <n v="1"/>
    <m/>
    <n v="0"/>
    <n v="0"/>
    <n v="21"/>
    <m/>
    <n v="0"/>
    <n v="0"/>
    <n v="310"/>
    <n v="748.78800000000001"/>
  </r>
  <r>
    <n v="2013"/>
    <s v="2A4b"/>
    <x v="3"/>
    <n v="20233"/>
    <n v="3423134"/>
    <n v="27"/>
    <s v="Tonne"/>
    <s v="Input"/>
    <n v="2270"/>
    <n v="1"/>
    <s v="CO2"/>
    <n v="0.13800000000000001"/>
    <n v="1"/>
    <n v="1"/>
    <m/>
    <n v="0"/>
    <n v="0"/>
    <n v="21"/>
    <m/>
    <n v="0"/>
    <n v="0"/>
    <n v="310"/>
    <n v="313.26000000000005"/>
  </r>
  <r>
    <n v="2013"/>
    <s v="2A4b"/>
    <x v="3"/>
    <n v="20233"/>
    <n v="3423134"/>
    <n v="27"/>
    <s v="Tonne"/>
    <s v="Input"/>
    <n v="207.5"/>
    <n v="4"/>
    <s v="CO2"/>
    <n v="0.13800000000000001"/>
    <n v="1"/>
    <n v="1"/>
    <m/>
    <n v="0"/>
    <n v="0"/>
    <n v="21"/>
    <m/>
    <n v="0"/>
    <n v="0"/>
    <n v="310"/>
    <n v="28.635000000000002"/>
  </r>
  <r>
    <n v="2013"/>
    <s v="2A4b"/>
    <x v="3"/>
    <n v="20233"/>
    <n v="3423134"/>
    <n v="27"/>
    <s v="Tonne"/>
    <s v="Input"/>
    <n v="1953"/>
    <n v="4"/>
    <s v="CO2"/>
    <n v="0.13800000000000001"/>
    <n v="1"/>
    <n v="1"/>
    <m/>
    <n v="0"/>
    <n v="0"/>
    <n v="21"/>
    <m/>
    <n v="0"/>
    <n v="0"/>
    <n v="310"/>
    <n v="269.51400000000001"/>
  </r>
  <r>
    <n v="2013"/>
    <s v="2A4b"/>
    <x v="3"/>
    <n v="20233"/>
    <n v="3423134"/>
    <n v="27"/>
    <s v="Tonne"/>
    <s v="Input"/>
    <n v="3613974"/>
    <n v="3"/>
    <s v="CO2"/>
    <n v="0.13800000000000001"/>
    <n v="1"/>
    <n v="1"/>
    <m/>
    <n v="0"/>
    <n v="0"/>
    <n v="21"/>
    <m/>
    <n v="0"/>
    <n v="0"/>
    <n v="310"/>
    <n v="498728.41200000007"/>
  </r>
  <r>
    <n v="2013"/>
    <s v="2A4b"/>
    <x v="3"/>
    <n v="20233"/>
    <n v="3423134"/>
    <n v="27"/>
    <s v="Tonne"/>
    <s v="Input"/>
    <n v="24953"/>
    <n v="4"/>
    <s v="CO2"/>
    <n v="0.13800000000000001"/>
    <n v="1"/>
    <n v="1"/>
    <m/>
    <n v="0"/>
    <n v="0"/>
    <n v="21"/>
    <m/>
    <n v="0"/>
    <n v="0"/>
    <n v="310"/>
    <n v="3443.5140000000001"/>
  </r>
  <r>
    <n v="2013"/>
    <s v="2A4b"/>
    <x v="3"/>
    <n v="20233"/>
    <n v="3423134"/>
    <n v="27"/>
    <s v="Tonne"/>
    <s v="Input"/>
    <n v="1007"/>
    <n v="3"/>
    <s v="CO2"/>
    <n v="0.13800000000000001"/>
    <n v="1"/>
    <n v="1"/>
    <m/>
    <n v="0"/>
    <n v="0"/>
    <n v="21"/>
    <m/>
    <n v="0"/>
    <n v="0"/>
    <n v="310"/>
    <n v="138.96600000000001"/>
  </r>
  <r>
    <n v="2013"/>
    <s v="2A4b"/>
    <x v="3"/>
    <n v="20233"/>
    <n v="3423134"/>
    <n v="27"/>
    <s v="Tonne"/>
    <s v="Input"/>
    <n v="4208"/>
    <n v="3"/>
    <s v="CO2"/>
    <n v="0.13800000000000001"/>
    <n v="1"/>
    <n v="1"/>
    <m/>
    <n v="0"/>
    <n v="0"/>
    <n v="21"/>
    <m/>
    <n v="0"/>
    <n v="0"/>
    <n v="310"/>
    <n v="580.70400000000006"/>
  </r>
  <r>
    <n v="2013"/>
    <s v="2A4b"/>
    <x v="3"/>
    <n v="20233"/>
    <n v="3423134"/>
    <n v="27"/>
    <s v="Tonne"/>
    <s v="Input"/>
    <n v="10"/>
    <n v="3"/>
    <s v="CO2"/>
    <n v="0.13800000000000001"/>
    <n v="1"/>
    <n v="1"/>
    <m/>
    <n v="0"/>
    <n v="0"/>
    <n v="21"/>
    <m/>
    <n v="0"/>
    <n v="0"/>
    <n v="310"/>
    <n v="1.3800000000000001"/>
  </r>
  <r>
    <n v="2013"/>
    <s v="2A4b"/>
    <x v="3"/>
    <n v="20233"/>
    <n v="3423134"/>
    <n v="27"/>
    <s v="Tonne"/>
    <s v="Input"/>
    <n v="39"/>
    <n v="4"/>
    <s v="CO2"/>
    <n v="0.13800000000000001"/>
    <n v="1"/>
    <n v="1"/>
    <m/>
    <n v="0"/>
    <n v="0"/>
    <n v="21"/>
    <m/>
    <n v="0"/>
    <n v="0"/>
    <n v="310"/>
    <n v="5.3820000000000006"/>
  </r>
  <r>
    <n v="2013"/>
    <s v="2A4b"/>
    <x v="3"/>
    <n v="20233"/>
    <n v="3423134"/>
    <n v="27"/>
    <s v="Tonne"/>
    <s v="Input"/>
    <n v="2467.5"/>
    <n v="2"/>
    <s v="CO2"/>
    <n v="0.13800000000000001"/>
    <n v="1"/>
    <n v="1"/>
    <m/>
    <n v="0"/>
    <n v="0"/>
    <n v="21"/>
    <m/>
    <n v="0"/>
    <n v="0"/>
    <n v="310"/>
    <n v="340.51500000000004"/>
  </r>
  <r>
    <n v="2013"/>
    <s v="2A4b"/>
    <x v="3"/>
    <n v="20233"/>
    <n v="3423134"/>
    <n v="27"/>
    <s v="Tonne"/>
    <s v="Input"/>
    <n v="81.25"/>
    <n v="4"/>
    <s v="CO2"/>
    <n v="0.13800000000000001"/>
    <n v="1"/>
    <n v="1"/>
    <m/>
    <n v="0"/>
    <n v="0"/>
    <n v="21"/>
    <m/>
    <n v="0"/>
    <n v="0"/>
    <n v="310"/>
    <n v="11.2125"/>
  </r>
  <r>
    <n v="2013"/>
    <s v="2A4b"/>
    <x v="3"/>
    <n v="20233"/>
    <n v="3423134"/>
    <n v="27"/>
    <s v="Tonne"/>
    <s v="Input"/>
    <n v="9063"/>
    <n v="6"/>
    <s v="CO2"/>
    <n v="0.13800000000000001"/>
    <n v="1"/>
    <n v="1"/>
    <m/>
    <n v="0"/>
    <n v="0"/>
    <n v="21"/>
    <m/>
    <n v="0"/>
    <n v="0"/>
    <n v="310"/>
    <n v="1250.6940000000002"/>
  </r>
  <r>
    <n v="2013"/>
    <s v="2A4b"/>
    <x v="3"/>
    <n v="20233"/>
    <n v="3423134"/>
    <n v="27"/>
    <s v="Tonne"/>
    <s v="Input"/>
    <n v="14"/>
    <n v="6"/>
    <s v="CO2"/>
    <n v="0.13800000000000001"/>
    <n v="1"/>
    <n v="1"/>
    <m/>
    <n v="0"/>
    <n v="0"/>
    <n v="21"/>
    <m/>
    <n v="0"/>
    <n v="0"/>
    <n v="310"/>
    <n v="1.9320000000000002"/>
  </r>
  <r>
    <n v="2013"/>
    <s v="2A4b"/>
    <x v="3"/>
    <n v="20233"/>
    <n v="3423134"/>
    <n v="27"/>
    <s v="Tonne"/>
    <s v="Input"/>
    <n v="9"/>
    <n v="5"/>
    <s v="CO2"/>
    <n v="0.13800000000000001"/>
    <n v="1"/>
    <n v="1"/>
    <m/>
    <n v="0"/>
    <n v="0"/>
    <n v="21"/>
    <m/>
    <n v="0"/>
    <n v="0"/>
    <n v="310"/>
    <n v="1.242"/>
  </r>
  <r>
    <n v="2013"/>
    <s v="2A4b"/>
    <x v="3"/>
    <n v="20233"/>
    <n v="3423134"/>
    <n v="27"/>
    <s v="Tonne"/>
    <s v="Input"/>
    <n v="223193"/>
    <n v="2"/>
    <s v="CO2"/>
    <n v="0.13800000000000001"/>
    <n v="1"/>
    <n v="1"/>
    <m/>
    <n v="0"/>
    <n v="0"/>
    <n v="21"/>
    <m/>
    <n v="0"/>
    <n v="0"/>
    <n v="310"/>
    <n v="30800.634000000002"/>
  </r>
  <r>
    <n v="2013"/>
    <s v="2A4b"/>
    <x v="3"/>
    <n v="20233"/>
    <n v="3423134"/>
    <n v="27"/>
    <s v="Tonne"/>
    <s v="Input"/>
    <n v="17804"/>
    <n v="2"/>
    <s v="CO2"/>
    <n v="0.13800000000000001"/>
    <n v="1"/>
    <n v="1"/>
    <m/>
    <n v="0"/>
    <n v="0"/>
    <n v="21"/>
    <m/>
    <n v="0"/>
    <n v="0"/>
    <n v="310"/>
    <n v="2456.9520000000002"/>
  </r>
  <r>
    <n v="2013"/>
    <s v="2A4b"/>
    <x v="3"/>
    <n v="20233"/>
    <n v="3423134"/>
    <n v="27"/>
    <s v="Tonne"/>
    <s v="Input"/>
    <n v="163864.5"/>
    <n v="8"/>
    <s v="CO2"/>
    <n v="0.13800000000000001"/>
    <n v="1"/>
    <n v="1"/>
    <m/>
    <n v="0"/>
    <n v="0"/>
    <n v="21"/>
    <m/>
    <n v="0"/>
    <n v="0"/>
    <n v="310"/>
    <n v="22613.301000000003"/>
  </r>
  <r>
    <n v="2013"/>
    <s v="2A4b"/>
    <x v="3"/>
    <n v="20233"/>
    <n v="3423134"/>
    <n v="27"/>
    <s v="Tonne"/>
    <s v="Input"/>
    <n v="22879"/>
    <n v="5"/>
    <s v="CO2"/>
    <n v="0.13800000000000001"/>
    <n v="1"/>
    <n v="1"/>
    <m/>
    <n v="0"/>
    <n v="0"/>
    <n v="21"/>
    <m/>
    <n v="0"/>
    <n v="0"/>
    <n v="310"/>
    <n v="3157.3020000000001"/>
  </r>
  <r>
    <n v="2013"/>
    <s v="2A4b"/>
    <x v="3"/>
    <n v="20233"/>
    <n v="3423134"/>
    <n v="27"/>
    <s v="Tonne"/>
    <s v="Input"/>
    <n v="1507"/>
    <n v="4"/>
    <s v="CO2"/>
    <n v="0.13800000000000001"/>
    <n v="1"/>
    <n v="1"/>
    <m/>
    <n v="0"/>
    <n v="0"/>
    <n v="21"/>
    <m/>
    <n v="0"/>
    <n v="0"/>
    <n v="310"/>
    <n v="207.96600000000001"/>
  </r>
  <r>
    <n v="2013"/>
    <s v="2A4b"/>
    <x v="3"/>
    <n v="20233"/>
    <n v="3423134"/>
    <n v="27"/>
    <s v="Tonne"/>
    <s v="Input"/>
    <n v="2222.5"/>
    <n v="6"/>
    <s v="CO2"/>
    <n v="0.13800000000000001"/>
    <n v="1"/>
    <n v="1"/>
    <m/>
    <n v="0"/>
    <n v="0"/>
    <n v="21"/>
    <m/>
    <n v="0"/>
    <n v="0"/>
    <n v="310"/>
    <n v="306.70500000000004"/>
  </r>
  <r>
    <n v="2013"/>
    <s v="2A4b"/>
    <x v="3"/>
    <n v="20233"/>
    <n v="3423134"/>
    <n v="27"/>
    <s v="Tonne"/>
    <s v="Input"/>
    <n v="142"/>
    <n v="3"/>
    <s v="CO2"/>
    <n v="0.13800000000000001"/>
    <n v="1"/>
    <n v="1"/>
    <m/>
    <n v="0"/>
    <n v="0"/>
    <n v="21"/>
    <m/>
    <n v="0"/>
    <n v="0"/>
    <n v="310"/>
    <n v="19.596"/>
  </r>
  <r>
    <n v="2013"/>
    <s v="2A4b"/>
    <x v="3"/>
    <n v="20233"/>
    <n v="3423134"/>
    <n v="27"/>
    <s v="Tonne"/>
    <s v="Input"/>
    <n v="4880"/>
    <n v="6"/>
    <s v="CO2"/>
    <n v="0.13800000000000001"/>
    <n v="1"/>
    <n v="1"/>
    <m/>
    <n v="0"/>
    <n v="0"/>
    <n v="21"/>
    <m/>
    <n v="0"/>
    <n v="0"/>
    <n v="310"/>
    <n v="673.44"/>
  </r>
  <r>
    <n v="2013"/>
    <s v="2A4b"/>
    <x v="3"/>
    <n v="20233"/>
    <n v="3423134"/>
    <n v="27"/>
    <s v="Tonne"/>
    <s v="Input"/>
    <n v="13018"/>
    <n v="3"/>
    <s v="CO2"/>
    <n v="0.13800000000000001"/>
    <n v="1"/>
    <n v="1"/>
    <m/>
    <n v="0"/>
    <n v="0"/>
    <n v="21"/>
    <m/>
    <n v="0"/>
    <n v="0"/>
    <n v="310"/>
    <n v="1796.4840000000002"/>
  </r>
  <r>
    <n v="2013"/>
    <s v="2A4b"/>
    <x v="3"/>
    <n v="20233"/>
    <n v="3423134"/>
    <n v="27"/>
    <s v="Tonne"/>
    <s v="Input"/>
    <n v="38331"/>
    <n v="5"/>
    <s v="CO2"/>
    <n v="0.13800000000000001"/>
    <n v="1"/>
    <n v="1"/>
    <m/>
    <n v="0"/>
    <n v="0"/>
    <n v="21"/>
    <m/>
    <n v="0"/>
    <n v="0"/>
    <n v="310"/>
    <n v="5289.6780000000008"/>
  </r>
  <r>
    <n v="2013"/>
    <s v="2A4b"/>
    <x v="3"/>
    <n v="20233"/>
    <n v="3423134"/>
    <n v="27"/>
    <s v="Tonne"/>
    <s v="Input"/>
    <n v="65059281"/>
    <n v="13"/>
    <s v="CO2"/>
    <n v="0.13800000000000001"/>
    <n v="1"/>
    <n v="1"/>
    <m/>
    <n v="0"/>
    <n v="0"/>
    <n v="21"/>
    <m/>
    <n v="0"/>
    <n v="0"/>
    <n v="310"/>
    <n v="8978180.7780000009"/>
  </r>
  <r>
    <n v="2013"/>
    <s v="2A4b"/>
    <x v="3"/>
    <n v="20233"/>
    <n v="3423134"/>
    <n v="27"/>
    <s v="Tonne"/>
    <s v="Input"/>
    <n v="15"/>
    <n v="3"/>
    <s v="CO2"/>
    <n v="0.13800000000000001"/>
    <n v="1"/>
    <n v="1"/>
    <m/>
    <n v="0"/>
    <n v="0"/>
    <n v="21"/>
    <m/>
    <n v="0"/>
    <n v="0"/>
    <n v="310"/>
    <n v="2.0700000000000003"/>
  </r>
  <r>
    <n v="2013"/>
    <s v="2A4d"/>
    <x v="4"/>
    <n v="23921"/>
    <n v="1520006"/>
    <n v="27"/>
    <s v="Tonne"/>
    <s v="Input"/>
    <n v="697"/>
    <n v="4"/>
    <s v="CO2"/>
    <n v="0.75"/>
    <n v="1"/>
    <n v="1"/>
    <m/>
    <n v="0"/>
    <n v="0"/>
    <n v="21"/>
    <m/>
    <n v="0"/>
    <n v="0"/>
    <n v="310"/>
    <n v="522.75"/>
  </r>
  <r>
    <n v="2013"/>
    <s v="2A4d"/>
    <x v="4"/>
    <n v="23921"/>
    <n v="1520006"/>
    <n v="27"/>
    <s v="Tonne"/>
    <s v="Input"/>
    <n v="487"/>
    <n v="2"/>
    <s v="CO2"/>
    <n v="0.75"/>
    <n v="1"/>
    <n v="1"/>
    <m/>
    <n v="0"/>
    <n v="0"/>
    <n v="21"/>
    <m/>
    <n v="0"/>
    <n v="0"/>
    <n v="310"/>
    <n v="365.25"/>
  </r>
  <r>
    <n v="2013"/>
    <s v="2A4d"/>
    <x v="4"/>
    <n v="23921"/>
    <n v="1520006"/>
    <n v="27"/>
    <s v="Tonne"/>
    <s v="Input"/>
    <n v="304"/>
    <n v="2"/>
    <s v="CO2"/>
    <n v="0.75"/>
    <n v="1"/>
    <n v="1"/>
    <m/>
    <n v="0"/>
    <n v="0"/>
    <n v="21"/>
    <m/>
    <n v="0"/>
    <n v="0"/>
    <n v="310"/>
    <n v="228"/>
  </r>
  <r>
    <n v="2013"/>
    <s v="2A4d"/>
    <x v="4"/>
    <n v="23921"/>
    <n v="1520006"/>
    <n v="27"/>
    <s v="Tonne"/>
    <s v="Input"/>
    <n v="215"/>
    <n v="3"/>
    <s v="CO2"/>
    <n v="0.75"/>
    <n v="1"/>
    <n v="1"/>
    <m/>
    <n v="0"/>
    <n v="0"/>
    <n v="21"/>
    <m/>
    <n v="0"/>
    <n v="0"/>
    <n v="310"/>
    <n v="161.25"/>
  </r>
  <r>
    <n v="2013"/>
    <s v="2A4d"/>
    <x v="4"/>
    <n v="23921"/>
    <n v="1520006"/>
    <n v="27"/>
    <s v="Tonne"/>
    <s v="Input"/>
    <n v="133"/>
    <n v="3"/>
    <s v="CO2"/>
    <n v="0.75"/>
    <n v="1"/>
    <n v="1"/>
    <m/>
    <n v="0"/>
    <n v="0"/>
    <n v="21"/>
    <m/>
    <n v="0"/>
    <n v="0"/>
    <n v="310"/>
    <n v="99.75"/>
  </r>
  <r>
    <n v="2013"/>
    <s v="2A4d"/>
    <x v="4"/>
    <n v="23921"/>
    <n v="1520006"/>
    <n v="27"/>
    <s v="Tonne"/>
    <s v="Input"/>
    <n v="651"/>
    <n v="3"/>
    <s v="CO2"/>
    <n v="0.75"/>
    <n v="1"/>
    <n v="1"/>
    <m/>
    <n v="0"/>
    <n v="0"/>
    <n v="21"/>
    <m/>
    <n v="0"/>
    <n v="0"/>
    <n v="310"/>
    <n v="488.25"/>
  </r>
  <r>
    <n v="2013"/>
    <s v="2A4d"/>
    <x v="4"/>
    <n v="23921"/>
    <n v="1520006"/>
    <n v="27"/>
    <s v="Tonne"/>
    <s v="Input"/>
    <n v="161"/>
    <n v="2"/>
    <s v="CO2"/>
    <n v="0.75"/>
    <n v="1"/>
    <n v="1"/>
    <m/>
    <n v="0"/>
    <n v="0"/>
    <n v="21"/>
    <m/>
    <n v="0"/>
    <n v="0"/>
    <n v="310"/>
    <n v="120.75"/>
  </r>
  <r>
    <n v="2013"/>
    <s v="2A4d"/>
    <x v="4"/>
    <n v="23921"/>
    <n v="1520006"/>
    <n v="27"/>
    <s v="Tonne"/>
    <s v="Input"/>
    <n v="1400"/>
    <n v="2"/>
    <s v="CO2"/>
    <n v="0.75"/>
    <n v="1"/>
    <n v="1"/>
    <m/>
    <n v="0"/>
    <n v="0"/>
    <n v="21"/>
    <m/>
    <n v="0"/>
    <n v="0"/>
    <n v="310"/>
    <n v="1050"/>
  </r>
  <r>
    <n v="2013"/>
    <s v="2A4d"/>
    <x v="4"/>
    <n v="23921"/>
    <n v="1520008"/>
    <n v="27"/>
    <s v="Tonne"/>
    <s v="Input"/>
    <n v="1116"/>
    <n v="1"/>
    <s v="CO2"/>
    <n v="0.75"/>
    <n v="1"/>
    <n v="1"/>
    <m/>
    <n v="0"/>
    <n v="0"/>
    <n v="21"/>
    <m/>
    <n v="0"/>
    <n v="0"/>
    <n v="310"/>
    <n v="837"/>
  </r>
  <r>
    <n v="2013"/>
    <s v="2A4d"/>
    <x v="4"/>
    <n v="23921"/>
    <n v="1520008"/>
    <n v="27"/>
    <s v="Tonne"/>
    <s v="Input"/>
    <n v="237"/>
    <n v="2"/>
    <s v="CO2"/>
    <n v="0.75"/>
    <n v="1"/>
    <n v="1"/>
    <m/>
    <n v="0"/>
    <n v="0"/>
    <n v="21"/>
    <m/>
    <n v="0"/>
    <n v="0"/>
    <n v="310"/>
    <n v="177.75"/>
  </r>
  <r>
    <n v="2013"/>
    <s v="2B1"/>
    <x v="5"/>
    <n v="20121"/>
    <n v="3425003"/>
    <n v="9"/>
    <s v="Kg"/>
    <s v="Output"/>
    <n v="81548806"/>
    <n v="6"/>
    <s v="CO2"/>
    <n v="1.76715"/>
    <n v="1"/>
    <n v="1"/>
    <m/>
    <n v="0"/>
    <n v="0"/>
    <n v="21"/>
    <m/>
    <n v="0"/>
    <n v="0"/>
    <n v="310"/>
    <n v="144108.97252289997"/>
  </r>
  <r>
    <n v="2013"/>
    <s v="2B1"/>
    <x v="5"/>
    <n v="20121"/>
    <n v="3425003"/>
    <n v="9"/>
    <s v="Kg"/>
    <s v="Output"/>
    <n v="11399804"/>
    <n v="2"/>
    <s v="CO2"/>
    <n v="1.76715"/>
    <n v="1"/>
    <n v="1"/>
    <m/>
    <n v="0"/>
    <n v="0"/>
    <n v="21"/>
    <m/>
    <n v="0"/>
    <n v="0"/>
    <n v="310"/>
    <n v="20145.163638599999"/>
  </r>
  <r>
    <n v="2013"/>
    <s v="2B1"/>
    <x v="5"/>
    <n v="20121"/>
    <n v="3425003"/>
    <n v="9"/>
    <s v="Kg"/>
    <s v="Output"/>
    <n v="35282015"/>
    <n v="7"/>
    <s v="CO2"/>
    <n v="1.76715"/>
    <n v="1"/>
    <n v="1"/>
    <m/>
    <n v="0"/>
    <n v="0"/>
    <n v="21"/>
    <m/>
    <n v="0"/>
    <n v="0"/>
    <n v="310"/>
    <n v="62348.61280725"/>
  </r>
  <r>
    <n v="2013"/>
    <s v="2B1"/>
    <x v="5"/>
    <n v="20121"/>
    <n v="3425004"/>
    <n v="9"/>
    <s v="Kg"/>
    <s v="Output"/>
    <n v="1115442"/>
    <n v="1"/>
    <s v="CO2"/>
    <n v="1.76715"/>
    <n v="1"/>
    <n v="1"/>
    <m/>
    <n v="0"/>
    <n v="0"/>
    <n v="21"/>
    <m/>
    <n v="0"/>
    <n v="0"/>
    <n v="310"/>
    <n v="1971.1533303000001"/>
  </r>
  <r>
    <n v="2013"/>
    <s v="2B1"/>
    <x v="5"/>
    <n v="20121"/>
    <n v="3425004"/>
    <n v="9"/>
    <s v="Kg"/>
    <s v="Output"/>
    <n v="22980035"/>
    <n v="1"/>
    <s v="CO2"/>
    <n v="1.76715"/>
    <n v="1"/>
    <n v="1"/>
    <m/>
    <n v="0"/>
    <n v="0"/>
    <n v="21"/>
    <m/>
    <n v="0"/>
    <n v="0"/>
    <n v="310"/>
    <n v="40609.168850249996"/>
  </r>
  <r>
    <n v="2013"/>
    <s v="2B1"/>
    <x v="5"/>
    <n v="20121"/>
    <n v="3425004"/>
    <n v="9"/>
    <s v="Kg"/>
    <s v="Output"/>
    <n v="3340073"/>
    <n v="7"/>
    <s v="CO2"/>
    <n v="1.76715"/>
    <n v="1"/>
    <n v="1"/>
    <m/>
    <n v="0"/>
    <n v="0"/>
    <n v="21"/>
    <m/>
    <n v="0"/>
    <n v="0"/>
    <n v="310"/>
    <n v="5902.4100019500002"/>
  </r>
  <r>
    <n v="2013"/>
    <s v="2B1"/>
    <x v="5"/>
    <n v="20121"/>
    <n v="3425004"/>
    <n v="9"/>
    <s v="Kg"/>
    <s v="Output"/>
    <n v="196000000"/>
    <n v="1"/>
    <s v="CO2"/>
    <n v="1.76715"/>
    <n v="1"/>
    <n v="1"/>
    <m/>
    <n v="0"/>
    <n v="0"/>
    <n v="21"/>
    <m/>
    <n v="0"/>
    <n v="0"/>
    <n v="310"/>
    <n v="346361.4"/>
  </r>
  <r>
    <n v="2013"/>
    <s v="2B1"/>
    <x v="6"/>
    <n v="20121"/>
    <n v="3461100"/>
    <n v="27"/>
    <s v="Tonne"/>
    <s v="Output"/>
    <n v="1565802"/>
    <n v="1"/>
    <s v="CO2"/>
    <n v="0.99772000000000005"/>
    <n v="1"/>
    <n v="1"/>
    <m/>
    <n v="0"/>
    <n v="0"/>
    <n v="21"/>
    <m/>
    <n v="0"/>
    <n v="0"/>
    <n v="310"/>
    <n v="1562231.97144"/>
  </r>
  <r>
    <n v="2013"/>
    <s v="2B1"/>
    <x v="6"/>
    <n v="20121"/>
    <n v="3461100"/>
    <n v="27"/>
    <s v="Tonne"/>
    <s v="Output"/>
    <n v="379500"/>
    <n v="4"/>
    <s v="CO2"/>
    <n v="0.99772000000000005"/>
    <n v="1"/>
    <n v="1"/>
    <m/>
    <n v="0"/>
    <n v="0"/>
    <n v="21"/>
    <m/>
    <n v="0"/>
    <n v="0"/>
    <n v="310"/>
    <n v="378634.74"/>
  </r>
  <r>
    <n v="2013"/>
    <s v="2B1"/>
    <x v="6"/>
    <n v="20121"/>
    <n v="3461100"/>
    <n v="27"/>
    <s v="Tonne"/>
    <s v="Output"/>
    <n v="2008"/>
    <n v="1"/>
    <s v="CO2"/>
    <n v="0.99772000000000005"/>
    <n v="1"/>
    <n v="1"/>
    <m/>
    <n v="0"/>
    <n v="0"/>
    <n v="21"/>
    <m/>
    <n v="0"/>
    <n v="0"/>
    <n v="310"/>
    <n v="2003.4217600000002"/>
  </r>
  <r>
    <n v="2013"/>
    <s v="2B1"/>
    <x v="6"/>
    <n v="20121"/>
    <n v="3461100"/>
    <n v="27"/>
    <s v="Tonne"/>
    <s v="Output"/>
    <n v="13116"/>
    <n v="5"/>
    <s v="CO2"/>
    <n v="0.99772000000000005"/>
    <n v="1"/>
    <n v="1"/>
    <m/>
    <n v="0"/>
    <n v="0"/>
    <n v="21"/>
    <m/>
    <n v="0"/>
    <n v="0"/>
    <n v="310"/>
    <n v="13086.095520000001"/>
  </r>
  <r>
    <n v="2013"/>
    <s v="2B1"/>
    <x v="6"/>
    <n v="20121"/>
    <n v="3461100"/>
    <n v="27"/>
    <s v="Tonne"/>
    <s v="Output"/>
    <n v="2091780"/>
    <n v="1"/>
    <s v="CO2"/>
    <n v="0.99772000000000005"/>
    <n v="1"/>
    <n v="1"/>
    <m/>
    <n v="0"/>
    <n v="0"/>
    <n v="21"/>
    <m/>
    <n v="0"/>
    <n v="0"/>
    <n v="310"/>
    <n v="2087010.7416000001"/>
  </r>
  <r>
    <n v="2013"/>
    <s v="2B1"/>
    <x v="6"/>
    <n v="20121"/>
    <n v="3461100"/>
    <n v="27"/>
    <s v="Tonne"/>
    <s v="Output"/>
    <n v="1127421"/>
    <n v="1"/>
    <s v="CO2"/>
    <n v="0.99772000000000005"/>
    <n v="1"/>
    <n v="1"/>
    <m/>
    <n v="0"/>
    <n v="0"/>
    <n v="21"/>
    <m/>
    <n v="0"/>
    <n v="0"/>
    <n v="310"/>
    <n v="1124850.48012"/>
  </r>
  <r>
    <n v="2013"/>
    <s v="2B1"/>
    <x v="6"/>
    <n v="20121"/>
    <n v="3461100"/>
    <n v="27"/>
    <s v="Tonne"/>
    <s v="Output"/>
    <n v="428085"/>
    <n v="2"/>
    <s v="CO2"/>
    <n v="0.99772000000000005"/>
    <n v="1"/>
    <n v="1"/>
    <m/>
    <n v="0"/>
    <n v="0"/>
    <n v="21"/>
    <m/>
    <n v="0"/>
    <n v="0"/>
    <n v="310"/>
    <n v="427108.96620000002"/>
  </r>
  <r>
    <n v="2013"/>
    <s v="2B1"/>
    <x v="6"/>
    <n v="20121"/>
    <n v="3461100"/>
    <n v="27"/>
    <s v="Tonne"/>
    <s v="Output"/>
    <n v="1101009"/>
    <n v="7"/>
    <s v="CO2"/>
    <n v="0.99772000000000005"/>
    <n v="1"/>
    <n v="1"/>
    <m/>
    <n v="0"/>
    <n v="0"/>
    <n v="21"/>
    <m/>
    <n v="0"/>
    <n v="0"/>
    <n v="310"/>
    <n v="1098498.69948"/>
  </r>
  <r>
    <n v="2013"/>
    <s v="2B1"/>
    <x v="6"/>
    <n v="20121"/>
    <n v="3461100"/>
    <n v="27"/>
    <s v="Tonne"/>
    <s v="Output"/>
    <n v="1665112"/>
    <n v="1"/>
    <s v="CO2"/>
    <n v="0.99772000000000005"/>
    <n v="1"/>
    <n v="1"/>
    <m/>
    <n v="0"/>
    <n v="0"/>
    <n v="21"/>
    <m/>
    <n v="0"/>
    <n v="0"/>
    <n v="310"/>
    <n v="1661315.54464"/>
  </r>
  <r>
    <n v="2013"/>
    <s v="2B1"/>
    <x v="6"/>
    <n v="20121"/>
    <n v="3461100"/>
    <n v="27"/>
    <s v="Tonne"/>
    <s v="Output"/>
    <n v="2244780"/>
    <n v="1"/>
    <s v="CO2"/>
    <n v="0.99772000000000005"/>
    <n v="1"/>
    <n v="1"/>
    <m/>
    <n v="0"/>
    <n v="0"/>
    <n v="21"/>
    <m/>
    <n v="0"/>
    <n v="0"/>
    <n v="310"/>
    <n v="2239661.9016"/>
  </r>
  <r>
    <n v="2013"/>
    <s v="2B1"/>
    <x v="6"/>
    <n v="20121"/>
    <n v="3461100"/>
    <n v="27"/>
    <s v="Tonne"/>
    <s v="Output"/>
    <n v="166719"/>
    <n v="5"/>
    <s v="CO2"/>
    <n v="0.99772000000000005"/>
    <n v="1"/>
    <n v="1"/>
    <m/>
    <n v="0"/>
    <n v="0"/>
    <n v="21"/>
    <m/>
    <n v="0"/>
    <n v="0"/>
    <n v="310"/>
    <n v="166338.88068"/>
  </r>
  <r>
    <n v="2013"/>
    <s v="2B1"/>
    <x v="6"/>
    <n v="20121"/>
    <n v="3461100"/>
    <n v="27"/>
    <s v="Tonne"/>
    <s v="Output"/>
    <n v="708795"/>
    <n v="8"/>
    <s v="CO2"/>
    <n v="0.99772000000000005"/>
    <n v="1"/>
    <n v="1"/>
    <m/>
    <n v="0"/>
    <n v="0"/>
    <n v="21"/>
    <m/>
    <n v="0"/>
    <n v="0"/>
    <n v="310"/>
    <n v="707178.94740000006"/>
  </r>
  <r>
    <n v="2013"/>
    <s v="2B1"/>
    <x v="6"/>
    <n v="20121"/>
    <n v="3461100"/>
    <n v="27"/>
    <s v="Tonne"/>
    <s v="Output"/>
    <n v="202728"/>
    <n v="1"/>
    <s v="CO2"/>
    <n v="0.99772000000000005"/>
    <n v="1"/>
    <n v="1"/>
    <m/>
    <n v="0"/>
    <n v="0"/>
    <n v="21"/>
    <m/>
    <n v="0"/>
    <n v="0"/>
    <n v="310"/>
    <n v="202265.78016000002"/>
  </r>
  <r>
    <n v="2013"/>
    <s v="2B1"/>
    <x v="6"/>
    <n v="20121"/>
    <n v="3461100"/>
    <n v="27"/>
    <s v="Tonne"/>
    <s v="Output"/>
    <n v="832"/>
    <n v="1"/>
    <s v="CO2"/>
    <n v="0.99772000000000005"/>
    <n v="1"/>
    <n v="1"/>
    <m/>
    <n v="0"/>
    <n v="0"/>
    <n v="21"/>
    <m/>
    <n v="0"/>
    <n v="0"/>
    <n v="310"/>
    <n v="830.10304000000008"/>
  </r>
  <r>
    <n v="2013"/>
    <s v="2B1"/>
    <x v="6"/>
    <n v="20121"/>
    <n v="3461100"/>
    <n v="27"/>
    <s v="Tonne"/>
    <s v="Output"/>
    <n v="347206"/>
    <n v="6"/>
    <s v="CO2"/>
    <n v="0.99772000000000005"/>
    <n v="1"/>
    <n v="1"/>
    <m/>
    <n v="0"/>
    <n v="0"/>
    <n v="21"/>
    <m/>
    <n v="0"/>
    <n v="0"/>
    <n v="310"/>
    <n v="346414.37032000005"/>
  </r>
  <r>
    <n v="2013"/>
    <s v="2B1"/>
    <x v="6"/>
    <n v="20121"/>
    <n v="3461100"/>
    <n v="27"/>
    <s v="Tonne"/>
    <s v="Output"/>
    <n v="419075"/>
    <n v="7"/>
    <s v="CO2"/>
    <n v="0.99772000000000005"/>
    <n v="1"/>
    <n v="1"/>
    <m/>
    <n v="0"/>
    <n v="0"/>
    <n v="21"/>
    <m/>
    <n v="0"/>
    <n v="0"/>
    <n v="310"/>
    <n v="418119.50900000002"/>
  </r>
  <r>
    <n v="2013"/>
    <s v="2B1"/>
    <x v="6"/>
    <n v="20121"/>
    <n v="3461100"/>
    <n v="27"/>
    <s v="Tonne"/>
    <s v="Output"/>
    <n v="1008452"/>
    <n v="2"/>
    <s v="CO2"/>
    <n v="0.99772000000000005"/>
    <n v="1"/>
    <n v="1"/>
    <m/>
    <n v="0"/>
    <n v="0"/>
    <n v="21"/>
    <m/>
    <n v="0"/>
    <n v="0"/>
    <n v="310"/>
    <n v="1006152.72944"/>
  </r>
  <r>
    <n v="2013"/>
    <s v="2B1"/>
    <x v="6"/>
    <n v="20121"/>
    <n v="3461100"/>
    <n v="27"/>
    <s v="Tonne"/>
    <s v="Output"/>
    <n v="1931314"/>
    <n v="2"/>
    <s v="CO2"/>
    <n v="0.99772000000000005"/>
    <n v="1"/>
    <n v="1"/>
    <m/>
    <n v="0"/>
    <n v="0"/>
    <n v="21"/>
    <m/>
    <n v="0"/>
    <n v="0"/>
    <n v="310"/>
    <n v="1926910.6040800002"/>
  </r>
  <r>
    <n v="2013"/>
    <s v="2B1"/>
    <x v="6"/>
    <n v="20121"/>
    <n v="3461100"/>
    <n v="27"/>
    <s v="Tonne"/>
    <s v="Output"/>
    <n v="1333"/>
    <n v="2"/>
    <s v="CO2"/>
    <n v="0.99772000000000005"/>
    <n v="1"/>
    <n v="1"/>
    <m/>
    <n v="0"/>
    <n v="0"/>
    <n v="21"/>
    <m/>
    <n v="0"/>
    <n v="0"/>
    <n v="310"/>
    <n v="1329.9607600000002"/>
  </r>
  <r>
    <n v="2013"/>
    <s v="2B1"/>
    <x v="6"/>
    <n v="20121"/>
    <n v="3461100"/>
    <n v="27"/>
    <s v="Tonne"/>
    <s v="Output"/>
    <n v="471380"/>
    <n v="6"/>
    <s v="CO2"/>
    <n v="0.99772000000000005"/>
    <n v="1"/>
    <n v="1"/>
    <m/>
    <n v="0"/>
    <n v="0"/>
    <n v="21"/>
    <m/>
    <n v="0"/>
    <n v="0"/>
    <n v="310"/>
    <n v="470305.2536"/>
  </r>
  <r>
    <n v="2013"/>
    <s v="2B1"/>
    <x v="6"/>
    <n v="20121"/>
    <n v="3461100"/>
    <n v="27"/>
    <s v="Tonne"/>
    <s v="Output"/>
    <n v="394491"/>
    <n v="3"/>
    <s v="CO2"/>
    <n v="0.99772000000000005"/>
    <n v="1"/>
    <n v="1"/>
    <m/>
    <n v="0"/>
    <n v="0"/>
    <n v="21"/>
    <m/>
    <n v="0"/>
    <n v="0"/>
    <n v="310"/>
    <n v="393591.56052"/>
  </r>
  <r>
    <n v="2013"/>
    <s v="2B1"/>
    <x v="6"/>
    <n v="20121"/>
    <n v="3461100"/>
    <n v="27"/>
    <s v="Tonne"/>
    <s v="Output"/>
    <n v="885537"/>
    <n v="3"/>
    <s v="CO2"/>
    <n v="0.99772000000000005"/>
    <n v="1"/>
    <n v="1"/>
    <m/>
    <n v="0"/>
    <n v="0"/>
    <n v="21"/>
    <m/>
    <n v="0"/>
    <n v="0"/>
    <n v="310"/>
    <n v="883517.97564000008"/>
  </r>
  <r>
    <n v="2013"/>
    <s v="2B1"/>
    <x v="6"/>
    <n v="20121"/>
    <n v="3461100"/>
    <n v="27"/>
    <s v="Tonne"/>
    <s v="Output"/>
    <n v="385360"/>
    <n v="6"/>
    <s v="CO2"/>
    <n v="0.99772000000000005"/>
    <n v="1"/>
    <n v="1"/>
    <m/>
    <n v="0"/>
    <n v="0"/>
    <n v="21"/>
    <m/>
    <n v="0"/>
    <n v="0"/>
    <n v="310"/>
    <n v="384481.37920000002"/>
  </r>
  <r>
    <n v="2013"/>
    <s v="2B1"/>
    <x v="6"/>
    <n v="20121"/>
    <n v="3461100"/>
    <n v="27"/>
    <s v="Tonne"/>
    <s v="Output"/>
    <n v="3093253"/>
    <n v="2"/>
    <s v="CO2"/>
    <n v="0.99772000000000005"/>
    <n v="1"/>
    <n v="1"/>
    <m/>
    <n v="0"/>
    <n v="0"/>
    <n v="21"/>
    <m/>
    <n v="0"/>
    <n v="0"/>
    <n v="310"/>
    <n v="3086200.3831600002"/>
  </r>
  <r>
    <n v="2013"/>
    <s v="2B1"/>
    <x v="6"/>
    <n v="20121"/>
    <n v="3461100"/>
    <n v="27"/>
    <s v="Tonne"/>
    <s v="Output"/>
    <n v="2516"/>
    <n v="1"/>
    <s v="CO2"/>
    <n v="0.99772000000000005"/>
    <n v="1"/>
    <n v="1"/>
    <m/>
    <n v="0"/>
    <n v="0"/>
    <n v="21"/>
    <m/>
    <n v="0"/>
    <n v="0"/>
    <n v="310"/>
    <n v="2510.26352"/>
  </r>
  <r>
    <n v="2013"/>
    <s v="2B1"/>
    <x v="5"/>
    <n v="20123"/>
    <n v="3425003"/>
    <n v="9"/>
    <s v="Kg"/>
    <s v="Output"/>
    <n v="6155676"/>
    <n v="1"/>
    <s v="CO2"/>
    <n v="1.76715"/>
    <n v="1"/>
    <n v="1"/>
    <m/>
    <n v="0"/>
    <n v="0"/>
    <n v="21"/>
    <m/>
    <n v="0"/>
    <n v="0"/>
    <n v="310"/>
    <n v="10878.0028434"/>
  </r>
  <r>
    <n v="2013"/>
    <s v="2B1"/>
    <x v="5"/>
    <n v="20123"/>
    <n v="3425004"/>
    <n v="9"/>
    <s v="Kg"/>
    <s v="Output"/>
    <n v="217926"/>
    <n v="2"/>
    <s v="CO2"/>
    <n v="1.76715"/>
    <n v="1"/>
    <n v="1"/>
    <m/>
    <n v="0"/>
    <n v="0"/>
    <n v="21"/>
    <m/>
    <n v="0"/>
    <n v="0"/>
    <n v="310"/>
    <n v="385.10793089999999"/>
  </r>
  <r>
    <n v="2013"/>
    <s v="2B2"/>
    <x v="7"/>
    <n v="20121"/>
    <n v="3423301"/>
    <n v="9"/>
    <s v="Kg"/>
    <s v="Output"/>
    <n v="55042933"/>
    <n v="6"/>
    <m/>
    <n v="0"/>
    <n v="0"/>
    <n v="1"/>
    <m/>
    <n v="0"/>
    <n v="0"/>
    <n v="21"/>
    <s v="N2O"/>
    <n v="0.01"/>
    <n v="1"/>
    <n v="310"/>
    <n v="170633.09229999999"/>
  </r>
  <r>
    <n v="2013"/>
    <s v="2B2"/>
    <x v="7"/>
    <n v="20121"/>
    <n v="3423301"/>
    <n v="9"/>
    <s v="Kg"/>
    <s v="Output"/>
    <n v="40665774"/>
    <n v="3"/>
    <m/>
    <n v="0"/>
    <n v="0"/>
    <n v="1"/>
    <m/>
    <n v="0"/>
    <n v="0"/>
    <n v="21"/>
    <s v="N2O"/>
    <n v="0.01"/>
    <n v="1"/>
    <n v="310"/>
    <n v="126063.89939999999"/>
  </r>
  <r>
    <n v="2013"/>
    <s v="2B2"/>
    <x v="7"/>
    <n v="20121"/>
    <n v="3423301"/>
    <n v="9"/>
    <s v="Kg"/>
    <s v="Output"/>
    <n v="30329009"/>
    <n v="4"/>
    <m/>
    <n v="0"/>
    <n v="0"/>
    <n v="1"/>
    <m/>
    <n v="0"/>
    <n v="0"/>
    <n v="21"/>
    <s v="N2O"/>
    <n v="0.01"/>
    <n v="1"/>
    <n v="310"/>
    <n v="94019.92790000001"/>
  </r>
  <r>
    <n v="2013"/>
    <s v="2C1"/>
    <x v="8"/>
    <n v="24101"/>
    <n v="1520006"/>
    <n v="27"/>
    <s v="Tonne"/>
    <s v="Input"/>
    <n v="51116"/>
    <n v="4"/>
    <s v="CO2"/>
    <n v="0.45267000000000002"/>
    <n v="1"/>
    <n v="1"/>
    <m/>
    <n v="0"/>
    <n v="0"/>
    <n v="21"/>
    <m/>
    <n v="0"/>
    <n v="0"/>
    <n v="310"/>
    <n v="23138.67972"/>
  </r>
  <r>
    <n v="2013"/>
    <s v="2C1"/>
    <x v="8"/>
    <n v="24101"/>
    <n v="1520006"/>
    <n v="27"/>
    <s v="Tonne"/>
    <s v="Input"/>
    <n v="73688"/>
    <n v="4"/>
    <s v="CO2"/>
    <n v="0.45267000000000002"/>
    <n v="1"/>
    <n v="1"/>
    <m/>
    <n v="0"/>
    <n v="0"/>
    <n v="21"/>
    <m/>
    <n v="0"/>
    <n v="0"/>
    <n v="310"/>
    <n v="33356.346960000003"/>
  </r>
  <r>
    <n v="2013"/>
    <s v="2C1"/>
    <x v="8"/>
    <n v="24101"/>
    <n v="1520006"/>
    <n v="27"/>
    <s v="Tonne"/>
    <s v="Input"/>
    <n v="2747"/>
    <n v="2"/>
    <s v="CO2"/>
    <n v="0.45267000000000002"/>
    <n v="1"/>
    <n v="1"/>
    <m/>
    <n v="0"/>
    <n v="0"/>
    <n v="21"/>
    <m/>
    <n v="0"/>
    <n v="0"/>
    <n v="310"/>
    <n v="1243.4844900000001"/>
  </r>
  <r>
    <n v="2013"/>
    <s v="2C1"/>
    <x v="8"/>
    <n v="24101"/>
    <n v="1520008"/>
    <n v="27"/>
    <s v="Tonne"/>
    <s v="Input"/>
    <n v="4044"/>
    <n v="3"/>
    <s v="CO2"/>
    <n v="0.45267000000000002"/>
    <n v="1"/>
    <n v="1"/>
    <m/>
    <n v="0"/>
    <n v="0"/>
    <n v="21"/>
    <m/>
    <n v="0"/>
    <n v="0"/>
    <n v="310"/>
    <n v="1830.5974800000001"/>
  </r>
  <r>
    <n v="2013"/>
    <s v="2C1"/>
    <x v="8"/>
    <n v="24101"/>
    <n v="1520008"/>
    <n v="27"/>
    <s v="Tonne"/>
    <s v="Input"/>
    <n v="22982"/>
    <n v="5"/>
    <s v="CO2"/>
    <n v="0.45267000000000002"/>
    <n v="1"/>
    <n v="1"/>
    <m/>
    <n v="0"/>
    <n v="0"/>
    <n v="21"/>
    <m/>
    <n v="0"/>
    <n v="0"/>
    <n v="310"/>
    <n v="10403.26194"/>
  </r>
  <r>
    <n v="2013"/>
    <s v="2C1"/>
    <x v="9"/>
    <n v="24101"/>
    <n v="1633002"/>
    <n v="27"/>
    <s v="Tonne"/>
    <s v="Input"/>
    <n v="3655"/>
    <n v="2"/>
    <s v="CO2"/>
    <n v="0.526586"/>
    <n v="1"/>
    <n v="1"/>
    <m/>
    <n v="0"/>
    <n v="0"/>
    <n v="21"/>
    <m/>
    <n v="0"/>
    <n v="0"/>
    <n v="310"/>
    <n v="1924.67183"/>
  </r>
  <r>
    <n v="2013"/>
    <s v="2C1"/>
    <x v="9"/>
    <n v="24101"/>
    <n v="1633002"/>
    <n v="27"/>
    <s v="Tonne"/>
    <s v="Input"/>
    <n v="5068"/>
    <n v="6"/>
    <s v="CO2"/>
    <n v="0.526586"/>
    <n v="1"/>
    <n v="1"/>
    <m/>
    <n v="0"/>
    <n v="0"/>
    <n v="21"/>
    <m/>
    <n v="0"/>
    <n v="0"/>
    <n v="310"/>
    <n v="2668.7378480000002"/>
  </r>
  <r>
    <n v="2013"/>
    <s v="2C1"/>
    <x v="9"/>
    <n v="24101"/>
    <n v="1633002"/>
    <n v="27"/>
    <s v="Tonne"/>
    <s v="Input"/>
    <n v="12333"/>
    <n v="3"/>
    <s v="CO2"/>
    <n v="0.526586"/>
    <n v="1"/>
    <n v="1"/>
    <m/>
    <n v="0"/>
    <n v="0"/>
    <n v="21"/>
    <m/>
    <n v="0"/>
    <n v="0"/>
    <n v="310"/>
    <n v="6494.3851379999996"/>
  </r>
  <r>
    <n v="2013"/>
    <s v="2C1"/>
    <x v="9"/>
    <n v="24101"/>
    <n v="1633002"/>
    <n v="27"/>
    <s v="Tonne"/>
    <s v="Input"/>
    <n v="92575"/>
    <n v="6"/>
    <s v="CO2"/>
    <n v="0.526586"/>
    <n v="1"/>
    <n v="1"/>
    <m/>
    <n v="0"/>
    <n v="0"/>
    <n v="21"/>
    <m/>
    <n v="0"/>
    <n v="0"/>
    <n v="310"/>
    <n v="48748.698949999998"/>
  </r>
  <r>
    <n v="2013"/>
    <s v="2C1"/>
    <x v="9"/>
    <n v="24101"/>
    <n v="1633002"/>
    <n v="27"/>
    <s v="Tonne"/>
    <s v="Input"/>
    <n v="7420"/>
    <n v="3"/>
    <s v="CO2"/>
    <n v="0.526586"/>
    <n v="1"/>
    <n v="1"/>
    <m/>
    <n v="0"/>
    <n v="0"/>
    <n v="21"/>
    <m/>
    <n v="0"/>
    <n v="0"/>
    <n v="310"/>
    <n v="3907.2681200000002"/>
  </r>
  <r>
    <n v="2013"/>
    <s v="2C1"/>
    <x v="9"/>
    <n v="24101"/>
    <n v="1633002"/>
    <n v="27"/>
    <s v="Tonne"/>
    <s v="Input"/>
    <n v="869"/>
    <n v="3"/>
    <s v="CO2"/>
    <n v="0.526586"/>
    <n v="1"/>
    <n v="1"/>
    <m/>
    <n v="0"/>
    <n v="0"/>
    <n v="21"/>
    <m/>
    <n v="0"/>
    <n v="0"/>
    <n v="310"/>
    <n v="457.60323399999999"/>
  </r>
  <r>
    <n v="2013"/>
    <s v="2C1"/>
    <x v="9"/>
    <n v="24101"/>
    <n v="1633002"/>
    <n v="27"/>
    <s v="Tonne"/>
    <s v="Input"/>
    <n v="27566"/>
    <n v="2"/>
    <s v="CO2"/>
    <n v="0.526586"/>
    <n v="1"/>
    <n v="1"/>
    <m/>
    <n v="0"/>
    <n v="0"/>
    <n v="21"/>
    <m/>
    <n v="0"/>
    <n v="0"/>
    <n v="310"/>
    <n v="14515.869676"/>
  </r>
  <r>
    <n v="2013"/>
    <s v="2C1"/>
    <x v="9"/>
    <n v="24101"/>
    <n v="1633002"/>
    <n v="27"/>
    <s v="Tonne"/>
    <s v="Input"/>
    <n v="2080"/>
    <n v="4"/>
    <s v="CO2"/>
    <n v="0.526586"/>
    <n v="1"/>
    <n v="1"/>
    <m/>
    <n v="0"/>
    <n v="0"/>
    <n v="21"/>
    <m/>
    <n v="0"/>
    <n v="0"/>
    <n v="310"/>
    <n v="1095.2988800000001"/>
  </r>
  <r>
    <n v="2013"/>
    <s v="2C1"/>
    <x v="9"/>
    <n v="24101"/>
    <n v="1633002"/>
    <n v="27"/>
    <s v="Tonne"/>
    <s v="Input"/>
    <n v="200"/>
    <n v="3"/>
    <s v="CO2"/>
    <n v="0.526586"/>
    <n v="1"/>
    <n v="1"/>
    <m/>
    <n v="0"/>
    <n v="0"/>
    <n v="21"/>
    <m/>
    <n v="0"/>
    <n v="0"/>
    <n v="310"/>
    <n v="105.3172"/>
  </r>
  <r>
    <n v="2013"/>
    <s v="2C1"/>
    <x v="9"/>
    <n v="24101"/>
    <n v="1633002"/>
    <n v="27"/>
    <s v="Tonne"/>
    <s v="Input"/>
    <n v="32962"/>
    <n v="3"/>
    <s v="CO2"/>
    <n v="0.526586"/>
    <n v="1"/>
    <n v="1"/>
    <m/>
    <n v="0"/>
    <n v="0"/>
    <n v="21"/>
    <m/>
    <n v="0"/>
    <n v="0"/>
    <n v="310"/>
    <n v="17357.327732000002"/>
  </r>
  <r>
    <n v="2013"/>
    <s v="2C1"/>
    <x v="9"/>
    <n v="24101"/>
    <n v="1633002"/>
    <n v="27"/>
    <s v="Tonne"/>
    <s v="Input"/>
    <n v="710167"/>
    <n v="3"/>
    <s v="CO2"/>
    <n v="0.526586"/>
    <n v="1"/>
    <n v="1"/>
    <m/>
    <n v="0"/>
    <n v="0"/>
    <n v="21"/>
    <m/>
    <n v="0"/>
    <n v="0"/>
    <n v="310"/>
    <n v="373963.999862"/>
  </r>
  <r>
    <n v="2013"/>
    <s v="2C1"/>
    <x v="9"/>
    <n v="24101"/>
    <n v="1633002"/>
    <n v="27"/>
    <s v="Tonne"/>
    <s v="Input"/>
    <n v="132"/>
    <n v="3"/>
    <s v="CO2"/>
    <n v="0.526586"/>
    <n v="1"/>
    <n v="1"/>
    <m/>
    <n v="0"/>
    <n v="0"/>
    <n v="21"/>
    <m/>
    <n v="0"/>
    <n v="0"/>
    <n v="310"/>
    <n v="69.509352000000007"/>
  </r>
  <r>
    <n v="2013"/>
    <s v="2C1"/>
    <x v="9"/>
    <n v="24101"/>
    <n v="1633002"/>
    <n v="27"/>
    <s v="Tonne"/>
    <s v="Input"/>
    <n v="2023"/>
    <n v="4"/>
    <s v="CO2"/>
    <n v="0.526586"/>
    <n v="1"/>
    <n v="1"/>
    <m/>
    <n v="0"/>
    <n v="0"/>
    <n v="21"/>
    <m/>
    <n v="0"/>
    <n v="0"/>
    <n v="310"/>
    <n v="1065.2834780000001"/>
  </r>
  <r>
    <n v="2013"/>
    <s v="2C1"/>
    <x v="9"/>
    <n v="24101"/>
    <n v="1633002"/>
    <n v="27"/>
    <s v="Tonne"/>
    <s v="Input"/>
    <n v="18956"/>
    <n v="5"/>
    <s v="CO2"/>
    <n v="0.526586"/>
    <n v="1"/>
    <n v="1"/>
    <m/>
    <n v="0"/>
    <n v="0"/>
    <n v="21"/>
    <m/>
    <n v="0"/>
    <n v="0"/>
    <n v="310"/>
    <n v="9981.9642160000003"/>
  </r>
  <r>
    <n v="2013"/>
    <s v="2C1"/>
    <x v="9"/>
    <n v="24101"/>
    <n v="1633002"/>
    <n v="27"/>
    <s v="Tonne"/>
    <s v="Input"/>
    <n v="19973"/>
    <n v="3"/>
    <s v="CO2"/>
    <n v="0.526586"/>
    <n v="1"/>
    <n v="1"/>
    <m/>
    <n v="0"/>
    <n v="0"/>
    <n v="21"/>
    <m/>
    <n v="0"/>
    <n v="0"/>
    <n v="310"/>
    <n v="10517.502178000001"/>
  </r>
  <r>
    <n v="2013"/>
    <s v="2C1"/>
    <x v="9"/>
    <n v="24101"/>
    <n v="1633002"/>
    <n v="27"/>
    <s v="Tonne"/>
    <s v="Input"/>
    <n v="6911"/>
    <n v="3"/>
    <s v="CO2"/>
    <n v="0.526586"/>
    <n v="1"/>
    <n v="1"/>
    <m/>
    <n v="0"/>
    <n v="0"/>
    <n v="21"/>
    <m/>
    <n v="0"/>
    <n v="0"/>
    <n v="310"/>
    <n v="3639.235846"/>
  </r>
  <r>
    <n v="2013"/>
    <s v="2C1"/>
    <x v="9"/>
    <n v="24101"/>
    <n v="1633002"/>
    <n v="27"/>
    <s v="Tonne"/>
    <s v="Input"/>
    <n v="2442"/>
    <n v="3"/>
    <s v="CO2"/>
    <n v="0.526586"/>
    <n v="1"/>
    <n v="1"/>
    <m/>
    <n v="0"/>
    <n v="0"/>
    <n v="21"/>
    <m/>
    <n v="0"/>
    <n v="0"/>
    <n v="310"/>
    <n v="1285.923012"/>
  </r>
  <r>
    <n v="2013"/>
    <s v="2C1"/>
    <x v="9"/>
    <n v="24101"/>
    <n v="1633002"/>
    <n v="27"/>
    <s v="Tonne"/>
    <s v="Input"/>
    <n v="43363"/>
    <n v="4"/>
    <s v="CO2"/>
    <n v="0.526586"/>
    <n v="1"/>
    <n v="1"/>
    <m/>
    <n v="0"/>
    <n v="0"/>
    <n v="21"/>
    <m/>
    <n v="0"/>
    <n v="0"/>
    <n v="310"/>
    <n v="22834.348718000001"/>
  </r>
  <r>
    <n v="2013"/>
    <s v="2C1"/>
    <x v="9"/>
    <n v="24101"/>
    <n v="1633002"/>
    <n v="27"/>
    <s v="Tonne"/>
    <s v="Input"/>
    <n v="4474"/>
    <n v="4"/>
    <s v="CO2"/>
    <n v="0.526586"/>
    <n v="1"/>
    <n v="1"/>
    <m/>
    <n v="0"/>
    <n v="0"/>
    <n v="21"/>
    <m/>
    <n v="0"/>
    <n v="0"/>
    <n v="310"/>
    <n v="2355.9457640000001"/>
  </r>
  <r>
    <n v="2013"/>
    <s v="2C1"/>
    <x v="9"/>
    <n v="24101"/>
    <n v="1633002"/>
    <n v="27"/>
    <s v="Tonne"/>
    <s v="Input"/>
    <n v="72041"/>
    <n v="6"/>
    <s v="CO2"/>
    <n v="0.526586"/>
    <n v="1"/>
    <n v="1"/>
    <m/>
    <n v="0"/>
    <n v="0"/>
    <n v="21"/>
    <m/>
    <n v="0"/>
    <n v="0"/>
    <n v="310"/>
    <n v="37935.782026000001"/>
  </r>
  <r>
    <n v="2013"/>
    <s v="2C1"/>
    <x v="9"/>
    <n v="24101"/>
    <n v="1633004"/>
    <n v="27"/>
    <s v="Tonne"/>
    <s v="Input"/>
    <n v="8054"/>
    <n v="4"/>
    <s v="CO2"/>
    <n v="0.526586"/>
    <n v="1"/>
    <n v="1"/>
    <m/>
    <n v="0"/>
    <n v="0"/>
    <n v="21"/>
    <m/>
    <n v="0"/>
    <n v="0"/>
    <n v="310"/>
    <n v="4241.1236440000002"/>
  </r>
  <r>
    <n v="2013"/>
    <s v="2C1"/>
    <x v="8"/>
    <n v="24101"/>
    <n v="1633005"/>
    <n v="27"/>
    <s v="Tonne"/>
    <s v="Input"/>
    <n v="17305"/>
    <n v="7"/>
    <s v="CO2"/>
    <n v="0.45267000000000002"/>
    <n v="1"/>
    <n v="1"/>
    <m/>
    <n v="0"/>
    <n v="0"/>
    <n v="21"/>
    <m/>
    <n v="0"/>
    <n v="0"/>
    <n v="310"/>
    <n v="7833.45435"/>
  </r>
  <r>
    <n v="2013"/>
    <s v="2C1"/>
    <x v="8"/>
    <n v="24101"/>
    <n v="1633005"/>
    <n v="27"/>
    <s v="Tonne"/>
    <s v="Input"/>
    <n v="32166"/>
    <n v="4"/>
    <s v="CO2"/>
    <n v="0.45267000000000002"/>
    <n v="1"/>
    <n v="1"/>
    <m/>
    <n v="0"/>
    <n v="0"/>
    <n v="21"/>
    <m/>
    <n v="0"/>
    <n v="0"/>
    <n v="310"/>
    <n v="14560.58322"/>
  </r>
  <r>
    <n v="2013"/>
    <s v="2C1"/>
    <x v="8"/>
    <n v="24101"/>
    <n v="1633005"/>
    <n v="27"/>
    <s v="Tonne"/>
    <s v="Input"/>
    <n v="44659"/>
    <n v="3"/>
    <s v="CO2"/>
    <n v="0.45267000000000002"/>
    <n v="1"/>
    <n v="1"/>
    <m/>
    <n v="0"/>
    <n v="0"/>
    <n v="21"/>
    <m/>
    <n v="0"/>
    <n v="0"/>
    <n v="310"/>
    <n v="20215.789530000002"/>
  </r>
  <r>
    <n v="2013"/>
    <s v="2C1"/>
    <x v="8"/>
    <n v="24101"/>
    <n v="1633005"/>
    <n v="27"/>
    <s v="Tonne"/>
    <s v="Input"/>
    <n v="8701"/>
    <n v="4"/>
    <s v="CO2"/>
    <n v="0.45267000000000002"/>
    <n v="1"/>
    <n v="1"/>
    <m/>
    <n v="0"/>
    <n v="0"/>
    <n v="21"/>
    <m/>
    <n v="0"/>
    <n v="0"/>
    <n v="310"/>
    <n v="3938.6816699999999"/>
  </r>
  <r>
    <n v="2013"/>
    <s v="2C1"/>
    <x v="8"/>
    <n v="24101"/>
    <n v="1633005"/>
    <n v="27"/>
    <s v="Tonne"/>
    <s v="Input"/>
    <n v="17487"/>
    <n v="3"/>
    <s v="CO2"/>
    <n v="0.45267000000000002"/>
    <n v="1"/>
    <n v="1"/>
    <m/>
    <n v="0"/>
    <n v="0"/>
    <n v="21"/>
    <m/>
    <n v="0"/>
    <n v="0"/>
    <n v="310"/>
    <n v="7915.8402900000001"/>
  </r>
  <r>
    <n v="2013"/>
    <s v="2C1"/>
    <x v="8"/>
    <n v="24101"/>
    <n v="1633005"/>
    <n v="27"/>
    <s v="Tonne"/>
    <s v="Input"/>
    <n v="14963"/>
    <n v="4"/>
    <s v="CO2"/>
    <n v="0.45267000000000002"/>
    <n v="1"/>
    <n v="1"/>
    <m/>
    <n v="0"/>
    <n v="0"/>
    <n v="21"/>
    <m/>
    <n v="0"/>
    <n v="0"/>
    <n v="310"/>
    <n v="6773.3012100000005"/>
  </r>
  <r>
    <n v="2013"/>
    <s v="2C1"/>
    <x v="8"/>
    <n v="24101"/>
    <n v="1633005"/>
    <n v="27"/>
    <s v="Tonne"/>
    <s v="Input"/>
    <n v="57551"/>
    <n v="5"/>
    <s v="CO2"/>
    <n v="0.45267000000000002"/>
    <n v="1"/>
    <n v="1"/>
    <m/>
    <n v="0"/>
    <n v="0"/>
    <n v="21"/>
    <m/>
    <n v="0"/>
    <n v="0"/>
    <n v="310"/>
    <n v="26051.61117"/>
  </r>
  <r>
    <n v="2013"/>
    <s v="2C1"/>
    <x v="8"/>
    <n v="24101"/>
    <n v="1633005"/>
    <n v="27"/>
    <s v="Tonne"/>
    <s v="Input"/>
    <n v="66267"/>
    <n v="6"/>
    <s v="CO2"/>
    <n v="0.45267000000000002"/>
    <n v="1"/>
    <n v="1"/>
    <m/>
    <n v="0"/>
    <n v="0"/>
    <n v="21"/>
    <m/>
    <n v="0"/>
    <n v="0"/>
    <n v="310"/>
    <n v="29997.082890000001"/>
  </r>
  <r>
    <n v="2013"/>
    <s v="2C1"/>
    <x v="8"/>
    <n v="24101"/>
    <n v="1633005"/>
    <n v="27"/>
    <s v="Tonne"/>
    <s v="Input"/>
    <n v="29791"/>
    <n v="4"/>
    <s v="CO2"/>
    <n v="0.45267000000000002"/>
    <n v="1"/>
    <n v="1"/>
    <m/>
    <n v="0"/>
    <n v="0"/>
    <n v="21"/>
    <m/>
    <n v="0"/>
    <n v="0"/>
    <n v="310"/>
    <n v="13485.491970000001"/>
  </r>
  <r>
    <n v="2013"/>
    <s v="2C1"/>
    <x v="8"/>
    <n v="24101"/>
    <n v="1633005"/>
    <n v="27"/>
    <s v="Tonne"/>
    <s v="Input"/>
    <n v="3276"/>
    <n v="7"/>
    <s v="CO2"/>
    <n v="0.45267000000000002"/>
    <n v="1"/>
    <n v="1"/>
    <m/>
    <n v="0"/>
    <n v="0"/>
    <n v="21"/>
    <m/>
    <n v="0"/>
    <n v="0"/>
    <n v="310"/>
    <n v="1482.9469200000001"/>
  </r>
  <r>
    <n v="2013"/>
    <s v="2C1"/>
    <x v="8"/>
    <n v="24101"/>
    <n v="1633005"/>
    <n v="27"/>
    <s v="Tonne"/>
    <s v="Input"/>
    <n v="18448"/>
    <n v="5"/>
    <s v="CO2"/>
    <n v="0.45267000000000002"/>
    <n v="1"/>
    <n v="1"/>
    <m/>
    <n v="0"/>
    <n v="0"/>
    <n v="21"/>
    <m/>
    <n v="0"/>
    <n v="0"/>
    <n v="310"/>
    <n v="8350.8561600000012"/>
  </r>
  <r>
    <n v="2013"/>
    <s v="2C1"/>
    <x v="8"/>
    <n v="24101"/>
    <n v="1633005"/>
    <n v="27"/>
    <s v="Tonne"/>
    <s v="Input"/>
    <n v="40026"/>
    <n v="3"/>
    <s v="CO2"/>
    <n v="0.45267000000000002"/>
    <n v="1"/>
    <n v="1"/>
    <m/>
    <n v="0"/>
    <n v="0"/>
    <n v="21"/>
    <m/>
    <n v="0"/>
    <n v="0"/>
    <n v="310"/>
    <n v="18118.56942"/>
  </r>
  <r>
    <n v="2013"/>
    <s v="2C1"/>
    <x v="8"/>
    <n v="24101"/>
    <n v="1633005"/>
    <n v="27"/>
    <s v="Tonne"/>
    <s v="Input"/>
    <n v="8163"/>
    <n v="4"/>
    <s v="CO2"/>
    <n v="0.45267000000000002"/>
    <n v="1"/>
    <n v="1"/>
    <m/>
    <n v="0"/>
    <n v="0"/>
    <n v="21"/>
    <m/>
    <n v="0"/>
    <n v="0"/>
    <n v="310"/>
    <n v="3695.1452100000001"/>
  </r>
  <r>
    <n v="2013"/>
    <s v="2C1"/>
    <x v="8"/>
    <n v="24101"/>
    <n v="1633005"/>
    <n v="27"/>
    <s v="Tonne"/>
    <s v="Input"/>
    <n v="402"/>
    <n v="4"/>
    <s v="CO2"/>
    <n v="0.45267000000000002"/>
    <n v="1"/>
    <n v="1"/>
    <m/>
    <n v="0"/>
    <n v="0"/>
    <n v="21"/>
    <m/>
    <n v="0"/>
    <n v="0"/>
    <n v="310"/>
    <n v="181.97334000000001"/>
  </r>
  <r>
    <n v="2013"/>
    <s v="2C1"/>
    <x v="10"/>
    <n v="24102"/>
    <n v="4695099"/>
    <n v="15"/>
    <s v="Nos."/>
    <s v="Input"/>
    <n v="393986"/>
    <n v="5"/>
    <s v="CO2"/>
    <n v="3.6629999999999998"/>
    <n v="1"/>
    <n v="1"/>
    <m/>
    <n v="0"/>
    <n v="0"/>
    <n v="21"/>
    <m/>
    <n v="0"/>
    <n v="0"/>
    <n v="310"/>
    <n v="1443170.7179999999"/>
  </r>
  <r>
    <n v="2013"/>
    <s v="2C1"/>
    <x v="10"/>
    <n v="24102"/>
    <n v="4695099"/>
    <n v="15"/>
    <s v="Nos."/>
    <s v="Input"/>
    <n v="1367"/>
    <n v="13"/>
    <s v="CO2"/>
    <n v="3.6629999999999998"/>
    <n v="1"/>
    <n v="1"/>
    <m/>
    <n v="0"/>
    <n v="0"/>
    <n v="21"/>
    <m/>
    <n v="0"/>
    <n v="0"/>
    <n v="310"/>
    <n v="5007.3209999999999"/>
  </r>
  <r>
    <n v="2013"/>
    <s v="2C1"/>
    <x v="9"/>
    <n v="24103"/>
    <n v="1633002"/>
    <n v="27"/>
    <s v="Tonne"/>
    <s v="Input"/>
    <n v="391416"/>
    <n v="4"/>
    <s v="CO2"/>
    <n v="0.526586"/>
    <n v="1"/>
    <n v="1"/>
    <m/>
    <n v="0"/>
    <n v="0"/>
    <n v="21"/>
    <m/>
    <n v="0"/>
    <n v="0"/>
    <n v="310"/>
    <n v="206114.185776"/>
  </r>
  <r>
    <n v="2013"/>
    <s v="2C1"/>
    <x v="9"/>
    <n v="24103"/>
    <n v="1633002"/>
    <n v="27"/>
    <s v="Tonne"/>
    <s v="Input"/>
    <n v="7106"/>
    <n v="3"/>
    <s v="CO2"/>
    <n v="0.526586"/>
    <n v="1"/>
    <n v="1"/>
    <m/>
    <n v="0"/>
    <n v="0"/>
    <n v="21"/>
    <m/>
    <n v="0"/>
    <n v="0"/>
    <n v="310"/>
    <n v="3741.9201159999998"/>
  </r>
  <r>
    <n v="2013"/>
    <s v="2C1"/>
    <x v="9"/>
    <n v="24103"/>
    <n v="1633002"/>
    <n v="27"/>
    <s v="Tonne"/>
    <s v="Input"/>
    <n v="557355"/>
    <n v="3"/>
    <s v="CO2"/>
    <n v="0.526586"/>
    <n v="1"/>
    <n v="1"/>
    <m/>
    <n v="0"/>
    <n v="0"/>
    <n v="21"/>
    <m/>
    <n v="0"/>
    <n v="0"/>
    <n v="310"/>
    <n v="293495.34003000002"/>
  </r>
  <r>
    <n v="2013"/>
    <s v="2C1"/>
    <x v="9"/>
    <n v="24103"/>
    <n v="1633002"/>
    <n v="27"/>
    <s v="Tonne"/>
    <s v="Input"/>
    <n v="2711"/>
    <n v="2"/>
    <s v="CO2"/>
    <n v="0.526586"/>
    <n v="1"/>
    <n v="1"/>
    <m/>
    <n v="0"/>
    <n v="0"/>
    <n v="21"/>
    <m/>
    <n v="0"/>
    <n v="0"/>
    <n v="310"/>
    <n v="1427.574646"/>
  </r>
  <r>
    <n v="2013"/>
    <s v="2C1"/>
    <x v="9"/>
    <n v="24103"/>
    <n v="1633002"/>
    <n v="27"/>
    <s v="Tonne"/>
    <s v="Input"/>
    <n v="902540"/>
    <n v="4"/>
    <s v="CO2"/>
    <n v="0.526586"/>
    <n v="1"/>
    <n v="1"/>
    <m/>
    <n v="0"/>
    <n v="0"/>
    <n v="21"/>
    <m/>
    <n v="0"/>
    <n v="0"/>
    <n v="310"/>
    <n v="475264.92843999999"/>
  </r>
  <r>
    <n v="2013"/>
    <s v="2C1"/>
    <x v="9"/>
    <n v="24103"/>
    <n v="1633002"/>
    <n v="27"/>
    <s v="Tonne"/>
    <s v="Input"/>
    <n v="45249"/>
    <n v="5"/>
    <s v="CO2"/>
    <n v="0.526586"/>
    <n v="1"/>
    <n v="1"/>
    <m/>
    <n v="0"/>
    <n v="0"/>
    <n v="21"/>
    <m/>
    <n v="0"/>
    <n v="0"/>
    <n v="310"/>
    <n v="23827.489914000002"/>
  </r>
  <r>
    <n v="2013"/>
    <s v="2C1"/>
    <x v="9"/>
    <n v="24103"/>
    <n v="1633002"/>
    <n v="27"/>
    <s v="Tonne"/>
    <s v="Input"/>
    <n v="927282"/>
    <n v="4"/>
    <s v="CO2"/>
    <n v="0.526586"/>
    <n v="1"/>
    <n v="1"/>
    <m/>
    <n v="0"/>
    <n v="0"/>
    <n v="21"/>
    <m/>
    <n v="0"/>
    <n v="0"/>
    <n v="310"/>
    <n v="488293.71925199998"/>
  </r>
  <r>
    <n v="2013"/>
    <s v="2C1"/>
    <x v="9"/>
    <n v="24103"/>
    <n v="1633002"/>
    <n v="27"/>
    <s v="Tonne"/>
    <s v="Input"/>
    <n v="1489"/>
    <n v="3"/>
    <s v="CO2"/>
    <n v="0.526586"/>
    <n v="1"/>
    <n v="1"/>
    <m/>
    <n v="0"/>
    <n v="0"/>
    <n v="21"/>
    <m/>
    <n v="0"/>
    <n v="0"/>
    <n v="310"/>
    <n v="784.08655399999998"/>
  </r>
  <r>
    <n v="2013"/>
    <s v="2C1"/>
    <x v="9"/>
    <n v="24103"/>
    <n v="1633002"/>
    <n v="27"/>
    <s v="Tonne"/>
    <s v="Input"/>
    <n v="10162"/>
    <n v="3"/>
    <s v="CO2"/>
    <n v="0.526586"/>
    <n v="1"/>
    <n v="1"/>
    <m/>
    <n v="0"/>
    <n v="0"/>
    <n v="21"/>
    <m/>
    <n v="0"/>
    <n v="0"/>
    <n v="310"/>
    <n v="5351.1669320000001"/>
  </r>
  <r>
    <n v="2013"/>
    <s v="2C1"/>
    <x v="9"/>
    <n v="24103"/>
    <n v="1633002"/>
    <n v="27"/>
    <s v="Tonne"/>
    <s v="Input"/>
    <n v="1282"/>
    <n v="3"/>
    <s v="CO2"/>
    <n v="0.526586"/>
    <n v="1"/>
    <n v="1"/>
    <m/>
    <n v="0"/>
    <n v="0"/>
    <n v="21"/>
    <m/>
    <n v="0"/>
    <n v="0"/>
    <n v="310"/>
    <n v="675.08325200000002"/>
  </r>
  <r>
    <n v="2013"/>
    <s v="2C1"/>
    <x v="9"/>
    <n v="24103"/>
    <n v="1633002"/>
    <n v="27"/>
    <s v="Tonne"/>
    <s v="Input"/>
    <n v="816"/>
    <n v="3"/>
    <s v="CO2"/>
    <n v="0.526586"/>
    <n v="1"/>
    <n v="1"/>
    <m/>
    <n v="0"/>
    <n v="0"/>
    <n v="21"/>
    <m/>
    <n v="0"/>
    <n v="0"/>
    <n v="310"/>
    <n v="429.69417599999997"/>
  </r>
  <r>
    <n v="2013"/>
    <s v="2C1"/>
    <x v="9"/>
    <n v="24103"/>
    <n v="1633002"/>
    <n v="27"/>
    <s v="Tonne"/>
    <s v="Input"/>
    <n v="4715"/>
    <n v="3"/>
    <s v="CO2"/>
    <n v="0.526586"/>
    <n v="1"/>
    <n v="1"/>
    <m/>
    <n v="0"/>
    <n v="0"/>
    <n v="21"/>
    <m/>
    <n v="0"/>
    <n v="0"/>
    <n v="310"/>
    <n v="2482.8529899999999"/>
  </r>
  <r>
    <n v="2013"/>
    <s v="2C1"/>
    <x v="9"/>
    <n v="24103"/>
    <n v="1633002"/>
    <n v="27"/>
    <s v="Tonne"/>
    <s v="Input"/>
    <n v="512"/>
    <n v="3"/>
    <s v="CO2"/>
    <n v="0.526586"/>
    <n v="1"/>
    <n v="1"/>
    <m/>
    <n v="0"/>
    <n v="0"/>
    <n v="21"/>
    <m/>
    <n v="0"/>
    <n v="0"/>
    <n v="310"/>
    <n v="269.612032"/>
  </r>
  <r>
    <n v="2013"/>
    <s v="2C1"/>
    <x v="9"/>
    <n v="24103"/>
    <n v="1633002"/>
    <n v="27"/>
    <s v="Tonne"/>
    <s v="Input"/>
    <n v="3654"/>
    <n v="3"/>
    <s v="CO2"/>
    <n v="0.526586"/>
    <n v="1"/>
    <n v="1"/>
    <m/>
    <n v="0"/>
    <n v="0"/>
    <n v="21"/>
    <m/>
    <n v="0"/>
    <n v="0"/>
    <n v="310"/>
    <n v="1924.145244"/>
  </r>
  <r>
    <n v="2013"/>
    <s v="2C1"/>
    <x v="9"/>
    <n v="24103"/>
    <n v="1633004"/>
    <n v="27"/>
    <s v="Tonne"/>
    <s v="Input"/>
    <n v="1043"/>
    <n v="2"/>
    <s v="CO2"/>
    <n v="0.526586"/>
    <n v="1"/>
    <n v="1"/>
    <m/>
    <n v="0"/>
    <n v="0"/>
    <n v="21"/>
    <m/>
    <n v="0"/>
    <n v="0"/>
    <n v="310"/>
    <n v="549.229198"/>
  </r>
  <r>
    <n v="2013"/>
    <s v="2C1"/>
    <x v="8"/>
    <n v="24103"/>
    <n v="1633005"/>
    <n v="27"/>
    <s v="Tonne"/>
    <s v="Input"/>
    <n v="809202"/>
    <n v="5"/>
    <s v="CO2"/>
    <n v="0.45267000000000002"/>
    <n v="1"/>
    <n v="1"/>
    <m/>
    <n v="0"/>
    <n v="0"/>
    <n v="21"/>
    <m/>
    <n v="0"/>
    <n v="0"/>
    <n v="310"/>
    <n v="366301.46934000001"/>
  </r>
  <r>
    <n v="2013"/>
    <s v="2C1"/>
    <x v="8"/>
    <n v="24103"/>
    <n v="1633005"/>
    <n v="27"/>
    <s v="Tonne"/>
    <s v="Input"/>
    <n v="3324"/>
    <n v="1"/>
    <s v="CO2"/>
    <n v="0.45267000000000002"/>
    <n v="1"/>
    <n v="1"/>
    <m/>
    <n v="0"/>
    <n v="0"/>
    <n v="21"/>
    <m/>
    <n v="0"/>
    <n v="0"/>
    <n v="310"/>
    <n v="1504.67508"/>
  </r>
  <r>
    <n v="2013"/>
    <s v="2C1"/>
    <x v="8"/>
    <n v="24103"/>
    <n v="1633005"/>
    <n v="27"/>
    <s v="Tonne"/>
    <s v="Input"/>
    <n v="1043218"/>
    <n v="4"/>
    <s v="CO2"/>
    <n v="0.45267000000000002"/>
    <n v="1"/>
    <n v="1"/>
    <m/>
    <n v="0"/>
    <n v="0"/>
    <n v="21"/>
    <m/>
    <n v="0"/>
    <n v="0"/>
    <n v="310"/>
    <n v="472233.49206000002"/>
  </r>
  <r>
    <n v="2013"/>
    <s v="2C1"/>
    <x v="8"/>
    <n v="24103"/>
    <n v="1633005"/>
    <n v="27"/>
    <s v="Tonne"/>
    <s v="Input"/>
    <n v="576075"/>
    <n v="5"/>
    <s v="CO2"/>
    <n v="0.45267000000000002"/>
    <n v="1"/>
    <n v="1"/>
    <m/>
    <n v="0"/>
    <n v="0"/>
    <n v="21"/>
    <m/>
    <n v="0"/>
    <n v="0"/>
    <n v="310"/>
    <n v="260771.87025000001"/>
  </r>
  <r>
    <n v="2013"/>
    <s v="2C1"/>
    <x v="8"/>
    <n v="24103"/>
    <n v="1633005"/>
    <n v="27"/>
    <s v="Tonne"/>
    <s v="Input"/>
    <n v="36504"/>
    <n v="6"/>
    <s v="CO2"/>
    <n v="0.45267000000000002"/>
    <n v="1"/>
    <n v="1"/>
    <m/>
    <n v="0"/>
    <n v="0"/>
    <n v="21"/>
    <m/>
    <n v="0"/>
    <n v="0"/>
    <n v="310"/>
    <n v="16524.26568"/>
  </r>
  <r>
    <n v="2013"/>
    <s v="2C1"/>
    <x v="8"/>
    <n v="24103"/>
    <n v="1633005"/>
    <n v="27"/>
    <s v="Tonne"/>
    <s v="Input"/>
    <n v="2815"/>
    <n v="3"/>
    <s v="CO2"/>
    <n v="0.45267000000000002"/>
    <n v="1"/>
    <n v="1"/>
    <m/>
    <n v="0"/>
    <n v="0"/>
    <n v="21"/>
    <m/>
    <n v="0"/>
    <n v="0"/>
    <n v="310"/>
    <n v="1274.26605"/>
  </r>
  <r>
    <n v="2013"/>
    <s v="2C1"/>
    <x v="8"/>
    <n v="24103"/>
    <n v="1633005"/>
    <n v="27"/>
    <s v="Tonne"/>
    <s v="Input"/>
    <n v="2852205"/>
    <n v="3"/>
    <s v="CO2"/>
    <n v="0.45267000000000002"/>
    <n v="1"/>
    <n v="1"/>
    <m/>
    <n v="0"/>
    <n v="0"/>
    <n v="21"/>
    <m/>
    <n v="0"/>
    <n v="0"/>
    <n v="310"/>
    <n v="1291107.63735"/>
  </r>
  <r>
    <n v="2013"/>
    <s v="2C1"/>
    <x v="8"/>
    <n v="24103"/>
    <n v="1633005"/>
    <n v="27"/>
    <s v="Tonne"/>
    <s v="Input"/>
    <n v="1352640"/>
    <n v="5"/>
    <s v="CO2"/>
    <n v="0.45267000000000002"/>
    <n v="1"/>
    <n v="1"/>
    <m/>
    <n v="0"/>
    <n v="0"/>
    <n v="21"/>
    <m/>
    <n v="0"/>
    <n v="0"/>
    <n v="310"/>
    <n v="612299.54879999999"/>
  </r>
  <r>
    <n v="2013"/>
    <s v="2C1"/>
    <x v="8"/>
    <n v="24103"/>
    <n v="1633005"/>
    <n v="27"/>
    <s v="Tonne"/>
    <s v="Input"/>
    <n v="85306"/>
    <n v="1"/>
    <s v="CO2"/>
    <n v="0.45267000000000002"/>
    <n v="1"/>
    <n v="1"/>
    <m/>
    <n v="0"/>
    <n v="0"/>
    <n v="21"/>
    <m/>
    <n v="0"/>
    <n v="0"/>
    <n v="310"/>
    <n v="38615.467020000004"/>
  </r>
  <r>
    <n v="2013"/>
    <s v="2C1"/>
    <x v="8"/>
    <n v="24103"/>
    <n v="1633005"/>
    <n v="27"/>
    <s v="Tonne"/>
    <s v="Input"/>
    <n v="22204"/>
    <n v="4"/>
    <s v="CO2"/>
    <n v="0.45267000000000002"/>
    <n v="1"/>
    <n v="1"/>
    <m/>
    <n v="0"/>
    <n v="0"/>
    <n v="21"/>
    <m/>
    <n v="0"/>
    <n v="0"/>
    <n v="310"/>
    <n v="10051.08468"/>
  </r>
  <r>
    <n v="2013"/>
    <s v="2C1"/>
    <x v="8"/>
    <n v="24105"/>
    <n v="1520006"/>
    <n v="27"/>
    <s v="Tonne"/>
    <s v="Input"/>
    <n v="1230"/>
    <n v="2"/>
    <s v="CO2"/>
    <n v="0.45267000000000002"/>
    <n v="2.27"/>
    <n v="1"/>
    <m/>
    <n v="0"/>
    <n v="0"/>
    <n v="21"/>
    <m/>
    <n v="0"/>
    <n v="0"/>
    <n v="310"/>
    <n v="1263.899907"/>
  </r>
  <r>
    <n v="2013"/>
    <s v="2C1"/>
    <x v="8"/>
    <n v="24105"/>
    <n v="1520006"/>
    <n v="27"/>
    <s v="Tonne"/>
    <s v="Input"/>
    <n v="8565"/>
    <n v="2"/>
    <s v="CO2"/>
    <n v="0.45267000000000002"/>
    <n v="2.27"/>
    <n v="1"/>
    <m/>
    <n v="0"/>
    <n v="0"/>
    <n v="21"/>
    <m/>
    <n v="0"/>
    <n v="0"/>
    <n v="310"/>
    <n v="8801.0591084999996"/>
  </r>
  <r>
    <n v="2013"/>
    <s v="2C1"/>
    <x v="8"/>
    <n v="24105"/>
    <n v="1520008"/>
    <n v="27"/>
    <s v="Tonne"/>
    <s v="Input"/>
    <n v="497571"/>
    <n v="2"/>
    <s v="CO2"/>
    <n v="0.45267000000000002"/>
    <n v="2.27"/>
    <n v="1"/>
    <m/>
    <n v="0"/>
    <n v="0"/>
    <n v="21"/>
    <m/>
    <n v="0"/>
    <n v="0"/>
    <n v="310"/>
    <n v="511284.50457390002"/>
  </r>
  <r>
    <n v="2013"/>
    <s v="2C1"/>
    <x v="8"/>
    <n v="24105"/>
    <n v="1520008"/>
    <n v="27"/>
    <s v="Tonne"/>
    <s v="Input"/>
    <n v="1711.142842"/>
    <n v="1"/>
    <s v="CO2"/>
    <n v="0.45267000000000002"/>
    <n v="2.27"/>
    <n v="1"/>
    <m/>
    <n v="0"/>
    <n v="0"/>
    <n v="21"/>
    <m/>
    <n v="0"/>
    <n v="0"/>
    <n v="310"/>
    <n v="1758.3034787540778"/>
  </r>
  <r>
    <n v="2013"/>
    <s v="2C1"/>
    <x v="9"/>
    <n v="24105"/>
    <n v="1633002"/>
    <n v="27"/>
    <s v="Tonne"/>
    <s v="Input"/>
    <n v="155656"/>
    <n v="4"/>
    <s v="CO2"/>
    <n v="0.526586"/>
    <n v="1"/>
    <n v="1"/>
    <m/>
    <n v="0"/>
    <n v="0"/>
    <n v="21"/>
    <m/>
    <n v="0"/>
    <n v="0"/>
    <n v="310"/>
    <n v="81966.270415999999"/>
  </r>
  <r>
    <n v="2013"/>
    <s v="2C1"/>
    <x v="9"/>
    <n v="24105"/>
    <n v="1633002"/>
    <n v="27"/>
    <s v="Tonne"/>
    <s v="Input"/>
    <n v="3224"/>
    <n v="3"/>
    <s v="CO2"/>
    <n v="0.526586"/>
    <n v="1"/>
    <n v="1"/>
    <m/>
    <n v="0"/>
    <n v="0"/>
    <n v="21"/>
    <m/>
    <n v="0"/>
    <n v="0"/>
    <n v="310"/>
    <n v="1697.713264"/>
  </r>
  <r>
    <n v="2013"/>
    <s v="2C1"/>
    <x v="9"/>
    <n v="24105"/>
    <n v="1633002"/>
    <n v="27"/>
    <s v="Tonne"/>
    <s v="Input"/>
    <n v="4272"/>
    <n v="3"/>
    <s v="CO2"/>
    <n v="0.526586"/>
    <n v="1"/>
    <n v="1"/>
    <m/>
    <n v="0"/>
    <n v="0"/>
    <n v="21"/>
    <m/>
    <n v="0"/>
    <n v="0"/>
    <n v="310"/>
    <n v="2249.5753920000002"/>
  </r>
  <r>
    <n v="2013"/>
    <s v="2C1"/>
    <x v="9"/>
    <n v="24105"/>
    <n v="1633002"/>
    <n v="27"/>
    <s v="Tonne"/>
    <s v="Input"/>
    <n v="591670"/>
    <n v="4"/>
    <s v="CO2"/>
    <n v="0.526586"/>
    <n v="1"/>
    <n v="1"/>
    <m/>
    <n v="0"/>
    <n v="0"/>
    <n v="21"/>
    <m/>
    <n v="0"/>
    <n v="0"/>
    <n v="310"/>
    <n v="311565.13861999998"/>
  </r>
  <r>
    <n v="2013"/>
    <s v="2C1"/>
    <x v="8"/>
    <n v="24105"/>
    <n v="1633005"/>
    <n v="27"/>
    <s v="Tonne"/>
    <s v="Input"/>
    <n v="74"/>
    <n v="2"/>
    <s v="CO2"/>
    <n v="0.45267000000000002"/>
    <n v="2.27"/>
    <n v="1"/>
    <m/>
    <n v="0"/>
    <n v="0"/>
    <n v="21"/>
    <m/>
    <n v="0"/>
    <n v="0"/>
    <n v="310"/>
    <n v="76.039506599999996"/>
  </r>
  <r>
    <n v="2013"/>
    <s v="2C1"/>
    <x v="8"/>
    <n v="24105"/>
    <n v="1633005"/>
    <n v="27"/>
    <s v="Tonne"/>
    <s v="Input"/>
    <n v="293553"/>
    <n v="5"/>
    <s v="CO2"/>
    <n v="0.45267000000000002"/>
    <n v="2.27"/>
    <n v="1"/>
    <m/>
    <n v="0"/>
    <n v="0"/>
    <n v="21"/>
    <m/>
    <n v="0"/>
    <n v="0"/>
    <n v="310"/>
    <n v="301643.58487770002"/>
  </r>
  <r>
    <n v="2013"/>
    <s v="2C1"/>
    <x v="8"/>
    <n v="24105"/>
    <n v="1633005"/>
    <n v="27"/>
    <s v="Tonne"/>
    <s v="Input"/>
    <n v="1516979"/>
    <n v="3"/>
    <s v="CO2"/>
    <n v="0.45267000000000002"/>
    <n v="2.27"/>
    <n v="1"/>
    <m/>
    <n v="0"/>
    <n v="0"/>
    <n v="21"/>
    <m/>
    <n v="0"/>
    <n v="0"/>
    <n v="310"/>
    <n v="1558788.3065211"/>
  </r>
  <r>
    <n v="2013"/>
    <s v="2C1"/>
    <x v="8"/>
    <n v="24105"/>
    <n v="1633005"/>
    <n v="27"/>
    <s v="Tonne"/>
    <s v="Input"/>
    <n v="2895599"/>
    <n v="3"/>
    <s v="CO2"/>
    <n v="0.45267000000000002"/>
    <n v="2.27"/>
    <n v="1"/>
    <m/>
    <n v="0"/>
    <n v="0"/>
    <n v="21"/>
    <m/>
    <n v="0"/>
    <n v="0"/>
    <n v="310"/>
    <n v="2975404.3144791001"/>
  </r>
  <r>
    <n v="2013"/>
    <s v="2C1"/>
    <x v="8"/>
    <n v="24105"/>
    <n v="1633005"/>
    <n v="27"/>
    <s v="Tonne"/>
    <s v="Input"/>
    <n v="103794"/>
    <n v="5"/>
    <s v="CO2"/>
    <n v="0.45267000000000002"/>
    <n v="2.27"/>
    <n v="1"/>
    <m/>
    <n v="0"/>
    <n v="0"/>
    <n v="21"/>
    <m/>
    <n v="0"/>
    <n v="0"/>
    <n v="310"/>
    <n v="106654.6560546"/>
  </r>
  <r>
    <n v="2013"/>
    <s v="2C1"/>
    <x v="8"/>
    <n v="24109"/>
    <n v="1520008"/>
    <n v="27"/>
    <s v="Tonne"/>
    <s v="Input"/>
    <n v="1.61"/>
    <n v="2"/>
    <s v="CO2"/>
    <n v="0.45267000000000002"/>
    <n v="1"/>
    <n v="1"/>
    <m/>
    <n v="0"/>
    <n v="0"/>
    <n v="21"/>
    <m/>
    <n v="0"/>
    <n v="0"/>
    <n v="310"/>
    <n v="0.72879870000000002"/>
  </r>
  <r>
    <n v="2013"/>
    <s v="2C1"/>
    <x v="9"/>
    <n v="24109"/>
    <n v="1633002"/>
    <n v="27"/>
    <s v="Tonne"/>
    <s v="Input"/>
    <n v="37107"/>
    <n v="3"/>
    <s v="CO2"/>
    <n v="0.526586"/>
    <n v="1"/>
    <n v="1"/>
    <m/>
    <n v="0"/>
    <n v="0"/>
    <n v="21"/>
    <m/>
    <n v="0"/>
    <n v="0"/>
    <n v="310"/>
    <n v="19540.026701999999"/>
  </r>
  <r>
    <n v="2013"/>
    <s v="2C1"/>
    <x v="8"/>
    <n v="24109"/>
    <n v="1633005"/>
    <n v="27"/>
    <s v="Tonne"/>
    <s v="Input"/>
    <n v="68.38"/>
    <n v="4"/>
    <s v="CO2"/>
    <n v="0.45267000000000002"/>
    <n v="1"/>
    <n v="1"/>
    <m/>
    <n v="0"/>
    <n v="0"/>
    <n v="21"/>
    <m/>
    <n v="0"/>
    <n v="0"/>
    <n v="310"/>
    <n v="30.9535746"/>
  </r>
  <r>
    <n v="2013"/>
    <s v="2C1"/>
    <x v="8"/>
    <n v="24109"/>
    <n v="1633005"/>
    <n v="27"/>
    <s v="Tonne"/>
    <s v="Input"/>
    <n v="332"/>
    <n v="3"/>
    <s v="CO2"/>
    <n v="0.45267000000000002"/>
    <n v="1"/>
    <n v="1"/>
    <m/>
    <n v="0"/>
    <n v="0"/>
    <n v="21"/>
    <m/>
    <n v="0"/>
    <n v="0"/>
    <n v="310"/>
    <n v="150.28644"/>
  </r>
  <r>
    <n v="2013"/>
    <s v="2C1"/>
    <x v="8"/>
    <n v="24109"/>
    <n v="1633005"/>
    <n v="27"/>
    <s v="Tonne"/>
    <s v="Input"/>
    <n v="77000"/>
    <n v="4"/>
    <s v="CO2"/>
    <n v="0.45267000000000002"/>
    <n v="1"/>
    <n v="1"/>
    <m/>
    <n v="0"/>
    <n v="0"/>
    <n v="21"/>
    <m/>
    <n v="0"/>
    <n v="0"/>
    <n v="310"/>
    <n v="34855.590000000004"/>
  </r>
  <r>
    <n v="2013"/>
    <s v="2C1"/>
    <x v="8"/>
    <n v="24319"/>
    <n v="1520006"/>
    <n v="27"/>
    <s v="Tonne"/>
    <s v="Input"/>
    <n v="4"/>
    <n v="1"/>
    <s v="CO2"/>
    <n v="0.45267000000000002"/>
    <n v="1"/>
    <n v="1"/>
    <m/>
    <n v="0"/>
    <n v="0"/>
    <n v="21"/>
    <m/>
    <n v="0"/>
    <n v="0"/>
    <n v="310"/>
    <n v="1.8106800000000001"/>
  </r>
  <r>
    <n v="2013"/>
    <s v="2C1"/>
    <x v="9"/>
    <n v="24319"/>
    <n v="1633002"/>
    <n v="27"/>
    <s v="Tonne"/>
    <s v="Input"/>
    <n v="87"/>
    <n v="2"/>
    <s v="CO2"/>
    <n v="0.526586"/>
    <n v="1"/>
    <n v="1"/>
    <m/>
    <n v="0"/>
    <n v="0"/>
    <n v="21"/>
    <m/>
    <n v="0"/>
    <n v="0"/>
    <n v="310"/>
    <n v="45.812981999999998"/>
  </r>
  <r>
    <n v="2013"/>
    <s v="2C1"/>
    <x v="9"/>
    <n v="24319"/>
    <n v="1633002"/>
    <n v="27"/>
    <s v="Tonne"/>
    <s v="Input"/>
    <n v="7924"/>
    <n v="3"/>
    <s v="CO2"/>
    <n v="0.526586"/>
    <n v="1"/>
    <n v="1"/>
    <m/>
    <n v="0"/>
    <n v="0"/>
    <n v="21"/>
    <m/>
    <n v="0"/>
    <n v="0"/>
    <n v="310"/>
    <n v="4172.6674640000001"/>
  </r>
  <r>
    <n v="2013"/>
    <s v="2C1"/>
    <x v="9"/>
    <n v="24319"/>
    <n v="1633003"/>
    <n v="27"/>
    <s v="Tonne"/>
    <s v="Input"/>
    <n v="1200"/>
    <n v="3"/>
    <s v="CO2"/>
    <n v="0.526586"/>
    <n v="1"/>
    <n v="1"/>
    <m/>
    <n v="0"/>
    <n v="0"/>
    <n v="21"/>
    <m/>
    <n v="0"/>
    <n v="0"/>
    <n v="310"/>
    <n v="631.90319999999997"/>
  </r>
  <r>
    <n v="2013"/>
    <s v="2C1"/>
    <x v="8"/>
    <n v="24319"/>
    <n v="1633005"/>
    <n v="27"/>
    <s v="Tonne"/>
    <s v="Input"/>
    <n v="2446"/>
    <n v="1"/>
    <s v="CO2"/>
    <n v="0.45267000000000002"/>
    <n v="1"/>
    <n v="1"/>
    <m/>
    <n v="0"/>
    <n v="0"/>
    <n v="21"/>
    <m/>
    <n v="0"/>
    <n v="0"/>
    <n v="310"/>
    <n v="1107.23082"/>
  </r>
  <r>
    <n v="2013"/>
    <s v="2C1"/>
    <x v="8"/>
    <n v="24319"/>
    <n v="1633005"/>
    <n v="27"/>
    <s v="Tonne"/>
    <s v="Input"/>
    <n v="663"/>
    <n v="2"/>
    <s v="CO2"/>
    <n v="0.45267000000000002"/>
    <n v="1"/>
    <n v="1"/>
    <m/>
    <n v="0"/>
    <n v="0"/>
    <n v="21"/>
    <m/>
    <n v="0"/>
    <n v="0"/>
    <n v="310"/>
    <n v="300.12020999999999"/>
  </r>
  <r>
    <n v="2013"/>
    <s v="2C1"/>
    <x v="8"/>
    <n v="24319"/>
    <n v="1633005"/>
    <n v="27"/>
    <s v="Tonne"/>
    <s v="Input"/>
    <n v="20"/>
    <n v="1"/>
    <s v="CO2"/>
    <n v="0.45267000000000002"/>
    <n v="1"/>
    <n v="1"/>
    <m/>
    <n v="0"/>
    <n v="0"/>
    <n v="21"/>
    <m/>
    <n v="0"/>
    <n v="0"/>
    <n v="310"/>
    <n v="9.0533999999999999"/>
  </r>
  <r>
    <n v="2013"/>
    <s v="2C1"/>
    <x v="8"/>
    <n v="24319"/>
    <n v="1633005"/>
    <n v="27"/>
    <s v="Tonne"/>
    <s v="Input"/>
    <n v="4664"/>
    <n v="4"/>
    <s v="CO2"/>
    <n v="0.45267000000000002"/>
    <n v="1"/>
    <n v="1"/>
    <m/>
    <n v="0"/>
    <n v="0"/>
    <n v="21"/>
    <m/>
    <n v="0"/>
    <n v="0"/>
    <n v="310"/>
    <n v="2111.25288"/>
  </r>
  <r>
    <n v="2013"/>
    <s v="2C1"/>
    <x v="8"/>
    <n v="24319"/>
    <n v="1633005"/>
    <n v="27"/>
    <s v="Tonne"/>
    <s v="Input"/>
    <n v="454.1"/>
    <n v="1"/>
    <s v="CO2"/>
    <n v="0.45267000000000002"/>
    <n v="1"/>
    <n v="1"/>
    <m/>
    <n v="0"/>
    <n v="0"/>
    <n v="21"/>
    <m/>
    <n v="0"/>
    <n v="0"/>
    <n v="310"/>
    <n v="205.55744700000002"/>
  </r>
  <r>
    <n v="2013"/>
    <s v="2C1"/>
    <x v="8"/>
    <n v="24319"/>
    <n v="1633005"/>
    <n v="27"/>
    <s v="Tonne"/>
    <s v="Input"/>
    <n v="1560"/>
    <n v="2"/>
    <s v="CO2"/>
    <n v="0.45267000000000002"/>
    <n v="1"/>
    <n v="1"/>
    <m/>
    <n v="0"/>
    <n v="0"/>
    <n v="21"/>
    <m/>
    <n v="0"/>
    <n v="0"/>
    <n v="310"/>
    <n v="706.16520000000003"/>
  </r>
  <r>
    <n v="2013"/>
    <s v="2C1"/>
    <x v="8"/>
    <n v="24319"/>
    <n v="1633005"/>
    <n v="27"/>
    <s v="Tonne"/>
    <s v="Input"/>
    <n v="2782"/>
    <n v="1"/>
    <s v="CO2"/>
    <n v="0.45267000000000002"/>
    <n v="1"/>
    <n v="1"/>
    <m/>
    <n v="0"/>
    <n v="0"/>
    <n v="21"/>
    <m/>
    <n v="0"/>
    <n v="0"/>
    <n v="310"/>
    <n v="1259.3279400000001"/>
  </r>
  <r>
    <n v="2013"/>
    <s v="2C1"/>
    <x v="8"/>
    <n v="24319"/>
    <n v="1633005"/>
    <n v="27"/>
    <s v="Tonne"/>
    <s v="Input"/>
    <n v="2638"/>
    <n v="2"/>
    <s v="CO2"/>
    <n v="0.45267000000000002"/>
    <n v="1"/>
    <n v="1"/>
    <m/>
    <n v="0"/>
    <n v="0"/>
    <n v="21"/>
    <m/>
    <n v="0"/>
    <n v="0"/>
    <n v="310"/>
    <n v="1194.14346"/>
  </r>
  <r>
    <n v="2013"/>
    <s v="2C1"/>
    <x v="8"/>
    <n v="24319"/>
    <n v="1633005"/>
    <n v="27"/>
    <s v="Tonne"/>
    <s v="Input"/>
    <n v="513"/>
    <n v="1"/>
    <s v="CO2"/>
    <n v="0.45267000000000002"/>
    <n v="1"/>
    <n v="1"/>
    <m/>
    <n v="0"/>
    <n v="0"/>
    <n v="21"/>
    <m/>
    <n v="0"/>
    <n v="0"/>
    <n v="310"/>
    <n v="232.21971000000002"/>
  </r>
  <r>
    <n v="2013"/>
    <s v="2C1"/>
    <x v="8"/>
    <n v="24319"/>
    <n v="1633005"/>
    <n v="27"/>
    <s v="Tonne"/>
    <s v="Input"/>
    <n v="1444"/>
    <n v="1"/>
    <s v="CO2"/>
    <n v="0.45267000000000002"/>
    <n v="1"/>
    <n v="1"/>
    <m/>
    <n v="0"/>
    <n v="0"/>
    <n v="21"/>
    <m/>
    <n v="0"/>
    <n v="0"/>
    <n v="310"/>
    <n v="653.65548000000001"/>
  </r>
  <r>
    <n v="2013"/>
    <s v="2C1"/>
    <x v="8"/>
    <n v="24319"/>
    <n v="1633005"/>
    <n v="27"/>
    <s v="Tonne"/>
    <s v="Input"/>
    <n v="35"/>
    <n v="1"/>
    <s v="CO2"/>
    <n v="0.45267000000000002"/>
    <n v="1"/>
    <n v="1"/>
    <m/>
    <n v="0"/>
    <n v="0"/>
    <n v="21"/>
    <m/>
    <n v="0"/>
    <n v="0"/>
    <n v="310"/>
    <n v="15.843450000000001"/>
  </r>
  <r>
    <n v="2013"/>
    <s v="2C1"/>
    <x v="8"/>
    <n v="24319"/>
    <n v="1633005"/>
    <n v="27"/>
    <s v="Tonne"/>
    <s v="Input"/>
    <n v="14"/>
    <n v="1"/>
    <s v="CO2"/>
    <n v="0.45267000000000002"/>
    <n v="1"/>
    <n v="1"/>
    <m/>
    <n v="0"/>
    <n v="0"/>
    <n v="21"/>
    <m/>
    <n v="0"/>
    <n v="0"/>
    <n v="310"/>
    <n v="6.3373800000000005"/>
  </r>
  <r>
    <n v="2013"/>
    <s v="2C1"/>
    <x v="8"/>
    <n v="24319"/>
    <n v="1633005"/>
    <n v="27"/>
    <s v="Tonne"/>
    <s v="Input"/>
    <n v="93"/>
    <n v="2"/>
    <s v="CO2"/>
    <n v="0.45267000000000002"/>
    <n v="1"/>
    <n v="1"/>
    <m/>
    <n v="0"/>
    <n v="0"/>
    <n v="21"/>
    <m/>
    <n v="0"/>
    <n v="0"/>
    <n v="310"/>
    <n v="42.098310000000005"/>
  </r>
  <r>
    <n v="2013"/>
    <s v="2C1"/>
    <x v="8"/>
    <n v="24319"/>
    <n v="1633005"/>
    <n v="27"/>
    <s v="Tonne"/>
    <s v="Input"/>
    <n v="101"/>
    <n v="2"/>
    <s v="CO2"/>
    <n v="0.45267000000000002"/>
    <n v="1"/>
    <n v="1"/>
    <m/>
    <n v="0"/>
    <n v="0"/>
    <n v="21"/>
    <m/>
    <n v="0"/>
    <n v="0"/>
    <n v="310"/>
    <n v="45.719670000000001"/>
  </r>
  <r>
    <n v="2013"/>
    <s v="2C2"/>
    <x v="11"/>
    <n v="24101"/>
    <n v="4111300"/>
    <n v="27"/>
    <s v="Tonne"/>
    <s v="Output"/>
    <n v="40280"/>
    <n v="5"/>
    <s v="CO2"/>
    <n v="1.3"/>
    <n v="1"/>
    <n v="1"/>
    <m/>
    <n v="0"/>
    <n v="0"/>
    <n v="21"/>
    <m/>
    <n v="0"/>
    <n v="0"/>
    <n v="310"/>
    <n v="52364"/>
  </r>
  <r>
    <n v="2013"/>
    <s v="2C2"/>
    <x v="11"/>
    <n v="24101"/>
    <n v="4111300"/>
    <n v="27"/>
    <s v="Tonne"/>
    <s v="Output"/>
    <n v="389"/>
    <n v="2"/>
    <s v="CO2"/>
    <n v="1.3"/>
    <n v="1"/>
    <n v="1"/>
    <m/>
    <n v="0"/>
    <n v="0"/>
    <n v="21"/>
    <m/>
    <n v="0"/>
    <n v="0"/>
    <n v="310"/>
    <n v="505.70000000000005"/>
  </r>
  <r>
    <n v="2013"/>
    <s v="2C2"/>
    <x v="11"/>
    <n v="24102"/>
    <n v="4111300"/>
    <n v="27"/>
    <s v="Tonne"/>
    <s v="Output"/>
    <n v="11122"/>
    <n v="3"/>
    <s v="CO2"/>
    <n v="1.3"/>
    <n v="1"/>
    <n v="1"/>
    <m/>
    <n v="0"/>
    <n v="0"/>
    <n v="21"/>
    <m/>
    <n v="0"/>
    <n v="0"/>
    <n v="310"/>
    <n v="14458.6"/>
  </r>
  <r>
    <n v="2013"/>
    <s v="2C2"/>
    <x v="11"/>
    <n v="24102"/>
    <n v="4111300"/>
    <n v="27"/>
    <s v="Tonne"/>
    <s v="Output"/>
    <n v="2981"/>
    <n v="1"/>
    <s v="CO2"/>
    <n v="1.3"/>
    <n v="1"/>
    <n v="1"/>
    <m/>
    <n v="0"/>
    <n v="0"/>
    <n v="21"/>
    <m/>
    <n v="0"/>
    <n v="0"/>
    <n v="310"/>
    <n v="3875.3"/>
  </r>
  <r>
    <n v="2013"/>
    <s v="2C2"/>
    <x v="11"/>
    <n v="24103"/>
    <n v="4111300"/>
    <n v="27"/>
    <s v="Tonne"/>
    <s v="Output"/>
    <n v="3134"/>
    <n v="2"/>
    <s v="CO2"/>
    <n v="1.3"/>
    <n v="1"/>
    <n v="1"/>
    <m/>
    <n v="0"/>
    <n v="0"/>
    <n v="21"/>
    <m/>
    <n v="0"/>
    <n v="0"/>
    <n v="310"/>
    <n v="4074.2000000000003"/>
  </r>
  <r>
    <n v="2013"/>
    <s v="2C2"/>
    <x v="11"/>
    <n v="24103"/>
    <n v="4111300"/>
    <n v="27"/>
    <s v="Tonne"/>
    <s v="Output"/>
    <n v="8783"/>
    <n v="2"/>
    <s v="CO2"/>
    <n v="1.3"/>
    <n v="1"/>
    <n v="1"/>
    <m/>
    <n v="0"/>
    <n v="0"/>
    <n v="21"/>
    <m/>
    <n v="0"/>
    <n v="0"/>
    <n v="310"/>
    <n v="11417.9"/>
  </r>
  <r>
    <n v="2013"/>
    <s v="2C2"/>
    <x v="12"/>
    <n v="24103"/>
    <n v="4111513"/>
    <n v="27"/>
    <s v="Tonne"/>
    <s v="Output"/>
    <n v="1355"/>
    <n v="4"/>
    <s v="CO2"/>
    <n v="4"/>
    <n v="1E-3"/>
    <n v="1"/>
    <s v="CH4"/>
    <n v="1.1019999999999999E-3"/>
    <n v="1E-3"/>
    <n v="21"/>
    <m/>
    <n v="0"/>
    <n v="0"/>
    <n v="310"/>
    <n v="5.45135741"/>
  </r>
  <r>
    <n v="2013"/>
    <s v="2C2"/>
    <x v="12"/>
    <n v="24103"/>
    <n v="4111513"/>
    <n v="27"/>
    <s v="Tonne"/>
    <s v="Output"/>
    <n v="149"/>
    <n v="1"/>
    <s v="CO2"/>
    <n v="4"/>
    <n v="1E-3"/>
    <n v="1"/>
    <s v="CH4"/>
    <n v="1.1019999999999999E-3"/>
    <n v="1E-3"/>
    <n v="21"/>
    <m/>
    <n v="0"/>
    <n v="0"/>
    <n v="310"/>
    <n v="0.59944815799999995"/>
  </r>
  <r>
    <n v="2013"/>
    <s v="2C2"/>
    <x v="12"/>
    <n v="24103"/>
    <n v="4111513"/>
    <n v="27"/>
    <s v="Tonne"/>
    <s v="Output"/>
    <n v="337162"/>
    <n v="1"/>
    <s v="CO2"/>
    <n v="4"/>
    <n v="1E-3"/>
    <n v="1"/>
    <s v="CH4"/>
    <n v="1.1019999999999999E-3"/>
    <n v="1E-3"/>
    <n v="21"/>
    <m/>
    <n v="0"/>
    <n v="0"/>
    <n v="310"/>
    <n v="1356.4506030040002"/>
  </r>
  <r>
    <n v="2013"/>
    <s v="2C2"/>
    <x v="12"/>
    <n v="24103"/>
    <n v="4111513"/>
    <n v="27"/>
    <s v="Tonne"/>
    <s v="Output"/>
    <n v="2041"/>
    <n v="2"/>
    <s v="CO2"/>
    <n v="4"/>
    <n v="1E-3"/>
    <n v="1"/>
    <s v="CH4"/>
    <n v="1.1019999999999999E-3"/>
    <n v="1E-3"/>
    <n v="21"/>
    <m/>
    <n v="0"/>
    <n v="0"/>
    <n v="310"/>
    <n v="8.2112328219999995"/>
  </r>
  <r>
    <n v="2013"/>
    <s v="2C2"/>
    <x v="13"/>
    <n v="24104"/>
    <n v="4111200"/>
    <n v="27"/>
    <s v="Tonne"/>
    <s v="Output"/>
    <n v="11843"/>
    <n v="1"/>
    <s v="CO2"/>
    <n v="1.5"/>
    <n v="1"/>
    <n v="1"/>
    <s v="CH4"/>
    <n v="0"/>
    <n v="1"/>
    <n v="21"/>
    <m/>
    <n v="0"/>
    <n v="0"/>
    <n v="310"/>
    <n v="17764.5"/>
  </r>
  <r>
    <n v="2013"/>
    <s v="2C2"/>
    <x v="13"/>
    <n v="24104"/>
    <n v="4111200"/>
    <n v="27"/>
    <s v="Tonne"/>
    <s v="Output"/>
    <n v="1000"/>
    <n v="2"/>
    <s v="CO2"/>
    <n v="1.5"/>
    <n v="1"/>
    <n v="1"/>
    <s v="CH4"/>
    <n v="0"/>
    <n v="1"/>
    <n v="21"/>
    <m/>
    <n v="0"/>
    <n v="0"/>
    <n v="310"/>
    <n v="1500"/>
  </r>
  <r>
    <n v="2013"/>
    <s v="2C2"/>
    <x v="13"/>
    <n v="24104"/>
    <n v="4111200"/>
    <n v="27"/>
    <s v="Tonne"/>
    <s v="Output"/>
    <n v="3666"/>
    <n v="1"/>
    <s v="CO2"/>
    <n v="1.5"/>
    <n v="1"/>
    <n v="1"/>
    <s v="CH4"/>
    <n v="0"/>
    <n v="1"/>
    <n v="21"/>
    <m/>
    <n v="0"/>
    <n v="0"/>
    <n v="310"/>
    <n v="5499"/>
  </r>
  <r>
    <n v="2013"/>
    <s v="2C2"/>
    <x v="13"/>
    <n v="24104"/>
    <n v="4111200"/>
    <n v="27"/>
    <s v="Tonne"/>
    <s v="Output"/>
    <n v="13945"/>
    <n v="2"/>
    <s v="CO2"/>
    <n v="1.5"/>
    <n v="1"/>
    <n v="1"/>
    <s v="CH4"/>
    <n v="0"/>
    <n v="1"/>
    <n v="21"/>
    <m/>
    <n v="0"/>
    <n v="0"/>
    <n v="310"/>
    <n v="20917.5"/>
  </r>
  <r>
    <n v="2013"/>
    <s v="2C2"/>
    <x v="13"/>
    <n v="24104"/>
    <n v="4111200"/>
    <n v="27"/>
    <s v="Tonne"/>
    <s v="Output"/>
    <n v="2350"/>
    <n v="1"/>
    <s v="CO2"/>
    <n v="1.5"/>
    <n v="1"/>
    <n v="1"/>
    <s v="CH4"/>
    <n v="0"/>
    <n v="1"/>
    <n v="21"/>
    <m/>
    <n v="0"/>
    <n v="0"/>
    <n v="310"/>
    <n v="3525"/>
  </r>
  <r>
    <n v="2013"/>
    <s v="2C2"/>
    <x v="13"/>
    <n v="24104"/>
    <n v="4111200"/>
    <n v="27"/>
    <s v="Tonne"/>
    <s v="Output"/>
    <n v="34615"/>
    <n v="1"/>
    <s v="CO2"/>
    <n v="1.5"/>
    <n v="1"/>
    <n v="1"/>
    <s v="CH4"/>
    <n v="0"/>
    <n v="1"/>
    <n v="21"/>
    <m/>
    <n v="0"/>
    <n v="0"/>
    <n v="310"/>
    <n v="51922.5"/>
  </r>
  <r>
    <n v="2013"/>
    <s v="2C2"/>
    <x v="13"/>
    <n v="24104"/>
    <n v="4111200"/>
    <n v="27"/>
    <s v="Tonne"/>
    <s v="Output"/>
    <n v="2282"/>
    <n v="1"/>
    <s v="CO2"/>
    <n v="1.5"/>
    <n v="1"/>
    <n v="1"/>
    <s v="CH4"/>
    <n v="0"/>
    <n v="1"/>
    <n v="21"/>
    <m/>
    <n v="0"/>
    <n v="0"/>
    <n v="310"/>
    <n v="3423"/>
  </r>
  <r>
    <n v="2013"/>
    <s v="2C2"/>
    <x v="13"/>
    <n v="24104"/>
    <n v="4111200"/>
    <n v="27"/>
    <s v="Tonne"/>
    <s v="Output"/>
    <n v="9570"/>
    <n v="2"/>
    <s v="CO2"/>
    <n v="1.5"/>
    <n v="1"/>
    <n v="1"/>
    <s v="CH4"/>
    <n v="0"/>
    <n v="1"/>
    <n v="21"/>
    <m/>
    <n v="0"/>
    <n v="0"/>
    <n v="310"/>
    <n v="14355"/>
  </r>
  <r>
    <n v="2013"/>
    <s v="2C2"/>
    <x v="13"/>
    <n v="24104"/>
    <n v="4111200"/>
    <n v="27"/>
    <s v="Tonne"/>
    <s v="Output"/>
    <n v="1727"/>
    <n v="1"/>
    <s v="CO2"/>
    <n v="1.5"/>
    <n v="1"/>
    <n v="1"/>
    <s v="CH4"/>
    <n v="0"/>
    <n v="1"/>
    <n v="21"/>
    <m/>
    <n v="0"/>
    <n v="0"/>
    <n v="310"/>
    <n v="2590.5"/>
  </r>
  <r>
    <n v="2013"/>
    <s v="2C2"/>
    <x v="13"/>
    <n v="24104"/>
    <n v="4111200"/>
    <n v="27"/>
    <s v="Tonne"/>
    <s v="Output"/>
    <n v="4918"/>
    <n v="1"/>
    <s v="CO2"/>
    <n v="1.5"/>
    <n v="1"/>
    <n v="1"/>
    <s v="CH4"/>
    <n v="0"/>
    <n v="1"/>
    <n v="21"/>
    <m/>
    <n v="0"/>
    <n v="0"/>
    <n v="310"/>
    <n v="7377"/>
  </r>
  <r>
    <n v="2013"/>
    <s v="2C2"/>
    <x v="13"/>
    <n v="24104"/>
    <n v="4111200"/>
    <n v="27"/>
    <s v="Tonne"/>
    <s v="Output"/>
    <n v="3648"/>
    <n v="1"/>
    <s v="CO2"/>
    <n v="1.5"/>
    <n v="1"/>
    <n v="1"/>
    <s v="CH4"/>
    <n v="0"/>
    <n v="1"/>
    <n v="21"/>
    <m/>
    <n v="0"/>
    <n v="0"/>
    <n v="310"/>
    <n v="5472"/>
  </r>
  <r>
    <n v="2013"/>
    <s v="2C2"/>
    <x v="13"/>
    <n v="24104"/>
    <n v="4111200"/>
    <n v="27"/>
    <s v="Tonne"/>
    <s v="Output"/>
    <n v="86057"/>
    <n v="1"/>
    <s v="CO2"/>
    <n v="1.5"/>
    <n v="1"/>
    <n v="1"/>
    <s v="CH4"/>
    <n v="0"/>
    <n v="1"/>
    <n v="21"/>
    <m/>
    <n v="0"/>
    <n v="0"/>
    <n v="310"/>
    <n v="129085.5"/>
  </r>
  <r>
    <n v="2013"/>
    <s v="2C2"/>
    <x v="13"/>
    <n v="24104"/>
    <n v="4111200"/>
    <n v="27"/>
    <s v="Tonne"/>
    <s v="Output"/>
    <n v="21468"/>
    <n v="2"/>
    <s v="CO2"/>
    <n v="1.5"/>
    <n v="1"/>
    <n v="1"/>
    <s v="CH4"/>
    <n v="0"/>
    <n v="1"/>
    <n v="21"/>
    <m/>
    <n v="0"/>
    <n v="0"/>
    <n v="310"/>
    <n v="32202"/>
  </r>
  <r>
    <n v="2013"/>
    <s v="2C2"/>
    <x v="13"/>
    <n v="24104"/>
    <n v="4111200"/>
    <n v="27"/>
    <s v="Tonne"/>
    <s v="Output"/>
    <n v="27285"/>
    <n v="1"/>
    <s v="CO2"/>
    <n v="1.5"/>
    <n v="1"/>
    <n v="1"/>
    <s v="CH4"/>
    <n v="0"/>
    <n v="1"/>
    <n v="21"/>
    <m/>
    <n v="0"/>
    <n v="0"/>
    <n v="310"/>
    <n v="40927.5"/>
  </r>
  <r>
    <n v="2013"/>
    <s v="2C2"/>
    <x v="13"/>
    <n v="24104"/>
    <n v="4111200"/>
    <n v="27"/>
    <s v="Tonne"/>
    <s v="Output"/>
    <n v="10493"/>
    <n v="1"/>
    <s v="CO2"/>
    <n v="1.5"/>
    <n v="1"/>
    <n v="1"/>
    <s v="CH4"/>
    <n v="0"/>
    <n v="1"/>
    <n v="21"/>
    <m/>
    <n v="0"/>
    <n v="0"/>
    <n v="310"/>
    <n v="15739.5"/>
  </r>
  <r>
    <n v="2013"/>
    <s v="2C2"/>
    <x v="13"/>
    <n v="24104"/>
    <n v="4111200"/>
    <n v="27"/>
    <s v="Tonne"/>
    <s v="Output"/>
    <n v="5903"/>
    <n v="1"/>
    <s v="CO2"/>
    <n v="1.5"/>
    <n v="1"/>
    <n v="1"/>
    <s v="CH4"/>
    <n v="0"/>
    <n v="1"/>
    <n v="21"/>
    <m/>
    <n v="0"/>
    <n v="0"/>
    <n v="310"/>
    <n v="8854.5"/>
  </r>
  <r>
    <n v="2013"/>
    <s v="2C2"/>
    <x v="13"/>
    <n v="24104"/>
    <n v="4111200"/>
    <n v="27"/>
    <s v="Tonne"/>
    <s v="Output"/>
    <n v="97652"/>
    <n v="1"/>
    <s v="CO2"/>
    <n v="1.5"/>
    <n v="1"/>
    <n v="1"/>
    <s v="CH4"/>
    <n v="0"/>
    <n v="1"/>
    <n v="21"/>
    <m/>
    <n v="0"/>
    <n v="0"/>
    <n v="310"/>
    <n v="146478"/>
  </r>
  <r>
    <n v="2013"/>
    <s v="2C2"/>
    <x v="13"/>
    <n v="24104"/>
    <n v="4111200"/>
    <n v="27"/>
    <s v="Tonne"/>
    <s v="Output"/>
    <n v="557"/>
    <n v="1"/>
    <s v="CO2"/>
    <n v="1.5"/>
    <n v="1"/>
    <n v="1"/>
    <s v="CH4"/>
    <n v="0"/>
    <n v="1"/>
    <n v="21"/>
    <m/>
    <n v="0"/>
    <n v="0"/>
    <n v="310"/>
    <n v="835.5"/>
  </r>
  <r>
    <n v="2013"/>
    <s v="2C2"/>
    <x v="13"/>
    <n v="24104"/>
    <n v="4111200"/>
    <n v="27"/>
    <s v="Tonne"/>
    <s v="Output"/>
    <n v="16034"/>
    <n v="1"/>
    <s v="CO2"/>
    <n v="1.5"/>
    <n v="1"/>
    <n v="1"/>
    <s v="CH4"/>
    <n v="0"/>
    <n v="1"/>
    <n v="21"/>
    <m/>
    <n v="0"/>
    <n v="0"/>
    <n v="310"/>
    <n v="24051"/>
  </r>
  <r>
    <n v="2013"/>
    <s v="2C2"/>
    <x v="13"/>
    <n v="24104"/>
    <n v="4111200"/>
    <n v="27"/>
    <s v="Tonne"/>
    <s v="Output"/>
    <n v="26948"/>
    <n v="1"/>
    <s v="CO2"/>
    <n v="1.5"/>
    <n v="1"/>
    <n v="1"/>
    <s v="CH4"/>
    <n v="0"/>
    <n v="1"/>
    <n v="21"/>
    <m/>
    <n v="0"/>
    <n v="0"/>
    <n v="310"/>
    <n v="40422"/>
  </r>
  <r>
    <n v="2013"/>
    <s v="2C2"/>
    <x v="13"/>
    <n v="24104"/>
    <n v="4111200"/>
    <n v="27"/>
    <s v="Tonne"/>
    <s v="Output"/>
    <n v="1481"/>
    <n v="1"/>
    <s v="CO2"/>
    <n v="1.5"/>
    <n v="1"/>
    <n v="1"/>
    <s v="CH4"/>
    <n v="0"/>
    <n v="1"/>
    <n v="21"/>
    <m/>
    <n v="0"/>
    <n v="0"/>
    <n v="310"/>
    <n v="2221.5"/>
  </r>
  <r>
    <n v="2013"/>
    <s v="2C2"/>
    <x v="13"/>
    <n v="24104"/>
    <n v="4111200"/>
    <n v="27"/>
    <s v="Tonne"/>
    <s v="Output"/>
    <n v="47618"/>
    <n v="1"/>
    <s v="CO2"/>
    <n v="1.5"/>
    <n v="1"/>
    <n v="1"/>
    <s v="CH4"/>
    <n v="0"/>
    <n v="1"/>
    <n v="21"/>
    <m/>
    <n v="0"/>
    <n v="0"/>
    <n v="310"/>
    <n v="71427"/>
  </r>
  <r>
    <n v="2013"/>
    <s v="2C2"/>
    <x v="13"/>
    <n v="24104"/>
    <n v="4111200"/>
    <n v="27"/>
    <s v="Tonne"/>
    <s v="Output"/>
    <n v="21395"/>
    <n v="2"/>
    <s v="CO2"/>
    <n v="1.5"/>
    <n v="1"/>
    <n v="1"/>
    <s v="CH4"/>
    <n v="0"/>
    <n v="1"/>
    <n v="21"/>
    <m/>
    <n v="0"/>
    <n v="0"/>
    <n v="310"/>
    <n v="32092.5"/>
  </r>
  <r>
    <n v="2013"/>
    <s v="2C2"/>
    <x v="11"/>
    <n v="24104"/>
    <n v="4111300"/>
    <n v="27"/>
    <s v="Tonne"/>
    <s v="Output"/>
    <n v="4594"/>
    <n v="2"/>
    <s v="CO2"/>
    <n v="1.3"/>
    <n v="1"/>
    <n v="1"/>
    <m/>
    <n v="0"/>
    <n v="0"/>
    <n v="21"/>
    <m/>
    <n v="0"/>
    <n v="0"/>
    <n v="310"/>
    <n v="5972.2"/>
  </r>
  <r>
    <n v="2013"/>
    <s v="2C2"/>
    <x v="11"/>
    <n v="24104"/>
    <n v="4111300"/>
    <n v="27"/>
    <s v="Tonne"/>
    <s v="Output"/>
    <n v="29378"/>
    <n v="1"/>
    <s v="CO2"/>
    <n v="1.3"/>
    <n v="1"/>
    <n v="1"/>
    <m/>
    <n v="0"/>
    <n v="0"/>
    <n v="21"/>
    <m/>
    <n v="0"/>
    <n v="0"/>
    <n v="310"/>
    <n v="38191.4"/>
  </r>
  <r>
    <n v="2013"/>
    <s v="2C2"/>
    <x v="11"/>
    <n v="24104"/>
    <n v="4111300"/>
    <n v="27"/>
    <s v="Tonne"/>
    <s v="Output"/>
    <n v="20346"/>
    <n v="2"/>
    <s v="CO2"/>
    <n v="1.3"/>
    <n v="1"/>
    <n v="1"/>
    <m/>
    <n v="0"/>
    <n v="0"/>
    <n v="21"/>
    <m/>
    <n v="0"/>
    <n v="0"/>
    <n v="310"/>
    <n v="26449.8"/>
  </r>
  <r>
    <n v="2013"/>
    <s v="2C2"/>
    <x v="11"/>
    <n v="24104"/>
    <n v="4111300"/>
    <n v="27"/>
    <s v="Tonne"/>
    <s v="Output"/>
    <n v="2702"/>
    <n v="1"/>
    <s v="CO2"/>
    <n v="1.3"/>
    <n v="1"/>
    <n v="1"/>
    <m/>
    <n v="0"/>
    <n v="0"/>
    <n v="21"/>
    <m/>
    <n v="0"/>
    <n v="0"/>
    <n v="310"/>
    <n v="3512.6"/>
  </r>
  <r>
    <n v="2013"/>
    <s v="2C2"/>
    <x v="11"/>
    <n v="24104"/>
    <n v="4111300"/>
    <n v="27"/>
    <s v="Tonne"/>
    <s v="Output"/>
    <n v="46416"/>
    <n v="1"/>
    <s v="CO2"/>
    <n v="1.3"/>
    <n v="1"/>
    <n v="1"/>
    <m/>
    <n v="0"/>
    <n v="0"/>
    <n v="21"/>
    <m/>
    <n v="0"/>
    <n v="0"/>
    <n v="310"/>
    <n v="60340.800000000003"/>
  </r>
  <r>
    <n v="2013"/>
    <s v="2C2"/>
    <x v="11"/>
    <n v="24104"/>
    <n v="4111300"/>
    <n v="27"/>
    <s v="Tonne"/>
    <s v="Output"/>
    <n v="15924"/>
    <n v="1"/>
    <s v="CO2"/>
    <n v="1.3"/>
    <n v="1"/>
    <n v="1"/>
    <m/>
    <n v="0"/>
    <n v="0"/>
    <n v="21"/>
    <m/>
    <n v="0"/>
    <n v="0"/>
    <n v="310"/>
    <n v="20701.2"/>
  </r>
  <r>
    <n v="2013"/>
    <s v="2C2"/>
    <x v="11"/>
    <n v="24104"/>
    <n v="4111300"/>
    <n v="27"/>
    <s v="Tonne"/>
    <s v="Output"/>
    <n v="47410"/>
    <n v="1"/>
    <s v="CO2"/>
    <n v="1.3"/>
    <n v="1"/>
    <n v="1"/>
    <m/>
    <n v="0"/>
    <n v="0"/>
    <n v="21"/>
    <m/>
    <n v="0"/>
    <n v="0"/>
    <n v="310"/>
    <n v="61633"/>
  </r>
  <r>
    <n v="2013"/>
    <s v="2C2"/>
    <x v="11"/>
    <n v="24104"/>
    <n v="4111300"/>
    <n v="27"/>
    <s v="Tonne"/>
    <s v="Output"/>
    <n v="52829"/>
    <n v="2"/>
    <s v="CO2"/>
    <n v="1.3"/>
    <n v="1"/>
    <n v="1"/>
    <m/>
    <n v="0"/>
    <n v="0"/>
    <n v="21"/>
    <m/>
    <n v="0"/>
    <n v="0"/>
    <n v="310"/>
    <n v="68677.7"/>
  </r>
  <r>
    <n v="2013"/>
    <s v="2C2"/>
    <x v="11"/>
    <n v="24104"/>
    <n v="4111300"/>
    <n v="27"/>
    <s v="Tonne"/>
    <s v="Output"/>
    <n v="87510"/>
    <n v="1"/>
    <s v="CO2"/>
    <n v="1.3"/>
    <n v="1"/>
    <n v="1"/>
    <m/>
    <n v="0"/>
    <n v="0"/>
    <n v="21"/>
    <m/>
    <n v="0"/>
    <n v="0"/>
    <n v="310"/>
    <n v="113763"/>
  </r>
  <r>
    <n v="2013"/>
    <s v="2C2"/>
    <x v="12"/>
    <n v="24104"/>
    <n v="4111513"/>
    <n v="27"/>
    <s v="Tonne"/>
    <s v="Output"/>
    <n v="9463"/>
    <n v="1"/>
    <s v="CO2"/>
    <n v="4"/>
    <n v="1E-3"/>
    <n v="1"/>
    <s v="CH4"/>
    <n v="1.1019999999999999E-3"/>
    <n v="1E-3"/>
    <n v="21"/>
    <m/>
    <n v="0"/>
    <n v="0"/>
    <n v="310"/>
    <n v="38.070992746000002"/>
  </r>
  <r>
    <n v="2013"/>
    <s v="2C2"/>
    <x v="12"/>
    <n v="24104"/>
    <n v="4111513"/>
    <n v="27"/>
    <s v="Tonne"/>
    <s v="Output"/>
    <n v="1419"/>
    <n v="1"/>
    <s v="CO2"/>
    <n v="4"/>
    <n v="1E-3"/>
    <n v="1"/>
    <s v="CH4"/>
    <n v="1.1019999999999999E-3"/>
    <n v="1E-3"/>
    <n v="21"/>
    <m/>
    <n v="0"/>
    <n v="0"/>
    <n v="310"/>
    <n v="5.7088384980000004"/>
  </r>
  <r>
    <n v="2013"/>
    <s v="2C2"/>
    <x v="12"/>
    <n v="24104"/>
    <n v="4111513"/>
    <n v="27"/>
    <s v="Tonne"/>
    <s v="Output"/>
    <n v="11223"/>
    <n v="2"/>
    <s v="CO2"/>
    <n v="4"/>
    <n v="1E-3"/>
    <n v="1"/>
    <s v="CH4"/>
    <n v="1.1019999999999999E-3"/>
    <n v="1E-3"/>
    <n v="21"/>
    <m/>
    <n v="0"/>
    <n v="0"/>
    <n v="310"/>
    <n v="45.151722666000005"/>
  </r>
  <r>
    <n v="2013"/>
    <s v="2C2"/>
    <x v="12"/>
    <n v="24104"/>
    <n v="4111513"/>
    <n v="27"/>
    <s v="Tonne"/>
    <s v="Output"/>
    <n v="31618"/>
    <n v="1"/>
    <s v="CO2"/>
    <n v="4"/>
    <n v="1E-3"/>
    <n v="1"/>
    <s v="CH4"/>
    <n v="1.1019999999999999E-3"/>
    <n v="1E-3"/>
    <n v="21"/>
    <m/>
    <n v="0"/>
    <n v="0"/>
    <n v="310"/>
    <n v="127.20370375600001"/>
  </r>
  <r>
    <n v="2013"/>
    <s v="2C2"/>
    <x v="12"/>
    <n v="24104"/>
    <n v="4111513"/>
    <n v="27"/>
    <s v="Tonne"/>
    <s v="Output"/>
    <n v="13"/>
    <n v="1"/>
    <s v="CO2"/>
    <n v="4"/>
    <n v="1E-3"/>
    <n v="1"/>
    <s v="CH4"/>
    <n v="1.1019999999999999E-3"/>
    <n v="1E-3"/>
    <n v="21"/>
    <m/>
    <n v="0"/>
    <n v="0"/>
    <n v="310"/>
    <n v="5.2300846000000005E-2"/>
  </r>
  <r>
    <n v="2013"/>
    <s v="2C2"/>
    <x v="12"/>
    <n v="24104"/>
    <n v="4111513"/>
    <n v="27"/>
    <s v="Tonne"/>
    <s v="Output"/>
    <n v="33688"/>
    <n v="1"/>
    <s v="CO2"/>
    <n v="4"/>
    <n v="1E-3"/>
    <n v="1"/>
    <s v="CH4"/>
    <n v="1.1019999999999999E-3"/>
    <n v="1E-3"/>
    <n v="21"/>
    <m/>
    <n v="0"/>
    <n v="0"/>
    <n v="310"/>
    <n v="135.53160769600001"/>
  </r>
  <r>
    <n v="2013"/>
    <s v="2C2"/>
    <x v="12"/>
    <n v="24104"/>
    <n v="4111513"/>
    <n v="27"/>
    <s v="Tonne"/>
    <s v="Output"/>
    <n v="1911"/>
    <n v="1"/>
    <s v="CO2"/>
    <n v="4"/>
    <n v="1E-3"/>
    <n v="1"/>
    <s v="CH4"/>
    <n v="1.1019999999999999E-3"/>
    <n v="1E-3"/>
    <n v="21"/>
    <m/>
    <n v="0"/>
    <n v="0"/>
    <n v="310"/>
    <n v="7.6882243619999997"/>
  </r>
  <r>
    <n v="2013"/>
    <s v="2C2"/>
    <x v="12"/>
    <n v="24104"/>
    <n v="4111513"/>
    <n v="27"/>
    <s v="Tonne"/>
    <s v="Output"/>
    <n v="4730"/>
    <n v="1"/>
    <s v="CO2"/>
    <n v="4"/>
    <n v="1E-3"/>
    <n v="1"/>
    <s v="CH4"/>
    <n v="1.1019999999999999E-3"/>
    <n v="1E-3"/>
    <n v="21"/>
    <m/>
    <n v="0"/>
    <n v="0"/>
    <n v="310"/>
    <n v="19.029461660000003"/>
  </r>
  <r>
    <n v="2013"/>
    <s v="2C2"/>
    <x v="12"/>
    <n v="24104"/>
    <n v="4111513"/>
    <n v="27"/>
    <s v="Tonne"/>
    <s v="Output"/>
    <n v="159"/>
    <n v="1"/>
    <s v="CO2"/>
    <n v="4"/>
    <n v="1E-3"/>
    <n v="1"/>
    <s v="CH4"/>
    <n v="1.1019999999999999E-3"/>
    <n v="1E-3"/>
    <n v="21"/>
    <m/>
    <n v="0"/>
    <n v="0"/>
    <n v="310"/>
    <n v="0.63967957799999997"/>
  </r>
  <r>
    <n v="2013"/>
    <s v="2C2"/>
    <x v="12"/>
    <n v="24104"/>
    <n v="4111513"/>
    <n v="27"/>
    <s v="Tonne"/>
    <s v="Output"/>
    <n v="4510"/>
    <n v="1"/>
    <s v="CO2"/>
    <n v="4"/>
    <n v="1E-3"/>
    <n v="1"/>
    <s v="CH4"/>
    <n v="1.1019999999999999E-3"/>
    <n v="1E-3"/>
    <n v="21"/>
    <m/>
    <n v="0"/>
    <n v="0"/>
    <n v="310"/>
    <n v="18.144370419999998"/>
  </r>
  <r>
    <n v="2013"/>
    <s v="2C2"/>
    <x v="12"/>
    <n v="24104"/>
    <n v="4111513"/>
    <n v="27"/>
    <s v="Tonne"/>
    <s v="Output"/>
    <n v="1512"/>
    <n v="2"/>
    <s v="CO2"/>
    <n v="4"/>
    <n v="1E-3"/>
    <n v="1"/>
    <s v="CH4"/>
    <n v="1.1019999999999999E-3"/>
    <n v="1E-3"/>
    <n v="21"/>
    <m/>
    <n v="0"/>
    <n v="0"/>
    <n v="310"/>
    <n v="6.0829907040000002"/>
  </r>
  <r>
    <n v="2013"/>
    <s v="2C2"/>
    <x v="12"/>
    <n v="24104"/>
    <n v="4111513"/>
    <n v="27"/>
    <s v="Tonne"/>
    <s v="Output"/>
    <n v="3529"/>
    <n v="1"/>
    <s v="CO2"/>
    <n v="4"/>
    <n v="1E-3"/>
    <n v="1"/>
    <s v="CH4"/>
    <n v="1.1019999999999999E-3"/>
    <n v="1E-3"/>
    <n v="21"/>
    <m/>
    <n v="0"/>
    <n v="0"/>
    <n v="310"/>
    <n v="14.197668117999999"/>
  </r>
  <r>
    <n v="2013"/>
    <s v="2C2"/>
    <x v="12"/>
    <n v="24104"/>
    <n v="4111513"/>
    <n v="27"/>
    <s v="Tonne"/>
    <s v="Output"/>
    <n v="173"/>
    <n v="8"/>
    <s v="CO2"/>
    <n v="4"/>
    <n v="1E-3"/>
    <n v="1"/>
    <s v="CH4"/>
    <n v="1.1019999999999999E-3"/>
    <n v="1E-3"/>
    <n v="21"/>
    <m/>
    <n v="0"/>
    <n v="0"/>
    <n v="310"/>
    <n v="0.69600356600000002"/>
  </r>
  <r>
    <n v="2013"/>
    <s v="2C2"/>
    <x v="12"/>
    <n v="24104"/>
    <n v="4111513"/>
    <n v="27"/>
    <s v="Tonne"/>
    <s v="Output"/>
    <n v="1605"/>
    <n v="2"/>
    <s v="CO2"/>
    <n v="4"/>
    <n v="1E-3"/>
    <n v="1"/>
    <s v="CH4"/>
    <n v="1.1019999999999999E-3"/>
    <n v="1E-3"/>
    <n v="21"/>
    <m/>
    <n v="0"/>
    <n v="0"/>
    <n v="310"/>
    <n v="6.45714291"/>
  </r>
  <r>
    <n v="2013"/>
    <s v="2C2"/>
    <x v="12"/>
    <n v="24104"/>
    <n v="4111513"/>
    <n v="27"/>
    <s v="Tonne"/>
    <s v="Output"/>
    <n v="4794"/>
    <n v="2"/>
    <s v="CO2"/>
    <n v="4"/>
    <n v="1E-3"/>
    <n v="1"/>
    <s v="CH4"/>
    <n v="1.1019999999999999E-3"/>
    <n v="1E-3"/>
    <n v="21"/>
    <m/>
    <n v="0"/>
    <n v="0"/>
    <n v="310"/>
    <n v="19.286942748000001"/>
  </r>
  <r>
    <n v="2013"/>
    <s v="2C2"/>
    <x v="12"/>
    <n v="24104"/>
    <n v="4111513"/>
    <n v="27"/>
    <s v="Tonne"/>
    <s v="Output"/>
    <n v="3164"/>
    <n v="2"/>
    <s v="CO2"/>
    <n v="4"/>
    <n v="1E-3"/>
    <n v="1"/>
    <s v="CH4"/>
    <n v="1.1019999999999999E-3"/>
    <n v="1E-3"/>
    <n v="21"/>
    <m/>
    <n v="0"/>
    <n v="0"/>
    <n v="310"/>
    <n v="12.729221288"/>
  </r>
  <r>
    <n v="2013"/>
    <s v="2C2"/>
    <x v="11"/>
    <n v="24105"/>
    <n v="4111300"/>
    <n v="27"/>
    <s v="Tonne"/>
    <s v="Output"/>
    <n v="33173"/>
    <n v="2"/>
    <s v="CO2"/>
    <n v="1.3"/>
    <n v="1"/>
    <n v="1"/>
    <m/>
    <n v="0"/>
    <n v="0"/>
    <n v="21"/>
    <m/>
    <n v="0"/>
    <n v="0"/>
    <n v="310"/>
    <n v="43124.9"/>
  </r>
  <r>
    <n v="2013"/>
    <s v="2C2"/>
    <x v="11"/>
    <n v="24109"/>
    <n v="4111300"/>
    <n v="27"/>
    <s v="Tonne"/>
    <s v="Output"/>
    <n v="11384"/>
    <n v="2"/>
    <s v="CO2"/>
    <n v="1.3"/>
    <n v="1"/>
    <n v="1"/>
    <m/>
    <n v="0"/>
    <n v="0"/>
    <n v="21"/>
    <m/>
    <n v="0"/>
    <n v="0"/>
    <n v="310"/>
    <n v="14799.2"/>
  </r>
  <r>
    <n v="2013"/>
    <s v="2C2"/>
    <x v="11"/>
    <n v="24109"/>
    <n v="4111300"/>
    <n v="27"/>
    <s v="Tonne"/>
    <s v="Output"/>
    <n v="3010"/>
    <n v="2"/>
    <s v="CO2"/>
    <n v="1.3"/>
    <n v="1"/>
    <n v="1"/>
    <m/>
    <n v="0"/>
    <n v="0"/>
    <n v="21"/>
    <m/>
    <n v="0"/>
    <n v="0"/>
    <n v="310"/>
    <n v="3913"/>
  </r>
  <r>
    <n v="2013"/>
    <s v="2C7"/>
    <x v="14"/>
    <n v="24201"/>
    <n v="1633002"/>
    <n v="27"/>
    <s v="Tonne"/>
    <s v="Input"/>
    <n v="321"/>
    <n v="2"/>
    <s v="CO2"/>
    <n v="0.526586"/>
    <n v="1"/>
    <n v="1"/>
    <m/>
    <n v="0"/>
    <n v="0"/>
    <n v="21"/>
    <m/>
    <n v="0"/>
    <n v="0"/>
    <n v="310"/>
    <n v="169.03410600000001"/>
  </r>
  <r>
    <n v="2013"/>
    <s v="2D1"/>
    <x v="15"/>
    <n v="10108"/>
    <n v="3338011"/>
    <n v="12"/>
    <s v="Litres"/>
    <s v="Input"/>
    <n v="288397"/>
    <n v="6"/>
    <s v="CO2"/>
    <n v="73.3"/>
    <n v="3.3200000000000001E-5"/>
    <n v="1"/>
    <m/>
    <n v="0"/>
    <n v="0"/>
    <n v="21"/>
    <m/>
    <n v="0"/>
    <n v="0"/>
    <n v="310"/>
    <n v="701.83140331999994"/>
  </r>
  <r>
    <n v="2013"/>
    <s v="2D1"/>
    <x v="15"/>
    <n v="10304"/>
    <n v="3338007"/>
    <n v="12"/>
    <s v="Litres"/>
    <s v="Input"/>
    <n v="2212"/>
    <n v="6"/>
    <s v="CO2"/>
    <n v="73.3"/>
    <n v="3.3200000000000001E-5"/>
    <n v="1"/>
    <m/>
    <n v="0"/>
    <n v="0"/>
    <n v="21"/>
    <m/>
    <n v="0"/>
    <n v="0"/>
    <n v="310"/>
    <n v="5.3830347200000004"/>
  </r>
  <r>
    <n v="2013"/>
    <s v="2D1"/>
    <x v="15"/>
    <n v="10305"/>
    <n v="3338012"/>
    <n v="12"/>
    <s v="Litres"/>
    <s v="Input"/>
    <n v="2392183"/>
    <n v="4"/>
    <s v="CO2"/>
    <n v="73.3"/>
    <n v="3.3200000000000001E-5"/>
    <n v="1"/>
    <m/>
    <n v="0"/>
    <n v="0"/>
    <n v="21"/>
    <m/>
    <n v="0"/>
    <n v="0"/>
    <n v="310"/>
    <n v="5821.5208614800003"/>
  </r>
  <r>
    <n v="2013"/>
    <s v="2D1"/>
    <x v="15"/>
    <n v="10306"/>
    <n v="3338012"/>
    <n v="12"/>
    <s v="Litres"/>
    <s v="Input"/>
    <n v="48357073"/>
    <n v="4"/>
    <s v="CO2"/>
    <n v="73.3"/>
    <n v="3.3200000000000001E-5"/>
    <n v="1"/>
    <m/>
    <n v="0"/>
    <n v="0"/>
    <n v="21"/>
    <m/>
    <n v="0"/>
    <n v="0"/>
    <n v="310"/>
    <n v="117679.83856988001"/>
  </r>
  <r>
    <n v="2013"/>
    <s v="2D1"/>
    <x v="15"/>
    <n v="10401"/>
    <n v="3338010"/>
    <n v="12"/>
    <s v="Litres"/>
    <s v="Input"/>
    <n v="2540870"/>
    <n v="16"/>
    <s v="CO2"/>
    <n v="73.3"/>
    <n v="3.3200000000000001E-5"/>
    <n v="1"/>
    <m/>
    <n v="0"/>
    <n v="0"/>
    <n v="21"/>
    <m/>
    <n v="0"/>
    <n v="0"/>
    <n v="310"/>
    <n v="6183.3595972000003"/>
  </r>
  <r>
    <n v="2013"/>
    <s v="2D1"/>
    <x v="15"/>
    <n v="10401"/>
    <n v="3338012"/>
    <n v="12"/>
    <s v="Litres"/>
    <s v="Input"/>
    <n v="266000"/>
    <n v="9"/>
    <s v="CO2"/>
    <n v="73.3"/>
    <n v="3.3200000000000001E-5"/>
    <n v="1"/>
    <m/>
    <n v="0"/>
    <n v="0"/>
    <n v="21"/>
    <m/>
    <n v="0"/>
    <n v="0"/>
    <n v="310"/>
    <n v="647.32695999999999"/>
  </r>
  <r>
    <n v="2013"/>
    <s v="2D1"/>
    <x v="15"/>
    <n v="10401"/>
    <n v="3338012"/>
    <n v="12"/>
    <s v="Litres"/>
    <s v="Input"/>
    <n v="1603530"/>
    <n v="17"/>
    <s v="CO2"/>
    <n v="73.3"/>
    <n v="3.3200000000000001E-5"/>
    <n v="1"/>
    <m/>
    <n v="0"/>
    <n v="0"/>
    <n v="21"/>
    <m/>
    <n v="0"/>
    <n v="0"/>
    <n v="310"/>
    <n v="3902.2864668000002"/>
  </r>
  <r>
    <n v="2013"/>
    <s v="2D1"/>
    <x v="15"/>
    <n v="10402"/>
    <n v="3338012"/>
    <n v="12"/>
    <s v="Litres"/>
    <s v="Input"/>
    <n v="2848500"/>
    <n v="4"/>
    <s v="CO2"/>
    <n v="73.3"/>
    <n v="3.3200000000000001E-5"/>
    <n v="1"/>
    <m/>
    <n v="0"/>
    <n v="0"/>
    <n v="21"/>
    <m/>
    <n v="0"/>
    <n v="0"/>
    <n v="310"/>
    <n v="6931.9956600000005"/>
  </r>
  <r>
    <n v="2013"/>
    <s v="2D1"/>
    <x v="15"/>
    <n v="10402"/>
    <n v="3338012"/>
    <n v="12"/>
    <s v="Litres"/>
    <s v="Input"/>
    <n v="4284325"/>
    <n v="1"/>
    <s v="CO2"/>
    <n v="73.3"/>
    <n v="3.3200000000000001E-5"/>
    <n v="1"/>
    <m/>
    <n v="0"/>
    <n v="0"/>
    <n v="21"/>
    <m/>
    <n v="0"/>
    <n v="0"/>
    <n v="310"/>
    <n v="10426.161947000001"/>
  </r>
  <r>
    <n v="2013"/>
    <s v="2D1"/>
    <x v="15"/>
    <n v="10402"/>
    <n v="3338012"/>
    <n v="12"/>
    <s v="Litres"/>
    <s v="Input"/>
    <n v="977000"/>
    <n v="1"/>
    <s v="CO2"/>
    <n v="73.3"/>
    <n v="3.3200000000000001E-5"/>
    <n v="1"/>
    <m/>
    <n v="0"/>
    <n v="0"/>
    <n v="21"/>
    <m/>
    <n v="0"/>
    <n v="0"/>
    <n v="310"/>
    <n v="2377.5881199999999"/>
  </r>
  <r>
    <n v="2013"/>
    <s v="2D1"/>
    <x v="15"/>
    <n v="10402"/>
    <n v="3338012"/>
    <n v="12"/>
    <s v="Litres"/>
    <s v="Input"/>
    <n v="19189920"/>
    <n v="5"/>
    <s v="CO2"/>
    <n v="73.3"/>
    <n v="3.3200000000000001E-5"/>
    <n v="1"/>
    <m/>
    <n v="0"/>
    <n v="0"/>
    <n v="21"/>
    <m/>
    <n v="0"/>
    <n v="0"/>
    <n v="310"/>
    <n v="46699.8217152"/>
  </r>
  <r>
    <n v="2013"/>
    <s v="2D1"/>
    <x v="15"/>
    <n v="10402"/>
    <n v="3338012"/>
    <n v="12"/>
    <s v="Litres"/>
    <s v="Input"/>
    <n v="3787209"/>
    <n v="1"/>
    <s v="CO2"/>
    <n v="73.3"/>
    <n v="3.3200000000000001E-5"/>
    <n v="1"/>
    <m/>
    <n v="0"/>
    <n v="0"/>
    <n v="21"/>
    <m/>
    <n v="0"/>
    <n v="0"/>
    <n v="310"/>
    <n v="9216.4003340399995"/>
  </r>
  <r>
    <n v="2013"/>
    <s v="2D1"/>
    <x v="15"/>
    <n v="10402"/>
    <n v="3338012"/>
    <n v="12"/>
    <s v="Litres"/>
    <s v="Input"/>
    <n v="117456336"/>
    <n v="2"/>
    <s v="CO2"/>
    <n v="73.3"/>
    <n v="3.3200000000000001E-5"/>
    <n v="1"/>
    <m/>
    <n v="0"/>
    <n v="0"/>
    <n v="21"/>
    <m/>
    <n v="0"/>
    <n v="0"/>
    <n v="310"/>
    <n v="285837.04103615996"/>
  </r>
  <r>
    <n v="2013"/>
    <s v="2D1"/>
    <x v="15"/>
    <n v="10404"/>
    <n v="3338012"/>
    <n v="12"/>
    <s v="Litres"/>
    <s v="Input"/>
    <n v="2340835"/>
    <n v="4"/>
    <s v="CO2"/>
    <n v="73.3"/>
    <n v="3.3200000000000001E-5"/>
    <n v="1"/>
    <m/>
    <n v="0"/>
    <n v="0"/>
    <n v="21"/>
    <m/>
    <n v="0"/>
    <n v="0"/>
    <n v="310"/>
    <n v="5696.5624226"/>
  </r>
  <r>
    <n v="2013"/>
    <s v="2D1"/>
    <x v="15"/>
    <n v="10406"/>
    <n v="3338012"/>
    <n v="12"/>
    <s v="Litres"/>
    <s v="Input"/>
    <n v="4628"/>
    <n v="1"/>
    <s v="CO2"/>
    <n v="73.3"/>
    <n v="3.3200000000000001E-5"/>
    <n v="1"/>
    <m/>
    <n v="0"/>
    <n v="0"/>
    <n v="21"/>
    <m/>
    <n v="0"/>
    <n v="0"/>
    <n v="310"/>
    <n v="11.26251568"/>
  </r>
  <r>
    <n v="2013"/>
    <s v="2D1"/>
    <x v="15"/>
    <n v="10409"/>
    <n v="3338012"/>
    <n v="12"/>
    <s v="Litres"/>
    <s v="Input"/>
    <n v="2512497.5"/>
    <n v="4"/>
    <s v="CO2"/>
    <n v="73.3"/>
    <n v="3.3200000000000001E-5"/>
    <n v="1"/>
    <m/>
    <n v="0"/>
    <n v="0"/>
    <n v="21"/>
    <m/>
    <n v="0"/>
    <n v="0"/>
    <n v="310"/>
    <n v="6114.3134160999998"/>
  </r>
  <r>
    <n v="2013"/>
    <s v="2D1"/>
    <x v="15"/>
    <n v="10409"/>
    <n v="3338012"/>
    <n v="12"/>
    <s v="Litres"/>
    <s v="Input"/>
    <n v="5478173"/>
    <n v="1"/>
    <s v="CO2"/>
    <n v="73.3"/>
    <n v="3.3200000000000001E-5"/>
    <n v="1"/>
    <m/>
    <n v="0"/>
    <n v="0"/>
    <n v="21"/>
    <m/>
    <n v="0"/>
    <n v="0"/>
    <n v="310"/>
    <n v="13331.46268588"/>
  </r>
  <r>
    <n v="2013"/>
    <s v="2D1"/>
    <x v="15"/>
    <n v="10509"/>
    <n v="3338007"/>
    <n v="12"/>
    <s v="Litres"/>
    <s v="Input"/>
    <n v="124186"/>
    <n v="10"/>
    <s v="CO2"/>
    <n v="73.3"/>
    <n v="3.3200000000000001E-5"/>
    <n v="1"/>
    <m/>
    <n v="0"/>
    <n v="0"/>
    <n v="21"/>
    <m/>
    <n v="0"/>
    <n v="0"/>
    <n v="310"/>
    <n v="302.21408215999998"/>
  </r>
  <r>
    <n v="2013"/>
    <s v="2D1"/>
    <x v="15"/>
    <n v="10629"/>
    <n v="3338007"/>
    <n v="12"/>
    <s v="Litres"/>
    <s v="Input"/>
    <n v="6364"/>
    <n v="4"/>
    <s v="CO2"/>
    <n v="73.3"/>
    <n v="3.3200000000000001E-5"/>
    <n v="1"/>
    <m/>
    <n v="0"/>
    <n v="0"/>
    <n v="21"/>
    <m/>
    <n v="0"/>
    <n v="0"/>
    <n v="310"/>
    <n v="15.487175839999999"/>
  </r>
  <r>
    <n v="2013"/>
    <s v="2D1"/>
    <x v="15"/>
    <n v="10711"/>
    <n v="3338007"/>
    <n v="12"/>
    <s v="Litres"/>
    <s v="Input"/>
    <n v="8158"/>
    <n v="9"/>
    <s v="CO2"/>
    <n v="73.3"/>
    <n v="3.3200000000000001E-5"/>
    <n v="1"/>
    <m/>
    <n v="0"/>
    <n v="0"/>
    <n v="21"/>
    <m/>
    <n v="0"/>
    <n v="0"/>
    <n v="310"/>
    <n v="19.852982480000001"/>
  </r>
  <r>
    <n v="2013"/>
    <s v="2D1"/>
    <x v="15"/>
    <n v="10795"/>
    <n v="3338012"/>
    <n v="12"/>
    <s v="Litres"/>
    <s v="Input"/>
    <n v="373085"/>
    <n v="3"/>
    <s v="CO2"/>
    <n v="73.3"/>
    <n v="3.3200000000000001E-5"/>
    <n v="1"/>
    <m/>
    <n v="0"/>
    <n v="0"/>
    <n v="21"/>
    <m/>
    <n v="0"/>
    <n v="0"/>
    <n v="310"/>
    <n v="907.92473259999997"/>
  </r>
  <r>
    <n v="2013"/>
    <s v="2D1"/>
    <x v="15"/>
    <n v="10802"/>
    <n v="3338012"/>
    <n v="12"/>
    <s v="Litres"/>
    <s v="Input"/>
    <n v="358425"/>
    <n v="7"/>
    <s v="CO2"/>
    <n v="73.3"/>
    <n v="3.3200000000000001E-5"/>
    <n v="1"/>
    <m/>
    <n v="0"/>
    <n v="0"/>
    <n v="21"/>
    <m/>
    <n v="0"/>
    <n v="0"/>
    <n v="310"/>
    <n v="872.24874299999999"/>
  </r>
  <r>
    <n v="2013"/>
    <s v="2D1"/>
    <x v="15"/>
    <n v="11044"/>
    <n v="3338003"/>
    <n v="12"/>
    <s v="Litres"/>
    <s v="Input"/>
    <n v="322"/>
    <n v="3"/>
    <s v="CO2"/>
    <n v="73.3"/>
    <n v="3.3200000000000001E-5"/>
    <n v="1"/>
    <m/>
    <n v="0"/>
    <n v="0"/>
    <n v="21"/>
    <m/>
    <n v="0"/>
    <n v="0"/>
    <n v="310"/>
    <n v="0.78360631999999997"/>
  </r>
  <r>
    <n v="2013"/>
    <s v="2D1"/>
    <x v="15"/>
    <n v="11044"/>
    <n v="3338003"/>
    <n v="12"/>
    <s v="Litres"/>
    <s v="Input"/>
    <n v="7776"/>
    <n v="3"/>
    <s v="CO2"/>
    <n v="73.3"/>
    <n v="3.3200000000000001E-5"/>
    <n v="1"/>
    <m/>
    <n v="0"/>
    <n v="0"/>
    <n v="21"/>
    <m/>
    <n v="0"/>
    <n v="0"/>
    <n v="310"/>
    <n v="18.923362559999998"/>
  </r>
  <r>
    <n v="2013"/>
    <s v="2D1"/>
    <x v="15"/>
    <n v="11044"/>
    <n v="3338008"/>
    <n v="12"/>
    <s v="Litres"/>
    <s v="Input"/>
    <n v="868"/>
    <n v="2"/>
    <s v="CO2"/>
    <n v="73.3"/>
    <n v="3.3200000000000001E-5"/>
    <n v="1"/>
    <m/>
    <n v="0"/>
    <n v="0"/>
    <n v="21"/>
    <m/>
    <n v="0"/>
    <n v="0"/>
    <n v="310"/>
    <n v="2.11233008"/>
  </r>
  <r>
    <n v="2013"/>
    <s v="2D1"/>
    <x v="15"/>
    <n v="11044"/>
    <n v="3338099"/>
    <n v="12"/>
    <s v="Litres"/>
    <s v="Input"/>
    <n v="210"/>
    <n v="3"/>
    <s v="CO2"/>
    <n v="73.3"/>
    <n v="3.3200000000000001E-5"/>
    <n v="1"/>
    <m/>
    <n v="0"/>
    <n v="0"/>
    <n v="21"/>
    <m/>
    <n v="0"/>
    <n v="0"/>
    <n v="310"/>
    <n v="0.51104760000000005"/>
  </r>
  <r>
    <n v="2013"/>
    <s v="2D1"/>
    <x v="15"/>
    <n v="12005"/>
    <n v="3338007"/>
    <n v="12"/>
    <s v="Litres"/>
    <s v="Input"/>
    <n v="8264"/>
    <n v="2"/>
    <s v="CO2"/>
    <n v="73.3"/>
    <n v="3.3200000000000001E-5"/>
    <n v="1"/>
    <m/>
    <n v="0"/>
    <n v="0"/>
    <n v="21"/>
    <m/>
    <n v="0"/>
    <n v="0"/>
    <n v="310"/>
    <n v="20.11093984"/>
  </r>
  <r>
    <n v="2013"/>
    <s v="2D1"/>
    <x v="15"/>
    <n v="13111"/>
    <n v="3338003"/>
    <n v="12"/>
    <s v="Litres"/>
    <s v="Input"/>
    <n v="426743"/>
    <n v="2"/>
    <s v="CO2"/>
    <n v="73.3"/>
    <n v="3.3200000000000001E-5"/>
    <n v="1"/>
    <m/>
    <n v="0"/>
    <n v="0"/>
    <n v="21"/>
    <m/>
    <n v="0"/>
    <n v="0"/>
    <n v="310"/>
    <n v="1038.5046950799999"/>
  </r>
  <r>
    <n v="2013"/>
    <s v="2D1"/>
    <x v="15"/>
    <n v="13114"/>
    <n v="3338003"/>
    <n v="12"/>
    <s v="Litres"/>
    <s v="Input"/>
    <n v="147021"/>
    <n v="2"/>
    <s v="CO2"/>
    <n v="73.3"/>
    <n v="3.3200000000000001E-5"/>
    <n v="1"/>
    <m/>
    <n v="0"/>
    <n v="0"/>
    <n v="21"/>
    <m/>
    <n v="0"/>
    <n v="0"/>
    <n v="310"/>
    <n v="357.78442475999998"/>
  </r>
  <r>
    <n v="2013"/>
    <s v="2D1"/>
    <x v="15"/>
    <n v="13114"/>
    <n v="3338003"/>
    <n v="12"/>
    <s v="Litres"/>
    <s v="Input"/>
    <n v="1758884"/>
    <n v="2"/>
    <s v="CO2"/>
    <n v="73.3"/>
    <n v="3.3200000000000001E-5"/>
    <n v="1"/>
    <m/>
    <n v="0"/>
    <n v="0"/>
    <n v="21"/>
    <m/>
    <n v="0"/>
    <n v="0"/>
    <n v="310"/>
    <n v="4280.3497470399998"/>
  </r>
  <r>
    <n v="2013"/>
    <s v="2D1"/>
    <x v="15"/>
    <n v="13114"/>
    <n v="3338003"/>
    <n v="12"/>
    <s v="Litres"/>
    <s v="Input"/>
    <n v="66360"/>
    <n v="3"/>
    <s v="CO2"/>
    <n v="73.3"/>
    <n v="3.3200000000000001E-5"/>
    <n v="1"/>
    <m/>
    <n v="0"/>
    <n v="0"/>
    <n v="21"/>
    <m/>
    <n v="0"/>
    <n v="0"/>
    <n v="310"/>
    <n v="161.49104160000002"/>
  </r>
  <r>
    <n v="2013"/>
    <s v="2D1"/>
    <x v="15"/>
    <n v="13114"/>
    <n v="3338003"/>
    <n v="12"/>
    <s v="Litres"/>
    <s v="Input"/>
    <n v="614955"/>
    <n v="2"/>
    <s v="CO2"/>
    <n v="73.3"/>
    <n v="3.3200000000000001E-5"/>
    <n v="1"/>
    <m/>
    <n v="0"/>
    <n v="0"/>
    <n v="21"/>
    <m/>
    <n v="0"/>
    <n v="0"/>
    <n v="310"/>
    <n v="1496.5298898000001"/>
  </r>
  <r>
    <n v="2013"/>
    <s v="2D1"/>
    <x v="15"/>
    <n v="13114"/>
    <n v="3338003"/>
    <n v="12"/>
    <s v="Litres"/>
    <s v="Input"/>
    <n v="202055"/>
    <n v="1"/>
    <s v="CO2"/>
    <n v="73.3"/>
    <n v="3.3200000000000001E-5"/>
    <n v="1"/>
    <m/>
    <n v="0"/>
    <n v="0"/>
    <n v="21"/>
    <m/>
    <n v="0"/>
    <n v="0"/>
    <n v="310"/>
    <n v="491.71296580000001"/>
  </r>
  <r>
    <n v="2013"/>
    <s v="2D1"/>
    <x v="15"/>
    <n v="13114"/>
    <n v="3338003"/>
    <n v="12"/>
    <s v="Litres"/>
    <s v="Input"/>
    <n v="234547"/>
    <n v="1"/>
    <s v="CO2"/>
    <n v="73.3"/>
    <n v="3.3200000000000001E-5"/>
    <n v="1"/>
    <m/>
    <n v="0"/>
    <n v="0"/>
    <n v="21"/>
    <m/>
    <n v="0"/>
    <n v="0"/>
    <n v="310"/>
    <n v="570.78419731999998"/>
  </r>
  <r>
    <n v="2013"/>
    <s v="2D1"/>
    <x v="15"/>
    <n v="13114"/>
    <n v="3338003"/>
    <n v="12"/>
    <s v="Litres"/>
    <s v="Input"/>
    <n v="21980523"/>
    <n v="1"/>
    <s v="CO2"/>
    <n v="73.3"/>
    <n v="3.3200000000000001E-5"/>
    <n v="1"/>
    <m/>
    <n v="0"/>
    <n v="0"/>
    <n v="21"/>
    <m/>
    <n v="0"/>
    <n v="0"/>
    <n v="310"/>
    <n v="53490.921551879997"/>
  </r>
  <r>
    <n v="2013"/>
    <s v="2D1"/>
    <x v="15"/>
    <n v="13114"/>
    <n v="3338003"/>
    <n v="12"/>
    <s v="Litres"/>
    <s v="Input"/>
    <n v="672803"/>
    <n v="2"/>
    <s v="CO2"/>
    <n v="73.3"/>
    <n v="3.3200000000000001E-5"/>
    <n v="1"/>
    <m/>
    <n v="0"/>
    <n v="0"/>
    <n v="21"/>
    <m/>
    <n v="0"/>
    <n v="0"/>
    <n v="310"/>
    <n v="1637.3064686800001"/>
  </r>
  <r>
    <n v="2013"/>
    <s v="2D1"/>
    <x v="15"/>
    <n v="13114"/>
    <n v="3338003"/>
    <n v="12"/>
    <s v="Litres"/>
    <s v="Input"/>
    <n v="6996.249855"/>
    <n v="2"/>
    <s v="CO2"/>
    <n v="73.3"/>
    <n v="3.3200000000000001E-5"/>
    <n v="1"/>
    <m/>
    <n v="0"/>
    <n v="0"/>
    <n v="21"/>
    <m/>
    <n v="0"/>
    <n v="0"/>
    <n v="310"/>
    <n v="17.025793797133801"/>
  </r>
  <r>
    <n v="2013"/>
    <s v="2D1"/>
    <x v="15"/>
    <n v="13119"/>
    <n v="3338003"/>
    <n v="12"/>
    <s v="Litres"/>
    <s v="Input"/>
    <n v="652291"/>
    <n v="3"/>
    <s v="CO2"/>
    <n v="73.3"/>
    <n v="3.3200000000000001E-5"/>
    <n v="1"/>
    <m/>
    <n v="0"/>
    <n v="0"/>
    <n v="21"/>
    <m/>
    <n v="0"/>
    <n v="0"/>
    <n v="310"/>
    <n v="1587.3892859599998"/>
  </r>
  <r>
    <n v="2013"/>
    <s v="2D1"/>
    <x v="15"/>
    <n v="13124"/>
    <n v="3338003"/>
    <n v="12"/>
    <s v="Litres"/>
    <s v="Input"/>
    <n v="614783"/>
    <n v="1"/>
    <s v="CO2"/>
    <n v="73.3"/>
    <n v="3.3200000000000001E-5"/>
    <n v="1"/>
    <m/>
    <n v="0"/>
    <n v="0"/>
    <n v="21"/>
    <m/>
    <n v="0"/>
    <n v="0"/>
    <n v="310"/>
    <n v="1496.11131748"/>
  </r>
  <r>
    <n v="2013"/>
    <s v="2D1"/>
    <x v="15"/>
    <n v="13124"/>
    <n v="3338003"/>
    <n v="12"/>
    <s v="Litres"/>
    <s v="Input"/>
    <n v="1539674.4661300001"/>
    <n v="2"/>
    <s v="CO2"/>
    <n v="73.3"/>
    <n v="3.3200000000000001E-5"/>
    <n v="1"/>
    <m/>
    <n v="0"/>
    <n v="0"/>
    <n v="21"/>
    <m/>
    <n v="0"/>
    <n v="0"/>
    <n v="310"/>
    <n v="3746.8901937953228"/>
  </r>
  <r>
    <n v="2013"/>
    <s v="2D1"/>
    <x v="15"/>
    <n v="13124"/>
    <n v="3338003"/>
    <n v="12"/>
    <s v="Litres"/>
    <s v="Input"/>
    <n v="684035"/>
    <n v="3"/>
    <s v="CO2"/>
    <n v="73.3"/>
    <n v="3.3200000000000001E-5"/>
    <n v="1"/>
    <m/>
    <n v="0"/>
    <n v="0"/>
    <n v="21"/>
    <m/>
    <n v="0"/>
    <n v="0"/>
    <n v="310"/>
    <n v="1664.6402146"/>
  </r>
  <r>
    <n v="2013"/>
    <s v="2D1"/>
    <x v="15"/>
    <n v="13124"/>
    <n v="3338003"/>
    <n v="12"/>
    <s v="Litres"/>
    <s v="Input"/>
    <n v="166380"/>
    <n v="3"/>
    <s v="CO2"/>
    <n v="73.3"/>
    <n v="3.3200000000000001E-5"/>
    <n v="1"/>
    <m/>
    <n v="0"/>
    <n v="0"/>
    <n v="21"/>
    <m/>
    <n v="0"/>
    <n v="0"/>
    <n v="310"/>
    <n v="404.89571280000001"/>
  </r>
  <r>
    <n v="2013"/>
    <s v="2D1"/>
    <x v="15"/>
    <n v="13913"/>
    <n v="3338003"/>
    <n v="12"/>
    <s v="Litres"/>
    <s v="Input"/>
    <n v="122384"/>
    <n v="2"/>
    <s v="CO2"/>
    <n v="73.3"/>
    <n v="3.3200000000000001E-5"/>
    <n v="1"/>
    <m/>
    <n v="0"/>
    <n v="0"/>
    <n v="21"/>
    <m/>
    <n v="0"/>
    <n v="0"/>
    <n v="310"/>
    <n v="297.82880703999996"/>
  </r>
  <r>
    <n v="2013"/>
    <s v="2D1"/>
    <x v="15"/>
    <n v="14101"/>
    <n v="3338012"/>
    <n v="12"/>
    <s v="Litres"/>
    <s v="Input"/>
    <n v="23288"/>
    <n v="3"/>
    <s v="CO2"/>
    <n v="73.3"/>
    <n v="3.3200000000000001E-5"/>
    <n v="1"/>
    <m/>
    <n v="0"/>
    <n v="0"/>
    <n v="21"/>
    <m/>
    <n v="0"/>
    <n v="0"/>
    <n v="310"/>
    <n v="56.672745280000001"/>
  </r>
  <r>
    <n v="2013"/>
    <s v="2D1"/>
    <x v="15"/>
    <n v="15113"/>
    <n v="3338005"/>
    <n v="12"/>
    <s v="Litres"/>
    <s v="Input"/>
    <n v="729998.5"/>
    <n v="2"/>
    <s v="CO2"/>
    <n v="73.3"/>
    <n v="3.3200000000000001E-5"/>
    <n v="1"/>
    <m/>
    <n v="0"/>
    <n v="0"/>
    <n v="21"/>
    <m/>
    <n v="0"/>
    <n v="0"/>
    <n v="310"/>
    <n v="1776.4951496599999"/>
  </r>
  <r>
    <n v="2013"/>
    <s v="2D1"/>
    <x v="15"/>
    <n v="15113"/>
    <n v="3338005"/>
    <n v="12"/>
    <s v="Litres"/>
    <s v="Input"/>
    <n v="31690"/>
    <n v="4"/>
    <s v="CO2"/>
    <n v="73.3"/>
    <n v="3.3200000000000001E-5"/>
    <n v="1"/>
    <m/>
    <n v="0"/>
    <n v="0"/>
    <n v="21"/>
    <m/>
    <n v="0"/>
    <n v="0"/>
    <n v="310"/>
    <n v="77.119516399999995"/>
  </r>
  <r>
    <n v="2013"/>
    <s v="2D1"/>
    <x v="15"/>
    <n v="15113"/>
    <n v="3338005"/>
    <n v="12"/>
    <s v="Litres"/>
    <s v="Input"/>
    <n v="1540480.75"/>
    <n v="3"/>
    <s v="CO2"/>
    <n v="73.3"/>
    <n v="3.3200000000000001E-5"/>
    <n v="1"/>
    <m/>
    <n v="0"/>
    <n v="0"/>
    <n v="21"/>
    <m/>
    <n v="0"/>
    <n v="0"/>
    <n v="310"/>
    <n v="3748.85233397"/>
  </r>
  <r>
    <n v="2013"/>
    <s v="2D1"/>
    <x v="15"/>
    <n v="15113"/>
    <n v="3338005"/>
    <n v="12"/>
    <s v="Litres"/>
    <s v="Input"/>
    <n v="3248813.25"/>
    <n v="3"/>
    <s v="CO2"/>
    <n v="73.3"/>
    <n v="3.3200000000000001E-5"/>
    <n v="1"/>
    <m/>
    <n v="0"/>
    <n v="0"/>
    <n v="21"/>
    <m/>
    <n v="0"/>
    <n v="0"/>
    <n v="310"/>
    <n v="7906.1819726699996"/>
  </r>
  <r>
    <n v="2013"/>
    <s v="2D1"/>
    <x v="15"/>
    <n v="15113"/>
    <n v="3338005"/>
    <n v="12"/>
    <s v="Litres"/>
    <s v="Input"/>
    <n v="345991"/>
    <n v="7"/>
    <s v="CO2"/>
    <n v="73.3"/>
    <n v="3.3200000000000001E-5"/>
    <n v="1"/>
    <m/>
    <n v="0"/>
    <n v="0"/>
    <n v="21"/>
    <m/>
    <n v="0"/>
    <n v="0"/>
    <n v="310"/>
    <n v="841.98985795999999"/>
  </r>
  <r>
    <n v="2013"/>
    <s v="2D1"/>
    <x v="15"/>
    <n v="15113"/>
    <n v="3338005"/>
    <n v="12"/>
    <s v="Litres"/>
    <s v="Input"/>
    <n v="54354"/>
    <n v="4"/>
    <s v="CO2"/>
    <n v="73.3"/>
    <n v="3.3200000000000001E-5"/>
    <n v="1"/>
    <m/>
    <n v="0"/>
    <n v="0"/>
    <n v="21"/>
    <m/>
    <n v="0"/>
    <n v="0"/>
    <n v="310"/>
    <n v="132.27372023999999"/>
  </r>
  <r>
    <n v="2013"/>
    <s v="2D1"/>
    <x v="15"/>
    <n v="15122"/>
    <n v="3338005"/>
    <n v="12"/>
    <s v="Litres"/>
    <s v="Input"/>
    <n v="19644"/>
    <n v="4"/>
    <s v="CO2"/>
    <n v="73.3"/>
    <n v="3.3200000000000001E-5"/>
    <n v="1"/>
    <m/>
    <n v="0"/>
    <n v="0"/>
    <n v="21"/>
    <m/>
    <n v="0"/>
    <n v="0"/>
    <n v="310"/>
    <n v="47.80485264"/>
  </r>
  <r>
    <n v="2013"/>
    <s v="2D1"/>
    <x v="15"/>
    <n v="16211"/>
    <n v="3338012"/>
    <n v="12"/>
    <s v="Litres"/>
    <s v="Input"/>
    <n v="202"/>
    <n v="4"/>
    <s v="CO2"/>
    <n v="73.3"/>
    <n v="3.3200000000000001E-5"/>
    <n v="1"/>
    <m/>
    <n v="0"/>
    <n v="0"/>
    <n v="21"/>
    <m/>
    <n v="0"/>
    <n v="0"/>
    <n v="310"/>
    <n v="0.49157911999999998"/>
  </r>
  <r>
    <n v="2013"/>
    <s v="2D1"/>
    <x v="15"/>
    <n v="16212"/>
    <n v="3338013"/>
    <n v="12"/>
    <s v="Litres"/>
    <s v="Input"/>
    <n v="40"/>
    <n v="1"/>
    <s v="CO2"/>
    <n v="73.3"/>
    <n v="3.3200000000000001E-5"/>
    <n v="1"/>
    <m/>
    <n v="0"/>
    <n v="0"/>
    <n v="21"/>
    <m/>
    <n v="0"/>
    <n v="0"/>
    <n v="310"/>
    <n v="9.7342399999999996E-2"/>
  </r>
  <r>
    <n v="2013"/>
    <s v="2D1"/>
    <x v="15"/>
    <n v="16292"/>
    <n v="3338005"/>
    <n v="12"/>
    <s v="Litres"/>
    <s v="Input"/>
    <n v="20118"/>
    <n v="4"/>
    <s v="CO2"/>
    <n v="73.3"/>
    <n v="3.3200000000000001E-5"/>
    <n v="1"/>
    <m/>
    <n v="0"/>
    <n v="0"/>
    <n v="21"/>
    <m/>
    <n v="0"/>
    <n v="0"/>
    <n v="310"/>
    <n v="48.958360079999999"/>
  </r>
  <r>
    <n v="2013"/>
    <s v="2D1"/>
    <x v="15"/>
    <n v="16292"/>
    <n v="3338007"/>
    <n v="12"/>
    <s v="Litres"/>
    <s v="Input"/>
    <n v="81572.5"/>
    <n v="4"/>
    <s v="CO2"/>
    <n v="73.3"/>
    <n v="3.3200000000000001E-5"/>
    <n v="1"/>
    <m/>
    <n v="0"/>
    <n v="0"/>
    <n v="21"/>
    <m/>
    <n v="0"/>
    <n v="0"/>
    <n v="310"/>
    <n v="198.51157309999999"/>
  </r>
  <r>
    <n v="2013"/>
    <s v="2D1"/>
    <x v="15"/>
    <n v="17014"/>
    <n v="3338007"/>
    <n v="12"/>
    <s v="Litres"/>
    <s v="Input"/>
    <n v="1636364"/>
    <n v="4"/>
    <s v="CO2"/>
    <n v="73.3"/>
    <n v="3.3200000000000001E-5"/>
    <n v="1"/>
    <m/>
    <n v="0"/>
    <n v="0"/>
    <n v="21"/>
    <m/>
    <n v="0"/>
    <n v="0"/>
    <n v="310"/>
    <n v="3982.1899758399995"/>
  </r>
  <r>
    <n v="2013"/>
    <s v="2D1"/>
    <x v="15"/>
    <n v="17015"/>
    <n v="3338012"/>
    <n v="12"/>
    <s v="Litres"/>
    <s v="Input"/>
    <n v="6205"/>
    <n v="2"/>
    <s v="CO2"/>
    <n v="73.3"/>
    <n v="3.3200000000000001E-5"/>
    <n v="1"/>
    <m/>
    <n v="0"/>
    <n v="0"/>
    <n v="21"/>
    <m/>
    <n v="0"/>
    <n v="0"/>
    <n v="310"/>
    <n v="15.100239800000001"/>
  </r>
  <r>
    <n v="2013"/>
    <s v="2D1"/>
    <x v="15"/>
    <n v="17023"/>
    <n v="3338012"/>
    <n v="12"/>
    <s v="Litres"/>
    <s v="Input"/>
    <n v="185727.5"/>
    <n v="6"/>
    <s v="CO2"/>
    <n v="73.3"/>
    <n v="3.3200000000000001E-5"/>
    <n v="1"/>
    <m/>
    <n v="0"/>
    <n v="0"/>
    <n v="21"/>
    <m/>
    <n v="0"/>
    <n v="0"/>
    <n v="310"/>
    <n v="451.97901489999998"/>
  </r>
  <r>
    <n v="2013"/>
    <s v="2D1"/>
    <x v="15"/>
    <n v="17029"/>
    <n v="3338012"/>
    <n v="12"/>
    <s v="Litres"/>
    <s v="Input"/>
    <n v="276780"/>
    <n v="2"/>
    <s v="CO2"/>
    <n v="73.3"/>
    <n v="3.3200000000000001E-5"/>
    <n v="1"/>
    <m/>
    <n v="0"/>
    <n v="0"/>
    <n v="21"/>
    <m/>
    <n v="0"/>
    <n v="0"/>
    <n v="310"/>
    <n v="673.56073679999997"/>
  </r>
  <r>
    <n v="2013"/>
    <s v="2D1"/>
    <x v="15"/>
    <n v="17093"/>
    <n v="3338012"/>
    <n v="12"/>
    <s v="Litres"/>
    <s v="Input"/>
    <n v="214288"/>
    <n v="1"/>
    <s v="CO2"/>
    <n v="73.3"/>
    <n v="3.3200000000000001E-5"/>
    <n v="1"/>
    <m/>
    <n v="0"/>
    <n v="0"/>
    <n v="21"/>
    <m/>
    <n v="0"/>
    <n v="0"/>
    <n v="310"/>
    <n v="521.48270528"/>
  </r>
  <r>
    <n v="2013"/>
    <s v="2D1"/>
    <x v="15"/>
    <n v="17099"/>
    <n v="3338002"/>
    <n v="12"/>
    <s v="Litres"/>
    <s v="Input"/>
    <n v="7"/>
    <n v="7"/>
    <s v="CO2"/>
    <n v="73.3"/>
    <n v="3.3200000000000001E-5"/>
    <n v="1"/>
    <m/>
    <n v="0"/>
    <n v="0"/>
    <n v="21"/>
    <m/>
    <n v="0"/>
    <n v="0"/>
    <n v="310"/>
    <n v="1.7034920000000002E-2"/>
  </r>
  <r>
    <n v="2013"/>
    <s v="2D1"/>
    <x v="15"/>
    <n v="17099"/>
    <n v="3338012"/>
    <n v="12"/>
    <s v="Litres"/>
    <s v="Input"/>
    <n v="233405.5"/>
    <n v="2"/>
    <s v="CO2"/>
    <n v="73.3"/>
    <n v="3.3200000000000001E-5"/>
    <n v="1"/>
    <m/>
    <n v="0"/>
    <n v="0"/>
    <n v="21"/>
    <m/>
    <n v="0"/>
    <n v="0"/>
    <n v="310"/>
    <n v="568.00628857999993"/>
  </r>
  <r>
    <n v="2013"/>
    <s v="2D1"/>
    <x v="15"/>
    <n v="18111"/>
    <n v="3338006"/>
    <n v="12"/>
    <s v="Litres"/>
    <s v="Input"/>
    <n v="2178"/>
    <n v="2"/>
    <s v="CO2"/>
    <n v="73.3"/>
    <n v="3.3200000000000001E-5"/>
    <n v="1"/>
    <m/>
    <n v="0"/>
    <n v="0"/>
    <n v="21"/>
    <m/>
    <n v="0"/>
    <n v="0"/>
    <n v="310"/>
    <n v="5.3002936800000002"/>
  </r>
  <r>
    <n v="2013"/>
    <s v="2D1"/>
    <x v="15"/>
    <n v="18113"/>
    <n v="3338012"/>
    <n v="12"/>
    <s v="Litres"/>
    <s v="Input"/>
    <n v="14850"/>
    <n v="2"/>
    <s v="CO2"/>
    <n v="73.3"/>
    <n v="3.3200000000000001E-5"/>
    <n v="1"/>
    <m/>
    <n v="0"/>
    <n v="0"/>
    <n v="21"/>
    <m/>
    <n v="0"/>
    <n v="0"/>
    <n v="310"/>
    <n v="36.138365999999998"/>
  </r>
  <r>
    <n v="2013"/>
    <s v="2D1"/>
    <x v="15"/>
    <n v="18121"/>
    <n v="3338099"/>
    <n v="12"/>
    <s v="Litres"/>
    <s v="Input"/>
    <n v="2889.3333990000001"/>
    <n v="2"/>
    <s v="CO2"/>
    <n v="73.3"/>
    <n v="3.3200000000000001E-5"/>
    <n v="1"/>
    <m/>
    <n v="0"/>
    <n v="0"/>
    <n v="21"/>
    <m/>
    <n v="0"/>
    <n v="0"/>
    <n v="310"/>
    <n v="7.0313661864704393"/>
  </r>
  <r>
    <n v="2013"/>
    <s v="2D1"/>
    <x v="15"/>
    <n v="18129"/>
    <n v="3338012"/>
    <n v="12"/>
    <s v="Litres"/>
    <s v="Input"/>
    <n v="29334"/>
    <n v="1"/>
    <s v="CO2"/>
    <n v="73.3"/>
    <n v="3.3200000000000001E-5"/>
    <n v="1"/>
    <m/>
    <n v="0"/>
    <n v="0"/>
    <n v="21"/>
    <m/>
    <n v="0"/>
    <n v="0"/>
    <n v="310"/>
    <n v="71.386049039999989"/>
  </r>
  <r>
    <n v="2013"/>
    <s v="2D1"/>
    <x v="15"/>
    <n v="18129"/>
    <n v="3338012"/>
    <n v="12"/>
    <s v="Litres"/>
    <s v="Input"/>
    <n v="35466"/>
    <n v="5"/>
    <s v="CO2"/>
    <n v="73.3"/>
    <n v="3.3200000000000001E-5"/>
    <n v="1"/>
    <m/>
    <n v="0"/>
    <n v="0"/>
    <n v="21"/>
    <m/>
    <n v="0"/>
    <n v="0"/>
    <n v="310"/>
    <n v="86.308638959999996"/>
  </r>
  <r>
    <n v="2013"/>
    <s v="2D1"/>
    <x v="15"/>
    <n v="19109"/>
    <n v="3338001"/>
    <n v="12"/>
    <s v="Litres"/>
    <s v="Input"/>
    <n v="287815"/>
    <n v="2"/>
    <s v="CO2"/>
    <n v="73.3"/>
    <n v="3.3200000000000001E-5"/>
    <n v="1"/>
    <m/>
    <n v="0"/>
    <n v="0"/>
    <n v="21"/>
    <m/>
    <n v="0"/>
    <n v="0"/>
    <n v="310"/>
    <n v="700.41507139999999"/>
  </r>
  <r>
    <n v="2013"/>
    <s v="2D1"/>
    <x v="15"/>
    <n v="19109"/>
    <n v="3338008"/>
    <n v="12"/>
    <s v="Litres"/>
    <s v="Input"/>
    <n v="1200"/>
    <n v="4"/>
    <s v="CO2"/>
    <n v="73.3"/>
    <n v="3.3200000000000001E-5"/>
    <n v="1"/>
    <m/>
    <n v="0"/>
    <n v="0"/>
    <n v="21"/>
    <m/>
    <n v="0"/>
    <n v="0"/>
    <n v="310"/>
    <n v="2.9202720000000002"/>
  </r>
  <r>
    <n v="2013"/>
    <s v="2D1"/>
    <x v="15"/>
    <n v="19109"/>
    <n v="3338012"/>
    <n v="12"/>
    <s v="Litres"/>
    <s v="Input"/>
    <n v="40000"/>
    <n v="6"/>
    <s v="CO2"/>
    <n v="73.3"/>
    <n v="3.3200000000000001E-5"/>
    <n v="1"/>
    <m/>
    <n v="0"/>
    <n v="0"/>
    <n v="21"/>
    <m/>
    <n v="0"/>
    <n v="0"/>
    <n v="310"/>
    <n v="97.342399999999998"/>
  </r>
  <r>
    <n v="2013"/>
    <s v="2D1"/>
    <x v="15"/>
    <n v="19109"/>
    <n v="3338012"/>
    <n v="12"/>
    <s v="Litres"/>
    <s v="Input"/>
    <n v="17400"/>
    <n v="5"/>
    <s v="CO2"/>
    <n v="73.3"/>
    <n v="3.3200000000000001E-5"/>
    <n v="1"/>
    <m/>
    <n v="0"/>
    <n v="0"/>
    <n v="21"/>
    <m/>
    <n v="0"/>
    <n v="0"/>
    <n v="310"/>
    <n v="42.343944"/>
  </r>
  <r>
    <n v="2013"/>
    <s v="2D1"/>
    <x v="15"/>
    <n v="19209"/>
    <n v="3338001"/>
    <n v="12"/>
    <s v="Litres"/>
    <s v="Input"/>
    <n v="5838"/>
    <n v="4"/>
    <s v="CO2"/>
    <n v="73.3"/>
    <n v="3.3200000000000001E-5"/>
    <n v="1"/>
    <m/>
    <n v="0"/>
    <n v="0"/>
    <n v="21"/>
    <m/>
    <n v="0"/>
    <n v="0"/>
    <n v="310"/>
    <n v="14.207123279999999"/>
  </r>
  <r>
    <n v="2013"/>
    <s v="2D1"/>
    <x v="15"/>
    <n v="19209"/>
    <n v="3338001"/>
    <n v="12"/>
    <s v="Litres"/>
    <s v="Input"/>
    <n v="6275125"/>
    <n v="6"/>
    <s v="CO2"/>
    <n v="73.3"/>
    <n v="3.3200000000000001E-5"/>
    <n v="1"/>
    <m/>
    <n v="0"/>
    <n v="0"/>
    <n v="21"/>
    <m/>
    <n v="0"/>
    <n v="0"/>
    <n v="310"/>
    <n v="15270.893195000001"/>
  </r>
  <r>
    <n v="2013"/>
    <s v="2D1"/>
    <x v="15"/>
    <n v="19209"/>
    <n v="3338001"/>
    <n v="12"/>
    <s v="Litres"/>
    <s v="Input"/>
    <n v="19854397"/>
    <n v="2"/>
    <s v="CO2"/>
    <n v="73.3"/>
    <n v="3.3200000000000001E-5"/>
    <n v="1"/>
    <m/>
    <n v="0"/>
    <n v="0"/>
    <n v="21"/>
    <m/>
    <n v="0"/>
    <n v="0"/>
    <n v="310"/>
    <n v="48316.866363319998"/>
  </r>
  <r>
    <n v="2013"/>
    <s v="2D1"/>
    <x v="15"/>
    <n v="19209"/>
    <n v="3338001"/>
    <n v="12"/>
    <s v="Litres"/>
    <s v="Input"/>
    <n v="1241541"/>
    <n v="1"/>
    <s v="CO2"/>
    <n v="73.3"/>
    <n v="3.3200000000000001E-5"/>
    <n v="1"/>
    <m/>
    <n v="0"/>
    <n v="0"/>
    <n v="21"/>
    <m/>
    <n v="0"/>
    <n v="0"/>
    <n v="310"/>
    <n v="3021.3645159600001"/>
  </r>
  <r>
    <n v="2013"/>
    <s v="2D1"/>
    <x v="15"/>
    <n v="19209"/>
    <n v="3338001"/>
    <n v="12"/>
    <s v="Litres"/>
    <s v="Input"/>
    <n v="680952"/>
    <n v="1"/>
    <s v="CO2"/>
    <n v="73.3"/>
    <n v="3.3200000000000001E-5"/>
    <n v="1"/>
    <m/>
    <n v="0"/>
    <n v="0"/>
    <n v="21"/>
    <m/>
    <n v="0"/>
    <n v="0"/>
    <n v="310"/>
    <n v="1657.1375491200001"/>
  </r>
  <r>
    <n v="2013"/>
    <s v="2D1"/>
    <x v="15"/>
    <n v="19209"/>
    <n v="3338003"/>
    <n v="12"/>
    <s v="Litres"/>
    <s v="Input"/>
    <n v="699300"/>
    <n v="1"/>
    <s v="CO2"/>
    <n v="73.3"/>
    <n v="3.3200000000000001E-5"/>
    <n v="1"/>
    <m/>
    <n v="0"/>
    <n v="0"/>
    <n v="21"/>
    <m/>
    <n v="0"/>
    <n v="0"/>
    <n v="310"/>
    <n v="1701.7885080000001"/>
  </r>
  <r>
    <n v="2013"/>
    <s v="2D1"/>
    <x v="15"/>
    <n v="19209"/>
    <n v="3338003"/>
    <n v="12"/>
    <s v="Litres"/>
    <s v="Input"/>
    <n v="66907"/>
    <n v="1"/>
    <s v="CO2"/>
    <n v="73.3"/>
    <n v="3.3200000000000001E-5"/>
    <n v="1"/>
    <m/>
    <n v="0"/>
    <n v="0"/>
    <n v="21"/>
    <m/>
    <n v="0"/>
    <n v="0"/>
    <n v="310"/>
    <n v="162.82219891999998"/>
  </r>
  <r>
    <n v="2013"/>
    <s v="2D1"/>
    <x v="15"/>
    <n v="19209"/>
    <n v="3338003"/>
    <n v="12"/>
    <s v="Litres"/>
    <s v="Input"/>
    <n v="78743"/>
    <n v="1"/>
    <s v="CO2"/>
    <n v="73.3"/>
    <n v="3.3200000000000001E-5"/>
    <n v="1"/>
    <m/>
    <n v="0"/>
    <n v="0"/>
    <n v="21"/>
    <m/>
    <n v="0"/>
    <n v="0"/>
    <n v="310"/>
    <n v="191.62581508"/>
  </r>
  <r>
    <n v="2013"/>
    <s v="2D1"/>
    <x v="15"/>
    <n v="19209"/>
    <n v="3338006"/>
    <n v="12"/>
    <s v="Litres"/>
    <s v="Input"/>
    <n v="37891"/>
    <n v="2"/>
    <s v="CO2"/>
    <n v="73.3"/>
    <n v="3.3200000000000001E-5"/>
    <n v="1"/>
    <m/>
    <n v="0"/>
    <n v="0"/>
    <n v="21"/>
    <m/>
    <n v="0"/>
    <n v="0"/>
    <n v="310"/>
    <n v="92.210021959999992"/>
  </r>
  <r>
    <n v="2013"/>
    <s v="2D1"/>
    <x v="15"/>
    <n v="19209"/>
    <n v="3338006"/>
    <n v="12"/>
    <s v="Litres"/>
    <s v="Input"/>
    <n v="23026"/>
    <n v="2"/>
    <s v="CO2"/>
    <n v="73.3"/>
    <n v="3.3200000000000001E-5"/>
    <n v="1"/>
    <m/>
    <n v="0"/>
    <n v="0"/>
    <n v="21"/>
    <m/>
    <n v="0"/>
    <n v="0"/>
    <n v="310"/>
    <n v="56.03515256"/>
  </r>
  <r>
    <n v="2013"/>
    <s v="2D1"/>
    <x v="15"/>
    <n v="19209"/>
    <n v="3338007"/>
    <n v="12"/>
    <s v="Litres"/>
    <s v="Input"/>
    <n v="2071050"/>
    <n v="2"/>
    <s v="CO2"/>
    <n v="73.3"/>
    <n v="3.3200000000000001E-5"/>
    <n v="1"/>
    <m/>
    <n v="0"/>
    <n v="0"/>
    <n v="21"/>
    <m/>
    <n v="0"/>
    <n v="0"/>
    <n v="310"/>
    <n v="5040.0244380000004"/>
  </r>
  <r>
    <n v="2013"/>
    <s v="2D1"/>
    <x v="15"/>
    <n v="19209"/>
    <n v="3338007"/>
    <n v="12"/>
    <s v="Litres"/>
    <s v="Input"/>
    <n v="377135"/>
    <n v="1"/>
    <s v="CO2"/>
    <n v="73.3"/>
    <n v="3.3200000000000001E-5"/>
    <n v="1"/>
    <m/>
    <n v="0"/>
    <n v="0"/>
    <n v="21"/>
    <m/>
    <n v="0"/>
    <n v="0"/>
    <n v="310"/>
    <n v="917.78065060000006"/>
  </r>
  <r>
    <n v="2013"/>
    <s v="2D1"/>
    <x v="15"/>
    <n v="19209"/>
    <n v="3338007"/>
    <n v="12"/>
    <s v="Litres"/>
    <s v="Input"/>
    <n v="195191"/>
    <n v="1"/>
    <s v="CO2"/>
    <n v="73.3"/>
    <n v="3.3200000000000001E-5"/>
    <n v="1"/>
    <m/>
    <n v="0"/>
    <n v="0"/>
    <n v="21"/>
    <m/>
    <n v="0"/>
    <n v="0"/>
    <n v="310"/>
    <n v="475.00900995999996"/>
  </r>
  <r>
    <n v="2013"/>
    <s v="2D1"/>
    <x v="15"/>
    <n v="19209"/>
    <n v="3338007"/>
    <n v="12"/>
    <s v="Litres"/>
    <s v="Input"/>
    <n v="322195"/>
    <n v="2"/>
    <s v="CO2"/>
    <n v="73.3"/>
    <n v="3.3200000000000001E-5"/>
    <n v="1"/>
    <m/>
    <n v="0"/>
    <n v="0"/>
    <n v="21"/>
    <m/>
    <n v="0"/>
    <n v="0"/>
    <n v="310"/>
    <n v="784.08086420000006"/>
  </r>
  <r>
    <n v="2013"/>
    <s v="2D1"/>
    <x v="15"/>
    <n v="19209"/>
    <n v="3338011"/>
    <n v="12"/>
    <s v="Litres"/>
    <s v="Input"/>
    <n v="13548358"/>
    <n v="1"/>
    <s v="CO2"/>
    <n v="73.3"/>
    <n v="3.3200000000000001E-5"/>
    <n v="1"/>
    <m/>
    <n v="0"/>
    <n v="0"/>
    <n v="21"/>
    <m/>
    <n v="0"/>
    <n v="0"/>
    <n v="310"/>
    <n v="32970.742094480003"/>
  </r>
  <r>
    <n v="2013"/>
    <s v="2D1"/>
    <x v="15"/>
    <n v="19209"/>
    <n v="3338099"/>
    <n v="12"/>
    <s v="Litres"/>
    <s v="Input"/>
    <n v="82631"/>
    <n v="2"/>
    <s v="CO2"/>
    <n v="73.3"/>
    <n v="3.3200000000000001E-5"/>
    <n v="1"/>
    <m/>
    <n v="0"/>
    <n v="0"/>
    <n v="21"/>
    <m/>
    <n v="0"/>
    <n v="0"/>
    <n v="310"/>
    <n v="201.08749635999999"/>
  </r>
  <r>
    <n v="2013"/>
    <s v="2D1"/>
    <x v="15"/>
    <n v="19209"/>
    <n v="3338099"/>
    <n v="12"/>
    <s v="Litres"/>
    <s v="Input"/>
    <n v="1535803"/>
    <n v="1"/>
    <s v="CO2"/>
    <n v="73.3"/>
    <n v="3.3200000000000001E-5"/>
    <n v="1"/>
    <m/>
    <n v="0"/>
    <n v="0"/>
    <n v="21"/>
    <m/>
    <n v="0"/>
    <n v="0"/>
    <n v="310"/>
    <n v="3737.4687486799999"/>
  </r>
  <r>
    <n v="2013"/>
    <s v="2D1"/>
    <x v="15"/>
    <n v="19209"/>
    <n v="3338099"/>
    <n v="12"/>
    <s v="Litres"/>
    <s v="Input"/>
    <n v="10809"/>
    <n v="2"/>
    <s v="CO2"/>
    <n v="73.3"/>
    <n v="3.3200000000000001E-5"/>
    <n v="1"/>
    <m/>
    <n v="0"/>
    <n v="0"/>
    <n v="21"/>
    <m/>
    <n v="0"/>
    <n v="0"/>
    <n v="310"/>
    <n v="26.304350039999999"/>
  </r>
  <r>
    <n v="2013"/>
    <s v="2D1"/>
    <x v="15"/>
    <n v="20114"/>
    <n v="3338012"/>
    <n v="12"/>
    <s v="Litres"/>
    <s v="Input"/>
    <n v="410043"/>
    <n v="2"/>
    <s v="CO2"/>
    <n v="73.3"/>
    <n v="3.3200000000000001E-5"/>
    <n v="1"/>
    <m/>
    <n v="0"/>
    <n v="0"/>
    <n v="21"/>
    <m/>
    <n v="0"/>
    <n v="0"/>
    <n v="310"/>
    <n v="997.86424307999994"/>
  </r>
  <r>
    <n v="2013"/>
    <s v="2D1"/>
    <x v="15"/>
    <n v="20118"/>
    <n v="3338008"/>
    <n v="12"/>
    <s v="Litres"/>
    <s v="Input"/>
    <n v="266785"/>
    <n v="1"/>
    <s v="CO2"/>
    <n v="73.3"/>
    <n v="3.3200000000000001E-5"/>
    <n v="1"/>
    <m/>
    <n v="0"/>
    <n v="0"/>
    <n v="21"/>
    <m/>
    <n v="0"/>
    <n v="0"/>
    <n v="310"/>
    <n v="649.23730460000002"/>
  </r>
  <r>
    <n v="2013"/>
    <s v="2D1"/>
    <x v="15"/>
    <n v="20118"/>
    <n v="3338012"/>
    <n v="12"/>
    <s v="Litres"/>
    <s v="Input"/>
    <n v="32359"/>
    <n v="1"/>
    <s v="CO2"/>
    <n v="73.3"/>
    <n v="3.3200000000000001E-5"/>
    <n v="1"/>
    <m/>
    <n v="0"/>
    <n v="0"/>
    <n v="21"/>
    <m/>
    <n v="0"/>
    <n v="0"/>
    <n v="310"/>
    <n v="78.74756803999999"/>
  </r>
  <r>
    <n v="2013"/>
    <s v="2D1"/>
    <x v="15"/>
    <n v="20119"/>
    <n v="3338001"/>
    <n v="12"/>
    <s v="Litres"/>
    <s v="Input"/>
    <n v="101614"/>
    <n v="3"/>
    <s v="CO2"/>
    <n v="73.3"/>
    <n v="3.3200000000000001E-5"/>
    <n v="1"/>
    <m/>
    <n v="0"/>
    <n v="0"/>
    <n v="21"/>
    <m/>
    <n v="0"/>
    <n v="0"/>
    <n v="310"/>
    <n v="247.28376583999997"/>
  </r>
  <r>
    <n v="2013"/>
    <s v="2D1"/>
    <x v="15"/>
    <n v="20119"/>
    <n v="3338001"/>
    <n v="12"/>
    <s v="Litres"/>
    <s v="Input"/>
    <n v="778691"/>
    <n v="2"/>
    <s v="CO2"/>
    <n v="73.3"/>
    <n v="3.3200000000000001E-5"/>
    <n v="1"/>
    <m/>
    <n v="0"/>
    <n v="0"/>
    <n v="21"/>
    <m/>
    <n v="0"/>
    <n v="0"/>
    <n v="310"/>
    <n v="1894.99126996"/>
  </r>
  <r>
    <n v="2013"/>
    <s v="2D1"/>
    <x v="15"/>
    <n v="20119"/>
    <n v="3338001"/>
    <n v="12"/>
    <s v="Litres"/>
    <s v="Input"/>
    <n v="39103"/>
    <n v="3"/>
    <s v="CO2"/>
    <n v="73.3"/>
    <n v="3.3200000000000001E-5"/>
    <n v="1"/>
    <m/>
    <n v="0"/>
    <n v="0"/>
    <n v="21"/>
    <m/>
    <n v="0"/>
    <n v="0"/>
    <n v="310"/>
    <n v="95.159496680000004"/>
  </r>
  <r>
    <n v="2013"/>
    <s v="2D1"/>
    <x v="15"/>
    <n v="20119"/>
    <n v="3338002"/>
    <n v="12"/>
    <s v="Litres"/>
    <s v="Input"/>
    <n v="455"/>
    <n v="2"/>
    <s v="CO2"/>
    <n v="73.3"/>
    <n v="3.3200000000000001E-5"/>
    <n v="1"/>
    <m/>
    <n v="0"/>
    <n v="0"/>
    <n v="21"/>
    <m/>
    <n v="0"/>
    <n v="0"/>
    <n v="310"/>
    <n v="1.1072698000000001"/>
  </r>
  <r>
    <n v="2013"/>
    <s v="2D1"/>
    <x v="15"/>
    <n v="20119"/>
    <n v="3338003"/>
    <n v="12"/>
    <s v="Litres"/>
    <s v="Input"/>
    <n v="2935800"/>
    <n v="2"/>
    <s v="CO2"/>
    <n v="73.3"/>
    <n v="3.3200000000000001E-5"/>
    <n v="1"/>
    <m/>
    <n v="0"/>
    <n v="0"/>
    <n v="21"/>
    <m/>
    <n v="0"/>
    <n v="0"/>
    <n v="310"/>
    <n v="7144.4454480000004"/>
  </r>
  <r>
    <n v="2013"/>
    <s v="2D1"/>
    <x v="15"/>
    <n v="20119"/>
    <n v="3338003"/>
    <n v="12"/>
    <s v="Litres"/>
    <s v="Input"/>
    <n v="137887"/>
    <n v="2"/>
    <s v="CO2"/>
    <n v="73.3"/>
    <n v="3.3200000000000001E-5"/>
    <n v="1"/>
    <m/>
    <n v="0"/>
    <n v="0"/>
    <n v="21"/>
    <m/>
    <n v="0"/>
    <n v="0"/>
    <n v="310"/>
    <n v="335.55628772"/>
  </r>
  <r>
    <n v="2013"/>
    <s v="2D1"/>
    <x v="15"/>
    <n v="20119"/>
    <n v="3338013"/>
    <n v="12"/>
    <s v="Litres"/>
    <s v="Input"/>
    <n v="143524"/>
    <n v="3"/>
    <s v="CO2"/>
    <n v="73.3"/>
    <n v="3.3200000000000001E-5"/>
    <n v="1"/>
    <m/>
    <n v="0"/>
    <n v="0"/>
    <n v="21"/>
    <m/>
    <n v="0"/>
    <n v="0"/>
    <n v="310"/>
    <n v="349.27426543999997"/>
  </r>
  <r>
    <n v="2013"/>
    <s v="2D1"/>
    <x v="15"/>
    <n v="20123"/>
    <n v="3338012"/>
    <n v="12"/>
    <s v="Litres"/>
    <s v="Input"/>
    <n v="55394"/>
    <n v="1"/>
    <s v="CO2"/>
    <n v="73.3"/>
    <n v="3.3200000000000001E-5"/>
    <n v="1"/>
    <m/>
    <n v="0"/>
    <n v="0"/>
    <n v="21"/>
    <m/>
    <n v="0"/>
    <n v="0"/>
    <n v="310"/>
    <n v="134.80462263999999"/>
  </r>
  <r>
    <n v="2013"/>
    <s v="2D1"/>
    <x v="15"/>
    <n v="20129"/>
    <n v="3338012"/>
    <n v="12"/>
    <s v="Litres"/>
    <s v="Input"/>
    <n v="58729"/>
    <n v="1"/>
    <s v="CO2"/>
    <n v="73.3"/>
    <n v="3.3200000000000001E-5"/>
    <n v="1"/>
    <m/>
    <n v="0"/>
    <n v="0"/>
    <n v="21"/>
    <m/>
    <n v="0"/>
    <n v="0"/>
    <n v="310"/>
    <n v="142.92054524"/>
  </r>
  <r>
    <n v="2013"/>
    <s v="2D1"/>
    <x v="15"/>
    <n v="20131"/>
    <n v="3338011"/>
    <n v="12"/>
    <s v="Litres"/>
    <s v="Input"/>
    <n v="5099"/>
    <n v="1"/>
    <s v="CO2"/>
    <n v="73.3"/>
    <n v="3.3200000000000001E-5"/>
    <n v="1"/>
    <m/>
    <n v="0"/>
    <n v="0"/>
    <n v="21"/>
    <m/>
    <n v="0"/>
    <n v="0"/>
    <n v="310"/>
    <n v="12.40872244"/>
  </r>
  <r>
    <n v="2013"/>
    <s v="2D1"/>
    <x v="15"/>
    <n v="20131"/>
    <n v="3338012"/>
    <n v="12"/>
    <s v="Litres"/>
    <s v="Input"/>
    <n v="84528"/>
    <n v="2"/>
    <s v="CO2"/>
    <n v="73.3"/>
    <n v="3.3200000000000001E-5"/>
    <n v="1"/>
    <m/>
    <n v="0"/>
    <n v="0"/>
    <n v="21"/>
    <m/>
    <n v="0"/>
    <n v="0"/>
    <n v="310"/>
    <n v="205.70395968"/>
  </r>
  <r>
    <n v="2013"/>
    <s v="2D1"/>
    <x v="15"/>
    <n v="20131"/>
    <n v="3338012"/>
    <n v="12"/>
    <s v="Litres"/>
    <s v="Input"/>
    <n v="473"/>
    <n v="4"/>
    <s v="CO2"/>
    <n v="73.3"/>
    <n v="3.3200000000000001E-5"/>
    <n v="1"/>
    <m/>
    <n v="0"/>
    <n v="0"/>
    <n v="21"/>
    <m/>
    <n v="0"/>
    <n v="0"/>
    <n v="310"/>
    <n v="1.15107388"/>
  </r>
  <r>
    <n v="2013"/>
    <s v="2D1"/>
    <x v="15"/>
    <n v="20131"/>
    <n v="3338012"/>
    <n v="12"/>
    <s v="Litres"/>
    <s v="Input"/>
    <n v="234001"/>
    <n v="2"/>
    <s v="CO2"/>
    <n v="73.3"/>
    <n v="3.3200000000000001E-5"/>
    <n v="1"/>
    <m/>
    <n v="0"/>
    <n v="0"/>
    <n v="21"/>
    <m/>
    <n v="0"/>
    <n v="0"/>
    <n v="310"/>
    <n v="569.45547356000009"/>
  </r>
  <r>
    <n v="2013"/>
    <s v="2D1"/>
    <x v="15"/>
    <n v="20133"/>
    <n v="3338012"/>
    <n v="12"/>
    <s v="Litres"/>
    <s v="Input"/>
    <n v="146296"/>
    <n v="2"/>
    <s v="CO2"/>
    <n v="73.3"/>
    <n v="3.3200000000000001E-5"/>
    <n v="1"/>
    <m/>
    <n v="0"/>
    <n v="0"/>
    <n v="21"/>
    <m/>
    <n v="0"/>
    <n v="0"/>
    <n v="310"/>
    <n v="356.02009375999995"/>
  </r>
  <r>
    <n v="2013"/>
    <s v="2D1"/>
    <x v="15"/>
    <n v="20211"/>
    <n v="3338001"/>
    <n v="12"/>
    <s v="Litres"/>
    <s v="Input"/>
    <n v="15000"/>
    <n v="1"/>
    <s v="CO2"/>
    <n v="73.3"/>
    <n v="3.3200000000000001E-5"/>
    <n v="1"/>
    <m/>
    <n v="0"/>
    <n v="0"/>
    <n v="21"/>
    <m/>
    <n v="0"/>
    <n v="0"/>
    <n v="310"/>
    <n v="36.503399999999999"/>
  </r>
  <r>
    <n v="2013"/>
    <s v="2D1"/>
    <x v="15"/>
    <n v="20211"/>
    <n v="3338012"/>
    <n v="12"/>
    <s v="Litres"/>
    <s v="Input"/>
    <n v="4838550"/>
    <n v="1"/>
    <s v="CO2"/>
    <n v="73.3"/>
    <n v="3.3200000000000001E-5"/>
    <n v="1"/>
    <m/>
    <n v="0"/>
    <n v="0"/>
    <n v="21"/>
    <m/>
    <n v="0"/>
    <n v="0"/>
    <n v="310"/>
    <n v="11774.901738"/>
  </r>
  <r>
    <n v="2013"/>
    <s v="2D1"/>
    <x v="15"/>
    <n v="20211"/>
    <n v="3338012"/>
    <n v="12"/>
    <s v="Litres"/>
    <s v="Input"/>
    <n v="70103"/>
    <n v="2"/>
    <s v="CO2"/>
    <n v="73.3"/>
    <n v="3.3200000000000001E-5"/>
    <n v="1"/>
    <m/>
    <n v="0"/>
    <n v="0"/>
    <n v="21"/>
    <m/>
    <n v="0"/>
    <n v="0"/>
    <n v="310"/>
    <n v="170.59985667999999"/>
  </r>
  <r>
    <n v="2013"/>
    <s v="2D1"/>
    <x v="15"/>
    <n v="20211"/>
    <n v="3338012"/>
    <n v="12"/>
    <s v="Litres"/>
    <s v="Input"/>
    <n v="14692"/>
    <n v="2"/>
    <s v="CO2"/>
    <n v="73.3"/>
    <n v="3.3200000000000001E-5"/>
    <n v="1"/>
    <m/>
    <n v="0"/>
    <n v="0"/>
    <n v="21"/>
    <m/>
    <n v="0"/>
    <n v="0"/>
    <n v="310"/>
    <n v="35.753863519999996"/>
  </r>
  <r>
    <n v="2013"/>
    <s v="2D1"/>
    <x v="15"/>
    <n v="20211"/>
    <n v="3338012"/>
    <n v="12"/>
    <s v="Litres"/>
    <s v="Input"/>
    <n v="8122.5"/>
    <n v="2"/>
    <s v="CO2"/>
    <n v="73.3"/>
    <n v="3.3200000000000001E-5"/>
    <n v="1"/>
    <m/>
    <n v="0"/>
    <n v="0"/>
    <n v="21"/>
    <m/>
    <n v="0"/>
    <n v="0"/>
    <n v="310"/>
    <n v="19.766591099999999"/>
  </r>
  <r>
    <n v="2013"/>
    <s v="2D1"/>
    <x v="15"/>
    <n v="20211"/>
    <n v="3338012"/>
    <n v="12"/>
    <s v="Litres"/>
    <s v="Input"/>
    <n v="962136"/>
    <n v="3"/>
    <s v="CO2"/>
    <n v="73.3"/>
    <n v="3.3200000000000001E-5"/>
    <n v="1"/>
    <m/>
    <n v="0"/>
    <n v="0"/>
    <n v="21"/>
    <m/>
    <n v="0"/>
    <n v="0"/>
    <n v="310"/>
    <n v="2341.4156841599997"/>
  </r>
  <r>
    <n v="2013"/>
    <s v="2D1"/>
    <x v="15"/>
    <n v="20211"/>
    <n v="3338012"/>
    <n v="12"/>
    <s v="Litres"/>
    <s v="Input"/>
    <n v="1360"/>
    <n v="3"/>
    <s v="CO2"/>
    <n v="73.3"/>
    <n v="3.3200000000000001E-5"/>
    <n v="1"/>
    <m/>
    <n v="0"/>
    <n v="0"/>
    <n v="21"/>
    <m/>
    <n v="0"/>
    <n v="0"/>
    <n v="310"/>
    <n v="3.3096416"/>
  </r>
  <r>
    <n v="2013"/>
    <s v="2D1"/>
    <x v="15"/>
    <n v="20211"/>
    <n v="3338012"/>
    <n v="12"/>
    <s v="Litres"/>
    <s v="Input"/>
    <n v="1164427"/>
    <n v="1"/>
    <s v="CO2"/>
    <n v="73.3"/>
    <n v="3.3200000000000001E-5"/>
    <n v="1"/>
    <m/>
    <n v="0"/>
    <n v="0"/>
    <n v="21"/>
    <m/>
    <n v="0"/>
    <n v="0"/>
    <n v="310"/>
    <n v="2833.7029701199999"/>
  </r>
  <r>
    <n v="2013"/>
    <s v="2D1"/>
    <x v="15"/>
    <n v="20211"/>
    <n v="3338012"/>
    <n v="12"/>
    <s v="Litres"/>
    <s v="Input"/>
    <n v="1692670"/>
    <n v="1"/>
    <s v="CO2"/>
    <n v="73.3"/>
    <n v="3.3200000000000001E-5"/>
    <n v="1"/>
    <m/>
    <n v="0"/>
    <n v="0"/>
    <n v="21"/>
    <m/>
    <n v="0"/>
    <n v="0"/>
    <n v="310"/>
    <n v="4119.2140052000004"/>
  </r>
  <r>
    <n v="2013"/>
    <s v="2D1"/>
    <x v="15"/>
    <n v="20211"/>
    <n v="3338012"/>
    <n v="12"/>
    <s v="Litres"/>
    <s v="Input"/>
    <n v="556019"/>
    <n v="3"/>
    <s v="CO2"/>
    <n v="73.3"/>
    <n v="3.3200000000000001E-5"/>
    <n v="1"/>
    <m/>
    <n v="0"/>
    <n v="0"/>
    <n v="21"/>
    <m/>
    <n v="0"/>
    <n v="0"/>
    <n v="310"/>
    <n v="1353.1055976399998"/>
  </r>
  <r>
    <n v="2013"/>
    <s v="2D1"/>
    <x v="15"/>
    <n v="20211"/>
    <n v="3338012"/>
    <n v="12"/>
    <s v="Litres"/>
    <s v="Input"/>
    <n v="358820"/>
    <n v="1"/>
    <s v="CO2"/>
    <n v="73.3"/>
    <n v="3.3200000000000001E-5"/>
    <n v="1"/>
    <m/>
    <n v="0"/>
    <n v="0"/>
    <n v="21"/>
    <m/>
    <n v="0"/>
    <n v="0"/>
    <n v="310"/>
    <n v="873.20999919999997"/>
  </r>
  <r>
    <n v="2013"/>
    <s v="2D1"/>
    <x v="15"/>
    <n v="20211"/>
    <n v="3338012"/>
    <n v="12"/>
    <s v="Litres"/>
    <s v="Input"/>
    <n v="788479"/>
    <n v="5"/>
    <s v="CO2"/>
    <n v="73.3"/>
    <n v="3.3200000000000001E-5"/>
    <n v="1"/>
    <m/>
    <n v="0"/>
    <n v="0"/>
    <n v="21"/>
    <m/>
    <n v="0"/>
    <n v="0"/>
    <n v="310"/>
    <n v="1918.8109552399999"/>
  </r>
  <r>
    <n v="2013"/>
    <s v="2D1"/>
    <x v="15"/>
    <n v="20211"/>
    <n v="3338012"/>
    <n v="12"/>
    <s v="Litres"/>
    <s v="Input"/>
    <n v="34"/>
    <n v="1"/>
    <s v="CO2"/>
    <n v="73.3"/>
    <n v="3.3200000000000001E-5"/>
    <n v="1"/>
    <m/>
    <n v="0"/>
    <n v="0"/>
    <n v="21"/>
    <m/>
    <n v="0"/>
    <n v="0"/>
    <n v="310"/>
    <n v="8.2741040000000002E-2"/>
  </r>
  <r>
    <n v="2013"/>
    <s v="2D1"/>
    <x v="15"/>
    <n v="20211"/>
    <n v="3338012"/>
    <n v="12"/>
    <s v="Litres"/>
    <s v="Input"/>
    <n v="35500"/>
    <n v="1"/>
    <s v="CO2"/>
    <n v="73.3"/>
    <n v="3.3200000000000001E-5"/>
    <n v="1"/>
    <m/>
    <n v="0"/>
    <n v="0"/>
    <n v="21"/>
    <m/>
    <n v="0"/>
    <n v="0"/>
    <n v="310"/>
    <n v="86.391379999999998"/>
  </r>
  <r>
    <n v="2013"/>
    <s v="2D1"/>
    <x v="15"/>
    <n v="20211"/>
    <n v="3338012"/>
    <n v="12"/>
    <s v="Litres"/>
    <s v="Input"/>
    <n v="3533176"/>
    <n v="1"/>
    <s v="CO2"/>
    <n v="73.3"/>
    <n v="3.3200000000000001E-5"/>
    <n v="1"/>
    <m/>
    <n v="0"/>
    <n v="0"/>
    <n v="21"/>
    <m/>
    <n v="0"/>
    <n v="0"/>
    <n v="310"/>
    <n v="8598.1957865599998"/>
  </r>
  <r>
    <n v="2013"/>
    <s v="2D1"/>
    <x v="15"/>
    <n v="20211"/>
    <n v="3338012"/>
    <n v="12"/>
    <s v="Litres"/>
    <s v="Input"/>
    <n v="765267"/>
    <n v="1"/>
    <s v="CO2"/>
    <n v="73.3"/>
    <n v="3.3200000000000001E-5"/>
    <n v="1"/>
    <m/>
    <n v="0"/>
    <n v="0"/>
    <n v="21"/>
    <m/>
    <n v="0"/>
    <n v="0"/>
    <n v="310"/>
    <n v="1862.3231605200001"/>
  </r>
  <r>
    <n v="2013"/>
    <s v="2D1"/>
    <x v="15"/>
    <n v="20211"/>
    <n v="3338012"/>
    <n v="12"/>
    <s v="Litres"/>
    <s v="Input"/>
    <n v="1150725"/>
    <n v="2"/>
    <s v="CO2"/>
    <n v="73.3"/>
    <n v="3.3200000000000001E-5"/>
    <n v="1"/>
    <m/>
    <n v="0"/>
    <n v="0"/>
    <n v="21"/>
    <m/>
    <n v="0"/>
    <n v="0"/>
    <n v="310"/>
    <n v="2800.3583309999999"/>
  </r>
  <r>
    <n v="2013"/>
    <s v="2D1"/>
    <x v="15"/>
    <n v="20211"/>
    <n v="3338012"/>
    <n v="12"/>
    <s v="Litres"/>
    <s v="Input"/>
    <n v="4031514"/>
    <n v="1"/>
    <s v="CO2"/>
    <n v="73.3"/>
    <n v="3.3200000000000001E-5"/>
    <n v="1"/>
    <m/>
    <n v="0"/>
    <n v="0"/>
    <n v="21"/>
    <m/>
    <n v="0"/>
    <n v="0"/>
    <n v="310"/>
    <n v="9810.9312098400005"/>
  </r>
  <r>
    <n v="2013"/>
    <s v="2D1"/>
    <x v="15"/>
    <n v="20211"/>
    <n v="3338012"/>
    <n v="12"/>
    <s v="Litres"/>
    <s v="Input"/>
    <n v="20500"/>
    <n v="2"/>
    <s v="CO2"/>
    <n v="73.3"/>
    <n v="3.3200000000000001E-5"/>
    <n v="1"/>
    <m/>
    <n v="0"/>
    <n v="0"/>
    <n v="21"/>
    <m/>
    <n v="0"/>
    <n v="0"/>
    <n v="310"/>
    <n v="49.887979999999999"/>
  </r>
  <r>
    <n v="2013"/>
    <s v="2D1"/>
    <x v="15"/>
    <n v="20211"/>
    <n v="3338012"/>
    <n v="12"/>
    <s v="Litres"/>
    <s v="Input"/>
    <n v="32128"/>
    <n v="2"/>
    <s v="CO2"/>
    <n v="73.3"/>
    <n v="3.3200000000000001E-5"/>
    <n v="1"/>
    <m/>
    <n v="0"/>
    <n v="0"/>
    <n v="21"/>
    <m/>
    <n v="0"/>
    <n v="0"/>
    <n v="310"/>
    <n v="78.185415679999991"/>
  </r>
  <r>
    <n v="2013"/>
    <s v="2D1"/>
    <x v="15"/>
    <n v="20211"/>
    <n v="3338012"/>
    <n v="12"/>
    <s v="Litres"/>
    <s v="Input"/>
    <n v="251405"/>
    <n v="1"/>
    <s v="CO2"/>
    <n v="73.3"/>
    <n v="3.3200000000000001E-5"/>
    <n v="1"/>
    <m/>
    <n v="0"/>
    <n v="0"/>
    <n v="21"/>
    <m/>
    <n v="0"/>
    <n v="0"/>
    <n v="310"/>
    <n v="611.8091518"/>
  </r>
  <r>
    <n v="2013"/>
    <s v="2D1"/>
    <x v="15"/>
    <n v="20211"/>
    <n v="3338014"/>
    <n v="12"/>
    <s v="Litres"/>
    <s v="Input"/>
    <n v="52318"/>
    <n v="1"/>
    <s v="CO2"/>
    <n v="73.3"/>
    <n v="3.3200000000000001E-5"/>
    <n v="1"/>
    <m/>
    <n v="0"/>
    <n v="0"/>
    <n v="21"/>
    <m/>
    <n v="0"/>
    <n v="0"/>
    <n v="310"/>
    <n v="127.31899208"/>
  </r>
  <r>
    <n v="2013"/>
    <s v="2D1"/>
    <x v="15"/>
    <n v="20212"/>
    <n v="3338012"/>
    <n v="12"/>
    <s v="Litres"/>
    <s v="Input"/>
    <n v="26483"/>
    <n v="1"/>
    <s v="CO2"/>
    <n v="73.3"/>
    <n v="3.3200000000000001E-5"/>
    <n v="1"/>
    <m/>
    <n v="0"/>
    <n v="0"/>
    <n v="21"/>
    <m/>
    <n v="0"/>
    <n v="0"/>
    <n v="310"/>
    <n v="64.447969479999998"/>
  </r>
  <r>
    <n v="2013"/>
    <s v="2D1"/>
    <x v="15"/>
    <n v="20219"/>
    <n v="3338012"/>
    <n v="12"/>
    <s v="Litres"/>
    <s v="Input"/>
    <n v="136955"/>
    <n v="1"/>
    <s v="CO2"/>
    <n v="73.3"/>
    <n v="3.3200000000000001E-5"/>
    <n v="1"/>
    <m/>
    <n v="0"/>
    <n v="0"/>
    <n v="21"/>
    <m/>
    <n v="0"/>
    <n v="0"/>
    <n v="310"/>
    <n v="333.2882098"/>
  </r>
  <r>
    <n v="2013"/>
    <s v="2D1"/>
    <x v="15"/>
    <n v="20219"/>
    <n v="3338012"/>
    <n v="12"/>
    <s v="Litres"/>
    <s v="Input"/>
    <n v="75625"/>
    <n v="1"/>
    <s v="CO2"/>
    <n v="73.3"/>
    <n v="3.3200000000000001E-5"/>
    <n v="1"/>
    <m/>
    <n v="0"/>
    <n v="0"/>
    <n v="21"/>
    <m/>
    <n v="0"/>
    <n v="0"/>
    <n v="310"/>
    <n v="184.03797500000002"/>
  </r>
  <r>
    <n v="2013"/>
    <s v="2D1"/>
    <x v="15"/>
    <n v="20219"/>
    <n v="3338012"/>
    <n v="12"/>
    <s v="Litres"/>
    <s v="Input"/>
    <n v="67947"/>
    <n v="1"/>
    <s v="CO2"/>
    <n v="73.3"/>
    <n v="3.3200000000000001E-5"/>
    <n v="1"/>
    <m/>
    <n v="0"/>
    <n v="0"/>
    <n v="21"/>
    <m/>
    <n v="0"/>
    <n v="0"/>
    <n v="310"/>
    <n v="165.35310131999998"/>
  </r>
  <r>
    <n v="2013"/>
    <s v="2D1"/>
    <x v="15"/>
    <n v="20219"/>
    <n v="3338012"/>
    <n v="12"/>
    <s v="Litres"/>
    <s v="Input"/>
    <n v="58458"/>
    <n v="1"/>
    <s v="CO2"/>
    <n v="73.3"/>
    <n v="3.3200000000000001E-5"/>
    <n v="1"/>
    <m/>
    <n v="0"/>
    <n v="0"/>
    <n v="21"/>
    <m/>
    <n v="0"/>
    <n v="0"/>
    <n v="310"/>
    <n v="142.26105047999999"/>
  </r>
  <r>
    <n v="2013"/>
    <s v="2D1"/>
    <x v="15"/>
    <n v="20221"/>
    <n v="3338008"/>
    <n v="12"/>
    <s v="Litres"/>
    <s v="Input"/>
    <n v="2134368"/>
    <n v="2"/>
    <s v="CO2"/>
    <n v="73.3"/>
    <n v="3.3200000000000001E-5"/>
    <n v="1"/>
    <m/>
    <n v="0"/>
    <n v="0"/>
    <n v="21"/>
    <m/>
    <n v="0"/>
    <n v="0"/>
    <n v="310"/>
    <n v="5194.1125900800007"/>
  </r>
  <r>
    <n v="2013"/>
    <s v="2D1"/>
    <x v="15"/>
    <n v="20221"/>
    <n v="3338011"/>
    <n v="12"/>
    <s v="Litres"/>
    <s v="Input"/>
    <n v="65604"/>
    <n v="3"/>
    <s v="CO2"/>
    <n v="73.3"/>
    <n v="3.3200000000000001E-5"/>
    <n v="1"/>
    <m/>
    <n v="0"/>
    <n v="0"/>
    <n v="21"/>
    <m/>
    <n v="0"/>
    <n v="0"/>
    <n v="310"/>
    <n v="159.65127024"/>
  </r>
  <r>
    <n v="2013"/>
    <s v="2D1"/>
    <x v="15"/>
    <n v="20221"/>
    <n v="3338011"/>
    <n v="12"/>
    <s v="Litres"/>
    <s v="Input"/>
    <n v="12106928"/>
    <n v="4"/>
    <s v="CO2"/>
    <n v="73.3"/>
    <n v="3.3200000000000001E-5"/>
    <n v="1"/>
    <m/>
    <n v="0"/>
    <n v="0"/>
    <n v="21"/>
    <m/>
    <n v="0"/>
    <n v="0"/>
    <n v="310"/>
    <n v="29462.935703679999"/>
  </r>
  <r>
    <n v="2013"/>
    <s v="2D1"/>
    <x v="15"/>
    <n v="20221"/>
    <n v="3338012"/>
    <n v="12"/>
    <s v="Litres"/>
    <s v="Input"/>
    <n v="74130"/>
    <n v="1"/>
    <s v="CO2"/>
    <n v="73.3"/>
    <n v="3.3200000000000001E-5"/>
    <n v="1"/>
    <m/>
    <n v="0"/>
    <n v="0"/>
    <n v="21"/>
    <m/>
    <n v="0"/>
    <n v="0"/>
    <n v="310"/>
    <n v="180.3998028"/>
  </r>
  <r>
    <n v="2013"/>
    <s v="2D1"/>
    <x v="15"/>
    <n v="20221"/>
    <n v="3338012"/>
    <n v="12"/>
    <s v="Litres"/>
    <s v="Input"/>
    <n v="31726"/>
    <n v="1"/>
    <s v="CO2"/>
    <n v="73.3"/>
    <n v="3.3200000000000001E-5"/>
    <n v="1"/>
    <m/>
    <n v="0"/>
    <n v="0"/>
    <n v="21"/>
    <m/>
    <n v="0"/>
    <n v="0"/>
    <n v="310"/>
    <n v="77.207124559999997"/>
  </r>
  <r>
    <n v="2013"/>
    <s v="2D1"/>
    <x v="15"/>
    <n v="20221"/>
    <n v="3338012"/>
    <n v="12"/>
    <s v="Litres"/>
    <s v="Input"/>
    <n v="14636814"/>
    <n v="3"/>
    <s v="CO2"/>
    <n v="73.3"/>
    <n v="3.3200000000000001E-5"/>
    <n v="1"/>
    <m/>
    <n v="0"/>
    <n v="0"/>
    <n v="21"/>
    <m/>
    <n v="0"/>
    <n v="0"/>
    <n v="310"/>
    <n v="35619.565077840001"/>
  </r>
  <r>
    <n v="2013"/>
    <s v="2D1"/>
    <x v="15"/>
    <n v="20221"/>
    <n v="3338012"/>
    <n v="12"/>
    <s v="Litres"/>
    <s v="Input"/>
    <n v="5108"/>
    <n v="1"/>
    <s v="CO2"/>
    <n v="73.3"/>
    <n v="3.3200000000000001E-5"/>
    <n v="1"/>
    <m/>
    <n v="0"/>
    <n v="0"/>
    <n v="21"/>
    <m/>
    <n v="0"/>
    <n v="0"/>
    <n v="310"/>
    <n v="12.430624479999999"/>
  </r>
  <r>
    <n v="2013"/>
    <s v="2D1"/>
    <x v="15"/>
    <n v="20221"/>
    <n v="3338012"/>
    <n v="12"/>
    <s v="Litres"/>
    <s v="Input"/>
    <n v="1446566"/>
    <n v="2"/>
    <s v="CO2"/>
    <n v="73.3"/>
    <n v="3.3200000000000001E-5"/>
    <n v="1"/>
    <m/>
    <n v="0"/>
    <n v="0"/>
    <n v="21"/>
    <m/>
    <n v="0"/>
    <n v="0"/>
    <n v="310"/>
    <n v="3520.30515496"/>
  </r>
  <r>
    <n v="2013"/>
    <s v="2D1"/>
    <x v="15"/>
    <n v="20221"/>
    <n v="3338012"/>
    <n v="12"/>
    <s v="Litres"/>
    <s v="Input"/>
    <n v="80900"/>
    <n v="5"/>
    <s v="CO2"/>
    <n v="73.3"/>
    <n v="3.3200000000000001E-5"/>
    <n v="1"/>
    <m/>
    <n v="0"/>
    <n v="0"/>
    <n v="21"/>
    <m/>
    <n v="0"/>
    <n v="0"/>
    <n v="310"/>
    <n v="196.87500399999999"/>
  </r>
  <r>
    <n v="2013"/>
    <s v="2D1"/>
    <x v="15"/>
    <n v="20221"/>
    <n v="3338012"/>
    <n v="12"/>
    <s v="Litres"/>
    <s v="Input"/>
    <n v="45410"/>
    <n v="2"/>
    <s v="CO2"/>
    <n v="73.3"/>
    <n v="3.3200000000000001E-5"/>
    <n v="1"/>
    <m/>
    <n v="0"/>
    <n v="0"/>
    <n v="21"/>
    <m/>
    <n v="0"/>
    <n v="0"/>
    <n v="310"/>
    <n v="110.50795960000001"/>
  </r>
  <r>
    <n v="2013"/>
    <s v="2D1"/>
    <x v="15"/>
    <n v="20221"/>
    <n v="3338012"/>
    <n v="12"/>
    <s v="Litres"/>
    <s v="Input"/>
    <n v="12595"/>
    <n v="2"/>
    <s v="CO2"/>
    <n v="73.3"/>
    <n v="3.3200000000000001E-5"/>
    <n v="1"/>
    <m/>
    <n v="0"/>
    <n v="0"/>
    <n v="21"/>
    <m/>
    <n v="0"/>
    <n v="0"/>
    <n v="310"/>
    <n v="30.650688200000001"/>
  </r>
  <r>
    <n v="2013"/>
    <s v="2D1"/>
    <x v="15"/>
    <n v="20221"/>
    <n v="3338012"/>
    <n v="12"/>
    <s v="Litres"/>
    <s v="Input"/>
    <n v="2101752"/>
    <n v="1"/>
    <s v="CO2"/>
    <n v="73.3"/>
    <n v="3.3200000000000001E-5"/>
    <n v="1"/>
    <m/>
    <n v="0"/>
    <n v="0"/>
    <n v="21"/>
    <m/>
    <n v="0"/>
    <n v="0"/>
    <n v="310"/>
    <n v="5114.7395971200003"/>
  </r>
  <r>
    <n v="2013"/>
    <s v="2D1"/>
    <x v="15"/>
    <n v="20221"/>
    <n v="3338012"/>
    <n v="12"/>
    <s v="Litres"/>
    <s v="Input"/>
    <n v="8675094"/>
    <n v="2"/>
    <s v="CO2"/>
    <n v="73.3"/>
    <n v="3.3200000000000001E-5"/>
    <n v="1"/>
    <m/>
    <n v="0"/>
    <n v="0"/>
    <n v="21"/>
    <m/>
    <n v="0"/>
    <n v="0"/>
    <n v="310"/>
    <n v="21111.361754639998"/>
  </r>
  <r>
    <n v="2013"/>
    <s v="2D1"/>
    <x v="15"/>
    <n v="20221"/>
    <n v="3338012"/>
    <n v="12"/>
    <s v="Litres"/>
    <s v="Input"/>
    <n v="81943"/>
    <n v="1"/>
    <s v="CO2"/>
    <n v="73.3"/>
    <n v="3.3200000000000001E-5"/>
    <n v="1"/>
    <m/>
    <n v="0"/>
    <n v="0"/>
    <n v="21"/>
    <m/>
    <n v="0"/>
    <n v="0"/>
    <n v="310"/>
    <n v="199.41320707999998"/>
  </r>
  <r>
    <n v="2013"/>
    <s v="2D1"/>
    <x v="15"/>
    <n v="20221"/>
    <n v="3338012"/>
    <n v="12"/>
    <s v="Litres"/>
    <s v="Input"/>
    <n v="7075117"/>
    <n v="2"/>
    <s v="CO2"/>
    <n v="73.3"/>
    <n v="3.3200000000000001E-5"/>
    <n v="1"/>
    <m/>
    <n v="0"/>
    <n v="0"/>
    <n v="21"/>
    <m/>
    <n v="0"/>
    <n v="0"/>
    <n v="310"/>
    <n v="17217.721726519998"/>
  </r>
  <r>
    <n v="2013"/>
    <s v="2D1"/>
    <x v="15"/>
    <n v="20221"/>
    <n v="3338012"/>
    <n v="12"/>
    <s v="Litres"/>
    <s v="Input"/>
    <n v="32044"/>
    <n v="1"/>
    <s v="CO2"/>
    <n v="73.3"/>
    <n v="3.3200000000000001E-5"/>
    <n v="1"/>
    <m/>
    <n v="0"/>
    <n v="0"/>
    <n v="21"/>
    <m/>
    <n v="0"/>
    <n v="0"/>
    <n v="310"/>
    <n v="77.980996639999987"/>
  </r>
  <r>
    <n v="2013"/>
    <s v="2D1"/>
    <x v="15"/>
    <n v="20221"/>
    <n v="3338012"/>
    <n v="12"/>
    <s v="Litres"/>
    <s v="Input"/>
    <n v="2049250"/>
    <n v="1"/>
    <s v="CO2"/>
    <n v="73.3"/>
    <n v="3.3200000000000001E-5"/>
    <n v="1"/>
    <m/>
    <n v="0"/>
    <n v="0"/>
    <n v="21"/>
    <m/>
    <n v="0"/>
    <n v="0"/>
    <n v="310"/>
    <n v="4986.9728299999997"/>
  </r>
  <r>
    <n v="2013"/>
    <s v="2D1"/>
    <x v="15"/>
    <n v="20221"/>
    <n v="3338012"/>
    <n v="12"/>
    <s v="Litres"/>
    <s v="Input"/>
    <n v="34117428"/>
    <n v="1"/>
    <s v="CO2"/>
    <n v="73.3"/>
    <n v="3.3200000000000001E-5"/>
    <n v="1"/>
    <m/>
    <n v="0"/>
    <n v="0"/>
    <n v="21"/>
    <m/>
    <n v="0"/>
    <n v="0"/>
    <n v="310"/>
    <n v="83026.808083680007"/>
  </r>
  <r>
    <n v="2013"/>
    <s v="2D1"/>
    <x v="15"/>
    <n v="20221"/>
    <n v="3338012"/>
    <n v="12"/>
    <s v="Litres"/>
    <s v="Input"/>
    <n v="1961980"/>
    <n v="2"/>
    <s v="CO2"/>
    <n v="73.3"/>
    <n v="3.3200000000000001E-5"/>
    <n v="1"/>
    <m/>
    <n v="0"/>
    <n v="0"/>
    <n v="21"/>
    <m/>
    <n v="0"/>
    <n v="0"/>
    <n v="310"/>
    <n v="4774.5960488000001"/>
  </r>
  <r>
    <n v="2013"/>
    <s v="2D1"/>
    <x v="15"/>
    <n v="20221"/>
    <n v="3338013"/>
    <n v="12"/>
    <s v="Litres"/>
    <s v="Input"/>
    <n v="2371250"/>
    <n v="2"/>
    <s v="CO2"/>
    <n v="73.3"/>
    <n v="3.3200000000000001E-5"/>
    <n v="1"/>
    <m/>
    <n v="0"/>
    <n v="0"/>
    <n v="21"/>
    <m/>
    <n v="0"/>
    <n v="0"/>
    <n v="310"/>
    <n v="5770.5791500000005"/>
  </r>
  <r>
    <n v="2013"/>
    <s v="2D1"/>
    <x v="15"/>
    <n v="20222"/>
    <n v="3338014"/>
    <n v="12"/>
    <s v="Litres"/>
    <s v="Input"/>
    <n v="379236"/>
    <n v="2"/>
    <s v="CO2"/>
    <n v="73.3"/>
    <n v="3.3200000000000001E-5"/>
    <n v="1"/>
    <m/>
    <n v="0"/>
    <n v="0"/>
    <n v="21"/>
    <m/>
    <n v="0"/>
    <n v="0"/>
    <n v="310"/>
    <n v="922.89356015999999"/>
  </r>
  <r>
    <n v="2013"/>
    <s v="2D1"/>
    <x v="15"/>
    <n v="20223"/>
    <n v="3338007"/>
    <n v="12"/>
    <s v="Litres"/>
    <s v="Input"/>
    <n v="3265309.2"/>
    <n v="2"/>
    <s v="CO2"/>
    <n v="73.3"/>
    <n v="3.3200000000000001E-5"/>
    <n v="1"/>
    <m/>
    <n v="0"/>
    <n v="0"/>
    <n v="21"/>
    <m/>
    <n v="0"/>
    <n v="0"/>
    <n v="310"/>
    <n v="7946.3258567520006"/>
  </r>
  <r>
    <n v="2013"/>
    <s v="2D1"/>
    <x v="15"/>
    <n v="20223"/>
    <n v="3338011"/>
    <n v="12"/>
    <s v="Litres"/>
    <s v="Input"/>
    <n v="379491"/>
    <n v="1"/>
    <s v="CO2"/>
    <n v="73.3"/>
    <n v="3.3200000000000001E-5"/>
    <n v="1"/>
    <m/>
    <n v="0"/>
    <n v="0"/>
    <n v="21"/>
    <m/>
    <n v="0"/>
    <n v="0"/>
    <n v="310"/>
    <n v="923.51411796000002"/>
  </r>
  <r>
    <n v="2013"/>
    <s v="2D1"/>
    <x v="15"/>
    <n v="20223"/>
    <n v="3338012"/>
    <n v="12"/>
    <s v="Litres"/>
    <s v="Input"/>
    <n v="1446350"/>
    <n v="2"/>
    <s v="CO2"/>
    <n v="73.3"/>
    <n v="3.3200000000000001E-5"/>
    <n v="1"/>
    <m/>
    <n v="0"/>
    <n v="0"/>
    <n v="21"/>
    <m/>
    <n v="0"/>
    <n v="0"/>
    <n v="310"/>
    <n v="3519.7795059999999"/>
  </r>
  <r>
    <n v="2013"/>
    <s v="2D1"/>
    <x v="15"/>
    <n v="20223"/>
    <n v="3338012"/>
    <n v="12"/>
    <s v="Litres"/>
    <s v="Input"/>
    <n v="354248"/>
    <n v="2"/>
    <s v="CO2"/>
    <n v="73.3"/>
    <n v="3.3200000000000001E-5"/>
    <n v="1"/>
    <m/>
    <n v="0"/>
    <n v="0"/>
    <n v="21"/>
    <m/>
    <n v="0"/>
    <n v="0"/>
    <n v="310"/>
    <n v="862.08376287999999"/>
  </r>
  <r>
    <n v="2013"/>
    <s v="2D1"/>
    <x v="15"/>
    <n v="20223"/>
    <n v="3338012"/>
    <n v="12"/>
    <s v="Litres"/>
    <s v="Input"/>
    <n v="5091986"/>
    <n v="2"/>
    <s v="CO2"/>
    <n v="73.3"/>
    <n v="3.3200000000000001E-5"/>
    <n v="1"/>
    <m/>
    <n v="0"/>
    <n v="0"/>
    <n v="21"/>
    <m/>
    <n v="0"/>
    <n v="0"/>
    <n v="310"/>
    <n v="12391.65345016"/>
  </r>
  <r>
    <n v="2013"/>
    <s v="2D1"/>
    <x v="15"/>
    <n v="20223"/>
    <n v="3338012"/>
    <n v="12"/>
    <s v="Litres"/>
    <s v="Input"/>
    <n v="7935139"/>
    <n v="3"/>
    <s v="CO2"/>
    <n v="73.3"/>
    <n v="3.3200000000000001E-5"/>
    <n v="1"/>
    <m/>
    <n v="0"/>
    <n v="0"/>
    <n v="21"/>
    <m/>
    <n v="0"/>
    <n v="0"/>
    <n v="310"/>
    <n v="19310.636864839998"/>
  </r>
  <r>
    <n v="2013"/>
    <s v="2D1"/>
    <x v="15"/>
    <n v="20224"/>
    <n v="3338007"/>
    <n v="12"/>
    <s v="Litres"/>
    <s v="Input"/>
    <n v="219453"/>
    <n v="1"/>
    <s v="CO2"/>
    <n v="73.3"/>
    <n v="3.3200000000000001E-5"/>
    <n v="1"/>
    <m/>
    <n v="0"/>
    <n v="0"/>
    <n v="21"/>
    <m/>
    <n v="0"/>
    <n v="0"/>
    <n v="310"/>
    <n v="534.05204268"/>
  </r>
  <r>
    <n v="2013"/>
    <s v="2D1"/>
    <x v="15"/>
    <n v="20229"/>
    <n v="3338011"/>
    <n v="12"/>
    <s v="Litres"/>
    <s v="Input"/>
    <n v="67927"/>
    <n v="3"/>
    <s v="CO2"/>
    <n v="73.3"/>
    <n v="3.3200000000000001E-5"/>
    <n v="1"/>
    <m/>
    <n v="0"/>
    <n v="0"/>
    <n v="21"/>
    <m/>
    <n v="0"/>
    <n v="0"/>
    <n v="310"/>
    <n v="165.30443011999998"/>
  </r>
  <r>
    <n v="2013"/>
    <s v="2D1"/>
    <x v="15"/>
    <n v="20229"/>
    <n v="3338012"/>
    <n v="12"/>
    <s v="Litres"/>
    <s v="Input"/>
    <n v="16170"/>
    <n v="2"/>
    <s v="CO2"/>
    <n v="73.3"/>
    <n v="3.3200000000000001E-5"/>
    <n v="1"/>
    <m/>
    <n v="0"/>
    <n v="0"/>
    <n v="21"/>
    <m/>
    <n v="0"/>
    <n v="0"/>
    <n v="310"/>
    <n v="39.350665200000002"/>
  </r>
  <r>
    <n v="2013"/>
    <s v="2D1"/>
    <x v="15"/>
    <n v="20229"/>
    <n v="3338012"/>
    <n v="12"/>
    <s v="Litres"/>
    <s v="Input"/>
    <n v="235137"/>
    <n v="1"/>
    <s v="CO2"/>
    <n v="73.3"/>
    <n v="3.3200000000000001E-5"/>
    <n v="1"/>
    <m/>
    <n v="0"/>
    <n v="0"/>
    <n v="21"/>
    <m/>
    <n v="0"/>
    <n v="0"/>
    <n v="310"/>
    <n v="572.21999771999992"/>
  </r>
  <r>
    <n v="2013"/>
    <s v="2D1"/>
    <x v="15"/>
    <n v="20231"/>
    <n v="3338003"/>
    <n v="12"/>
    <s v="Litres"/>
    <s v="Input"/>
    <n v="103963.5"/>
    <n v="3"/>
    <s v="CO2"/>
    <n v="73.3"/>
    <n v="3.3200000000000001E-5"/>
    <n v="1"/>
    <m/>
    <n v="0"/>
    <n v="0"/>
    <n v="21"/>
    <m/>
    <n v="0"/>
    <n v="0"/>
    <n v="310"/>
    <n v="253.00141506"/>
  </r>
  <r>
    <n v="2013"/>
    <s v="2D1"/>
    <x v="15"/>
    <n v="20231"/>
    <n v="3338007"/>
    <n v="12"/>
    <s v="Litres"/>
    <s v="Input"/>
    <n v="14435"/>
    <n v="1"/>
    <s v="CO2"/>
    <n v="73.3"/>
    <n v="3.3200000000000001E-5"/>
    <n v="1"/>
    <m/>
    <n v="0"/>
    <n v="0"/>
    <n v="21"/>
    <m/>
    <n v="0"/>
    <n v="0"/>
    <n v="310"/>
    <n v="35.128438600000003"/>
  </r>
  <r>
    <n v="2013"/>
    <s v="2D1"/>
    <x v="15"/>
    <n v="20231"/>
    <n v="3338007"/>
    <n v="12"/>
    <s v="Litres"/>
    <s v="Input"/>
    <n v="183550"/>
    <n v="2"/>
    <s v="CO2"/>
    <n v="73.3"/>
    <n v="3.3200000000000001E-5"/>
    <n v="1"/>
    <m/>
    <n v="0"/>
    <n v="0"/>
    <n v="21"/>
    <m/>
    <n v="0"/>
    <n v="0"/>
    <n v="310"/>
    <n v="446.67993799999999"/>
  </r>
  <r>
    <n v="2013"/>
    <s v="2D1"/>
    <x v="15"/>
    <n v="20231"/>
    <n v="3338007"/>
    <n v="12"/>
    <s v="Litres"/>
    <s v="Input"/>
    <n v="30422670"/>
    <n v="2"/>
    <s v="CO2"/>
    <n v="73.3"/>
    <n v="3.3200000000000001E-5"/>
    <n v="1"/>
    <m/>
    <n v="0"/>
    <n v="0"/>
    <n v="21"/>
    <m/>
    <n v="0"/>
    <n v="0"/>
    <n v="310"/>
    <n v="74035.392805199997"/>
  </r>
  <r>
    <n v="2013"/>
    <s v="2D1"/>
    <x v="15"/>
    <n v="20231"/>
    <n v="3338007"/>
    <n v="12"/>
    <s v="Litres"/>
    <s v="Input"/>
    <n v="107037"/>
    <n v="2"/>
    <s v="CO2"/>
    <n v="73.3"/>
    <n v="3.3200000000000001E-5"/>
    <n v="1"/>
    <m/>
    <n v="0"/>
    <n v="0"/>
    <n v="21"/>
    <m/>
    <n v="0"/>
    <n v="0"/>
    <n v="310"/>
    <n v="260.48096171999998"/>
  </r>
  <r>
    <n v="2013"/>
    <s v="2D1"/>
    <x v="15"/>
    <n v="20231"/>
    <n v="3338007"/>
    <n v="12"/>
    <s v="Litres"/>
    <s v="Input"/>
    <n v="24825480"/>
    <n v="1"/>
    <s v="CO2"/>
    <n v="73.3"/>
    <n v="3.3200000000000001E-5"/>
    <n v="1"/>
    <m/>
    <n v="0"/>
    <n v="0"/>
    <n v="21"/>
    <m/>
    <n v="0"/>
    <n v="0"/>
    <n v="310"/>
    <n v="60414.295108800005"/>
  </r>
  <r>
    <n v="2013"/>
    <s v="2D1"/>
    <x v="15"/>
    <n v="20231"/>
    <n v="3338007"/>
    <n v="12"/>
    <s v="Litres"/>
    <s v="Input"/>
    <n v="67434"/>
    <n v="2"/>
    <s v="CO2"/>
    <n v="73.3"/>
    <n v="3.3200000000000001E-5"/>
    <n v="1"/>
    <m/>
    <n v="0"/>
    <n v="0"/>
    <n v="21"/>
    <m/>
    <n v="0"/>
    <n v="0"/>
    <n v="310"/>
    <n v="164.10468504000002"/>
  </r>
  <r>
    <n v="2013"/>
    <s v="2D1"/>
    <x v="15"/>
    <n v="20231"/>
    <n v="3338007"/>
    <n v="12"/>
    <s v="Litres"/>
    <s v="Input"/>
    <n v="106641"/>
    <n v="2"/>
    <s v="CO2"/>
    <n v="73.3"/>
    <n v="3.3200000000000001E-5"/>
    <n v="1"/>
    <m/>
    <n v="0"/>
    <n v="0"/>
    <n v="21"/>
    <m/>
    <n v="0"/>
    <n v="0"/>
    <n v="310"/>
    <n v="259.51727196000002"/>
  </r>
  <r>
    <n v="2013"/>
    <s v="2D1"/>
    <x v="15"/>
    <n v="20231"/>
    <n v="3338007"/>
    <n v="12"/>
    <s v="Litres"/>
    <s v="Input"/>
    <n v="115013"/>
    <n v="2"/>
    <s v="CO2"/>
    <n v="73.3"/>
    <n v="3.3200000000000001E-5"/>
    <n v="1"/>
    <m/>
    <n v="0"/>
    <n v="0"/>
    <n v="21"/>
    <m/>
    <n v="0"/>
    <n v="0"/>
    <n v="310"/>
    <n v="279.89103628000004"/>
  </r>
  <r>
    <n v="2013"/>
    <s v="2D1"/>
    <x v="15"/>
    <n v="20231"/>
    <n v="3338012"/>
    <n v="12"/>
    <s v="Litres"/>
    <s v="Input"/>
    <n v="3010"/>
    <n v="2"/>
    <s v="CO2"/>
    <n v="73.3"/>
    <n v="3.3200000000000001E-5"/>
    <n v="1"/>
    <m/>
    <n v="0"/>
    <n v="0"/>
    <n v="21"/>
    <m/>
    <n v="0"/>
    <n v="0"/>
    <n v="310"/>
    <n v="7.3250156000000004"/>
  </r>
  <r>
    <n v="2013"/>
    <s v="2D1"/>
    <x v="15"/>
    <n v="20231"/>
    <n v="3338012"/>
    <n v="12"/>
    <s v="Litres"/>
    <s v="Input"/>
    <n v="2064"/>
    <n v="3"/>
    <s v="CO2"/>
    <n v="73.3"/>
    <n v="3.3200000000000001E-5"/>
    <n v="1"/>
    <m/>
    <n v="0"/>
    <n v="0"/>
    <n v="21"/>
    <m/>
    <n v="0"/>
    <n v="0"/>
    <n v="310"/>
    <n v="5.0228678399999991"/>
  </r>
  <r>
    <n v="2013"/>
    <s v="2D1"/>
    <x v="15"/>
    <n v="20232"/>
    <n v="3338012"/>
    <n v="12"/>
    <s v="Litres"/>
    <s v="Input"/>
    <n v="19670"/>
    <n v="1"/>
    <s v="CO2"/>
    <n v="73.3"/>
    <n v="3.3200000000000001E-5"/>
    <n v="1"/>
    <m/>
    <n v="0"/>
    <n v="0"/>
    <n v="21"/>
    <m/>
    <n v="0"/>
    <n v="0"/>
    <n v="310"/>
    <n v="47.868125200000001"/>
  </r>
  <r>
    <n v="2013"/>
    <s v="2D1"/>
    <x v="15"/>
    <n v="20233"/>
    <n v="3338007"/>
    <n v="12"/>
    <s v="Litres"/>
    <s v="Input"/>
    <n v="973137"/>
    <n v="4"/>
    <s v="CO2"/>
    <n v="73.3"/>
    <n v="3.3200000000000001E-5"/>
    <n v="1"/>
    <m/>
    <n v="0"/>
    <n v="0"/>
    <n v="21"/>
    <m/>
    <n v="0"/>
    <n v="0"/>
    <n v="310"/>
    <n v="2368.1872777199997"/>
  </r>
  <r>
    <n v="2013"/>
    <s v="2D1"/>
    <x v="15"/>
    <n v="20233"/>
    <n v="3338011"/>
    <n v="12"/>
    <s v="Litres"/>
    <s v="Input"/>
    <n v="1245"/>
    <n v="1"/>
    <s v="CO2"/>
    <n v="73.3"/>
    <n v="3.3200000000000001E-5"/>
    <n v="1"/>
    <m/>
    <n v="0"/>
    <n v="0"/>
    <n v="21"/>
    <m/>
    <n v="0"/>
    <n v="0"/>
    <n v="310"/>
    <n v="3.0297822000000001"/>
  </r>
  <r>
    <n v="2013"/>
    <s v="2D1"/>
    <x v="15"/>
    <n v="20233"/>
    <n v="3338011"/>
    <n v="12"/>
    <s v="Litres"/>
    <s v="Input"/>
    <n v="93801"/>
    <n v="1"/>
    <s v="CO2"/>
    <n v="73.3"/>
    <n v="3.3200000000000001E-5"/>
    <n v="1"/>
    <m/>
    <n v="0"/>
    <n v="0"/>
    <n v="21"/>
    <m/>
    <n v="0"/>
    <n v="0"/>
    <n v="310"/>
    <n v="228.27036156"/>
  </r>
  <r>
    <n v="2013"/>
    <s v="2D1"/>
    <x v="15"/>
    <n v="20234"/>
    <n v="3338008"/>
    <n v="12"/>
    <s v="Litres"/>
    <s v="Input"/>
    <n v="12731"/>
    <n v="1"/>
    <s v="CO2"/>
    <n v="73.3"/>
    <n v="3.3200000000000001E-5"/>
    <n v="1"/>
    <m/>
    <n v="0"/>
    <n v="0"/>
    <n v="21"/>
    <m/>
    <n v="0"/>
    <n v="0"/>
    <n v="310"/>
    <n v="30.981652359999998"/>
  </r>
  <r>
    <n v="2013"/>
    <s v="2D1"/>
    <x v="15"/>
    <n v="20236"/>
    <n v="3338007"/>
    <n v="12"/>
    <s v="Litres"/>
    <s v="Input"/>
    <n v="1036762"/>
    <n v="2"/>
    <s v="CO2"/>
    <n v="73.3"/>
    <n v="3.3200000000000001E-5"/>
    <n v="1"/>
    <m/>
    <n v="0"/>
    <n v="0"/>
    <n v="21"/>
    <m/>
    <n v="0"/>
    <n v="0"/>
    <n v="310"/>
    <n v="2523.0225327200001"/>
  </r>
  <r>
    <n v="2013"/>
    <s v="2D1"/>
    <x v="15"/>
    <n v="20236"/>
    <n v="3338011"/>
    <n v="12"/>
    <s v="Litres"/>
    <s v="Input"/>
    <n v="2080440"/>
    <n v="3"/>
    <s v="CO2"/>
    <n v="73.3"/>
    <n v="3.3200000000000001E-5"/>
    <n v="1"/>
    <m/>
    <n v="0"/>
    <n v="0"/>
    <n v="21"/>
    <m/>
    <n v="0"/>
    <n v="0"/>
    <n v="310"/>
    <n v="5062.8755664"/>
  </r>
  <r>
    <n v="2013"/>
    <s v="2D1"/>
    <x v="15"/>
    <n v="20236"/>
    <n v="3338011"/>
    <n v="12"/>
    <s v="Litres"/>
    <s v="Input"/>
    <n v="65015"/>
    <n v="2"/>
    <s v="CO2"/>
    <n v="73.3"/>
    <n v="3.3200000000000001E-5"/>
    <n v="1"/>
    <m/>
    <n v="0"/>
    <n v="0"/>
    <n v="21"/>
    <m/>
    <n v="0"/>
    <n v="0"/>
    <n v="310"/>
    <n v="158.21790340000001"/>
  </r>
  <r>
    <n v="2013"/>
    <s v="2D1"/>
    <x v="15"/>
    <n v="20236"/>
    <n v="3338012"/>
    <n v="12"/>
    <s v="Litres"/>
    <s v="Input"/>
    <n v="2377433"/>
    <n v="2"/>
    <s v="CO2"/>
    <n v="73.3"/>
    <n v="3.3200000000000001E-5"/>
    <n v="1"/>
    <m/>
    <n v="0"/>
    <n v="0"/>
    <n v="21"/>
    <m/>
    <n v="0"/>
    <n v="0"/>
    <n v="310"/>
    <n v="5785.6258514800002"/>
  </r>
  <r>
    <n v="2013"/>
    <s v="2D1"/>
    <x v="15"/>
    <n v="20237"/>
    <n v="3338007"/>
    <n v="12"/>
    <s v="Litres"/>
    <s v="Input"/>
    <n v="3417579"/>
    <n v="2"/>
    <s v="CO2"/>
    <n v="73.3"/>
    <n v="3.3200000000000001E-5"/>
    <n v="1"/>
    <m/>
    <n v="0"/>
    <n v="0"/>
    <n v="21"/>
    <m/>
    <n v="0"/>
    <n v="0"/>
    <n v="310"/>
    <n v="8316.8835512400001"/>
  </r>
  <r>
    <n v="2013"/>
    <s v="2D1"/>
    <x v="15"/>
    <n v="20237"/>
    <n v="3338011"/>
    <n v="12"/>
    <s v="Litres"/>
    <s v="Input"/>
    <n v="5000"/>
    <n v="2"/>
    <s v="CO2"/>
    <n v="73.3"/>
    <n v="3.3200000000000001E-5"/>
    <n v="1"/>
    <m/>
    <n v="0"/>
    <n v="0"/>
    <n v="21"/>
    <m/>
    <n v="0"/>
    <n v="0"/>
    <n v="310"/>
    <n v="12.1678"/>
  </r>
  <r>
    <n v="2013"/>
    <s v="2D1"/>
    <x v="15"/>
    <n v="20238"/>
    <n v="3338003"/>
    <n v="12"/>
    <s v="Litres"/>
    <s v="Input"/>
    <n v="86716"/>
    <n v="2"/>
    <s v="CO2"/>
    <n v="73.3"/>
    <n v="3.3200000000000001E-5"/>
    <n v="1"/>
    <m/>
    <n v="0"/>
    <n v="0"/>
    <n v="21"/>
    <m/>
    <n v="0"/>
    <n v="0"/>
    <n v="310"/>
    <n v="211.02858896000001"/>
  </r>
  <r>
    <n v="2013"/>
    <s v="2D1"/>
    <x v="15"/>
    <n v="20238"/>
    <n v="3338007"/>
    <n v="12"/>
    <s v="Litres"/>
    <s v="Input"/>
    <n v="130356"/>
    <n v="1"/>
    <s v="CO2"/>
    <n v="73.3"/>
    <n v="3.3200000000000001E-5"/>
    <n v="1"/>
    <m/>
    <n v="0"/>
    <n v="0"/>
    <n v="21"/>
    <m/>
    <n v="0"/>
    <n v="0"/>
    <n v="310"/>
    <n v="317.22914735999996"/>
  </r>
  <r>
    <n v="2013"/>
    <s v="2D1"/>
    <x v="15"/>
    <n v="20239"/>
    <n v="3338007"/>
    <n v="12"/>
    <s v="Litres"/>
    <s v="Input"/>
    <n v="170958"/>
    <n v="1"/>
    <s v="CO2"/>
    <n v="73.3"/>
    <n v="3.3200000000000001E-5"/>
    <n v="1"/>
    <m/>
    <n v="0"/>
    <n v="0"/>
    <n v="21"/>
    <m/>
    <n v="0"/>
    <n v="0"/>
    <n v="310"/>
    <n v="416.03655048000002"/>
  </r>
  <r>
    <n v="2013"/>
    <s v="2D1"/>
    <x v="15"/>
    <n v="20239"/>
    <n v="3338009"/>
    <n v="12"/>
    <s v="Litres"/>
    <s v="Input"/>
    <n v="913.5"/>
    <n v="1"/>
    <s v="CO2"/>
    <n v="73.3"/>
    <n v="3.3200000000000001E-5"/>
    <n v="1"/>
    <m/>
    <n v="0"/>
    <n v="0"/>
    <n v="21"/>
    <m/>
    <n v="0"/>
    <n v="0"/>
    <n v="310"/>
    <n v="2.2230570599999999"/>
  </r>
  <r>
    <n v="2013"/>
    <s v="2D1"/>
    <x v="15"/>
    <n v="20293"/>
    <n v="3338006"/>
    <n v="12"/>
    <s v="Litres"/>
    <s v="Input"/>
    <n v="60801"/>
    <n v="1"/>
    <s v="CO2"/>
    <n v="73.3"/>
    <n v="3.3200000000000001E-5"/>
    <n v="1"/>
    <m/>
    <n v="0"/>
    <n v="0"/>
    <n v="21"/>
    <m/>
    <n v="0"/>
    <n v="0"/>
    <n v="310"/>
    <n v="147.96288156"/>
  </r>
  <r>
    <n v="2013"/>
    <s v="2D1"/>
    <x v="15"/>
    <n v="20293"/>
    <n v="3338012"/>
    <n v="12"/>
    <s v="Litres"/>
    <s v="Input"/>
    <n v="1292"/>
    <n v="3"/>
    <s v="CO2"/>
    <n v="73.3"/>
    <n v="3.3200000000000001E-5"/>
    <n v="1"/>
    <m/>
    <n v="0"/>
    <n v="0"/>
    <n v="21"/>
    <m/>
    <n v="0"/>
    <n v="0"/>
    <n v="310"/>
    <n v="3.1441595199999997"/>
  </r>
  <r>
    <n v="2013"/>
    <s v="2D1"/>
    <x v="15"/>
    <n v="20293"/>
    <n v="3338013"/>
    <n v="12"/>
    <s v="Litres"/>
    <s v="Input"/>
    <n v="56581"/>
    <n v="1"/>
    <s v="CO2"/>
    <n v="73.3"/>
    <n v="3.3200000000000001E-5"/>
    <n v="1"/>
    <m/>
    <n v="0"/>
    <n v="0"/>
    <n v="21"/>
    <m/>
    <n v="0"/>
    <n v="0"/>
    <n v="310"/>
    <n v="137.69325835999999"/>
  </r>
  <r>
    <n v="2013"/>
    <s v="2D1"/>
    <x v="15"/>
    <n v="20294"/>
    <n v="3338012"/>
    <n v="12"/>
    <s v="Litres"/>
    <s v="Input"/>
    <n v="65947"/>
    <n v="1"/>
    <s v="CO2"/>
    <n v="73.3"/>
    <n v="3.3200000000000001E-5"/>
    <n v="1"/>
    <m/>
    <n v="0"/>
    <n v="0"/>
    <n v="21"/>
    <m/>
    <n v="0"/>
    <n v="0"/>
    <n v="310"/>
    <n v="160.48598131999998"/>
  </r>
  <r>
    <n v="2013"/>
    <s v="2D1"/>
    <x v="15"/>
    <n v="20295"/>
    <n v="3338007"/>
    <n v="12"/>
    <s v="Litres"/>
    <s v="Input"/>
    <n v="49560"/>
    <n v="2"/>
    <s v="CO2"/>
    <n v="73.3"/>
    <n v="3.3200000000000001E-5"/>
    <n v="1"/>
    <m/>
    <n v="0"/>
    <n v="0"/>
    <n v="21"/>
    <m/>
    <n v="0"/>
    <n v="0"/>
    <n v="310"/>
    <n v="120.6072336"/>
  </r>
  <r>
    <n v="2013"/>
    <s v="2D1"/>
    <x v="15"/>
    <n v="20295"/>
    <n v="3338007"/>
    <n v="12"/>
    <s v="Litres"/>
    <s v="Input"/>
    <n v="15511"/>
    <n v="2"/>
    <s v="CO2"/>
    <n v="73.3"/>
    <n v="3.3200000000000001E-5"/>
    <n v="1"/>
    <m/>
    <n v="0"/>
    <n v="0"/>
    <n v="21"/>
    <m/>
    <n v="0"/>
    <n v="0"/>
    <n v="310"/>
    <n v="37.74694916"/>
  </r>
  <r>
    <n v="2013"/>
    <s v="2D1"/>
    <x v="15"/>
    <n v="20295"/>
    <n v="3338012"/>
    <n v="12"/>
    <s v="Litres"/>
    <s v="Input"/>
    <n v="29325"/>
    <n v="2"/>
    <s v="CO2"/>
    <n v="73.3"/>
    <n v="3.3200000000000001E-5"/>
    <n v="1"/>
    <m/>
    <n v="0"/>
    <n v="0"/>
    <n v="21"/>
    <m/>
    <n v="0"/>
    <n v="0"/>
    <n v="310"/>
    <n v="71.364147000000003"/>
  </r>
  <r>
    <n v="2013"/>
    <s v="2D1"/>
    <x v="15"/>
    <n v="20295"/>
    <n v="3338012"/>
    <n v="12"/>
    <s v="Litres"/>
    <s v="Input"/>
    <n v="101497"/>
    <n v="2"/>
    <s v="CO2"/>
    <n v="73.3"/>
    <n v="3.3200000000000001E-5"/>
    <n v="1"/>
    <m/>
    <n v="0"/>
    <n v="0"/>
    <n v="21"/>
    <m/>
    <n v="0"/>
    <n v="0"/>
    <n v="310"/>
    <n v="246.99903931999998"/>
  </r>
  <r>
    <n v="2013"/>
    <s v="2D1"/>
    <x v="15"/>
    <n v="20295"/>
    <n v="3338012"/>
    <n v="12"/>
    <s v="Litres"/>
    <s v="Input"/>
    <n v="2085600"/>
    <n v="1"/>
    <s v="CO2"/>
    <n v="73.3"/>
    <n v="3.3200000000000001E-5"/>
    <n v="1"/>
    <m/>
    <n v="0"/>
    <n v="0"/>
    <n v="21"/>
    <m/>
    <n v="0"/>
    <n v="0"/>
    <n v="310"/>
    <n v="5075.4327359999997"/>
  </r>
  <r>
    <n v="2013"/>
    <s v="2D1"/>
    <x v="15"/>
    <n v="20295"/>
    <n v="3338012"/>
    <n v="12"/>
    <s v="Litres"/>
    <s v="Input"/>
    <n v="597800"/>
    <n v="6"/>
    <s v="CO2"/>
    <n v="73.3"/>
    <n v="3.3200000000000001E-5"/>
    <n v="1"/>
    <m/>
    <n v="0"/>
    <n v="0"/>
    <n v="21"/>
    <m/>
    <n v="0"/>
    <n v="0"/>
    <n v="310"/>
    <n v="1454.782168"/>
  </r>
  <r>
    <n v="2013"/>
    <s v="2D1"/>
    <x v="15"/>
    <n v="20295"/>
    <n v="3338012"/>
    <n v="12"/>
    <s v="Litres"/>
    <s v="Input"/>
    <n v="320434"/>
    <n v="2"/>
    <s v="CO2"/>
    <n v="73.3"/>
    <n v="3.3200000000000001E-5"/>
    <n v="1"/>
    <m/>
    <n v="0"/>
    <n v="0"/>
    <n v="21"/>
    <m/>
    <n v="0"/>
    <n v="0"/>
    <n v="310"/>
    <n v="779.79536503999998"/>
  </r>
  <r>
    <n v="2013"/>
    <s v="2D1"/>
    <x v="15"/>
    <n v="20297"/>
    <n v="3338001"/>
    <n v="12"/>
    <s v="Litres"/>
    <s v="Input"/>
    <n v="112612.5"/>
    <n v="1"/>
    <s v="CO2"/>
    <n v="73.3"/>
    <n v="3.3200000000000001E-5"/>
    <n v="1"/>
    <m/>
    <n v="0"/>
    <n v="0"/>
    <n v="21"/>
    <m/>
    <n v="0"/>
    <n v="0"/>
    <n v="310"/>
    <n v="274.04927550000002"/>
  </r>
  <r>
    <n v="2013"/>
    <s v="2D1"/>
    <x v="15"/>
    <n v="20297"/>
    <n v="3338003"/>
    <n v="12"/>
    <s v="Litres"/>
    <s v="Input"/>
    <n v="119925"/>
    <n v="2"/>
    <s v="CO2"/>
    <n v="73.3"/>
    <n v="3.3200000000000001E-5"/>
    <n v="1"/>
    <m/>
    <n v="0"/>
    <n v="0"/>
    <n v="21"/>
    <m/>
    <n v="0"/>
    <n v="0"/>
    <n v="310"/>
    <n v="291.84468300000003"/>
  </r>
  <r>
    <n v="2013"/>
    <s v="2D1"/>
    <x v="15"/>
    <n v="20297"/>
    <n v="3338012"/>
    <n v="12"/>
    <s v="Litres"/>
    <s v="Input"/>
    <n v="1773100"/>
    <n v="1"/>
    <s v="CO2"/>
    <n v="73.3"/>
    <n v="3.3200000000000001E-5"/>
    <n v="1"/>
    <m/>
    <n v="0"/>
    <n v="0"/>
    <n v="21"/>
    <m/>
    <n v="0"/>
    <n v="0"/>
    <n v="310"/>
    <n v="4314.9452360000005"/>
  </r>
  <r>
    <n v="2013"/>
    <s v="2D1"/>
    <x v="15"/>
    <n v="20297"/>
    <n v="3338014"/>
    <n v="12"/>
    <s v="Litres"/>
    <s v="Input"/>
    <n v="14601.333644"/>
    <n v="1"/>
    <s v="CO2"/>
    <n v="73.3"/>
    <n v="3.3200000000000001E-5"/>
    <n v="1"/>
    <m/>
    <n v="0"/>
    <n v="0"/>
    <n v="21"/>
    <m/>
    <n v="0"/>
    <n v="0"/>
    <n v="310"/>
    <n v="35.533221502692641"/>
  </r>
  <r>
    <n v="2013"/>
    <s v="2D1"/>
    <x v="15"/>
    <n v="20297"/>
    <n v="3338014"/>
    <n v="12"/>
    <s v="Litres"/>
    <s v="Input"/>
    <n v="12915"/>
    <n v="3"/>
    <s v="CO2"/>
    <n v="73.3"/>
    <n v="3.3200000000000001E-5"/>
    <n v="1"/>
    <m/>
    <n v="0"/>
    <n v="0"/>
    <n v="21"/>
    <m/>
    <n v="0"/>
    <n v="0"/>
    <n v="310"/>
    <n v="31.429427400000002"/>
  </r>
  <r>
    <n v="2013"/>
    <s v="2D1"/>
    <x v="15"/>
    <n v="20299"/>
    <n v="3338001"/>
    <n v="12"/>
    <s v="Litres"/>
    <s v="Input"/>
    <n v="165956"/>
    <n v="2"/>
    <s v="CO2"/>
    <n v="73.3"/>
    <n v="3.3200000000000001E-5"/>
    <n v="1"/>
    <m/>
    <n v="0"/>
    <n v="0"/>
    <n v="21"/>
    <m/>
    <n v="0"/>
    <n v="0"/>
    <n v="310"/>
    <n v="403.86388335999999"/>
  </r>
  <r>
    <n v="2013"/>
    <s v="2D1"/>
    <x v="15"/>
    <n v="20299"/>
    <n v="3338007"/>
    <n v="12"/>
    <s v="Litres"/>
    <s v="Input"/>
    <n v="242502"/>
    <n v="4"/>
    <s v="CO2"/>
    <n v="73.3"/>
    <n v="3.3200000000000001E-5"/>
    <n v="1"/>
    <m/>
    <n v="0"/>
    <n v="0"/>
    <n v="21"/>
    <m/>
    <n v="0"/>
    <n v="0"/>
    <n v="310"/>
    <n v="590.14316711999993"/>
  </r>
  <r>
    <n v="2013"/>
    <s v="2D1"/>
    <x v="15"/>
    <n v="20299"/>
    <n v="3338007"/>
    <n v="12"/>
    <s v="Litres"/>
    <s v="Input"/>
    <n v="2722395"/>
    <n v="2"/>
    <s v="CO2"/>
    <n v="73.3"/>
    <n v="3.3200000000000001E-5"/>
    <n v="1"/>
    <m/>
    <n v="0"/>
    <n v="0"/>
    <n v="21"/>
    <m/>
    <n v="0"/>
    <n v="0"/>
    <n v="310"/>
    <n v="6625.1115761999999"/>
  </r>
  <r>
    <n v="2013"/>
    <s v="2D1"/>
    <x v="15"/>
    <n v="20299"/>
    <n v="3338007"/>
    <n v="12"/>
    <s v="Litres"/>
    <s v="Input"/>
    <n v="25000"/>
    <n v="1"/>
    <s v="CO2"/>
    <n v="73.3"/>
    <n v="3.3200000000000001E-5"/>
    <n v="1"/>
    <m/>
    <n v="0"/>
    <n v="0"/>
    <n v="21"/>
    <m/>
    <n v="0"/>
    <n v="0"/>
    <n v="310"/>
    <n v="60.838999999999999"/>
  </r>
  <r>
    <n v="2013"/>
    <s v="2D1"/>
    <x v="15"/>
    <n v="20299"/>
    <n v="3338007"/>
    <n v="12"/>
    <s v="Litres"/>
    <s v="Input"/>
    <n v="24531969"/>
    <n v="2"/>
    <s v="CO2"/>
    <n v="73.3"/>
    <n v="3.3200000000000001E-5"/>
    <n v="1"/>
    <m/>
    <n v="0"/>
    <n v="0"/>
    <n v="21"/>
    <m/>
    <n v="0"/>
    <n v="0"/>
    <n v="310"/>
    <n v="59700.018479640006"/>
  </r>
  <r>
    <n v="2013"/>
    <s v="2D1"/>
    <x v="15"/>
    <n v="20299"/>
    <n v="3338008"/>
    <n v="12"/>
    <s v="Litres"/>
    <s v="Input"/>
    <n v="26196"/>
    <n v="1"/>
    <s v="CO2"/>
    <n v="73.3"/>
    <n v="3.3200000000000001E-5"/>
    <n v="1"/>
    <m/>
    <n v="0"/>
    <n v="0"/>
    <n v="21"/>
    <m/>
    <n v="0"/>
    <n v="0"/>
    <n v="310"/>
    <n v="63.749537759999996"/>
  </r>
  <r>
    <n v="2013"/>
    <s v="2D1"/>
    <x v="15"/>
    <n v="20299"/>
    <n v="3338011"/>
    <n v="12"/>
    <s v="Litres"/>
    <s v="Input"/>
    <n v="556403"/>
    <n v="4"/>
    <s v="CO2"/>
    <n v="73.3"/>
    <n v="3.3200000000000001E-5"/>
    <n v="1"/>
    <m/>
    <n v="0"/>
    <n v="0"/>
    <n v="21"/>
    <m/>
    <n v="0"/>
    <n v="0"/>
    <n v="310"/>
    <n v="1354.0400846800001"/>
  </r>
  <r>
    <n v="2013"/>
    <s v="2D1"/>
    <x v="15"/>
    <n v="20299"/>
    <n v="3338012"/>
    <n v="12"/>
    <s v="Litres"/>
    <s v="Input"/>
    <n v="53033"/>
    <n v="3"/>
    <s v="CO2"/>
    <n v="73.3"/>
    <n v="3.3200000000000001E-5"/>
    <n v="1"/>
    <m/>
    <n v="0"/>
    <n v="0"/>
    <n v="21"/>
    <m/>
    <n v="0"/>
    <n v="0"/>
    <n v="310"/>
    <n v="129.05898748000001"/>
  </r>
  <r>
    <n v="2013"/>
    <s v="2D1"/>
    <x v="15"/>
    <n v="20299"/>
    <n v="3338012"/>
    <n v="12"/>
    <s v="Litres"/>
    <s v="Input"/>
    <n v="917"/>
    <n v="2"/>
    <s v="CO2"/>
    <n v="73.3"/>
    <n v="3.3200000000000001E-5"/>
    <n v="1"/>
    <m/>
    <n v="0"/>
    <n v="0"/>
    <n v="21"/>
    <m/>
    <n v="0"/>
    <n v="0"/>
    <n v="310"/>
    <n v="2.2315745199999997"/>
  </r>
  <r>
    <n v="2013"/>
    <s v="2D1"/>
    <x v="15"/>
    <n v="20299"/>
    <n v="3338014"/>
    <n v="12"/>
    <s v="Litres"/>
    <s v="Input"/>
    <n v="87484"/>
    <n v="1"/>
    <s v="CO2"/>
    <n v="73.3"/>
    <n v="3.3200000000000001E-5"/>
    <n v="1"/>
    <m/>
    <n v="0"/>
    <n v="0"/>
    <n v="21"/>
    <m/>
    <n v="0"/>
    <n v="0"/>
    <n v="310"/>
    <n v="212.89756304000002"/>
  </r>
  <r>
    <n v="2013"/>
    <s v="2D1"/>
    <x v="15"/>
    <n v="20299"/>
    <n v="3338099"/>
    <n v="12"/>
    <s v="Litres"/>
    <s v="Input"/>
    <n v="15235"/>
    <n v="3"/>
    <s v="CO2"/>
    <n v="73.3"/>
    <n v="3.3200000000000001E-5"/>
    <n v="1"/>
    <m/>
    <n v="0"/>
    <n v="0"/>
    <n v="21"/>
    <m/>
    <n v="0"/>
    <n v="0"/>
    <n v="310"/>
    <n v="37.075286599999998"/>
  </r>
  <r>
    <n v="2013"/>
    <s v="2D1"/>
    <x v="15"/>
    <n v="20299"/>
    <n v="3338099"/>
    <n v="12"/>
    <s v="Litres"/>
    <s v="Input"/>
    <n v="74289"/>
    <n v="5"/>
    <s v="CO2"/>
    <n v="73.3"/>
    <n v="3.3200000000000001E-5"/>
    <n v="1"/>
    <m/>
    <n v="0"/>
    <n v="0"/>
    <n v="21"/>
    <m/>
    <n v="0"/>
    <n v="0"/>
    <n v="310"/>
    <n v="180.78673884"/>
  </r>
  <r>
    <n v="2013"/>
    <s v="2D1"/>
    <x v="15"/>
    <n v="20303"/>
    <n v="3338003"/>
    <n v="12"/>
    <s v="Litres"/>
    <s v="Input"/>
    <n v="28587006"/>
    <n v="1"/>
    <s v="CO2"/>
    <n v="73.3"/>
    <n v="3.3200000000000001E-5"/>
    <n v="1"/>
    <m/>
    <n v="0"/>
    <n v="0"/>
    <n v="21"/>
    <m/>
    <n v="0"/>
    <n v="0"/>
    <n v="310"/>
    <n v="69568.194321360003"/>
  </r>
  <r>
    <n v="2013"/>
    <s v="2D1"/>
    <x v="15"/>
    <n v="20303"/>
    <n v="3338003"/>
    <n v="12"/>
    <s v="Litres"/>
    <s v="Input"/>
    <n v="145184"/>
    <n v="2"/>
    <s v="CO2"/>
    <n v="73.3"/>
    <n v="3.3200000000000001E-5"/>
    <n v="1"/>
    <m/>
    <n v="0"/>
    <n v="0"/>
    <n v="21"/>
    <m/>
    <n v="0"/>
    <n v="0"/>
    <n v="310"/>
    <n v="353.31397504"/>
  </r>
  <r>
    <n v="2013"/>
    <s v="2D1"/>
    <x v="15"/>
    <n v="21002"/>
    <n v="3338001"/>
    <n v="12"/>
    <s v="Litres"/>
    <s v="Input"/>
    <n v="463354"/>
    <n v="2"/>
    <s v="CO2"/>
    <n v="73.3"/>
    <n v="3.3200000000000001E-5"/>
    <n v="1"/>
    <m/>
    <n v="0"/>
    <n v="0"/>
    <n v="21"/>
    <m/>
    <n v="0"/>
    <n v="0"/>
    <n v="310"/>
    <n v="1127.5997602399998"/>
  </r>
  <r>
    <n v="2013"/>
    <s v="2D1"/>
    <x v="15"/>
    <n v="21002"/>
    <n v="3338007"/>
    <n v="12"/>
    <s v="Litres"/>
    <s v="Input"/>
    <n v="608090"/>
    <n v="1"/>
    <s v="CO2"/>
    <n v="73.3"/>
    <n v="3.3200000000000001E-5"/>
    <n v="1"/>
    <m/>
    <n v="0"/>
    <n v="0"/>
    <n v="21"/>
    <m/>
    <n v="0"/>
    <n v="0"/>
    <n v="310"/>
    <n v="1479.8235004000001"/>
  </r>
  <r>
    <n v="2013"/>
    <s v="2D1"/>
    <x v="15"/>
    <n v="21002"/>
    <n v="3338007"/>
    <n v="12"/>
    <s v="Litres"/>
    <s v="Input"/>
    <n v="1198174"/>
    <n v="3"/>
    <s v="CO2"/>
    <n v="73.3"/>
    <n v="3.3200000000000001E-5"/>
    <n v="1"/>
    <m/>
    <n v="0"/>
    <n v="0"/>
    <n v="21"/>
    <m/>
    <n v="0"/>
    <n v="0"/>
    <n v="310"/>
    <n v="2915.8283194400001"/>
  </r>
  <r>
    <n v="2013"/>
    <s v="2D1"/>
    <x v="15"/>
    <n v="21003"/>
    <n v="3338011"/>
    <n v="12"/>
    <s v="Litres"/>
    <s v="Input"/>
    <n v="140302"/>
    <n v="1"/>
    <s v="CO2"/>
    <n v="73.3"/>
    <n v="3.3200000000000001E-5"/>
    <n v="1"/>
    <m/>
    <n v="0"/>
    <n v="0"/>
    <n v="21"/>
    <m/>
    <n v="0"/>
    <n v="0"/>
    <n v="310"/>
    <n v="341.43333511999998"/>
  </r>
  <r>
    <n v="2013"/>
    <s v="2D1"/>
    <x v="15"/>
    <n v="21009"/>
    <n v="3338099"/>
    <n v="12"/>
    <s v="Litres"/>
    <s v="Input"/>
    <n v="232856"/>
    <n v="2"/>
    <s v="CO2"/>
    <n v="73.3"/>
    <n v="3.3200000000000001E-5"/>
    <n v="1"/>
    <m/>
    <n v="0"/>
    <n v="0"/>
    <n v="21"/>
    <m/>
    <n v="0"/>
    <n v="0"/>
    <n v="310"/>
    <n v="566.66904736000004"/>
  </r>
  <r>
    <n v="2013"/>
    <s v="2D1"/>
    <x v="15"/>
    <n v="22111"/>
    <n v="3338004"/>
    <n v="12"/>
    <s v="Litres"/>
    <s v="Input"/>
    <n v="417411"/>
    <n v="3"/>
    <s v="CO2"/>
    <n v="73.3"/>
    <n v="3.3200000000000001E-5"/>
    <n v="1"/>
    <m/>
    <n v="0"/>
    <n v="0"/>
    <n v="21"/>
    <m/>
    <n v="0"/>
    <n v="0"/>
    <n v="310"/>
    <n v="1015.7947131599999"/>
  </r>
  <r>
    <n v="2013"/>
    <s v="2D1"/>
    <x v="15"/>
    <n v="22111"/>
    <n v="3338004"/>
    <n v="12"/>
    <s v="Litres"/>
    <s v="Input"/>
    <n v="3191242"/>
    <n v="4"/>
    <s v="CO2"/>
    <n v="73.3"/>
    <n v="3.3200000000000001E-5"/>
    <n v="1"/>
    <m/>
    <n v="0"/>
    <n v="0"/>
    <n v="21"/>
    <m/>
    <n v="0"/>
    <n v="0"/>
    <n v="310"/>
    <n v="7766.0788815200003"/>
  </r>
  <r>
    <n v="2013"/>
    <s v="2D1"/>
    <x v="15"/>
    <n v="22111"/>
    <n v="3338007"/>
    <n v="12"/>
    <s v="Litres"/>
    <s v="Input"/>
    <n v="941"/>
    <n v="2"/>
    <s v="CO2"/>
    <n v="73.3"/>
    <n v="3.3200000000000001E-5"/>
    <n v="1"/>
    <m/>
    <n v="0"/>
    <n v="0"/>
    <n v="21"/>
    <m/>
    <n v="0"/>
    <n v="0"/>
    <n v="310"/>
    <n v="2.2899799600000001"/>
  </r>
  <r>
    <n v="2013"/>
    <s v="2D1"/>
    <x v="15"/>
    <n v="22111"/>
    <n v="3338012"/>
    <n v="12"/>
    <s v="Litres"/>
    <s v="Input"/>
    <n v="27040"/>
    <n v="3"/>
    <s v="CO2"/>
    <n v="73.3"/>
    <n v="3.3200000000000001E-5"/>
    <n v="1"/>
    <m/>
    <n v="0"/>
    <n v="0"/>
    <n v="21"/>
    <m/>
    <n v="0"/>
    <n v="0"/>
    <n v="310"/>
    <n v="65.803462400000001"/>
  </r>
  <r>
    <n v="2013"/>
    <s v="2D1"/>
    <x v="15"/>
    <n v="22111"/>
    <n v="3338012"/>
    <n v="12"/>
    <s v="Litres"/>
    <s v="Input"/>
    <n v="39973"/>
    <n v="1"/>
    <s v="CO2"/>
    <n v="73.3"/>
    <n v="3.3200000000000001E-5"/>
    <n v="1"/>
    <m/>
    <n v="0"/>
    <n v="0"/>
    <n v="21"/>
    <m/>
    <n v="0"/>
    <n v="0"/>
    <n v="310"/>
    <n v="97.276693879999996"/>
  </r>
  <r>
    <n v="2013"/>
    <s v="2D1"/>
    <x v="15"/>
    <n v="22111"/>
    <n v="3338012"/>
    <n v="12"/>
    <s v="Litres"/>
    <s v="Input"/>
    <n v="539623"/>
    <n v="3"/>
    <s v="CO2"/>
    <n v="73.3"/>
    <n v="3.3200000000000001E-5"/>
    <n v="1"/>
    <m/>
    <n v="0"/>
    <n v="0"/>
    <n v="21"/>
    <m/>
    <n v="0"/>
    <n v="0"/>
    <n v="310"/>
    <n v="1313.20494788"/>
  </r>
  <r>
    <n v="2013"/>
    <s v="2D1"/>
    <x v="15"/>
    <n v="22112"/>
    <n v="3338007"/>
    <n v="12"/>
    <s v="Litres"/>
    <s v="Input"/>
    <n v="230565"/>
    <n v="3"/>
    <s v="CO2"/>
    <n v="73.3"/>
    <n v="3.3200000000000001E-5"/>
    <n v="1"/>
    <m/>
    <n v="0"/>
    <n v="0"/>
    <n v="21"/>
    <m/>
    <n v="0"/>
    <n v="0"/>
    <n v="310"/>
    <n v="561.09376140000006"/>
  </r>
  <r>
    <n v="2013"/>
    <s v="2D1"/>
    <x v="15"/>
    <n v="22112"/>
    <n v="3338010"/>
    <n v="12"/>
    <s v="Litres"/>
    <s v="Input"/>
    <n v="40992"/>
    <n v="3"/>
    <s v="CO2"/>
    <n v="73.3"/>
    <n v="3.3200000000000001E-5"/>
    <n v="1"/>
    <m/>
    <n v="0"/>
    <n v="0"/>
    <n v="21"/>
    <m/>
    <n v="0"/>
    <n v="0"/>
    <n v="310"/>
    <n v="99.756491520000012"/>
  </r>
  <r>
    <n v="2013"/>
    <s v="2D1"/>
    <x v="15"/>
    <n v="22112"/>
    <n v="3338012"/>
    <n v="12"/>
    <s v="Litres"/>
    <s v="Input"/>
    <n v="45769"/>
    <n v="3"/>
    <s v="CO2"/>
    <n v="73.3"/>
    <n v="3.3200000000000001E-5"/>
    <n v="1"/>
    <m/>
    <n v="0"/>
    <n v="0"/>
    <n v="21"/>
    <m/>
    <n v="0"/>
    <n v="0"/>
    <n v="310"/>
    <n v="111.38160764"/>
  </r>
  <r>
    <n v="2013"/>
    <s v="2D1"/>
    <x v="15"/>
    <n v="22112"/>
    <n v="3338012"/>
    <n v="12"/>
    <s v="Litres"/>
    <s v="Input"/>
    <n v="902631"/>
    <n v="1"/>
    <s v="CO2"/>
    <n v="73.3"/>
    <n v="3.3200000000000001E-5"/>
    <n v="1"/>
    <m/>
    <n v="0"/>
    <n v="0"/>
    <n v="21"/>
    <m/>
    <n v="0"/>
    <n v="0"/>
    <n v="310"/>
    <n v="2196.6066963600001"/>
  </r>
  <r>
    <n v="2013"/>
    <s v="2D1"/>
    <x v="15"/>
    <n v="22113"/>
    <n v="3338012"/>
    <n v="12"/>
    <s v="Litres"/>
    <s v="Input"/>
    <n v="21522"/>
    <n v="4"/>
    <s v="CO2"/>
    <n v="73.3"/>
    <n v="3.3200000000000001E-5"/>
    <n v="1"/>
    <m/>
    <n v="0"/>
    <n v="0"/>
    <n v="21"/>
    <m/>
    <n v="0"/>
    <n v="0"/>
    <n v="310"/>
    <n v="52.375078319999993"/>
  </r>
  <r>
    <n v="2013"/>
    <s v="2D1"/>
    <x v="15"/>
    <n v="22113"/>
    <n v="3338012"/>
    <n v="12"/>
    <s v="Litres"/>
    <s v="Input"/>
    <n v="4747"/>
    <n v="2"/>
    <s v="CO2"/>
    <n v="73.3"/>
    <n v="3.3200000000000001E-5"/>
    <n v="1"/>
    <m/>
    <n v="0"/>
    <n v="0"/>
    <n v="21"/>
    <m/>
    <n v="0"/>
    <n v="0"/>
    <n v="310"/>
    <n v="11.55210932"/>
  </r>
  <r>
    <n v="2013"/>
    <s v="2D1"/>
    <x v="15"/>
    <n v="22119"/>
    <n v="3338012"/>
    <n v="12"/>
    <s v="Litres"/>
    <s v="Input"/>
    <n v="308653"/>
    <n v="2"/>
    <s v="CO2"/>
    <n v="73.3"/>
    <n v="3.3200000000000001E-5"/>
    <n v="1"/>
    <m/>
    <n v="0"/>
    <n v="0"/>
    <n v="21"/>
    <m/>
    <n v="0"/>
    <n v="0"/>
    <n v="310"/>
    <n v="751.12559467999995"/>
  </r>
  <r>
    <n v="2013"/>
    <s v="2D1"/>
    <x v="15"/>
    <n v="22119"/>
    <n v="3338099"/>
    <n v="12"/>
    <s v="Litres"/>
    <s v="Input"/>
    <n v="243100"/>
    <n v="2"/>
    <s v="CO2"/>
    <n v="73.3"/>
    <n v="3.3200000000000001E-5"/>
    <n v="1"/>
    <m/>
    <n v="0"/>
    <n v="0"/>
    <n v="21"/>
    <m/>
    <n v="0"/>
    <n v="0"/>
    <n v="310"/>
    <n v="591.59843599999999"/>
  </r>
  <r>
    <n v="2013"/>
    <s v="2D1"/>
    <x v="15"/>
    <n v="22191"/>
    <n v="3338001"/>
    <n v="12"/>
    <s v="Litres"/>
    <s v="Input"/>
    <n v="257669"/>
    <n v="1"/>
    <s v="CO2"/>
    <n v="73.3"/>
    <n v="3.3200000000000001E-5"/>
    <n v="1"/>
    <m/>
    <n v="0"/>
    <n v="0"/>
    <n v="21"/>
    <m/>
    <n v="0"/>
    <n v="0"/>
    <n v="310"/>
    <n v="627.05297164000001"/>
  </r>
  <r>
    <n v="2013"/>
    <s v="2D1"/>
    <x v="15"/>
    <n v="22191"/>
    <n v="3338003"/>
    <n v="12"/>
    <s v="Litres"/>
    <s v="Input"/>
    <n v="13162.5"/>
    <n v="1"/>
    <s v="CO2"/>
    <n v="73.3"/>
    <n v="3.3200000000000001E-5"/>
    <n v="1"/>
    <m/>
    <n v="0"/>
    <n v="0"/>
    <n v="21"/>
    <m/>
    <n v="0"/>
    <n v="0"/>
    <n v="310"/>
    <n v="32.031733500000001"/>
  </r>
  <r>
    <n v="2013"/>
    <s v="2D1"/>
    <x v="15"/>
    <n v="22191"/>
    <n v="3338003"/>
    <n v="12"/>
    <s v="Litres"/>
    <s v="Input"/>
    <n v="847236"/>
    <n v="2"/>
    <s v="CO2"/>
    <n v="73.3"/>
    <n v="3.3200000000000001E-5"/>
    <n v="1"/>
    <m/>
    <n v="0"/>
    <n v="0"/>
    <n v="21"/>
    <m/>
    <n v="0"/>
    <n v="0"/>
    <n v="310"/>
    <n v="2061.7996401599999"/>
  </r>
  <r>
    <n v="2013"/>
    <s v="2D1"/>
    <x v="15"/>
    <n v="22191"/>
    <n v="3338004"/>
    <n v="12"/>
    <s v="Litres"/>
    <s v="Input"/>
    <n v="60678"/>
    <n v="3"/>
    <s v="CO2"/>
    <n v="73.3"/>
    <n v="3.3200000000000001E-5"/>
    <n v="1"/>
    <m/>
    <n v="0"/>
    <n v="0"/>
    <n v="21"/>
    <m/>
    <n v="0"/>
    <n v="0"/>
    <n v="310"/>
    <n v="147.66355367999998"/>
  </r>
  <r>
    <n v="2013"/>
    <s v="2D1"/>
    <x v="15"/>
    <n v="22191"/>
    <n v="3338004"/>
    <n v="12"/>
    <s v="Litres"/>
    <s v="Input"/>
    <n v="242252"/>
    <n v="2"/>
    <s v="CO2"/>
    <n v="73.3"/>
    <n v="3.3200000000000001E-5"/>
    <n v="1"/>
    <m/>
    <n v="0"/>
    <n v="0"/>
    <n v="21"/>
    <m/>
    <n v="0"/>
    <n v="0"/>
    <n v="310"/>
    <n v="589.53477711999994"/>
  </r>
  <r>
    <n v="2013"/>
    <s v="2D1"/>
    <x v="15"/>
    <n v="22191"/>
    <n v="3338007"/>
    <n v="12"/>
    <s v="Litres"/>
    <s v="Input"/>
    <n v="39669"/>
    <n v="3"/>
    <s v="CO2"/>
    <n v="73.3"/>
    <n v="3.3200000000000001E-5"/>
    <n v="1"/>
    <m/>
    <n v="0"/>
    <n v="0"/>
    <n v="21"/>
    <m/>
    <n v="0"/>
    <n v="0"/>
    <n v="310"/>
    <n v="96.536891639999993"/>
  </r>
  <r>
    <n v="2013"/>
    <s v="2D1"/>
    <x v="15"/>
    <n v="22191"/>
    <n v="3338012"/>
    <n v="12"/>
    <s v="Litres"/>
    <s v="Input"/>
    <n v="4010"/>
    <n v="2"/>
    <s v="CO2"/>
    <n v="73.3"/>
    <n v="3.3200000000000001E-5"/>
    <n v="1"/>
    <m/>
    <n v="0"/>
    <n v="0"/>
    <n v="21"/>
    <m/>
    <n v="0"/>
    <n v="0"/>
    <n v="310"/>
    <n v="9.7585756000000003"/>
  </r>
  <r>
    <n v="2013"/>
    <s v="2D1"/>
    <x v="15"/>
    <n v="22191"/>
    <n v="3338012"/>
    <n v="12"/>
    <s v="Litres"/>
    <s v="Input"/>
    <n v="197446"/>
    <n v="2"/>
    <s v="CO2"/>
    <n v="73.3"/>
    <n v="3.3200000000000001E-5"/>
    <n v="1"/>
    <m/>
    <n v="0"/>
    <n v="0"/>
    <n v="21"/>
    <m/>
    <n v="0"/>
    <n v="0"/>
    <n v="310"/>
    <n v="480.49668775999999"/>
  </r>
  <r>
    <n v="2013"/>
    <s v="2D1"/>
    <x v="15"/>
    <n v="22192"/>
    <n v="3338007"/>
    <n v="12"/>
    <s v="Litres"/>
    <s v="Input"/>
    <n v="72143"/>
    <n v="2"/>
    <s v="CO2"/>
    <n v="73.3"/>
    <n v="3.3200000000000001E-5"/>
    <n v="1"/>
    <m/>
    <n v="0"/>
    <n v="0"/>
    <n v="21"/>
    <m/>
    <n v="0"/>
    <n v="0"/>
    <n v="310"/>
    <n v="175.56431907999999"/>
  </r>
  <r>
    <n v="2013"/>
    <s v="2D1"/>
    <x v="15"/>
    <n v="22192"/>
    <n v="3338012"/>
    <n v="12"/>
    <s v="Litres"/>
    <s v="Input"/>
    <n v="20130"/>
    <n v="3"/>
    <s v="CO2"/>
    <n v="73.3"/>
    <n v="3.3200000000000001E-5"/>
    <n v="1"/>
    <m/>
    <n v="0"/>
    <n v="0"/>
    <n v="21"/>
    <m/>
    <n v="0"/>
    <n v="0"/>
    <n v="310"/>
    <n v="48.987562799999999"/>
  </r>
  <r>
    <n v="2013"/>
    <s v="2D1"/>
    <x v="15"/>
    <n v="22199"/>
    <n v="3338001"/>
    <n v="12"/>
    <s v="Litres"/>
    <s v="Input"/>
    <n v="337360"/>
    <n v="1"/>
    <s v="CO2"/>
    <n v="73.3"/>
    <n v="3.3200000000000001E-5"/>
    <n v="1"/>
    <m/>
    <n v="0"/>
    <n v="0"/>
    <n v="21"/>
    <m/>
    <n v="0"/>
    <n v="0"/>
    <n v="310"/>
    <n v="820.98580160000006"/>
  </r>
  <r>
    <n v="2013"/>
    <s v="2D1"/>
    <x v="15"/>
    <n v="22199"/>
    <n v="3338003"/>
    <n v="12"/>
    <s v="Litres"/>
    <s v="Input"/>
    <n v="191362.5"/>
    <n v="2"/>
    <s v="CO2"/>
    <n v="73.3"/>
    <n v="3.3200000000000001E-5"/>
    <n v="1"/>
    <m/>
    <n v="0"/>
    <n v="0"/>
    <n v="21"/>
    <m/>
    <n v="0"/>
    <n v="0"/>
    <n v="310"/>
    <n v="465.69212550000003"/>
  </r>
  <r>
    <n v="2013"/>
    <s v="2D1"/>
    <x v="15"/>
    <n v="22199"/>
    <n v="3338004"/>
    <n v="12"/>
    <s v="Litres"/>
    <s v="Input"/>
    <n v="211668"/>
    <n v="2"/>
    <s v="CO2"/>
    <n v="73.3"/>
    <n v="3.3200000000000001E-5"/>
    <n v="1"/>
    <m/>
    <n v="0"/>
    <n v="0"/>
    <n v="21"/>
    <m/>
    <n v="0"/>
    <n v="0"/>
    <n v="310"/>
    <n v="515.10677807999991"/>
  </r>
  <r>
    <n v="2013"/>
    <s v="2D1"/>
    <x v="15"/>
    <n v="22199"/>
    <n v="3338004"/>
    <n v="12"/>
    <s v="Litres"/>
    <s v="Input"/>
    <n v="40179"/>
    <n v="3"/>
    <s v="CO2"/>
    <n v="73.3"/>
    <n v="3.3200000000000001E-5"/>
    <n v="1"/>
    <m/>
    <n v="0"/>
    <n v="0"/>
    <n v="21"/>
    <m/>
    <n v="0"/>
    <n v="0"/>
    <n v="310"/>
    <n v="97.778007239999994"/>
  </r>
  <r>
    <n v="2013"/>
    <s v="2D1"/>
    <x v="15"/>
    <n v="22199"/>
    <n v="3338004"/>
    <n v="12"/>
    <s v="Litres"/>
    <s v="Input"/>
    <n v="49977"/>
    <n v="2"/>
    <s v="CO2"/>
    <n v="73.3"/>
    <n v="3.3200000000000001E-5"/>
    <n v="1"/>
    <m/>
    <n v="0"/>
    <n v="0"/>
    <n v="21"/>
    <m/>
    <n v="0"/>
    <n v="0"/>
    <n v="310"/>
    <n v="121.62202812"/>
  </r>
  <r>
    <n v="2013"/>
    <s v="2D1"/>
    <x v="15"/>
    <n v="22199"/>
    <n v="3338004"/>
    <n v="12"/>
    <s v="Litres"/>
    <s v="Input"/>
    <n v="32961"/>
    <n v="3"/>
    <s v="CO2"/>
    <n v="73.3"/>
    <n v="3.3200000000000001E-5"/>
    <n v="1"/>
    <m/>
    <n v="0"/>
    <n v="0"/>
    <n v="21"/>
    <m/>
    <n v="0"/>
    <n v="0"/>
    <n v="310"/>
    <n v="80.212571159999996"/>
  </r>
  <r>
    <n v="2013"/>
    <s v="2D1"/>
    <x v="15"/>
    <n v="22199"/>
    <n v="3338004"/>
    <n v="12"/>
    <s v="Litres"/>
    <s v="Input"/>
    <n v="13184"/>
    <n v="2"/>
    <s v="CO2"/>
    <n v="73.3"/>
    <n v="3.3200000000000001E-5"/>
    <n v="1"/>
    <m/>
    <n v="0"/>
    <n v="0"/>
    <n v="21"/>
    <m/>
    <n v="0"/>
    <n v="0"/>
    <n v="310"/>
    <n v="32.084055039999996"/>
  </r>
  <r>
    <n v="2013"/>
    <s v="2D1"/>
    <x v="15"/>
    <n v="22199"/>
    <n v="3338004"/>
    <n v="12"/>
    <s v="Litres"/>
    <s v="Input"/>
    <n v="95598"/>
    <n v="3"/>
    <s v="CO2"/>
    <n v="73.3"/>
    <n v="3.3200000000000001E-5"/>
    <n v="1"/>
    <m/>
    <n v="0"/>
    <n v="0"/>
    <n v="21"/>
    <m/>
    <n v="0"/>
    <n v="0"/>
    <n v="310"/>
    <n v="232.64346887999997"/>
  </r>
  <r>
    <n v="2013"/>
    <s v="2D1"/>
    <x v="15"/>
    <n v="22199"/>
    <n v="3338004"/>
    <n v="12"/>
    <s v="Litres"/>
    <s v="Input"/>
    <n v="93440"/>
    <n v="3"/>
    <s v="CO2"/>
    <n v="73.3"/>
    <n v="3.3200000000000001E-5"/>
    <n v="1"/>
    <m/>
    <n v="0"/>
    <n v="0"/>
    <n v="21"/>
    <m/>
    <n v="0"/>
    <n v="0"/>
    <n v="310"/>
    <n v="227.39184639999999"/>
  </r>
  <r>
    <n v="2013"/>
    <s v="2D1"/>
    <x v="15"/>
    <n v="22199"/>
    <n v="3338004"/>
    <n v="12"/>
    <s v="Litres"/>
    <s v="Input"/>
    <n v="251926"/>
    <n v="2"/>
    <s v="CO2"/>
    <n v="73.3"/>
    <n v="3.3200000000000001E-5"/>
    <n v="1"/>
    <m/>
    <n v="0"/>
    <n v="0"/>
    <n v="21"/>
    <m/>
    <n v="0"/>
    <n v="0"/>
    <n v="310"/>
    <n v="613.07703656000001"/>
  </r>
  <r>
    <n v="2013"/>
    <s v="2D1"/>
    <x v="15"/>
    <n v="22199"/>
    <n v="3338005"/>
    <n v="12"/>
    <s v="Litres"/>
    <s v="Input"/>
    <n v="24597"/>
    <n v="1"/>
    <s v="CO2"/>
    <n v="73.3"/>
    <n v="3.3200000000000001E-5"/>
    <n v="1"/>
    <m/>
    <n v="0"/>
    <n v="0"/>
    <n v="21"/>
    <m/>
    <n v="0"/>
    <n v="0"/>
    <n v="310"/>
    <n v="59.858275319999997"/>
  </r>
  <r>
    <n v="2013"/>
    <s v="2D1"/>
    <x v="15"/>
    <n v="22199"/>
    <n v="3338005"/>
    <n v="12"/>
    <s v="Litres"/>
    <s v="Input"/>
    <n v="38488"/>
    <n v="1"/>
    <s v="CO2"/>
    <n v="73.3"/>
    <n v="3.3200000000000001E-5"/>
    <n v="1"/>
    <m/>
    <n v="0"/>
    <n v="0"/>
    <n v="21"/>
    <m/>
    <n v="0"/>
    <n v="0"/>
    <n v="310"/>
    <n v="93.662857279999997"/>
  </r>
  <r>
    <n v="2013"/>
    <s v="2D1"/>
    <x v="15"/>
    <n v="22199"/>
    <n v="3338007"/>
    <n v="12"/>
    <s v="Litres"/>
    <s v="Input"/>
    <n v="47180"/>
    <n v="2"/>
    <s v="CO2"/>
    <n v="73.3"/>
    <n v="3.3200000000000001E-5"/>
    <n v="1"/>
    <m/>
    <n v="0"/>
    <n v="0"/>
    <n v="21"/>
    <m/>
    <n v="0"/>
    <n v="0"/>
    <n v="310"/>
    <n v="114.81536080000001"/>
  </r>
  <r>
    <n v="2013"/>
    <s v="2D1"/>
    <x v="15"/>
    <n v="22199"/>
    <n v="3338012"/>
    <n v="12"/>
    <s v="Litres"/>
    <s v="Input"/>
    <n v="16698"/>
    <n v="2"/>
    <s v="CO2"/>
    <n v="73.3"/>
    <n v="3.3200000000000001E-5"/>
    <n v="1"/>
    <m/>
    <n v="0"/>
    <n v="0"/>
    <n v="21"/>
    <m/>
    <n v="0"/>
    <n v="0"/>
    <n v="310"/>
    <n v="40.635584879999996"/>
  </r>
  <r>
    <n v="2013"/>
    <s v="2D1"/>
    <x v="15"/>
    <n v="22199"/>
    <n v="3338012"/>
    <n v="12"/>
    <s v="Litres"/>
    <s v="Input"/>
    <n v="32641"/>
    <n v="2"/>
    <s v="CO2"/>
    <n v="73.3"/>
    <n v="3.3200000000000001E-5"/>
    <n v="1"/>
    <m/>
    <n v="0"/>
    <n v="0"/>
    <n v="21"/>
    <m/>
    <n v="0"/>
    <n v="0"/>
    <n v="310"/>
    <n v="79.433831959999992"/>
  </r>
  <r>
    <n v="2013"/>
    <s v="2D1"/>
    <x v="15"/>
    <n v="22199"/>
    <n v="3338012"/>
    <n v="12"/>
    <s v="Litres"/>
    <s v="Input"/>
    <n v="91342"/>
    <n v="4"/>
    <s v="CO2"/>
    <n v="73.3"/>
    <n v="3.3200000000000001E-5"/>
    <n v="1"/>
    <m/>
    <n v="0"/>
    <n v="0"/>
    <n v="21"/>
    <m/>
    <n v="0"/>
    <n v="0"/>
    <n v="310"/>
    <n v="222.28623751999999"/>
  </r>
  <r>
    <n v="2013"/>
    <s v="2D1"/>
    <x v="15"/>
    <n v="22199"/>
    <n v="3338013"/>
    <n v="12"/>
    <s v="Litres"/>
    <s v="Input"/>
    <n v="9770"/>
    <n v="2"/>
    <s v="CO2"/>
    <n v="73.3"/>
    <n v="3.3200000000000001E-5"/>
    <n v="1"/>
    <m/>
    <n v="0"/>
    <n v="0"/>
    <n v="21"/>
    <m/>
    <n v="0"/>
    <n v="0"/>
    <n v="310"/>
    <n v="23.775881200000001"/>
  </r>
  <r>
    <n v="2013"/>
    <s v="2D1"/>
    <x v="15"/>
    <n v="22199"/>
    <n v="3338099"/>
    <n v="12"/>
    <s v="Litres"/>
    <s v="Input"/>
    <n v="260885"/>
    <n v="3"/>
    <s v="CO2"/>
    <n v="73.3"/>
    <n v="3.3200000000000001E-5"/>
    <n v="1"/>
    <m/>
    <n v="0"/>
    <n v="0"/>
    <n v="21"/>
    <m/>
    <n v="0"/>
    <n v="0"/>
    <n v="310"/>
    <n v="634.87930059999997"/>
  </r>
  <r>
    <n v="2013"/>
    <s v="2D1"/>
    <x v="15"/>
    <n v="22199"/>
    <n v="3338099"/>
    <n v="12"/>
    <s v="Litres"/>
    <s v="Input"/>
    <n v="5480"/>
    <n v="2"/>
    <s v="CO2"/>
    <n v="73.3"/>
    <n v="3.3200000000000001E-5"/>
    <n v="1"/>
    <m/>
    <n v="0"/>
    <n v="0"/>
    <n v="21"/>
    <m/>
    <n v="0"/>
    <n v="0"/>
    <n v="310"/>
    <n v="13.3359088"/>
  </r>
  <r>
    <n v="2013"/>
    <s v="2D1"/>
    <x v="15"/>
    <n v="22201"/>
    <n v="3338003"/>
    <n v="12"/>
    <s v="Litres"/>
    <s v="Input"/>
    <n v="335"/>
    <n v="1"/>
    <s v="CO2"/>
    <n v="73.3"/>
    <n v="3.3200000000000001E-5"/>
    <n v="1"/>
    <m/>
    <n v="0"/>
    <n v="0"/>
    <n v="21"/>
    <m/>
    <n v="0"/>
    <n v="0"/>
    <n v="310"/>
    <n v="0.81524260000000004"/>
  </r>
  <r>
    <n v="2013"/>
    <s v="2D1"/>
    <x v="15"/>
    <n v="22203"/>
    <n v="3338012"/>
    <n v="12"/>
    <s v="Litres"/>
    <s v="Input"/>
    <n v="2277821"/>
    <n v="1"/>
    <s v="CO2"/>
    <n v="73.3"/>
    <n v="3.3200000000000001E-5"/>
    <n v="1"/>
    <m/>
    <n v="0"/>
    <n v="0"/>
    <n v="21"/>
    <m/>
    <n v="0"/>
    <n v="0"/>
    <n v="310"/>
    <n v="5543.2140727599999"/>
  </r>
  <r>
    <n v="2013"/>
    <s v="2D1"/>
    <x v="15"/>
    <n v="22203"/>
    <n v="3338012"/>
    <n v="12"/>
    <s v="Litres"/>
    <s v="Input"/>
    <n v="438405"/>
    <n v="1"/>
    <s v="CO2"/>
    <n v="73.3"/>
    <n v="3.3200000000000001E-5"/>
    <n v="1"/>
    <m/>
    <n v="0"/>
    <n v="0"/>
    <n v="21"/>
    <m/>
    <n v="0"/>
    <n v="0"/>
    <n v="310"/>
    <n v="1066.8848717999999"/>
  </r>
  <r>
    <n v="2013"/>
    <s v="2D1"/>
    <x v="15"/>
    <n v="22203"/>
    <n v="3338012"/>
    <n v="12"/>
    <s v="Litres"/>
    <s v="Input"/>
    <n v="46419.152034999999"/>
    <n v="1"/>
    <s v="CO2"/>
    <n v="73.3"/>
    <n v="3.3200000000000001E-5"/>
    <n v="1"/>
    <m/>
    <n v="0"/>
    <n v="0"/>
    <n v="21"/>
    <m/>
    <n v="0"/>
    <n v="0"/>
    <n v="310"/>
    <n v="112.96379162629459"/>
  </r>
  <r>
    <n v="2013"/>
    <s v="2D1"/>
    <x v="15"/>
    <n v="22207"/>
    <n v="3338012"/>
    <n v="12"/>
    <s v="Litres"/>
    <s v="Input"/>
    <n v="1065592"/>
    <n v="5"/>
    <s v="CO2"/>
    <n v="73.3"/>
    <n v="3.3200000000000001E-5"/>
    <n v="1"/>
    <m/>
    <n v="0"/>
    <n v="0"/>
    <n v="21"/>
    <m/>
    <n v="0"/>
    <n v="0"/>
    <n v="310"/>
    <n v="2593.1820675199997"/>
  </r>
  <r>
    <n v="2013"/>
    <s v="2D1"/>
    <x v="15"/>
    <n v="22209"/>
    <n v="3338001"/>
    <n v="12"/>
    <s v="Litres"/>
    <s v="Input"/>
    <n v="408240"/>
    <n v="4"/>
    <s v="CO2"/>
    <n v="73.3"/>
    <n v="3.3200000000000001E-5"/>
    <n v="1"/>
    <m/>
    <n v="0"/>
    <n v="0"/>
    <n v="21"/>
    <m/>
    <n v="0"/>
    <n v="0"/>
    <n v="310"/>
    <n v="993.47653439999999"/>
  </r>
  <r>
    <n v="2013"/>
    <s v="2D1"/>
    <x v="15"/>
    <n v="22209"/>
    <n v="3338004"/>
    <n v="12"/>
    <s v="Litres"/>
    <s v="Input"/>
    <n v="15456"/>
    <n v="1"/>
    <s v="CO2"/>
    <n v="73.3"/>
    <n v="3.3200000000000001E-5"/>
    <n v="1"/>
    <m/>
    <n v="0"/>
    <n v="0"/>
    <n v="21"/>
    <m/>
    <n v="0"/>
    <n v="0"/>
    <n v="310"/>
    <n v="37.613103360000004"/>
  </r>
  <r>
    <n v="2013"/>
    <s v="2D1"/>
    <x v="15"/>
    <n v="22209"/>
    <n v="3338008"/>
    <n v="12"/>
    <s v="Litres"/>
    <s v="Input"/>
    <n v="27996"/>
    <n v="1"/>
    <s v="CO2"/>
    <n v="73.3"/>
    <n v="3.3200000000000001E-5"/>
    <n v="1"/>
    <m/>
    <n v="0"/>
    <n v="0"/>
    <n v="21"/>
    <m/>
    <n v="0"/>
    <n v="0"/>
    <n v="310"/>
    <n v="68.129945759999998"/>
  </r>
  <r>
    <n v="2013"/>
    <s v="2D1"/>
    <x v="15"/>
    <n v="22209"/>
    <n v="3338012"/>
    <n v="12"/>
    <s v="Litres"/>
    <s v="Input"/>
    <n v="30115"/>
    <n v="1"/>
    <s v="CO2"/>
    <n v="73.3"/>
    <n v="3.3200000000000001E-5"/>
    <n v="1"/>
    <m/>
    <n v="0"/>
    <n v="0"/>
    <n v="21"/>
    <m/>
    <n v="0"/>
    <n v="0"/>
    <n v="310"/>
    <n v="73.286659400000005"/>
  </r>
  <r>
    <n v="2013"/>
    <s v="2D1"/>
    <x v="15"/>
    <n v="23103"/>
    <n v="3338012"/>
    <n v="12"/>
    <s v="Litres"/>
    <s v="Input"/>
    <n v="259"/>
    <n v="1"/>
    <s v="CO2"/>
    <n v="73.3"/>
    <n v="3.3200000000000001E-5"/>
    <n v="1"/>
    <m/>
    <n v="0"/>
    <n v="0"/>
    <n v="21"/>
    <m/>
    <n v="0"/>
    <n v="0"/>
    <n v="310"/>
    <n v="0.63029204000000005"/>
  </r>
  <r>
    <n v="2013"/>
    <s v="2D1"/>
    <x v="15"/>
    <n v="23912"/>
    <n v="3338001"/>
    <n v="12"/>
    <s v="Litres"/>
    <s v="Input"/>
    <n v="961440"/>
    <n v="4"/>
    <s v="CO2"/>
    <n v="73.3"/>
    <n v="3.3200000000000001E-5"/>
    <n v="1"/>
    <m/>
    <n v="0"/>
    <n v="0"/>
    <n v="21"/>
    <m/>
    <n v="0"/>
    <n v="0"/>
    <n v="310"/>
    <n v="2339.7219264"/>
  </r>
  <r>
    <n v="2013"/>
    <s v="2D1"/>
    <x v="15"/>
    <n v="23912"/>
    <n v="3338012"/>
    <n v="12"/>
    <s v="Litres"/>
    <s v="Input"/>
    <n v="95000"/>
    <n v="6"/>
    <s v="CO2"/>
    <n v="73.3"/>
    <n v="3.3200000000000001E-5"/>
    <n v="1"/>
    <m/>
    <n v="0"/>
    <n v="0"/>
    <n v="21"/>
    <m/>
    <n v="0"/>
    <n v="0"/>
    <n v="310"/>
    <n v="231.18819999999999"/>
  </r>
  <r>
    <n v="2013"/>
    <s v="2D1"/>
    <x v="15"/>
    <n v="23952"/>
    <n v="3338003"/>
    <n v="12"/>
    <s v="Litres"/>
    <s v="Input"/>
    <n v="34920"/>
    <n v="2"/>
    <s v="CO2"/>
    <n v="73.3"/>
    <n v="3.3200000000000001E-5"/>
    <n v="1"/>
    <m/>
    <n v="0"/>
    <n v="0"/>
    <n v="21"/>
    <m/>
    <n v="0"/>
    <n v="0"/>
    <n v="310"/>
    <n v="84.979915200000008"/>
  </r>
  <r>
    <n v="2013"/>
    <s v="2D1"/>
    <x v="15"/>
    <n v="23952"/>
    <n v="3338013"/>
    <n v="12"/>
    <s v="Litres"/>
    <s v="Input"/>
    <n v="14482"/>
    <n v="3"/>
    <s v="CO2"/>
    <n v="73.3"/>
    <n v="3.3200000000000001E-5"/>
    <n v="1"/>
    <m/>
    <n v="0"/>
    <n v="0"/>
    <n v="21"/>
    <m/>
    <n v="0"/>
    <n v="0"/>
    <n v="310"/>
    <n v="35.242815919999998"/>
  </r>
  <r>
    <n v="2013"/>
    <s v="2D1"/>
    <x v="15"/>
    <n v="23954"/>
    <n v="3338012"/>
    <n v="12"/>
    <s v="Litres"/>
    <s v="Input"/>
    <n v="68167"/>
    <n v="3"/>
    <s v="CO2"/>
    <n v="73.3"/>
    <n v="3.3200000000000001E-5"/>
    <n v="1"/>
    <m/>
    <n v="0"/>
    <n v="0"/>
    <n v="21"/>
    <m/>
    <n v="0"/>
    <n v="0"/>
    <n v="310"/>
    <n v="165.88848451999999"/>
  </r>
  <r>
    <n v="2013"/>
    <s v="2D1"/>
    <x v="15"/>
    <n v="23955"/>
    <n v="3338002"/>
    <n v="12"/>
    <s v="Litres"/>
    <s v="Input"/>
    <n v="1000"/>
    <n v="4"/>
    <s v="CO2"/>
    <n v="73.3"/>
    <n v="3.3200000000000001E-5"/>
    <n v="1"/>
    <m/>
    <n v="0"/>
    <n v="0"/>
    <n v="21"/>
    <m/>
    <n v="0"/>
    <n v="0"/>
    <n v="310"/>
    <n v="2.4335599999999999"/>
  </r>
  <r>
    <n v="2013"/>
    <s v="2D1"/>
    <x v="15"/>
    <n v="23955"/>
    <n v="3338003"/>
    <n v="12"/>
    <s v="Litres"/>
    <s v="Input"/>
    <n v="325389.67460299999"/>
    <n v="3"/>
    <s v="CO2"/>
    <n v="73.3"/>
    <n v="3.3200000000000001E-5"/>
    <n v="1"/>
    <m/>
    <n v="0"/>
    <n v="0"/>
    <n v="21"/>
    <m/>
    <n v="0"/>
    <n v="0"/>
    <n v="310"/>
    <n v="791.8552965268766"/>
  </r>
  <r>
    <n v="2013"/>
    <s v="2D1"/>
    <x v="15"/>
    <n v="23955"/>
    <n v="3338004"/>
    <n v="12"/>
    <s v="Litres"/>
    <s v="Input"/>
    <n v="1259"/>
    <n v="2"/>
    <s v="CO2"/>
    <n v="73.3"/>
    <n v="3.3200000000000001E-5"/>
    <n v="1"/>
    <m/>
    <n v="0"/>
    <n v="0"/>
    <n v="21"/>
    <m/>
    <n v="0"/>
    <n v="0"/>
    <n v="310"/>
    <n v="3.06385204"/>
  </r>
  <r>
    <n v="2013"/>
    <s v="2D1"/>
    <x v="15"/>
    <n v="23955"/>
    <n v="3338007"/>
    <n v="12"/>
    <s v="Litres"/>
    <s v="Input"/>
    <n v="23975"/>
    <n v="3"/>
    <s v="CO2"/>
    <n v="73.3"/>
    <n v="3.3200000000000001E-5"/>
    <n v="1"/>
    <m/>
    <n v="0"/>
    <n v="0"/>
    <n v="21"/>
    <m/>
    <n v="0"/>
    <n v="0"/>
    <n v="310"/>
    <n v="58.344601000000004"/>
  </r>
  <r>
    <n v="2013"/>
    <s v="2D1"/>
    <x v="15"/>
    <n v="23955"/>
    <n v="3338099"/>
    <n v="12"/>
    <s v="Litres"/>
    <s v="Input"/>
    <n v="1050"/>
    <n v="3"/>
    <s v="CO2"/>
    <n v="73.3"/>
    <n v="3.3200000000000001E-5"/>
    <n v="1"/>
    <m/>
    <n v="0"/>
    <n v="0"/>
    <n v="21"/>
    <m/>
    <n v="0"/>
    <n v="0"/>
    <n v="310"/>
    <n v="2.5552380000000001"/>
  </r>
  <r>
    <n v="2013"/>
    <s v="2D1"/>
    <x v="15"/>
    <n v="23994"/>
    <n v="3338001"/>
    <n v="12"/>
    <s v="Litres"/>
    <s v="Input"/>
    <n v="23100"/>
    <n v="6"/>
    <s v="CO2"/>
    <n v="73.3"/>
    <n v="3.3200000000000001E-5"/>
    <n v="1"/>
    <m/>
    <n v="0"/>
    <n v="0"/>
    <n v="21"/>
    <m/>
    <n v="0"/>
    <n v="0"/>
    <n v="310"/>
    <n v="56.215236000000004"/>
  </r>
  <r>
    <n v="2013"/>
    <s v="2D1"/>
    <x v="15"/>
    <n v="23994"/>
    <n v="3338003"/>
    <n v="12"/>
    <s v="Litres"/>
    <s v="Input"/>
    <n v="363339"/>
    <n v="2"/>
    <s v="CO2"/>
    <n v="73.3"/>
    <n v="3.3200000000000001E-5"/>
    <n v="1"/>
    <m/>
    <n v="0"/>
    <n v="0"/>
    <n v="21"/>
    <m/>
    <n v="0"/>
    <n v="0"/>
    <n v="310"/>
    <n v="884.20725684000001"/>
  </r>
  <r>
    <n v="2013"/>
    <s v="2D1"/>
    <x v="15"/>
    <n v="23994"/>
    <n v="3338007"/>
    <n v="12"/>
    <s v="Litres"/>
    <s v="Input"/>
    <n v="292420"/>
    <n v="7"/>
    <s v="CO2"/>
    <n v="73.3"/>
    <n v="3.3200000000000001E-5"/>
    <n v="1"/>
    <m/>
    <n v="0"/>
    <n v="0"/>
    <n v="21"/>
    <m/>
    <n v="0"/>
    <n v="0"/>
    <n v="310"/>
    <n v="711.62161520000006"/>
  </r>
  <r>
    <n v="2013"/>
    <s v="2D1"/>
    <x v="15"/>
    <n v="23999"/>
    <n v="3338003"/>
    <n v="12"/>
    <s v="Litres"/>
    <s v="Input"/>
    <n v="49435"/>
    <n v="7"/>
    <s v="CO2"/>
    <n v="73.3"/>
    <n v="3.3200000000000001E-5"/>
    <n v="1"/>
    <m/>
    <n v="0"/>
    <n v="0"/>
    <n v="21"/>
    <m/>
    <n v="0"/>
    <n v="0"/>
    <n v="310"/>
    <n v="120.30303860000001"/>
  </r>
  <r>
    <n v="2013"/>
    <s v="2D1"/>
    <x v="15"/>
    <n v="23999"/>
    <n v="3338003"/>
    <n v="12"/>
    <s v="Litres"/>
    <s v="Input"/>
    <n v="223513"/>
    <n v="5"/>
    <s v="CO2"/>
    <n v="73.3"/>
    <n v="3.3200000000000001E-5"/>
    <n v="1"/>
    <m/>
    <n v="0"/>
    <n v="0"/>
    <n v="21"/>
    <m/>
    <n v="0"/>
    <n v="0"/>
    <n v="310"/>
    <n v="543.93229627999995"/>
  </r>
  <r>
    <n v="2013"/>
    <s v="2D1"/>
    <x v="15"/>
    <n v="24106"/>
    <n v="3338003"/>
    <n v="12"/>
    <s v="Litres"/>
    <s v="Input"/>
    <n v="84854"/>
    <n v="1"/>
    <s v="CO2"/>
    <n v="73.3"/>
    <n v="3.3200000000000001E-5"/>
    <n v="1"/>
    <m/>
    <n v="0"/>
    <n v="0"/>
    <n v="21"/>
    <m/>
    <n v="0"/>
    <n v="0"/>
    <n v="310"/>
    <n v="206.49730024000002"/>
  </r>
  <r>
    <n v="2013"/>
    <s v="2D1"/>
    <x v="15"/>
    <n v="24202"/>
    <n v="3338001"/>
    <n v="12"/>
    <s v="Litres"/>
    <s v="Input"/>
    <n v="312597"/>
    <n v="2"/>
    <s v="CO2"/>
    <n v="73.3"/>
    <n v="3.3200000000000001E-5"/>
    <n v="1"/>
    <m/>
    <n v="0"/>
    <n v="0"/>
    <n v="21"/>
    <m/>
    <n v="0"/>
    <n v="0"/>
    <n v="310"/>
    <n v="760.72355531999995"/>
  </r>
  <r>
    <n v="2013"/>
    <s v="2D1"/>
    <x v="15"/>
    <n v="24202"/>
    <n v="3338001"/>
    <n v="12"/>
    <s v="Litres"/>
    <s v="Input"/>
    <n v="241500"/>
    <n v="1"/>
    <s v="CO2"/>
    <n v="73.3"/>
    <n v="3.3200000000000001E-5"/>
    <n v="1"/>
    <m/>
    <n v="0"/>
    <n v="0"/>
    <n v="21"/>
    <m/>
    <n v="0"/>
    <n v="0"/>
    <n v="310"/>
    <n v="587.70474000000002"/>
  </r>
  <r>
    <n v="2013"/>
    <s v="2D1"/>
    <x v="15"/>
    <n v="24320"/>
    <n v="3338002"/>
    <n v="12"/>
    <s v="Litres"/>
    <s v="Input"/>
    <n v="2306"/>
    <n v="1"/>
    <s v="CO2"/>
    <n v="73.3"/>
    <n v="3.3200000000000001E-5"/>
    <n v="1"/>
    <m/>
    <n v="0"/>
    <n v="0"/>
    <n v="21"/>
    <m/>
    <n v="0"/>
    <n v="0"/>
    <n v="310"/>
    <n v="5.6117893599999995"/>
  </r>
  <r>
    <n v="2013"/>
    <s v="2D1"/>
    <x v="15"/>
    <n v="24320"/>
    <n v="3338007"/>
    <n v="12"/>
    <s v="Litres"/>
    <s v="Input"/>
    <n v="35422"/>
    <n v="1"/>
    <s v="CO2"/>
    <n v="73.3"/>
    <n v="3.3200000000000001E-5"/>
    <n v="1"/>
    <m/>
    <n v="0"/>
    <n v="0"/>
    <n v="21"/>
    <m/>
    <n v="0"/>
    <n v="0"/>
    <n v="310"/>
    <n v="86.201562320000008"/>
  </r>
  <r>
    <n v="2013"/>
    <s v="2D1"/>
    <x v="15"/>
    <n v="25119"/>
    <n v="3338003"/>
    <n v="12"/>
    <s v="Litres"/>
    <s v="Input"/>
    <n v="1873"/>
    <n v="1"/>
    <s v="CO2"/>
    <n v="73.3"/>
    <n v="3.3200000000000001E-5"/>
    <n v="1"/>
    <m/>
    <n v="0"/>
    <n v="0"/>
    <n v="21"/>
    <m/>
    <n v="0"/>
    <n v="0"/>
    <n v="310"/>
    <n v="4.5580578799999998"/>
  </r>
  <r>
    <n v="2013"/>
    <s v="2D1"/>
    <x v="15"/>
    <n v="25920"/>
    <n v="3338001"/>
    <n v="12"/>
    <s v="Litres"/>
    <s v="Input"/>
    <n v="506814"/>
    <n v="1"/>
    <s v="CO2"/>
    <n v="73.3"/>
    <n v="3.3200000000000001E-5"/>
    <n v="1"/>
    <m/>
    <n v="0"/>
    <n v="0"/>
    <n v="21"/>
    <m/>
    <n v="0"/>
    <n v="0"/>
    <n v="310"/>
    <n v="1233.3622778399999"/>
  </r>
  <r>
    <n v="2013"/>
    <s v="2D1"/>
    <x v="15"/>
    <n v="25920"/>
    <n v="3338002"/>
    <n v="12"/>
    <s v="Litres"/>
    <s v="Input"/>
    <n v="6191"/>
    <n v="1"/>
    <s v="CO2"/>
    <n v="73.3"/>
    <n v="3.3200000000000001E-5"/>
    <n v="1"/>
    <m/>
    <n v="0"/>
    <n v="0"/>
    <n v="21"/>
    <m/>
    <n v="0"/>
    <n v="0"/>
    <n v="310"/>
    <n v="15.06616996"/>
  </r>
  <r>
    <n v="2013"/>
    <s v="2D1"/>
    <x v="15"/>
    <n v="25939"/>
    <n v="3338009"/>
    <n v="12"/>
    <s v="Litres"/>
    <s v="Input"/>
    <n v="74063"/>
    <n v="1"/>
    <s v="CO2"/>
    <n v="73.3"/>
    <n v="3.3200000000000001E-5"/>
    <n v="1"/>
    <m/>
    <n v="0"/>
    <n v="0"/>
    <n v="21"/>
    <m/>
    <n v="0"/>
    <n v="0"/>
    <n v="310"/>
    <n v="180.23675427999999"/>
  </r>
  <r>
    <n v="2013"/>
    <s v="2D1"/>
    <x v="15"/>
    <n v="25999"/>
    <n v="3338001"/>
    <n v="12"/>
    <s v="Litres"/>
    <s v="Input"/>
    <n v="246725"/>
    <n v="1"/>
    <s v="CO2"/>
    <n v="73.3"/>
    <n v="3.3200000000000001E-5"/>
    <n v="1"/>
    <m/>
    <n v="0"/>
    <n v="0"/>
    <n v="21"/>
    <m/>
    <n v="0"/>
    <n v="0"/>
    <n v="310"/>
    <n v="600.42009099999996"/>
  </r>
  <r>
    <n v="2013"/>
    <s v="2D1"/>
    <x v="15"/>
    <n v="25999"/>
    <n v="3338003"/>
    <n v="12"/>
    <s v="Litres"/>
    <s v="Input"/>
    <n v="25431"/>
    <n v="4"/>
    <s v="CO2"/>
    <n v="73.3"/>
    <n v="3.3200000000000001E-5"/>
    <n v="1"/>
    <m/>
    <n v="0"/>
    <n v="0"/>
    <n v="21"/>
    <m/>
    <n v="0"/>
    <n v="0"/>
    <n v="310"/>
    <n v="61.887864359999995"/>
  </r>
  <r>
    <n v="2013"/>
    <s v="2D1"/>
    <x v="15"/>
    <n v="26101"/>
    <n v="3338006"/>
    <n v="12"/>
    <s v="Litres"/>
    <s v="Input"/>
    <n v="153254"/>
    <n v="1"/>
    <s v="CO2"/>
    <n v="73.3"/>
    <n v="3.3200000000000001E-5"/>
    <n v="1"/>
    <m/>
    <n v="0"/>
    <n v="0"/>
    <n v="21"/>
    <m/>
    <n v="0"/>
    <n v="0"/>
    <n v="310"/>
    <n v="372.95280423999998"/>
  </r>
  <r>
    <n v="2013"/>
    <s v="2D1"/>
    <x v="15"/>
    <n v="26101"/>
    <n v="3338006"/>
    <n v="12"/>
    <s v="Litres"/>
    <s v="Input"/>
    <n v="192875"/>
    <n v="1"/>
    <s v="CO2"/>
    <n v="73.3"/>
    <n v="3.3200000000000001E-5"/>
    <n v="1"/>
    <m/>
    <n v="0"/>
    <n v="0"/>
    <n v="21"/>
    <m/>
    <n v="0"/>
    <n v="0"/>
    <n v="310"/>
    <n v="469.372885"/>
  </r>
  <r>
    <n v="2013"/>
    <s v="2D1"/>
    <x v="15"/>
    <n v="26101"/>
    <n v="3338006"/>
    <n v="12"/>
    <s v="Litres"/>
    <s v="Input"/>
    <n v="68361"/>
    <n v="1"/>
    <s v="CO2"/>
    <n v="73.3"/>
    <n v="3.3200000000000001E-5"/>
    <n v="1"/>
    <m/>
    <n v="0"/>
    <n v="0"/>
    <n v="21"/>
    <m/>
    <n v="0"/>
    <n v="0"/>
    <n v="310"/>
    <n v="166.36059516"/>
  </r>
  <r>
    <n v="2013"/>
    <s v="2D1"/>
    <x v="15"/>
    <n v="26101"/>
    <n v="3338006"/>
    <n v="12"/>
    <s v="Litres"/>
    <s v="Input"/>
    <n v="194675"/>
    <n v="1"/>
    <s v="CO2"/>
    <n v="73.3"/>
    <n v="3.3200000000000001E-5"/>
    <n v="1"/>
    <m/>
    <n v="0"/>
    <n v="0"/>
    <n v="21"/>
    <m/>
    <n v="0"/>
    <n v="0"/>
    <n v="310"/>
    <n v="473.75329299999999"/>
  </r>
  <r>
    <n v="2013"/>
    <s v="2D1"/>
    <x v="15"/>
    <n v="26101"/>
    <n v="3338006"/>
    <n v="12"/>
    <s v="Litres"/>
    <s v="Input"/>
    <n v="33366"/>
    <n v="1"/>
    <s v="CO2"/>
    <n v="73.3"/>
    <n v="3.3200000000000001E-5"/>
    <n v="1"/>
    <m/>
    <n v="0"/>
    <n v="0"/>
    <n v="21"/>
    <m/>
    <n v="0"/>
    <n v="0"/>
    <n v="310"/>
    <n v="81.198162959999991"/>
  </r>
  <r>
    <n v="2013"/>
    <s v="2D1"/>
    <x v="15"/>
    <n v="26101"/>
    <n v="3338006"/>
    <n v="12"/>
    <s v="Litres"/>
    <s v="Input"/>
    <n v="57363"/>
    <n v="1"/>
    <s v="CO2"/>
    <n v="73.3"/>
    <n v="3.3200000000000001E-5"/>
    <n v="1"/>
    <m/>
    <n v="0"/>
    <n v="0"/>
    <n v="21"/>
    <m/>
    <n v="0"/>
    <n v="0"/>
    <n v="310"/>
    <n v="139.59630227999997"/>
  </r>
  <r>
    <n v="2013"/>
    <s v="2D1"/>
    <x v="15"/>
    <n v="26101"/>
    <n v="3338013"/>
    <n v="12"/>
    <s v="Litres"/>
    <s v="Input"/>
    <n v="3726054"/>
    <n v="1"/>
    <s v="CO2"/>
    <n v="73.3"/>
    <n v="3.3200000000000001E-5"/>
    <n v="1"/>
    <m/>
    <n v="0"/>
    <n v="0"/>
    <n v="21"/>
    <m/>
    <n v="0"/>
    <n v="0"/>
    <n v="310"/>
    <n v="9067.5759722399998"/>
  </r>
  <r>
    <n v="2013"/>
    <s v="2D1"/>
    <x v="15"/>
    <n v="26109"/>
    <n v="3338006"/>
    <n v="12"/>
    <s v="Litres"/>
    <s v="Input"/>
    <n v="50944"/>
    <n v="2"/>
    <s v="CO2"/>
    <n v="73.3"/>
    <n v="3.3200000000000001E-5"/>
    <n v="1"/>
    <m/>
    <n v="0"/>
    <n v="0"/>
    <n v="21"/>
    <m/>
    <n v="0"/>
    <n v="0"/>
    <n v="310"/>
    <n v="123.97528063999999"/>
  </r>
  <r>
    <n v="2013"/>
    <s v="2D1"/>
    <x v="15"/>
    <n v="26519"/>
    <n v="3338003"/>
    <n v="12"/>
    <s v="Litres"/>
    <s v="Input"/>
    <n v="67237"/>
    <n v="1"/>
    <s v="CO2"/>
    <n v="73.3"/>
    <n v="3.3200000000000001E-5"/>
    <n v="1"/>
    <m/>
    <n v="0"/>
    <n v="0"/>
    <n v="21"/>
    <m/>
    <n v="0"/>
    <n v="0"/>
    <n v="310"/>
    <n v="163.62527372"/>
  </r>
  <r>
    <n v="2013"/>
    <s v="2D1"/>
    <x v="15"/>
    <n v="26600"/>
    <n v="3338006"/>
    <n v="12"/>
    <s v="Litres"/>
    <s v="Input"/>
    <n v="920"/>
    <n v="1"/>
    <s v="CO2"/>
    <n v="73.3"/>
    <n v="3.3200000000000001E-5"/>
    <n v="1"/>
    <m/>
    <n v="0"/>
    <n v="0"/>
    <n v="21"/>
    <m/>
    <n v="0"/>
    <n v="0"/>
    <n v="310"/>
    <n v="2.2388751999999998"/>
  </r>
  <r>
    <n v="2013"/>
    <s v="2D1"/>
    <x v="15"/>
    <n v="26600"/>
    <n v="3338006"/>
    <n v="12"/>
    <s v="Litres"/>
    <s v="Input"/>
    <n v="87.5"/>
    <n v="1"/>
    <s v="CO2"/>
    <n v="73.3"/>
    <n v="3.3200000000000001E-5"/>
    <n v="1"/>
    <m/>
    <n v="0"/>
    <n v="0"/>
    <n v="21"/>
    <m/>
    <n v="0"/>
    <n v="0"/>
    <n v="310"/>
    <n v="0.2129365"/>
  </r>
  <r>
    <n v="2013"/>
    <s v="2D1"/>
    <x v="15"/>
    <n v="26600"/>
    <n v="3338006"/>
    <n v="12"/>
    <s v="Litres"/>
    <s v="Input"/>
    <n v="6150"/>
    <n v="1"/>
    <s v="CO2"/>
    <n v="73.3"/>
    <n v="3.3200000000000001E-5"/>
    <n v="1"/>
    <m/>
    <n v="0"/>
    <n v="0"/>
    <n v="21"/>
    <m/>
    <n v="0"/>
    <n v="0"/>
    <n v="310"/>
    <n v="14.966394000000001"/>
  </r>
  <r>
    <n v="2013"/>
    <s v="2D1"/>
    <x v="15"/>
    <n v="27101"/>
    <n v="3338006"/>
    <n v="12"/>
    <s v="Litres"/>
    <s v="Input"/>
    <n v="5201"/>
    <n v="1"/>
    <s v="CO2"/>
    <n v="73.3"/>
    <n v="3.3200000000000001E-5"/>
    <n v="1"/>
    <m/>
    <n v="0"/>
    <n v="0"/>
    <n v="21"/>
    <m/>
    <n v="0"/>
    <n v="0"/>
    <n v="310"/>
    <n v="12.65694556"/>
  </r>
  <r>
    <n v="2013"/>
    <s v="2D1"/>
    <x v="15"/>
    <n v="27101"/>
    <n v="3338006"/>
    <n v="12"/>
    <s v="Litres"/>
    <s v="Input"/>
    <n v="18495"/>
    <n v="2"/>
    <s v="CO2"/>
    <n v="73.3"/>
    <n v="3.3200000000000001E-5"/>
    <n v="1"/>
    <m/>
    <n v="0"/>
    <n v="0"/>
    <n v="21"/>
    <m/>
    <n v="0"/>
    <n v="0"/>
    <n v="310"/>
    <n v="45.008692199999999"/>
  </r>
  <r>
    <n v="2013"/>
    <s v="2D1"/>
    <x v="15"/>
    <n v="27101"/>
    <n v="3338006"/>
    <n v="12"/>
    <s v="Litres"/>
    <s v="Input"/>
    <n v="458415"/>
    <n v="2"/>
    <s v="CO2"/>
    <n v="73.3"/>
    <n v="3.3200000000000001E-5"/>
    <n v="1"/>
    <m/>
    <n v="0"/>
    <n v="0"/>
    <n v="21"/>
    <m/>
    <n v="0"/>
    <n v="0"/>
    <n v="310"/>
    <n v="1115.5804074"/>
  </r>
  <r>
    <n v="2013"/>
    <s v="2D1"/>
    <x v="15"/>
    <n v="27101"/>
    <n v="3338006"/>
    <n v="12"/>
    <s v="Litres"/>
    <s v="Input"/>
    <n v="527957"/>
    <n v="1"/>
    <s v="CO2"/>
    <n v="73.3"/>
    <n v="3.3200000000000001E-5"/>
    <n v="1"/>
    <m/>
    <n v="0"/>
    <n v="0"/>
    <n v="21"/>
    <m/>
    <n v="0"/>
    <n v="0"/>
    <n v="310"/>
    <n v="1284.81503692"/>
  </r>
  <r>
    <n v="2013"/>
    <s v="2D1"/>
    <x v="15"/>
    <n v="27101"/>
    <n v="3338006"/>
    <n v="12"/>
    <s v="Litres"/>
    <s v="Input"/>
    <n v="1389802"/>
    <n v="1"/>
    <s v="CO2"/>
    <n v="73.3"/>
    <n v="3.3200000000000001E-5"/>
    <n v="1"/>
    <m/>
    <n v="0"/>
    <n v="0"/>
    <n v="21"/>
    <m/>
    <n v="0"/>
    <n v="0"/>
    <n v="310"/>
    <n v="3382.1665551199999"/>
  </r>
  <r>
    <n v="2013"/>
    <s v="2D1"/>
    <x v="15"/>
    <n v="27101"/>
    <n v="3338006"/>
    <n v="12"/>
    <s v="Litres"/>
    <s v="Input"/>
    <n v="27040"/>
    <n v="1"/>
    <s v="CO2"/>
    <n v="73.3"/>
    <n v="3.3200000000000001E-5"/>
    <n v="1"/>
    <m/>
    <n v="0"/>
    <n v="0"/>
    <n v="21"/>
    <m/>
    <n v="0"/>
    <n v="0"/>
    <n v="310"/>
    <n v="65.803462400000001"/>
  </r>
  <r>
    <n v="2013"/>
    <s v="2D1"/>
    <x v="15"/>
    <n v="27101"/>
    <n v="3338006"/>
    <n v="12"/>
    <s v="Litres"/>
    <s v="Input"/>
    <n v="1875551"/>
    <n v="1"/>
    <s v="CO2"/>
    <n v="73.3"/>
    <n v="3.3200000000000001E-5"/>
    <n v="1"/>
    <m/>
    <n v="0"/>
    <n v="0"/>
    <n v="21"/>
    <m/>
    <n v="0"/>
    <n v="0"/>
    <n v="310"/>
    <n v="4564.2658915599995"/>
  </r>
  <r>
    <n v="2013"/>
    <s v="2D1"/>
    <x v="15"/>
    <n v="27102"/>
    <n v="3338001"/>
    <n v="12"/>
    <s v="Litres"/>
    <s v="Input"/>
    <n v="74093"/>
    <n v="1"/>
    <s v="CO2"/>
    <n v="73.3"/>
    <n v="3.3200000000000001E-5"/>
    <n v="1"/>
    <m/>
    <n v="0"/>
    <n v="0"/>
    <n v="21"/>
    <m/>
    <n v="0"/>
    <n v="0"/>
    <n v="310"/>
    <n v="180.30976107999999"/>
  </r>
  <r>
    <n v="2013"/>
    <s v="2D1"/>
    <x v="15"/>
    <n v="27102"/>
    <n v="3338004"/>
    <n v="12"/>
    <s v="Litres"/>
    <s v="Input"/>
    <n v="109972"/>
    <n v="1"/>
    <s v="CO2"/>
    <n v="73.3"/>
    <n v="3.3200000000000001E-5"/>
    <n v="1"/>
    <m/>
    <n v="0"/>
    <n v="0"/>
    <n v="21"/>
    <m/>
    <n v="0"/>
    <n v="0"/>
    <n v="310"/>
    <n v="267.62346031999999"/>
  </r>
  <r>
    <n v="2013"/>
    <s v="2D1"/>
    <x v="15"/>
    <n v="27102"/>
    <n v="3338006"/>
    <n v="12"/>
    <s v="Litres"/>
    <s v="Input"/>
    <n v="189782"/>
    <n v="2"/>
    <s v="CO2"/>
    <n v="73.3"/>
    <n v="3.3200000000000001E-5"/>
    <n v="1"/>
    <m/>
    <n v="0"/>
    <n v="0"/>
    <n v="21"/>
    <m/>
    <n v="0"/>
    <n v="0"/>
    <n v="310"/>
    <n v="461.84588392000001"/>
  </r>
  <r>
    <n v="2013"/>
    <s v="2D1"/>
    <x v="15"/>
    <n v="27102"/>
    <n v="3338006"/>
    <n v="12"/>
    <s v="Litres"/>
    <s v="Input"/>
    <n v="3524127"/>
    <n v="7"/>
    <s v="CO2"/>
    <n v="73.3"/>
    <n v="3.3200000000000001E-5"/>
    <n v="1"/>
    <m/>
    <n v="0"/>
    <n v="0"/>
    <n v="21"/>
    <m/>
    <n v="0"/>
    <n v="0"/>
    <n v="310"/>
    <n v="8576.1745021200004"/>
  </r>
  <r>
    <n v="2013"/>
    <s v="2D1"/>
    <x v="15"/>
    <n v="27102"/>
    <n v="3338006"/>
    <n v="12"/>
    <s v="Litres"/>
    <s v="Input"/>
    <n v="37601"/>
    <n v="1"/>
    <s v="CO2"/>
    <n v="73.3"/>
    <n v="3.3200000000000001E-5"/>
    <n v="1"/>
    <m/>
    <n v="0"/>
    <n v="0"/>
    <n v="21"/>
    <m/>
    <n v="0"/>
    <n v="0"/>
    <n v="310"/>
    <n v="91.504289559999989"/>
  </r>
  <r>
    <n v="2013"/>
    <s v="2D1"/>
    <x v="15"/>
    <n v="27102"/>
    <n v="3338006"/>
    <n v="12"/>
    <s v="Litres"/>
    <s v="Input"/>
    <n v="34754"/>
    <n v="2"/>
    <s v="CO2"/>
    <n v="73.3"/>
    <n v="3.3200000000000001E-5"/>
    <n v="1"/>
    <m/>
    <n v="0"/>
    <n v="0"/>
    <n v="21"/>
    <m/>
    <n v="0"/>
    <n v="0"/>
    <n v="310"/>
    <n v="84.575944239999998"/>
  </r>
  <r>
    <n v="2013"/>
    <s v="2D1"/>
    <x v="15"/>
    <n v="27102"/>
    <n v="3338006"/>
    <n v="12"/>
    <s v="Litres"/>
    <s v="Input"/>
    <n v="4906181"/>
    <n v="3"/>
    <s v="CO2"/>
    <n v="73.3"/>
    <n v="3.3200000000000001E-5"/>
    <n v="1"/>
    <m/>
    <n v="0"/>
    <n v="0"/>
    <n v="21"/>
    <m/>
    <n v="0"/>
    <n v="0"/>
    <n v="310"/>
    <n v="11939.485834360001"/>
  </r>
  <r>
    <n v="2013"/>
    <s v="2D1"/>
    <x v="15"/>
    <n v="27102"/>
    <n v="3338006"/>
    <n v="12"/>
    <s v="Litres"/>
    <s v="Input"/>
    <n v="694624"/>
    <n v="1"/>
    <s v="CO2"/>
    <n v="73.3"/>
    <n v="3.3200000000000001E-5"/>
    <n v="1"/>
    <m/>
    <n v="0"/>
    <n v="0"/>
    <n v="21"/>
    <m/>
    <n v="0"/>
    <n v="0"/>
    <n v="310"/>
    <n v="1690.4091814399999"/>
  </r>
  <r>
    <n v="2013"/>
    <s v="2D1"/>
    <x v="15"/>
    <n v="27102"/>
    <n v="3338006"/>
    <n v="12"/>
    <s v="Litres"/>
    <s v="Input"/>
    <n v="18616"/>
    <n v="1"/>
    <s v="CO2"/>
    <n v="73.3"/>
    <n v="3.3200000000000001E-5"/>
    <n v="1"/>
    <m/>
    <n v="0"/>
    <n v="0"/>
    <n v="21"/>
    <m/>
    <n v="0"/>
    <n v="0"/>
    <n v="310"/>
    <n v="45.303152960000006"/>
  </r>
  <r>
    <n v="2013"/>
    <s v="2D1"/>
    <x v="15"/>
    <n v="27102"/>
    <n v="3338006"/>
    <n v="12"/>
    <s v="Litres"/>
    <s v="Input"/>
    <n v="57921"/>
    <n v="2"/>
    <s v="CO2"/>
    <n v="73.3"/>
    <n v="3.3200000000000001E-5"/>
    <n v="1"/>
    <m/>
    <n v="0"/>
    <n v="0"/>
    <n v="21"/>
    <m/>
    <n v="0"/>
    <n v="0"/>
    <n v="310"/>
    <n v="140.95422876000001"/>
  </r>
  <r>
    <n v="2013"/>
    <s v="2D1"/>
    <x v="15"/>
    <n v="27102"/>
    <n v="3338006"/>
    <n v="12"/>
    <s v="Litres"/>
    <s v="Input"/>
    <n v="295830.5"/>
    <n v="3"/>
    <s v="CO2"/>
    <n v="73.3"/>
    <n v="3.3200000000000001E-5"/>
    <n v="1"/>
    <m/>
    <n v="0"/>
    <n v="0"/>
    <n v="21"/>
    <m/>
    <n v="0"/>
    <n v="0"/>
    <n v="310"/>
    <n v="719.92127157999994"/>
  </r>
  <r>
    <n v="2013"/>
    <s v="2D1"/>
    <x v="15"/>
    <n v="27102"/>
    <n v="3338006"/>
    <n v="12"/>
    <s v="Litres"/>
    <s v="Input"/>
    <n v="16800"/>
    <n v="1"/>
    <s v="CO2"/>
    <n v="73.3"/>
    <n v="3.3200000000000001E-5"/>
    <n v="1"/>
    <m/>
    <n v="0"/>
    <n v="0"/>
    <n v="21"/>
    <m/>
    <n v="0"/>
    <n v="0"/>
    <n v="310"/>
    <n v="40.883808000000002"/>
  </r>
  <r>
    <n v="2013"/>
    <s v="2D1"/>
    <x v="15"/>
    <n v="27102"/>
    <n v="3338006"/>
    <n v="12"/>
    <s v="Litres"/>
    <s v="Input"/>
    <n v="55400"/>
    <n v="2"/>
    <s v="CO2"/>
    <n v="73.3"/>
    <n v="3.3200000000000001E-5"/>
    <n v="1"/>
    <m/>
    <n v="0"/>
    <n v="0"/>
    <n v="21"/>
    <m/>
    <n v="0"/>
    <n v="0"/>
    <n v="310"/>
    <n v="134.81922399999999"/>
  </r>
  <r>
    <n v="2013"/>
    <s v="2D1"/>
    <x v="15"/>
    <n v="27102"/>
    <n v="3338006"/>
    <n v="12"/>
    <s v="Litres"/>
    <s v="Input"/>
    <n v="558340"/>
    <n v="2"/>
    <s v="CO2"/>
    <n v="73.3"/>
    <n v="3.3200000000000001E-5"/>
    <n v="1"/>
    <m/>
    <n v="0"/>
    <n v="0"/>
    <n v="21"/>
    <m/>
    <n v="0"/>
    <n v="0"/>
    <n v="310"/>
    <n v="1358.7538904"/>
  </r>
  <r>
    <n v="2013"/>
    <s v="2D1"/>
    <x v="15"/>
    <n v="27102"/>
    <n v="3338006"/>
    <n v="12"/>
    <s v="Litres"/>
    <s v="Input"/>
    <n v="245132"/>
    <n v="1"/>
    <s v="CO2"/>
    <n v="73.3"/>
    <n v="3.3200000000000001E-5"/>
    <n v="1"/>
    <m/>
    <n v="0"/>
    <n v="0"/>
    <n v="21"/>
    <m/>
    <n v="0"/>
    <n v="0"/>
    <n v="310"/>
    <n v="596.54342991999988"/>
  </r>
  <r>
    <n v="2013"/>
    <s v="2D1"/>
    <x v="15"/>
    <n v="27102"/>
    <n v="3338006"/>
    <n v="12"/>
    <s v="Litres"/>
    <s v="Input"/>
    <n v="2604"/>
    <n v="1"/>
    <s v="CO2"/>
    <n v="73.3"/>
    <n v="3.3200000000000001E-5"/>
    <n v="1"/>
    <m/>
    <n v="0"/>
    <n v="0"/>
    <n v="21"/>
    <m/>
    <n v="0"/>
    <n v="0"/>
    <n v="310"/>
    <n v="6.3369902399999996"/>
  </r>
  <r>
    <n v="2013"/>
    <s v="2D1"/>
    <x v="15"/>
    <n v="27102"/>
    <n v="3338006"/>
    <n v="12"/>
    <s v="Litres"/>
    <s v="Input"/>
    <n v="201982"/>
    <n v="2"/>
    <s v="CO2"/>
    <n v="73.3"/>
    <n v="3.3200000000000001E-5"/>
    <n v="1"/>
    <m/>
    <n v="0"/>
    <n v="0"/>
    <n v="21"/>
    <m/>
    <n v="0"/>
    <n v="0"/>
    <n v="310"/>
    <n v="491.53531592000002"/>
  </r>
  <r>
    <n v="2013"/>
    <s v="2D1"/>
    <x v="15"/>
    <n v="27102"/>
    <n v="3338006"/>
    <n v="12"/>
    <s v="Litres"/>
    <s v="Input"/>
    <n v="225000"/>
    <n v="4"/>
    <s v="CO2"/>
    <n v="73.3"/>
    <n v="3.3200000000000001E-5"/>
    <n v="1"/>
    <m/>
    <n v="0"/>
    <n v="0"/>
    <n v="21"/>
    <m/>
    <n v="0"/>
    <n v="0"/>
    <n v="310"/>
    <n v="547.55100000000004"/>
  </r>
  <r>
    <n v="2013"/>
    <s v="2D1"/>
    <x v="15"/>
    <n v="27102"/>
    <n v="3338006"/>
    <n v="12"/>
    <s v="Litres"/>
    <s v="Input"/>
    <n v="10403632"/>
    <n v="1"/>
    <s v="CO2"/>
    <n v="73.3"/>
    <n v="3.3200000000000001E-5"/>
    <n v="1"/>
    <m/>
    <n v="0"/>
    <n v="0"/>
    <n v="21"/>
    <m/>
    <n v="0"/>
    <n v="0"/>
    <n v="310"/>
    <n v="25317.862689920003"/>
  </r>
  <r>
    <n v="2013"/>
    <s v="2D1"/>
    <x v="15"/>
    <n v="27102"/>
    <n v="3338006"/>
    <n v="12"/>
    <s v="Litres"/>
    <s v="Input"/>
    <n v="625289"/>
    <n v="1"/>
    <s v="CO2"/>
    <n v="73.3"/>
    <n v="3.3200000000000001E-5"/>
    <n v="1"/>
    <m/>
    <n v="0"/>
    <n v="0"/>
    <n v="21"/>
    <m/>
    <n v="0"/>
    <n v="0"/>
    <n v="310"/>
    <n v="1521.6782988399998"/>
  </r>
  <r>
    <n v="2013"/>
    <s v="2D1"/>
    <x v="15"/>
    <n v="27102"/>
    <n v="3338006"/>
    <n v="12"/>
    <s v="Litres"/>
    <s v="Input"/>
    <n v="127683"/>
    <n v="4"/>
    <s v="CO2"/>
    <n v="73.3"/>
    <n v="3.3200000000000001E-5"/>
    <n v="1"/>
    <m/>
    <n v="0"/>
    <n v="0"/>
    <n v="21"/>
    <m/>
    <n v="0"/>
    <n v="0"/>
    <n v="310"/>
    <n v="310.72424148000005"/>
  </r>
  <r>
    <n v="2013"/>
    <s v="2D1"/>
    <x v="15"/>
    <n v="27102"/>
    <n v="3338006"/>
    <n v="12"/>
    <s v="Litres"/>
    <s v="Input"/>
    <n v="337962"/>
    <n v="1"/>
    <s v="CO2"/>
    <n v="73.3"/>
    <n v="3.3200000000000001E-5"/>
    <n v="1"/>
    <m/>
    <n v="0"/>
    <n v="0"/>
    <n v="21"/>
    <m/>
    <n v="0"/>
    <n v="0"/>
    <n v="310"/>
    <n v="822.45080471999995"/>
  </r>
  <r>
    <n v="2013"/>
    <s v="2D1"/>
    <x v="15"/>
    <n v="27102"/>
    <n v="3338006"/>
    <n v="12"/>
    <s v="Litres"/>
    <s v="Input"/>
    <n v="5780559"/>
    <n v="2"/>
    <s v="CO2"/>
    <n v="73.3"/>
    <n v="3.3200000000000001E-5"/>
    <n v="1"/>
    <m/>
    <n v="0"/>
    <n v="0"/>
    <n v="21"/>
    <m/>
    <n v="0"/>
    <n v="0"/>
    <n v="310"/>
    <n v="14067.337160040001"/>
  </r>
  <r>
    <n v="2013"/>
    <s v="2D1"/>
    <x v="15"/>
    <n v="27102"/>
    <n v="3338006"/>
    <n v="12"/>
    <s v="Litres"/>
    <s v="Input"/>
    <n v="35386"/>
    <n v="1"/>
    <s v="CO2"/>
    <n v="73.3"/>
    <n v="3.3200000000000001E-5"/>
    <n v="1"/>
    <m/>
    <n v="0"/>
    <n v="0"/>
    <n v="21"/>
    <m/>
    <n v="0"/>
    <n v="0"/>
    <n v="310"/>
    <n v="86.113954159999992"/>
  </r>
  <r>
    <n v="2013"/>
    <s v="2D1"/>
    <x v="15"/>
    <n v="27102"/>
    <n v="3338006"/>
    <n v="12"/>
    <s v="Litres"/>
    <s v="Input"/>
    <n v="2644038.5"/>
    <n v="1"/>
    <s v="CO2"/>
    <n v="73.3"/>
    <n v="3.3200000000000001E-5"/>
    <n v="1"/>
    <m/>
    <n v="0"/>
    <n v="0"/>
    <n v="21"/>
    <m/>
    <n v="0"/>
    <n v="0"/>
    <n v="310"/>
    <n v="6434.4263320599994"/>
  </r>
  <r>
    <n v="2013"/>
    <s v="2D1"/>
    <x v="15"/>
    <n v="27102"/>
    <n v="3338006"/>
    <n v="12"/>
    <s v="Litres"/>
    <s v="Input"/>
    <n v="254343"/>
    <n v="1"/>
    <s v="CO2"/>
    <n v="73.3"/>
    <n v="3.3200000000000001E-5"/>
    <n v="1"/>
    <m/>
    <n v="0"/>
    <n v="0"/>
    <n v="21"/>
    <m/>
    <n v="0"/>
    <n v="0"/>
    <n v="310"/>
    <n v="618.95895107999991"/>
  </r>
  <r>
    <n v="2013"/>
    <s v="2D1"/>
    <x v="15"/>
    <n v="27102"/>
    <n v="3338006"/>
    <n v="12"/>
    <s v="Litres"/>
    <s v="Input"/>
    <n v="413613"/>
    <n v="2"/>
    <s v="CO2"/>
    <n v="73.3"/>
    <n v="3.3200000000000001E-5"/>
    <n v="1"/>
    <m/>
    <n v="0"/>
    <n v="0"/>
    <n v="21"/>
    <m/>
    <n v="0"/>
    <n v="0"/>
    <n v="310"/>
    <n v="1006.55205228"/>
  </r>
  <r>
    <n v="2013"/>
    <s v="2D1"/>
    <x v="15"/>
    <n v="27102"/>
    <n v="3338006"/>
    <n v="12"/>
    <s v="Litres"/>
    <s v="Input"/>
    <n v="4960487"/>
    <n v="2"/>
    <s v="CO2"/>
    <n v="73.3"/>
    <n v="3.3200000000000001E-5"/>
    <n v="1"/>
    <m/>
    <n v="0"/>
    <n v="0"/>
    <n v="21"/>
    <m/>
    <n v="0"/>
    <n v="0"/>
    <n v="310"/>
    <n v="12071.642743719998"/>
  </r>
  <r>
    <n v="2013"/>
    <s v="2D1"/>
    <x v="15"/>
    <n v="27102"/>
    <n v="3338006"/>
    <n v="12"/>
    <s v="Litres"/>
    <s v="Input"/>
    <n v="1656425"/>
    <n v="2"/>
    <s v="CO2"/>
    <n v="73.3"/>
    <n v="3.3200000000000001E-5"/>
    <n v="1"/>
    <m/>
    <n v="0"/>
    <n v="0"/>
    <n v="21"/>
    <m/>
    <n v="0"/>
    <n v="0"/>
    <n v="310"/>
    <n v="4031.0096229999999"/>
  </r>
  <r>
    <n v="2013"/>
    <s v="2D1"/>
    <x v="15"/>
    <n v="27102"/>
    <n v="3338006"/>
    <n v="12"/>
    <s v="Litres"/>
    <s v="Input"/>
    <n v="742126.5"/>
    <n v="2"/>
    <s v="CO2"/>
    <n v="73.3"/>
    <n v="3.3200000000000001E-5"/>
    <n v="1"/>
    <m/>
    <n v="0"/>
    <n v="0"/>
    <n v="21"/>
    <m/>
    <n v="0"/>
    <n v="0"/>
    <n v="310"/>
    <n v="1806.0093653399999"/>
  </r>
  <r>
    <n v="2013"/>
    <s v="2D1"/>
    <x v="15"/>
    <n v="27102"/>
    <n v="3338006"/>
    <n v="12"/>
    <s v="Litres"/>
    <s v="Input"/>
    <n v="952964"/>
    <n v="1"/>
    <s v="CO2"/>
    <n v="73.3"/>
    <n v="3.3200000000000001E-5"/>
    <n v="1"/>
    <m/>
    <n v="0"/>
    <n v="0"/>
    <n v="21"/>
    <m/>
    <n v="0"/>
    <n v="0"/>
    <n v="310"/>
    <n v="2319.0950718399999"/>
  </r>
  <r>
    <n v="2013"/>
    <s v="2D1"/>
    <x v="15"/>
    <n v="27102"/>
    <n v="3338006"/>
    <n v="12"/>
    <s v="Litres"/>
    <s v="Input"/>
    <n v="38886"/>
    <n v="2"/>
    <s v="CO2"/>
    <n v="73.3"/>
    <n v="3.3200000000000001E-5"/>
    <n v="1"/>
    <m/>
    <n v="0"/>
    <n v="0"/>
    <n v="21"/>
    <m/>
    <n v="0"/>
    <n v="0"/>
    <n v="310"/>
    <n v="94.631414159999991"/>
  </r>
  <r>
    <n v="2013"/>
    <s v="2D1"/>
    <x v="15"/>
    <n v="27102"/>
    <n v="3338006"/>
    <n v="12"/>
    <s v="Litres"/>
    <s v="Input"/>
    <n v="429773"/>
    <n v="3"/>
    <s v="CO2"/>
    <n v="73.3"/>
    <n v="3.3200000000000001E-5"/>
    <n v="1"/>
    <m/>
    <n v="0"/>
    <n v="0"/>
    <n v="21"/>
    <m/>
    <n v="0"/>
    <n v="0"/>
    <n v="310"/>
    <n v="1045.87838188"/>
  </r>
  <r>
    <n v="2013"/>
    <s v="2D1"/>
    <x v="15"/>
    <n v="27102"/>
    <n v="3338006"/>
    <n v="12"/>
    <s v="Litres"/>
    <s v="Input"/>
    <n v="414360"/>
    <n v="1"/>
    <s v="CO2"/>
    <n v="73.3"/>
    <n v="3.3200000000000001E-5"/>
    <n v="1"/>
    <m/>
    <n v="0"/>
    <n v="0"/>
    <n v="21"/>
    <m/>
    <n v="0"/>
    <n v="0"/>
    <n v="310"/>
    <n v="1008.3699216"/>
  </r>
  <r>
    <n v="2013"/>
    <s v="2D1"/>
    <x v="15"/>
    <n v="27102"/>
    <n v="3338006"/>
    <n v="12"/>
    <s v="Litres"/>
    <s v="Input"/>
    <n v="992821"/>
    <n v="3"/>
    <s v="CO2"/>
    <n v="73.3"/>
    <n v="3.3200000000000001E-5"/>
    <n v="1"/>
    <m/>
    <n v="0"/>
    <n v="0"/>
    <n v="21"/>
    <m/>
    <n v="0"/>
    <n v="0"/>
    <n v="310"/>
    <n v="2416.0894727599998"/>
  </r>
  <r>
    <n v="2013"/>
    <s v="2D1"/>
    <x v="15"/>
    <n v="27102"/>
    <n v="3338006"/>
    <n v="12"/>
    <s v="Litres"/>
    <s v="Input"/>
    <n v="505849"/>
    <n v="3"/>
    <s v="CO2"/>
    <n v="73.3"/>
    <n v="3.3200000000000001E-5"/>
    <n v="1"/>
    <m/>
    <n v="0"/>
    <n v="0"/>
    <n v="21"/>
    <m/>
    <n v="0"/>
    <n v="0"/>
    <n v="310"/>
    <n v="1231.0138924399998"/>
  </r>
  <r>
    <n v="2013"/>
    <s v="2D1"/>
    <x v="15"/>
    <n v="27102"/>
    <n v="3338006"/>
    <n v="12"/>
    <s v="Litres"/>
    <s v="Input"/>
    <n v="115028"/>
    <n v="2"/>
    <s v="CO2"/>
    <n v="73.3"/>
    <n v="3.3200000000000001E-5"/>
    <n v="1"/>
    <m/>
    <n v="0"/>
    <n v="0"/>
    <n v="21"/>
    <m/>
    <n v="0"/>
    <n v="0"/>
    <n v="310"/>
    <n v="279.92753968"/>
  </r>
  <r>
    <n v="2013"/>
    <s v="2D1"/>
    <x v="15"/>
    <n v="27102"/>
    <n v="3338006"/>
    <n v="12"/>
    <s v="Litres"/>
    <s v="Input"/>
    <n v="3880489"/>
    <n v="2"/>
    <s v="CO2"/>
    <n v="73.3"/>
    <n v="3.3200000000000001E-5"/>
    <n v="1"/>
    <m/>
    <n v="0"/>
    <n v="0"/>
    <n v="21"/>
    <m/>
    <n v="0"/>
    <n v="0"/>
    <n v="310"/>
    <n v="9443.4028108399998"/>
  </r>
  <r>
    <n v="2013"/>
    <s v="2D1"/>
    <x v="15"/>
    <n v="27102"/>
    <n v="3338006"/>
    <n v="12"/>
    <s v="Litres"/>
    <s v="Input"/>
    <n v="519107"/>
    <n v="2"/>
    <s v="CO2"/>
    <n v="73.3"/>
    <n v="3.3200000000000001E-5"/>
    <n v="1"/>
    <m/>
    <n v="0"/>
    <n v="0"/>
    <n v="21"/>
    <m/>
    <n v="0"/>
    <n v="0"/>
    <n v="310"/>
    <n v="1263.27803092"/>
  </r>
  <r>
    <n v="2013"/>
    <s v="2D1"/>
    <x v="15"/>
    <n v="27102"/>
    <n v="3338006"/>
    <n v="12"/>
    <s v="Litres"/>
    <s v="Input"/>
    <n v="224935"/>
    <n v="1"/>
    <s v="CO2"/>
    <n v="73.3"/>
    <n v="3.3200000000000001E-5"/>
    <n v="1"/>
    <m/>
    <n v="0"/>
    <n v="0"/>
    <n v="21"/>
    <m/>
    <n v="0"/>
    <n v="0"/>
    <n v="310"/>
    <n v="547.39281860000006"/>
  </r>
  <r>
    <n v="2013"/>
    <s v="2D1"/>
    <x v="15"/>
    <n v="27102"/>
    <n v="3338006"/>
    <n v="12"/>
    <s v="Litres"/>
    <s v="Input"/>
    <n v="292591"/>
    <n v="2"/>
    <s v="CO2"/>
    <n v="73.3"/>
    <n v="3.3200000000000001E-5"/>
    <n v="1"/>
    <m/>
    <n v="0"/>
    <n v="0"/>
    <n v="21"/>
    <m/>
    <n v="0"/>
    <n v="0"/>
    <n v="310"/>
    <n v="712.03775396000003"/>
  </r>
  <r>
    <n v="2013"/>
    <s v="2D1"/>
    <x v="15"/>
    <n v="27102"/>
    <n v="3338006"/>
    <n v="12"/>
    <s v="Litres"/>
    <s v="Input"/>
    <n v="172315"/>
    <n v="1"/>
    <s v="CO2"/>
    <n v="73.3"/>
    <n v="3.3200000000000001E-5"/>
    <n v="1"/>
    <m/>
    <n v="0"/>
    <n v="0"/>
    <n v="21"/>
    <m/>
    <n v="0"/>
    <n v="0"/>
    <n v="310"/>
    <n v="419.33889140000002"/>
  </r>
  <r>
    <n v="2013"/>
    <s v="2D1"/>
    <x v="15"/>
    <n v="27102"/>
    <n v="3338006"/>
    <n v="12"/>
    <s v="Litres"/>
    <s v="Input"/>
    <n v="19128"/>
    <n v="2"/>
    <s v="CO2"/>
    <n v="73.3"/>
    <n v="3.3200000000000001E-5"/>
    <n v="1"/>
    <m/>
    <n v="0"/>
    <n v="0"/>
    <n v="21"/>
    <m/>
    <n v="0"/>
    <n v="0"/>
    <n v="310"/>
    <n v="46.549135679999999"/>
  </r>
  <r>
    <n v="2013"/>
    <s v="2D1"/>
    <x v="15"/>
    <n v="27102"/>
    <n v="3338006"/>
    <n v="12"/>
    <s v="Litres"/>
    <s v="Input"/>
    <n v="12650"/>
    <n v="1"/>
    <s v="CO2"/>
    <n v="73.3"/>
    <n v="3.3200000000000001E-5"/>
    <n v="1"/>
    <m/>
    <n v="0"/>
    <n v="0"/>
    <n v="21"/>
    <m/>
    <n v="0"/>
    <n v="0"/>
    <n v="310"/>
    <n v="30.784534000000001"/>
  </r>
  <r>
    <n v="2013"/>
    <s v="2D1"/>
    <x v="15"/>
    <n v="27102"/>
    <n v="3338006"/>
    <n v="12"/>
    <s v="Litres"/>
    <s v="Input"/>
    <n v="851007"/>
    <n v="1"/>
    <s v="CO2"/>
    <n v="73.3"/>
    <n v="3.3200000000000001E-5"/>
    <n v="1"/>
    <m/>
    <n v="0"/>
    <n v="0"/>
    <n v="21"/>
    <m/>
    <n v="0"/>
    <n v="0"/>
    <n v="310"/>
    <n v="2070.97659492"/>
  </r>
  <r>
    <n v="2013"/>
    <s v="2D1"/>
    <x v="15"/>
    <n v="27102"/>
    <n v="3338006"/>
    <n v="12"/>
    <s v="Litres"/>
    <s v="Input"/>
    <n v="68"/>
    <n v="1"/>
    <s v="CO2"/>
    <n v="73.3"/>
    <n v="3.3200000000000001E-5"/>
    <n v="1"/>
    <m/>
    <n v="0"/>
    <n v="0"/>
    <n v="21"/>
    <m/>
    <n v="0"/>
    <n v="0"/>
    <n v="310"/>
    <n v="0.16548208"/>
  </r>
  <r>
    <n v="2013"/>
    <s v="2D1"/>
    <x v="15"/>
    <n v="27102"/>
    <n v="3338006"/>
    <n v="12"/>
    <s v="Litres"/>
    <s v="Input"/>
    <n v="113526"/>
    <n v="1"/>
    <s v="CO2"/>
    <n v="73.3"/>
    <n v="3.3200000000000001E-5"/>
    <n v="1"/>
    <m/>
    <n v="0"/>
    <n v="0"/>
    <n v="21"/>
    <m/>
    <n v="0"/>
    <n v="0"/>
    <n v="310"/>
    <n v="276.27233256"/>
  </r>
  <r>
    <n v="2013"/>
    <s v="2D1"/>
    <x v="15"/>
    <n v="27102"/>
    <n v="3338006"/>
    <n v="12"/>
    <s v="Litres"/>
    <s v="Input"/>
    <n v="338416"/>
    <n v="1"/>
    <s v="CO2"/>
    <n v="73.3"/>
    <n v="3.3200000000000001E-5"/>
    <n v="1"/>
    <m/>
    <n v="0"/>
    <n v="0"/>
    <n v="21"/>
    <m/>
    <n v="0"/>
    <n v="0"/>
    <n v="310"/>
    <n v="823.55564096000001"/>
  </r>
  <r>
    <n v="2013"/>
    <s v="2D1"/>
    <x v="15"/>
    <n v="27102"/>
    <n v="3338006"/>
    <n v="12"/>
    <s v="Litres"/>
    <s v="Input"/>
    <n v="1693049"/>
    <n v="1"/>
    <s v="CO2"/>
    <n v="73.3"/>
    <n v="3.3200000000000001E-5"/>
    <n v="1"/>
    <m/>
    <n v="0"/>
    <n v="0"/>
    <n v="21"/>
    <m/>
    <n v="0"/>
    <n v="0"/>
    <n v="310"/>
    <n v="4120.13632444"/>
  </r>
  <r>
    <n v="2013"/>
    <s v="2D1"/>
    <x v="15"/>
    <n v="27102"/>
    <n v="3338006"/>
    <n v="12"/>
    <s v="Litres"/>
    <s v="Input"/>
    <n v="1114675"/>
    <n v="1"/>
    <s v="CO2"/>
    <n v="73.3"/>
    <n v="3.3200000000000001E-5"/>
    <n v="1"/>
    <m/>
    <n v="0"/>
    <n v="0"/>
    <n v="21"/>
    <m/>
    <n v="0"/>
    <n v="0"/>
    <n v="310"/>
    <n v="2712.6284930000002"/>
  </r>
  <r>
    <n v="2013"/>
    <s v="2D1"/>
    <x v="15"/>
    <n v="27102"/>
    <n v="3338006"/>
    <n v="12"/>
    <s v="Litres"/>
    <s v="Input"/>
    <n v="918480"/>
    <n v="3"/>
    <s v="CO2"/>
    <n v="73.3"/>
    <n v="3.3200000000000001E-5"/>
    <n v="1"/>
    <m/>
    <n v="0"/>
    <n v="0"/>
    <n v="21"/>
    <m/>
    <n v="0"/>
    <n v="0"/>
    <n v="310"/>
    <n v="2235.1761888000001"/>
  </r>
  <r>
    <n v="2013"/>
    <s v="2D1"/>
    <x v="15"/>
    <n v="27102"/>
    <n v="3338006"/>
    <n v="12"/>
    <s v="Litres"/>
    <s v="Input"/>
    <n v="867570"/>
    <n v="1"/>
    <s v="CO2"/>
    <n v="73.3"/>
    <n v="3.3200000000000001E-5"/>
    <n v="1"/>
    <m/>
    <n v="0"/>
    <n v="0"/>
    <n v="21"/>
    <m/>
    <n v="0"/>
    <n v="0"/>
    <n v="310"/>
    <n v="2111.2836492000001"/>
  </r>
  <r>
    <n v="2013"/>
    <s v="2D1"/>
    <x v="15"/>
    <n v="27102"/>
    <n v="3338006"/>
    <n v="12"/>
    <s v="Litres"/>
    <s v="Input"/>
    <n v="1499149"/>
    <n v="2"/>
    <s v="CO2"/>
    <n v="73.3"/>
    <n v="3.3200000000000001E-5"/>
    <n v="1"/>
    <m/>
    <n v="0"/>
    <n v="0"/>
    <n v="21"/>
    <m/>
    <n v="0"/>
    <n v="0"/>
    <n v="310"/>
    <n v="3648.26904044"/>
  </r>
  <r>
    <n v="2013"/>
    <s v="2D1"/>
    <x v="15"/>
    <n v="27102"/>
    <n v="3338006"/>
    <n v="12"/>
    <s v="Litres"/>
    <s v="Input"/>
    <n v="500273"/>
    <n v="1"/>
    <s v="CO2"/>
    <n v="73.3"/>
    <n v="3.3200000000000001E-5"/>
    <n v="1"/>
    <m/>
    <n v="0"/>
    <n v="0"/>
    <n v="21"/>
    <m/>
    <n v="0"/>
    <n v="0"/>
    <n v="310"/>
    <n v="1217.4443618799999"/>
  </r>
  <r>
    <n v="2013"/>
    <s v="2D1"/>
    <x v="15"/>
    <n v="27102"/>
    <n v="3338006"/>
    <n v="12"/>
    <s v="Litres"/>
    <s v="Input"/>
    <n v="259976"/>
    <n v="2"/>
    <s v="CO2"/>
    <n v="73.3"/>
    <n v="3.3200000000000001E-5"/>
    <n v="1"/>
    <m/>
    <n v="0"/>
    <n v="0"/>
    <n v="21"/>
    <m/>
    <n v="0"/>
    <n v="0"/>
    <n v="310"/>
    <n v="632.66719455999998"/>
  </r>
  <r>
    <n v="2013"/>
    <s v="2D1"/>
    <x v="15"/>
    <n v="27102"/>
    <n v="3338006"/>
    <n v="12"/>
    <s v="Litres"/>
    <s v="Input"/>
    <n v="121756"/>
    <n v="2"/>
    <s v="CO2"/>
    <n v="73.3"/>
    <n v="3.3200000000000001E-5"/>
    <n v="1"/>
    <m/>
    <n v="0"/>
    <n v="0"/>
    <n v="21"/>
    <m/>
    <n v="0"/>
    <n v="0"/>
    <n v="310"/>
    <n v="296.30053135999998"/>
  </r>
  <r>
    <n v="2013"/>
    <s v="2D1"/>
    <x v="15"/>
    <n v="27102"/>
    <n v="3338006"/>
    <n v="12"/>
    <s v="Litres"/>
    <s v="Input"/>
    <n v="2987000"/>
    <n v="1"/>
    <s v="CO2"/>
    <n v="73.3"/>
    <n v="3.3200000000000001E-5"/>
    <n v="1"/>
    <m/>
    <n v="0"/>
    <n v="0"/>
    <n v="21"/>
    <m/>
    <n v="0"/>
    <n v="0"/>
    <n v="310"/>
    <n v="7269.0437200000006"/>
  </r>
  <r>
    <n v="2013"/>
    <s v="2D1"/>
    <x v="15"/>
    <n v="27102"/>
    <n v="3338006"/>
    <n v="12"/>
    <s v="Litres"/>
    <s v="Input"/>
    <n v="495046"/>
    <n v="2"/>
    <s v="CO2"/>
    <n v="73.3"/>
    <n v="3.3200000000000001E-5"/>
    <n v="1"/>
    <m/>
    <n v="0"/>
    <n v="0"/>
    <n v="21"/>
    <m/>
    <n v="0"/>
    <n v="0"/>
    <n v="310"/>
    <n v="1204.7241437599998"/>
  </r>
  <r>
    <n v="2013"/>
    <s v="2D1"/>
    <x v="15"/>
    <n v="27102"/>
    <n v="3338006"/>
    <n v="12"/>
    <s v="Litres"/>
    <s v="Input"/>
    <n v="121340"/>
    <n v="1"/>
    <s v="CO2"/>
    <n v="73.3"/>
    <n v="3.3200000000000001E-5"/>
    <n v="1"/>
    <m/>
    <n v="0"/>
    <n v="0"/>
    <n v="21"/>
    <m/>
    <n v="0"/>
    <n v="0"/>
    <n v="310"/>
    <n v="295.28817040000001"/>
  </r>
  <r>
    <n v="2013"/>
    <s v="2D1"/>
    <x v="15"/>
    <n v="27102"/>
    <n v="3338006"/>
    <n v="12"/>
    <s v="Litres"/>
    <s v="Input"/>
    <n v="45019"/>
    <n v="2"/>
    <s v="CO2"/>
    <n v="73.3"/>
    <n v="3.3200000000000001E-5"/>
    <n v="1"/>
    <m/>
    <n v="0"/>
    <n v="0"/>
    <n v="21"/>
    <m/>
    <n v="0"/>
    <n v="0"/>
    <n v="310"/>
    <n v="109.55643764"/>
  </r>
  <r>
    <n v="2013"/>
    <s v="2D1"/>
    <x v="15"/>
    <n v="27102"/>
    <n v="3338006"/>
    <n v="12"/>
    <s v="Litres"/>
    <s v="Input"/>
    <n v="2580150"/>
    <n v="2"/>
    <s v="CO2"/>
    <n v="73.3"/>
    <n v="3.3200000000000001E-5"/>
    <n v="1"/>
    <m/>
    <n v="0"/>
    <n v="0"/>
    <n v="21"/>
    <m/>
    <n v="0"/>
    <n v="0"/>
    <n v="310"/>
    <n v="6278.949834"/>
  </r>
  <r>
    <n v="2013"/>
    <s v="2D1"/>
    <x v="15"/>
    <n v="27102"/>
    <n v="3338006"/>
    <n v="12"/>
    <s v="Litres"/>
    <s v="Input"/>
    <n v="65235"/>
    <n v="1"/>
    <s v="CO2"/>
    <n v="73.3"/>
    <n v="3.3200000000000001E-5"/>
    <n v="1"/>
    <m/>
    <n v="0"/>
    <n v="0"/>
    <n v="21"/>
    <m/>
    <n v="0"/>
    <n v="0"/>
    <n v="310"/>
    <n v="158.7532866"/>
  </r>
  <r>
    <n v="2013"/>
    <s v="2D1"/>
    <x v="15"/>
    <n v="27102"/>
    <n v="3338006"/>
    <n v="12"/>
    <s v="Litres"/>
    <s v="Input"/>
    <n v="159993"/>
    <n v="1"/>
    <s v="CO2"/>
    <n v="73.3"/>
    <n v="3.3200000000000001E-5"/>
    <n v="1"/>
    <m/>
    <n v="0"/>
    <n v="0"/>
    <n v="21"/>
    <m/>
    <n v="0"/>
    <n v="0"/>
    <n v="310"/>
    <n v="389.35256508000003"/>
  </r>
  <r>
    <n v="2013"/>
    <s v="2D1"/>
    <x v="15"/>
    <n v="27102"/>
    <n v="3338006"/>
    <n v="12"/>
    <s v="Litres"/>
    <s v="Input"/>
    <n v="926360"/>
    <n v="1"/>
    <s v="CO2"/>
    <n v="73.3"/>
    <n v="3.3200000000000001E-5"/>
    <n v="1"/>
    <m/>
    <n v="0"/>
    <n v="0"/>
    <n v="21"/>
    <m/>
    <n v="0"/>
    <n v="0"/>
    <n v="310"/>
    <n v="2254.3526416"/>
  </r>
  <r>
    <n v="2013"/>
    <s v="2D1"/>
    <x v="15"/>
    <n v="27102"/>
    <n v="3338006"/>
    <n v="12"/>
    <s v="Litres"/>
    <s v="Input"/>
    <n v="23004"/>
    <n v="1"/>
    <s v="CO2"/>
    <n v="73.3"/>
    <n v="3.3200000000000001E-5"/>
    <n v="1"/>
    <m/>
    <n v="0"/>
    <n v="0"/>
    <n v="21"/>
    <m/>
    <n v="0"/>
    <n v="0"/>
    <n v="310"/>
    <n v="55.981614239999999"/>
  </r>
  <r>
    <n v="2013"/>
    <s v="2D1"/>
    <x v="15"/>
    <n v="27102"/>
    <n v="3338006"/>
    <n v="12"/>
    <s v="Litres"/>
    <s v="Input"/>
    <n v="800852"/>
    <n v="2"/>
    <s v="CO2"/>
    <n v="73.3"/>
    <n v="3.3200000000000001E-5"/>
    <n v="1"/>
    <m/>
    <n v="0"/>
    <n v="0"/>
    <n v="21"/>
    <m/>
    <n v="0"/>
    <n v="0"/>
    <n v="310"/>
    <n v="1948.9213931199999"/>
  </r>
  <r>
    <n v="2013"/>
    <s v="2D1"/>
    <x v="15"/>
    <n v="27102"/>
    <n v="3338006"/>
    <n v="12"/>
    <s v="Litres"/>
    <s v="Input"/>
    <n v="98985"/>
    <n v="3"/>
    <s v="CO2"/>
    <n v="73.3"/>
    <n v="3.3200000000000001E-5"/>
    <n v="1"/>
    <m/>
    <n v="0"/>
    <n v="0"/>
    <n v="21"/>
    <m/>
    <n v="0"/>
    <n v="0"/>
    <n v="310"/>
    <n v="240.88593660000001"/>
  </r>
  <r>
    <n v="2013"/>
    <s v="2D1"/>
    <x v="15"/>
    <n v="27102"/>
    <n v="3338006"/>
    <n v="12"/>
    <s v="Litres"/>
    <s v="Input"/>
    <n v="84301"/>
    <n v="2"/>
    <s v="CO2"/>
    <n v="73.3"/>
    <n v="3.3200000000000001E-5"/>
    <n v="1"/>
    <m/>
    <n v="0"/>
    <n v="0"/>
    <n v="21"/>
    <m/>
    <n v="0"/>
    <n v="0"/>
    <n v="310"/>
    <n v="205.15154156"/>
  </r>
  <r>
    <n v="2013"/>
    <s v="2D1"/>
    <x v="15"/>
    <n v="27102"/>
    <n v="3338006"/>
    <n v="12"/>
    <s v="Litres"/>
    <s v="Input"/>
    <n v="1774"/>
    <n v="1"/>
    <s v="CO2"/>
    <n v="73.3"/>
    <n v="3.3200000000000001E-5"/>
    <n v="1"/>
    <m/>
    <n v="0"/>
    <n v="0"/>
    <n v="21"/>
    <m/>
    <n v="0"/>
    <n v="0"/>
    <n v="310"/>
    <n v="4.3171354400000004"/>
  </r>
  <r>
    <n v="2013"/>
    <s v="2D1"/>
    <x v="15"/>
    <n v="27102"/>
    <n v="3338006"/>
    <n v="12"/>
    <s v="Litres"/>
    <s v="Input"/>
    <n v="21432445"/>
    <n v="2"/>
    <s v="CO2"/>
    <n v="73.3"/>
    <n v="3.3200000000000001E-5"/>
    <n v="1"/>
    <m/>
    <n v="0"/>
    <n v="0"/>
    <n v="21"/>
    <m/>
    <n v="0"/>
    <n v="0"/>
    <n v="310"/>
    <n v="52157.140854199999"/>
  </r>
  <r>
    <n v="2013"/>
    <s v="2D1"/>
    <x v="15"/>
    <n v="27102"/>
    <n v="3338006"/>
    <n v="12"/>
    <s v="Litres"/>
    <s v="Input"/>
    <n v="415196"/>
    <n v="1"/>
    <s v="CO2"/>
    <n v="73.3"/>
    <n v="3.3200000000000001E-5"/>
    <n v="1"/>
    <m/>
    <n v="0"/>
    <n v="0"/>
    <n v="21"/>
    <m/>
    <n v="0"/>
    <n v="0"/>
    <n v="310"/>
    <n v="1010.4043777599999"/>
  </r>
  <r>
    <n v="2013"/>
    <s v="2D1"/>
    <x v="15"/>
    <n v="27102"/>
    <n v="3338006"/>
    <n v="12"/>
    <s v="Litres"/>
    <s v="Input"/>
    <n v="131895"/>
    <n v="1"/>
    <s v="CO2"/>
    <n v="73.3"/>
    <n v="3.3200000000000001E-5"/>
    <n v="1"/>
    <m/>
    <n v="0"/>
    <n v="0"/>
    <n v="21"/>
    <m/>
    <n v="0"/>
    <n v="0"/>
    <n v="310"/>
    <n v="320.9743962"/>
  </r>
  <r>
    <n v="2013"/>
    <s v="2D1"/>
    <x v="15"/>
    <n v="27102"/>
    <n v="3338006"/>
    <n v="12"/>
    <s v="Litres"/>
    <s v="Input"/>
    <n v="1185069"/>
    <n v="1"/>
    <s v="CO2"/>
    <n v="73.3"/>
    <n v="3.3200000000000001E-5"/>
    <n v="1"/>
    <m/>
    <n v="0"/>
    <n v="0"/>
    <n v="21"/>
    <m/>
    <n v="0"/>
    <n v="0"/>
    <n v="310"/>
    <n v="2883.9365156399999"/>
  </r>
  <r>
    <n v="2013"/>
    <s v="2D1"/>
    <x v="15"/>
    <n v="27102"/>
    <n v="3338006"/>
    <n v="12"/>
    <s v="Litres"/>
    <s v="Input"/>
    <n v="2661832"/>
    <n v="1"/>
    <s v="CO2"/>
    <n v="73.3"/>
    <n v="3.3200000000000001E-5"/>
    <n v="1"/>
    <m/>
    <n v="0"/>
    <n v="0"/>
    <n v="21"/>
    <m/>
    <n v="0"/>
    <n v="0"/>
    <n v="310"/>
    <n v="6477.7278819200001"/>
  </r>
  <r>
    <n v="2013"/>
    <s v="2D1"/>
    <x v="15"/>
    <n v="27102"/>
    <n v="3338006"/>
    <n v="12"/>
    <s v="Litres"/>
    <s v="Input"/>
    <n v="729458"/>
    <n v="2"/>
    <s v="CO2"/>
    <n v="73.3"/>
    <n v="3.3200000000000001E-5"/>
    <n v="1"/>
    <m/>
    <n v="0"/>
    <n v="0"/>
    <n v="21"/>
    <m/>
    <n v="0"/>
    <n v="0"/>
    <n v="310"/>
    <n v="1775.17981048"/>
  </r>
  <r>
    <n v="2013"/>
    <s v="2D1"/>
    <x v="15"/>
    <n v="27102"/>
    <n v="3338006"/>
    <n v="12"/>
    <s v="Litres"/>
    <s v="Input"/>
    <n v="190492"/>
    <n v="1"/>
    <s v="CO2"/>
    <n v="73.3"/>
    <n v="3.3200000000000001E-5"/>
    <n v="1"/>
    <m/>
    <n v="0"/>
    <n v="0"/>
    <n v="21"/>
    <m/>
    <n v="0"/>
    <n v="0"/>
    <n v="310"/>
    <n v="463.57371152000002"/>
  </r>
  <r>
    <n v="2013"/>
    <s v="2D1"/>
    <x v="15"/>
    <n v="27102"/>
    <n v="3338006"/>
    <n v="12"/>
    <s v="Litres"/>
    <s v="Input"/>
    <n v="5538116"/>
    <n v="1"/>
    <s v="CO2"/>
    <n v="73.3"/>
    <n v="3.3200000000000001E-5"/>
    <n v="1"/>
    <m/>
    <n v="0"/>
    <n v="0"/>
    <n v="21"/>
    <m/>
    <n v="0"/>
    <n v="0"/>
    <n v="310"/>
    <n v="13477.337572960001"/>
  </r>
  <r>
    <n v="2013"/>
    <s v="2D1"/>
    <x v="15"/>
    <n v="27102"/>
    <n v="3338006"/>
    <n v="12"/>
    <s v="Litres"/>
    <s v="Input"/>
    <n v="31400"/>
    <n v="2"/>
    <s v="CO2"/>
    <n v="73.3"/>
    <n v="3.3200000000000001E-5"/>
    <n v="1"/>
    <m/>
    <n v="0"/>
    <n v="0"/>
    <n v="21"/>
    <m/>
    <n v="0"/>
    <n v="0"/>
    <n v="310"/>
    <n v="76.413784000000007"/>
  </r>
  <r>
    <n v="2013"/>
    <s v="2D1"/>
    <x v="15"/>
    <n v="27102"/>
    <n v="3338006"/>
    <n v="12"/>
    <s v="Litres"/>
    <s v="Input"/>
    <n v="1450950"/>
    <n v="1"/>
    <s v="CO2"/>
    <n v="73.3"/>
    <n v="3.3200000000000001E-5"/>
    <n v="1"/>
    <m/>
    <n v="0"/>
    <n v="0"/>
    <n v="21"/>
    <m/>
    <n v="0"/>
    <n v="0"/>
    <n v="310"/>
    <n v="3530.9738820000002"/>
  </r>
  <r>
    <n v="2013"/>
    <s v="2D1"/>
    <x v="15"/>
    <n v="27102"/>
    <n v="3338006"/>
    <n v="12"/>
    <s v="Litres"/>
    <s v="Input"/>
    <n v="77320"/>
    <n v="1"/>
    <s v="CO2"/>
    <n v="73.3"/>
    <n v="3.3200000000000001E-5"/>
    <n v="1"/>
    <m/>
    <n v="0"/>
    <n v="0"/>
    <n v="21"/>
    <m/>
    <n v="0"/>
    <n v="0"/>
    <n v="310"/>
    <n v="188.16285920000001"/>
  </r>
  <r>
    <n v="2013"/>
    <s v="2D1"/>
    <x v="15"/>
    <n v="27102"/>
    <n v="3338006"/>
    <n v="12"/>
    <s v="Litres"/>
    <s v="Input"/>
    <n v="11970"/>
    <n v="2"/>
    <s v="CO2"/>
    <n v="73.3"/>
    <n v="3.3200000000000001E-5"/>
    <n v="1"/>
    <m/>
    <n v="0"/>
    <n v="0"/>
    <n v="21"/>
    <m/>
    <n v="0"/>
    <n v="0"/>
    <n v="310"/>
    <n v="29.129713200000001"/>
  </r>
  <r>
    <n v="2013"/>
    <s v="2D1"/>
    <x v="15"/>
    <n v="27102"/>
    <n v="3338006"/>
    <n v="12"/>
    <s v="Litres"/>
    <s v="Input"/>
    <n v="83463"/>
    <n v="1"/>
    <s v="CO2"/>
    <n v="73.3"/>
    <n v="3.3200000000000001E-5"/>
    <n v="1"/>
    <m/>
    <n v="0"/>
    <n v="0"/>
    <n v="21"/>
    <m/>
    <n v="0"/>
    <n v="0"/>
    <n v="310"/>
    <n v="203.11221827999998"/>
  </r>
  <r>
    <n v="2013"/>
    <s v="2D1"/>
    <x v="15"/>
    <n v="27102"/>
    <n v="3338006"/>
    <n v="12"/>
    <s v="Litres"/>
    <s v="Input"/>
    <n v="66780"/>
    <n v="1"/>
    <s v="CO2"/>
    <n v="73.3"/>
    <n v="3.3200000000000001E-5"/>
    <n v="1"/>
    <m/>
    <n v="0"/>
    <n v="0"/>
    <n v="21"/>
    <m/>
    <n v="0"/>
    <n v="0"/>
    <n v="310"/>
    <n v="162.51313680000001"/>
  </r>
  <r>
    <n v="2013"/>
    <s v="2D1"/>
    <x v="15"/>
    <n v="27102"/>
    <n v="3338006"/>
    <n v="12"/>
    <s v="Litres"/>
    <s v="Input"/>
    <n v="122963"/>
    <n v="2"/>
    <s v="CO2"/>
    <n v="73.3"/>
    <n v="3.3200000000000001E-5"/>
    <n v="1"/>
    <m/>
    <n v="0"/>
    <n v="0"/>
    <n v="21"/>
    <m/>
    <n v="0"/>
    <n v="0"/>
    <n v="310"/>
    <n v="299.23783828000001"/>
  </r>
  <r>
    <n v="2013"/>
    <s v="2D1"/>
    <x v="15"/>
    <n v="27102"/>
    <n v="3338006"/>
    <n v="12"/>
    <s v="Litres"/>
    <s v="Input"/>
    <n v="2515252.5"/>
    <n v="2"/>
    <s v="CO2"/>
    <n v="73.3"/>
    <n v="3.3200000000000001E-5"/>
    <n v="1"/>
    <m/>
    <n v="0"/>
    <n v="0"/>
    <n v="21"/>
    <m/>
    <n v="0"/>
    <n v="0"/>
    <n v="310"/>
    <n v="6121.0178739000003"/>
  </r>
  <r>
    <n v="2013"/>
    <s v="2D1"/>
    <x v="15"/>
    <n v="27102"/>
    <n v="3338006"/>
    <n v="12"/>
    <s v="Litres"/>
    <s v="Input"/>
    <n v="235022"/>
    <n v="4"/>
    <s v="CO2"/>
    <n v="73.3"/>
    <n v="3.3200000000000001E-5"/>
    <n v="1"/>
    <m/>
    <n v="0"/>
    <n v="0"/>
    <n v="21"/>
    <m/>
    <n v="0"/>
    <n v="0"/>
    <n v="310"/>
    <n v="571.94013831999996"/>
  </r>
  <r>
    <n v="2013"/>
    <s v="2D1"/>
    <x v="15"/>
    <n v="27102"/>
    <n v="3338006"/>
    <n v="12"/>
    <s v="Litres"/>
    <s v="Input"/>
    <n v="22044"/>
    <n v="3"/>
    <s v="CO2"/>
    <n v="73.3"/>
    <n v="3.3200000000000001E-5"/>
    <n v="1"/>
    <m/>
    <n v="0"/>
    <n v="0"/>
    <n v="21"/>
    <m/>
    <n v="0"/>
    <n v="0"/>
    <n v="310"/>
    <n v="53.645396640000001"/>
  </r>
  <r>
    <n v="2013"/>
    <s v="2D1"/>
    <x v="15"/>
    <n v="27102"/>
    <n v="3338006"/>
    <n v="12"/>
    <s v="Litres"/>
    <s v="Input"/>
    <n v="1229468"/>
    <n v="1"/>
    <s v="CO2"/>
    <n v="73.3"/>
    <n v="3.3200000000000001E-5"/>
    <n v="1"/>
    <m/>
    <n v="0"/>
    <n v="0"/>
    <n v="21"/>
    <m/>
    <n v="0"/>
    <n v="0"/>
    <n v="310"/>
    <n v="2991.9841460799998"/>
  </r>
  <r>
    <n v="2013"/>
    <s v="2D1"/>
    <x v="15"/>
    <n v="27102"/>
    <n v="3338006"/>
    <n v="12"/>
    <s v="Litres"/>
    <s v="Input"/>
    <n v="531981"/>
    <n v="2"/>
    <s v="CO2"/>
    <n v="73.3"/>
    <n v="3.3200000000000001E-5"/>
    <n v="1"/>
    <m/>
    <n v="0"/>
    <n v="0"/>
    <n v="21"/>
    <m/>
    <n v="0"/>
    <n v="0"/>
    <n v="310"/>
    <n v="1294.6076823599999"/>
  </r>
  <r>
    <n v="2013"/>
    <s v="2D1"/>
    <x v="15"/>
    <n v="27102"/>
    <n v="3338006"/>
    <n v="12"/>
    <s v="Litres"/>
    <s v="Input"/>
    <n v="10626"/>
    <n v="1"/>
    <s v="CO2"/>
    <n v="73.3"/>
    <n v="3.3200000000000001E-5"/>
    <n v="1"/>
    <m/>
    <n v="0"/>
    <n v="0"/>
    <n v="21"/>
    <m/>
    <n v="0"/>
    <n v="0"/>
    <n v="310"/>
    <n v="25.859008559999999"/>
  </r>
  <r>
    <n v="2013"/>
    <s v="2D1"/>
    <x v="15"/>
    <n v="27102"/>
    <n v="3338006"/>
    <n v="12"/>
    <s v="Litres"/>
    <s v="Input"/>
    <n v="160740"/>
    <n v="1"/>
    <s v="CO2"/>
    <n v="73.3"/>
    <n v="3.3200000000000001E-5"/>
    <n v="1"/>
    <m/>
    <n v="0"/>
    <n v="0"/>
    <n v="21"/>
    <m/>
    <n v="0"/>
    <n v="0"/>
    <n v="310"/>
    <n v="391.17043440000003"/>
  </r>
  <r>
    <n v="2013"/>
    <s v="2D1"/>
    <x v="15"/>
    <n v="27102"/>
    <n v="3338006"/>
    <n v="12"/>
    <s v="Litres"/>
    <s v="Input"/>
    <n v="108900"/>
    <n v="1"/>
    <s v="CO2"/>
    <n v="73.3"/>
    <n v="3.3200000000000001E-5"/>
    <n v="1"/>
    <m/>
    <n v="0"/>
    <n v="0"/>
    <n v="21"/>
    <m/>
    <n v="0"/>
    <n v="0"/>
    <n v="310"/>
    <n v="265.01468399999999"/>
  </r>
  <r>
    <n v="2013"/>
    <s v="2D1"/>
    <x v="15"/>
    <n v="27102"/>
    <n v="3338006"/>
    <n v="12"/>
    <s v="Litres"/>
    <s v="Input"/>
    <n v="121482"/>
    <n v="3"/>
    <s v="CO2"/>
    <n v="73.3"/>
    <n v="3.3200000000000001E-5"/>
    <n v="1"/>
    <m/>
    <n v="0"/>
    <n v="0"/>
    <n v="21"/>
    <m/>
    <n v="0"/>
    <n v="0"/>
    <n v="310"/>
    <n v="295.63373591999999"/>
  </r>
  <r>
    <n v="2013"/>
    <s v="2D1"/>
    <x v="15"/>
    <n v="27102"/>
    <n v="3338006"/>
    <n v="12"/>
    <s v="Litres"/>
    <s v="Input"/>
    <n v="255670"/>
    <n v="1"/>
    <s v="CO2"/>
    <n v="73.3"/>
    <n v="3.3200000000000001E-5"/>
    <n v="1"/>
    <m/>
    <n v="0"/>
    <n v="0"/>
    <n v="21"/>
    <m/>
    <n v="0"/>
    <n v="0"/>
    <n v="310"/>
    <n v="622.1882852"/>
  </r>
  <r>
    <n v="2013"/>
    <s v="2D1"/>
    <x v="15"/>
    <n v="27102"/>
    <n v="3338006"/>
    <n v="12"/>
    <s v="Litres"/>
    <s v="Input"/>
    <n v="52268"/>
    <n v="2"/>
    <s v="CO2"/>
    <n v="73.3"/>
    <n v="3.3200000000000001E-5"/>
    <n v="1"/>
    <m/>
    <n v="0"/>
    <n v="0"/>
    <n v="21"/>
    <m/>
    <n v="0"/>
    <n v="0"/>
    <n v="310"/>
    <n v="127.19731408"/>
  </r>
  <r>
    <n v="2013"/>
    <s v="2D1"/>
    <x v="15"/>
    <n v="27102"/>
    <n v="3338006"/>
    <n v="12"/>
    <s v="Litres"/>
    <s v="Input"/>
    <n v="7288"/>
    <n v="1"/>
    <s v="CO2"/>
    <n v="73.3"/>
    <n v="3.3200000000000001E-5"/>
    <n v="1"/>
    <m/>
    <n v="0"/>
    <n v="0"/>
    <n v="21"/>
    <m/>
    <n v="0"/>
    <n v="0"/>
    <n v="310"/>
    <n v="17.735785280000002"/>
  </r>
  <r>
    <n v="2013"/>
    <s v="2D1"/>
    <x v="15"/>
    <n v="27102"/>
    <n v="3338006"/>
    <n v="12"/>
    <s v="Litres"/>
    <s v="Input"/>
    <n v="1271"/>
    <n v="1"/>
    <s v="CO2"/>
    <n v="73.3"/>
    <n v="3.3200000000000001E-5"/>
    <n v="1"/>
    <m/>
    <n v="0"/>
    <n v="0"/>
    <n v="21"/>
    <m/>
    <n v="0"/>
    <n v="0"/>
    <n v="310"/>
    <n v="3.0930547600000002"/>
  </r>
  <r>
    <n v="2013"/>
    <s v="2D1"/>
    <x v="15"/>
    <n v="27102"/>
    <n v="3338006"/>
    <n v="12"/>
    <s v="Litres"/>
    <s v="Input"/>
    <n v="15224"/>
    <n v="2"/>
    <s v="CO2"/>
    <n v="73.3"/>
    <n v="3.3200000000000001E-5"/>
    <n v="1"/>
    <m/>
    <n v="0"/>
    <n v="0"/>
    <n v="21"/>
    <m/>
    <n v="0"/>
    <n v="0"/>
    <n v="310"/>
    <n v="37.048517439999998"/>
  </r>
  <r>
    <n v="2013"/>
    <s v="2D1"/>
    <x v="15"/>
    <n v="27102"/>
    <n v="3338006"/>
    <n v="12"/>
    <s v="Litres"/>
    <s v="Input"/>
    <n v="96250"/>
    <n v="2"/>
    <s v="CO2"/>
    <n v="73.3"/>
    <n v="3.3200000000000001E-5"/>
    <n v="1"/>
    <m/>
    <n v="0"/>
    <n v="0"/>
    <n v="21"/>
    <m/>
    <n v="0"/>
    <n v="0"/>
    <n v="310"/>
    <n v="234.23015000000001"/>
  </r>
  <r>
    <n v="2013"/>
    <s v="2D1"/>
    <x v="15"/>
    <n v="27102"/>
    <n v="3338006"/>
    <n v="12"/>
    <s v="Litres"/>
    <s v="Input"/>
    <n v="694278"/>
    <n v="3"/>
    <s v="CO2"/>
    <n v="73.3"/>
    <n v="3.3200000000000001E-5"/>
    <n v="1"/>
    <m/>
    <n v="0"/>
    <n v="0"/>
    <n v="21"/>
    <m/>
    <n v="0"/>
    <n v="0"/>
    <n v="310"/>
    <n v="1689.56716968"/>
  </r>
  <r>
    <n v="2013"/>
    <s v="2D1"/>
    <x v="15"/>
    <n v="27102"/>
    <n v="3338006"/>
    <n v="12"/>
    <s v="Litres"/>
    <s v="Input"/>
    <n v="3530875"/>
    <n v="1"/>
    <s v="CO2"/>
    <n v="73.3"/>
    <n v="3.3200000000000001E-5"/>
    <n v="1"/>
    <m/>
    <n v="0"/>
    <n v="0"/>
    <n v="21"/>
    <m/>
    <n v="0"/>
    <n v="0"/>
    <n v="310"/>
    <n v="8592.5961650000008"/>
  </r>
  <r>
    <n v="2013"/>
    <s v="2D1"/>
    <x v="15"/>
    <n v="27102"/>
    <n v="3338006"/>
    <n v="12"/>
    <s v="Litres"/>
    <s v="Input"/>
    <n v="52380"/>
    <n v="1"/>
    <s v="CO2"/>
    <n v="73.3"/>
    <n v="3.3200000000000001E-5"/>
    <n v="1"/>
    <m/>
    <n v="0"/>
    <n v="0"/>
    <n v="21"/>
    <m/>
    <n v="0"/>
    <n v="0"/>
    <n v="310"/>
    <n v="127.4698728"/>
  </r>
  <r>
    <n v="2013"/>
    <s v="2D1"/>
    <x v="15"/>
    <n v="27102"/>
    <n v="3338006"/>
    <n v="12"/>
    <s v="Litres"/>
    <s v="Input"/>
    <n v="321097.5"/>
    <n v="2"/>
    <s v="CO2"/>
    <n v="73.3"/>
    <n v="3.3200000000000001E-5"/>
    <n v="1"/>
    <m/>
    <n v="0"/>
    <n v="0"/>
    <n v="21"/>
    <m/>
    <n v="0"/>
    <n v="0"/>
    <n v="310"/>
    <n v="781.41003209999997"/>
  </r>
  <r>
    <n v="2013"/>
    <s v="2D1"/>
    <x v="15"/>
    <n v="27102"/>
    <n v="3338006"/>
    <n v="12"/>
    <s v="Litres"/>
    <s v="Input"/>
    <n v="52845"/>
    <n v="1"/>
    <s v="CO2"/>
    <n v="73.3"/>
    <n v="3.3200000000000001E-5"/>
    <n v="1"/>
    <m/>
    <n v="0"/>
    <n v="0"/>
    <n v="21"/>
    <m/>
    <n v="0"/>
    <n v="0"/>
    <n v="310"/>
    <n v="128.6014782"/>
  </r>
  <r>
    <n v="2013"/>
    <s v="2D1"/>
    <x v="15"/>
    <n v="27102"/>
    <n v="3338006"/>
    <n v="12"/>
    <s v="Litres"/>
    <s v="Input"/>
    <n v="145"/>
    <n v="1"/>
    <s v="CO2"/>
    <n v="73.3"/>
    <n v="3.3200000000000001E-5"/>
    <n v="1"/>
    <m/>
    <n v="0"/>
    <n v="0"/>
    <n v="21"/>
    <m/>
    <n v="0"/>
    <n v="0"/>
    <n v="310"/>
    <n v="0.35286620000000002"/>
  </r>
  <r>
    <n v="2013"/>
    <s v="2D1"/>
    <x v="15"/>
    <n v="27102"/>
    <n v="3338006"/>
    <n v="12"/>
    <s v="Litres"/>
    <s v="Input"/>
    <n v="1957232"/>
    <n v="3"/>
    <s v="CO2"/>
    <n v="73.3"/>
    <n v="3.3200000000000001E-5"/>
    <n v="1"/>
    <m/>
    <n v="0"/>
    <n v="0"/>
    <n v="21"/>
    <m/>
    <n v="0"/>
    <n v="0"/>
    <n v="310"/>
    <n v="4763.0415059199995"/>
  </r>
  <r>
    <n v="2013"/>
    <s v="2D1"/>
    <x v="15"/>
    <n v="27102"/>
    <n v="3338006"/>
    <n v="12"/>
    <s v="Litres"/>
    <s v="Input"/>
    <n v="4537.5"/>
    <n v="1"/>
    <s v="CO2"/>
    <n v="73.3"/>
    <n v="3.3200000000000001E-5"/>
    <n v="1"/>
    <m/>
    <n v="0"/>
    <n v="0"/>
    <n v="21"/>
    <m/>
    <n v="0"/>
    <n v="0"/>
    <n v="310"/>
    <n v="11.0422785"/>
  </r>
  <r>
    <n v="2013"/>
    <s v="2D1"/>
    <x v="15"/>
    <n v="27102"/>
    <n v="3338006"/>
    <n v="12"/>
    <s v="Litres"/>
    <s v="Input"/>
    <n v="2833498"/>
    <n v="3"/>
    <s v="CO2"/>
    <n v="73.3"/>
    <n v="3.3200000000000001E-5"/>
    <n v="1"/>
    <m/>
    <n v="0"/>
    <n v="0"/>
    <n v="21"/>
    <m/>
    <n v="0"/>
    <n v="0"/>
    <n v="310"/>
    <n v="6895.4873928800007"/>
  </r>
  <r>
    <n v="2013"/>
    <s v="2D1"/>
    <x v="15"/>
    <n v="27102"/>
    <n v="3338006"/>
    <n v="12"/>
    <s v="Litres"/>
    <s v="Input"/>
    <n v="4561513"/>
    <n v="1"/>
    <s v="CO2"/>
    <n v="73.3"/>
    <n v="3.3200000000000001E-5"/>
    <n v="1"/>
    <m/>
    <n v="0"/>
    <n v="0"/>
    <n v="21"/>
    <m/>
    <n v="0"/>
    <n v="0"/>
    <n v="310"/>
    <n v="11100.715576279999"/>
  </r>
  <r>
    <n v="2013"/>
    <s v="2D1"/>
    <x v="15"/>
    <n v="27102"/>
    <n v="3338006"/>
    <n v="12"/>
    <s v="Litres"/>
    <s v="Input"/>
    <n v="254194.5"/>
    <n v="1"/>
    <s v="CO2"/>
    <n v="73.3"/>
    <n v="3.3200000000000001E-5"/>
    <n v="1"/>
    <m/>
    <n v="0"/>
    <n v="0"/>
    <n v="21"/>
    <m/>
    <n v="0"/>
    <n v="0"/>
    <n v="310"/>
    <n v="618.5975674199999"/>
  </r>
  <r>
    <n v="2013"/>
    <s v="2D1"/>
    <x v="15"/>
    <n v="27102"/>
    <n v="3338006"/>
    <n v="12"/>
    <s v="Litres"/>
    <s v="Input"/>
    <n v="135920"/>
    <n v="2"/>
    <s v="CO2"/>
    <n v="73.3"/>
    <n v="3.3200000000000001E-5"/>
    <n v="1"/>
    <m/>
    <n v="0"/>
    <n v="0"/>
    <n v="21"/>
    <m/>
    <n v="0"/>
    <n v="0"/>
    <n v="310"/>
    <n v="330.76947519999999"/>
  </r>
  <r>
    <n v="2013"/>
    <s v="2D1"/>
    <x v="15"/>
    <n v="27102"/>
    <n v="3338006"/>
    <n v="12"/>
    <s v="Litres"/>
    <s v="Input"/>
    <n v="407120"/>
    <n v="1"/>
    <s v="CO2"/>
    <n v="73.3"/>
    <n v="3.3200000000000001E-5"/>
    <n v="1"/>
    <m/>
    <n v="0"/>
    <n v="0"/>
    <n v="21"/>
    <m/>
    <n v="0"/>
    <n v="0"/>
    <n v="310"/>
    <n v="990.75094720000004"/>
  </r>
  <r>
    <n v="2013"/>
    <s v="2D1"/>
    <x v="15"/>
    <n v="27102"/>
    <n v="3338006"/>
    <n v="12"/>
    <s v="Litres"/>
    <s v="Input"/>
    <n v="4778453.2138719996"/>
    <n v="1"/>
    <s v="CO2"/>
    <n v="73.3"/>
    <n v="3.3200000000000001E-5"/>
    <n v="1"/>
    <m/>
    <n v="0"/>
    <n v="0"/>
    <n v="21"/>
    <m/>
    <n v="0"/>
    <n v="0"/>
    <n v="310"/>
    <n v="11628.652603150344"/>
  </r>
  <r>
    <n v="2013"/>
    <s v="2D1"/>
    <x v="15"/>
    <n v="27102"/>
    <n v="3338006"/>
    <n v="12"/>
    <s v="Litres"/>
    <s v="Input"/>
    <n v="7843451"/>
    <n v="1"/>
    <s v="CO2"/>
    <n v="73.3"/>
    <n v="3.3200000000000001E-5"/>
    <n v="1"/>
    <m/>
    <n v="0"/>
    <n v="0"/>
    <n v="21"/>
    <m/>
    <n v="0"/>
    <n v="0"/>
    <n v="310"/>
    <n v="19087.50861556"/>
  </r>
  <r>
    <n v="2013"/>
    <s v="2D1"/>
    <x v="15"/>
    <n v="27102"/>
    <n v="3338006"/>
    <n v="12"/>
    <s v="Litres"/>
    <s v="Input"/>
    <n v="738983"/>
    <n v="1"/>
    <s v="CO2"/>
    <n v="73.3"/>
    <n v="3.3200000000000001E-5"/>
    <n v="1"/>
    <m/>
    <n v="0"/>
    <n v="0"/>
    <n v="21"/>
    <m/>
    <n v="0"/>
    <n v="0"/>
    <n v="310"/>
    <n v="1798.3594694799999"/>
  </r>
  <r>
    <n v="2013"/>
    <s v="2D1"/>
    <x v="15"/>
    <n v="27102"/>
    <n v="3338012"/>
    <n v="12"/>
    <s v="Litres"/>
    <s v="Input"/>
    <n v="1292"/>
    <n v="2"/>
    <s v="CO2"/>
    <n v="73.3"/>
    <n v="3.3200000000000001E-5"/>
    <n v="1"/>
    <m/>
    <n v="0"/>
    <n v="0"/>
    <n v="21"/>
    <m/>
    <n v="0"/>
    <n v="0"/>
    <n v="310"/>
    <n v="3.1441595199999997"/>
  </r>
  <r>
    <n v="2013"/>
    <s v="2D1"/>
    <x v="15"/>
    <n v="27103"/>
    <n v="3338002"/>
    <n v="12"/>
    <s v="Litres"/>
    <s v="Input"/>
    <n v="828"/>
    <n v="1"/>
    <s v="CO2"/>
    <n v="73.3"/>
    <n v="3.3200000000000001E-5"/>
    <n v="1"/>
    <m/>
    <n v="0"/>
    <n v="0"/>
    <n v="21"/>
    <m/>
    <n v="0"/>
    <n v="0"/>
    <n v="310"/>
    <n v="2.0149876799999999"/>
  </r>
  <r>
    <n v="2013"/>
    <s v="2D1"/>
    <x v="15"/>
    <n v="27103"/>
    <n v="3338006"/>
    <n v="12"/>
    <s v="Litres"/>
    <s v="Input"/>
    <n v="11256866.186096"/>
    <n v="1"/>
    <s v="CO2"/>
    <n v="73.3"/>
    <n v="3.3200000000000001E-5"/>
    <n v="1"/>
    <m/>
    <n v="0"/>
    <n v="0"/>
    <n v="21"/>
    <m/>
    <n v="0"/>
    <n v="0"/>
    <n v="310"/>
    <n v="27394.259275835782"/>
  </r>
  <r>
    <n v="2013"/>
    <s v="2D1"/>
    <x v="15"/>
    <n v="27104"/>
    <n v="3338006"/>
    <n v="12"/>
    <s v="Litres"/>
    <s v="Input"/>
    <n v="96752"/>
    <n v="2"/>
    <s v="CO2"/>
    <n v="73.3"/>
    <n v="3.3200000000000001E-5"/>
    <n v="1"/>
    <m/>
    <n v="0"/>
    <n v="0"/>
    <n v="21"/>
    <m/>
    <n v="0"/>
    <n v="0"/>
    <n v="310"/>
    <n v="235.45179711999998"/>
  </r>
  <r>
    <n v="2013"/>
    <s v="2D1"/>
    <x v="15"/>
    <n v="27104"/>
    <n v="3338006"/>
    <n v="12"/>
    <s v="Litres"/>
    <s v="Input"/>
    <n v="1289688"/>
    <n v="1"/>
    <s v="CO2"/>
    <n v="73.3"/>
    <n v="3.3200000000000001E-5"/>
    <n v="1"/>
    <m/>
    <n v="0"/>
    <n v="0"/>
    <n v="21"/>
    <m/>
    <n v="0"/>
    <n v="0"/>
    <n v="310"/>
    <n v="3138.5331292799997"/>
  </r>
  <r>
    <n v="2013"/>
    <s v="2D1"/>
    <x v="15"/>
    <n v="27104"/>
    <n v="3338006"/>
    <n v="12"/>
    <s v="Litres"/>
    <s v="Input"/>
    <n v="94000"/>
    <n v="2"/>
    <s v="CO2"/>
    <n v="73.3"/>
    <n v="3.3200000000000001E-5"/>
    <n v="1"/>
    <m/>
    <n v="0"/>
    <n v="0"/>
    <n v="21"/>
    <m/>
    <n v="0"/>
    <n v="0"/>
    <n v="310"/>
    <n v="228.75463999999999"/>
  </r>
  <r>
    <n v="2013"/>
    <s v="2D1"/>
    <x v="15"/>
    <n v="27104"/>
    <n v="3338006"/>
    <n v="12"/>
    <s v="Litres"/>
    <s v="Input"/>
    <n v="23377"/>
    <n v="1"/>
    <s v="CO2"/>
    <n v="73.3"/>
    <n v="3.3200000000000001E-5"/>
    <n v="1"/>
    <m/>
    <n v="0"/>
    <n v="0"/>
    <n v="21"/>
    <m/>
    <n v="0"/>
    <n v="0"/>
    <n v="310"/>
    <n v="56.889332119999999"/>
  </r>
  <r>
    <n v="2013"/>
    <s v="2D1"/>
    <x v="15"/>
    <n v="27104"/>
    <n v="3338006"/>
    <n v="12"/>
    <s v="Litres"/>
    <s v="Input"/>
    <n v="58414"/>
    <n v="2"/>
    <s v="CO2"/>
    <n v="73.3"/>
    <n v="3.3200000000000001E-5"/>
    <n v="1"/>
    <m/>
    <n v="0"/>
    <n v="0"/>
    <n v="21"/>
    <m/>
    <n v="0"/>
    <n v="0"/>
    <n v="310"/>
    <n v="142.15397384000002"/>
  </r>
  <r>
    <n v="2013"/>
    <s v="2D1"/>
    <x v="15"/>
    <n v="27104"/>
    <n v="3338006"/>
    <n v="12"/>
    <s v="Litres"/>
    <s v="Input"/>
    <n v="16739"/>
    <n v="2"/>
    <s v="CO2"/>
    <n v="73.3"/>
    <n v="3.3200000000000001E-5"/>
    <n v="1"/>
    <m/>
    <n v="0"/>
    <n v="0"/>
    <n v="21"/>
    <m/>
    <n v="0"/>
    <n v="0"/>
    <n v="310"/>
    <n v="40.735360839999998"/>
  </r>
  <r>
    <n v="2013"/>
    <s v="2D1"/>
    <x v="15"/>
    <n v="27201"/>
    <n v="3338006"/>
    <n v="12"/>
    <s v="Litres"/>
    <s v="Input"/>
    <n v="6897"/>
    <n v="1"/>
    <s v="CO2"/>
    <n v="73.3"/>
    <n v="3.3200000000000001E-5"/>
    <n v="1"/>
    <m/>
    <n v="0"/>
    <n v="0"/>
    <n v="21"/>
    <m/>
    <n v="0"/>
    <n v="0"/>
    <n v="310"/>
    <n v="16.784263320000001"/>
  </r>
  <r>
    <n v="2013"/>
    <s v="2D1"/>
    <x v="15"/>
    <n v="27310"/>
    <n v="3338002"/>
    <n v="12"/>
    <s v="Litres"/>
    <s v="Input"/>
    <n v="146324"/>
    <n v="2"/>
    <s v="CO2"/>
    <n v="73.3"/>
    <n v="3.3200000000000001E-5"/>
    <n v="1"/>
    <m/>
    <n v="0"/>
    <n v="0"/>
    <n v="21"/>
    <m/>
    <n v="0"/>
    <n v="0"/>
    <n v="310"/>
    <n v="356.08823343999995"/>
  </r>
  <r>
    <n v="2013"/>
    <s v="2D1"/>
    <x v="15"/>
    <n v="27310"/>
    <n v="3338002"/>
    <n v="12"/>
    <s v="Litres"/>
    <s v="Input"/>
    <n v="202113"/>
    <n v="2"/>
    <s v="CO2"/>
    <n v="73.3"/>
    <n v="3.3200000000000001E-5"/>
    <n v="1"/>
    <m/>
    <n v="0"/>
    <n v="0"/>
    <n v="21"/>
    <m/>
    <n v="0"/>
    <n v="0"/>
    <n v="310"/>
    <n v="491.85411227999998"/>
  </r>
  <r>
    <n v="2013"/>
    <s v="2D1"/>
    <x v="15"/>
    <n v="27339"/>
    <n v="3338006"/>
    <n v="12"/>
    <s v="Litres"/>
    <s v="Input"/>
    <n v="24670"/>
    <n v="2"/>
    <s v="CO2"/>
    <n v="73.3"/>
    <n v="3.3200000000000001E-5"/>
    <n v="1"/>
    <m/>
    <n v="0"/>
    <n v="0"/>
    <n v="21"/>
    <m/>
    <n v="0"/>
    <n v="0"/>
    <n v="310"/>
    <n v="60.035925200000001"/>
  </r>
  <r>
    <n v="2013"/>
    <s v="2D1"/>
    <x v="15"/>
    <n v="27501"/>
    <n v="3338099"/>
    <n v="12"/>
    <s v="Litres"/>
    <s v="Input"/>
    <n v="147522"/>
    <n v="3"/>
    <s v="CO2"/>
    <n v="73.3"/>
    <n v="3.3200000000000001E-5"/>
    <n v="1"/>
    <m/>
    <n v="0"/>
    <n v="0"/>
    <n v="21"/>
    <m/>
    <n v="0"/>
    <n v="0"/>
    <n v="310"/>
    <n v="359.00363831999999"/>
  </r>
  <r>
    <n v="2013"/>
    <s v="2D1"/>
    <x v="15"/>
    <n v="27503"/>
    <n v="3338006"/>
    <n v="12"/>
    <s v="Litres"/>
    <s v="Input"/>
    <n v="11268"/>
    <n v="1"/>
    <s v="CO2"/>
    <n v="73.3"/>
    <n v="3.3200000000000001E-5"/>
    <n v="1"/>
    <m/>
    <n v="0"/>
    <n v="0"/>
    <n v="21"/>
    <m/>
    <n v="0"/>
    <n v="0"/>
    <n v="310"/>
    <n v="27.42135408"/>
  </r>
  <r>
    <n v="2013"/>
    <s v="2D1"/>
    <x v="15"/>
    <n v="27900"/>
    <n v="3338006"/>
    <n v="12"/>
    <s v="Litres"/>
    <s v="Input"/>
    <n v="10946"/>
    <n v="1"/>
    <s v="CO2"/>
    <n v="73.3"/>
    <n v="3.3200000000000001E-5"/>
    <n v="1"/>
    <m/>
    <n v="0"/>
    <n v="0"/>
    <n v="21"/>
    <m/>
    <n v="0"/>
    <n v="0"/>
    <n v="310"/>
    <n v="26.63774776"/>
  </r>
  <r>
    <n v="2013"/>
    <s v="2D1"/>
    <x v="15"/>
    <n v="27900"/>
    <n v="3338006"/>
    <n v="12"/>
    <s v="Litres"/>
    <s v="Input"/>
    <n v="101475"/>
    <n v="1"/>
    <s v="CO2"/>
    <n v="73.3"/>
    <n v="3.3200000000000001E-5"/>
    <n v="1"/>
    <m/>
    <n v="0"/>
    <n v="0"/>
    <n v="21"/>
    <m/>
    <n v="0"/>
    <n v="0"/>
    <n v="310"/>
    <n v="246.94550100000001"/>
  </r>
  <r>
    <n v="2013"/>
    <s v="2D1"/>
    <x v="15"/>
    <n v="27900"/>
    <n v="3338006"/>
    <n v="12"/>
    <s v="Litres"/>
    <s v="Input"/>
    <n v="486122"/>
    <n v="1"/>
    <s v="CO2"/>
    <n v="73.3"/>
    <n v="3.3200000000000001E-5"/>
    <n v="1"/>
    <m/>
    <n v="0"/>
    <n v="0"/>
    <n v="21"/>
    <m/>
    <n v="0"/>
    <n v="0"/>
    <n v="310"/>
    <n v="1183.0070543200002"/>
  </r>
  <r>
    <n v="2013"/>
    <s v="2D1"/>
    <x v="15"/>
    <n v="27900"/>
    <n v="3338006"/>
    <n v="12"/>
    <s v="Litres"/>
    <s v="Input"/>
    <n v="28350"/>
    <n v="1"/>
    <s v="CO2"/>
    <n v="73.3"/>
    <n v="3.3200000000000001E-5"/>
    <n v="1"/>
    <m/>
    <n v="0"/>
    <n v="0"/>
    <n v="21"/>
    <m/>
    <n v="0"/>
    <n v="0"/>
    <n v="310"/>
    <n v="68.991426000000004"/>
  </r>
  <r>
    <n v="2013"/>
    <s v="2D1"/>
    <x v="15"/>
    <n v="27900"/>
    <n v="3338006"/>
    <n v="12"/>
    <s v="Litres"/>
    <s v="Input"/>
    <n v="700"/>
    <n v="1"/>
    <s v="CO2"/>
    <n v="73.3"/>
    <n v="3.3200000000000001E-5"/>
    <n v="1"/>
    <m/>
    <n v="0"/>
    <n v="0"/>
    <n v="21"/>
    <m/>
    <n v="0"/>
    <n v="0"/>
    <n v="310"/>
    <n v="1.703492"/>
  </r>
  <r>
    <n v="2013"/>
    <s v="2D1"/>
    <x v="15"/>
    <n v="28120"/>
    <n v="3338003"/>
    <n v="12"/>
    <s v="Litres"/>
    <s v="Input"/>
    <n v="1202"/>
    <n v="1"/>
    <s v="CO2"/>
    <n v="73.3"/>
    <n v="3.3200000000000001E-5"/>
    <n v="1"/>
    <m/>
    <n v="0"/>
    <n v="0"/>
    <n v="21"/>
    <m/>
    <n v="0"/>
    <n v="0"/>
    <n v="310"/>
    <n v="2.9251391199999999"/>
  </r>
  <r>
    <n v="2013"/>
    <s v="2D1"/>
    <x v="15"/>
    <n v="28132"/>
    <n v="3338006"/>
    <n v="12"/>
    <s v="Litres"/>
    <s v="Input"/>
    <n v="160"/>
    <n v="1"/>
    <s v="CO2"/>
    <n v="73.3"/>
    <n v="3.3200000000000001E-5"/>
    <n v="1"/>
    <m/>
    <n v="0"/>
    <n v="0"/>
    <n v="21"/>
    <m/>
    <n v="0"/>
    <n v="0"/>
    <n v="310"/>
    <n v="0.38936959999999998"/>
  </r>
  <r>
    <n v="2013"/>
    <s v="2D1"/>
    <x v="15"/>
    <n v="28132"/>
    <n v="3338013"/>
    <n v="12"/>
    <s v="Litres"/>
    <s v="Input"/>
    <n v="43285"/>
    <n v="1"/>
    <s v="CO2"/>
    <n v="73.3"/>
    <n v="3.3200000000000001E-5"/>
    <n v="1"/>
    <m/>
    <n v="0"/>
    <n v="0"/>
    <n v="21"/>
    <m/>
    <n v="0"/>
    <n v="0"/>
    <n v="310"/>
    <n v="105.3366446"/>
  </r>
  <r>
    <n v="2013"/>
    <s v="2D1"/>
    <x v="15"/>
    <n v="28140"/>
    <n v="3338002"/>
    <n v="12"/>
    <s v="Litres"/>
    <s v="Input"/>
    <n v="195"/>
    <n v="1"/>
    <s v="CO2"/>
    <n v="73.3"/>
    <n v="3.3200000000000001E-5"/>
    <n v="1"/>
    <m/>
    <n v="0"/>
    <n v="0"/>
    <n v="21"/>
    <m/>
    <n v="0"/>
    <n v="0"/>
    <n v="310"/>
    <n v="0.47454420000000003"/>
  </r>
  <r>
    <n v="2013"/>
    <s v="2D1"/>
    <x v="15"/>
    <n v="28140"/>
    <n v="3338002"/>
    <n v="12"/>
    <s v="Litres"/>
    <s v="Input"/>
    <n v="10100"/>
    <n v="3"/>
    <s v="CO2"/>
    <n v="73.3"/>
    <n v="3.3200000000000001E-5"/>
    <n v="1"/>
    <m/>
    <n v="0"/>
    <n v="0"/>
    <n v="21"/>
    <m/>
    <n v="0"/>
    <n v="0"/>
    <n v="310"/>
    <n v="24.578956000000002"/>
  </r>
  <r>
    <n v="2013"/>
    <s v="2D1"/>
    <x v="15"/>
    <n v="28140"/>
    <n v="3338009"/>
    <n v="12"/>
    <s v="Litres"/>
    <s v="Input"/>
    <n v="384456"/>
    <n v="1"/>
    <s v="CO2"/>
    <n v="73.3"/>
    <n v="3.3200000000000001E-5"/>
    <n v="1"/>
    <m/>
    <n v="0"/>
    <n v="0"/>
    <n v="21"/>
    <m/>
    <n v="0"/>
    <n v="0"/>
    <n v="310"/>
    <n v="935.59674336"/>
  </r>
  <r>
    <n v="2013"/>
    <s v="2D1"/>
    <x v="15"/>
    <n v="28140"/>
    <n v="3338009"/>
    <n v="12"/>
    <s v="Litres"/>
    <s v="Input"/>
    <n v="41478"/>
    <n v="1"/>
    <s v="CO2"/>
    <n v="73.3"/>
    <n v="3.3200000000000001E-5"/>
    <n v="1"/>
    <m/>
    <n v="0"/>
    <n v="0"/>
    <n v="21"/>
    <m/>
    <n v="0"/>
    <n v="0"/>
    <n v="310"/>
    <n v="100.93920168"/>
  </r>
  <r>
    <n v="2013"/>
    <s v="2D1"/>
    <x v="15"/>
    <n v="28161"/>
    <n v="3338013"/>
    <n v="12"/>
    <s v="Litres"/>
    <s v="Input"/>
    <n v="29784"/>
    <n v="1"/>
    <s v="CO2"/>
    <n v="73.3"/>
    <n v="3.3200000000000001E-5"/>
    <n v="1"/>
    <m/>
    <n v="0"/>
    <n v="0"/>
    <n v="21"/>
    <m/>
    <n v="0"/>
    <n v="0"/>
    <n v="310"/>
    <n v="72.481151039999986"/>
  </r>
  <r>
    <n v="2013"/>
    <s v="2D1"/>
    <x v="15"/>
    <n v="28191"/>
    <n v="3338009"/>
    <n v="12"/>
    <s v="Litres"/>
    <s v="Input"/>
    <n v="2776806"/>
    <n v="1"/>
    <s v="CO2"/>
    <n v="73.3"/>
    <n v="3.3200000000000001E-5"/>
    <n v="1"/>
    <m/>
    <n v="0"/>
    <n v="0"/>
    <n v="21"/>
    <m/>
    <n v="0"/>
    <n v="0"/>
    <n v="310"/>
    <n v="6757.5240093599996"/>
  </r>
  <r>
    <n v="2013"/>
    <s v="2D1"/>
    <x v="15"/>
    <n v="28191"/>
    <n v="3338099"/>
    <n v="12"/>
    <s v="Litres"/>
    <s v="Input"/>
    <n v="11608"/>
    <n v="1"/>
    <s v="CO2"/>
    <n v="73.3"/>
    <n v="3.3200000000000001E-5"/>
    <n v="1"/>
    <m/>
    <n v="0"/>
    <n v="0"/>
    <n v="21"/>
    <m/>
    <n v="0"/>
    <n v="0"/>
    <n v="310"/>
    <n v="28.248764480000002"/>
  </r>
  <r>
    <n v="2013"/>
    <s v="2D1"/>
    <x v="15"/>
    <n v="28243"/>
    <n v="3338013"/>
    <n v="12"/>
    <s v="Litres"/>
    <s v="Input"/>
    <n v="627869"/>
    <n v="1"/>
    <s v="CO2"/>
    <n v="73.3"/>
    <n v="3.3200000000000001E-5"/>
    <n v="1"/>
    <m/>
    <n v="0"/>
    <n v="0"/>
    <n v="21"/>
    <m/>
    <n v="0"/>
    <n v="0"/>
    <n v="310"/>
    <n v="1527.9568836399999"/>
  </r>
  <r>
    <n v="2013"/>
    <s v="2D1"/>
    <x v="15"/>
    <n v="28261"/>
    <n v="3338003"/>
    <n v="12"/>
    <s v="Litres"/>
    <s v="Input"/>
    <n v="3773384"/>
    <n v="2"/>
    <s v="CO2"/>
    <n v="73.3"/>
    <n v="3.3200000000000001E-5"/>
    <n v="1"/>
    <m/>
    <n v="0"/>
    <n v="0"/>
    <n v="21"/>
    <m/>
    <n v="0"/>
    <n v="0"/>
    <n v="310"/>
    <n v="9182.7563670399995"/>
  </r>
  <r>
    <n v="2013"/>
    <s v="2D1"/>
    <x v="15"/>
    <n v="28266"/>
    <n v="3338013"/>
    <n v="12"/>
    <s v="Litres"/>
    <s v="Input"/>
    <n v="1069"/>
    <n v="2"/>
    <s v="CO2"/>
    <n v="73.3"/>
    <n v="3.3200000000000001E-5"/>
    <n v="1"/>
    <m/>
    <n v="0"/>
    <n v="0"/>
    <n v="21"/>
    <m/>
    <n v="0"/>
    <n v="0"/>
    <n v="310"/>
    <n v="2.6014756399999999"/>
  </r>
  <r>
    <n v="2013"/>
    <s v="2D1"/>
    <x v="15"/>
    <n v="29209"/>
    <n v="3338009"/>
    <n v="12"/>
    <s v="Litres"/>
    <s v="Input"/>
    <n v="91513.716455999995"/>
    <n v="1"/>
    <s v="CO2"/>
    <n v="73.3"/>
    <n v="3.3200000000000001E-5"/>
    <n v="1"/>
    <m/>
    <n v="0"/>
    <n v="0"/>
    <n v="21"/>
    <m/>
    <n v="0"/>
    <n v="0"/>
    <n v="310"/>
    <n v="222.70411981866334"/>
  </r>
  <r>
    <n v="2013"/>
    <s v="2D1"/>
    <x v="15"/>
    <n v="29209"/>
    <n v="3338013"/>
    <n v="12"/>
    <s v="Litres"/>
    <s v="Input"/>
    <n v="645239"/>
    <n v="1"/>
    <s v="CO2"/>
    <n v="73.3"/>
    <n v="3.3200000000000001E-5"/>
    <n v="1"/>
    <m/>
    <n v="0"/>
    <n v="0"/>
    <n v="21"/>
    <m/>
    <n v="0"/>
    <n v="0"/>
    <n v="310"/>
    <n v="1570.2278208399998"/>
  </r>
  <r>
    <n v="2013"/>
    <s v="2D1"/>
    <x v="15"/>
    <n v="29301"/>
    <n v="3338009"/>
    <n v="12"/>
    <s v="Litres"/>
    <s v="Input"/>
    <n v="1284"/>
    <n v="1"/>
    <s v="CO2"/>
    <n v="73.3"/>
    <n v="3.3200000000000001E-5"/>
    <n v="1"/>
    <m/>
    <n v="0"/>
    <n v="0"/>
    <n v="21"/>
    <m/>
    <n v="0"/>
    <n v="0"/>
    <n v="310"/>
    <n v="3.1246910400000001"/>
  </r>
  <r>
    <n v="2013"/>
    <s v="2D1"/>
    <x v="15"/>
    <n v="29301"/>
    <n v="3338099"/>
    <n v="12"/>
    <s v="Litres"/>
    <s v="Input"/>
    <n v="416353"/>
    <n v="1"/>
    <s v="CO2"/>
    <n v="73.3"/>
    <n v="3.3200000000000001E-5"/>
    <n v="1"/>
    <m/>
    <n v="0"/>
    <n v="0"/>
    <n v="21"/>
    <m/>
    <n v="0"/>
    <n v="0"/>
    <n v="310"/>
    <n v="1013.22000668"/>
  </r>
  <r>
    <n v="2013"/>
    <s v="2D1"/>
    <x v="15"/>
    <n v="29302"/>
    <n v="3338001"/>
    <n v="12"/>
    <s v="Litres"/>
    <s v="Input"/>
    <n v="52924"/>
    <n v="1"/>
    <s v="CO2"/>
    <n v="73.3"/>
    <n v="3.3200000000000001E-5"/>
    <n v="1"/>
    <m/>
    <n v="0"/>
    <n v="0"/>
    <n v="21"/>
    <m/>
    <n v="0"/>
    <n v="0"/>
    <n v="310"/>
    <n v="128.79372943999999"/>
  </r>
  <r>
    <n v="2013"/>
    <s v="2D1"/>
    <x v="15"/>
    <n v="29302"/>
    <n v="3338001"/>
    <n v="12"/>
    <s v="Litres"/>
    <s v="Input"/>
    <n v="237064"/>
    <n v="1"/>
    <s v="CO2"/>
    <n v="73.3"/>
    <n v="3.3200000000000001E-5"/>
    <n v="1"/>
    <m/>
    <n v="0"/>
    <n v="0"/>
    <n v="21"/>
    <m/>
    <n v="0"/>
    <n v="0"/>
    <n v="310"/>
    <n v="576.90946783999993"/>
  </r>
  <r>
    <n v="2013"/>
    <s v="2D1"/>
    <x v="15"/>
    <n v="29302"/>
    <n v="3338003"/>
    <n v="12"/>
    <s v="Litres"/>
    <s v="Input"/>
    <n v="495917.25"/>
    <n v="1"/>
    <s v="CO2"/>
    <n v="73.3"/>
    <n v="3.3200000000000001E-5"/>
    <n v="1"/>
    <m/>
    <n v="0"/>
    <n v="0"/>
    <n v="21"/>
    <m/>
    <n v="0"/>
    <n v="0"/>
    <n v="310"/>
    <n v="1206.8443829099999"/>
  </r>
  <r>
    <n v="2013"/>
    <s v="2D1"/>
    <x v="15"/>
    <n v="29302"/>
    <n v="3338008"/>
    <n v="12"/>
    <s v="Litres"/>
    <s v="Input"/>
    <n v="1185400"/>
    <n v="1"/>
    <s v="CO2"/>
    <n v="73.3"/>
    <n v="3.3200000000000001E-5"/>
    <n v="1"/>
    <m/>
    <n v="0"/>
    <n v="0"/>
    <n v="21"/>
    <m/>
    <n v="0"/>
    <n v="0"/>
    <n v="310"/>
    <n v="2884.7420240000001"/>
  </r>
  <r>
    <n v="2013"/>
    <s v="2D1"/>
    <x v="15"/>
    <n v="30204"/>
    <n v="3338001"/>
    <n v="12"/>
    <s v="Litres"/>
    <s v="Input"/>
    <n v="120730"/>
    <n v="3"/>
    <s v="CO2"/>
    <n v="73.3"/>
    <n v="3.3200000000000001E-5"/>
    <n v="1"/>
    <m/>
    <n v="0"/>
    <n v="0"/>
    <n v="21"/>
    <m/>
    <n v="0"/>
    <n v="0"/>
    <n v="310"/>
    <n v="293.80369880000001"/>
  </r>
  <r>
    <n v="2013"/>
    <s v="2D1"/>
    <x v="15"/>
    <n v="30204"/>
    <n v="3338012"/>
    <n v="12"/>
    <s v="Litres"/>
    <s v="Input"/>
    <n v="6000"/>
    <n v="3"/>
    <s v="CO2"/>
    <n v="73.3"/>
    <n v="3.3200000000000001E-5"/>
    <n v="1"/>
    <m/>
    <n v="0"/>
    <n v="0"/>
    <n v="21"/>
    <m/>
    <n v="0"/>
    <n v="0"/>
    <n v="310"/>
    <n v="14.60136"/>
  </r>
  <r>
    <n v="2013"/>
    <s v="2D1"/>
    <x v="15"/>
    <n v="30913"/>
    <n v="3338005"/>
    <n v="12"/>
    <s v="Litres"/>
    <s v="Input"/>
    <n v="1578669"/>
    <n v="2"/>
    <s v="CO2"/>
    <n v="73.3"/>
    <n v="3.3200000000000001E-5"/>
    <n v="1"/>
    <m/>
    <n v="0"/>
    <n v="0"/>
    <n v="21"/>
    <m/>
    <n v="0"/>
    <n v="0"/>
    <n v="310"/>
    <n v="3841.7857316399995"/>
  </r>
  <r>
    <n v="2013"/>
    <s v="2D1"/>
    <x v="15"/>
    <n v="30913"/>
    <n v="3338006"/>
    <n v="12"/>
    <s v="Litres"/>
    <s v="Input"/>
    <n v="8646"/>
    <n v="2"/>
    <s v="CO2"/>
    <n v="73.3"/>
    <n v="3.3200000000000001E-5"/>
    <n v="1"/>
    <m/>
    <n v="0"/>
    <n v="0"/>
    <n v="21"/>
    <m/>
    <n v="0"/>
    <n v="0"/>
    <n v="310"/>
    <n v="21.040559759999997"/>
  </r>
  <r>
    <n v="2013"/>
    <s v="2D1"/>
    <x v="15"/>
    <n v="30913"/>
    <n v="3338013"/>
    <n v="12"/>
    <s v="Litres"/>
    <s v="Input"/>
    <n v="67070"/>
    <n v="1"/>
    <s v="CO2"/>
    <n v="73.3"/>
    <n v="3.3200000000000001E-5"/>
    <n v="1"/>
    <m/>
    <n v="0"/>
    <n v="0"/>
    <n v="21"/>
    <m/>
    <n v="0"/>
    <n v="0"/>
    <n v="310"/>
    <n v="163.2188692"/>
  </r>
  <r>
    <n v="2013"/>
    <s v="2D1"/>
    <x v="15"/>
    <n v="30913"/>
    <n v="3338013"/>
    <n v="12"/>
    <s v="Litres"/>
    <s v="Input"/>
    <n v="14031"/>
    <n v="2"/>
    <s v="CO2"/>
    <n v="73.3"/>
    <n v="3.3200000000000001E-5"/>
    <n v="1"/>
    <m/>
    <n v="0"/>
    <n v="0"/>
    <n v="21"/>
    <m/>
    <n v="0"/>
    <n v="0"/>
    <n v="310"/>
    <n v="34.145280360000001"/>
  </r>
  <r>
    <n v="2013"/>
    <s v="2D1"/>
    <x v="15"/>
    <n v="32300"/>
    <n v="3338012"/>
    <n v="12"/>
    <s v="Litres"/>
    <s v="Input"/>
    <n v="151136"/>
    <n v="7"/>
    <s v="CO2"/>
    <n v="73.3"/>
    <n v="3.3200000000000001E-5"/>
    <n v="1"/>
    <m/>
    <n v="0"/>
    <n v="0"/>
    <n v="21"/>
    <m/>
    <n v="0"/>
    <n v="0"/>
    <n v="310"/>
    <n v="367.79852415999994"/>
  </r>
  <r>
    <n v="2013"/>
    <s v="2D1"/>
    <x v="15"/>
    <n v="32300"/>
    <n v="3338012"/>
    <n v="12"/>
    <s v="Litres"/>
    <s v="Input"/>
    <n v="8301"/>
    <n v="2"/>
    <s v="CO2"/>
    <n v="73.3"/>
    <n v="3.3200000000000001E-5"/>
    <n v="1"/>
    <m/>
    <n v="0"/>
    <n v="0"/>
    <n v="21"/>
    <m/>
    <n v="0"/>
    <n v="0"/>
    <n v="310"/>
    <n v="20.200981559999999"/>
  </r>
  <r>
    <n v="2013"/>
    <s v="2D1"/>
    <x v="15"/>
    <n v="32504"/>
    <n v="3338004"/>
    <n v="12"/>
    <s v="Litres"/>
    <s v="Input"/>
    <n v="534.75"/>
    <n v="2"/>
    <s v="CO2"/>
    <n v="73.3"/>
    <n v="3.3200000000000001E-5"/>
    <n v="1"/>
    <m/>
    <n v="0"/>
    <n v="0"/>
    <n v="21"/>
    <m/>
    <n v="0"/>
    <n v="0"/>
    <n v="310"/>
    <n v="1.3013462099999999"/>
  </r>
  <r>
    <n v="2013"/>
    <s v="2D1"/>
    <x v="15"/>
    <n v="32901"/>
    <n v="3338003"/>
    <n v="12"/>
    <s v="Litres"/>
    <s v="Input"/>
    <n v="282562"/>
    <n v="2"/>
    <s v="CO2"/>
    <n v="73.3"/>
    <n v="3.3200000000000001E-5"/>
    <n v="1"/>
    <m/>
    <n v="0"/>
    <n v="0"/>
    <n v="21"/>
    <m/>
    <n v="0"/>
    <n v="0"/>
    <n v="310"/>
    <n v="687.63158071999999"/>
  </r>
  <r>
    <n v="2013"/>
    <s v="2D1"/>
    <x v="15"/>
    <n v="32901"/>
    <n v="3338012"/>
    <n v="12"/>
    <s v="Litres"/>
    <s v="Input"/>
    <n v="52692.5"/>
    <n v="4"/>
    <s v="CO2"/>
    <n v="73.3"/>
    <n v="3.3200000000000001E-5"/>
    <n v="1"/>
    <m/>
    <n v="0"/>
    <n v="0"/>
    <n v="21"/>
    <m/>
    <n v="0"/>
    <n v="0"/>
    <n v="310"/>
    <n v="128.2303603"/>
  </r>
  <r>
    <n v="2013"/>
    <s v="2D1"/>
    <x v="15"/>
    <n v="32909"/>
    <n v="3338006"/>
    <n v="12"/>
    <s v="Litres"/>
    <s v="Input"/>
    <n v="2000"/>
    <n v="1"/>
    <s v="CO2"/>
    <n v="73.3"/>
    <n v="3.3200000000000001E-5"/>
    <n v="1"/>
    <m/>
    <n v="0"/>
    <n v="0"/>
    <n v="21"/>
    <m/>
    <n v="0"/>
    <n v="0"/>
    <n v="310"/>
    <n v="4.8671199999999999"/>
  </r>
  <r>
    <n v="2013"/>
    <s v="2D1"/>
    <x v="15"/>
    <n v="32909"/>
    <n v="3338012"/>
    <n v="12"/>
    <s v="Litres"/>
    <s v="Input"/>
    <n v="47854"/>
    <n v="1"/>
    <s v="CO2"/>
    <n v="73.3"/>
    <n v="3.3200000000000001E-5"/>
    <n v="1"/>
    <m/>
    <n v="0"/>
    <n v="0"/>
    <n v="21"/>
    <m/>
    <n v="0"/>
    <n v="0"/>
    <n v="310"/>
    <n v="116.45558023999999"/>
  </r>
  <r>
    <n v="2013"/>
    <s v="2D1"/>
    <x v="15"/>
    <n v="33125"/>
    <n v="3338002"/>
    <n v="12"/>
    <s v="Litres"/>
    <s v="Input"/>
    <n v="131"/>
    <n v="1"/>
    <s v="CO2"/>
    <n v="73.3"/>
    <n v="3.3200000000000001E-5"/>
    <n v="1"/>
    <m/>
    <n v="0"/>
    <n v="0"/>
    <n v="21"/>
    <m/>
    <n v="0"/>
    <n v="0"/>
    <n v="310"/>
    <n v="0.31879636"/>
  </r>
  <r>
    <n v="2013"/>
    <s v="2D1"/>
    <x v="15"/>
    <n v="33125"/>
    <n v="3338013"/>
    <n v="12"/>
    <s v="Litres"/>
    <s v="Input"/>
    <n v="7884"/>
    <n v="2"/>
    <s v="CO2"/>
    <n v="73.3"/>
    <n v="3.3200000000000001E-5"/>
    <n v="1"/>
    <m/>
    <n v="0"/>
    <n v="0"/>
    <n v="21"/>
    <m/>
    <n v="0"/>
    <n v="0"/>
    <n v="310"/>
    <n v="19.18618704"/>
  </r>
  <r>
    <n v="2013"/>
    <s v="2D1"/>
    <x v="15"/>
    <n v="33125"/>
    <n v="3338099"/>
    <n v="12"/>
    <s v="Litres"/>
    <s v="Input"/>
    <n v="659"/>
    <n v="2"/>
    <s v="CO2"/>
    <n v="73.3"/>
    <n v="3.3200000000000001E-5"/>
    <n v="1"/>
    <m/>
    <n v="0"/>
    <n v="0"/>
    <n v="21"/>
    <m/>
    <n v="0"/>
    <n v="0"/>
    <n v="310"/>
    <n v="1.6037160399999999"/>
  </r>
  <r>
    <n v="2013"/>
    <s v="2D1"/>
    <x v="15"/>
    <n v="33140"/>
    <n v="3338006"/>
    <n v="12"/>
    <s v="Litres"/>
    <s v="Input"/>
    <n v="20000"/>
    <n v="2"/>
    <s v="CO2"/>
    <n v="73.3"/>
    <n v="3.3200000000000001E-5"/>
    <n v="1"/>
    <m/>
    <n v="0"/>
    <n v="0"/>
    <n v="21"/>
    <m/>
    <n v="0"/>
    <n v="0"/>
    <n v="310"/>
    <n v="48.671199999999999"/>
  </r>
  <r>
    <n v="2013"/>
    <s v="2D1"/>
    <x v="15"/>
    <n v="33140"/>
    <n v="3338006"/>
    <n v="12"/>
    <s v="Litres"/>
    <s v="Input"/>
    <n v="36647"/>
    <n v="1"/>
    <s v="CO2"/>
    <n v="73.3"/>
    <n v="3.3200000000000001E-5"/>
    <n v="1"/>
    <m/>
    <n v="0"/>
    <n v="0"/>
    <n v="21"/>
    <m/>
    <n v="0"/>
    <n v="0"/>
    <n v="310"/>
    <n v="89.182673320000006"/>
  </r>
  <r>
    <n v="2013"/>
    <s v="2D1"/>
    <x v="15"/>
    <n v="33140"/>
    <n v="3338006"/>
    <n v="12"/>
    <s v="Litres"/>
    <s v="Input"/>
    <n v="86160"/>
    <n v="2"/>
    <s v="CO2"/>
    <n v="73.3"/>
    <n v="3.3200000000000001E-5"/>
    <n v="1"/>
    <m/>
    <n v="0"/>
    <n v="0"/>
    <n v="21"/>
    <m/>
    <n v="0"/>
    <n v="0"/>
    <n v="310"/>
    <n v="209.6755296"/>
  </r>
  <r>
    <n v="2013"/>
    <s v="2D1"/>
    <x v="15"/>
    <n v="33200"/>
    <n v="3338006"/>
    <n v="12"/>
    <s v="Litres"/>
    <s v="Input"/>
    <n v="155233"/>
    <n v="3"/>
    <s v="CO2"/>
    <n v="73.3"/>
    <n v="3.3200000000000001E-5"/>
    <n v="1"/>
    <m/>
    <n v="0"/>
    <n v="0"/>
    <n v="21"/>
    <m/>
    <n v="0"/>
    <n v="0"/>
    <n v="310"/>
    <n v="377.76881948000005"/>
  </r>
  <r>
    <n v="2013"/>
    <s v="2D1"/>
    <x v="15"/>
    <n v="38300"/>
    <n v="3338004"/>
    <n v="12"/>
    <s v="Litres"/>
    <s v="Input"/>
    <n v="17192"/>
    <n v="1"/>
    <s v="CO2"/>
    <n v="73.3"/>
    <n v="3.3200000000000001E-5"/>
    <n v="1"/>
    <m/>
    <n v="0"/>
    <n v="0"/>
    <n v="21"/>
    <m/>
    <n v="0"/>
    <n v="0"/>
    <n v="310"/>
    <n v="41.837763519999996"/>
  </r>
  <r>
    <n v="2013"/>
    <s v="2D1"/>
    <x v="15"/>
    <n v="45200"/>
    <n v="3338003"/>
    <n v="12"/>
    <s v="Litres"/>
    <s v="Input"/>
    <n v="2464599"/>
    <n v="1"/>
    <s v="CO2"/>
    <n v="73.3"/>
    <n v="3.3200000000000001E-5"/>
    <n v="1"/>
    <m/>
    <n v="0"/>
    <n v="0"/>
    <n v="21"/>
    <m/>
    <n v="0"/>
    <n v="0"/>
    <n v="310"/>
    <n v="5997.7495424399995"/>
  </r>
  <r>
    <n v="2013"/>
    <s v="2D1"/>
    <x v="15"/>
    <n v="45200"/>
    <n v="3338003"/>
    <n v="12"/>
    <s v="Litres"/>
    <s v="Input"/>
    <n v="130"/>
    <n v="1"/>
    <s v="CO2"/>
    <n v="73.3"/>
    <n v="3.3200000000000001E-5"/>
    <n v="1"/>
    <m/>
    <n v="0"/>
    <n v="0"/>
    <n v="21"/>
    <m/>
    <n v="0"/>
    <n v="0"/>
    <n v="310"/>
    <n v="0.3163628"/>
  </r>
  <r>
    <n v="2013"/>
    <s v="2D1"/>
    <x v="15"/>
    <n v="45200"/>
    <n v="3338003"/>
    <n v="12"/>
    <s v="Litres"/>
    <s v="Input"/>
    <n v="274249"/>
    <n v="1"/>
    <s v="CO2"/>
    <n v="73.3"/>
    <n v="3.3200000000000001E-5"/>
    <n v="1"/>
    <m/>
    <n v="0"/>
    <n v="0"/>
    <n v="21"/>
    <m/>
    <n v="0"/>
    <n v="0"/>
    <n v="310"/>
    <n v="667.40139643999998"/>
  </r>
  <r>
    <n v="2013"/>
    <s v="2D1"/>
    <x v="15"/>
    <n v="45200"/>
    <n v="3338003"/>
    <n v="12"/>
    <s v="Litres"/>
    <s v="Input"/>
    <n v="350973"/>
    <n v="1"/>
    <s v="CO2"/>
    <n v="73.3"/>
    <n v="3.3200000000000001E-5"/>
    <n v="1"/>
    <m/>
    <n v="0"/>
    <n v="0"/>
    <n v="21"/>
    <m/>
    <n v="0"/>
    <n v="0"/>
    <n v="310"/>
    <n v="854.11385387999997"/>
  </r>
  <r>
    <n v="2013"/>
    <s v="2D1"/>
    <x v="15"/>
    <n v="45200"/>
    <n v="3338003"/>
    <n v="12"/>
    <s v="Litres"/>
    <s v="Input"/>
    <n v="6175"/>
    <n v="1"/>
    <s v="CO2"/>
    <n v="73.3"/>
    <n v="3.3200000000000001E-5"/>
    <n v="1"/>
    <m/>
    <n v="0"/>
    <n v="0"/>
    <n v="21"/>
    <m/>
    <n v="0"/>
    <n v="0"/>
    <n v="310"/>
    <n v="15.027233000000001"/>
  </r>
  <r>
    <n v="2013"/>
    <s v="2D1"/>
    <x v="15"/>
    <n v="45403"/>
    <n v="3338003"/>
    <n v="12"/>
    <s v="Litres"/>
    <s v="Input"/>
    <n v="286382.5"/>
    <n v="1"/>
    <s v="CO2"/>
    <n v="73.3"/>
    <n v="3.3200000000000001E-5"/>
    <n v="1"/>
    <m/>
    <n v="0"/>
    <n v="0"/>
    <n v="21"/>
    <m/>
    <n v="0"/>
    <n v="0"/>
    <n v="310"/>
    <n v="696.92899669999997"/>
  </r>
  <r>
    <n v="2013"/>
    <s v="2D1"/>
    <x v="15"/>
    <n v="96010"/>
    <n v="3338012"/>
    <n v="12"/>
    <s v="Litres"/>
    <s v="Input"/>
    <n v="161481"/>
    <n v="1"/>
    <s v="CO2"/>
    <n v="73.3"/>
    <n v="3.3200000000000001E-5"/>
    <n v="1"/>
    <m/>
    <n v="0"/>
    <n v="0"/>
    <n v="21"/>
    <m/>
    <n v="0"/>
    <n v="0"/>
    <n v="310"/>
    <n v="392.97370235999995"/>
  </r>
  <r>
    <n v="2013"/>
    <s v="2D1"/>
    <x v="15"/>
    <n v="96010"/>
    <n v="3338099"/>
    <n v="12"/>
    <s v="Litres"/>
    <s v="Input"/>
    <n v="1518"/>
    <n v="1"/>
    <s v="CO2"/>
    <n v="73.3"/>
    <n v="3.3200000000000001E-5"/>
    <n v="1"/>
    <m/>
    <n v="0"/>
    <n v="0"/>
    <n v="21"/>
    <m/>
    <n v="0"/>
    <n v="0"/>
    <n v="310"/>
    <n v="3.6941440800000001"/>
  </r>
  <r>
    <n v="2013"/>
    <s v="2D2"/>
    <x v="16"/>
    <n v="10712"/>
    <n v="3350002"/>
    <n v="9"/>
    <s v="Kg"/>
    <s v="Input"/>
    <n v="50134"/>
    <n v="5"/>
    <s v="CO2"/>
    <n v="73.3"/>
    <n v="4.02E-2"/>
    <n v="1"/>
    <m/>
    <n v="0"/>
    <n v="0"/>
    <n v="21"/>
    <m/>
    <n v="0"/>
    <n v="0"/>
    <n v="310"/>
    <n v="147.72785243999999"/>
  </r>
  <r>
    <n v="2013"/>
    <s v="2D2"/>
    <x v="16"/>
    <n v="10799"/>
    <n v="3350002"/>
    <n v="9"/>
    <s v="Kg"/>
    <s v="Input"/>
    <n v="1492"/>
    <n v="4"/>
    <s v="CO2"/>
    <n v="73.3"/>
    <n v="4.02E-2"/>
    <n v="1"/>
    <m/>
    <n v="0"/>
    <n v="0"/>
    <n v="21"/>
    <m/>
    <n v="0"/>
    <n v="0"/>
    <n v="310"/>
    <n v="4.3964167199999995"/>
  </r>
  <r>
    <n v="2013"/>
    <s v="2D2"/>
    <x v="16"/>
    <n v="12005"/>
    <n v="3350002"/>
    <n v="9"/>
    <s v="Kg"/>
    <s v="Input"/>
    <n v="11496"/>
    <n v="2"/>
    <s v="CO2"/>
    <n v="73.3"/>
    <n v="4.02E-2"/>
    <n v="1"/>
    <m/>
    <n v="0"/>
    <n v="0"/>
    <n v="21"/>
    <m/>
    <n v="0"/>
    <n v="0"/>
    <n v="310"/>
    <n v="33.874803360000001"/>
  </r>
  <r>
    <n v="2013"/>
    <s v="2D2"/>
    <x v="16"/>
    <n v="12005"/>
    <n v="3350002"/>
    <n v="9"/>
    <s v="Kg"/>
    <s v="Input"/>
    <n v="9623"/>
    <n v="2"/>
    <s v="CO2"/>
    <n v="73.3"/>
    <n v="4.02E-2"/>
    <n v="1"/>
    <m/>
    <n v="0"/>
    <n v="0"/>
    <n v="21"/>
    <m/>
    <n v="0"/>
    <n v="0"/>
    <n v="310"/>
    <n v="28.355709180000002"/>
  </r>
  <r>
    <n v="2013"/>
    <s v="2D2"/>
    <x v="16"/>
    <n v="12005"/>
    <n v="3350002"/>
    <n v="9"/>
    <s v="Kg"/>
    <s v="Input"/>
    <n v="7030"/>
    <n v="3"/>
    <s v="CO2"/>
    <n v="73.3"/>
    <n v="4.02E-2"/>
    <n v="1"/>
    <m/>
    <n v="0"/>
    <n v="0"/>
    <n v="21"/>
    <m/>
    <n v="0"/>
    <n v="0"/>
    <n v="310"/>
    <n v="20.715019799999997"/>
  </r>
  <r>
    <n v="2013"/>
    <s v="2D2"/>
    <x v="16"/>
    <n v="12008"/>
    <n v="3350002"/>
    <n v="9"/>
    <s v="Kg"/>
    <s v="Input"/>
    <n v="6199"/>
    <n v="6"/>
    <s v="CO2"/>
    <n v="73.3"/>
    <n v="4.02E-2"/>
    <n v="1"/>
    <m/>
    <n v="0"/>
    <n v="0"/>
    <n v="21"/>
    <m/>
    <n v="0"/>
    <n v="0"/>
    <n v="310"/>
    <n v="18.266345339999997"/>
  </r>
  <r>
    <n v="2013"/>
    <s v="2D2"/>
    <x v="16"/>
    <n v="12008"/>
    <n v="3350002"/>
    <n v="9"/>
    <s v="Kg"/>
    <s v="Input"/>
    <n v="2919.35"/>
    <n v="6"/>
    <s v="CO2"/>
    <n v="73.3"/>
    <n v="4.02E-2"/>
    <n v="1"/>
    <m/>
    <n v="0"/>
    <n v="0"/>
    <n v="21"/>
    <m/>
    <n v="0"/>
    <n v="0"/>
    <n v="310"/>
    <n v="8.6023318709999987"/>
  </r>
  <r>
    <n v="2013"/>
    <s v="2D2"/>
    <x v="16"/>
    <n v="12008"/>
    <n v="3350002"/>
    <n v="9"/>
    <s v="Kg"/>
    <s v="Input"/>
    <n v="49633"/>
    <n v="6"/>
    <s v="CO2"/>
    <n v="73.3"/>
    <n v="4.02E-2"/>
    <n v="1"/>
    <m/>
    <n v="0"/>
    <n v="0"/>
    <n v="21"/>
    <m/>
    <n v="0"/>
    <n v="0"/>
    <n v="310"/>
    <n v="146.25157578"/>
  </r>
  <r>
    <n v="2013"/>
    <s v="2D2"/>
    <x v="16"/>
    <n v="12008"/>
    <n v="3350002"/>
    <n v="9"/>
    <s v="Kg"/>
    <s v="Input"/>
    <n v="1084"/>
    <n v="5"/>
    <s v="CO2"/>
    <n v="73.3"/>
    <n v="4.02E-2"/>
    <n v="1"/>
    <m/>
    <n v="0"/>
    <n v="0"/>
    <n v="21"/>
    <m/>
    <n v="0"/>
    <n v="0"/>
    <n v="310"/>
    <n v="3.1941794400000001"/>
  </r>
  <r>
    <n v="2013"/>
    <s v="2D2"/>
    <x v="16"/>
    <n v="12008"/>
    <n v="3350002"/>
    <n v="9"/>
    <s v="Kg"/>
    <s v="Input"/>
    <n v="4658"/>
    <n v="4"/>
    <s v="CO2"/>
    <n v="73.3"/>
    <n v="4.02E-2"/>
    <n v="1"/>
    <m/>
    <n v="0"/>
    <n v="0"/>
    <n v="21"/>
    <m/>
    <n v="0"/>
    <n v="0"/>
    <n v="310"/>
    <n v="13.725542279999997"/>
  </r>
  <r>
    <n v="2013"/>
    <s v="2D2"/>
    <x v="16"/>
    <n v="12008"/>
    <n v="3350002"/>
    <n v="9"/>
    <s v="Kg"/>
    <s v="Input"/>
    <n v="12217.5"/>
    <n v="3"/>
    <s v="CO2"/>
    <n v="73.3"/>
    <n v="4.02E-2"/>
    <n v="1"/>
    <m/>
    <n v="0"/>
    <n v="0"/>
    <n v="21"/>
    <m/>
    <n v="0"/>
    <n v="0"/>
    <n v="310"/>
    <n v="36.000818549999998"/>
  </r>
  <r>
    <n v="2013"/>
    <s v="2D2"/>
    <x v="16"/>
    <n v="12009"/>
    <n v="3350002"/>
    <n v="9"/>
    <s v="Kg"/>
    <s v="Input"/>
    <n v="425"/>
    <n v="3"/>
    <s v="CO2"/>
    <n v="73.3"/>
    <n v="4.02E-2"/>
    <n v="1"/>
    <m/>
    <n v="0"/>
    <n v="0"/>
    <n v="21"/>
    <m/>
    <n v="0"/>
    <n v="0"/>
    <n v="310"/>
    <n v="1.2523305"/>
  </r>
  <r>
    <n v="2013"/>
    <s v="2D2"/>
    <x v="16"/>
    <n v="15202"/>
    <n v="3350002"/>
    <n v="9"/>
    <s v="Kg"/>
    <s v="Input"/>
    <n v="2774"/>
    <n v="2"/>
    <s v="CO2"/>
    <n v="73.3"/>
    <n v="4.02E-2"/>
    <n v="1"/>
    <m/>
    <n v="0"/>
    <n v="0"/>
    <n v="21"/>
    <m/>
    <n v="0"/>
    <n v="0"/>
    <n v="310"/>
    <n v="8.1740348399999991"/>
  </r>
  <r>
    <n v="2013"/>
    <s v="2D2"/>
    <x v="16"/>
    <n v="16212"/>
    <n v="3350002"/>
    <n v="9"/>
    <s v="Kg"/>
    <s v="Input"/>
    <n v="64908"/>
    <n v="4"/>
    <s v="CO2"/>
    <n v="73.3"/>
    <n v="4.02E-2"/>
    <n v="1"/>
    <m/>
    <n v="0"/>
    <n v="0"/>
    <n v="21"/>
    <m/>
    <n v="0"/>
    <n v="0"/>
    <n v="310"/>
    <n v="191.26180727999997"/>
  </r>
  <r>
    <n v="2013"/>
    <s v="2D2"/>
    <x v="16"/>
    <n v="17017"/>
    <n v="3350002"/>
    <n v="9"/>
    <s v="Kg"/>
    <s v="Input"/>
    <n v="21316"/>
    <n v="4"/>
    <s v="CO2"/>
    <n v="73.3"/>
    <n v="4.02E-2"/>
    <n v="1"/>
    <m/>
    <n v="0"/>
    <n v="0"/>
    <n v="21"/>
    <m/>
    <n v="0"/>
    <n v="0"/>
    <n v="310"/>
    <n v="62.811004560000001"/>
  </r>
  <r>
    <n v="2013"/>
    <s v="2D2"/>
    <x v="16"/>
    <n v="17097"/>
    <n v="3350002"/>
    <n v="9"/>
    <s v="Kg"/>
    <s v="Input"/>
    <n v="452"/>
    <n v="9"/>
    <s v="CO2"/>
    <n v="73.3"/>
    <n v="4.02E-2"/>
    <n v="1"/>
    <m/>
    <n v="0"/>
    <n v="0"/>
    <n v="21"/>
    <m/>
    <n v="0"/>
    <n v="0"/>
    <n v="310"/>
    <n v="1.3318903200000001"/>
  </r>
  <r>
    <n v="2013"/>
    <s v="2D2"/>
    <x v="16"/>
    <n v="19202"/>
    <n v="3350002"/>
    <n v="9"/>
    <s v="Kg"/>
    <s v="Input"/>
    <n v="8838030"/>
    <n v="3"/>
    <s v="CO2"/>
    <n v="73.3"/>
    <n v="4.02E-2"/>
    <n v="1"/>
    <m/>
    <n v="0"/>
    <n v="0"/>
    <n v="21"/>
    <m/>
    <n v="0"/>
    <n v="0"/>
    <n v="310"/>
    <n v="26042.669479800003"/>
  </r>
  <r>
    <n v="2013"/>
    <s v="2D2"/>
    <x v="16"/>
    <n v="19202"/>
    <n v="3350002"/>
    <n v="9"/>
    <s v="Kg"/>
    <s v="Input"/>
    <n v="4137335"/>
    <n v="1"/>
    <s v="CO2"/>
    <n v="73.3"/>
    <n v="4.02E-2"/>
    <n v="1"/>
    <m/>
    <n v="0"/>
    <n v="0"/>
    <n v="21"/>
    <m/>
    <n v="0"/>
    <n v="0"/>
    <n v="310"/>
    <n v="12191.319551100001"/>
  </r>
  <r>
    <n v="2013"/>
    <s v="2D2"/>
    <x v="16"/>
    <n v="19202"/>
    <n v="3350002"/>
    <n v="9"/>
    <s v="Kg"/>
    <s v="Input"/>
    <n v="248875"/>
    <n v="1"/>
    <s v="CO2"/>
    <n v="73.3"/>
    <n v="4.02E-2"/>
    <n v="1"/>
    <m/>
    <n v="0"/>
    <n v="0"/>
    <n v="21"/>
    <m/>
    <n v="0"/>
    <n v="0"/>
    <n v="310"/>
    <n v="733.35000749999995"/>
  </r>
  <r>
    <n v="2013"/>
    <s v="2D2"/>
    <x v="16"/>
    <n v="19202"/>
    <n v="3350002"/>
    <n v="9"/>
    <s v="Kg"/>
    <s v="Input"/>
    <n v="215786"/>
    <n v="1"/>
    <s v="CO2"/>
    <n v="73.3"/>
    <n v="4.02E-2"/>
    <n v="1"/>
    <m/>
    <n v="0"/>
    <n v="0"/>
    <n v="21"/>
    <m/>
    <n v="0"/>
    <n v="0"/>
    <n v="310"/>
    <n v="635.84797475999994"/>
  </r>
  <r>
    <n v="2013"/>
    <s v="2D2"/>
    <x v="16"/>
    <n v="19202"/>
    <n v="3350002"/>
    <n v="9"/>
    <s v="Kg"/>
    <s v="Input"/>
    <n v="1265285"/>
    <n v="1"/>
    <s v="CO2"/>
    <n v="73.3"/>
    <n v="4.02E-2"/>
    <n v="1"/>
    <m/>
    <n v="0"/>
    <n v="0"/>
    <n v="21"/>
    <m/>
    <n v="0"/>
    <n v="0"/>
    <n v="310"/>
    <n v="3728.3646981000002"/>
  </r>
  <r>
    <n v="2013"/>
    <s v="2D2"/>
    <x v="16"/>
    <n v="19202"/>
    <n v="3350002"/>
    <n v="9"/>
    <s v="Kg"/>
    <s v="Input"/>
    <n v="2332000"/>
    <n v="1"/>
    <s v="CO2"/>
    <n v="73.3"/>
    <n v="4.02E-2"/>
    <n v="1"/>
    <m/>
    <n v="0"/>
    <n v="0"/>
    <n v="21"/>
    <m/>
    <n v="0"/>
    <n v="0"/>
    <n v="310"/>
    <n v="6871.6111200000005"/>
  </r>
  <r>
    <n v="2013"/>
    <s v="2D2"/>
    <x v="16"/>
    <n v="19209"/>
    <n v="3350002"/>
    <n v="9"/>
    <s v="Kg"/>
    <s v="Input"/>
    <n v="146449"/>
    <n v="3"/>
    <s v="CO2"/>
    <n v="73.3"/>
    <n v="4.02E-2"/>
    <n v="1"/>
    <m/>
    <n v="0"/>
    <n v="0"/>
    <n v="21"/>
    <m/>
    <n v="0"/>
    <n v="0"/>
    <n v="310"/>
    <n v="431.53541033999994"/>
  </r>
  <r>
    <n v="2013"/>
    <s v="2D2"/>
    <x v="16"/>
    <n v="19209"/>
    <n v="3350002"/>
    <n v="9"/>
    <s v="Kg"/>
    <s v="Input"/>
    <n v="28519"/>
    <n v="1"/>
    <s v="CO2"/>
    <n v="73.3"/>
    <n v="4.02E-2"/>
    <n v="1"/>
    <m/>
    <n v="0"/>
    <n v="0"/>
    <n v="21"/>
    <m/>
    <n v="0"/>
    <n v="0"/>
    <n v="310"/>
    <n v="84.035796539999993"/>
  </r>
  <r>
    <n v="2013"/>
    <s v="2D2"/>
    <x v="16"/>
    <n v="19209"/>
    <n v="3350002"/>
    <n v="9"/>
    <s v="Kg"/>
    <s v="Input"/>
    <n v="507100"/>
    <n v="1"/>
    <s v="CO2"/>
    <n v="73.3"/>
    <n v="4.02E-2"/>
    <n v="1"/>
    <m/>
    <n v="0"/>
    <n v="0"/>
    <n v="21"/>
    <m/>
    <n v="0"/>
    <n v="0"/>
    <n v="310"/>
    <n v="1494.2512860000002"/>
  </r>
  <r>
    <n v="2013"/>
    <s v="2D2"/>
    <x v="16"/>
    <n v="19209"/>
    <n v="3350002"/>
    <n v="9"/>
    <s v="Kg"/>
    <s v="Input"/>
    <n v="1558629"/>
    <n v="2"/>
    <s v="CO2"/>
    <n v="73.3"/>
    <n v="4.02E-2"/>
    <n v="1"/>
    <m/>
    <n v="0"/>
    <n v="0"/>
    <n v="21"/>
    <m/>
    <n v="0"/>
    <n v="0"/>
    <n v="310"/>
    <n v="4592.7497291400005"/>
  </r>
  <r>
    <n v="2013"/>
    <s v="2D2"/>
    <x v="16"/>
    <n v="19209"/>
    <n v="3350002"/>
    <n v="9"/>
    <s v="Kg"/>
    <s v="Input"/>
    <n v="36595"/>
    <n v="1"/>
    <s v="CO2"/>
    <n v="73.3"/>
    <n v="4.02E-2"/>
    <n v="1"/>
    <m/>
    <n v="0"/>
    <n v="0"/>
    <n v="21"/>
    <m/>
    <n v="0"/>
    <n v="0"/>
    <n v="310"/>
    <n v="107.8330227"/>
  </r>
  <r>
    <n v="2013"/>
    <s v="2D2"/>
    <x v="16"/>
    <n v="20112"/>
    <n v="3350002"/>
    <n v="9"/>
    <s v="Kg"/>
    <s v="Input"/>
    <n v="231697.06"/>
    <n v="4"/>
    <s v="CO2"/>
    <n v="73.3"/>
    <n v="4.02E-2"/>
    <n v="1"/>
    <m/>
    <n v="0"/>
    <n v="0"/>
    <n v="21"/>
    <m/>
    <n v="0"/>
    <n v="0"/>
    <n v="310"/>
    <n v="682.73245881959997"/>
  </r>
  <r>
    <n v="2013"/>
    <s v="2D2"/>
    <x v="16"/>
    <n v="20112"/>
    <n v="3350002"/>
    <n v="9"/>
    <s v="Kg"/>
    <s v="Input"/>
    <n v="962805"/>
    <n v="2"/>
    <s v="CO2"/>
    <n v="73.3"/>
    <n v="4.02E-2"/>
    <n v="1"/>
    <m/>
    <n v="0"/>
    <n v="0"/>
    <n v="21"/>
    <m/>
    <n v="0"/>
    <n v="0"/>
    <n v="310"/>
    <n v="2837.0589813000001"/>
  </r>
  <r>
    <n v="2013"/>
    <s v="2D2"/>
    <x v="16"/>
    <n v="20116"/>
    <n v="3350002"/>
    <n v="9"/>
    <s v="Kg"/>
    <s v="Input"/>
    <n v="4293000"/>
    <n v="2"/>
    <s v="CO2"/>
    <n v="73.3"/>
    <n v="4.02E-2"/>
    <n v="1"/>
    <m/>
    <n v="0"/>
    <n v="0"/>
    <n v="21"/>
    <m/>
    <n v="0"/>
    <n v="0"/>
    <n v="310"/>
    <n v="12650.011379999998"/>
  </r>
  <r>
    <n v="2013"/>
    <s v="2D2"/>
    <x v="16"/>
    <n v="20116"/>
    <n v="3350002"/>
    <n v="9"/>
    <s v="Kg"/>
    <s v="Input"/>
    <n v="3453912"/>
    <n v="1"/>
    <s v="CO2"/>
    <n v="73.3"/>
    <n v="4.02E-2"/>
    <n v="1"/>
    <m/>
    <n v="0"/>
    <n v="0"/>
    <n v="21"/>
    <m/>
    <n v="0"/>
    <n v="0"/>
    <n v="310"/>
    <n v="10177.50433392"/>
  </r>
  <r>
    <n v="2013"/>
    <s v="2D2"/>
    <x v="16"/>
    <n v="20116"/>
    <n v="3350002"/>
    <n v="9"/>
    <s v="Kg"/>
    <s v="Input"/>
    <n v="9850500"/>
    <n v="1"/>
    <s v="CO2"/>
    <n v="73.3"/>
    <n v="4.02E-2"/>
    <n v="1"/>
    <m/>
    <n v="0"/>
    <n v="0"/>
    <n v="21"/>
    <m/>
    <n v="0"/>
    <n v="0"/>
    <n v="310"/>
    <n v="29026.074329999999"/>
  </r>
  <r>
    <n v="2013"/>
    <s v="2D2"/>
    <x v="16"/>
    <n v="20131"/>
    <n v="3350002"/>
    <n v="9"/>
    <s v="Kg"/>
    <s v="Input"/>
    <n v="74401"/>
    <n v="1"/>
    <s v="CO2"/>
    <n v="73.3"/>
    <n v="4.02E-2"/>
    <n v="1"/>
    <m/>
    <n v="0"/>
    <n v="0"/>
    <n v="21"/>
    <m/>
    <n v="0"/>
    <n v="0"/>
    <n v="310"/>
    <n v="219.23445065999999"/>
  </r>
  <r>
    <n v="2013"/>
    <s v="2D2"/>
    <x v="16"/>
    <n v="20131"/>
    <n v="3350002"/>
    <n v="9"/>
    <s v="Kg"/>
    <s v="Input"/>
    <n v="1765000"/>
    <n v="4"/>
    <s v="CO2"/>
    <n v="73.3"/>
    <n v="4.02E-2"/>
    <n v="1"/>
    <m/>
    <n v="0"/>
    <n v="0"/>
    <n v="21"/>
    <m/>
    <n v="0"/>
    <n v="0"/>
    <n v="310"/>
    <n v="5200.8549000000003"/>
  </r>
  <r>
    <n v="2013"/>
    <s v="2D2"/>
    <x v="16"/>
    <n v="20131"/>
    <n v="3350002"/>
    <n v="9"/>
    <s v="Kg"/>
    <s v="Input"/>
    <n v="32057112"/>
    <n v="4"/>
    <s v="CO2"/>
    <n v="73.3"/>
    <n v="4.02E-2"/>
    <n v="1"/>
    <m/>
    <n v="0"/>
    <n v="0"/>
    <n v="21"/>
    <m/>
    <n v="0"/>
    <n v="0"/>
    <n v="310"/>
    <n v="94461.409645919994"/>
  </r>
  <r>
    <n v="2013"/>
    <s v="2D2"/>
    <x v="16"/>
    <n v="20131"/>
    <n v="3350002"/>
    <n v="9"/>
    <s v="Kg"/>
    <s v="Input"/>
    <n v="425342"/>
    <n v="2"/>
    <s v="CO2"/>
    <n v="73.3"/>
    <n v="4.02E-2"/>
    <n v="1"/>
    <m/>
    <n v="0"/>
    <n v="0"/>
    <n v="21"/>
    <m/>
    <n v="0"/>
    <n v="0"/>
    <n v="310"/>
    <n v="1253.3382577199998"/>
  </r>
  <r>
    <n v="2013"/>
    <s v="2D2"/>
    <x v="16"/>
    <n v="20211"/>
    <n v="3350002"/>
    <n v="9"/>
    <s v="Kg"/>
    <s v="Input"/>
    <n v="64981"/>
    <n v="6"/>
    <s v="CO2"/>
    <n v="73.3"/>
    <n v="4.02E-2"/>
    <n v="1"/>
    <m/>
    <n v="0"/>
    <n v="0"/>
    <n v="21"/>
    <m/>
    <n v="0"/>
    <n v="0"/>
    <n v="310"/>
    <n v="191.47691345999999"/>
  </r>
  <r>
    <n v="2013"/>
    <s v="2D2"/>
    <x v="16"/>
    <n v="20211"/>
    <n v="3350002"/>
    <n v="9"/>
    <s v="Kg"/>
    <s v="Input"/>
    <n v="194425"/>
    <n v="4"/>
    <s v="CO2"/>
    <n v="73.3"/>
    <n v="4.02E-2"/>
    <n v="1"/>
    <m/>
    <n v="0"/>
    <n v="0"/>
    <n v="21"/>
    <m/>
    <n v="0"/>
    <n v="0"/>
    <n v="310"/>
    <n v="572.90437049999991"/>
  </r>
  <r>
    <n v="2013"/>
    <s v="2D2"/>
    <x v="16"/>
    <n v="20219"/>
    <n v="3350002"/>
    <n v="9"/>
    <s v="Kg"/>
    <s v="Input"/>
    <n v="22150"/>
    <n v="1"/>
    <s v="CO2"/>
    <n v="73.3"/>
    <n v="4.02E-2"/>
    <n v="1"/>
    <m/>
    <n v="0"/>
    <n v="0"/>
    <n v="21"/>
    <m/>
    <n v="0"/>
    <n v="0"/>
    <n v="310"/>
    <n v="65.268518999999998"/>
  </r>
  <r>
    <n v="2013"/>
    <s v="2D2"/>
    <x v="16"/>
    <n v="20219"/>
    <n v="3350002"/>
    <n v="9"/>
    <s v="Kg"/>
    <s v="Input"/>
    <n v="47686"/>
    <n v="1"/>
    <s v="CO2"/>
    <n v="73.3"/>
    <n v="4.02E-2"/>
    <n v="1"/>
    <m/>
    <n v="0"/>
    <n v="0"/>
    <n v="21"/>
    <m/>
    <n v="0"/>
    <n v="0"/>
    <n v="310"/>
    <n v="140.51442875999999"/>
  </r>
  <r>
    <n v="2013"/>
    <s v="2D2"/>
    <x v="16"/>
    <n v="20221"/>
    <n v="3350002"/>
    <n v="9"/>
    <s v="Kg"/>
    <s v="Input"/>
    <n v="4416"/>
    <n v="3"/>
    <s v="CO2"/>
    <n v="73.3"/>
    <n v="4.02E-2"/>
    <n v="1"/>
    <m/>
    <n v="0"/>
    <n v="0"/>
    <n v="21"/>
    <m/>
    <n v="0"/>
    <n v="0"/>
    <n v="310"/>
    <n v="13.01245056"/>
  </r>
  <r>
    <n v="2013"/>
    <s v="2D2"/>
    <x v="16"/>
    <n v="20231"/>
    <n v="3350002"/>
    <n v="9"/>
    <s v="Kg"/>
    <s v="Input"/>
    <n v="2913"/>
    <n v="3"/>
    <s v="CO2"/>
    <n v="73.3"/>
    <n v="4.02E-2"/>
    <n v="1"/>
    <m/>
    <n v="0"/>
    <n v="0"/>
    <n v="21"/>
    <m/>
    <n v="0"/>
    <n v="0"/>
    <n v="310"/>
    <n v="8.5836205799999981"/>
  </r>
  <r>
    <n v="2013"/>
    <s v="2D2"/>
    <x v="16"/>
    <n v="20231"/>
    <n v="3350002"/>
    <n v="9"/>
    <s v="Kg"/>
    <s v="Input"/>
    <n v="1260"/>
    <n v="2"/>
    <s v="CO2"/>
    <n v="73.3"/>
    <n v="4.02E-2"/>
    <n v="1"/>
    <m/>
    <n v="0"/>
    <n v="0"/>
    <n v="21"/>
    <m/>
    <n v="0"/>
    <n v="0"/>
    <n v="310"/>
    <n v="3.7127916000000001"/>
  </r>
  <r>
    <n v="2013"/>
    <s v="2D2"/>
    <x v="16"/>
    <n v="20231"/>
    <n v="3350002"/>
    <n v="9"/>
    <s v="Kg"/>
    <s v="Input"/>
    <n v="83600"/>
    <n v="2"/>
    <s v="CO2"/>
    <n v="73.3"/>
    <n v="4.02E-2"/>
    <n v="1"/>
    <m/>
    <n v="0"/>
    <n v="0"/>
    <n v="21"/>
    <m/>
    <n v="0"/>
    <n v="0"/>
    <n v="310"/>
    <n v="246.34077599999998"/>
  </r>
  <r>
    <n v="2013"/>
    <s v="2D2"/>
    <x v="16"/>
    <n v="20231"/>
    <n v="3350002"/>
    <n v="9"/>
    <s v="Kg"/>
    <s v="Input"/>
    <n v="19967.82"/>
    <n v="3"/>
    <s v="CO2"/>
    <n v="73.3"/>
    <n v="4.02E-2"/>
    <n v="1"/>
    <m/>
    <n v="0"/>
    <n v="0"/>
    <n v="21"/>
    <m/>
    <n v="0"/>
    <n v="0"/>
    <n v="310"/>
    <n v="58.838376481200001"/>
  </r>
  <r>
    <n v="2013"/>
    <s v="2D2"/>
    <x v="16"/>
    <n v="20231"/>
    <n v="3350002"/>
    <n v="9"/>
    <s v="Kg"/>
    <s v="Input"/>
    <n v="18289"/>
    <n v="4"/>
    <s v="CO2"/>
    <n v="73.3"/>
    <n v="4.02E-2"/>
    <n v="1"/>
    <m/>
    <n v="0"/>
    <n v="0"/>
    <n v="21"/>
    <m/>
    <n v="0"/>
    <n v="0"/>
    <n v="310"/>
    <n v="53.891464739999996"/>
  </r>
  <r>
    <n v="2013"/>
    <s v="2D2"/>
    <x v="16"/>
    <n v="20231"/>
    <n v="3350002"/>
    <n v="9"/>
    <s v="Kg"/>
    <s v="Input"/>
    <n v="44163"/>
    <n v="4"/>
    <s v="CO2"/>
    <n v="73.3"/>
    <n v="4.02E-2"/>
    <n v="1"/>
    <m/>
    <n v="0"/>
    <n v="0"/>
    <n v="21"/>
    <m/>
    <n v="0"/>
    <n v="0"/>
    <n v="310"/>
    <n v="130.13334558"/>
  </r>
  <r>
    <n v="2013"/>
    <s v="2D2"/>
    <x v="16"/>
    <n v="20231"/>
    <n v="3350002"/>
    <n v="9"/>
    <s v="Kg"/>
    <s v="Input"/>
    <n v="9048"/>
    <n v="2"/>
    <s v="CO2"/>
    <n v="73.3"/>
    <n v="4.02E-2"/>
    <n v="1"/>
    <m/>
    <n v="0"/>
    <n v="0"/>
    <n v="21"/>
    <m/>
    <n v="0"/>
    <n v="0"/>
    <n v="310"/>
    <n v="26.661379680000003"/>
  </r>
  <r>
    <n v="2013"/>
    <s v="2D2"/>
    <x v="16"/>
    <n v="20232"/>
    <n v="3350002"/>
    <n v="9"/>
    <s v="Kg"/>
    <s v="Input"/>
    <n v="105212"/>
    <n v="2"/>
    <s v="CO2"/>
    <n v="73.3"/>
    <n v="4.02E-2"/>
    <n v="1"/>
    <m/>
    <n v="0"/>
    <n v="0"/>
    <n v="21"/>
    <m/>
    <n v="0"/>
    <n v="0"/>
    <n v="310"/>
    <n v="310.02399192000001"/>
  </r>
  <r>
    <n v="2013"/>
    <s v="2D2"/>
    <x v="16"/>
    <n v="20233"/>
    <n v="3350002"/>
    <n v="9"/>
    <s v="Kg"/>
    <s v="Input"/>
    <n v="32304"/>
    <n v="4"/>
    <s v="CO2"/>
    <n v="73.3"/>
    <n v="4.02E-2"/>
    <n v="1"/>
    <m/>
    <n v="0"/>
    <n v="0"/>
    <n v="21"/>
    <m/>
    <n v="0"/>
    <n v="0"/>
    <n v="310"/>
    <n v="95.18890463999999"/>
  </r>
  <r>
    <n v="2013"/>
    <s v="2D2"/>
    <x v="16"/>
    <n v="20235"/>
    <n v="3350002"/>
    <n v="9"/>
    <s v="Kg"/>
    <s v="Input"/>
    <n v="6466"/>
    <n v="4"/>
    <s v="CO2"/>
    <n v="73.3"/>
    <n v="4.02E-2"/>
    <n v="1"/>
    <m/>
    <n v="0"/>
    <n v="0"/>
    <n v="21"/>
    <m/>
    <n v="0"/>
    <n v="0"/>
    <n v="310"/>
    <n v="19.05310356"/>
  </r>
  <r>
    <n v="2013"/>
    <s v="2D2"/>
    <x v="16"/>
    <n v="20236"/>
    <n v="3350002"/>
    <n v="9"/>
    <s v="Kg"/>
    <s v="Input"/>
    <n v="480"/>
    <n v="2"/>
    <s v="CO2"/>
    <n v="73.3"/>
    <n v="4.02E-2"/>
    <n v="1"/>
    <m/>
    <n v="0"/>
    <n v="0"/>
    <n v="21"/>
    <m/>
    <n v="0"/>
    <n v="0"/>
    <n v="310"/>
    <n v="1.4143968"/>
  </r>
  <r>
    <n v="2013"/>
    <s v="2D2"/>
    <x v="16"/>
    <n v="20236"/>
    <n v="3350002"/>
    <n v="9"/>
    <s v="Kg"/>
    <s v="Input"/>
    <n v="190000"/>
    <n v="2"/>
    <s v="CO2"/>
    <n v="73.3"/>
    <n v="4.02E-2"/>
    <n v="1"/>
    <m/>
    <n v="0"/>
    <n v="0"/>
    <n v="21"/>
    <m/>
    <n v="0"/>
    <n v="0"/>
    <n v="310"/>
    <n v="559.86540000000002"/>
  </r>
  <r>
    <n v="2013"/>
    <s v="2D2"/>
    <x v="16"/>
    <n v="20236"/>
    <n v="3350002"/>
    <n v="9"/>
    <s v="Kg"/>
    <s v="Input"/>
    <n v="82270"/>
    <n v="2"/>
    <s v="CO2"/>
    <n v="73.3"/>
    <n v="4.02E-2"/>
    <n v="1"/>
    <m/>
    <n v="0"/>
    <n v="0"/>
    <n v="21"/>
    <m/>
    <n v="0"/>
    <n v="0"/>
    <n v="310"/>
    <n v="242.42171820000002"/>
  </r>
  <r>
    <n v="2013"/>
    <s v="2D2"/>
    <x v="16"/>
    <n v="20236"/>
    <n v="3350002"/>
    <n v="9"/>
    <s v="Kg"/>
    <s v="Input"/>
    <n v="265307"/>
    <n v="3"/>
    <s v="CO2"/>
    <n v="73.3"/>
    <n v="4.02E-2"/>
    <n v="1"/>
    <m/>
    <n v="0"/>
    <n v="0"/>
    <n v="21"/>
    <m/>
    <n v="0"/>
    <n v="0"/>
    <n v="310"/>
    <n v="781.76952461999997"/>
  </r>
  <r>
    <n v="2013"/>
    <s v="2D2"/>
    <x v="16"/>
    <n v="20236"/>
    <n v="3350002"/>
    <n v="9"/>
    <s v="Kg"/>
    <s v="Input"/>
    <n v="2856358"/>
    <n v="2"/>
    <s v="CO2"/>
    <n v="73.3"/>
    <n v="4.02E-2"/>
    <n v="1"/>
    <m/>
    <n v="0"/>
    <n v="0"/>
    <n v="21"/>
    <m/>
    <n v="0"/>
    <n v="0"/>
    <n v="310"/>
    <n v="8416.7158642800005"/>
  </r>
  <r>
    <n v="2013"/>
    <s v="2D2"/>
    <x v="16"/>
    <n v="20236"/>
    <n v="3350002"/>
    <n v="9"/>
    <s v="Kg"/>
    <s v="Input"/>
    <n v="2061456"/>
    <n v="3"/>
    <s v="CO2"/>
    <n v="73.3"/>
    <n v="4.02E-2"/>
    <n v="1"/>
    <m/>
    <n v="0"/>
    <n v="0"/>
    <n v="21"/>
    <m/>
    <n v="0"/>
    <n v="0"/>
    <n v="310"/>
    <n v="6074.4099369599999"/>
  </r>
  <r>
    <n v="2013"/>
    <s v="2D2"/>
    <x v="16"/>
    <n v="20236"/>
    <n v="3350002"/>
    <n v="9"/>
    <s v="Kg"/>
    <s v="Input"/>
    <n v="144130"/>
    <n v="1"/>
    <s v="CO2"/>
    <n v="73.3"/>
    <n v="4.02E-2"/>
    <n v="1"/>
    <m/>
    <n v="0"/>
    <n v="0"/>
    <n v="21"/>
    <m/>
    <n v="0"/>
    <n v="0"/>
    <n v="310"/>
    <n v="424.70210580000003"/>
  </r>
  <r>
    <n v="2013"/>
    <s v="2D2"/>
    <x v="16"/>
    <n v="20236"/>
    <n v="3350002"/>
    <n v="9"/>
    <s v="Kg"/>
    <s v="Input"/>
    <n v="1291371"/>
    <n v="5"/>
    <s v="CO2"/>
    <n v="73.3"/>
    <n v="4.02E-2"/>
    <n v="1"/>
    <m/>
    <n v="0"/>
    <n v="0"/>
    <n v="21"/>
    <m/>
    <n v="0"/>
    <n v="0"/>
    <n v="310"/>
    <n v="3805.2312708600002"/>
  </r>
  <r>
    <n v="2013"/>
    <s v="2D2"/>
    <x v="16"/>
    <n v="20236"/>
    <n v="3350002"/>
    <n v="9"/>
    <s v="Kg"/>
    <s v="Input"/>
    <n v="20419134"/>
    <n v="1"/>
    <s v="CO2"/>
    <n v="73.3"/>
    <n v="4.02E-2"/>
    <n v="1"/>
    <m/>
    <n v="0"/>
    <n v="0"/>
    <n v="21"/>
    <m/>
    <n v="0"/>
    <n v="0"/>
    <n v="310"/>
    <n v="60168.245392439996"/>
  </r>
  <r>
    <n v="2013"/>
    <s v="2D2"/>
    <x v="16"/>
    <n v="20236"/>
    <n v="3350002"/>
    <n v="9"/>
    <s v="Kg"/>
    <s v="Input"/>
    <n v="130356"/>
    <n v="3"/>
    <s v="CO2"/>
    <n v="73.3"/>
    <n v="4.02E-2"/>
    <n v="1"/>
    <m/>
    <n v="0"/>
    <n v="0"/>
    <n v="21"/>
    <m/>
    <n v="0"/>
    <n v="0"/>
    <n v="310"/>
    <n v="384.11481096"/>
  </r>
  <r>
    <n v="2013"/>
    <s v="2D2"/>
    <x v="16"/>
    <n v="20236"/>
    <n v="3350002"/>
    <n v="9"/>
    <s v="Kg"/>
    <s v="Input"/>
    <n v="24000"/>
    <n v="2"/>
    <s v="CO2"/>
    <n v="73.3"/>
    <n v="4.02E-2"/>
    <n v="1"/>
    <m/>
    <n v="0"/>
    <n v="0"/>
    <n v="21"/>
    <m/>
    <n v="0"/>
    <n v="0"/>
    <n v="310"/>
    <n v="70.719839999999991"/>
  </r>
  <r>
    <n v="2013"/>
    <s v="2D2"/>
    <x v="16"/>
    <n v="20236"/>
    <n v="3350002"/>
    <n v="9"/>
    <s v="Kg"/>
    <s v="Input"/>
    <n v="106786"/>
    <n v="1"/>
    <s v="CO2"/>
    <n v="73.3"/>
    <n v="4.02E-2"/>
    <n v="1"/>
    <m/>
    <n v="0"/>
    <n v="0"/>
    <n v="21"/>
    <m/>
    <n v="0"/>
    <n v="0"/>
    <n v="310"/>
    <n v="314.66203475999998"/>
  </r>
  <r>
    <n v="2013"/>
    <s v="2D2"/>
    <x v="16"/>
    <n v="20236"/>
    <n v="3350002"/>
    <n v="9"/>
    <s v="Kg"/>
    <s v="Input"/>
    <n v="859436"/>
    <n v="1"/>
    <s v="CO2"/>
    <n v="73.3"/>
    <n v="4.02E-2"/>
    <n v="1"/>
    <m/>
    <n v="0"/>
    <n v="0"/>
    <n v="21"/>
    <m/>
    <n v="0"/>
    <n v="0"/>
    <n v="310"/>
    <n v="2532.46568376"/>
  </r>
  <r>
    <n v="2013"/>
    <s v="2D2"/>
    <x v="16"/>
    <n v="20236"/>
    <n v="3350002"/>
    <n v="9"/>
    <s v="Kg"/>
    <s v="Input"/>
    <n v="140650"/>
    <n v="4"/>
    <s v="CO2"/>
    <n v="73.3"/>
    <n v="4.02E-2"/>
    <n v="1"/>
    <m/>
    <n v="0"/>
    <n v="0"/>
    <n v="21"/>
    <m/>
    <n v="0"/>
    <n v="0"/>
    <n v="310"/>
    <n v="414.44772899999998"/>
  </r>
  <r>
    <n v="2013"/>
    <s v="2D2"/>
    <x v="16"/>
    <n v="20237"/>
    <n v="3350002"/>
    <n v="9"/>
    <s v="Kg"/>
    <s v="Input"/>
    <n v="501310"/>
    <n v="2"/>
    <s v="CO2"/>
    <n v="73.3"/>
    <n v="4.02E-2"/>
    <n v="1"/>
    <m/>
    <n v="0"/>
    <n v="0"/>
    <n v="21"/>
    <m/>
    <n v="0"/>
    <n v="0"/>
    <n v="310"/>
    <n v="1477.1901246"/>
  </r>
  <r>
    <n v="2013"/>
    <s v="2D2"/>
    <x v="16"/>
    <n v="20237"/>
    <n v="3350002"/>
    <n v="9"/>
    <s v="Kg"/>
    <s v="Input"/>
    <n v="159297"/>
    <n v="2"/>
    <s v="CO2"/>
    <n v="73.3"/>
    <n v="4.02E-2"/>
    <n v="1"/>
    <m/>
    <n v="0"/>
    <n v="0"/>
    <n v="21"/>
    <m/>
    <n v="0"/>
    <n v="0"/>
    <n v="310"/>
    <n v="469.39409802"/>
  </r>
  <r>
    <n v="2013"/>
    <s v="2D2"/>
    <x v="16"/>
    <n v="20237"/>
    <n v="3350002"/>
    <n v="9"/>
    <s v="Kg"/>
    <s v="Input"/>
    <n v="2536"/>
    <n v="4"/>
    <s v="CO2"/>
    <n v="73.3"/>
    <n v="4.02E-2"/>
    <n v="1"/>
    <m/>
    <n v="0"/>
    <n v="0"/>
    <n v="21"/>
    <m/>
    <n v="0"/>
    <n v="0"/>
    <n v="310"/>
    <n v="7.4727297599999991"/>
  </r>
  <r>
    <n v="2013"/>
    <s v="2D2"/>
    <x v="16"/>
    <n v="20237"/>
    <n v="3350002"/>
    <n v="9"/>
    <s v="Kg"/>
    <s v="Input"/>
    <n v="81545"/>
    <n v="4"/>
    <s v="CO2"/>
    <n v="73.3"/>
    <n v="4.02E-2"/>
    <n v="1"/>
    <m/>
    <n v="0"/>
    <n v="0"/>
    <n v="21"/>
    <m/>
    <n v="0"/>
    <n v="0"/>
    <n v="310"/>
    <n v="240.2853897"/>
  </r>
  <r>
    <n v="2013"/>
    <s v="2D2"/>
    <x v="16"/>
    <n v="20237"/>
    <n v="3350002"/>
    <n v="9"/>
    <s v="Kg"/>
    <s v="Input"/>
    <n v="1525480"/>
    <n v="1"/>
    <s v="CO2"/>
    <n v="73.3"/>
    <n v="4.02E-2"/>
    <n v="1"/>
    <m/>
    <n v="0"/>
    <n v="0"/>
    <n v="21"/>
    <m/>
    <n v="0"/>
    <n v="0"/>
    <n v="310"/>
    <n v="4495.0708967999999"/>
  </r>
  <r>
    <n v="2013"/>
    <s v="2D2"/>
    <x v="16"/>
    <n v="20237"/>
    <n v="3350002"/>
    <n v="9"/>
    <s v="Kg"/>
    <s v="Input"/>
    <n v="13926"/>
    <n v="3"/>
    <s v="CO2"/>
    <n v="73.3"/>
    <n v="4.02E-2"/>
    <n v="1"/>
    <m/>
    <n v="0"/>
    <n v="0"/>
    <n v="21"/>
    <m/>
    <n v="0"/>
    <n v="0"/>
    <n v="310"/>
    <n v="41.035187159999992"/>
  </r>
  <r>
    <n v="2013"/>
    <s v="2D2"/>
    <x v="16"/>
    <n v="20237"/>
    <n v="3350002"/>
    <n v="9"/>
    <s v="Kg"/>
    <s v="Input"/>
    <n v="156257"/>
    <n v="2"/>
    <s v="CO2"/>
    <n v="73.3"/>
    <n v="4.02E-2"/>
    <n v="1"/>
    <m/>
    <n v="0"/>
    <n v="0"/>
    <n v="21"/>
    <m/>
    <n v="0"/>
    <n v="0"/>
    <n v="310"/>
    <n v="460.43625162000001"/>
  </r>
  <r>
    <n v="2013"/>
    <s v="2D2"/>
    <x v="16"/>
    <n v="20237"/>
    <n v="3350002"/>
    <n v="9"/>
    <s v="Kg"/>
    <s v="Input"/>
    <n v="18350"/>
    <n v="4"/>
    <s v="CO2"/>
    <n v="73.3"/>
    <n v="4.02E-2"/>
    <n v="1"/>
    <m/>
    <n v="0"/>
    <n v="0"/>
    <n v="21"/>
    <m/>
    <n v="0"/>
    <n v="0"/>
    <n v="310"/>
    <n v="54.071211000000005"/>
  </r>
  <r>
    <n v="2013"/>
    <s v="2D2"/>
    <x v="16"/>
    <n v="20237"/>
    <n v="3350002"/>
    <n v="9"/>
    <s v="Kg"/>
    <s v="Input"/>
    <n v="250"/>
    <n v="3"/>
    <s v="CO2"/>
    <n v="73.3"/>
    <n v="4.02E-2"/>
    <n v="1"/>
    <m/>
    <n v="0"/>
    <n v="0"/>
    <n v="21"/>
    <m/>
    <n v="0"/>
    <n v="0"/>
    <n v="310"/>
    <n v="0.73666500000000001"/>
  </r>
  <r>
    <n v="2013"/>
    <s v="2D2"/>
    <x v="16"/>
    <n v="20237"/>
    <n v="3350002"/>
    <n v="9"/>
    <s v="Kg"/>
    <s v="Input"/>
    <n v="178151"/>
    <n v="2"/>
    <s v="CO2"/>
    <n v="73.3"/>
    <n v="4.02E-2"/>
    <n v="1"/>
    <m/>
    <n v="0"/>
    <n v="0"/>
    <n v="21"/>
    <m/>
    <n v="0"/>
    <n v="0"/>
    <n v="310"/>
    <n v="524.95042565999995"/>
  </r>
  <r>
    <n v="2013"/>
    <s v="2D2"/>
    <x v="16"/>
    <n v="20237"/>
    <n v="3350002"/>
    <n v="9"/>
    <s v="Kg"/>
    <s v="Input"/>
    <n v="11000"/>
    <n v="5"/>
    <s v="CO2"/>
    <n v="73.3"/>
    <n v="4.02E-2"/>
    <n v="1"/>
    <m/>
    <n v="0"/>
    <n v="0"/>
    <n v="21"/>
    <m/>
    <n v="0"/>
    <n v="0"/>
    <n v="310"/>
    <n v="32.413260000000001"/>
  </r>
  <r>
    <n v="2013"/>
    <s v="2D2"/>
    <x v="16"/>
    <n v="20237"/>
    <n v="3350002"/>
    <n v="9"/>
    <s v="Kg"/>
    <s v="Input"/>
    <n v="49741"/>
    <n v="1"/>
    <s v="CO2"/>
    <n v="73.3"/>
    <n v="4.02E-2"/>
    <n v="1"/>
    <m/>
    <n v="0"/>
    <n v="0"/>
    <n v="21"/>
    <m/>
    <n v="0"/>
    <n v="0"/>
    <n v="310"/>
    <n v="146.56981506"/>
  </r>
  <r>
    <n v="2013"/>
    <s v="2D2"/>
    <x v="16"/>
    <n v="20237"/>
    <n v="3350002"/>
    <n v="9"/>
    <s v="Kg"/>
    <s v="Input"/>
    <n v="48899.334525999999"/>
    <n v="4"/>
    <s v="CO2"/>
    <n v="73.3"/>
    <n v="4.02E-2"/>
    <n v="1"/>
    <m/>
    <n v="0"/>
    <n v="0"/>
    <n v="21"/>
    <m/>
    <n v="0"/>
    <n v="0"/>
    <n v="310"/>
    <n v="144.08971307438316"/>
  </r>
  <r>
    <n v="2013"/>
    <s v="2D2"/>
    <x v="16"/>
    <n v="20237"/>
    <n v="3350002"/>
    <n v="9"/>
    <s v="Kg"/>
    <s v="Input"/>
    <n v="520335"/>
    <n v="1"/>
    <s v="CO2"/>
    <n v="73.3"/>
    <n v="4.02E-2"/>
    <n v="1"/>
    <m/>
    <n v="0"/>
    <n v="0"/>
    <n v="21"/>
    <m/>
    <n v="0"/>
    <n v="0"/>
    <n v="310"/>
    <n v="1533.2503311"/>
  </r>
  <r>
    <n v="2013"/>
    <s v="2D2"/>
    <x v="16"/>
    <n v="20291"/>
    <n v="3350002"/>
    <n v="9"/>
    <s v="Kg"/>
    <s v="Input"/>
    <n v="112682"/>
    <n v="3"/>
    <s v="CO2"/>
    <n v="73.3"/>
    <n v="4.02E-2"/>
    <n v="1"/>
    <m/>
    <n v="0"/>
    <n v="0"/>
    <n v="21"/>
    <m/>
    <n v="0"/>
    <n v="0"/>
    <n v="310"/>
    <n v="332.03554212"/>
  </r>
  <r>
    <n v="2013"/>
    <s v="2D2"/>
    <x v="16"/>
    <n v="20291"/>
    <n v="3350002"/>
    <n v="9"/>
    <s v="Kg"/>
    <s v="Input"/>
    <n v="73339"/>
    <n v="4"/>
    <s v="CO2"/>
    <n v="73.3"/>
    <n v="4.02E-2"/>
    <n v="1"/>
    <m/>
    <n v="0"/>
    <n v="0"/>
    <n v="21"/>
    <m/>
    <n v="0"/>
    <n v="0"/>
    <n v="310"/>
    <n v="216.10509773999999"/>
  </r>
  <r>
    <n v="2013"/>
    <s v="2D2"/>
    <x v="16"/>
    <n v="20291"/>
    <n v="3350002"/>
    <n v="9"/>
    <s v="Kg"/>
    <s v="Input"/>
    <n v="345185"/>
    <n v="5"/>
    <s v="CO2"/>
    <n v="73.3"/>
    <n v="4.02E-2"/>
    <n v="1"/>
    <m/>
    <n v="0"/>
    <n v="0"/>
    <n v="21"/>
    <m/>
    <n v="0"/>
    <n v="0"/>
    <n v="310"/>
    <n v="1017.1428321"/>
  </r>
  <r>
    <n v="2013"/>
    <s v="2D2"/>
    <x v="16"/>
    <n v="20291"/>
    <n v="3350002"/>
    <n v="9"/>
    <s v="Kg"/>
    <s v="Input"/>
    <n v="3950"/>
    <n v="3"/>
    <s v="CO2"/>
    <n v="73.3"/>
    <n v="4.02E-2"/>
    <n v="1"/>
    <m/>
    <n v="0"/>
    <n v="0"/>
    <n v="21"/>
    <m/>
    <n v="0"/>
    <n v="0"/>
    <n v="310"/>
    <n v="11.639307000000001"/>
  </r>
  <r>
    <n v="2013"/>
    <s v="2D2"/>
    <x v="16"/>
    <n v="20291"/>
    <n v="3350002"/>
    <n v="9"/>
    <s v="Kg"/>
    <s v="Input"/>
    <n v="38370"/>
    <n v="5"/>
    <s v="CO2"/>
    <n v="73.3"/>
    <n v="4.02E-2"/>
    <n v="1"/>
    <m/>
    <n v="0"/>
    <n v="0"/>
    <n v="21"/>
    <m/>
    <n v="0"/>
    <n v="0"/>
    <n v="310"/>
    <n v="113.06334419999999"/>
  </r>
  <r>
    <n v="2013"/>
    <s v="2D2"/>
    <x v="16"/>
    <n v="20291"/>
    <n v="3350002"/>
    <n v="9"/>
    <s v="Kg"/>
    <s v="Input"/>
    <n v="131885"/>
    <n v="4"/>
    <s v="CO2"/>
    <n v="73.3"/>
    <n v="4.02E-2"/>
    <n v="1"/>
    <m/>
    <n v="0"/>
    <n v="0"/>
    <n v="21"/>
    <m/>
    <n v="0"/>
    <n v="0"/>
    <n v="310"/>
    <n v="388.62025410000001"/>
  </r>
  <r>
    <n v="2013"/>
    <s v="2D2"/>
    <x v="16"/>
    <n v="20291"/>
    <n v="3350002"/>
    <n v="9"/>
    <s v="Kg"/>
    <s v="Input"/>
    <n v="119584"/>
    <n v="4"/>
    <s v="CO2"/>
    <n v="73.3"/>
    <n v="4.02E-2"/>
    <n v="1"/>
    <m/>
    <n v="0"/>
    <n v="0"/>
    <n v="21"/>
    <m/>
    <n v="0"/>
    <n v="0"/>
    <n v="310"/>
    <n v="352.37338943999993"/>
  </r>
  <r>
    <n v="2013"/>
    <s v="2D2"/>
    <x v="16"/>
    <n v="20291"/>
    <n v="3350002"/>
    <n v="9"/>
    <s v="Kg"/>
    <s v="Input"/>
    <n v="134602"/>
    <n v="5"/>
    <s v="CO2"/>
    <n v="73.3"/>
    <n v="4.02E-2"/>
    <n v="1"/>
    <m/>
    <n v="0"/>
    <n v="0"/>
    <n v="21"/>
    <m/>
    <n v="0"/>
    <n v="0"/>
    <n v="310"/>
    <n v="396.62632931999997"/>
  </r>
  <r>
    <n v="2013"/>
    <s v="2D2"/>
    <x v="16"/>
    <n v="20291"/>
    <n v="3350002"/>
    <n v="9"/>
    <s v="Kg"/>
    <s v="Input"/>
    <n v="170322"/>
    <n v="4"/>
    <s v="CO2"/>
    <n v="73.3"/>
    <n v="4.02E-2"/>
    <n v="1"/>
    <m/>
    <n v="0"/>
    <n v="0"/>
    <n v="21"/>
    <m/>
    <n v="0"/>
    <n v="0"/>
    <n v="310"/>
    <n v="501.88102451999998"/>
  </r>
  <r>
    <n v="2013"/>
    <s v="2D2"/>
    <x v="16"/>
    <n v="20291"/>
    <n v="3350002"/>
    <n v="9"/>
    <s v="Kg"/>
    <s v="Input"/>
    <n v="76497"/>
    <n v="6"/>
    <s v="CO2"/>
    <n v="73.3"/>
    <n v="4.02E-2"/>
    <n v="1"/>
    <m/>
    <n v="0"/>
    <n v="0"/>
    <n v="21"/>
    <m/>
    <n v="0"/>
    <n v="0"/>
    <n v="310"/>
    <n v="225.41065001999996"/>
  </r>
  <r>
    <n v="2013"/>
    <s v="2D2"/>
    <x v="16"/>
    <n v="20291"/>
    <n v="3350002"/>
    <n v="9"/>
    <s v="Kg"/>
    <s v="Input"/>
    <n v="26283"/>
    <n v="7"/>
    <s v="CO2"/>
    <n v="73.3"/>
    <n v="4.02E-2"/>
    <n v="1"/>
    <m/>
    <n v="0"/>
    <n v="0"/>
    <n v="21"/>
    <m/>
    <n v="0"/>
    <n v="0"/>
    <n v="310"/>
    <n v="77.447064780000005"/>
  </r>
  <r>
    <n v="2013"/>
    <s v="2D2"/>
    <x v="16"/>
    <n v="20291"/>
    <n v="3350002"/>
    <n v="9"/>
    <s v="Kg"/>
    <s v="Input"/>
    <n v="41532"/>
    <n v="3"/>
    <s v="CO2"/>
    <n v="73.3"/>
    <n v="4.02E-2"/>
    <n v="1"/>
    <m/>
    <n v="0"/>
    <n v="0"/>
    <n v="21"/>
    <m/>
    <n v="0"/>
    <n v="0"/>
    <n v="310"/>
    <n v="122.38068312"/>
  </r>
  <r>
    <n v="2013"/>
    <s v="2D2"/>
    <x v="16"/>
    <n v="20291"/>
    <n v="3350002"/>
    <n v="9"/>
    <s v="Kg"/>
    <s v="Input"/>
    <n v="119186.66368699999"/>
    <n v="4"/>
    <s v="CO2"/>
    <n v="73.3"/>
    <n v="4.02E-2"/>
    <n v="1"/>
    <m/>
    <n v="0"/>
    <n v="0"/>
    <n v="21"/>
    <m/>
    <n v="0"/>
    <n v="0"/>
    <n v="310"/>
    <n v="351.20257441993539"/>
  </r>
  <r>
    <n v="2013"/>
    <s v="2D2"/>
    <x v="16"/>
    <n v="20291"/>
    <n v="3350002"/>
    <n v="9"/>
    <s v="Kg"/>
    <s v="Input"/>
    <n v="548416"/>
    <n v="4"/>
    <s v="CO2"/>
    <n v="73.3"/>
    <n v="4.02E-2"/>
    <n v="1"/>
    <m/>
    <n v="0"/>
    <n v="0"/>
    <n v="21"/>
    <m/>
    <n v="0"/>
    <n v="0"/>
    <n v="310"/>
    <n v="1615.9954905599998"/>
  </r>
  <r>
    <n v="2013"/>
    <s v="2D2"/>
    <x v="16"/>
    <n v="20291"/>
    <n v="3350002"/>
    <n v="9"/>
    <s v="Kg"/>
    <s v="Input"/>
    <n v="73406"/>
    <n v="4"/>
    <s v="CO2"/>
    <n v="73.3"/>
    <n v="4.02E-2"/>
    <n v="1"/>
    <m/>
    <n v="0"/>
    <n v="0"/>
    <n v="21"/>
    <m/>
    <n v="0"/>
    <n v="0"/>
    <n v="310"/>
    <n v="216.30252396"/>
  </r>
  <r>
    <n v="2013"/>
    <s v="2D2"/>
    <x v="16"/>
    <n v="20291"/>
    <n v="3350002"/>
    <n v="9"/>
    <s v="Kg"/>
    <s v="Input"/>
    <n v="72541"/>
    <n v="4"/>
    <s v="CO2"/>
    <n v="73.3"/>
    <n v="4.02E-2"/>
    <n v="1"/>
    <m/>
    <n v="0"/>
    <n v="0"/>
    <n v="21"/>
    <m/>
    <n v="0"/>
    <n v="0"/>
    <n v="310"/>
    <n v="213.75366305999998"/>
  </r>
  <r>
    <n v="2013"/>
    <s v="2D2"/>
    <x v="16"/>
    <n v="20291"/>
    <n v="3350002"/>
    <n v="9"/>
    <s v="Kg"/>
    <s v="Input"/>
    <n v="257920"/>
    <n v="4"/>
    <s v="CO2"/>
    <n v="73.3"/>
    <n v="4.02E-2"/>
    <n v="1"/>
    <m/>
    <n v="0"/>
    <n v="0"/>
    <n v="21"/>
    <m/>
    <n v="0"/>
    <n v="0"/>
    <n v="310"/>
    <n v="760.00254719999998"/>
  </r>
  <r>
    <n v="2013"/>
    <s v="2D2"/>
    <x v="16"/>
    <n v="20291"/>
    <n v="3350002"/>
    <n v="9"/>
    <s v="Kg"/>
    <s v="Input"/>
    <n v="1498933.29586"/>
    <n v="4"/>
    <s v="CO2"/>
    <n v="73.3"/>
    <n v="4.02E-2"/>
    <n v="1"/>
    <m/>
    <n v="0"/>
    <n v="0"/>
    <n v="21"/>
    <m/>
    <n v="0"/>
    <n v="0"/>
    <n v="310"/>
    <n v="4416.8467855788276"/>
  </r>
  <r>
    <n v="2013"/>
    <s v="2D2"/>
    <x v="16"/>
    <n v="20291"/>
    <n v="3350002"/>
    <n v="9"/>
    <s v="Kg"/>
    <s v="Input"/>
    <n v="8258"/>
    <n v="4"/>
    <s v="CO2"/>
    <n v="73.3"/>
    <n v="4.02E-2"/>
    <n v="1"/>
    <m/>
    <n v="0"/>
    <n v="0"/>
    <n v="21"/>
    <m/>
    <n v="0"/>
    <n v="0"/>
    <n v="310"/>
    <n v="24.33351828"/>
  </r>
  <r>
    <n v="2013"/>
    <s v="2D2"/>
    <x v="16"/>
    <n v="20291"/>
    <n v="3350002"/>
    <n v="9"/>
    <s v="Kg"/>
    <s v="Input"/>
    <n v="736595"/>
    <n v="4"/>
    <s v="CO2"/>
    <n v="73.3"/>
    <n v="4.02E-2"/>
    <n v="1"/>
    <m/>
    <n v="0"/>
    <n v="0"/>
    <n v="21"/>
    <m/>
    <n v="0"/>
    <n v="0"/>
    <n v="310"/>
    <n v="2170.4950226999999"/>
  </r>
  <r>
    <n v="2013"/>
    <s v="2D2"/>
    <x v="16"/>
    <n v="20291"/>
    <n v="3350002"/>
    <n v="9"/>
    <s v="Kg"/>
    <s v="Input"/>
    <n v="76101"/>
    <n v="4"/>
    <s v="CO2"/>
    <n v="73.3"/>
    <n v="4.02E-2"/>
    <n v="1"/>
    <m/>
    <n v="0"/>
    <n v="0"/>
    <n v="21"/>
    <m/>
    <n v="0"/>
    <n v="0"/>
    <n v="310"/>
    <n v="224.24377265999999"/>
  </r>
  <r>
    <n v="2013"/>
    <s v="2D2"/>
    <x v="16"/>
    <n v="20291"/>
    <n v="3350002"/>
    <n v="9"/>
    <s v="Kg"/>
    <s v="Input"/>
    <n v="201421"/>
    <n v="3"/>
    <s v="CO2"/>
    <n v="73.3"/>
    <n v="4.02E-2"/>
    <n v="1"/>
    <m/>
    <n v="0"/>
    <n v="0"/>
    <n v="21"/>
    <m/>
    <n v="0"/>
    <n v="0"/>
    <n v="310"/>
    <n v="593.51920385999995"/>
  </r>
  <r>
    <n v="2013"/>
    <s v="2D2"/>
    <x v="16"/>
    <n v="20291"/>
    <n v="3350002"/>
    <n v="9"/>
    <s v="Kg"/>
    <s v="Input"/>
    <n v="265876.66986999998"/>
    <n v="4"/>
    <s v="CO2"/>
    <n v="73.3"/>
    <n v="4.02E-2"/>
    <n v="1"/>
    <m/>
    <n v="0"/>
    <n v="0"/>
    <n v="21"/>
    <m/>
    <n v="0"/>
    <n v="0"/>
    <n v="310"/>
    <n v="783.44814803913414"/>
  </r>
  <r>
    <n v="2013"/>
    <s v="2D2"/>
    <x v="16"/>
    <n v="20291"/>
    <n v="3350002"/>
    <n v="9"/>
    <s v="Kg"/>
    <s v="Input"/>
    <n v="90692"/>
    <n v="3"/>
    <s v="CO2"/>
    <n v="73.3"/>
    <n v="4.02E-2"/>
    <n v="1"/>
    <m/>
    <n v="0"/>
    <n v="0"/>
    <n v="21"/>
    <m/>
    <n v="0"/>
    <n v="0"/>
    <n v="310"/>
    <n v="267.23848871999996"/>
  </r>
  <r>
    <n v="2013"/>
    <s v="2D2"/>
    <x v="16"/>
    <n v="20291"/>
    <n v="3350002"/>
    <n v="9"/>
    <s v="Kg"/>
    <s v="Input"/>
    <n v="46120"/>
    <n v="4"/>
    <s v="CO2"/>
    <n v="73.3"/>
    <n v="4.02E-2"/>
    <n v="1"/>
    <m/>
    <n v="0"/>
    <n v="0"/>
    <n v="21"/>
    <m/>
    <n v="0"/>
    <n v="0"/>
    <n v="310"/>
    <n v="135.89995920000001"/>
  </r>
  <r>
    <n v="2013"/>
    <s v="2D2"/>
    <x v="16"/>
    <n v="20291"/>
    <n v="3350002"/>
    <n v="9"/>
    <s v="Kg"/>
    <s v="Input"/>
    <n v="120646"/>
    <n v="5"/>
    <s v="CO2"/>
    <n v="73.3"/>
    <n v="4.02E-2"/>
    <n v="1"/>
    <m/>
    <n v="0"/>
    <n v="0"/>
    <n v="21"/>
    <m/>
    <n v="0"/>
    <n v="0"/>
    <n v="310"/>
    <n v="355.50274235999996"/>
  </r>
  <r>
    <n v="2013"/>
    <s v="2D2"/>
    <x v="16"/>
    <n v="20291"/>
    <n v="3350002"/>
    <n v="9"/>
    <s v="Kg"/>
    <s v="Input"/>
    <n v="405456"/>
    <n v="6"/>
    <s v="CO2"/>
    <n v="73.3"/>
    <n v="4.02E-2"/>
    <n v="1"/>
    <m/>
    <n v="0"/>
    <n v="0"/>
    <n v="21"/>
    <m/>
    <n v="0"/>
    <n v="0"/>
    <n v="310"/>
    <n v="1194.7409769599999"/>
  </r>
  <r>
    <n v="2013"/>
    <s v="2D2"/>
    <x v="16"/>
    <n v="20291"/>
    <n v="3350002"/>
    <n v="9"/>
    <s v="Kg"/>
    <s v="Input"/>
    <n v="95310"/>
    <n v="5"/>
    <s v="CO2"/>
    <n v="73.3"/>
    <n v="4.02E-2"/>
    <n v="1"/>
    <m/>
    <n v="0"/>
    <n v="0"/>
    <n v="21"/>
    <m/>
    <n v="0"/>
    <n v="0"/>
    <n v="310"/>
    <n v="280.84616460000001"/>
  </r>
  <r>
    <n v="2013"/>
    <s v="2D2"/>
    <x v="16"/>
    <n v="20291"/>
    <n v="3350002"/>
    <n v="9"/>
    <s v="Kg"/>
    <s v="Input"/>
    <n v="55907"/>
    <n v="5"/>
    <s v="CO2"/>
    <n v="73.3"/>
    <n v="4.02E-2"/>
    <n v="1"/>
    <m/>
    <n v="0"/>
    <n v="0"/>
    <n v="21"/>
    <m/>
    <n v="0"/>
    <n v="0"/>
    <n v="310"/>
    <n v="164.73892061999999"/>
  </r>
  <r>
    <n v="2013"/>
    <s v="2D2"/>
    <x v="16"/>
    <n v="20291"/>
    <n v="3350002"/>
    <n v="9"/>
    <s v="Kg"/>
    <s v="Input"/>
    <n v="315900"/>
    <n v="4"/>
    <s v="CO2"/>
    <n v="73.3"/>
    <n v="4.02E-2"/>
    <n v="1"/>
    <m/>
    <n v="0"/>
    <n v="0"/>
    <n v="21"/>
    <m/>
    <n v="0"/>
    <n v="0"/>
    <n v="310"/>
    <n v="930.84989399999995"/>
  </r>
  <r>
    <n v="2013"/>
    <s v="2D2"/>
    <x v="16"/>
    <n v="20291"/>
    <n v="3350002"/>
    <n v="9"/>
    <s v="Kg"/>
    <s v="Input"/>
    <n v="176408"/>
    <n v="4"/>
    <s v="CO2"/>
    <n v="73.3"/>
    <n v="4.02E-2"/>
    <n v="1"/>
    <m/>
    <n v="0"/>
    <n v="0"/>
    <n v="21"/>
    <m/>
    <n v="0"/>
    <n v="0"/>
    <n v="310"/>
    <n v="519.81439727999998"/>
  </r>
  <r>
    <n v="2013"/>
    <s v="2D2"/>
    <x v="16"/>
    <n v="20291"/>
    <n v="3350002"/>
    <n v="9"/>
    <s v="Kg"/>
    <s v="Input"/>
    <n v="104300"/>
    <n v="3"/>
    <s v="CO2"/>
    <n v="73.3"/>
    <n v="4.02E-2"/>
    <n v="1"/>
    <m/>
    <n v="0"/>
    <n v="0"/>
    <n v="21"/>
    <m/>
    <n v="0"/>
    <n v="0"/>
    <n v="310"/>
    <n v="307.33663799999999"/>
  </r>
  <r>
    <n v="2013"/>
    <s v="2D2"/>
    <x v="16"/>
    <n v="20291"/>
    <n v="3350002"/>
    <n v="9"/>
    <s v="Kg"/>
    <s v="Input"/>
    <n v="19810"/>
    <n v="4"/>
    <s v="CO2"/>
    <n v="73.3"/>
    <n v="4.02E-2"/>
    <n v="1"/>
    <m/>
    <n v="0"/>
    <n v="0"/>
    <n v="21"/>
    <m/>
    <n v="0"/>
    <n v="0"/>
    <n v="310"/>
    <n v="58.3733346"/>
  </r>
  <r>
    <n v="2013"/>
    <s v="2D2"/>
    <x v="16"/>
    <n v="20291"/>
    <n v="3350002"/>
    <n v="9"/>
    <s v="Kg"/>
    <s v="Input"/>
    <n v="27410"/>
    <n v="7"/>
    <s v="CO2"/>
    <n v="73.3"/>
    <n v="4.02E-2"/>
    <n v="1"/>
    <m/>
    <n v="0"/>
    <n v="0"/>
    <n v="21"/>
    <m/>
    <n v="0"/>
    <n v="0"/>
    <n v="310"/>
    <n v="80.767950599999992"/>
  </r>
  <r>
    <n v="2013"/>
    <s v="2D2"/>
    <x v="16"/>
    <n v="20291"/>
    <n v="3350002"/>
    <n v="9"/>
    <s v="Kg"/>
    <s v="Input"/>
    <n v="87895"/>
    <n v="4"/>
    <s v="CO2"/>
    <n v="73.3"/>
    <n v="4.02E-2"/>
    <n v="1"/>
    <m/>
    <n v="0"/>
    <n v="0"/>
    <n v="21"/>
    <m/>
    <n v="0"/>
    <n v="0"/>
    <n v="310"/>
    <n v="258.99668070000001"/>
  </r>
  <r>
    <n v="2013"/>
    <s v="2D2"/>
    <x v="16"/>
    <n v="20291"/>
    <n v="3350002"/>
    <n v="9"/>
    <s v="Kg"/>
    <s v="Input"/>
    <n v="68904"/>
    <n v="3"/>
    <s v="CO2"/>
    <n v="73.3"/>
    <n v="4.02E-2"/>
    <n v="1"/>
    <m/>
    <n v="0"/>
    <n v="0"/>
    <n v="21"/>
    <m/>
    <n v="0"/>
    <n v="0"/>
    <n v="310"/>
    <n v="203.03666064000001"/>
  </r>
  <r>
    <n v="2013"/>
    <s v="2D2"/>
    <x v="16"/>
    <n v="20291"/>
    <n v="3350002"/>
    <n v="9"/>
    <s v="Kg"/>
    <s v="Input"/>
    <n v="17058"/>
    <n v="4"/>
    <s v="CO2"/>
    <n v="73.3"/>
    <n v="4.02E-2"/>
    <n v="1"/>
    <m/>
    <n v="0"/>
    <n v="0"/>
    <n v="21"/>
    <m/>
    <n v="0"/>
    <n v="0"/>
    <n v="310"/>
    <n v="50.264126279999999"/>
  </r>
  <r>
    <n v="2013"/>
    <s v="2D2"/>
    <x v="16"/>
    <n v="20291"/>
    <n v="3350002"/>
    <n v="9"/>
    <s v="Kg"/>
    <s v="Input"/>
    <n v="211895"/>
    <n v="4"/>
    <s v="CO2"/>
    <n v="73.3"/>
    <n v="4.02E-2"/>
    <n v="1"/>
    <m/>
    <n v="0"/>
    <n v="0"/>
    <n v="21"/>
    <m/>
    <n v="0"/>
    <n v="0"/>
    <n v="310"/>
    <n v="624.38252069999999"/>
  </r>
  <r>
    <n v="2013"/>
    <s v="2D2"/>
    <x v="16"/>
    <n v="20291"/>
    <n v="3350002"/>
    <n v="9"/>
    <s v="Kg"/>
    <s v="Input"/>
    <n v="1732"/>
    <n v="4"/>
    <s v="CO2"/>
    <n v="73.3"/>
    <n v="4.02E-2"/>
    <n v="1"/>
    <m/>
    <n v="0"/>
    <n v="0"/>
    <n v="21"/>
    <m/>
    <n v="0"/>
    <n v="0"/>
    <n v="310"/>
    <n v="5.1036151199999997"/>
  </r>
  <r>
    <n v="2013"/>
    <s v="2D2"/>
    <x v="16"/>
    <n v="20291"/>
    <n v="3350002"/>
    <n v="9"/>
    <s v="Kg"/>
    <s v="Input"/>
    <n v="22591"/>
    <n v="4"/>
    <s v="CO2"/>
    <n v="73.3"/>
    <n v="4.02E-2"/>
    <n v="1"/>
    <m/>
    <n v="0"/>
    <n v="0"/>
    <n v="21"/>
    <m/>
    <n v="0"/>
    <n v="0"/>
    <n v="310"/>
    <n v="66.567996059999999"/>
  </r>
  <r>
    <n v="2013"/>
    <s v="2D2"/>
    <x v="16"/>
    <n v="20291"/>
    <n v="3350002"/>
    <n v="9"/>
    <s v="Kg"/>
    <s v="Input"/>
    <n v="2793"/>
    <n v="4"/>
    <s v="CO2"/>
    <n v="73.3"/>
    <n v="4.02E-2"/>
    <n v="1"/>
    <m/>
    <n v="0"/>
    <n v="0"/>
    <n v="21"/>
    <m/>
    <n v="0"/>
    <n v="0"/>
    <n v="310"/>
    <n v="8.2300213800000002"/>
  </r>
  <r>
    <n v="2013"/>
    <s v="2D2"/>
    <x v="16"/>
    <n v="20291"/>
    <n v="3350002"/>
    <n v="9"/>
    <s v="Kg"/>
    <s v="Input"/>
    <n v="176785"/>
    <n v="4"/>
    <s v="CO2"/>
    <n v="73.3"/>
    <n v="4.02E-2"/>
    <n v="1"/>
    <m/>
    <n v="0"/>
    <n v="0"/>
    <n v="21"/>
    <m/>
    <n v="0"/>
    <n v="0"/>
    <n v="310"/>
    <n v="520.92528809999999"/>
  </r>
  <r>
    <n v="2013"/>
    <s v="2D2"/>
    <x v="16"/>
    <n v="20291"/>
    <n v="3350002"/>
    <n v="9"/>
    <s v="Kg"/>
    <s v="Input"/>
    <n v="20960"/>
    <n v="4"/>
    <s v="CO2"/>
    <n v="73.3"/>
    <n v="4.02E-2"/>
    <n v="1"/>
    <m/>
    <n v="0"/>
    <n v="0"/>
    <n v="21"/>
    <m/>
    <n v="0"/>
    <n v="0"/>
    <n v="310"/>
    <n v="61.761993600000004"/>
  </r>
  <r>
    <n v="2013"/>
    <s v="2D2"/>
    <x v="16"/>
    <n v="20291"/>
    <n v="3350002"/>
    <n v="9"/>
    <s v="Kg"/>
    <s v="Input"/>
    <n v="16951"/>
    <n v="5"/>
    <s v="CO2"/>
    <n v="73.3"/>
    <n v="4.02E-2"/>
    <n v="1"/>
    <m/>
    <n v="0"/>
    <n v="0"/>
    <n v="21"/>
    <m/>
    <n v="0"/>
    <n v="0"/>
    <n v="310"/>
    <n v="49.948833660000005"/>
  </r>
  <r>
    <n v="2013"/>
    <s v="2D2"/>
    <x v="16"/>
    <n v="20291"/>
    <n v="3350002"/>
    <n v="9"/>
    <s v="Kg"/>
    <s v="Input"/>
    <n v="52147"/>
    <n v="4"/>
    <s v="CO2"/>
    <n v="73.3"/>
    <n v="4.02E-2"/>
    <n v="1"/>
    <m/>
    <n v="0"/>
    <n v="0"/>
    <n v="21"/>
    <m/>
    <n v="0"/>
    <n v="0"/>
    <n v="310"/>
    <n v="153.65947901999996"/>
  </r>
  <r>
    <n v="2013"/>
    <s v="2D2"/>
    <x v="16"/>
    <n v="20291"/>
    <n v="3350002"/>
    <n v="9"/>
    <s v="Kg"/>
    <s v="Input"/>
    <n v="1019034.5"/>
    <n v="3"/>
    <s v="CO2"/>
    <n v="73.3"/>
    <n v="4.02E-2"/>
    <n v="1"/>
    <m/>
    <n v="0"/>
    <n v="0"/>
    <n v="21"/>
    <m/>
    <n v="0"/>
    <n v="0"/>
    <n v="310"/>
    <n v="3002.7481997699997"/>
  </r>
  <r>
    <n v="2013"/>
    <s v="2D2"/>
    <x v="16"/>
    <n v="20291"/>
    <n v="3350002"/>
    <n v="9"/>
    <s v="Kg"/>
    <s v="Input"/>
    <n v="27473"/>
    <n v="4"/>
    <s v="CO2"/>
    <n v="73.3"/>
    <n v="4.02E-2"/>
    <n v="1"/>
    <m/>
    <n v="0"/>
    <n v="0"/>
    <n v="21"/>
    <m/>
    <n v="0"/>
    <n v="0"/>
    <n v="310"/>
    <n v="80.953590180000006"/>
  </r>
  <r>
    <n v="2013"/>
    <s v="2D2"/>
    <x v="16"/>
    <n v="20291"/>
    <n v="3350002"/>
    <n v="9"/>
    <s v="Kg"/>
    <s v="Input"/>
    <n v="2678"/>
    <n v="2"/>
    <s v="CO2"/>
    <n v="73.3"/>
    <n v="4.02E-2"/>
    <n v="1"/>
    <m/>
    <n v="0"/>
    <n v="0"/>
    <n v="21"/>
    <m/>
    <n v="0"/>
    <n v="0"/>
    <n v="310"/>
    <n v="7.8911554799999992"/>
  </r>
  <r>
    <n v="2013"/>
    <s v="2D2"/>
    <x v="16"/>
    <n v="20291"/>
    <n v="3350002"/>
    <n v="9"/>
    <s v="Kg"/>
    <s v="Input"/>
    <n v="28163"/>
    <n v="4"/>
    <s v="CO2"/>
    <n v="73.3"/>
    <n v="4.02E-2"/>
    <n v="1"/>
    <m/>
    <n v="0"/>
    <n v="0"/>
    <n v="21"/>
    <m/>
    <n v="0"/>
    <n v="0"/>
    <n v="310"/>
    <n v="82.986785580000003"/>
  </r>
  <r>
    <n v="2013"/>
    <s v="2D2"/>
    <x v="16"/>
    <n v="20291"/>
    <n v="3350002"/>
    <n v="9"/>
    <s v="Kg"/>
    <s v="Input"/>
    <n v="66820"/>
    <n v="5"/>
    <s v="CO2"/>
    <n v="73.3"/>
    <n v="4.02E-2"/>
    <n v="1"/>
    <m/>
    <n v="0"/>
    <n v="0"/>
    <n v="21"/>
    <m/>
    <n v="0"/>
    <n v="0"/>
    <n v="310"/>
    <n v="196.8958212"/>
  </r>
  <r>
    <n v="2013"/>
    <s v="2D2"/>
    <x v="16"/>
    <n v="20291"/>
    <n v="3350002"/>
    <n v="9"/>
    <s v="Kg"/>
    <s v="Input"/>
    <n v="52712"/>
    <n v="4"/>
    <s v="CO2"/>
    <n v="73.3"/>
    <n v="4.02E-2"/>
    <n v="1"/>
    <m/>
    <n v="0"/>
    <n v="0"/>
    <n v="21"/>
    <m/>
    <n v="0"/>
    <n v="0"/>
    <n v="310"/>
    <n v="155.32434191999997"/>
  </r>
  <r>
    <n v="2013"/>
    <s v="2D2"/>
    <x v="16"/>
    <n v="20291"/>
    <n v="3350002"/>
    <n v="9"/>
    <s v="Kg"/>
    <s v="Input"/>
    <n v="3641"/>
    <n v="4"/>
    <s v="CO2"/>
    <n v="73.3"/>
    <n v="4.02E-2"/>
    <n v="1"/>
    <m/>
    <n v="0"/>
    <n v="0"/>
    <n v="21"/>
    <m/>
    <n v="0"/>
    <n v="0"/>
    <n v="310"/>
    <n v="10.728789059999999"/>
  </r>
  <r>
    <n v="2013"/>
    <s v="2D2"/>
    <x v="16"/>
    <n v="20291"/>
    <n v="3350002"/>
    <n v="9"/>
    <s v="Kg"/>
    <s v="Input"/>
    <n v="116101"/>
    <n v="5"/>
    <s v="CO2"/>
    <n v="73.3"/>
    <n v="4.02E-2"/>
    <n v="1"/>
    <m/>
    <n v="0"/>
    <n v="0"/>
    <n v="21"/>
    <m/>
    <n v="0"/>
    <n v="0"/>
    <n v="310"/>
    <n v="342.11017265999993"/>
  </r>
  <r>
    <n v="2013"/>
    <s v="2D2"/>
    <x v="16"/>
    <n v="20291"/>
    <n v="3350002"/>
    <n v="9"/>
    <s v="Kg"/>
    <s v="Input"/>
    <n v="42496"/>
    <n v="6"/>
    <s v="CO2"/>
    <n v="73.3"/>
    <n v="4.02E-2"/>
    <n v="1"/>
    <m/>
    <n v="0"/>
    <n v="0"/>
    <n v="21"/>
    <m/>
    <n v="0"/>
    <n v="0"/>
    <n v="310"/>
    <n v="125.22126335999999"/>
  </r>
  <r>
    <n v="2013"/>
    <s v="2D2"/>
    <x v="16"/>
    <n v="20291"/>
    <n v="3350002"/>
    <n v="9"/>
    <s v="Kg"/>
    <s v="Input"/>
    <n v="387878"/>
    <n v="3"/>
    <s v="CO2"/>
    <n v="73.3"/>
    <n v="4.02E-2"/>
    <n v="1"/>
    <m/>
    <n v="0"/>
    <n v="0"/>
    <n v="21"/>
    <m/>
    <n v="0"/>
    <n v="0"/>
    <n v="310"/>
    <n v="1142.9445874799999"/>
  </r>
  <r>
    <n v="2013"/>
    <s v="2D2"/>
    <x v="16"/>
    <n v="20291"/>
    <n v="3350002"/>
    <n v="9"/>
    <s v="Kg"/>
    <s v="Input"/>
    <n v="168035"/>
    <n v="5"/>
    <s v="CO2"/>
    <n v="73.3"/>
    <n v="4.02E-2"/>
    <n v="1"/>
    <m/>
    <n v="0"/>
    <n v="0"/>
    <n v="21"/>
    <m/>
    <n v="0"/>
    <n v="0"/>
    <n v="310"/>
    <n v="495.14201309999999"/>
  </r>
  <r>
    <n v="2013"/>
    <s v="2D2"/>
    <x v="16"/>
    <n v="20291"/>
    <n v="3350002"/>
    <n v="9"/>
    <s v="Kg"/>
    <s v="Input"/>
    <n v="159690"/>
    <n v="4"/>
    <s v="CO2"/>
    <n v="73.3"/>
    <n v="4.02E-2"/>
    <n v="1"/>
    <m/>
    <n v="0"/>
    <n v="0"/>
    <n v="21"/>
    <m/>
    <n v="0"/>
    <n v="0"/>
    <n v="310"/>
    <n v="470.5521354"/>
  </r>
  <r>
    <n v="2013"/>
    <s v="2D2"/>
    <x v="16"/>
    <n v="20291"/>
    <n v="3350002"/>
    <n v="9"/>
    <s v="Kg"/>
    <s v="Input"/>
    <n v="96235"/>
    <n v="5"/>
    <s v="CO2"/>
    <n v="73.3"/>
    <n v="4.02E-2"/>
    <n v="1"/>
    <m/>
    <n v="0"/>
    <n v="0"/>
    <n v="21"/>
    <m/>
    <n v="0"/>
    <n v="0"/>
    <n v="310"/>
    <n v="283.57182510000001"/>
  </r>
  <r>
    <n v="2013"/>
    <s v="2D2"/>
    <x v="16"/>
    <n v="20291"/>
    <n v="3350002"/>
    <n v="9"/>
    <s v="Kg"/>
    <s v="Input"/>
    <n v="108621"/>
    <n v="4"/>
    <s v="CO2"/>
    <n v="73.3"/>
    <n v="4.02E-2"/>
    <n v="1"/>
    <m/>
    <n v="0"/>
    <n v="0"/>
    <n v="21"/>
    <m/>
    <n v="0"/>
    <n v="0"/>
    <n v="310"/>
    <n v="320.06915586000002"/>
  </r>
  <r>
    <n v="2013"/>
    <s v="2D2"/>
    <x v="16"/>
    <n v="20291"/>
    <n v="3350002"/>
    <n v="9"/>
    <s v="Kg"/>
    <s v="Input"/>
    <n v="31540"/>
    <n v="5"/>
    <s v="CO2"/>
    <n v="73.3"/>
    <n v="4.02E-2"/>
    <n v="1"/>
    <m/>
    <n v="0"/>
    <n v="0"/>
    <n v="21"/>
    <m/>
    <n v="0"/>
    <n v="0"/>
    <n v="310"/>
    <n v="92.937656399999995"/>
  </r>
  <r>
    <n v="2013"/>
    <s v="2D2"/>
    <x v="16"/>
    <n v="20291"/>
    <n v="3350002"/>
    <n v="9"/>
    <s v="Kg"/>
    <s v="Input"/>
    <n v="423517"/>
    <n v="6"/>
    <s v="CO2"/>
    <n v="73.3"/>
    <n v="4.02E-2"/>
    <n v="1"/>
    <m/>
    <n v="0"/>
    <n v="0"/>
    <n v="21"/>
    <m/>
    <n v="0"/>
    <n v="0"/>
    <n v="310"/>
    <n v="1247.9606032199999"/>
  </r>
  <r>
    <n v="2013"/>
    <s v="2D2"/>
    <x v="16"/>
    <n v="20291"/>
    <n v="3350002"/>
    <n v="9"/>
    <s v="Kg"/>
    <s v="Input"/>
    <n v="362346"/>
    <n v="5"/>
    <s v="CO2"/>
    <n v="73.3"/>
    <n v="4.02E-2"/>
    <n v="1"/>
    <m/>
    <n v="0"/>
    <n v="0"/>
    <n v="21"/>
    <m/>
    <n v="0"/>
    <n v="0"/>
    <n v="310"/>
    <n v="1067.7104643600001"/>
  </r>
  <r>
    <n v="2013"/>
    <s v="2D2"/>
    <x v="16"/>
    <n v="20291"/>
    <n v="3350002"/>
    <n v="9"/>
    <s v="Kg"/>
    <s v="Input"/>
    <n v="31680"/>
    <n v="4"/>
    <s v="CO2"/>
    <n v="73.3"/>
    <n v="4.02E-2"/>
    <n v="1"/>
    <m/>
    <n v="0"/>
    <n v="0"/>
    <n v="21"/>
    <m/>
    <n v="0"/>
    <n v="0"/>
    <n v="310"/>
    <n v="93.350188799999998"/>
  </r>
  <r>
    <n v="2013"/>
    <s v="2D2"/>
    <x v="16"/>
    <n v="20291"/>
    <n v="3350002"/>
    <n v="9"/>
    <s v="Kg"/>
    <s v="Input"/>
    <n v="962527"/>
    <n v="5"/>
    <s v="CO2"/>
    <n v="73.3"/>
    <n v="4.02E-2"/>
    <n v="1"/>
    <m/>
    <n v="0"/>
    <n v="0"/>
    <n v="21"/>
    <m/>
    <n v="0"/>
    <n v="0"/>
    <n v="310"/>
    <n v="2836.2398098199997"/>
  </r>
  <r>
    <n v="2013"/>
    <s v="2D2"/>
    <x v="16"/>
    <n v="20291"/>
    <n v="3350002"/>
    <n v="9"/>
    <s v="Kg"/>
    <s v="Input"/>
    <n v="306010"/>
    <n v="3"/>
    <s v="CO2"/>
    <n v="73.3"/>
    <n v="4.02E-2"/>
    <n v="1"/>
    <m/>
    <n v="0"/>
    <n v="0"/>
    <n v="21"/>
    <m/>
    <n v="0"/>
    <n v="0"/>
    <n v="310"/>
    <n v="901.70742659999996"/>
  </r>
  <r>
    <n v="2013"/>
    <s v="2D2"/>
    <x v="16"/>
    <n v="20291"/>
    <n v="3350002"/>
    <n v="9"/>
    <s v="Kg"/>
    <s v="Input"/>
    <n v="41036"/>
    <n v="5"/>
    <s v="CO2"/>
    <n v="73.3"/>
    <n v="4.02E-2"/>
    <n v="1"/>
    <m/>
    <n v="0"/>
    <n v="0"/>
    <n v="21"/>
    <m/>
    <n v="0"/>
    <n v="0"/>
    <n v="310"/>
    <n v="120.91913975999999"/>
  </r>
  <r>
    <n v="2013"/>
    <s v="2D2"/>
    <x v="16"/>
    <n v="20291"/>
    <n v="3350002"/>
    <n v="9"/>
    <s v="Kg"/>
    <s v="Input"/>
    <n v="143625"/>
    <n v="4"/>
    <s v="CO2"/>
    <n v="73.3"/>
    <n v="4.02E-2"/>
    <n v="1"/>
    <m/>
    <n v="0"/>
    <n v="0"/>
    <n v="21"/>
    <m/>
    <n v="0"/>
    <n v="0"/>
    <n v="310"/>
    <n v="423.21404250000001"/>
  </r>
  <r>
    <n v="2013"/>
    <s v="2D2"/>
    <x v="16"/>
    <n v="20291"/>
    <n v="3350002"/>
    <n v="9"/>
    <s v="Kg"/>
    <s v="Input"/>
    <n v="30049"/>
    <n v="3"/>
    <s v="CO2"/>
    <n v="73.3"/>
    <n v="4.02E-2"/>
    <n v="1"/>
    <m/>
    <n v="0"/>
    <n v="0"/>
    <n v="21"/>
    <m/>
    <n v="0"/>
    <n v="0"/>
    <n v="310"/>
    <n v="88.544186339999982"/>
  </r>
  <r>
    <n v="2013"/>
    <s v="2D2"/>
    <x v="16"/>
    <n v="20291"/>
    <n v="3350002"/>
    <n v="9"/>
    <s v="Kg"/>
    <s v="Input"/>
    <n v="9961"/>
    <n v="4"/>
    <s v="CO2"/>
    <n v="73.3"/>
    <n v="4.02E-2"/>
    <n v="1"/>
    <m/>
    <n v="0"/>
    <n v="0"/>
    <n v="21"/>
    <m/>
    <n v="0"/>
    <n v="0"/>
    <n v="310"/>
    <n v="29.351680259999998"/>
  </r>
  <r>
    <n v="2013"/>
    <s v="2D2"/>
    <x v="16"/>
    <n v="20291"/>
    <n v="3350002"/>
    <n v="9"/>
    <s v="Kg"/>
    <s v="Input"/>
    <n v="88619"/>
    <n v="4"/>
    <s v="CO2"/>
    <n v="73.3"/>
    <n v="4.02E-2"/>
    <n v="1"/>
    <m/>
    <n v="0"/>
    <n v="0"/>
    <n v="21"/>
    <m/>
    <n v="0"/>
    <n v="0"/>
    <n v="310"/>
    <n v="261.13006254000004"/>
  </r>
  <r>
    <n v="2013"/>
    <s v="2D2"/>
    <x v="16"/>
    <n v="20291"/>
    <n v="3350002"/>
    <n v="9"/>
    <s v="Kg"/>
    <s v="Input"/>
    <n v="9367"/>
    <n v="5"/>
    <s v="CO2"/>
    <n v="73.3"/>
    <n v="4.02E-2"/>
    <n v="1"/>
    <m/>
    <n v="0"/>
    <n v="0"/>
    <n v="21"/>
    <m/>
    <n v="0"/>
    <n v="0"/>
    <n v="310"/>
    <n v="27.601364220000001"/>
  </r>
  <r>
    <n v="2013"/>
    <s v="2D2"/>
    <x v="16"/>
    <n v="20291"/>
    <n v="3350002"/>
    <n v="9"/>
    <s v="Kg"/>
    <s v="Input"/>
    <n v="46986.5"/>
    <n v="3"/>
    <s v="CO2"/>
    <n v="73.3"/>
    <n v="4.02E-2"/>
    <n v="1"/>
    <m/>
    <n v="0"/>
    <n v="0"/>
    <n v="21"/>
    <m/>
    <n v="0"/>
    <n v="0"/>
    <n v="310"/>
    <n v="138.45324008999998"/>
  </r>
  <r>
    <n v="2013"/>
    <s v="2D2"/>
    <x v="16"/>
    <n v="20291"/>
    <n v="3350002"/>
    <n v="9"/>
    <s v="Kg"/>
    <s v="Input"/>
    <n v="2434"/>
    <n v="4"/>
    <s v="CO2"/>
    <n v="73.3"/>
    <n v="4.02E-2"/>
    <n v="1"/>
    <m/>
    <n v="0"/>
    <n v="0"/>
    <n v="21"/>
    <m/>
    <n v="0"/>
    <n v="0"/>
    <n v="310"/>
    <n v="7.1721704399999986"/>
  </r>
  <r>
    <n v="2013"/>
    <s v="2D2"/>
    <x v="16"/>
    <n v="20291"/>
    <n v="3350002"/>
    <n v="9"/>
    <s v="Kg"/>
    <s v="Input"/>
    <n v="58870"/>
    <n v="5"/>
    <s v="CO2"/>
    <n v="73.3"/>
    <n v="4.02E-2"/>
    <n v="1"/>
    <m/>
    <n v="0"/>
    <n v="0"/>
    <n v="21"/>
    <m/>
    <n v="0"/>
    <n v="0"/>
    <n v="310"/>
    <n v="173.46987419999999"/>
  </r>
  <r>
    <n v="2013"/>
    <s v="2D2"/>
    <x v="16"/>
    <n v="20291"/>
    <n v="3350002"/>
    <n v="9"/>
    <s v="Kg"/>
    <s v="Input"/>
    <n v="7138"/>
    <n v="3"/>
    <s v="CO2"/>
    <n v="73.3"/>
    <n v="4.02E-2"/>
    <n v="1"/>
    <m/>
    <n v="0"/>
    <n v="0"/>
    <n v="21"/>
    <m/>
    <n v="0"/>
    <n v="0"/>
    <n v="310"/>
    <n v="21.033259080000001"/>
  </r>
  <r>
    <n v="2013"/>
    <s v="2D2"/>
    <x v="16"/>
    <n v="20291"/>
    <n v="3350002"/>
    <n v="9"/>
    <s v="Kg"/>
    <s v="Input"/>
    <n v="53475"/>
    <n v="3"/>
    <s v="CO2"/>
    <n v="73.3"/>
    <n v="4.02E-2"/>
    <n v="1"/>
    <m/>
    <n v="0"/>
    <n v="0"/>
    <n v="21"/>
    <m/>
    <n v="0"/>
    <n v="0"/>
    <n v="310"/>
    <n v="157.5726435"/>
  </r>
  <r>
    <n v="2013"/>
    <s v="2D2"/>
    <x v="16"/>
    <n v="20291"/>
    <n v="3350002"/>
    <n v="9"/>
    <s v="Kg"/>
    <s v="Input"/>
    <n v="68345"/>
    <n v="5"/>
    <s v="CO2"/>
    <n v="73.3"/>
    <n v="4.02E-2"/>
    <n v="1"/>
    <m/>
    <n v="0"/>
    <n v="0"/>
    <n v="21"/>
    <m/>
    <n v="0"/>
    <n v="0"/>
    <n v="310"/>
    <n v="201.38947769999999"/>
  </r>
  <r>
    <n v="2013"/>
    <s v="2D2"/>
    <x v="16"/>
    <n v="20291"/>
    <n v="3350002"/>
    <n v="9"/>
    <s v="Kg"/>
    <s v="Input"/>
    <n v="499914"/>
    <n v="5"/>
    <s v="CO2"/>
    <n v="73.3"/>
    <n v="4.02E-2"/>
    <n v="1"/>
    <m/>
    <n v="0"/>
    <n v="0"/>
    <n v="21"/>
    <m/>
    <n v="0"/>
    <n v="0"/>
    <n v="310"/>
    <n v="1473.0765872399998"/>
  </r>
  <r>
    <n v="2013"/>
    <s v="2D2"/>
    <x v="16"/>
    <n v="20291"/>
    <n v="3350002"/>
    <n v="9"/>
    <s v="Kg"/>
    <s v="Input"/>
    <n v="21054"/>
    <n v="5"/>
    <s v="CO2"/>
    <n v="73.3"/>
    <n v="4.02E-2"/>
    <n v="1"/>
    <m/>
    <n v="0"/>
    <n v="0"/>
    <n v="21"/>
    <m/>
    <n v="0"/>
    <n v="0"/>
    <n v="310"/>
    <n v="62.038979640000001"/>
  </r>
  <r>
    <n v="2013"/>
    <s v="2D2"/>
    <x v="16"/>
    <n v="20291"/>
    <n v="3350002"/>
    <n v="9"/>
    <s v="Kg"/>
    <s v="Input"/>
    <n v="663525"/>
    <n v="5"/>
    <s v="CO2"/>
    <n v="73.3"/>
    <n v="4.02E-2"/>
    <n v="1"/>
    <m/>
    <n v="0"/>
    <n v="0"/>
    <n v="21"/>
    <m/>
    <n v="0"/>
    <n v="0"/>
    <n v="310"/>
    <n v="1955.1825764999999"/>
  </r>
  <r>
    <n v="2013"/>
    <s v="2D2"/>
    <x v="16"/>
    <n v="20291"/>
    <n v="3350002"/>
    <n v="9"/>
    <s v="Kg"/>
    <s v="Input"/>
    <n v="11161.48"/>
    <n v="2"/>
    <s v="CO2"/>
    <n v="73.3"/>
    <n v="4.02E-2"/>
    <n v="1"/>
    <m/>
    <n v="0"/>
    <n v="0"/>
    <n v="21"/>
    <m/>
    <n v="0"/>
    <n v="0"/>
    <n v="310"/>
    <n v="32.889086656799996"/>
  </r>
  <r>
    <n v="2013"/>
    <s v="2D2"/>
    <x v="16"/>
    <n v="20291"/>
    <n v="3350002"/>
    <n v="9"/>
    <s v="Kg"/>
    <s v="Input"/>
    <n v="34255"/>
    <n v="4"/>
    <s v="CO2"/>
    <n v="73.3"/>
    <n v="4.02E-2"/>
    <n v="1"/>
    <m/>
    <n v="0"/>
    <n v="0"/>
    <n v="21"/>
    <m/>
    <n v="0"/>
    <n v="0"/>
    <n v="310"/>
    <n v="100.93783830000001"/>
  </r>
  <r>
    <n v="2013"/>
    <s v="2D2"/>
    <x v="16"/>
    <n v="20292"/>
    <n v="3350002"/>
    <n v="9"/>
    <s v="Kg"/>
    <s v="Input"/>
    <n v="211309"/>
    <n v="1"/>
    <s v="CO2"/>
    <n v="73.3"/>
    <n v="4.02E-2"/>
    <n v="1"/>
    <m/>
    <n v="0"/>
    <n v="0"/>
    <n v="21"/>
    <m/>
    <n v="0"/>
    <n v="0"/>
    <n v="310"/>
    <n v="622.65577793999989"/>
  </r>
  <r>
    <n v="2013"/>
    <s v="2D2"/>
    <x v="16"/>
    <n v="20292"/>
    <n v="3350002"/>
    <n v="9"/>
    <s v="Kg"/>
    <s v="Input"/>
    <n v="115952"/>
    <n v="2"/>
    <s v="CO2"/>
    <n v="73.3"/>
    <n v="4.02E-2"/>
    <n v="1"/>
    <m/>
    <n v="0"/>
    <n v="0"/>
    <n v="21"/>
    <m/>
    <n v="0"/>
    <n v="0"/>
    <n v="310"/>
    <n v="341.67112032"/>
  </r>
  <r>
    <n v="2013"/>
    <s v="2D2"/>
    <x v="16"/>
    <n v="20292"/>
    <n v="3350002"/>
    <n v="9"/>
    <s v="Kg"/>
    <s v="Input"/>
    <n v="1284375"/>
    <n v="3"/>
    <s v="CO2"/>
    <n v="73.3"/>
    <n v="4.02E-2"/>
    <n v="1"/>
    <m/>
    <n v="0"/>
    <n v="0"/>
    <n v="21"/>
    <m/>
    <n v="0"/>
    <n v="0"/>
    <n v="310"/>
    <n v="3784.6164374999998"/>
  </r>
  <r>
    <n v="2013"/>
    <s v="2D2"/>
    <x v="16"/>
    <n v="20292"/>
    <n v="3350002"/>
    <n v="9"/>
    <s v="Kg"/>
    <s v="Input"/>
    <n v="93000"/>
    <n v="2"/>
    <s v="CO2"/>
    <n v="73.3"/>
    <n v="4.02E-2"/>
    <n v="1"/>
    <m/>
    <n v="0"/>
    <n v="0"/>
    <n v="21"/>
    <m/>
    <n v="0"/>
    <n v="0"/>
    <n v="310"/>
    <n v="274.03937999999999"/>
  </r>
  <r>
    <n v="2013"/>
    <s v="2D2"/>
    <x v="16"/>
    <n v="20292"/>
    <n v="3350002"/>
    <n v="9"/>
    <s v="Kg"/>
    <s v="Input"/>
    <n v="24397"/>
    <n v="4"/>
    <s v="CO2"/>
    <n v="73.3"/>
    <n v="4.02E-2"/>
    <n v="1"/>
    <m/>
    <n v="0"/>
    <n v="0"/>
    <n v="21"/>
    <m/>
    <n v="0"/>
    <n v="0"/>
    <n v="310"/>
    <n v="71.889664019999998"/>
  </r>
  <r>
    <n v="2013"/>
    <s v="2D2"/>
    <x v="16"/>
    <n v="20292"/>
    <n v="3350002"/>
    <n v="9"/>
    <s v="Kg"/>
    <s v="Input"/>
    <n v="5094"/>
    <n v="8"/>
    <s v="CO2"/>
    <n v="73.3"/>
    <n v="4.02E-2"/>
    <n v="1"/>
    <m/>
    <n v="0"/>
    <n v="0"/>
    <n v="21"/>
    <m/>
    <n v="0"/>
    <n v="0"/>
    <n v="310"/>
    <n v="15.01028604"/>
  </r>
  <r>
    <n v="2013"/>
    <s v="2D2"/>
    <x v="16"/>
    <n v="20292"/>
    <n v="3350002"/>
    <n v="9"/>
    <s v="Kg"/>
    <s v="Input"/>
    <n v="16965"/>
    <n v="3"/>
    <s v="CO2"/>
    <n v="73.3"/>
    <n v="4.02E-2"/>
    <n v="1"/>
    <m/>
    <n v="0"/>
    <n v="0"/>
    <n v="21"/>
    <m/>
    <n v="0"/>
    <n v="0"/>
    <n v="310"/>
    <n v="49.990086900000001"/>
  </r>
  <r>
    <n v="2013"/>
    <s v="2D2"/>
    <x v="16"/>
    <n v="20292"/>
    <n v="3350002"/>
    <n v="9"/>
    <s v="Kg"/>
    <s v="Input"/>
    <n v="10775"/>
    <n v="2"/>
    <s v="CO2"/>
    <n v="73.3"/>
    <n v="4.02E-2"/>
    <n v="1"/>
    <m/>
    <n v="0"/>
    <n v="0"/>
    <n v="21"/>
    <m/>
    <n v="0"/>
    <n v="0"/>
    <n v="310"/>
    <n v="31.750261500000001"/>
  </r>
  <r>
    <n v="2013"/>
    <s v="2D2"/>
    <x v="16"/>
    <n v="20295"/>
    <n v="3350002"/>
    <n v="9"/>
    <s v="Kg"/>
    <s v="Input"/>
    <n v="482"/>
    <n v="2"/>
    <s v="CO2"/>
    <n v="73.3"/>
    <n v="4.02E-2"/>
    <n v="1"/>
    <m/>
    <n v="0"/>
    <n v="0"/>
    <n v="21"/>
    <m/>
    <n v="0"/>
    <n v="0"/>
    <n v="310"/>
    <n v="1.42029012"/>
  </r>
  <r>
    <n v="2013"/>
    <s v="2D2"/>
    <x v="16"/>
    <n v="20297"/>
    <n v="3350002"/>
    <n v="9"/>
    <s v="Kg"/>
    <s v="Input"/>
    <n v="202465"/>
    <n v="3"/>
    <s v="CO2"/>
    <n v="73.3"/>
    <n v="4.02E-2"/>
    <n v="1"/>
    <m/>
    <n v="0"/>
    <n v="0"/>
    <n v="21"/>
    <m/>
    <n v="0"/>
    <n v="0"/>
    <n v="310"/>
    <n v="596.59551690000001"/>
  </r>
  <r>
    <n v="2013"/>
    <s v="2D2"/>
    <x v="16"/>
    <n v="20297"/>
    <n v="3350002"/>
    <n v="9"/>
    <s v="Kg"/>
    <s v="Input"/>
    <n v="599755"/>
    <n v="3"/>
    <s v="CO2"/>
    <n v="73.3"/>
    <n v="4.02E-2"/>
    <n v="1"/>
    <m/>
    <n v="0"/>
    <n v="0"/>
    <n v="21"/>
    <m/>
    <n v="0"/>
    <n v="0"/>
    <n v="310"/>
    <n v="1767.2740683"/>
  </r>
  <r>
    <n v="2013"/>
    <s v="2D2"/>
    <x v="16"/>
    <n v="20297"/>
    <n v="3350002"/>
    <n v="9"/>
    <s v="Kg"/>
    <s v="Input"/>
    <n v="115237"/>
    <n v="3"/>
    <s v="CO2"/>
    <n v="73.3"/>
    <n v="4.02E-2"/>
    <n v="1"/>
    <m/>
    <n v="0"/>
    <n v="0"/>
    <n v="21"/>
    <m/>
    <n v="0"/>
    <n v="0"/>
    <n v="310"/>
    <n v="339.56425841999999"/>
  </r>
  <r>
    <n v="2013"/>
    <s v="2D2"/>
    <x v="16"/>
    <n v="20297"/>
    <n v="3350002"/>
    <n v="9"/>
    <s v="Kg"/>
    <s v="Input"/>
    <n v="8500"/>
    <n v="3"/>
    <s v="CO2"/>
    <n v="73.3"/>
    <n v="4.02E-2"/>
    <n v="1"/>
    <m/>
    <n v="0"/>
    <n v="0"/>
    <n v="21"/>
    <m/>
    <n v="0"/>
    <n v="0"/>
    <n v="310"/>
    <n v="25.046610000000001"/>
  </r>
  <r>
    <n v="2013"/>
    <s v="2D2"/>
    <x v="16"/>
    <n v="20297"/>
    <n v="3350002"/>
    <n v="9"/>
    <s v="Kg"/>
    <s v="Input"/>
    <n v="560130"/>
    <n v="4"/>
    <s v="CO2"/>
    <n v="73.3"/>
    <n v="4.02E-2"/>
    <n v="1"/>
    <m/>
    <n v="0"/>
    <n v="0"/>
    <n v="21"/>
    <m/>
    <n v="0"/>
    <n v="0"/>
    <n v="310"/>
    <n v="1650.5126658000001"/>
  </r>
  <r>
    <n v="2013"/>
    <s v="2D2"/>
    <x v="16"/>
    <n v="20299"/>
    <n v="3350002"/>
    <n v="9"/>
    <s v="Kg"/>
    <s v="Input"/>
    <n v="138149"/>
    <n v="2"/>
    <s v="CO2"/>
    <n v="73.3"/>
    <n v="4.02E-2"/>
    <n v="1"/>
    <m/>
    <n v="0"/>
    <n v="0"/>
    <n v="21"/>
    <m/>
    <n v="0"/>
    <n v="0"/>
    <n v="310"/>
    <n v="407.07813233999997"/>
  </r>
  <r>
    <n v="2013"/>
    <s v="2D2"/>
    <x v="16"/>
    <n v="21001"/>
    <n v="3350002"/>
    <n v="9"/>
    <s v="Kg"/>
    <s v="Input"/>
    <n v="11756"/>
    <n v="2"/>
    <s v="CO2"/>
    <n v="73.3"/>
    <n v="4.02E-2"/>
    <n v="1"/>
    <m/>
    <n v="0"/>
    <n v="0"/>
    <n v="21"/>
    <m/>
    <n v="0"/>
    <n v="0"/>
    <n v="310"/>
    <n v="34.640934959999996"/>
  </r>
  <r>
    <n v="2013"/>
    <s v="2D2"/>
    <x v="16"/>
    <n v="21002"/>
    <n v="3350002"/>
    <n v="9"/>
    <s v="Kg"/>
    <s v="Input"/>
    <n v="184922"/>
    <n v="2"/>
    <s v="CO2"/>
    <n v="73.3"/>
    <n v="4.02E-2"/>
    <n v="1"/>
    <m/>
    <n v="0"/>
    <n v="0"/>
    <n v="21"/>
    <m/>
    <n v="0"/>
    <n v="0"/>
    <n v="310"/>
    <n v="544.90226052000003"/>
  </r>
  <r>
    <n v="2013"/>
    <s v="2D2"/>
    <x v="16"/>
    <n v="21002"/>
    <n v="3350002"/>
    <n v="9"/>
    <s v="Kg"/>
    <s v="Input"/>
    <n v="97334.25"/>
    <n v="1"/>
    <s v="CO2"/>
    <n v="73.3"/>
    <n v="4.02E-2"/>
    <n v="1"/>
    <m/>
    <n v="0"/>
    <n v="0"/>
    <n v="21"/>
    <m/>
    <n v="0"/>
    <n v="0"/>
    <n v="310"/>
    <n v="286.81094110499998"/>
  </r>
  <r>
    <n v="2013"/>
    <s v="2D2"/>
    <x v="16"/>
    <n v="21002"/>
    <n v="3350002"/>
    <n v="9"/>
    <s v="Kg"/>
    <s v="Input"/>
    <n v="2855"/>
    <n v="2"/>
    <s v="CO2"/>
    <n v="73.3"/>
    <n v="4.02E-2"/>
    <n v="1"/>
    <m/>
    <n v="0"/>
    <n v="0"/>
    <n v="21"/>
    <m/>
    <n v="0"/>
    <n v="0"/>
    <n v="310"/>
    <n v="8.4127142999999993"/>
  </r>
  <r>
    <n v="2013"/>
    <s v="2D2"/>
    <x v="16"/>
    <n v="21002"/>
    <n v="3350002"/>
    <n v="9"/>
    <s v="Kg"/>
    <s v="Input"/>
    <n v="439707"/>
    <n v="1"/>
    <s v="CO2"/>
    <n v="73.3"/>
    <n v="4.02E-2"/>
    <n v="1"/>
    <m/>
    <n v="0"/>
    <n v="0"/>
    <n v="21"/>
    <m/>
    <n v="0"/>
    <n v="0"/>
    <n v="310"/>
    <n v="1295.6670286200001"/>
  </r>
  <r>
    <n v="2013"/>
    <s v="2D2"/>
    <x v="16"/>
    <n v="21002"/>
    <n v="3350002"/>
    <n v="9"/>
    <s v="Kg"/>
    <s v="Input"/>
    <n v="786076.5"/>
    <n v="1"/>
    <s v="CO2"/>
    <n v="73.3"/>
    <n v="4.02E-2"/>
    <n v="1"/>
    <m/>
    <n v="0"/>
    <n v="0"/>
    <n v="21"/>
    <m/>
    <n v="0"/>
    <n v="0"/>
    <n v="310"/>
    <n v="2316.3001794900001"/>
  </r>
  <r>
    <n v="2013"/>
    <s v="2D2"/>
    <x v="16"/>
    <n v="21002"/>
    <n v="3350002"/>
    <n v="9"/>
    <s v="Kg"/>
    <s v="Input"/>
    <n v="17352.89"/>
    <n v="2"/>
    <s v="CO2"/>
    <n v="73.3"/>
    <n v="4.02E-2"/>
    <n v="1"/>
    <m/>
    <n v="0"/>
    <n v="0"/>
    <n v="21"/>
    <m/>
    <n v="0"/>
    <n v="0"/>
    <n v="310"/>
    <n v="51.133066847399988"/>
  </r>
  <r>
    <n v="2013"/>
    <s v="2D2"/>
    <x v="16"/>
    <n v="21002"/>
    <n v="3350002"/>
    <n v="9"/>
    <s v="Kg"/>
    <s v="Input"/>
    <n v="366820"/>
    <n v="5"/>
    <s v="CO2"/>
    <n v="73.3"/>
    <n v="4.02E-2"/>
    <n v="1"/>
    <m/>
    <n v="0"/>
    <n v="0"/>
    <n v="21"/>
    <m/>
    <n v="0"/>
    <n v="0"/>
    <n v="310"/>
    <n v="1080.8938211999998"/>
  </r>
  <r>
    <n v="2013"/>
    <s v="2D2"/>
    <x v="16"/>
    <n v="21002"/>
    <n v="3350002"/>
    <n v="9"/>
    <s v="Kg"/>
    <s v="Input"/>
    <n v="18450"/>
    <n v="1"/>
    <s v="CO2"/>
    <n v="73.3"/>
    <n v="4.02E-2"/>
    <n v="1"/>
    <m/>
    <n v="0"/>
    <n v="0"/>
    <n v="21"/>
    <m/>
    <n v="0"/>
    <n v="0"/>
    <n v="310"/>
    <n v="54.365876999999998"/>
  </r>
  <r>
    <n v="2013"/>
    <s v="2D2"/>
    <x v="16"/>
    <n v="21002"/>
    <n v="3350002"/>
    <n v="9"/>
    <s v="Kg"/>
    <s v="Input"/>
    <n v="178904"/>
    <n v="1"/>
    <s v="CO2"/>
    <n v="73.3"/>
    <n v="4.02E-2"/>
    <n v="1"/>
    <m/>
    <n v="0"/>
    <n v="0"/>
    <n v="21"/>
    <m/>
    <n v="0"/>
    <n v="0"/>
    <n v="310"/>
    <n v="527.16926063999995"/>
  </r>
  <r>
    <n v="2013"/>
    <s v="2D2"/>
    <x v="16"/>
    <n v="21002"/>
    <n v="3350002"/>
    <n v="9"/>
    <s v="Kg"/>
    <s v="Input"/>
    <n v="10506"/>
    <n v="2"/>
    <s v="CO2"/>
    <n v="73.3"/>
    <n v="4.02E-2"/>
    <n v="1"/>
    <m/>
    <n v="0"/>
    <n v="0"/>
    <n v="21"/>
    <m/>
    <n v="0"/>
    <n v="0"/>
    <n v="310"/>
    <n v="30.957609959999999"/>
  </r>
  <r>
    <n v="2013"/>
    <s v="2D2"/>
    <x v="16"/>
    <n v="21002"/>
    <n v="3350002"/>
    <n v="9"/>
    <s v="Kg"/>
    <s v="Input"/>
    <n v="164426"/>
    <n v="3"/>
    <s v="CO2"/>
    <n v="73.3"/>
    <n v="4.02E-2"/>
    <n v="1"/>
    <m/>
    <n v="0"/>
    <n v="0"/>
    <n v="21"/>
    <m/>
    <n v="0"/>
    <n v="0"/>
    <n v="310"/>
    <n v="484.50751715999991"/>
  </r>
  <r>
    <n v="2013"/>
    <s v="2D2"/>
    <x v="16"/>
    <n v="21002"/>
    <n v="3350002"/>
    <n v="9"/>
    <s v="Kg"/>
    <s v="Input"/>
    <n v="122900"/>
    <n v="3"/>
    <s v="CO2"/>
    <n v="73.3"/>
    <n v="4.02E-2"/>
    <n v="1"/>
    <m/>
    <n v="0"/>
    <n v="0"/>
    <n v="21"/>
    <m/>
    <n v="0"/>
    <n v="0"/>
    <n v="310"/>
    <n v="362.14451400000002"/>
  </r>
  <r>
    <n v="2013"/>
    <s v="2D2"/>
    <x v="16"/>
    <n v="21002"/>
    <n v="3350002"/>
    <n v="9"/>
    <s v="Kg"/>
    <s v="Input"/>
    <n v="36777"/>
    <n v="1"/>
    <s v="CO2"/>
    <n v="73.3"/>
    <n v="4.02E-2"/>
    <n v="1"/>
    <m/>
    <n v="0"/>
    <n v="0"/>
    <n v="21"/>
    <m/>
    <n v="0"/>
    <n v="0"/>
    <n v="310"/>
    <n v="108.36931482"/>
  </r>
  <r>
    <n v="2013"/>
    <s v="2D2"/>
    <x v="16"/>
    <n v="21002"/>
    <n v="3350002"/>
    <n v="9"/>
    <s v="Kg"/>
    <s v="Input"/>
    <n v="3970336.25"/>
    <n v="1"/>
    <s v="CO2"/>
    <n v="73.3"/>
    <n v="4.02E-2"/>
    <n v="1"/>
    <m/>
    <n v="0"/>
    <n v="0"/>
    <n v="21"/>
    <m/>
    <n v="0"/>
    <n v="0"/>
    <n v="310"/>
    <n v="11699.231014425"/>
  </r>
  <r>
    <n v="2013"/>
    <s v="2D2"/>
    <x v="16"/>
    <n v="21002"/>
    <n v="3350002"/>
    <n v="9"/>
    <s v="Kg"/>
    <s v="Input"/>
    <n v="32220"/>
    <n v="5"/>
    <s v="CO2"/>
    <n v="73.3"/>
    <n v="4.02E-2"/>
    <n v="1"/>
    <m/>
    <n v="0"/>
    <n v="0"/>
    <n v="21"/>
    <m/>
    <n v="0"/>
    <n v="0"/>
    <n v="310"/>
    <n v="94.941385199999999"/>
  </r>
  <r>
    <n v="2013"/>
    <s v="2D2"/>
    <x v="16"/>
    <n v="21003"/>
    <n v="3350002"/>
    <n v="9"/>
    <s v="Kg"/>
    <s v="Input"/>
    <n v="30412"/>
    <n v="2"/>
    <s v="CO2"/>
    <n v="73.3"/>
    <n v="4.02E-2"/>
    <n v="1"/>
    <m/>
    <n v="0"/>
    <n v="0"/>
    <n v="21"/>
    <m/>
    <n v="0"/>
    <n v="0"/>
    <n v="310"/>
    <n v="89.613823920000016"/>
  </r>
  <r>
    <n v="2013"/>
    <s v="2D2"/>
    <x v="16"/>
    <n v="21003"/>
    <n v="3350002"/>
    <n v="9"/>
    <s v="Kg"/>
    <s v="Input"/>
    <n v="10550"/>
    <n v="2"/>
    <s v="CO2"/>
    <n v="73.3"/>
    <n v="4.02E-2"/>
    <n v="1"/>
    <m/>
    <n v="0"/>
    <n v="0"/>
    <n v="21"/>
    <m/>
    <n v="0"/>
    <n v="0"/>
    <n v="310"/>
    <n v="31.087263"/>
  </r>
  <r>
    <n v="2013"/>
    <s v="2D2"/>
    <x v="16"/>
    <n v="21003"/>
    <n v="3350002"/>
    <n v="9"/>
    <s v="Kg"/>
    <s v="Input"/>
    <n v="295"/>
    <n v="20"/>
    <s v="CO2"/>
    <n v="73.3"/>
    <n v="4.02E-2"/>
    <n v="1"/>
    <m/>
    <n v="0"/>
    <n v="0"/>
    <n v="21"/>
    <m/>
    <n v="0"/>
    <n v="0"/>
    <n v="310"/>
    <n v="0.8692647"/>
  </r>
  <r>
    <n v="2013"/>
    <s v="2D2"/>
    <x v="16"/>
    <n v="21003"/>
    <n v="3350002"/>
    <n v="9"/>
    <s v="Kg"/>
    <s v="Input"/>
    <n v="111166"/>
    <n v="7"/>
    <s v="CO2"/>
    <n v="73.3"/>
    <n v="4.02E-2"/>
    <n v="1"/>
    <m/>
    <n v="0"/>
    <n v="0"/>
    <n v="21"/>
    <m/>
    <n v="0"/>
    <n v="0"/>
    <n v="310"/>
    <n v="327.56840555999997"/>
  </r>
  <r>
    <n v="2013"/>
    <s v="2D2"/>
    <x v="16"/>
    <n v="21003"/>
    <n v="3350002"/>
    <n v="9"/>
    <s v="Kg"/>
    <s v="Input"/>
    <n v="24"/>
    <n v="6"/>
    <s v="CO2"/>
    <n v="73.3"/>
    <n v="4.02E-2"/>
    <n v="1"/>
    <m/>
    <n v="0"/>
    <n v="0"/>
    <n v="21"/>
    <m/>
    <n v="0"/>
    <n v="0"/>
    <n v="310"/>
    <n v="7.0719839999999992E-2"/>
  </r>
  <r>
    <n v="2013"/>
    <s v="2D2"/>
    <x v="16"/>
    <n v="21003"/>
    <n v="3350002"/>
    <n v="9"/>
    <s v="Kg"/>
    <s v="Input"/>
    <n v="37966"/>
    <n v="3"/>
    <s v="CO2"/>
    <n v="73.3"/>
    <n v="4.02E-2"/>
    <n v="1"/>
    <m/>
    <n v="0"/>
    <n v="0"/>
    <n v="21"/>
    <m/>
    <n v="0"/>
    <n v="0"/>
    <n v="310"/>
    <n v="111.87289355999999"/>
  </r>
  <r>
    <n v="2013"/>
    <s v="2D2"/>
    <x v="16"/>
    <n v="21003"/>
    <n v="3350002"/>
    <n v="9"/>
    <s v="Kg"/>
    <s v="Input"/>
    <n v="3424828.0731279999"/>
    <n v="1"/>
    <s v="CO2"/>
    <n v="73.3"/>
    <n v="4.02E-2"/>
    <n v="1"/>
    <m/>
    <n v="0"/>
    <n v="0"/>
    <n v="21"/>
    <m/>
    <n v="0"/>
    <n v="0"/>
    <n v="310"/>
    <n v="10091.803889963354"/>
  </r>
  <r>
    <n v="2013"/>
    <s v="2D2"/>
    <x v="16"/>
    <n v="21003"/>
    <n v="3350002"/>
    <n v="9"/>
    <s v="Kg"/>
    <s v="Input"/>
    <n v="17027.5"/>
    <n v="4"/>
    <s v="CO2"/>
    <n v="73.3"/>
    <n v="4.02E-2"/>
    <n v="1"/>
    <m/>
    <n v="0"/>
    <n v="0"/>
    <n v="21"/>
    <m/>
    <n v="0"/>
    <n v="0"/>
    <n v="310"/>
    <n v="50.174253149999998"/>
  </r>
  <r>
    <n v="2013"/>
    <s v="2D2"/>
    <x v="16"/>
    <n v="21003"/>
    <n v="3350002"/>
    <n v="9"/>
    <s v="Kg"/>
    <s v="Input"/>
    <n v="2047859"/>
    <n v="2"/>
    <s v="CO2"/>
    <n v="73.3"/>
    <n v="4.02E-2"/>
    <n v="1"/>
    <m/>
    <n v="0"/>
    <n v="0"/>
    <n v="21"/>
    <m/>
    <n v="0"/>
    <n v="0"/>
    <n v="310"/>
    <n v="6034.3442009399996"/>
  </r>
  <r>
    <n v="2013"/>
    <s v="2D2"/>
    <x v="16"/>
    <n v="21003"/>
    <n v="3350002"/>
    <n v="9"/>
    <s v="Kg"/>
    <s v="Input"/>
    <n v="1462880"/>
    <n v="4"/>
    <s v="CO2"/>
    <n v="73.3"/>
    <n v="4.02E-2"/>
    <n v="1"/>
    <m/>
    <n v="0"/>
    <n v="0"/>
    <n v="21"/>
    <m/>
    <n v="0"/>
    <n v="0"/>
    <n v="310"/>
    <n v="4310.6099807999999"/>
  </r>
  <r>
    <n v="2013"/>
    <s v="2D2"/>
    <x v="16"/>
    <n v="21003"/>
    <n v="3350002"/>
    <n v="9"/>
    <s v="Kg"/>
    <s v="Input"/>
    <n v="171704"/>
    <n v="2"/>
    <s v="CO2"/>
    <n v="73.3"/>
    <n v="4.02E-2"/>
    <n v="1"/>
    <m/>
    <n v="0"/>
    <n v="0"/>
    <n v="21"/>
    <m/>
    <n v="0"/>
    <n v="0"/>
    <n v="310"/>
    <n v="505.95330863999993"/>
  </r>
  <r>
    <n v="2013"/>
    <s v="2D2"/>
    <x v="16"/>
    <n v="21004"/>
    <n v="3350002"/>
    <n v="9"/>
    <s v="Kg"/>
    <s v="Input"/>
    <n v="2146278.75"/>
    <n v="4"/>
    <s v="CO2"/>
    <n v="73.3"/>
    <n v="4.02E-2"/>
    <n v="1"/>
    <m/>
    <n v="0"/>
    <n v="0"/>
    <n v="21"/>
    <m/>
    <n v="0"/>
    <n v="0"/>
    <n v="310"/>
    <n v="6324.3537414749999"/>
  </r>
  <r>
    <n v="2013"/>
    <s v="2D2"/>
    <x v="16"/>
    <n v="21004"/>
    <n v="3350002"/>
    <n v="9"/>
    <s v="Kg"/>
    <s v="Input"/>
    <n v="115616"/>
    <n v="7"/>
    <s v="CO2"/>
    <n v="73.3"/>
    <n v="4.02E-2"/>
    <n v="1"/>
    <m/>
    <n v="0"/>
    <n v="0"/>
    <n v="21"/>
    <m/>
    <n v="0"/>
    <n v="0"/>
    <n v="310"/>
    <n v="340.68104255999998"/>
  </r>
  <r>
    <n v="2013"/>
    <s v="2D2"/>
    <x v="16"/>
    <n v="21004"/>
    <n v="3350002"/>
    <n v="9"/>
    <s v="Kg"/>
    <s v="Input"/>
    <n v="603"/>
    <n v="5"/>
    <s v="CO2"/>
    <n v="73.3"/>
    <n v="4.02E-2"/>
    <n v="1"/>
    <m/>
    <n v="0"/>
    <n v="0"/>
    <n v="21"/>
    <m/>
    <n v="0"/>
    <n v="0"/>
    <n v="310"/>
    <n v="1.77683598"/>
  </r>
  <r>
    <n v="2013"/>
    <s v="2D2"/>
    <x v="16"/>
    <n v="21009"/>
    <n v="3350002"/>
    <n v="9"/>
    <s v="Kg"/>
    <s v="Input"/>
    <n v="75095"/>
    <n v="2"/>
    <s v="CO2"/>
    <n v="73.3"/>
    <n v="4.02E-2"/>
    <n v="1"/>
    <m/>
    <n v="0"/>
    <n v="0"/>
    <n v="21"/>
    <m/>
    <n v="0"/>
    <n v="0"/>
    <n v="310"/>
    <n v="221.2794327"/>
  </r>
  <r>
    <n v="2013"/>
    <s v="2D2"/>
    <x v="16"/>
    <n v="22111"/>
    <n v="3350002"/>
    <n v="9"/>
    <s v="Kg"/>
    <s v="Input"/>
    <n v="1113"/>
    <n v="1"/>
    <s v="CO2"/>
    <n v="73.3"/>
    <n v="4.02E-2"/>
    <n v="1"/>
    <m/>
    <n v="0"/>
    <n v="0"/>
    <n v="21"/>
    <m/>
    <n v="0"/>
    <n v="0"/>
    <n v="310"/>
    <n v="3.2796325799999999"/>
  </r>
  <r>
    <n v="2013"/>
    <s v="2D2"/>
    <x v="16"/>
    <n v="22119"/>
    <n v="3350002"/>
    <n v="9"/>
    <s v="Kg"/>
    <s v="Input"/>
    <n v="1000"/>
    <n v="1"/>
    <s v="CO2"/>
    <n v="73.3"/>
    <n v="4.02E-2"/>
    <n v="1"/>
    <m/>
    <n v="0"/>
    <n v="0"/>
    <n v="21"/>
    <m/>
    <n v="0"/>
    <n v="0"/>
    <n v="310"/>
    <n v="2.9466600000000001"/>
  </r>
  <r>
    <n v="2013"/>
    <s v="2D2"/>
    <x v="16"/>
    <n v="22191"/>
    <n v="3350002"/>
    <n v="9"/>
    <s v="Kg"/>
    <s v="Input"/>
    <n v="42584"/>
    <n v="3"/>
    <s v="CO2"/>
    <n v="73.3"/>
    <n v="4.02E-2"/>
    <n v="1"/>
    <m/>
    <n v="0"/>
    <n v="0"/>
    <n v="21"/>
    <m/>
    <n v="0"/>
    <n v="0"/>
    <n v="310"/>
    <n v="125.48056944"/>
  </r>
  <r>
    <n v="2013"/>
    <s v="2D2"/>
    <x v="16"/>
    <n v="22191"/>
    <n v="3350002"/>
    <n v="9"/>
    <s v="Kg"/>
    <s v="Input"/>
    <n v="7834"/>
    <n v="1"/>
    <s v="CO2"/>
    <n v="73.3"/>
    <n v="4.02E-2"/>
    <n v="1"/>
    <m/>
    <n v="0"/>
    <n v="0"/>
    <n v="21"/>
    <m/>
    <n v="0"/>
    <n v="0"/>
    <n v="310"/>
    <n v="23.08413444"/>
  </r>
  <r>
    <n v="2013"/>
    <s v="2D2"/>
    <x v="16"/>
    <n v="22191"/>
    <n v="3350002"/>
    <n v="9"/>
    <s v="Kg"/>
    <s v="Input"/>
    <n v="2506"/>
    <n v="2"/>
    <s v="CO2"/>
    <n v="73.3"/>
    <n v="4.02E-2"/>
    <n v="1"/>
    <m/>
    <n v="0"/>
    <n v="0"/>
    <n v="21"/>
    <m/>
    <n v="0"/>
    <n v="0"/>
    <n v="310"/>
    <n v="7.3843299599999987"/>
  </r>
  <r>
    <n v="2013"/>
    <s v="2D2"/>
    <x v="16"/>
    <n v="22192"/>
    <n v="3350002"/>
    <n v="9"/>
    <s v="Kg"/>
    <s v="Input"/>
    <n v="515500"/>
    <n v="3"/>
    <s v="CO2"/>
    <n v="73.3"/>
    <n v="4.02E-2"/>
    <n v="1"/>
    <m/>
    <n v="0"/>
    <n v="0"/>
    <n v="21"/>
    <m/>
    <n v="0"/>
    <n v="0"/>
    <n v="310"/>
    <n v="1519.00323"/>
  </r>
  <r>
    <n v="2013"/>
    <s v="2D2"/>
    <x v="16"/>
    <n v="22199"/>
    <n v="3350002"/>
    <n v="9"/>
    <s v="Kg"/>
    <s v="Input"/>
    <n v="19065"/>
    <n v="2"/>
    <s v="CO2"/>
    <n v="73.3"/>
    <n v="4.02E-2"/>
    <n v="1"/>
    <m/>
    <n v="0"/>
    <n v="0"/>
    <n v="21"/>
    <m/>
    <n v="0"/>
    <n v="0"/>
    <n v="310"/>
    <n v="56.178072899999997"/>
  </r>
  <r>
    <n v="2013"/>
    <s v="2D2"/>
    <x v="16"/>
    <n v="22199"/>
    <n v="3350002"/>
    <n v="9"/>
    <s v="Kg"/>
    <s v="Input"/>
    <n v="2953"/>
    <n v="4"/>
    <s v="CO2"/>
    <n v="73.3"/>
    <n v="4.02E-2"/>
    <n v="1"/>
    <m/>
    <n v="0"/>
    <n v="0"/>
    <n v="21"/>
    <m/>
    <n v="0"/>
    <n v="0"/>
    <n v="310"/>
    <n v="8.7014869800000003"/>
  </r>
  <r>
    <n v="2013"/>
    <s v="2D2"/>
    <x v="16"/>
    <n v="22199"/>
    <n v="3350002"/>
    <n v="9"/>
    <s v="Kg"/>
    <s v="Input"/>
    <n v="2145"/>
    <n v="8"/>
    <s v="CO2"/>
    <n v="73.3"/>
    <n v="4.02E-2"/>
    <n v="1"/>
    <m/>
    <n v="0"/>
    <n v="0"/>
    <n v="21"/>
    <m/>
    <n v="0"/>
    <n v="0"/>
    <n v="310"/>
    <n v="6.3205856999999996"/>
  </r>
  <r>
    <n v="2013"/>
    <s v="2D2"/>
    <x v="16"/>
    <n v="22203"/>
    <n v="3350002"/>
    <n v="9"/>
    <s v="Kg"/>
    <s v="Input"/>
    <n v="2530"/>
    <n v="2"/>
    <s v="CO2"/>
    <n v="73.3"/>
    <n v="4.02E-2"/>
    <n v="1"/>
    <m/>
    <n v="0"/>
    <n v="0"/>
    <n v="21"/>
    <m/>
    <n v="0"/>
    <n v="0"/>
    <n v="310"/>
    <n v="7.4550497999999994"/>
  </r>
  <r>
    <n v="2013"/>
    <s v="2D2"/>
    <x v="16"/>
    <n v="22203"/>
    <n v="3350002"/>
    <n v="9"/>
    <s v="Kg"/>
    <s v="Input"/>
    <n v="447120"/>
    <n v="2"/>
    <s v="CO2"/>
    <n v="73.3"/>
    <n v="4.02E-2"/>
    <n v="1"/>
    <m/>
    <n v="0"/>
    <n v="0"/>
    <n v="21"/>
    <m/>
    <n v="0"/>
    <n v="0"/>
    <n v="310"/>
    <n v="1317.5106192000001"/>
  </r>
  <r>
    <n v="2013"/>
    <s v="2D2"/>
    <x v="16"/>
    <n v="22203"/>
    <n v="3350002"/>
    <n v="9"/>
    <s v="Kg"/>
    <s v="Input"/>
    <n v="46842"/>
    <n v="2"/>
    <s v="CO2"/>
    <n v="73.3"/>
    <n v="4.02E-2"/>
    <n v="1"/>
    <m/>
    <n v="0"/>
    <n v="0"/>
    <n v="21"/>
    <m/>
    <n v="0"/>
    <n v="0"/>
    <n v="310"/>
    <n v="138.02744772"/>
  </r>
  <r>
    <n v="2013"/>
    <s v="2D2"/>
    <x v="16"/>
    <n v="22207"/>
    <n v="3350002"/>
    <n v="9"/>
    <s v="Kg"/>
    <s v="Input"/>
    <n v="2452"/>
    <n v="1"/>
    <s v="CO2"/>
    <n v="73.3"/>
    <n v="4.02E-2"/>
    <n v="1"/>
    <m/>
    <n v="0"/>
    <n v="0"/>
    <n v="21"/>
    <m/>
    <n v="0"/>
    <n v="0"/>
    <n v="310"/>
    <n v="7.2252103200000004"/>
  </r>
  <r>
    <n v="2013"/>
    <s v="2D2"/>
    <x v="16"/>
    <n v="22209"/>
    <n v="3350002"/>
    <n v="9"/>
    <s v="Kg"/>
    <s v="Input"/>
    <n v="24900"/>
    <n v="1"/>
    <s v="CO2"/>
    <n v="73.3"/>
    <n v="4.02E-2"/>
    <n v="1"/>
    <m/>
    <n v="0"/>
    <n v="0"/>
    <n v="21"/>
    <m/>
    <n v="0"/>
    <n v="0"/>
    <n v="310"/>
    <n v="73.371834000000007"/>
  </r>
  <r>
    <n v="2013"/>
    <s v="2D2"/>
    <x v="16"/>
    <n v="22209"/>
    <n v="3350002"/>
    <n v="9"/>
    <s v="Kg"/>
    <s v="Input"/>
    <n v="26020"/>
    <n v="1"/>
    <s v="CO2"/>
    <n v="73.3"/>
    <n v="4.02E-2"/>
    <n v="1"/>
    <m/>
    <n v="0"/>
    <n v="0"/>
    <n v="21"/>
    <m/>
    <n v="0"/>
    <n v="0"/>
    <n v="310"/>
    <n v="76.672093200000006"/>
  </r>
  <r>
    <n v="2013"/>
    <s v="2D2"/>
    <x v="16"/>
    <n v="22209"/>
    <n v="3350002"/>
    <n v="9"/>
    <s v="Kg"/>
    <s v="Input"/>
    <n v="16240"/>
    <n v="2"/>
    <s v="CO2"/>
    <n v="73.3"/>
    <n v="4.02E-2"/>
    <n v="1"/>
    <m/>
    <n v="0"/>
    <n v="0"/>
    <n v="21"/>
    <m/>
    <n v="0"/>
    <n v="0"/>
    <n v="310"/>
    <n v="47.853758399999997"/>
  </r>
  <r>
    <n v="2013"/>
    <s v="2D2"/>
    <x v="16"/>
    <n v="22209"/>
    <n v="3350002"/>
    <n v="9"/>
    <s v="Kg"/>
    <s v="Input"/>
    <n v="2950"/>
    <n v="2"/>
    <s v="CO2"/>
    <n v="73.3"/>
    <n v="4.02E-2"/>
    <n v="1"/>
    <m/>
    <n v="0"/>
    <n v="0"/>
    <n v="21"/>
    <m/>
    <n v="0"/>
    <n v="0"/>
    <n v="310"/>
    <n v="8.6926469999999991"/>
  </r>
  <r>
    <n v="2013"/>
    <s v="2D2"/>
    <x v="16"/>
    <n v="22209"/>
    <n v="3350002"/>
    <n v="9"/>
    <s v="Kg"/>
    <s v="Input"/>
    <n v="902"/>
    <n v="1"/>
    <s v="CO2"/>
    <n v="73.3"/>
    <n v="4.02E-2"/>
    <n v="1"/>
    <m/>
    <n v="0"/>
    <n v="0"/>
    <n v="21"/>
    <m/>
    <n v="0"/>
    <n v="0"/>
    <n v="310"/>
    <n v="2.6578873199999999"/>
  </r>
  <r>
    <n v="2013"/>
    <s v="2D2"/>
    <x v="16"/>
    <n v="22209"/>
    <n v="3350002"/>
    <n v="9"/>
    <s v="Kg"/>
    <s v="Input"/>
    <n v="3843"/>
    <n v="1"/>
    <s v="CO2"/>
    <n v="73.3"/>
    <n v="4.02E-2"/>
    <n v="1"/>
    <m/>
    <n v="0"/>
    <n v="0"/>
    <n v="21"/>
    <m/>
    <n v="0"/>
    <n v="0"/>
    <n v="310"/>
    <n v="11.324014379999999"/>
  </r>
  <r>
    <n v="2013"/>
    <s v="2D2"/>
    <x v="16"/>
    <n v="22209"/>
    <n v="3350002"/>
    <n v="9"/>
    <s v="Kg"/>
    <s v="Input"/>
    <n v="11136666.452500001"/>
    <n v="1"/>
    <s v="CO2"/>
    <n v="73.3"/>
    <n v="4.02E-2"/>
    <n v="1"/>
    <m/>
    <n v="0"/>
    <n v="0"/>
    <n v="21"/>
    <m/>
    <n v="0"/>
    <n v="0"/>
    <n v="310"/>
    <n v="32815.969568923654"/>
  </r>
  <r>
    <n v="2013"/>
    <s v="2D2"/>
    <x v="16"/>
    <n v="23999"/>
    <n v="3350002"/>
    <n v="9"/>
    <s v="Kg"/>
    <s v="Input"/>
    <n v="8510"/>
    <n v="8"/>
    <s v="CO2"/>
    <n v="73.3"/>
    <n v="4.02E-2"/>
    <n v="1"/>
    <m/>
    <n v="0"/>
    <n v="0"/>
    <n v="21"/>
    <m/>
    <n v="0"/>
    <n v="0"/>
    <n v="310"/>
    <n v="25.0760766"/>
  </r>
  <r>
    <n v="2013"/>
    <s v="2D2"/>
    <x v="16"/>
    <n v="24311"/>
    <n v="3350002"/>
    <n v="9"/>
    <s v="Kg"/>
    <s v="Input"/>
    <n v="12427"/>
    <n v="2"/>
    <s v="CO2"/>
    <n v="73.3"/>
    <n v="4.02E-2"/>
    <n v="1"/>
    <m/>
    <n v="0"/>
    <n v="0"/>
    <n v="21"/>
    <m/>
    <n v="0"/>
    <n v="0"/>
    <n v="310"/>
    <n v="36.61814382"/>
  </r>
  <r>
    <n v="2013"/>
    <s v="2D2"/>
    <x v="16"/>
    <n v="24320"/>
    <n v="3350002"/>
    <n v="9"/>
    <s v="Kg"/>
    <s v="Input"/>
    <n v="2450"/>
    <n v="2"/>
    <s v="CO2"/>
    <n v="73.3"/>
    <n v="4.02E-2"/>
    <n v="1"/>
    <m/>
    <n v="0"/>
    <n v="0"/>
    <n v="21"/>
    <m/>
    <n v="0"/>
    <n v="0"/>
    <n v="310"/>
    <n v="7.2193170000000002"/>
  </r>
  <r>
    <n v="2013"/>
    <s v="2D2"/>
    <x v="16"/>
    <n v="25999"/>
    <n v="3350002"/>
    <n v="9"/>
    <s v="Kg"/>
    <s v="Input"/>
    <n v="26308"/>
    <n v="2"/>
    <s v="CO2"/>
    <n v="73.3"/>
    <n v="4.02E-2"/>
    <n v="1"/>
    <m/>
    <n v="0"/>
    <n v="0"/>
    <n v="21"/>
    <m/>
    <n v="0"/>
    <n v="0"/>
    <n v="310"/>
    <n v="77.520731279999993"/>
  </r>
  <r>
    <n v="2013"/>
    <s v="2D2"/>
    <x v="16"/>
    <n v="25999"/>
    <n v="3350002"/>
    <n v="9"/>
    <s v="Kg"/>
    <s v="Input"/>
    <n v="2404"/>
    <n v="1"/>
    <s v="CO2"/>
    <n v="73.3"/>
    <n v="4.02E-2"/>
    <n v="1"/>
    <m/>
    <n v="0"/>
    <n v="0"/>
    <n v="21"/>
    <m/>
    <n v="0"/>
    <n v="0"/>
    <n v="310"/>
    <n v="7.0837706399999991"/>
  </r>
  <r>
    <n v="2013"/>
    <s v="2D2"/>
    <x v="16"/>
    <n v="26101"/>
    <n v="3350002"/>
    <n v="9"/>
    <s v="Kg"/>
    <s v="Input"/>
    <n v="2532"/>
    <n v="2"/>
    <s v="CO2"/>
    <n v="73.3"/>
    <n v="4.02E-2"/>
    <n v="1"/>
    <m/>
    <n v="0"/>
    <n v="0"/>
    <n v="21"/>
    <m/>
    <n v="0"/>
    <n v="0"/>
    <n v="310"/>
    <n v="7.4609431199999996"/>
  </r>
  <r>
    <n v="2013"/>
    <s v="2D2"/>
    <x v="16"/>
    <n v="26309"/>
    <n v="3350002"/>
    <n v="9"/>
    <s v="Kg"/>
    <s v="Input"/>
    <n v="19360"/>
    <n v="3"/>
    <s v="CO2"/>
    <n v="73.3"/>
    <n v="4.02E-2"/>
    <n v="1"/>
    <m/>
    <n v="0"/>
    <n v="0"/>
    <n v="21"/>
    <m/>
    <n v="0"/>
    <n v="0"/>
    <n v="310"/>
    <n v="57.047337599999999"/>
  </r>
  <r>
    <n v="2013"/>
    <s v="2D2"/>
    <x v="16"/>
    <n v="27201"/>
    <n v="3350002"/>
    <n v="9"/>
    <s v="Kg"/>
    <s v="Input"/>
    <n v="252989"/>
    <n v="3"/>
    <s v="CO2"/>
    <n v="73.3"/>
    <n v="4.02E-2"/>
    <n v="1"/>
    <m/>
    <n v="0"/>
    <n v="0"/>
    <n v="21"/>
    <m/>
    <n v="0"/>
    <n v="0"/>
    <n v="310"/>
    <n v="745.47256673999993"/>
  </r>
  <r>
    <n v="2013"/>
    <s v="2D2"/>
    <x v="16"/>
    <n v="28251"/>
    <n v="3350002"/>
    <n v="9"/>
    <s v="Kg"/>
    <s v="Input"/>
    <n v="5287.5"/>
    <n v="1"/>
    <s v="CO2"/>
    <n v="73.3"/>
    <n v="4.02E-2"/>
    <n v="1"/>
    <m/>
    <n v="0"/>
    <n v="0"/>
    <n v="21"/>
    <m/>
    <n v="0"/>
    <n v="0"/>
    <n v="310"/>
    <n v="15.580464749999999"/>
  </r>
  <r>
    <n v="2013"/>
    <s v="2D2"/>
    <x v="16"/>
    <n v="28252"/>
    <n v="3350002"/>
    <n v="9"/>
    <s v="Kg"/>
    <s v="Input"/>
    <n v="309"/>
    <n v="5"/>
    <s v="CO2"/>
    <n v="73.3"/>
    <n v="4.02E-2"/>
    <n v="1"/>
    <m/>
    <n v="0"/>
    <n v="0"/>
    <n v="21"/>
    <m/>
    <n v="0"/>
    <n v="0"/>
    <n v="310"/>
    <n v="0.91051794000000008"/>
  </r>
  <r>
    <n v="2013"/>
    <s v="2D2"/>
    <x v="16"/>
    <n v="32120"/>
    <n v="3350002"/>
    <n v="9"/>
    <s v="Kg"/>
    <s v="Input"/>
    <n v="253452"/>
    <n v="1"/>
    <s v="CO2"/>
    <n v="73.3"/>
    <n v="4.02E-2"/>
    <n v="1"/>
    <m/>
    <n v="0"/>
    <n v="0"/>
    <n v="21"/>
    <m/>
    <n v="0"/>
    <n v="0"/>
    <n v="310"/>
    <n v="746.83687031999989"/>
  </r>
  <r>
    <n v="2013"/>
    <s v="2D2"/>
    <x v="16"/>
    <n v="32501"/>
    <n v="3350002"/>
    <n v="9"/>
    <s v="Kg"/>
    <s v="Input"/>
    <n v="9900"/>
    <n v="1"/>
    <s v="CO2"/>
    <n v="73.3"/>
    <n v="4.02E-2"/>
    <n v="1"/>
    <m/>
    <n v="0"/>
    <n v="0"/>
    <n v="21"/>
    <m/>
    <n v="0"/>
    <n v="0"/>
    <n v="310"/>
    <n v="29.171934"/>
  </r>
  <r>
    <n v="2013"/>
    <s v="2D2"/>
    <x v="16"/>
    <n v="32901"/>
    <n v="3350002"/>
    <n v="9"/>
    <s v="Kg"/>
    <s v="Input"/>
    <n v="83275"/>
    <n v="2"/>
    <s v="CO2"/>
    <n v="73.3"/>
    <n v="4.02E-2"/>
    <n v="1"/>
    <m/>
    <n v="0"/>
    <n v="0"/>
    <n v="21"/>
    <m/>
    <n v="0"/>
    <n v="0"/>
    <n v="310"/>
    <n v="245.38311150000001"/>
  </r>
  <r>
    <n v="2013"/>
    <s v="2D2"/>
    <x v="16"/>
    <n v="32901"/>
    <n v="3350002"/>
    <n v="9"/>
    <s v="Kg"/>
    <s v="Input"/>
    <n v="470"/>
    <n v="2"/>
    <s v="CO2"/>
    <n v="73.3"/>
    <n v="4.02E-2"/>
    <n v="1"/>
    <m/>
    <n v="0"/>
    <n v="0"/>
    <n v="21"/>
    <m/>
    <n v="0"/>
    <n v="0"/>
    <n v="310"/>
    <n v="1.3849302000000001"/>
  </r>
  <r>
    <n v="2013"/>
    <s v="2D2"/>
    <x v="16"/>
    <n v="32901"/>
    <n v="3350002"/>
    <n v="9"/>
    <s v="Kg"/>
    <s v="Input"/>
    <n v="10482"/>
    <n v="2"/>
    <s v="CO2"/>
    <n v="73.3"/>
    <n v="4.02E-2"/>
    <n v="1"/>
    <m/>
    <n v="0"/>
    <n v="0"/>
    <n v="21"/>
    <m/>
    <n v="0"/>
    <n v="0"/>
    <n v="310"/>
    <n v="30.88689012"/>
  </r>
  <r>
    <n v="2013"/>
    <s v="2D2"/>
    <x v="16"/>
    <n v="32901"/>
    <n v="3350002"/>
    <n v="9"/>
    <s v="Kg"/>
    <s v="Input"/>
    <n v="109064"/>
    <n v="2"/>
    <s v="CO2"/>
    <n v="73.3"/>
    <n v="4.02E-2"/>
    <n v="1"/>
    <m/>
    <n v="0"/>
    <n v="0"/>
    <n v="21"/>
    <m/>
    <n v="0"/>
    <n v="0"/>
    <n v="310"/>
    <n v="321.37452623999997"/>
  </r>
  <r>
    <n v="2013"/>
    <s v="2D2"/>
    <x v="16"/>
    <n v="32901"/>
    <n v="3350002"/>
    <n v="9"/>
    <s v="Kg"/>
    <s v="Input"/>
    <n v="288793"/>
    <n v="6"/>
    <s v="CO2"/>
    <n v="73.3"/>
    <n v="4.02E-2"/>
    <n v="1"/>
    <m/>
    <n v="0"/>
    <n v="0"/>
    <n v="21"/>
    <m/>
    <n v="0"/>
    <n v="0"/>
    <n v="310"/>
    <n v="850.97478137999997"/>
  </r>
  <r>
    <n v="2013"/>
    <s v="2D2"/>
    <x v="16"/>
    <n v="32909"/>
    <n v="3350002"/>
    <n v="9"/>
    <s v="Kg"/>
    <s v="Input"/>
    <n v="836386"/>
    <n v="2"/>
    <s v="CO2"/>
    <n v="73.3"/>
    <n v="4.02E-2"/>
    <n v="1"/>
    <m/>
    <n v="0"/>
    <n v="0"/>
    <n v="21"/>
    <m/>
    <n v="0"/>
    <n v="0"/>
    <n v="310"/>
    <n v="2464.5451707599996"/>
  </r>
  <r>
    <n v="2013"/>
    <s v="2D2"/>
    <x v="16"/>
    <n v="32909"/>
    <n v="3350002"/>
    <n v="9"/>
    <s v="Kg"/>
    <s v="Input"/>
    <n v="8292"/>
    <n v="4"/>
    <s v="CO2"/>
    <n v="73.3"/>
    <n v="4.02E-2"/>
    <n v="1"/>
    <m/>
    <n v="0"/>
    <n v="0"/>
    <n v="21"/>
    <m/>
    <n v="0"/>
    <n v="0"/>
    <n v="310"/>
    <n v="24.433704719999998"/>
  </r>
  <r>
    <n v="2013"/>
    <s v="2D2"/>
    <x v="16"/>
    <n v="32909"/>
    <n v="3350002"/>
    <n v="9"/>
    <s v="Kg"/>
    <s v="Input"/>
    <n v="25000"/>
    <n v="2"/>
    <s v="CO2"/>
    <n v="73.3"/>
    <n v="4.02E-2"/>
    <n v="1"/>
    <m/>
    <n v="0"/>
    <n v="0"/>
    <n v="21"/>
    <m/>
    <n v="0"/>
    <n v="0"/>
    <n v="310"/>
    <n v="73.666499999999999"/>
  </r>
  <r>
    <n v="2013"/>
    <s v="2D2"/>
    <x v="16"/>
    <n v="32909"/>
    <n v="3350002"/>
    <n v="9"/>
    <s v="Kg"/>
    <s v="Input"/>
    <n v="273110"/>
    <n v="1"/>
    <s v="CO2"/>
    <n v="73.3"/>
    <n v="4.02E-2"/>
    <n v="1"/>
    <m/>
    <n v="0"/>
    <n v="0"/>
    <n v="21"/>
    <m/>
    <n v="0"/>
    <n v="0"/>
    <n v="310"/>
    <n v="804.76231259999997"/>
  </r>
  <r>
    <n v="2013"/>
    <s v="2D2"/>
    <x v="16"/>
    <n v="32909"/>
    <n v="3350002"/>
    <n v="9"/>
    <s v="Kg"/>
    <s v="Input"/>
    <n v="29183"/>
    <n v="3"/>
    <s v="CO2"/>
    <n v="73.3"/>
    <n v="4.02E-2"/>
    <n v="1"/>
    <m/>
    <n v="0"/>
    <n v="0"/>
    <n v="21"/>
    <m/>
    <n v="0"/>
    <n v="0"/>
    <n v="310"/>
    <n v="85.99237877999999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A3:AB21" firstHeaderRow="1" firstDataRow="1" firstDataCol="1"/>
  <pivotFields count="22">
    <pivotField showAll="0"/>
    <pivotField showAll="0"/>
    <pivotField axis="axisRow" showAll="0">
      <items count="20">
        <item x="6"/>
        <item x="7"/>
        <item m="1" x="17"/>
        <item x="1"/>
        <item m="1" x="18"/>
        <item x="0"/>
        <item x="15"/>
        <item x="8"/>
        <item x="2"/>
        <item x="5"/>
        <item x="3"/>
        <item x="4"/>
        <item x="14"/>
        <item x="16"/>
        <item x="9"/>
        <item x="10"/>
        <item x="11"/>
        <item x="12"/>
        <item x="1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2"/>
  </rowFields>
  <rowItems count="18">
    <i>
      <x/>
    </i>
    <i>
      <x v="1"/>
    </i>
    <i>
      <x v="3"/>
    </i>
    <i>
      <x v="5"/>
    </i>
    <i>
      <x v="6"/>
    </i>
    <i>
      <x v="7"/>
    </i>
    <i>
      <x v="8"/>
    </i>
    <i>
      <x v="9"/>
    </i>
    <i>
      <x v="10"/>
    </i>
    <i>
      <x v="11"/>
    </i>
    <i>
      <x v="12"/>
    </i>
    <i>
      <x v="13"/>
    </i>
    <i>
      <x v="14"/>
    </i>
    <i>
      <x v="15"/>
    </i>
    <i>
      <x v="16"/>
    </i>
    <i>
      <x v="17"/>
    </i>
    <i>
      <x v="18"/>
    </i>
    <i t="grand">
      <x/>
    </i>
  </rowItems>
  <colItems count="1">
    <i/>
  </colItems>
  <dataFields count="1">
    <dataField name="Sum of IPPUEmissions (tonnes)" fld="21" baseField="0" baseItem="0"/>
  </dataFields>
  <formats count="2">
    <format dxfId="13">
      <pivotArea field="2" type="button" dataOnly="0" labelOnly="1" outline="0" axis="axisRow" fieldPosition="0"/>
    </format>
    <format dxfId="12">
      <pivotArea dataOnly="0" labelOnly="1" outline="0" axis="axisValues" fieldPosition="0"/>
    </format>
  </formats>
  <pivotTableStyleInfo name="PivotStyleMedium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2" cacheId="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A5:AB23" firstHeaderRow="1" firstDataRow="1" firstDataCol="1"/>
  <pivotFields count="22">
    <pivotField showAll="0"/>
    <pivotField showAll="0"/>
    <pivotField axis="axisRow" showAll="0">
      <items count="20">
        <item x="6"/>
        <item x="7"/>
        <item m="1" x="17"/>
        <item x="1"/>
        <item m="1" x="18"/>
        <item x="0"/>
        <item x="15"/>
        <item x="8"/>
        <item x="2"/>
        <item x="5"/>
        <item x="3"/>
        <item x="4"/>
        <item x="14"/>
        <item x="16"/>
        <item x="9"/>
        <item x="10"/>
        <item x="11"/>
        <item x="12"/>
        <item x="1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2"/>
  </rowFields>
  <rowItems count="18">
    <i>
      <x/>
    </i>
    <i>
      <x v="1"/>
    </i>
    <i>
      <x v="3"/>
    </i>
    <i>
      <x v="5"/>
    </i>
    <i>
      <x v="6"/>
    </i>
    <i>
      <x v="7"/>
    </i>
    <i>
      <x v="8"/>
    </i>
    <i>
      <x v="9"/>
    </i>
    <i>
      <x v="10"/>
    </i>
    <i>
      <x v="11"/>
    </i>
    <i>
      <x v="12"/>
    </i>
    <i>
      <x v="13"/>
    </i>
    <i>
      <x v="14"/>
    </i>
    <i>
      <x v="15"/>
    </i>
    <i>
      <x v="16"/>
    </i>
    <i>
      <x v="17"/>
    </i>
    <i>
      <x v="18"/>
    </i>
    <i t="grand">
      <x/>
    </i>
  </rowItems>
  <colItems count="1">
    <i/>
  </colItems>
  <dataFields count="1">
    <dataField name="Sum of IPPUEmissions (tonnes)" fld="21" baseField="0" baseItem="0"/>
  </dataFields>
  <formats count="2">
    <format dxfId="11">
      <pivotArea field="2" type="button" dataOnly="0" labelOnly="1" outline="0" axis="axisRow" fieldPosition="0"/>
    </format>
    <format dxfId="10">
      <pivotArea dataOnly="0" labelOnly="1" outline="0" axis="axisValues" fieldPosition="0"/>
    </format>
  </formats>
  <pivotTableStyleInfo name="PivotStyleMedium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PivotTable3" cacheId="2"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A5:AB23" firstHeaderRow="1" firstDataRow="1" firstDataCol="1"/>
  <pivotFields count="22">
    <pivotField showAll="0"/>
    <pivotField showAll="0"/>
    <pivotField axis="axisRow" showAll="0">
      <items count="20">
        <item x="6"/>
        <item x="7"/>
        <item m="1" x="17"/>
        <item x="1"/>
        <item m="1" x="18"/>
        <item x="0"/>
        <item x="15"/>
        <item x="8"/>
        <item x="2"/>
        <item x="5"/>
        <item x="3"/>
        <item x="4"/>
        <item x="14"/>
        <item x="16"/>
        <item x="9"/>
        <item x="10"/>
        <item x="11"/>
        <item x="12"/>
        <item x="1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2"/>
  </rowFields>
  <rowItems count="18">
    <i>
      <x/>
    </i>
    <i>
      <x v="1"/>
    </i>
    <i>
      <x v="3"/>
    </i>
    <i>
      <x v="5"/>
    </i>
    <i>
      <x v="6"/>
    </i>
    <i>
      <x v="7"/>
    </i>
    <i>
      <x v="8"/>
    </i>
    <i>
      <x v="9"/>
    </i>
    <i>
      <x v="10"/>
    </i>
    <i>
      <x v="11"/>
    </i>
    <i>
      <x v="12"/>
    </i>
    <i>
      <x v="13"/>
    </i>
    <i>
      <x v="14"/>
    </i>
    <i>
      <x v="15"/>
    </i>
    <i>
      <x v="16"/>
    </i>
    <i>
      <x v="17"/>
    </i>
    <i>
      <x v="18"/>
    </i>
    <i t="grand">
      <x/>
    </i>
  </rowItems>
  <colItems count="1">
    <i/>
  </colItems>
  <dataFields count="1">
    <dataField name="Sum of IPPUEmissions" fld="21" baseField="0" baseItem="0"/>
  </dataFields>
  <formats count="2">
    <format dxfId="9">
      <pivotArea field="2" type="button" dataOnly="0" labelOnly="1" outline="0" axis="axisRow" fieldPosition="0"/>
    </format>
    <format dxfId="8">
      <pivotArea dataOnly="0" labelOnly="1" outline="0" axis="axisValues" fieldPosition="0"/>
    </format>
  </formats>
  <pivotTableStyleInfo name="PivotStyleMedium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ivotTable4" cacheId="3"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A4:AB21" firstHeaderRow="1" firstDataRow="1" firstDataCol="1"/>
  <pivotFields count="22">
    <pivotField showAll="0"/>
    <pivotField showAll="0"/>
    <pivotField axis="axisRow" showAll="0">
      <items count="19">
        <item x="6"/>
        <item x="7"/>
        <item m="1" x="16"/>
        <item x="1"/>
        <item m="1" x="17"/>
        <item x="0"/>
        <item x="14"/>
        <item x="8"/>
        <item x="2"/>
        <item x="5"/>
        <item x="3"/>
        <item x="4"/>
        <item x="15"/>
        <item x="9"/>
        <item x="10"/>
        <item x="11"/>
        <item x="12"/>
        <item x="1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2"/>
  </rowFields>
  <rowItems count="17">
    <i>
      <x/>
    </i>
    <i>
      <x v="1"/>
    </i>
    <i>
      <x v="3"/>
    </i>
    <i>
      <x v="5"/>
    </i>
    <i>
      <x v="6"/>
    </i>
    <i>
      <x v="7"/>
    </i>
    <i>
      <x v="8"/>
    </i>
    <i>
      <x v="9"/>
    </i>
    <i>
      <x v="10"/>
    </i>
    <i>
      <x v="11"/>
    </i>
    <i>
      <x v="12"/>
    </i>
    <i>
      <x v="13"/>
    </i>
    <i>
      <x v="14"/>
    </i>
    <i>
      <x v="15"/>
    </i>
    <i>
      <x v="16"/>
    </i>
    <i>
      <x v="17"/>
    </i>
    <i t="grand">
      <x/>
    </i>
  </rowItems>
  <colItems count="1">
    <i/>
  </colItems>
  <dataFields count="1">
    <dataField name="Sum of IPPUEmissions" fld="21" baseField="0" baseItem="0"/>
  </dataFields>
  <formats count="2">
    <format dxfId="7">
      <pivotArea field="2" type="button" dataOnly="0" labelOnly="1" outline="0" axis="axisRow" fieldPosition="0"/>
    </format>
    <format dxfId="6">
      <pivotArea dataOnly="0" labelOnly="1" outline="0" axis="axisValues" fieldPosition="0"/>
    </format>
  </formats>
  <pivotTableStyleInfo name="PivotStyleMedium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PivotTable5" cacheId="4"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A4:AB22" firstHeaderRow="1" firstDataRow="1" firstDataCol="1"/>
  <pivotFields count="22">
    <pivotField showAll="0"/>
    <pivotField showAll="0"/>
    <pivotField axis="axisRow" showAll="0">
      <items count="20">
        <item x="0"/>
        <item x="1"/>
        <item m="1" x="17"/>
        <item x="5"/>
        <item m="1" x="18"/>
        <item x="8"/>
        <item x="9"/>
        <item x="10"/>
        <item x="11"/>
        <item x="12"/>
        <item x="13"/>
        <item x="14"/>
        <item x="15"/>
        <item x="16"/>
        <item x="2"/>
        <item x="3"/>
        <item x="4"/>
        <item x="6"/>
        <item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2"/>
  </rowFields>
  <rowItems count="18">
    <i>
      <x/>
    </i>
    <i>
      <x v="1"/>
    </i>
    <i>
      <x v="3"/>
    </i>
    <i>
      <x v="5"/>
    </i>
    <i>
      <x v="6"/>
    </i>
    <i>
      <x v="7"/>
    </i>
    <i>
      <x v="8"/>
    </i>
    <i>
      <x v="9"/>
    </i>
    <i>
      <x v="10"/>
    </i>
    <i>
      <x v="11"/>
    </i>
    <i>
      <x v="12"/>
    </i>
    <i>
      <x v="13"/>
    </i>
    <i>
      <x v="14"/>
    </i>
    <i>
      <x v="15"/>
    </i>
    <i>
      <x v="16"/>
    </i>
    <i>
      <x v="17"/>
    </i>
    <i>
      <x v="18"/>
    </i>
    <i t="grand">
      <x/>
    </i>
  </rowItems>
  <colItems count="1">
    <i/>
  </colItems>
  <dataFields count="1">
    <dataField name="Sum of IPPUEmissions" fld="21" baseField="0" baseItem="0"/>
  </dataFields>
  <formats count="2">
    <format dxfId="5">
      <pivotArea field="2" type="button" dataOnly="0" labelOnly="1" outline="0" axis="axisRow" fieldPosition="0"/>
    </format>
    <format dxfId="4">
      <pivotArea dataOnly="0" labelOnly="1" outline="0" axis="axisValues" fieldPosition="0"/>
    </format>
  </formats>
  <pivotTableStyleInfo name="PivotStyleMedium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F00-000000000000}" name="PivotTable6" cacheId="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A6:AB23" firstHeaderRow="1" firstDataRow="1" firstDataCol="1"/>
  <pivotFields count="22">
    <pivotField showAll="0"/>
    <pivotField showAll="0"/>
    <pivotField axis="axisRow" showAll="0">
      <items count="19">
        <item x="6"/>
        <item x="7"/>
        <item m="1" x="16"/>
        <item x="1"/>
        <item m="1" x="17"/>
        <item x="0"/>
        <item x="14"/>
        <item x="8"/>
        <item x="2"/>
        <item x="5"/>
        <item x="3"/>
        <item x="4"/>
        <item x="15"/>
        <item x="9"/>
        <item x="10"/>
        <item x="11"/>
        <item x="12"/>
        <item x="1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2"/>
  </rowFields>
  <rowItems count="17">
    <i>
      <x/>
    </i>
    <i>
      <x v="1"/>
    </i>
    <i>
      <x v="3"/>
    </i>
    <i>
      <x v="5"/>
    </i>
    <i>
      <x v="6"/>
    </i>
    <i>
      <x v="7"/>
    </i>
    <i>
      <x v="8"/>
    </i>
    <i>
      <x v="9"/>
    </i>
    <i>
      <x v="10"/>
    </i>
    <i>
      <x v="11"/>
    </i>
    <i>
      <x v="12"/>
    </i>
    <i>
      <x v="13"/>
    </i>
    <i>
      <x v="14"/>
    </i>
    <i>
      <x v="15"/>
    </i>
    <i>
      <x v="16"/>
    </i>
    <i>
      <x v="17"/>
    </i>
    <i t="grand">
      <x/>
    </i>
  </rowItems>
  <colItems count="1">
    <i/>
  </colItems>
  <dataFields count="1">
    <dataField name="Sum of IPPUEmissions" fld="21" baseField="0" baseItem="0"/>
  </dataFields>
  <formats count="2">
    <format dxfId="3">
      <pivotArea field="2" type="button" dataOnly="0" labelOnly="1" outline="0" axis="axisRow" fieldPosition="0"/>
    </format>
    <format dxfId="2">
      <pivotArea dataOnly="0" labelOnly="1" outline="0" axis="axisValues" fieldPosition="0"/>
    </format>
  </formats>
  <pivotTableStyleInfo name="PivotStyleMedium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1000-000000000000}" name="PivotTable7" cacheId="6"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A6:AB24" firstHeaderRow="1" firstDataRow="1" firstDataCol="1"/>
  <pivotFields count="23">
    <pivotField showAll="0"/>
    <pivotField showAll="0"/>
    <pivotField axis="axisRow" showAll="0">
      <items count="20">
        <item x="5"/>
        <item x="6"/>
        <item m="1" x="17"/>
        <item x="1"/>
        <item m="1" x="18"/>
        <item x="0"/>
        <item x="15"/>
        <item x="7"/>
        <item x="2"/>
        <item x="4"/>
        <item x="3"/>
        <item x="14"/>
        <item x="16"/>
        <item x="8"/>
        <item x="9"/>
        <item x="10"/>
        <item x="11"/>
        <item x="12"/>
        <item x="1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2"/>
  </rowFields>
  <rowItems count="18">
    <i>
      <x/>
    </i>
    <i>
      <x v="1"/>
    </i>
    <i>
      <x v="3"/>
    </i>
    <i>
      <x v="5"/>
    </i>
    <i>
      <x v="6"/>
    </i>
    <i>
      <x v="7"/>
    </i>
    <i>
      <x v="8"/>
    </i>
    <i>
      <x v="9"/>
    </i>
    <i>
      <x v="10"/>
    </i>
    <i>
      <x v="11"/>
    </i>
    <i>
      <x v="12"/>
    </i>
    <i>
      <x v="13"/>
    </i>
    <i>
      <x v="14"/>
    </i>
    <i>
      <x v="15"/>
    </i>
    <i>
      <x v="16"/>
    </i>
    <i>
      <x v="17"/>
    </i>
    <i>
      <x v="18"/>
    </i>
    <i t="grand">
      <x/>
    </i>
  </rowItems>
  <colItems count="1">
    <i/>
  </colItems>
  <dataFields count="1">
    <dataField name="Sum of IPPUEmissions" fld="22" baseField="0" baseItem="0"/>
  </dataFields>
  <formats count="2">
    <format dxfId="1">
      <pivotArea field="2" type="button" dataOnly="0" labelOnly="1" outline="0" axis="axisRow" fieldPosition="0"/>
    </format>
    <format dxfId="0">
      <pivotArea dataOnly="0" labelOnly="1" outline="0" axis="axisValues" fieldPosition="0"/>
    </format>
  </formats>
  <pivotTableStyleInfo name="PivotStyleMedium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info@ghgplatform-india.org"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ibm.nic.in/writereaddata/files/05282015123116Lead%20&amp;%20zinc_2013.pdf"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ivotTable" Target="../pivotTables/pivotTable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ivotTable" Target="../pivotTables/pivotTable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ivotTable" Target="../pivotTables/pivotTable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ivotTable" Target="../pivotTables/pivotTable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ivotTable" Target="../pivotTables/pivotTable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ivotTable" Target="../pivotTables/pivotTable6.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ivotTable" Target="../pivotTables/pivotTable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ccl.gov.in/prfnc/pdf/a_rep_2006_07.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hyperlink" Target="http://ibm.nic.in/writereaddata/files/01192015114407IMYB_2013_Vol%20III_Cement%202013.pdf" TargetMode="External"/><Relationship Id="rId2" Type="http://schemas.openxmlformats.org/officeDocument/2006/relationships/hyperlink" Target="http://ibm.nic.in/writereaddata/files/01192015114407IMYB_2013_Vol%20III_Cement%202013.pdf" TargetMode="External"/><Relationship Id="rId1" Type="http://schemas.openxmlformats.org/officeDocument/2006/relationships/hyperlink" Target="http://ibm.nic.in/writereaddata/files/01192015114407IMYB_2013_Vol%20III_Cement%202013.pdf" TargetMode="External"/><Relationship Id="rId6" Type="http://schemas.openxmlformats.org/officeDocument/2006/relationships/drawing" Target="../drawings/drawing2.xml"/><Relationship Id="rId5" Type="http://schemas.openxmlformats.org/officeDocument/2006/relationships/hyperlink" Target="http://ibm.nic.in/writereaddata/files/01192015114407IMYB_2013_Vol%20III_Cement%202013.pdf" TargetMode="External"/><Relationship Id="rId4" Type="http://schemas.openxmlformats.org/officeDocument/2006/relationships/hyperlink" Target="http://ibm.nic.in/writereaddata/files/01192015114407IMYB_2013_Vol%20III_Cement%202013.pdf"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ibm.nic.in/writereaddata/files/05282015122910Aluminium%20&amp;%20Alumina_2013.pdf"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ibm.nic.in/writereaddata/files/05282015123116Lead%20&amp;%20zinc_2013.pdf" TargetMode="External"/><Relationship Id="rId1" Type="http://schemas.openxmlformats.org/officeDocument/2006/relationships/hyperlink" Target="http://ibm.nic.in/writereaddata/files/07072014112401marketsurvey_leadandzinc.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93"/>
  <sheetViews>
    <sheetView tabSelected="1" workbookViewId="0">
      <selection activeCell="B12" sqref="B12"/>
    </sheetView>
  </sheetViews>
  <sheetFormatPr defaultColWidth="11" defaultRowHeight="15.75" x14ac:dyDescent="0.25"/>
  <cols>
    <col min="3" max="3" width="29.5" bestFit="1" customWidth="1"/>
    <col min="4" max="4" width="133.125" customWidth="1"/>
  </cols>
  <sheetData>
    <row r="1" spans="1:23" x14ac:dyDescent="0.25">
      <c r="A1" s="74"/>
      <c r="B1" s="74"/>
      <c r="C1" s="74"/>
      <c r="D1" s="74"/>
      <c r="E1" s="74"/>
      <c r="F1" s="74"/>
      <c r="G1" s="74"/>
      <c r="H1" s="74"/>
      <c r="I1" s="74"/>
      <c r="J1" s="74"/>
      <c r="K1" s="74"/>
      <c r="L1" s="74"/>
      <c r="M1" s="74"/>
      <c r="N1" s="74"/>
      <c r="O1" s="74"/>
      <c r="P1" s="74"/>
      <c r="Q1" s="74"/>
      <c r="R1" s="74"/>
      <c r="S1" s="74"/>
      <c r="T1" s="74"/>
      <c r="U1" s="74"/>
      <c r="V1" s="74"/>
      <c r="W1" s="74"/>
    </row>
    <row r="2" spans="1:23" x14ac:dyDescent="0.25">
      <c r="A2" s="74"/>
      <c r="B2" s="74"/>
      <c r="C2" s="74"/>
      <c r="D2" s="74"/>
      <c r="E2" s="74"/>
      <c r="F2" s="74"/>
      <c r="G2" s="74"/>
      <c r="H2" s="74"/>
      <c r="I2" s="74"/>
      <c r="J2" s="74"/>
      <c r="K2" s="74"/>
      <c r="L2" s="74"/>
      <c r="M2" s="74"/>
      <c r="N2" s="74"/>
      <c r="O2" s="74"/>
      <c r="P2" s="74"/>
      <c r="Q2" s="74"/>
      <c r="R2" s="74"/>
      <c r="S2" s="74"/>
      <c r="T2" s="74"/>
      <c r="U2" s="74"/>
      <c r="V2" s="74"/>
      <c r="W2" s="74"/>
    </row>
    <row r="3" spans="1:23" x14ac:dyDescent="0.25">
      <c r="A3" s="74"/>
      <c r="B3" s="74"/>
      <c r="C3" s="74"/>
      <c r="D3" s="74"/>
      <c r="E3" s="74"/>
      <c r="F3" s="74"/>
      <c r="G3" s="74"/>
      <c r="H3" s="74"/>
      <c r="I3" s="74"/>
      <c r="J3" s="74"/>
      <c r="K3" s="74"/>
      <c r="L3" s="74"/>
      <c r="M3" s="74"/>
      <c r="N3" s="74"/>
      <c r="O3" s="74"/>
      <c r="P3" s="74"/>
      <c r="Q3" s="74"/>
      <c r="R3" s="74"/>
      <c r="S3" s="74"/>
      <c r="T3" s="74"/>
      <c r="U3" s="74"/>
      <c r="V3" s="74"/>
      <c r="W3" s="74"/>
    </row>
    <row r="4" spans="1:23" x14ac:dyDescent="0.25">
      <c r="A4" s="74"/>
      <c r="B4" s="74"/>
      <c r="C4" s="74"/>
      <c r="D4" s="74"/>
      <c r="E4" s="74"/>
      <c r="F4" s="74"/>
      <c r="G4" s="74"/>
      <c r="H4" s="74"/>
      <c r="I4" s="74"/>
      <c r="J4" s="74"/>
      <c r="K4" s="74"/>
      <c r="L4" s="74"/>
      <c r="M4" s="74"/>
      <c r="N4" s="74"/>
      <c r="O4" s="74"/>
      <c r="P4" s="74"/>
      <c r="Q4" s="74"/>
      <c r="R4" s="74"/>
      <c r="S4" s="74"/>
      <c r="T4" s="74"/>
      <c r="U4" s="74"/>
      <c r="V4" s="74"/>
      <c r="W4" s="74"/>
    </row>
    <row r="5" spans="1:23" ht="16.5" thickBot="1" x14ac:dyDescent="0.3">
      <c r="A5" s="74"/>
      <c r="B5" s="74"/>
      <c r="C5" s="75"/>
      <c r="D5" s="75"/>
      <c r="E5" s="74"/>
      <c r="F5" s="74"/>
      <c r="G5" s="74"/>
      <c r="H5" s="74"/>
      <c r="I5" s="74"/>
      <c r="J5" s="74"/>
      <c r="K5" s="74"/>
      <c r="L5" s="74"/>
      <c r="M5" s="74"/>
      <c r="N5" s="74"/>
      <c r="O5" s="74"/>
      <c r="P5" s="74"/>
      <c r="Q5" s="74"/>
      <c r="R5" s="74"/>
      <c r="S5" s="74"/>
      <c r="T5" s="74"/>
      <c r="U5" s="74"/>
      <c r="V5" s="74"/>
      <c r="W5" s="74"/>
    </row>
    <row r="6" spans="1:23" ht="20.25" thickBot="1" x14ac:dyDescent="0.35">
      <c r="A6" s="74"/>
      <c r="B6" s="76"/>
      <c r="C6" s="77" t="s">
        <v>77</v>
      </c>
      <c r="D6" s="78" t="s">
        <v>312</v>
      </c>
      <c r="E6" s="79"/>
      <c r="F6" s="74"/>
      <c r="G6" s="74"/>
      <c r="H6" s="74"/>
      <c r="I6" s="74"/>
      <c r="J6" s="74"/>
      <c r="K6" s="74"/>
      <c r="L6" s="74"/>
      <c r="M6" s="74"/>
      <c r="N6" s="74"/>
      <c r="O6" s="74"/>
      <c r="P6" s="74"/>
    </row>
    <row r="7" spans="1:23" ht="19.5" x14ac:dyDescent="0.3">
      <c r="A7" s="74"/>
      <c r="B7" s="76"/>
      <c r="C7" s="80" t="s">
        <v>313</v>
      </c>
      <c r="D7" s="81" t="s">
        <v>333</v>
      </c>
      <c r="E7" s="79"/>
      <c r="F7" s="74"/>
      <c r="G7" s="74"/>
      <c r="H7" s="74"/>
      <c r="I7" s="74"/>
      <c r="J7" s="74"/>
      <c r="K7" s="74"/>
      <c r="L7" s="74"/>
      <c r="M7" s="74"/>
      <c r="N7" s="74"/>
      <c r="O7" s="74"/>
      <c r="P7" s="74"/>
    </row>
    <row r="8" spans="1:23" ht="19.5" x14ac:dyDescent="0.3">
      <c r="A8" s="74"/>
      <c r="B8" s="76"/>
      <c r="C8" s="82" t="s">
        <v>314</v>
      </c>
      <c r="D8" s="83" t="s">
        <v>315</v>
      </c>
      <c r="E8" s="79"/>
      <c r="F8" s="74"/>
      <c r="G8" s="74"/>
      <c r="H8" s="74"/>
      <c r="I8" s="74"/>
      <c r="J8" s="74"/>
      <c r="K8" s="74"/>
      <c r="L8" s="74"/>
      <c r="M8" s="74"/>
      <c r="N8" s="74"/>
      <c r="O8" s="74"/>
      <c r="P8" s="74"/>
    </row>
    <row r="9" spans="1:23" ht="21.75" customHeight="1" x14ac:dyDescent="0.3">
      <c r="A9" s="74"/>
      <c r="B9" s="76"/>
      <c r="C9" s="84" t="s">
        <v>316</v>
      </c>
      <c r="D9" s="83" t="s">
        <v>317</v>
      </c>
      <c r="E9" s="79"/>
      <c r="F9" s="74"/>
      <c r="G9" s="74"/>
      <c r="H9" s="74"/>
      <c r="I9" s="74"/>
      <c r="J9" s="74"/>
      <c r="K9" s="74"/>
      <c r="L9" s="74"/>
      <c r="M9" s="74"/>
      <c r="N9" s="74"/>
      <c r="O9" s="74"/>
      <c r="P9" s="74"/>
    </row>
    <row r="10" spans="1:23" ht="19.5" x14ac:dyDescent="0.3">
      <c r="A10" s="74"/>
      <c r="B10" s="76"/>
      <c r="C10" s="84" t="s">
        <v>318</v>
      </c>
      <c r="D10" s="85" t="s">
        <v>319</v>
      </c>
      <c r="E10" s="79"/>
      <c r="F10" s="74"/>
      <c r="G10" s="74"/>
      <c r="H10" s="74"/>
      <c r="I10" s="74"/>
      <c r="J10" s="74"/>
      <c r="K10" s="74"/>
      <c r="L10" s="74"/>
      <c r="M10" s="74"/>
      <c r="N10" s="74"/>
      <c r="O10" s="74"/>
      <c r="P10" s="74"/>
    </row>
    <row r="11" spans="1:23" ht="156" x14ac:dyDescent="0.3">
      <c r="A11" s="74"/>
      <c r="B11" s="76"/>
      <c r="C11" s="84" t="s">
        <v>320</v>
      </c>
      <c r="D11" s="86" t="s">
        <v>321</v>
      </c>
      <c r="E11" s="79"/>
      <c r="F11" s="74"/>
      <c r="G11" s="74"/>
      <c r="H11" s="74"/>
      <c r="I11" s="74"/>
      <c r="J11" s="74"/>
      <c r="K11" s="74"/>
      <c r="L11" s="74"/>
      <c r="M11" s="74"/>
      <c r="N11" s="74"/>
      <c r="O11" s="74"/>
      <c r="P11" s="74"/>
    </row>
    <row r="12" spans="1:23" ht="81" customHeight="1" x14ac:dyDescent="0.3">
      <c r="A12" s="74"/>
      <c r="B12" s="76"/>
      <c r="C12" s="87" t="s">
        <v>322</v>
      </c>
      <c r="D12" s="88" t="s">
        <v>323</v>
      </c>
      <c r="E12" s="79"/>
      <c r="F12" s="74"/>
      <c r="G12" s="74"/>
      <c r="H12" s="74"/>
      <c r="I12" s="74"/>
      <c r="J12" s="74"/>
      <c r="K12" s="74"/>
      <c r="L12" s="74"/>
      <c r="M12" s="74"/>
      <c r="N12" s="74"/>
      <c r="O12" s="74"/>
      <c r="P12" s="74"/>
    </row>
    <row r="13" spans="1:23" ht="19.5" x14ac:dyDescent="0.3">
      <c r="A13" s="74"/>
      <c r="B13" s="76"/>
      <c r="C13" s="87" t="s">
        <v>324</v>
      </c>
      <c r="D13" s="89" t="s">
        <v>325</v>
      </c>
      <c r="E13" s="79"/>
      <c r="F13" s="74"/>
      <c r="G13" s="74"/>
      <c r="H13" s="74"/>
      <c r="I13" s="74"/>
      <c r="J13" s="74"/>
      <c r="K13" s="74"/>
      <c r="L13" s="74"/>
      <c r="M13" s="74"/>
      <c r="N13" s="74"/>
      <c r="O13" s="74"/>
      <c r="P13" s="74"/>
    </row>
    <row r="14" spans="1:23" ht="19.5" x14ac:dyDescent="0.3">
      <c r="A14" s="74"/>
      <c r="B14" s="76"/>
      <c r="C14" s="82" t="s">
        <v>326</v>
      </c>
      <c r="D14" s="90" t="s">
        <v>327</v>
      </c>
      <c r="E14" s="79"/>
      <c r="F14" s="74"/>
      <c r="G14" s="74"/>
      <c r="H14" s="74"/>
      <c r="I14" s="74"/>
      <c r="J14" s="74"/>
      <c r="K14" s="74"/>
      <c r="L14" s="74"/>
      <c r="M14" s="74"/>
      <c r="N14" s="74"/>
      <c r="O14" s="74"/>
      <c r="P14" s="74"/>
    </row>
    <row r="15" spans="1:23" ht="148.5" customHeight="1" x14ac:dyDescent="0.3">
      <c r="A15" s="74"/>
      <c r="B15" s="76"/>
      <c r="C15" s="84" t="s">
        <v>328</v>
      </c>
      <c r="D15" s="91" t="s">
        <v>329</v>
      </c>
      <c r="E15" s="79"/>
      <c r="F15" s="74"/>
      <c r="G15" s="74"/>
      <c r="H15" s="74"/>
      <c r="I15" s="74"/>
      <c r="J15" s="74"/>
      <c r="K15" s="74"/>
      <c r="L15" s="74"/>
      <c r="M15" s="74"/>
      <c r="N15" s="74"/>
      <c r="O15" s="74"/>
      <c r="P15" s="74"/>
    </row>
    <row r="16" spans="1:23" ht="111" customHeight="1" x14ac:dyDescent="0.3">
      <c r="A16" s="74"/>
      <c r="B16" s="76"/>
      <c r="C16" s="87" t="s">
        <v>330</v>
      </c>
      <c r="D16" s="85" t="s">
        <v>334</v>
      </c>
      <c r="E16" s="79"/>
      <c r="F16" s="74"/>
      <c r="G16" s="74"/>
      <c r="H16" s="74"/>
      <c r="I16" s="74"/>
      <c r="J16" s="74"/>
      <c r="K16" s="74"/>
      <c r="L16" s="74"/>
      <c r="M16" s="74"/>
      <c r="N16" s="74"/>
      <c r="O16" s="74"/>
      <c r="P16" s="74"/>
    </row>
    <row r="17" spans="1:16" ht="117.75" thickBot="1" x14ac:dyDescent="0.3">
      <c r="A17" s="74"/>
      <c r="B17" s="74"/>
      <c r="C17" s="92" t="s">
        <v>331</v>
      </c>
      <c r="D17" s="93" t="s">
        <v>332</v>
      </c>
      <c r="E17" s="94"/>
      <c r="F17" s="74"/>
      <c r="G17" s="74"/>
      <c r="H17" s="74"/>
      <c r="I17" s="74"/>
      <c r="J17" s="74"/>
      <c r="K17" s="74"/>
      <c r="L17" s="74"/>
      <c r="M17" s="74"/>
      <c r="N17" s="74"/>
      <c r="O17" s="74"/>
      <c r="P17" s="74"/>
    </row>
    <row r="18" spans="1:16" x14ac:dyDescent="0.25">
      <c r="A18" s="74"/>
      <c r="B18" s="74"/>
      <c r="C18" s="74"/>
      <c r="D18" s="74"/>
      <c r="E18" s="94"/>
      <c r="F18" s="74"/>
      <c r="G18" s="74"/>
      <c r="H18" s="74"/>
      <c r="I18" s="74"/>
      <c r="J18" s="74"/>
      <c r="K18" s="74"/>
      <c r="L18" s="74"/>
      <c r="M18" s="74"/>
      <c r="N18" s="74"/>
      <c r="O18" s="74"/>
      <c r="P18" s="74"/>
    </row>
    <row r="19" spans="1:16" x14ac:dyDescent="0.25">
      <c r="A19" s="74"/>
      <c r="B19" s="74"/>
      <c r="C19" s="74"/>
      <c r="D19" s="74"/>
      <c r="E19" s="94"/>
      <c r="F19" s="74"/>
      <c r="G19" s="74"/>
      <c r="H19" s="74"/>
      <c r="I19" s="74"/>
      <c r="J19" s="74"/>
      <c r="K19" s="74"/>
      <c r="L19" s="74"/>
      <c r="M19" s="74"/>
      <c r="N19" s="74"/>
      <c r="O19" s="74"/>
      <c r="P19" s="74"/>
    </row>
    <row r="20" spans="1:16" x14ac:dyDescent="0.25">
      <c r="A20" s="74"/>
      <c r="B20" s="74"/>
      <c r="C20" s="74"/>
      <c r="D20" s="74"/>
      <c r="E20" s="94"/>
      <c r="F20" s="74"/>
      <c r="G20" s="74"/>
      <c r="H20" s="74"/>
      <c r="I20" s="74"/>
      <c r="J20" s="74"/>
      <c r="K20" s="74"/>
      <c r="L20" s="74"/>
      <c r="M20" s="74"/>
      <c r="N20" s="74"/>
      <c r="O20" s="74"/>
      <c r="P20" s="74"/>
    </row>
    <row r="21" spans="1:16" x14ac:dyDescent="0.25">
      <c r="A21" s="74"/>
      <c r="B21" s="74"/>
      <c r="C21" s="74"/>
      <c r="D21" s="74"/>
      <c r="E21" s="94"/>
      <c r="F21" s="74"/>
      <c r="G21" s="74"/>
      <c r="H21" s="74"/>
      <c r="I21" s="74"/>
      <c r="J21" s="74"/>
      <c r="K21" s="74"/>
      <c r="L21" s="74"/>
      <c r="M21" s="74"/>
      <c r="N21" s="74"/>
      <c r="O21" s="74"/>
      <c r="P21" s="74"/>
    </row>
    <row r="22" spans="1:16" x14ac:dyDescent="0.25">
      <c r="A22" s="74"/>
      <c r="B22" s="74"/>
      <c r="C22" s="74"/>
      <c r="D22" s="74"/>
      <c r="E22" s="94"/>
      <c r="F22" s="74"/>
      <c r="G22" s="74"/>
      <c r="H22" s="74"/>
      <c r="I22" s="74"/>
      <c r="J22" s="74"/>
      <c r="K22" s="74"/>
      <c r="L22" s="74"/>
      <c r="M22" s="74"/>
      <c r="N22" s="74"/>
      <c r="O22" s="74"/>
      <c r="P22" s="74"/>
    </row>
    <row r="23" spans="1:16" x14ac:dyDescent="0.25">
      <c r="A23" s="74"/>
      <c r="B23" s="74"/>
      <c r="C23" s="74"/>
      <c r="D23" s="74"/>
      <c r="E23" s="94"/>
      <c r="F23" s="74"/>
      <c r="G23" s="74"/>
      <c r="H23" s="74"/>
      <c r="I23" s="74"/>
      <c r="J23" s="74"/>
      <c r="K23" s="74"/>
      <c r="L23" s="74"/>
      <c r="M23" s="74"/>
      <c r="N23" s="74"/>
      <c r="O23" s="74"/>
      <c r="P23" s="74"/>
    </row>
    <row r="24" spans="1:16" x14ac:dyDescent="0.25">
      <c r="A24" s="74"/>
      <c r="B24" s="74"/>
      <c r="C24" s="74"/>
      <c r="D24" s="74"/>
      <c r="E24" s="94"/>
      <c r="F24" s="74"/>
      <c r="G24" s="74"/>
      <c r="H24" s="74"/>
      <c r="I24" s="74"/>
      <c r="J24" s="74"/>
      <c r="K24" s="74"/>
      <c r="L24" s="74"/>
      <c r="M24" s="74"/>
      <c r="N24" s="74"/>
      <c r="O24" s="74"/>
      <c r="P24" s="74"/>
    </row>
    <row r="25" spans="1:16" x14ac:dyDescent="0.25">
      <c r="A25" s="74"/>
      <c r="B25" s="74"/>
      <c r="C25" s="74"/>
      <c r="D25" s="74"/>
      <c r="E25" s="94"/>
      <c r="F25" s="74"/>
      <c r="G25" s="74"/>
      <c r="H25" s="74"/>
      <c r="I25" s="74"/>
      <c r="J25" s="74"/>
      <c r="K25" s="74"/>
      <c r="L25" s="74"/>
      <c r="M25" s="74"/>
      <c r="N25" s="74"/>
      <c r="O25" s="74"/>
      <c r="P25" s="74"/>
    </row>
    <row r="26" spans="1:16" x14ac:dyDescent="0.25">
      <c r="A26" s="74"/>
      <c r="B26" s="74"/>
      <c r="C26" s="74"/>
      <c r="D26" s="74"/>
      <c r="E26" s="94"/>
      <c r="F26" s="74"/>
      <c r="G26" s="74"/>
      <c r="H26" s="74"/>
      <c r="I26" s="74"/>
      <c r="J26" s="74"/>
      <c r="K26" s="74"/>
      <c r="L26" s="74"/>
      <c r="M26" s="74"/>
      <c r="N26" s="74"/>
      <c r="O26" s="74"/>
      <c r="P26" s="74"/>
    </row>
    <row r="27" spans="1:16" x14ac:dyDescent="0.25">
      <c r="A27" s="74"/>
      <c r="B27" s="74"/>
      <c r="C27" s="74"/>
      <c r="D27" s="74"/>
      <c r="E27" s="94"/>
      <c r="F27" s="74"/>
      <c r="G27" s="74"/>
      <c r="H27" s="74"/>
      <c r="I27" s="74"/>
      <c r="J27" s="74"/>
      <c r="K27" s="74"/>
      <c r="L27" s="74"/>
      <c r="M27" s="74"/>
      <c r="N27" s="74"/>
      <c r="O27" s="74"/>
      <c r="P27" s="74"/>
    </row>
    <row r="28" spans="1:16" x14ac:dyDescent="0.25">
      <c r="A28" s="74"/>
      <c r="B28" s="74"/>
      <c r="C28" s="74"/>
      <c r="D28" s="74"/>
      <c r="E28" s="94"/>
      <c r="F28" s="74"/>
      <c r="G28" s="74"/>
      <c r="H28" s="74"/>
      <c r="I28" s="74"/>
      <c r="J28" s="74"/>
      <c r="K28" s="74"/>
      <c r="L28" s="74"/>
      <c r="M28" s="74"/>
      <c r="N28" s="74"/>
      <c r="O28" s="74"/>
      <c r="P28" s="74"/>
    </row>
    <row r="29" spans="1:16" x14ac:dyDescent="0.25">
      <c r="A29" s="74"/>
      <c r="B29" s="74"/>
      <c r="C29" s="74"/>
      <c r="D29" s="74"/>
      <c r="E29" s="94"/>
      <c r="F29" s="74"/>
      <c r="G29" s="74"/>
      <c r="H29" s="74"/>
      <c r="I29" s="74"/>
      <c r="J29" s="74"/>
      <c r="K29" s="74"/>
      <c r="L29" s="74"/>
      <c r="M29" s="74"/>
      <c r="N29" s="74"/>
      <c r="O29" s="74"/>
      <c r="P29" s="74"/>
    </row>
    <row r="30" spans="1:16" x14ac:dyDescent="0.25">
      <c r="A30" s="74"/>
      <c r="B30" s="74"/>
      <c r="C30" s="74"/>
      <c r="D30" s="74"/>
      <c r="E30" s="94"/>
      <c r="F30" s="74"/>
      <c r="G30" s="74"/>
      <c r="H30" s="74"/>
      <c r="I30" s="74"/>
      <c r="J30" s="74"/>
      <c r="K30" s="74"/>
      <c r="L30" s="74"/>
      <c r="M30" s="74"/>
      <c r="N30" s="74"/>
      <c r="O30" s="74"/>
      <c r="P30" s="74"/>
    </row>
    <row r="31" spans="1:16" x14ac:dyDescent="0.25">
      <c r="A31" s="74"/>
      <c r="B31" s="74"/>
      <c r="C31" s="74"/>
      <c r="D31" s="74"/>
      <c r="E31" s="94"/>
      <c r="F31" s="74"/>
      <c r="G31" s="74"/>
      <c r="H31" s="74"/>
      <c r="I31" s="74"/>
      <c r="J31" s="74"/>
      <c r="K31" s="74"/>
      <c r="L31" s="74"/>
      <c r="M31" s="74"/>
      <c r="N31" s="74"/>
      <c r="O31" s="74"/>
      <c r="P31" s="74"/>
    </row>
    <row r="32" spans="1:16" x14ac:dyDescent="0.25">
      <c r="A32" s="74"/>
      <c r="B32" s="74"/>
      <c r="C32" s="74"/>
      <c r="D32" s="74"/>
      <c r="E32" s="94"/>
      <c r="F32" s="74"/>
      <c r="G32" s="74"/>
      <c r="H32" s="74"/>
      <c r="I32" s="74"/>
      <c r="J32" s="74"/>
      <c r="K32" s="74"/>
      <c r="L32" s="74"/>
      <c r="M32" s="74"/>
      <c r="N32" s="74"/>
      <c r="O32" s="74"/>
      <c r="P32" s="74"/>
    </row>
    <row r="33" spans="1:16" x14ac:dyDescent="0.25">
      <c r="A33" s="74"/>
      <c r="B33" s="74"/>
      <c r="C33" s="74"/>
      <c r="D33" s="74"/>
      <c r="E33" s="94"/>
      <c r="F33" s="74"/>
      <c r="G33" s="74"/>
      <c r="H33" s="74"/>
      <c r="I33" s="74"/>
      <c r="J33" s="74"/>
      <c r="K33" s="74"/>
      <c r="L33" s="74"/>
      <c r="M33" s="74"/>
      <c r="N33" s="74"/>
      <c r="O33" s="74"/>
      <c r="P33" s="74"/>
    </row>
    <row r="34" spans="1:16" x14ac:dyDescent="0.25">
      <c r="A34" s="74"/>
      <c r="B34" s="74"/>
      <c r="C34" s="74"/>
      <c r="D34" s="74"/>
      <c r="E34" s="94"/>
      <c r="F34" s="74"/>
      <c r="G34" s="74"/>
      <c r="H34" s="74"/>
      <c r="I34" s="74"/>
      <c r="J34" s="74"/>
      <c r="K34" s="74"/>
      <c r="L34" s="74"/>
      <c r="M34" s="74"/>
      <c r="N34" s="74"/>
      <c r="O34" s="74"/>
      <c r="P34" s="74"/>
    </row>
    <row r="35" spans="1:16" x14ac:dyDescent="0.25">
      <c r="A35" s="74"/>
      <c r="B35" s="74"/>
      <c r="C35" s="74"/>
      <c r="D35" s="74"/>
      <c r="E35" s="94"/>
      <c r="F35" s="74"/>
      <c r="G35" s="74"/>
      <c r="H35" s="74"/>
      <c r="I35" s="74"/>
      <c r="J35" s="74"/>
      <c r="K35" s="74"/>
      <c r="L35" s="74"/>
      <c r="M35" s="74"/>
      <c r="N35" s="74"/>
      <c r="O35" s="74"/>
      <c r="P35" s="74"/>
    </row>
    <row r="36" spans="1:16" x14ac:dyDescent="0.25">
      <c r="A36" s="74"/>
      <c r="B36" s="74"/>
      <c r="C36" s="74"/>
      <c r="D36" s="74"/>
      <c r="E36" s="94"/>
      <c r="F36" s="74"/>
      <c r="G36" s="74"/>
      <c r="H36" s="74"/>
      <c r="I36" s="74"/>
      <c r="J36" s="74"/>
      <c r="K36" s="74"/>
      <c r="L36" s="74"/>
      <c r="M36" s="74"/>
      <c r="N36" s="74"/>
      <c r="O36" s="74"/>
      <c r="P36" s="74"/>
    </row>
    <row r="37" spans="1:16" x14ac:dyDescent="0.25">
      <c r="A37" s="74"/>
      <c r="B37" s="74"/>
      <c r="C37" s="74"/>
      <c r="D37" s="74"/>
      <c r="E37" s="94"/>
      <c r="F37" s="74"/>
      <c r="G37" s="74"/>
      <c r="H37" s="74"/>
      <c r="I37" s="74"/>
      <c r="J37" s="74"/>
      <c r="K37" s="74"/>
      <c r="L37" s="74"/>
      <c r="M37" s="74"/>
      <c r="N37" s="74"/>
      <c r="O37" s="74"/>
      <c r="P37" s="74"/>
    </row>
    <row r="38" spans="1:16" x14ac:dyDescent="0.25">
      <c r="A38" s="74"/>
      <c r="B38" s="74"/>
      <c r="C38" s="74"/>
      <c r="D38" s="74"/>
      <c r="E38" s="94"/>
      <c r="F38" s="74"/>
      <c r="G38" s="74"/>
      <c r="H38" s="74"/>
      <c r="I38" s="74"/>
      <c r="J38" s="74"/>
      <c r="K38" s="74"/>
      <c r="L38" s="74"/>
      <c r="M38" s="74"/>
      <c r="N38" s="74"/>
      <c r="O38" s="74"/>
      <c r="P38" s="74"/>
    </row>
    <row r="39" spans="1:16" x14ac:dyDescent="0.25">
      <c r="A39" s="74"/>
      <c r="B39" s="74"/>
      <c r="C39" s="74"/>
      <c r="D39" s="74"/>
      <c r="E39" s="94"/>
      <c r="F39" s="74"/>
      <c r="G39" s="74"/>
      <c r="H39" s="74"/>
      <c r="I39" s="74"/>
      <c r="J39" s="74"/>
      <c r="K39" s="74"/>
      <c r="L39" s="74"/>
      <c r="M39" s="74"/>
      <c r="N39" s="74"/>
      <c r="O39" s="74"/>
      <c r="P39" s="74"/>
    </row>
    <row r="40" spans="1:16" x14ac:dyDescent="0.25">
      <c r="A40" s="74"/>
      <c r="B40" s="74"/>
      <c r="C40" s="74"/>
      <c r="D40" s="74"/>
      <c r="E40" s="94"/>
      <c r="F40" s="74"/>
      <c r="G40" s="74"/>
      <c r="H40" s="74"/>
      <c r="I40" s="74"/>
      <c r="J40" s="74"/>
      <c r="K40" s="74"/>
      <c r="L40" s="74"/>
      <c r="M40" s="74"/>
      <c r="N40" s="74"/>
      <c r="O40" s="74"/>
      <c r="P40" s="74"/>
    </row>
    <row r="41" spans="1:16" x14ac:dyDescent="0.25">
      <c r="A41" s="74"/>
      <c r="B41" s="74"/>
      <c r="C41" s="74"/>
      <c r="D41" s="74"/>
      <c r="E41" s="94"/>
      <c r="F41" s="74"/>
      <c r="G41" s="74"/>
      <c r="H41" s="74"/>
      <c r="I41" s="74"/>
      <c r="J41" s="74"/>
      <c r="K41" s="74"/>
      <c r="L41" s="74"/>
      <c r="M41" s="74"/>
      <c r="N41" s="74"/>
      <c r="O41" s="74"/>
      <c r="P41" s="74"/>
    </row>
    <row r="42" spans="1:16" x14ac:dyDescent="0.25">
      <c r="A42" s="74"/>
      <c r="B42" s="74"/>
      <c r="C42" s="74"/>
      <c r="D42" s="74"/>
      <c r="E42" s="94"/>
      <c r="F42" s="74"/>
      <c r="G42" s="74"/>
      <c r="H42" s="74"/>
      <c r="I42" s="74"/>
      <c r="J42" s="74"/>
      <c r="K42" s="74"/>
      <c r="L42" s="74"/>
      <c r="M42" s="74"/>
      <c r="N42" s="74"/>
      <c r="O42" s="74"/>
      <c r="P42" s="74"/>
    </row>
    <row r="43" spans="1:16" x14ac:dyDescent="0.25">
      <c r="A43" s="74"/>
      <c r="B43" s="74"/>
      <c r="C43" s="74"/>
      <c r="D43" s="74"/>
      <c r="E43" s="94"/>
      <c r="F43" s="74"/>
      <c r="G43" s="74"/>
      <c r="H43" s="74"/>
      <c r="I43" s="74"/>
      <c r="J43" s="74"/>
      <c r="K43" s="74"/>
      <c r="L43" s="74"/>
      <c r="M43" s="74"/>
      <c r="N43" s="74"/>
      <c r="O43" s="74"/>
      <c r="P43" s="74"/>
    </row>
    <row r="44" spans="1:16" x14ac:dyDescent="0.25">
      <c r="A44" s="74"/>
      <c r="B44" s="74"/>
      <c r="C44" s="74"/>
      <c r="D44" s="74"/>
      <c r="E44" s="94"/>
      <c r="F44" s="74"/>
      <c r="G44" s="74"/>
      <c r="H44" s="74"/>
      <c r="I44" s="74"/>
      <c r="J44" s="74"/>
      <c r="K44" s="74"/>
      <c r="L44" s="74"/>
      <c r="M44" s="74"/>
      <c r="N44" s="74"/>
      <c r="O44" s="74"/>
      <c r="P44" s="74"/>
    </row>
    <row r="45" spans="1:16" x14ac:dyDescent="0.25">
      <c r="A45" s="74"/>
      <c r="B45" s="74"/>
      <c r="C45" s="74"/>
      <c r="D45" s="74"/>
      <c r="E45" s="94"/>
      <c r="F45" s="74"/>
      <c r="G45" s="74"/>
      <c r="H45" s="74"/>
      <c r="I45" s="74"/>
      <c r="J45" s="74"/>
      <c r="K45" s="74"/>
      <c r="L45" s="74"/>
      <c r="M45" s="74"/>
      <c r="N45" s="74"/>
      <c r="O45" s="74"/>
      <c r="P45" s="74"/>
    </row>
    <row r="46" spans="1:16" x14ac:dyDescent="0.25">
      <c r="A46" s="74"/>
      <c r="B46" s="74"/>
      <c r="C46" s="74"/>
      <c r="D46" s="74"/>
      <c r="E46" s="94"/>
      <c r="F46" s="74"/>
      <c r="G46" s="74"/>
      <c r="H46" s="74"/>
      <c r="I46" s="74"/>
      <c r="J46" s="74"/>
      <c r="K46" s="74"/>
      <c r="L46" s="74"/>
      <c r="M46" s="74"/>
      <c r="N46" s="74"/>
      <c r="O46" s="74"/>
      <c r="P46" s="74"/>
    </row>
    <row r="47" spans="1:16" x14ac:dyDescent="0.25">
      <c r="A47" s="74"/>
      <c r="B47" s="74"/>
      <c r="C47" s="74"/>
      <c r="D47" s="74"/>
      <c r="E47" s="94"/>
      <c r="F47" s="74"/>
      <c r="G47" s="74"/>
      <c r="H47" s="74"/>
      <c r="I47" s="74"/>
      <c r="J47" s="74"/>
      <c r="K47" s="74"/>
      <c r="L47" s="74"/>
      <c r="M47" s="74"/>
      <c r="N47" s="74"/>
      <c r="O47" s="74"/>
      <c r="P47" s="74"/>
    </row>
    <row r="48" spans="1:16" x14ac:dyDescent="0.25">
      <c r="A48" s="74"/>
      <c r="B48" s="74"/>
      <c r="C48" s="74"/>
      <c r="D48" s="74"/>
      <c r="E48" s="94"/>
      <c r="F48" s="74"/>
      <c r="G48" s="74"/>
      <c r="H48" s="74"/>
      <c r="I48" s="74"/>
      <c r="J48" s="74"/>
      <c r="K48" s="74"/>
      <c r="L48" s="74"/>
      <c r="M48" s="74"/>
      <c r="N48" s="74"/>
      <c r="O48" s="74"/>
      <c r="P48" s="74"/>
    </row>
    <row r="49" spans="1:16" x14ac:dyDescent="0.25">
      <c r="A49" s="74"/>
      <c r="B49" s="74"/>
      <c r="C49" s="74"/>
      <c r="D49" s="74"/>
      <c r="E49" s="94"/>
      <c r="F49" s="74"/>
      <c r="G49" s="74"/>
      <c r="H49" s="74"/>
      <c r="I49" s="74"/>
      <c r="J49" s="74"/>
      <c r="K49" s="74"/>
      <c r="L49" s="74"/>
      <c r="M49" s="74"/>
      <c r="N49" s="74"/>
      <c r="O49" s="74"/>
      <c r="P49" s="74"/>
    </row>
    <row r="50" spans="1:16" x14ac:dyDescent="0.25">
      <c r="A50" s="74"/>
      <c r="B50" s="74"/>
      <c r="C50" s="74"/>
      <c r="D50" s="74"/>
      <c r="E50" s="94"/>
      <c r="F50" s="74"/>
      <c r="G50" s="74"/>
      <c r="H50" s="74"/>
      <c r="I50" s="74"/>
      <c r="J50" s="74"/>
      <c r="K50" s="74"/>
      <c r="L50" s="74"/>
      <c r="M50" s="74"/>
      <c r="N50" s="74"/>
      <c r="O50" s="74"/>
      <c r="P50" s="74"/>
    </row>
    <row r="51" spans="1:16" x14ac:dyDescent="0.25">
      <c r="A51" s="74"/>
      <c r="B51" s="74"/>
      <c r="C51" s="74"/>
      <c r="D51" s="74"/>
      <c r="E51" s="94"/>
      <c r="F51" s="74"/>
      <c r="G51" s="74"/>
      <c r="H51" s="74"/>
      <c r="I51" s="74"/>
      <c r="J51" s="74"/>
      <c r="K51" s="74"/>
      <c r="L51" s="74"/>
      <c r="M51" s="74"/>
      <c r="N51" s="74"/>
      <c r="O51" s="74"/>
      <c r="P51" s="74"/>
    </row>
    <row r="52" spans="1:16" x14ac:dyDescent="0.25">
      <c r="A52" s="74"/>
      <c r="B52" s="74"/>
      <c r="C52" s="74"/>
      <c r="D52" s="74"/>
      <c r="E52" s="94"/>
      <c r="F52" s="74"/>
      <c r="G52" s="74"/>
      <c r="H52" s="74"/>
      <c r="I52" s="74"/>
      <c r="J52" s="74"/>
      <c r="K52" s="74"/>
      <c r="L52" s="74"/>
      <c r="M52" s="74"/>
      <c r="N52" s="74"/>
      <c r="O52" s="74"/>
      <c r="P52" s="74"/>
    </row>
    <row r="53" spans="1:16" x14ac:dyDescent="0.25">
      <c r="A53" s="74"/>
      <c r="B53" s="74"/>
      <c r="C53" s="74"/>
      <c r="D53" s="74"/>
      <c r="E53" s="94"/>
      <c r="F53" s="74"/>
      <c r="G53" s="74"/>
      <c r="H53" s="74"/>
      <c r="I53" s="74"/>
      <c r="J53" s="74"/>
      <c r="K53" s="74"/>
      <c r="L53" s="74"/>
      <c r="M53" s="74"/>
      <c r="N53" s="74"/>
      <c r="O53" s="74"/>
      <c r="P53" s="74"/>
    </row>
    <row r="54" spans="1:16" x14ac:dyDescent="0.25">
      <c r="A54" s="74"/>
      <c r="B54" s="74"/>
      <c r="C54" s="74"/>
      <c r="D54" s="74"/>
      <c r="E54" s="94"/>
      <c r="F54" s="74"/>
      <c r="G54" s="74"/>
      <c r="H54" s="74"/>
      <c r="I54" s="74"/>
      <c r="J54" s="74"/>
      <c r="K54" s="74"/>
      <c r="L54" s="74"/>
      <c r="M54" s="74"/>
      <c r="N54" s="74"/>
      <c r="O54" s="74"/>
      <c r="P54" s="74"/>
    </row>
    <row r="55" spans="1:16" x14ac:dyDescent="0.25">
      <c r="A55" s="74"/>
      <c r="B55" s="74"/>
      <c r="C55" s="74"/>
      <c r="D55" s="74"/>
      <c r="E55" s="94"/>
      <c r="F55" s="74"/>
      <c r="G55" s="74"/>
      <c r="H55" s="74"/>
      <c r="I55" s="74"/>
      <c r="J55" s="74"/>
      <c r="K55" s="74"/>
      <c r="L55" s="74"/>
      <c r="M55" s="74"/>
      <c r="N55" s="74"/>
      <c r="O55" s="74"/>
      <c r="P55" s="74"/>
    </row>
    <row r="56" spans="1:16" x14ac:dyDescent="0.25">
      <c r="A56" s="74"/>
      <c r="B56" s="74"/>
      <c r="C56" s="74"/>
      <c r="D56" s="74"/>
      <c r="E56" s="94"/>
      <c r="F56" s="74"/>
      <c r="G56" s="74"/>
      <c r="H56" s="74"/>
      <c r="I56" s="74"/>
      <c r="J56" s="74"/>
      <c r="K56" s="74"/>
      <c r="L56" s="74"/>
      <c r="M56" s="74"/>
      <c r="N56" s="74"/>
      <c r="O56" s="74"/>
      <c r="P56" s="74"/>
    </row>
    <row r="57" spans="1:16" x14ac:dyDescent="0.25">
      <c r="A57" s="74"/>
      <c r="B57" s="74"/>
      <c r="C57" s="74"/>
      <c r="D57" s="74"/>
      <c r="E57" s="94"/>
      <c r="F57" s="74"/>
      <c r="G57" s="74"/>
      <c r="H57" s="74"/>
      <c r="I57" s="74"/>
      <c r="J57" s="74"/>
      <c r="K57" s="74"/>
      <c r="L57" s="74"/>
      <c r="M57" s="74"/>
      <c r="N57" s="74"/>
      <c r="O57" s="74"/>
      <c r="P57" s="74"/>
    </row>
    <row r="58" spans="1:16" x14ac:dyDescent="0.25">
      <c r="A58" s="74"/>
      <c r="B58" s="74"/>
      <c r="C58" s="74"/>
      <c r="D58" s="74"/>
      <c r="E58" s="94"/>
      <c r="F58" s="74"/>
      <c r="G58" s="74"/>
      <c r="H58" s="74"/>
      <c r="I58" s="74"/>
      <c r="J58" s="74"/>
      <c r="K58" s="74"/>
      <c r="L58" s="74"/>
      <c r="M58" s="74"/>
      <c r="N58" s="74"/>
      <c r="O58" s="74"/>
      <c r="P58" s="74"/>
    </row>
    <row r="59" spans="1:16" x14ac:dyDescent="0.25">
      <c r="A59" s="74"/>
      <c r="B59" s="74"/>
      <c r="C59" s="74"/>
      <c r="D59" s="74"/>
    </row>
    <row r="60" spans="1:16" x14ac:dyDescent="0.25">
      <c r="A60" s="74"/>
      <c r="B60" s="74"/>
      <c r="C60" s="74"/>
      <c r="D60" s="74"/>
    </row>
    <row r="61" spans="1:16" x14ac:dyDescent="0.25">
      <c r="A61" s="74"/>
      <c r="B61" s="74"/>
      <c r="C61" s="74"/>
      <c r="D61" s="74"/>
    </row>
    <row r="62" spans="1:16" x14ac:dyDescent="0.25">
      <c r="A62" s="74"/>
      <c r="B62" s="74"/>
      <c r="C62" s="74"/>
      <c r="D62" s="74"/>
    </row>
    <row r="63" spans="1:16" x14ac:dyDescent="0.25">
      <c r="A63" s="74"/>
      <c r="B63" s="74"/>
      <c r="C63" s="74"/>
      <c r="D63" s="74"/>
    </row>
    <row r="64" spans="1:16" x14ac:dyDescent="0.25">
      <c r="A64" s="74"/>
      <c r="B64" s="74"/>
      <c r="C64" s="74"/>
      <c r="D64" s="74"/>
    </row>
    <row r="65" spans="1:4" x14ac:dyDescent="0.25">
      <c r="A65" s="74"/>
      <c r="B65" s="74"/>
      <c r="C65" s="74"/>
      <c r="D65" s="74"/>
    </row>
    <row r="66" spans="1:4" x14ac:dyDescent="0.25">
      <c r="A66" s="74"/>
      <c r="B66" s="74"/>
      <c r="C66" s="74"/>
      <c r="D66" s="74"/>
    </row>
    <row r="67" spans="1:4" x14ac:dyDescent="0.25">
      <c r="A67" s="74"/>
      <c r="B67" s="74"/>
      <c r="C67" s="74"/>
      <c r="D67" s="74"/>
    </row>
    <row r="68" spans="1:4" x14ac:dyDescent="0.25">
      <c r="A68" s="74"/>
      <c r="B68" s="74"/>
      <c r="C68" s="74"/>
      <c r="D68" s="74"/>
    </row>
    <row r="69" spans="1:4" x14ac:dyDescent="0.25">
      <c r="A69" s="74"/>
      <c r="B69" s="74"/>
      <c r="C69" s="74"/>
      <c r="D69" s="74"/>
    </row>
    <row r="70" spans="1:4" x14ac:dyDescent="0.25">
      <c r="A70" s="74"/>
      <c r="B70" s="74"/>
      <c r="C70" s="74"/>
      <c r="D70" s="74"/>
    </row>
    <row r="71" spans="1:4" x14ac:dyDescent="0.25">
      <c r="A71" s="74"/>
      <c r="B71" s="74"/>
      <c r="C71" s="74"/>
      <c r="D71" s="74"/>
    </row>
    <row r="72" spans="1:4" x14ac:dyDescent="0.25">
      <c r="A72" s="74"/>
      <c r="B72" s="74"/>
      <c r="C72" s="74"/>
      <c r="D72" s="74"/>
    </row>
    <row r="73" spans="1:4" x14ac:dyDescent="0.25">
      <c r="A73" s="74"/>
      <c r="B73" s="74"/>
      <c r="C73" s="74"/>
      <c r="D73" s="74"/>
    </row>
    <row r="74" spans="1:4" x14ac:dyDescent="0.25">
      <c r="A74" s="74"/>
      <c r="B74" s="74"/>
      <c r="C74" s="74"/>
      <c r="D74" s="74"/>
    </row>
    <row r="75" spans="1:4" x14ac:dyDescent="0.25">
      <c r="A75" s="74"/>
      <c r="B75" s="74"/>
      <c r="C75" s="74"/>
      <c r="D75" s="74"/>
    </row>
    <row r="76" spans="1:4" x14ac:dyDescent="0.25">
      <c r="A76" s="74"/>
      <c r="B76" s="74"/>
      <c r="C76" s="74"/>
      <c r="D76" s="74"/>
    </row>
    <row r="77" spans="1:4" x14ac:dyDescent="0.25">
      <c r="A77" s="74"/>
      <c r="B77" s="74"/>
      <c r="C77" s="74"/>
      <c r="D77" s="74"/>
    </row>
    <row r="78" spans="1:4" x14ac:dyDescent="0.25">
      <c r="A78" s="74"/>
      <c r="B78" s="74"/>
      <c r="C78" s="74"/>
      <c r="D78" s="74"/>
    </row>
    <row r="79" spans="1:4" x14ac:dyDescent="0.25">
      <c r="A79" s="74"/>
      <c r="B79" s="74"/>
      <c r="C79" s="74"/>
      <c r="D79" s="74"/>
    </row>
    <row r="80" spans="1:4" x14ac:dyDescent="0.25">
      <c r="A80" s="74"/>
      <c r="B80" s="74"/>
      <c r="C80" s="74"/>
      <c r="D80" s="74"/>
    </row>
    <row r="81" spans="1:2" x14ac:dyDescent="0.25">
      <c r="A81" s="74"/>
      <c r="B81" s="74"/>
    </row>
    <row r="82" spans="1:2" x14ac:dyDescent="0.25">
      <c r="A82" s="74"/>
      <c r="B82" s="74"/>
    </row>
    <row r="83" spans="1:2" x14ac:dyDescent="0.25">
      <c r="A83" s="74"/>
      <c r="B83" s="74"/>
    </row>
    <row r="84" spans="1:2" x14ac:dyDescent="0.25">
      <c r="A84" s="74"/>
      <c r="B84" s="74"/>
    </row>
    <row r="85" spans="1:2" x14ac:dyDescent="0.25">
      <c r="A85" s="74"/>
      <c r="B85" s="74"/>
    </row>
    <row r="86" spans="1:2" x14ac:dyDescent="0.25">
      <c r="A86" s="74"/>
      <c r="B86" s="74"/>
    </row>
    <row r="87" spans="1:2" x14ac:dyDescent="0.25">
      <c r="A87" s="74"/>
      <c r="B87" s="74"/>
    </row>
    <row r="88" spans="1:2" x14ac:dyDescent="0.25">
      <c r="A88" s="74"/>
      <c r="B88" s="74"/>
    </row>
    <row r="89" spans="1:2" x14ac:dyDescent="0.25">
      <c r="A89" s="74"/>
      <c r="B89" s="74"/>
    </row>
    <row r="90" spans="1:2" x14ac:dyDescent="0.25">
      <c r="A90" s="74"/>
      <c r="B90" s="74"/>
    </row>
    <row r="91" spans="1:2" x14ac:dyDescent="0.25">
      <c r="A91" s="74"/>
      <c r="B91" s="74"/>
    </row>
    <row r="92" spans="1:2" x14ac:dyDescent="0.25">
      <c r="A92" s="74"/>
      <c r="B92" s="74"/>
    </row>
    <row r="93" spans="1:2" x14ac:dyDescent="0.25">
      <c r="A93" s="74"/>
      <c r="B93" s="74"/>
    </row>
  </sheetData>
  <hyperlinks>
    <hyperlink ref="D14" r:id="rId1" display="info@ghgplatform-india.org" xr:uid="{00000000-0004-0000-0000-000000000000}"/>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4:F12"/>
  <sheetViews>
    <sheetView zoomScale="57" zoomScaleNormal="57" zoomScalePageLayoutView="57" workbookViewId="0">
      <selection activeCell="O26" sqref="O26"/>
    </sheetView>
  </sheetViews>
  <sheetFormatPr defaultColWidth="10.875" defaultRowHeight="15.75" x14ac:dyDescent="0.25"/>
  <cols>
    <col min="1" max="1" width="10.875" style="140"/>
    <col min="2" max="2" width="12.5" style="140" customWidth="1"/>
    <col min="3" max="3" width="17.375" style="140" customWidth="1"/>
    <col min="4" max="4" width="14.875" style="140" customWidth="1"/>
    <col min="5" max="5" width="10.875" style="140"/>
    <col min="6" max="6" width="11.875" style="140" customWidth="1"/>
    <col min="7" max="16384" width="10.875" style="140"/>
  </cols>
  <sheetData>
    <row r="4" spans="2:6" x14ac:dyDescent="0.25">
      <c r="B4" s="148" t="s">
        <v>300</v>
      </c>
      <c r="C4" s="148"/>
      <c r="D4" s="148"/>
      <c r="E4" s="148"/>
      <c r="F4" s="148"/>
    </row>
    <row r="5" spans="2:6" ht="63" x14ac:dyDescent="0.25">
      <c r="B5" s="139" t="s">
        <v>0</v>
      </c>
      <c r="C5" s="144" t="s">
        <v>13</v>
      </c>
      <c r="D5" s="144" t="s">
        <v>203</v>
      </c>
      <c r="E5" s="145" t="s">
        <v>22</v>
      </c>
      <c r="F5" s="139" t="s">
        <v>159</v>
      </c>
    </row>
    <row r="6" spans="2:6" x14ac:dyDescent="0.25">
      <c r="B6" s="115" t="s">
        <v>8</v>
      </c>
      <c r="C6" s="141">
        <v>380945</v>
      </c>
      <c r="D6" s="129">
        <v>0.53</v>
      </c>
      <c r="E6" s="112">
        <f t="shared" ref="E6:E12" si="0">C6*D6</f>
        <v>201900.85</v>
      </c>
      <c r="F6" s="170" t="s">
        <v>157</v>
      </c>
    </row>
    <row r="7" spans="2:6" x14ac:dyDescent="0.25">
      <c r="B7" s="115" t="s">
        <v>9</v>
      </c>
      <c r="C7" s="141">
        <v>457075</v>
      </c>
      <c r="D7" s="129">
        <v>0.53</v>
      </c>
      <c r="E7" s="112">
        <f t="shared" si="0"/>
        <v>242249.75</v>
      </c>
      <c r="F7" s="170"/>
    </row>
    <row r="8" spans="2:6" x14ac:dyDescent="0.25">
      <c r="B8" s="115" t="s">
        <v>15</v>
      </c>
      <c r="C8" s="141">
        <v>579091</v>
      </c>
      <c r="D8" s="129">
        <v>0.53</v>
      </c>
      <c r="E8" s="112">
        <f t="shared" si="0"/>
        <v>306918.23000000004</v>
      </c>
      <c r="F8" s="170"/>
    </row>
    <row r="9" spans="2:6" x14ac:dyDescent="0.25">
      <c r="B9" s="115" t="s">
        <v>16</v>
      </c>
      <c r="C9" s="141">
        <v>613964</v>
      </c>
      <c r="D9" s="129">
        <v>0.53</v>
      </c>
      <c r="E9" s="112">
        <f t="shared" si="0"/>
        <v>325400.92000000004</v>
      </c>
      <c r="F9" s="170"/>
    </row>
    <row r="10" spans="2:6" x14ac:dyDescent="0.25">
      <c r="B10" s="115" t="s">
        <v>17</v>
      </c>
      <c r="C10" s="141">
        <v>740402</v>
      </c>
      <c r="D10" s="129">
        <v>0.53</v>
      </c>
      <c r="E10" s="112">
        <f t="shared" si="0"/>
        <v>392413.06</v>
      </c>
      <c r="F10" s="170"/>
    </row>
    <row r="11" spans="2:6" x14ac:dyDescent="0.25">
      <c r="B11" s="115" t="s">
        <v>18</v>
      </c>
      <c r="C11" s="141">
        <v>783647</v>
      </c>
      <c r="D11" s="129">
        <v>0.53</v>
      </c>
      <c r="E11" s="112">
        <f t="shared" si="0"/>
        <v>415332.91000000003</v>
      </c>
      <c r="F11" s="170"/>
    </row>
    <row r="12" spans="2:6" x14ac:dyDescent="0.25">
      <c r="B12" s="115" t="s">
        <v>19</v>
      </c>
      <c r="C12" s="141">
        <v>704228</v>
      </c>
      <c r="D12" s="129">
        <v>0.53</v>
      </c>
      <c r="E12" s="112">
        <f t="shared" si="0"/>
        <v>373240.84</v>
      </c>
      <c r="F12" s="170"/>
    </row>
  </sheetData>
  <mergeCells count="2">
    <mergeCell ref="F6:F12"/>
    <mergeCell ref="B4:F4"/>
  </mergeCells>
  <hyperlinks>
    <hyperlink ref="F6" r:id="rId1" xr:uid="{00000000-0004-0000-0900-000000000000}"/>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B1122"/>
  <sheetViews>
    <sheetView zoomScale="48" zoomScaleNormal="48" zoomScalePageLayoutView="48" workbookViewId="0">
      <selection activeCell="L20" sqref="L20"/>
    </sheetView>
  </sheetViews>
  <sheetFormatPr defaultColWidth="11" defaultRowHeight="15.75" x14ac:dyDescent="0.25"/>
  <cols>
    <col min="2" max="2" width="13.375" customWidth="1"/>
    <col min="3" max="3" width="54.5" customWidth="1"/>
    <col min="4" max="4" width="14" customWidth="1"/>
    <col min="6" max="6" width="10.5" customWidth="1"/>
    <col min="8" max="8" width="14.5" customWidth="1"/>
    <col min="10" max="10" width="13" customWidth="1"/>
    <col min="11" max="11" width="18.125" customWidth="1"/>
    <col min="12" max="12" width="17.375" customWidth="1"/>
    <col min="14" max="14" width="17.5" bestFit="1" customWidth="1"/>
    <col min="15" max="15" width="17" customWidth="1"/>
    <col min="16" max="16" width="16.5" customWidth="1"/>
    <col min="18" max="18" width="15.5" customWidth="1"/>
    <col min="19" max="19" width="18.375" customWidth="1"/>
    <col min="20" max="20" width="19.375" customWidth="1"/>
    <col min="22" max="22" width="19.875" customWidth="1"/>
    <col min="23" max="24" width="15" bestFit="1" customWidth="1"/>
    <col min="25" max="25" width="15.375" bestFit="1" customWidth="1"/>
    <col min="27" max="27" width="82.5" bestFit="1" customWidth="1"/>
    <col min="28" max="28" width="26.375" customWidth="1"/>
    <col min="29" max="29" width="9.125" customWidth="1"/>
    <col min="30" max="30" width="12.125" bestFit="1" customWidth="1"/>
    <col min="31" max="31" width="9.125" customWidth="1"/>
    <col min="32" max="32" width="11.375" bestFit="1" customWidth="1"/>
    <col min="33" max="33" width="12.125" bestFit="1" customWidth="1"/>
  </cols>
  <sheetData>
    <row r="1" spans="1:28" x14ac:dyDescent="0.25">
      <c r="A1" s="166" t="s">
        <v>304</v>
      </c>
      <c r="B1" s="166"/>
      <c r="C1" s="166"/>
    </row>
    <row r="2" spans="1:28" x14ac:dyDescent="0.25">
      <c r="A2" s="95" t="s">
        <v>0</v>
      </c>
      <c r="B2" s="95" t="s">
        <v>204</v>
      </c>
      <c r="C2" s="95" t="s">
        <v>77</v>
      </c>
      <c r="D2" s="95" t="s">
        <v>205</v>
      </c>
      <c r="E2" s="95" t="s">
        <v>206</v>
      </c>
      <c r="F2" s="95" t="s">
        <v>207</v>
      </c>
      <c r="G2" s="95" t="s">
        <v>208</v>
      </c>
      <c r="H2" s="95" t="s">
        <v>209</v>
      </c>
      <c r="I2" s="95" t="s">
        <v>210</v>
      </c>
      <c r="J2" s="95" t="s">
        <v>79</v>
      </c>
      <c r="K2" s="95" t="s">
        <v>211</v>
      </c>
      <c r="L2" s="95" t="s">
        <v>80</v>
      </c>
      <c r="M2" s="95" t="s">
        <v>81</v>
      </c>
      <c r="N2" s="95" t="s">
        <v>82</v>
      </c>
      <c r="O2" s="95" t="s">
        <v>212</v>
      </c>
      <c r="P2" s="95" t="s">
        <v>83</v>
      </c>
      <c r="Q2" s="95" t="s">
        <v>84</v>
      </c>
      <c r="R2" s="95" t="s">
        <v>85</v>
      </c>
      <c r="S2" s="95" t="s">
        <v>213</v>
      </c>
      <c r="T2" s="95" t="s">
        <v>86</v>
      </c>
      <c r="U2" s="95" t="s">
        <v>87</v>
      </c>
      <c r="V2" s="95" t="s">
        <v>124</v>
      </c>
      <c r="W2" s="95" t="s">
        <v>268</v>
      </c>
      <c r="X2" s="95" t="s">
        <v>269</v>
      </c>
      <c r="Y2" s="95" t="s">
        <v>270</v>
      </c>
    </row>
    <row r="3" spans="1:28" x14ac:dyDescent="0.25">
      <c r="A3" s="52">
        <v>2007</v>
      </c>
      <c r="B3" s="52" t="s">
        <v>35</v>
      </c>
      <c r="C3" s="52" t="s">
        <v>36</v>
      </c>
      <c r="D3" s="52">
        <v>24121</v>
      </c>
      <c r="E3" s="52">
        <v>31701</v>
      </c>
      <c r="F3" s="52">
        <v>9</v>
      </c>
      <c r="G3" s="52" t="s">
        <v>93</v>
      </c>
      <c r="H3" s="52">
        <v>1132037</v>
      </c>
      <c r="I3" s="52" t="s">
        <v>90</v>
      </c>
      <c r="J3" s="52" t="s">
        <v>71</v>
      </c>
      <c r="K3" s="52">
        <v>1.76715</v>
      </c>
      <c r="L3" s="52">
        <v>1</v>
      </c>
      <c r="M3" s="52">
        <v>1</v>
      </c>
      <c r="N3" s="52"/>
      <c r="O3" s="52">
        <v>0</v>
      </c>
      <c r="P3" s="52">
        <v>0</v>
      </c>
      <c r="Q3" s="52">
        <v>21</v>
      </c>
      <c r="R3" s="52"/>
      <c r="S3" s="52">
        <v>0</v>
      </c>
      <c r="T3" s="52">
        <v>0</v>
      </c>
      <c r="U3" s="52">
        <v>310</v>
      </c>
      <c r="V3" s="52">
        <f t="shared" ref="V3:V66" si="0">IF(F3=9,((H3*K3*L3*M3)+(H3*O3*P3*Q3)+(H3*S3*T3*U3))/1000, (H3*K3*L3*M3)+(H3*O3*P3*Q3)+(H3*S3*T3*U3))</f>
        <v>2000.4791845499999</v>
      </c>
      <c r="W3" s="52">
        <f t="shared" ref="W3:W66" si="1">(V3-((O3*H3*P3*Q3)+(S3*H3*T3*U3))/M3)</f>
        <v>2000.4791845499999</v>
      </c>
      <c r="X3" s="52">
        <v>0</v>
      </c>
      <c r="Y3" s="52">
        <v>0</v>
      </c>
      <c r="AA3" s="96" t="s">
        <v>141</v>
      </c>
      <c r="AB3" s="96" t="s">
        <v>143</v>
      </c>
    </row>
    <row r="4" spans="1:28" x14ac:dyDescent="0.25">
      <c r="A4" s="52">
        <v>2007</v>
      </c>
      <c r="B4" s="52" t="s">
        <v>35</v>
      </c>
      <c r="C4" s="52" t="s">
        <v>36</v>
      </c>
      <c r="D4" s="52">
        <v>24121</v>
      </c>
      <c r="E4" s="52">
        <v>31702</v>
      </c>
      <c r="F4" s="52">
        <v>9</v>
      </c>
      <c r="G4" s="52" t="s">
        <v>93</v>
      </c>
      <c r="H4" s="53">
        <v>223000000</v>
      </c>
      <c r="I4" s="52" t="s">
        <v>90</v>
      </c>
      <c r="J4" s="52" t="s">
        <v>71</v>
      </c>
      <c r="K4" s="52">
        <v>1.76715</v>
      </c>
      <c r="L4" s="52">
        <v>1</v>
      </c>
      <c r="M4" s="52">
        <v>1</v>
      </c>
      <c r="N4" s="52"/>
      <c r="O4" s="52">
        <v>0</v>
      </c>
      <c r="P4" s="52">
        <v>0</v>
      </c>
      <c r="Q4" s="52">
        <v>21</v>
      </c>
      <c r="R4" s="52"/>
      <c r="S4" s="52">
        <v>0</v>
      </c>
      <c r="T4" s="52">
        <v>0</v>
      </c>
      <c r="U4" s="52">
        <v>310</v>
      </c>
      <c r="V4" s="52">
        <f t="shared" si="0"/>
        <v>394074.45</v>
      </c>
      <c r="W4" s="52">
        <f t="shared" si="1"/>
        <v>394074.45</v>
      </c>
      <c r="X4" s="52">
        <v>0</v>
      </c>
      <c r="Y4" s="52">
        <v>0</v>
      </c>
      <c r="AA4" s="1" t="s">
        <v>36</v>
      </c>
      <c r="AB4" s="2">
        <v>688095.40639454999</v>
      </c>
    </row>
    <row r="5" spans="1:28" x14ac:dyDescent="0.25">
      <c r="A5" s="52">
        <v>2007</v>
      </c>
      <c r="B5" s="52" t="s">
        <v>35</v>
      </c>
      <c r="C5" s="52" t="s">
        <v>36</v>
      </c>
      <c r="D5" s="52">
        <v>24121</v>
      </c>
      <c r="E5" s="52">
        <v>31702</v>
      </c>
      <c r="F5" s="52">
        <v>9</v>
      </c>
      <c r="G5" s="52" t="s">
        <v>93</v>
      </c>
      <c r="H5" s="52">
        <v>4867400</v>
      </c>
      <c r="I5" s="52" t="s">
        <v>90</v>
      </c>
      <c r="J5" s="52" t="s">
        <v>71</v>
      </c>
      <c r="K5" s="52">
        <v>1.76715</v>
      </c>
      <c r="L5" s="52">
        <v>1</v>
      </c>
      <c r="M5" s="52">
        <v>1</v>
      </c>
      <c r="N5" s="52"/>
      <c r="O5" s="52">
        <v>0</v>
      </c>
      <c r="P5" s="52">
        <v>0</v>
      </c>
      <c r="Q5" s="52">
        <v>21</v>
      </c>
      <c r="R5" s="52"/>
      <c r="S5" s="52">
        <v>0</v>
      </c>
      <c r="T5" s="52">
        <v>0</v>
      </c>
      <c r="U5" s="52">
        <v>310</v>
      </c>
      <c r="V5" s="52">
        <f t="shared" si="0"/>
        <v>8601.4259099999999</v>
      </c>
      <c r="W5" s="52">
        <f t="shared" si="1"/>
        <v>8601.4259099999999</v>
      </c>
      <c r="X5" s="52">
        <v>0</v>
      </c>
      <c r="Y5" s="52">
        <v>0</v>
      </c>
      <c r="AA5" s="1" t="s">
        <v>136</v>
      </c>
      <c r="AB5" s="2">
        <v>16064550.850262437</v>
      </c>
    </row>
    <row r="6" spans="1:28" x14ac:dyDescent="0.25">
      <c r="A6" s="52">
        <v>2007</v>
      </c>
      <c r="B6" s="52" t="s">
        <v>35</v>
      </c>
      <c r="C6" s="52" t="s">
        <v>36</v>
      </c>
      <c r="D6" s="52">
        <v>24123</v>
      </c>
      <c r="E6" s="52">
        <v>31701</v>
      </c>
      <c r="F6" s="52">
        <v>9</v>
      </c>
      <c r="G6" s="52" t="s">
        <v>93</v>
      </c>
      <c r="H6" s="53">
        <v>20400000</v>
      </c>
      <c r="I6" s="52" t="s">
        <v>90</v>
      </c>
      <c r="J6" s="52" t="s">
        <v>71</v>
      </c>
      <c r="K6" s="52">
        <v>1.76715</v>
      </c>
      <c r="L6" s="52">
        <v>1</v>
      </c>
      <c r="M6" s="52">
        <v>1</v>
      </c>
      <c r="N6" s="52"/>
      <c r="O6" s="52">
        <v>0</v>
      </c>
      <c r="P6" s="52">
        <v>0</v>
      </c>
      <c r="Q6" s="52">
        <v>21</v>
      </c>
      <c r="R6" s="52"/>
      <c r="S6" s="52">
        <v>0</v>
      </c>
      <c r="T6" s="52">
        <v>0</v>
      </c>
      <c r="U6" s="52">
        <v>310</v>
      </c>
      <c r="V6" s="52">
        <f t="shared" si="0"/>
        <v>36049.86</v>
      </c>
      <c r="W6" s="52">
        <f t="shared" si="1"/>
        <v>36049.86</v>
      </c>
      <c r="X6" s="52">
        <v>0</v>
      </c>
      <c r="Y6" s="52">
        <v>0</v>
      </c>
      <c r="AA6" s="1" t="s">
        <v>109</v>
      </c>
      <c r="AB6" s="2">
        <v>765864.95261076814</v>
      </c>
    </row>
    <row r="7" spans="1:28" x14ac:dyDescent="0.25">
      <c r="A7" s="52">
        <v>2007</v>
      </c>
      <c r="B7" s="52" t="s">
        <v>35</v>
      </c>
      <c r="C7" s="52" t="s">
        <v>36</v>
      </c>
      <c r="D7" s="52">
        <v>24123</v>
      </c>
      <c r="E7" s="52">
        <v>31701</v>
      </c>
      <c r="F7" s="52">
        <v>9</v>
      </c>
      <c r="G7" s="52" t="s">
        <v>93</v>
      </c>
      <c r="H7" s="53">
        <v>13500000</v>
      </c>
      <c r="I7" s="52" t="s">
        <v>90</v>
      </c>
      <c r="J7" s="52" t="s">
        <v>71</v>
      </c>
      <c r="K7" s="52">
        <v>1.76715</v>
      </c>
      <c r="L7" s="52">
        <v>1</v>
      </c>
      <c r="M7" s="52">
        <v>1</v>
      </c>
      <c r="N7" s="52"/>
      <c r="O7" s="52">
        <v>0</v>
      </c>
      <c r="P7" s="52">
        <v>0</v>
      </c>
      <c r="Q7" s="52">
        <v>21</v>
      </c>
      <c r="R7" s="52"/>
      <c r="S7" s="52">
        <v>0</v>
      </c>
      <c r="T7" s="52">
        <v>0</v>
      </c>
      <c r="U7" s="52">
        <v>310</v>
      </c>
      <c r="V7" s="52">
        <f t="shared" si="0"/>
        <v>23856.525000000001</v>
      </c>
      <c r="W7" s="52">
        <f t="shared" si="1"/>
        <v>23856.525000000001</v>
      </c>
      <c r="X7" s="52">
        <v>0</v>
      </c>
      <c r="Y7" s="52">
        <v>0</v>
      </c>
      <c r="AA7" s="1" t="s">
        <v>108</v>
      </c>
      <c r="AB7" s="2">
        <v>855789.24915000016</v>
      </c>
    </row>
    <row r="8" spans="1:28" x14ac:dyDescent="0.25">
      <c r="A8" s="52">
        <v>2007</v>
      </c>
      <c r="B8" s="52" t="s">
        <v>35</v>
      </c>
      <c r="C8" s="52" t="s">
        <v>36</v>
      </c>
      <c r="D8" s="52">
        <v>24123</v>
      </c>
      <c r="E8" s="52">
        <v>31701</v>
      </c>
      <c r="F8" s="52">
        <v>9</v>
      </c>
      <c r="G8" s="52" t="s">
        <v>93</v>
      </c>
      <c r="H8" s="52">
        <v>3882000</v>
      </c>
      <c r="I8" s="52" t="s">
        <v>90</v>
      </c>
      <c r="J8" s="52" t="s">
        <v>71</v>
      </c>
      <c r="K8" s="52">
        <v>1.76715</v>
      </c>
      <c r="L8" s="52">
        <v>1</v>
      </c>
      <c r="M8" s="52">
        <v>1</v>
      </c>
      <c r="N8" s="52"/>
      <c r="O8" s="52">
        <v>0</v>
      </c>
      <c r="P8" s="52">
        <v>0</v>
      </c>
      <c r="Q8" s="52">
        <v>21</v>
      </c>
      <c r="R8" s="52"/>
      <c r="S8" s="52">
        <v>0</v>
      </c>
      <c r="T8" s="52">
        <v>0</v>
      </c>
      <c r="U8" s="52">
        <v>310</v>
      </c>
      <c r="V8" s="52">
        <f t="shared" si="0"/>
        <v>6860.0762999999997</v>
      </c>
      <c r="W8" s="52">
        <f t="shared" si="1"/>
        <v>6860.0762999999997</v>
      </c>
      <c r="X8" s="52">
        <v>0</v>
      </c>
      <c r="Y8" s="52">
        <v>0</v>
      </c>
      <c r="AA8" s="1" t="s">
        <v>115</v>
      </c>
      <c r="AB8" s="2">
        <v>727020.35009340616</v>
      </c>
    </row>
    <row r="9" spans="1:28" x14ac:dyDescent="0.25">
      <c r="A9" s="52">
        <v>2007</v>
      </c>
      <c r="B9" s="52" t="s">
        <v>35</v>
      </c>
      <c r="C9" s="52" t="s">
        <v>36</v>
      </c>
      <c r="D9" s="52">
        <v>24123</v>
      </c>
      <c r="E9" s="52">
        <v>31702</v>
      </c>
      <c r="F9" s="52">
        <v>9</v>
      </c>
      <c r="G9" s="52" t="s">
        <v>93</v>
      </c>
      <c r="H9" s="53">
        <v>72100000</v>
      </c>
      <c r="I9" s="52" t="s">
        <v>90</v>
      </c>
      <c r="J9" s="52" t="s">
        <v>71</v>
      </c>
      <c r="K9" s="52">
        <v>1.76715</v>
      </c>
      <c r="L9" s="52">
        <v>1</v>
      </c>
      <c r="M9" s="52">
        <v>1</v>
      </c>
      <c r="N9" s="52"/>
      <c r="O9" s="52">
        <v>0</v>
      </c>
      <c r="P9" s="52">
        <v>0</v>
      </c>
      <c r="Q9" s="52">
        <v>21</v>
      </c>
      <c r="R9" s="52"/>
      <c r="S9" s="52">
        <v>0</v>
      </c>
      <c r="T9" s="52">
        <v>0</v>
      </c>
      <c r="U9" s="52">
        <v>310</v>
      </c>
      <c r="V9" s="52">
        <f t="shared" si="0"/>
        <v>127411.515</v>
      </c>
      <c r="W9" s="52">
        <f t="shared" si="1"/>
        <v>127411.515</v>
      </c>
      <c r="X9" s="52">
        <v>0</v>
      </c>
      <c r="Y9" s="52">
        <v>0</v>
      </c>
      <c r="AA9" s="1" t="s">
        <v>38</v>
      </c>
      <c r="AB9" s="2">
        <v>245383.6</v>
      </c>
    </row>
    <row r="10" spans="1:28" x14ac:dyDescent="0.25">
      <c r="A10" s="52">
        <v>2007</v>
      </c>
      <c r="B10" s="52" t="s">
        <v>35</v>
      </c>
      <c r="C10" s="52" t="s">
        <v>36</v>
      </c>
      <c r="D10" s="52">
        <v>24123</v>
      </c>
      <c r="E10" s="52">
        <v>31702</v>
      </c>
      <c r="F10" s="52">
        <v>9</v>
      </c>
      <c r="G10" s="52" t="s">
        <v>93</v>
      </c>
      <c r="H10" s="53">
        <v>50500000</v>
      </c>
      <c r="I10" s="52" t="s">
        <v>90</v>
      </c>
      <c r="J10" s="52" t="s">
        <v>71</v>
      </c>
      <c r="K10" s="52">
        <v>1.76715</v>
      </c>
      <c r="L10" s="52">
        <v>1</v>
      </c>
      <c r="M10" s="52">
        <v>1</v>
      </c>
      <c r="N10" s="52"/>
      <c r="O10" s="52">
        <v>0</v>
      </c>
      <c r="P10" s="52">
        <v>0</v>
      </c>
      <c r="Q10" s="52">
        <v>21</v>
      </c>
      <c r="R10" s="52"/>
      <c r="S10" s="52">
        <v>0</v>
      </c>
      <c r="T10" s="52">
        <v>0</v>
      </c>
      <c r="U10" s="52">
        <v>310</v>
      </c>
      <c r="V10" s="52">
        <f t="shared" si="0"/>
        <v>89241.074999999997</v>
      </c>
      <c r="W10" s="52">
        <f t="shared" si="1"/>
        <v>89241.074999999997</v>
      </c>
      <c r="X10" s="52">
        <v>0</v>
      </c>
      <c r="Y10" s="52">
        <v>0</v>
      </c>
      <c r="AA10" s="1" t="s">
        <v>110</v>
      </c>
      <c r="AB10" s="2">
        <v>350.81731235999996</v>
      </c>
    </row>
    <row r="11" spans="1:28" x14ac:dyDescent="0.25">
      <c r="A11" s="52">
        <v>2007</v>
      </c>
      <c r="B11" s="52" t="s">
        <v>35</v>
      </c>
      <c r="C11" s="52" t="s">
        <v>136</v>
      </c>
      <c r="D11" s="52">
        <v>24123</v>
      </c>
      <c r="E11" s="52">
        <v>34215</v>
      </c>
      <c r="F11" s="52">
        <v>27</v>
      </c>
      <c r="G11" s="52" t="s">
        <v>89</v>
      </c>
      <c r="H11" s="52">
        <v>4330.2</v>
      </c>
      <c r="I11" s="52" t="s">
        <v>90</v>
      </c>
      <c r="J11" s="52" t="s">
        <v>71</v>
      </c>
      <c r="K11" s="52">
        <v>0.99772000000000005</v>
      </c>
      <c r="L11" s="52">
        <v>1</v>
      </c>
      <c r="M11" s="52">
        <v>1</v>
      </c>
      <c r="N11" s="52"/>
      <c r="O11" s="52">
        <v>0</v>
      </c>
      <c r="P11" s="52">
        <v>0</v>
      </c>
      <c r="Q11" s="52">
        <v>21</v>
      </c>
      <c r="R11" s="52"/>
      <c r="S11" s="52">
        <v>0</v>
      </c>
      <c r="T11" s="52">
        <v>0</v>
      </c>
      <c r="U11" s="52">
        <v>310</v>
      </c>
      <c r="V11" s="52">
        <f t="shared" si="0"/>
        <v>4320.3271439999999</v>
      </c>
      <c r="W11" s="52">
        <f t="shared" si="1"/>
        <v>4320.3271439999999</v>
      </c>
      <c r="X11" s="52">
        <v>0</v>
      </c>
      <c r="Y11" s="52">
        <v>0</v>
      </c>
      <c r="AA11" s="1" t="s">
        <v>113</v>
      </c>
      <c r="AB11" s="2">
        <v>3172616.0444999998</v>
      </c>
    </row>
    <row r="12" spans="1:28" x14ac:dyDescent="0.25">
      <c r="A12" s="52">
        <v>2007</v>
      </c>
      <c r="B12" s="52" t="s">
        <v>35</v>
      </c>
      <c r="C12" s="52" t="s">
        <v>136</v>
      </c>
      <c r="D12" s="52">
        <v>24123</v>
      </c>
      <c r="E12" s="52">
        <v>34216</v>
      </c>
      <c r="F12" s="52">
        <v>27</v>
      </c>
      <c r="G12" s="52" t="s">
        <v>89</v>
      </c>
      <c r="H12" s="52">
        <v>1456203</v>
      </c>
      <c r="I12" s="52" t="s">
        <v>90</v>
      </c>
      <c r="J12" s="52" t="s">
        <v>71</v>
      </c>
      <c r="K12" s="52">
        <v>0.99772000000000005</v>
      </c>
      <c r="L12" s="52">
        <v>1</v>
      </c>
      <c r="M12" s="52">
        <v>1</v>
      </c>
      <c r="N12" s="52"/>
      <c r="O12" s="52">
        <v>0</v>
      </c>
      <c r="P12" s="52">
        <v>0</v>
      </c>
      <c r="Q12" s="52">
        <v>21</v>
      </c>
      <c r="R12" s="52"/>
      <c r="S12" s="52">
        <v>0</v>
      </c>
      <c r="T12" s="52">
        <v>0</v>
      </c>
      <c r="U12" s="52">
        <v>310</v>
      </c>
      <c r="V12" s="52">
        <f t="shared" si="0"/>
        <v>1452882.8571600001</v>
      </c>
      <c r="W12" s="52">
        <f t="shared" si="1"/>
        <v>1452882.8571600001</v>
      </c>
      <c r="X12" s="52">
        <v>0</v>
      </c>
      <c r="Y12" s="52">
        <v>0</v>
      </c>
      <c r="AA12" s="1" t="s">
        <v>111</v>
      </c>
      <c r="AB12" s="2">
        <v>2291403.0951173441</v>
      </c>
    </row>
    <row r="13" spans="1:28" x14ac:dyDescent="0.25">
      <c r="A13" s="52">
        <v>2007</v>
      </c>
      <c r="B13" s="52" t="s">
        <v>35</v>
      </c>
      <c r="C13" s="52" t="s">
        <v>136</v>
      </c>
      <c r="D13" s="52">
        <v>24123</v>
      </c>
      <c r="E13" s="52">
        <v>34216</v>
      </c>
      <c r="F13" s="52">
        <v>27</v>
      </c>
      <c r="G13" s="52" t="s">
        <v>89</v>
      </c>
      <c r="H13" s="52">
        <v>361156</v>
      </c>
      <c r="I13" s="52" t="s">
        <v>90</v>
      </c>
      <c r="J13" s="52" t="s">
        <v>71</v>
      </c>
      <c r="K13" s="52">
        <v>0.99772000000000005</v>
      </c>
      <c r="L13" s="52">
        <v>1</v>
      </c>
      <c r="M13" s="52">
        <v>1</v>
      </c>
      <c r="N13" s="52"/>
      <c r="O13" s="52">
        <v>0</v>
      </c>
      <c r="P13" s="52">
        <v>0</v>
      </c>
      <c r="Q13" s="52">
        <v>21</v>
      </c>
      <c r="R13" s="52"/>
      <c r="S13" s="52">
        <v>0</v>
      </c>
      <c r="T13" s="52">
        <v>0</v>
      </c>
      <c r="U13" s="52">
        <v>310</v>
      </c>
      <c r="V13" s="52">
        <f t="shared" si="0"/>
        <v>360332.56432</v>
      </c>
      <c r="W13" s="52">
        <f t="shared" si="1"/>
        <v>360332.56432</v>
      </c>
      <c r="X13" s="52">
        <v>0</v>
      </c>
      <c r="Y13" s="52">
        <v>0</v>
      </c>
      <c r="AA13" s="1" t="s">
        <v>112</v>
      </c>
      <c r="AB13" s="2">
        <v>2954.0672922600002</v>
      </c>
    </row>
    <row r="14" spans="1:28" x14ac:dyDescent="0.25">
      <c r="A14" s="52">
        <v>2007</v>
      </c>
      <c r="B14" s="52" t="s">
        <v>35</v>
      </c>
      <c r="C14" s="52" t="s">
        <v>136</v>
      </c>
      <c r="D14" s="52">
        <v>24123</v>
      </c>
      <c r="E14" s="52">
        <v>34216</v>
      </c>
      <c r="F14" s="52">
        <v>27</v>
      </c>
      <c r="G14" s="52" t="s">
        <v>89</v>
      </c>
      <c r="H14" s="52">
        <v>560200</v>
      </c>
      <c r="I14" s="52" t="s">
        <v>90</v>
      </c>
      <c r="J14" s="52" t="s">
        <v>71</v>
      </c>
      <c r="K14" s="52">
        <v>0.99772000000000005</v>
      </c>
      <c r="L14" s="52">
        <v>1</v>
      </c>
      <c r="M14" s="52">
        <v>1</v>
      </c>
      <c r="N14" s="52"/>
      <c r="O14" s="52">
        <v>0</v>
      </c>
      <c r="P14" s="52">
        <v>0</v>
      </c>
      <c r="Q14" s="52">
        <v>21</v>
      </c>
      <c r="R14" s="52"/>
      <c r="S14" s="52">
        <v>0</v>
      </c>
      <c r="T14" s="52">
        <v>0</v>
      </c>
      <c r="U14" s="52">
        <v>310</v>
      </c>
      <c r="V14" s="52">
        <f t="shared" si="0"/>
        <v>558922.74400000006</v>
      </c>
      <c r="W14" s="52">
        <f t="shared" si="1"/>
        <v>558922.74400000006</v>
      </c>
      <c r="X14" s="52">
        <v>0</v>
      </c>
      <c r="Y14" s="52">
        <v>0</v>
      </c>
      <c r="AA14" s="1" t="s">
        <v>114</v>
      </c>
      <c r="AB14" s="2">
        <v>22693.25244</v>
      </c>
    </row>
    <row r="15" spans="1:28" x14ac:dyDescent="0.25">
      <c r="A15" s="52">
        <v>2007</v>
      </c>
      <c r="B15" s="52" t="s">
        <v>35</v>
      </c>
      <c r="C15" s="52" t="s">
        <v>136</v>
      </c>
      <c r="D15" s="52">
        <v>24123</v>
      </c>
      <c r="E15" s="52">
        <v>34216</v>
      </c>
      <c r="F15" s="52">
        <v>27</v>
      </c>
      <c r="G15" s="52" t="s">
        <v>89</v>
      </c>
      <c r="H15" s="52">
        <v>1877586</v>
      </c>
      <c r="I15" s="52" t="s">
        <v>90</v>
      </c>
      <c r="J15" s="52" t="s">
        <v>71</v>
      </c>
      <c r="K15" s="52">
        <v>0.99772000000000005</v>
      </c>
      <c r="L15" s="52">
        <v>1</v>
      </c>
      <c r="M15" s="52">
        <v>1</v>
      </c>
      <c r="N15" s="52"/>
      <c r="O15" s="52">
        <v>0</v>
      </c>
      <c r="P15" s="52">
        <v>0</v>
      </c>
      <c r="Q15" s="52">
        <v>21</v>
      </c>
      <c r="R15" s="52"/>
      <c r="S15" s="52">
        <v>0</v>
      </c>
      <c r="T15" s="52">
        <v>0</v>
      </c>
      <c r="U15" s="52">
        <v>310</v>
      </c>
      <c r="V15" s="52">
        <f t="shared" si="0"/>
        <v>1873305.1039200001</v>
      </c>
      <c r="W15" s="52">
        <f t="shared" si="1"/>
        <v>1873305.1039200001</v>
      </c>
      <c r="X15" s="52">
        <v>0</v>
      </c>
      <c r="Y15" s="52">
        <v>0</v>
      </c>
      <c r="AA15" s="1" t="s">
        <v>116</v>
      </c>
      <c r="AB15" s="2">
        <v>338324.80399795668</v>
      </c>
    </row>
    <row r="16" spans="1:28" x14ac:dyDescent="0.25">
      <c r="A16" s="52">
        <v>2007</v>
      </c>
      <c r="B16" s="52" t="s">
        <v>35</v>
      </c>
      <c r="C16" s="52" t="s">
        <v>136</v>
      </c>
      <c r="D16" s="52">
        <v>24123</v>
      </c>
      <c r="E16" s="52">
        <v>34216</v>
      </c>
      <c r="F16" s="52">
        <v>27</v>
      </c>
      <c r="G16" s="52" t="s">
        <v>89</v>
      </c>
      <c r="H16" s="52">
        <v>1714475</v>
      </c>
      <c r="I16" s="52" t="s">
        <v>90</v>
      </c>
      <c r="J16" s="52" t="s">
        <v>71</v>
      </c>
      <c r="K16" s="52">
        <v>0.99772000000000005</v>
      </c>
      <c r="L16" s="52">
        <v>1</v>
      </c>
      <c r="M16" s="52">
        <v>1</v>
      </c>
      <c r="N16" s="52"/>
      <c r="O16" s="52">
        <v>0</v>
      </c>
      <c r="P16" s="52">
        <v>0</v>
      </c>
      <c r="Q16" s="52">
        <v>21</v>
      </c>
      <c r="R16" s="52"/>
      <c r="S16" s="52">
        <v>0</v>
      </c>
      <c r="T16" s="52">
        <v>0</v>
      </c>
      <c r="U16" s="52">
        <v>310</v>
      </c>
      <c r="V16" s="52">
        <f t="shared" si="0"/>
        <v>1710565.997</v>
      </c>
      <c r="W16" s="52">
        <f t="shared" si="1"/>
        <v>1710565.997</v>
      </c>
      <c r="X16" s="52">
        <v>0</v>
      </c>
      <c r="Y16" s="52">
        <v>0</v>
      </c>
      <c r="AA16" s="1" t="s">
        <v>175</v>
      </c>
      <c r="AB16" s="2">
        <v>1784119.2547040405</v>
      </c>
    </row>
    <row r="17" spans="1:28" x14ac:dyDescent="0.25">
      <c r="A17" s="52">
        <v>2007</v>
      </c>
      <c r="B17" s="52" t="s">
        <v>35</v>
      </c>
      <c r="C17" s="52" t="s">
        <v>136</v>
      </c>
      <c r="D17" s="52">
        <v>24123</v>
      </c>
      <c r="E17" s="52">
        <v>34216</v>
      </c>
      <c r="F17" s="52">
        <v>27</v>
      </c>
      <c r="G17" s="52" t="s">
        <v>89</v>
      </c>
      <c r="H17" s="52">
        <v>1011338</v>
      </c>
      <c r="I17" s="52" t="s">
        <v>90</v>
      </c>
      <c r="J17" s="52" t="s">
        <v>71</v>
      </c>
      <c r="K17" s="52">
        <v>0.99772000000000005</v>
      </c>
      <c r="L17" s="52">
        <v>1</v>
      </c>
      <c r="M17" s="52">
        <v>1</v>
      </c>
      <c r="N17" s="52"/>
      <c r="O17" s="52">
        <v>0</v>
      </c>
      <c r="P17" s="52">
        <v>0</v>
      </c>
      <c r="Q17" s="52">
        <v>21</v>
      </c>
      <c r="R17" s="52"/>
      <c r="S17" s="52">
        <v>0</v>
      </c>
      <c r="T17" s="52">
        <v>0</v>
      </c>
      <c r="U17" s="52">
        <v>310</v>
      </c>
      <c r="V17" s="52">
        <f t="shared" si="0"/>
        <v>1009032.14936</v>
      </c>
      <c r="W17" s="52">
        <f t="shared" si="1"/>
        <v>1009032.14936</v>
      </c>
      <c r="X17" s="52">
        <v>0</v>
      </c>
      <c r="Y17" s="52">
        <v>0</v>
      </c>
      <c r="AA17" s="1" t="s">
        <v>176</v>
      </c>
      <c r="AB17" s="2">
        <v>3898805.6115474966</v>
      </c>
    </row>
    <row r="18" spans="1:28" x14ac:dyDescent="0.25">
      <c r="A18" s="52">
        <v>2007</v>
      </c>
      <c r="B18" s="52" t="s">
        <v>35</v>
      </c>
      <c r="C18" s="52" t="s">
        <v>136</v>
      </c>
      <c r="D18" s="52">
        <v>24123</v>
      </c>
      <c r="E18" s="52">
        <v>34216</v>
      </c>
      <c r="F18" s="52">
        <v>27</v>
      </c>
      <c r="G18" s="52" t="s">
        <v>89</v>
      </c>
      <c r="H18" s="52">
        <v>1324054</v>
      </c>
      <c r="I18" s="52" t="s">
        <v>90</v>
      </c>
      <c r="J18" s="52" t="s">
        <v>71</v>
      </c>
      <c r="K18" s="52">
        <v>0.99772000000000005</v>
      </c>
      <c r="L18" s="52">
        <v>1</v>
      </c>
      <c r="M18" s="52">
        <v>1</v>
      </c>
      <c r="N18" s="52"/>
      <c r="O18" s="52">
        <v>0</v>
      </c>
      <c r="P18" s="52">
        <v>0</v>
      </c>
      <c r="Q18" s="52">
        <v>21</v>
      </c>
      <c r="R18" s="52"/>
      <c r="S18" s="52">
        <v>0</v>
      </c>
      <c r="T18" s="52">
        <v>0</v>
      </c>
      <c r="U18" s="52">
        <v>310</v>
      </c>
      <c r="V18" s="52">
        <f t="shared" si="0"/>
        <v>1321035.1568800001</v>
      </c>
      <c r="W18" s="52">
        <f t="shared" si="1"/>
        <v>1321035.1568800001</v>
      </c>
      <c r="X18" s="52">
        <v>0</v>
      </c>
      <c r="Y18" s="52">
        <v>0</v>
      </c>
      <c r="AA18" s="1" t="s">
        <v>179</v>
      </c>
      <c r="AB18" s="2">
        <v>68805.82493263272</v>
      </c>
    </row>
    <row r="19" spans="1:28" x14ac:dyDescent="0.25">
      <c r="A19" s="52">
        <v>2007</v>
      </c>
      <c r="B19" s="52" t="s">
        <v>35</v>
      </c>
      <c r="C19" s="52" t="s">
        <v>136</v>
      </c>
      <c r="D19" s="52">
        <v>24123</v>
      </c>
      <c r="E19" s="52">
        <v>34216</v>
      </c>
      <c r="F19" s="52">
        <v>27</v>
      </c>
      <c r="G19" s="52" t="s">
        <v>89</v>
      </c>
      <c r="H19" s="52">
        <v>508500</v>
      </c>
      <c r="I19" s="52" t="s">
        <v>90</v>
      </c>
      <c r="J19" s="52" t="s">
        <v>71</v>
      </c>
      <c r="K19" s="52">
        <v>0.99772000000000005</v>
      </c>
      <c r="L19" s="52">
        <v>1</v>
      </c>
      <c r="M19" s="52">
        <v>1</v>
      </c>
      <c r="N19" s="52"/>
      <c r="O19" s="52">
        <v>0</v>
      </c>
      <c r="P19" s="52">
        <v>0</v>
      </c>
      <c r="Q19" s="52">
        <v>21</v>
      </c>
      <c r="R19" s="52"/>
      <c r="S19" s="52">
        <v>0</v>
      </c>
      <c r="T19" s="52">
        <v>0</v>
      </c>
      <c r="U19" s="52">
        <v>310</v>
      </c>
      <c r="V19" s="52">
        <f t="shared" si="0"/>
        <v>507340.62000000005</v>
      </c>
      <c r="W19" s="52">
        <f t="shared" si="1"/>
        <v>507340.62000000005</v>
      </c>
      <c r="X19" s="52">
        <v>0</v>
      </c>
      <c r="Y19" s="52">
        <v>0</v>
      </c>
      <c r="AA19" s="1" t="s">
        <v>177</v>
      </c>
      <c r="AB19" s="2">
        <v>496568.91440000001</v>
      </c>
    </row>
    <row r="20" spans="1:28" x14ac:dyDescent="0.25">
      <c r="A20" s="52">
        <v>2007</v>
      </c>
      <c r="B20" s="52" t="s">
        <v>35</v>
      </c>
      <c r="C20" s="52" t="s">
        <v>136</v>
      </c>
      <c r="D20" s="52">
        <v>24123</v>
      </c>
      <c r="E20" s="52">
        <v>34216</v>
      </c>
      <c r="F20" s="52">
        <v>27</v>
      </c>
      <c r="G20" s="52" t="s">
        <v>89</v>
      </c>
      <c r="H20" s="52">
        <v>872089</v>
      </c>
      <c r="I20" s="52" t="s">
        <v>90</v>
      </c>
      <c r="J20" s="52" t="s">
        <v>71</v>
      </c>
      <c r="K20" s="52">
        <v>0.99772000000000005</v>
      </c>
      <c r="L20" s="52">
        <v>1</v>
      </c>
      <c r="M20" s="52">
        <v>1</v>
      </c>
      <c r="N20" s="52"/>
      <c r="O20" s="52">
        <v>0</v>
      </c>
      <c r="P20" s="52">
        <v>0</v>
      </c>
      <c r="Q20" s="52">
        <v>21</v>
      </c>
      <c r="R20" s="52"/>
      <c r="S20" s="52">
        <v>0</v>
      </c>
      <c r="T20" s="52">
        <v>0</v>
      </c>
      <c r="U20" s="52">
        <v>310</v>
      </c>
      <c r="V20" s="52">
        <f t="shared" si="0"/>
        <v>870100.63708000001</v>
      </c>
      <c r="W20" s="52">
        <f t="shared" si="1"/>
        <v>870100.63708000001</v>
      </c>
      <c r="X20" s="52">
        <v>0</v>
      </c>
      <c r="Y20" s="52">
        <v>0</v>
      </c>
      <c r="AA20" s="1" t="s">
        <v>178</v>
      </c>
      <c r="AB20" s="2">
        <v>153146.65935</v>
      </c>
    </row>
    <row r="21" spans="1:28" x14ac:dyDescent="0.25">
      <c r="A21" s="52">
        <v>2007</v>
      </c>
      <c r="B21" s="52" t="s">
        <v>35</v>
      </c>
      <c r="C21" s="52" t="s">
        <v>136</v>
      </c>
      <c r="D21" s="52">
        <v>24123</v>
      </c>
      <c r="E21" s="52">
        <v>34216</v>
      </c>
      <c r="F21" s="52">
        <v>27</v>
      </c>
      <c r="G21" s="52" t="s">
        <v>89</v>
      </c>
      <c r="H21" s="52">
        <v>360000</v>
      </c>
      <c r="I21" s="52" t="s">
        <v>90</v>
      </c>
      <c r="J21" s="52" t="s">
        <v>71</v>
      </c>
      <c r="K21" s="52">
        <v>0.99772000000000005</v>
      </c>
      <c r="L21" s="52">
        <v>1</v>
      </c>
      <c r="M21" s="52">
        <v>1</v>
      </c>
      <c r="N21" s="52"/>
      <c r="O21" s="52">
        <v>0</v>
      </c>
      <c r="P21" s="52">
        <v>0</v>
      </c>
      <c r="Q21" s="52">
        <v>21</v>
      </c>
      <c r="R21" s="52"/>
      <c r="S21" s="52">
        <v>0</v>
      </c>
      <c r="T21" s="52">
        <v>0</v>
      </c>
      <c r="U21" s="52">
        <v>310</v>
      </c>
      <c r="V21" s="52">
        <f t="shared" si="0"/>
        <v>359179.2</v>
      </c>
      <c r="W21" s="52">
        <f t="shared" si="1"/>
        <v>359179.2</v>
      </c>
      <c r="X21" s="52">
        <v>0</v>
      </c>
      <c r="Y21" s="52">
        <v>0</v>
      </c>
      <c r="AA21" s="1" t="s">
        <v>142</v>
      </c>
      <c r="AB21" s="2">
        <v>31576492.754105251</v>
      </c>
    </row>
    <row r="22" spans="1:28" x14ac:dyDescent="0.25">
      <c r="A22" s="52">
        <v>2007</v>
      </c>
      <c r="B22" s="52" t="s">
        <v>35</v>
      </c>
      <c r="C22" s="52" t="s">
        <v>136</v>
      </c>
      <c r="D22" s="52">
        <v>24123</v>
      </c>
      <c r="E22" s="52">
        <v>34216</v>
      </c>
      <c r="F22" s="52">
        <v>27</v>
      </c>
      <c r="G22" s="52" t="s">
        <v>89</v>
      </c>
      <c r="H22" s="52">
        <v>253990</v>
      </c>
      <c r="I22" s="52" t="s">
        <v>90</v>
      </c>
      <c r="J22" s="52" t="s">
        <v>71</v>
      </c>
      <c r="K22" s="52">
        <v>0.99772000000000005</v>
      </c>
      <c r="L22" s="52">
        <v>1</v>
      </c>
      <c r="M22" s="52">
        <v>1</v>
      </c>
      <c r="N22" s="52"/>
      <c r="O22" s="52">
        <v>0</v>
      </c>
      <c r="P22" s="52">
        <v>0</v>
      </c>
      <c r="Q22" s="52">
        <v>21</v>
      </c>
      <c r="R22" s="52"/>
      <c r="S22" s="52">
        <v>0</v>
      </c>
      <c r="T22" s="52">
        <v>0</v>
      </c>
      <c r="U22" s="52">
        <v>310</v>
      </c>
      <c r="V22" s="52">
        <f t="shared" si="0"/>
        <v>253410.90280000001</v>
      </c>
      <c r="W22" s="52">
        <f t="shared" si="1"/>
        <v>253410.90280000001</v>
      </c>
      <c r="X22" s="52">
        <v>0</v>
      </c>
      <c r="Y22" s="52">
        <v>0</v>
      </c>
    </row>
    <row r="23" spans="1:28" x14ac:dyDescent="0.25">
      <c r="A23" s="52">
        <v>2007</v>
      </c>
      <c r="B23" s="52" t="s">
        <v>35</v>
      </c>
      <c r="C23" s="52" t="s">
        <v>136</v>
      </c>
      <c r="D23" s="52">
        <v>24123</v>
      </c>
      <c r="E23" s="52">
        <v>34216</v>
      </c>
      <c r="F23" s="52">
        <v>27</v>
      </c>
      <c r="G23" s="52" t="s">
        <v>89</v>
      </c>
      <c r="H23" s="52">
        <v>655504.1</v>
      </c>
      <c r="I23" s="52" t="s">
        <v>90</v>
      </c>
      <c r="J23" s="52" t="s">
        <v>71</v>
      </c>
      <c r="K23" s="52">
        <v>0.99772000000000005</v>
      </c>
      <c r="L23" s="52">
        <v>1</v>
      </c>
      <c r="M23" s="52">
        <v>1</v>
      </c>
      <c r="N23" s="52"/>
      <c r="O23" s="52">
        <v>0</v>
      </c>
      <c r="P23" s="52">
        <v>0</v>
      </c>
      <c r="Q23" s="52">
        <v>21</v>
      </c>
      <c r="R23" s="52"/>
      <c r="S23" s="52">
        <v>0</v>
      </c>
      <c r="T23" s="52">
        <v>0</v>
      </c>
      <c r="U23" s="52">
        <v>310</v>
      </c>
      <c r="V23" s="52">
        <f t="shared" si="0"/>
        <v>654009.55065200001</v>
      </c>
      <c r="W23" s="52">
        <f t="shared" si="1"/>
        <v>654009.55065200001</v>
      </c>
      <c r="X23" s="52">
        <v>0</v>
      </c>
      <c r="Y23" s="52">
        <v>0</v>
      </c>
    </row>
    <row r="24" spans="1:28" x14ac:dyDescent="0.25">
      <c r="A24" s="52">
        <v>2007</v>
      </c>
      <c r="B24" s="52" t="s">
        <v>35</v>
      </c>
      <c r="C24" s="52" t="s">
        <v>136</v>
      </c>
      <c r="D24" s="52">
        <v>24123</v>
      </c>
      <c r="E24" s="52">
        <v>34216</v>
      </c>
      <c r="F24" s="52">
        <v>27</v>
      </c>
      <c r="G24" s="52" t="s">
        <v>89</v>
      </c>
      <c r="H24" s="52">
        <v>626192</v>
      </c>
      <c r="I24" s="52" t="s">
        <v>90</v>
      </c>
      <c r="J24" s="52" t="s">
        <v>71</v>
      </c>
      <c r="K24" s="52">
        <v>0.99772000000000005</v>
      </c>
      <c r="L24" s="52">
        <v>1</v>
      </c>
      <c r="M24" s="52">
        <v>1</v>
      </c>
      <c r="N24" s="52"/>
      <c r="O24" s="52">
        <v>0</v>
      </c>
      <c r="P24" s="52">
        <v>0</v>
      </c>
      <c r="Q24" s="52">
        <v>21</v>
      </c>
      <c r="R24" s="52"/>
      <c r="S24" s="52">
        <v>0</v>
      </c>
      <c r="T24" s="52">
        <v>0</v>
      </c>
      <c r="U24" s="52">
        <v>310</v>
      </c>
      <c r="V24" s="52">
        <f t="shared" si="0"/>
        <v>624764.28224000009</v>
      </c>
      <c r="W24" s="52">
        <f t="shared" si="1"/>
        <v>624764.28224000009</v>
      </c>
      <c r="X24" s="52">
        <v>0</v>
      </c>
      <c r="Y24" s="52">
        <v>0</v>
      </c>
    </row>
    <row r="25" spans="1:28" x14ac:dyDescent="0.25">
      <c r="A25" s="52">
        <v>2007</v>
      </c>
      <c r="B25" s="52" t="s">
        <v>35</v>
      </c>
      <c r="C25" s="52" t="s">
        <v>136</v>
      </c>
      <c r="D25" s="52">
        <v>24123</v>
      </c>
      <c r="E25" s="52">
        <v>34216</v>
      </c>
      <c r="F25" s="52">
        <v>27</v>
      </c>
      <c r="G25" s="52" t="s">
        <v>89</v>
      </c>
      <c r="H25" s="52">
        <v>511500</v>
      </c>
      <c r="I25" s="52" t="s">
        <v>90</v>
      </c>
      <c r="J25" s="52" t="s">
        <v>71</v>
      </c>
      <c r="K25" s="52">
        <v>0.99772000000000005</v>
      </c>
      <c r="L25" s="52">
        <v>1</v>
      </c>
      <c r="M25" s="52">
        <v>1</v>
      </c>
      <c r="N25" s="52"/>
      <c r="O25" s="52">
        <v>0</v>
      </c>
      <c r="P25" s="52">
        <v>0</v>
      </c>
      <c r="Q25" s="52">
        <v>21</v>
      </c>
      <c r="R25" s="52"/>
      <c r="S25" s="52">
        <v>0</v>
      </c>
      <c r="T25" s="52">
        <v>0</v>
      </c>
      <c r="U25" s="52">
        <v>310</v>
      </c>
      <c r="V25" s="52">
        <f t="shared" si="0"/>
        <v>510333.78</v>
      </c>
      <c r="W25" s="52">
        <f t="shared" si="1"/>
        <v>510333.78</v>
      </c>
      <c r="X25" s="52">
        <v>0</v>
      </c>
      <c r="Y25" s="52">
        <v>0</v>
      </c>
    </row>
    <row r="26" spans="1:28" x14ac:dyDescent="0.25">
      <c r="A26" s="52">
        <v>2007</v>
      </c>
      <c r="B26" s="52" t="s">
        <v>35</v>
      </c>
      <c r="C26" s="52" t="s">
        <v>136</v>
      </c>
      <c r="D26" s="52">
        <v>24123</v>
      </c>
      <c r="E26" s="52">
        <v>34216</v>
      </c>
      <c r="F26" s="52">
        <v>27</v>
      </c>
      <c r="G26" s="52" t="s">
        <v>89</v>
      </c>
      <c r="H26" s="52">
        <v>1925648</v>
      </c>
      <c r="I26" s="52" t="s">
        <v>90</v>
      </c>
      <c r="J26" s="52" t="s">
        <v>71</v>
      </c>
      <c r="K26" s="52">
        <v>0.99772000000000005</v>
      </c>
      <c r="L26" s="52">
        <v>1</v>
      </c>
      <c r="M26" s="52">
        <v>1</v>
      </c>
      <c r="N26" s="52"/>
      <c r="O26" s="52">
        <v>0</v>
      </c>
      <c r="P26" s="52">
        <v>0</v>
      </c>
      <c r="Q26" s="52">
        <v>21</v>
      </c>
      <c r="R26" s="52"/>
      <c r="S26" s="52">
        <v>0</v>
      </c>
      <c r="T26" s="52">
        <v>0</v>
      </c>
      <c r="U26" s="52">
        <v>310</v>
      </c>
      <c r="V26" s="52">
        <f t="shared" si="0"/>
        <v>1921257.5225600002</v>
      </c>
      <c r="W26" s="52">
        <f t="shared" si="1"/>
        <v>1921257.5225600002</v>
      </c>
      <c r="X26" s="52">
        <v>0</v>
      </c>
      <c r="Y26" s="52">
        <v>0</v>
      </c>
    </row>
    <row r="27" spans="1:28" x14ac:dyDescent="0.25">
      <c r="A27" s="52">
        <v>2007</v>
      </c>
      <c r="B27" s="52" t="s">
        <v>35</v>
      </c>
      <c r="C27" s="52" t="s">
        <v>136</v>
      </c>
      <c r="D27" s="52">
        <v>24123</v>
      </c>
      <c r="E27" s="52">
        <v>34216</v>
      </c>
      <c r="F27" s="52">
        <v>27</v>
      </c>
      <c r="G27" s="52" t="s">
        <v>89</v>
      </c>
      <c r="H27" s="52">
        <v>90.427000000000007</v>
      </c>
      <c r="I27" s="52" t="s">
        <v>90</v>
      </c>
      <c r="J27" s="52" t="s">
        <v>71</v>
      </c>
      <c r="K27" s="52">
        <v>0.99772000000000005</v>
      </c>
      <c r="L27" s="52">
        <v>1</v>
      </c>
      <c r="M27" s="52">
        <v>1</v>
      </c>
      <c r="N27" s="52"/>
      <c r="O27" s="52">
        <v>0</v>
      </c>
      <c r="P27" s="52">
        <v>0</v>
      </c>
      <c r="Q27" s="52">
        <v>21</v>
      </c>
      <c r="R27" s="52"/>
      <c r="S27" s="52">
        <v>0</v>
      </c>
      <c r="T27" s="52">
        <v>0</v>
      </c>
      <c r="U27" s="52">
        <v>310</v>
      </c>
      <c r="V27" s="52">
        <f t="shared" si="0"/>
        <v>90.22082644000001</v>
      </c>
      <c r="W27" s="52">
        <f t="shared" si="1"/>
        <v>90.22082644000001</v>
      </c>
      <c r="X27" s="52">
        <v>0</v>
      </c>
      <c r="Y27" s="52">
        <v>0</v>
      </c>
    </row>
    <row r="28" spans="1:28" x14ac:dyDescent="0.25">
      <c r="A28" s="52">
        <v>2007</v>
      </c>
      <c r="B28" s="52" t="s">
        <v>35</v>
      </c>
      <c r="C28" s="52" t="s">
        <v>136</v>
      </c>
      <c r="D28" s="52">
        <v>24123</v>
      </c>
      <c r="E28" s="52">
        <v>34216</v>
      </c>
      <c r="F28" s="52">
        <v>27</v>
      </c>
      <c r="G28" s="52" t="s">
        <v>89</v>
      </c>
      <c r="H28" s="52">
        <v>1770103</v>
      </c>
      <c r="I28" s="52" t="s">
        <v>90</v>
      </c>
      <c r="J28" s="52" t="s">
        <v>71</v>
      </c>
      <c r="K28" s="52">
        <v>0.99772000000000005</v>
      </c>
      <c r="L28" s="52">
        <v>1</v>
      </c>
      <c r="M28" s="52">
        <v>1</v>
      </c>
      <c r="N28" s="52"/>
      <c r="O28" s="52">
        <v>0</v>
      </c>
      <c r="P28" s="52">
        <v>0</v>
      </c>
      <c r="Q28" s="52">
        <v>21</v>
      </c>
      <c r="R28" s="52"/>
      <c r="S28" s="52">
        <v>0</v>
      </c>
      <c r="T28" s="52">
        <v>0</v>
      </c>
      <c r="U28" s="52">
        <v>310</v>
      </c>
      <c r="V28" s="52">
        <f t="shared" si="0"/>
        <v>1766067.1651600001</v>
      </c>
      <c r="W28" s="52">
        <f t="shared" si="1"/>
        <v>1766067.1651600001</v>
      </c>
      <c r="X28" s="52">
        <v>0</v>
      </c>
      <c r="Y28" s="52">
        <v>0</v>
      </c>
    </row>
    <row r="29" spans="1:28" x14ac:dyDescent="0.25">
      <c r="A29" s="52">
        <v>2007</v>
      </c>
      <c r="B29" s="52" t="s">
        <v>35</v>
      </c>
      <c r="C29" s="52" t="s">
        <v>136</v>
      </c>
      <c r="D29" s="52">
        <v>24123</v>
      </c>
      <c r="E29" s="52">
        <v>34216</v>
      </c>
      <c r="F29" s="52">
        <v>27</v>
      </c>
      <c r="G29" s="52" t="s">
        <v>89</v>
      </c>
      <c r="H29" s="52">
        <v>308303</v>
      </c>
      <c r="I29" s="52" t="s">
        <v>90</v>
      </c>
      <c r="J29" s="52" t="s">
        <v>71</v>
      </c>
      <c r="K29" s="52">
        <v>0.99772000000000005</v>
      </c>
      <c r="L29" s="52">
        <v>1</v>
      </c>
      <c r="M29" s="52">
        <v>1</v>
      </c>
      <c r="N29" s="52"/>
      <c r="O29" s="52">
        <v>0</v>
      </c>
      <c r="P29" s="52">
        <v>0</v>
      </c>
      <c r="Q29" s="52">
        <v>21</v>
      </c>
      <c r="R29" s="52"/>
      <c r="S29" s="52">
        <v>0</v>
      </c>
      <c r="T29" s="52">
        <v>0</v>
      </c>
      <c r="U29" s="52">
        <v>310</v>
      </c>
      <c r="V29" s="52">
        <f t="shared" si="0"/>
        <v>307600.06916000001</v>
      </c>
      <c r="W29" s="52">
        <f t="shared" si="1"/>
        <v>307600.06916000001</v>
      </c>
      <c r="X29" s="52">
        <v>0</v>
      </c>
      <c r="Y29" s="52">
        <v>0</v>
      </c>
    </row>
    <row r="30" spans="1:28" x14ac:dyDescent="0.25">
      <c r="A30" s="52">
        <v>2007</v>
      </c>
      <c r="B30" s="52" t="s">
        <v>104</v>
      </c>
      <c r="C30" s="52" t="s">
        <v>178</v>
      </c>
      <c r="D30" s="52">
        <v>27110</v>
      </c>
      <c r="E30" s="52">
        <v>71116</v>
      </c>
      <c r="F30" s="52">
        <v>27</v>
      </c>
      <c r="G30" s="52" t="s">
        <v>89</v>
      </c>
      <c r="H30" s="52">
        <v>898.5</v>
      </c>
      <c r="I30" s="52" t="s">
        <v>90</v>
      </c>
      <c r="J30" s="52" t="s">
        <v>71</v>
      </c>
      <c r="K30" s="52">
        <v>1.5</v>
      </c>
      <c r="L30" s="52">
        <v>1</v>
      </c>
      <c r="M30" s="52">
        <v>1</v>
      </c>
      <c r="N30" s="52" t="s">
        <v>73</v>
      </c>
      <c r="O30" s="52">
        <v>0</v>
      </c>
      <c r="P30" s="52">
        <v>1</v>
      </c>
      <c r="Q30" s="52">
        <v>21</v>
      </c>
      <c r="R30" s="52"/>
      <c r="S30" s="52">
        <v>0</v>
      </c>
      <c r="T30" s="52">
        <v>0</v>
      </c>
      <c r="U30" s="52">
        <v>310</v>
      </c>
      <c r="V30" s="52">
        <f t="shared" si="0"/>
        <v>1347.75</v>
      </c>
      <c r="W30" s="52">
        <f t="shared" si="1"/>
        <v>1347.75</v>
      </c>
      <c r="X30" s="52">
        <f t="shared" ref="X30:X61" si="2">(V30-((K30*H30*L30*M30)+(S30*H30*T30*U30)))/Q30</f>
        <v>0</v>
      </c>
      <c r="Y30" s="52">
        <f t="shared" ref="Y30:Y67" si="3">(V30-((K30*H30*L30*M30)+(O30*H30*P30*Q30)))/U30</f>
        <v>0</v>
      </c>
    </row>
    <row r="31" spans="1:28" x14ac:dyDescent="0.25">
      <c r="A31" s="52">
        <v>2007</v>
      </c>
      <c r="B31" s="52" t="s">
        <v>104</v>
      </c>
      <c r="C31" s="52" t="s">
        <v>178</v>
      </c>
      <c r="D31" s="52">
        <v>27110</v>
      </c>
      <c r="E31" s="52">
        <v>71116</v>
      </c>
      <c r="F31" s="52">
        <v>27</v>
      </c>
      <c r="G31" s="52" t="s">
        <v>89</v>
      </c>
      <c r="H31" s="52">
        <v>7</v>
      </c>
      <c r="I31" s="52" t="s">
        <v>90</v>
      </c>
      <c r="J31" s="52" t="s">
        <v>71</v>
      </c>
      <c r="K31" s="52">
        <v>1.5</v>
      </c>
      <c r="L31" s="52">
        <v>1</v>
      </c>
      <c r="M31" s="52">
        <v>1</v>
      </c>
      <c r="N31" s="52" t="s">
        <v>73</v>
      </c>
      <c r="O31" s="52">
        <v>0</v>
      </c>
      <c r="P31" s="52">
        <v>1</v>
      </c>
      <c r="Q31" s="52">
        <v>21</v>
      </c>
      <c r="R31" s="52"/>
      <c r="S31" s="52">
        <v>0</v>
      </c>
      <c r="T31" s="52">
        <v>0</v>
      </c>
      <c r="U31" s="52">
        <v>310</v>
      </c>
      <c r="V31" s="52">
        <f t="shared" si="0"/>
        <v>10.5</v>
      </c>
      <c r="W31" s="52">
        <f t="shared" si="1"/>
        <v>10.5</v>
      </c>
      <c r="X31" s="52">
        <f t="shared" si="2"/>
        <v>0</v>
      </c>
      <c r="Y31" s="52">
        <f t="shared" si="3"/>
        <v>0</v>
      </c>
    </row>
    <row r="32" spans="1:28" x14ac:dyDescent="0.25">
      <c r="A32" s="52">
        <v>2007</v>
      </c>
      <c r="B32" s="52" t="s">
        <v>104</v>
      </c>
      <c r="C32" s="52" t="s">
        <v>178</v>
      </c>
      <c r="D32" s="52">
        <v>27110</v>
      </c>
      <c r="E32" s="52">
        <v>71116</v>
      </c>
      <c r="F32" s="52">
        <v>27</v>
      </c>
      <c r="G32" s="52" t="s">
        <v>89</v>
      </c>
      <c r="H32" s="52">
        <v>14184.74</v>
      </c>
      <c r="I32" s="52" t="s">
        <v>90</v>
      </c>
      <c r="J32" s="52" t="s">
        <v>71</v>
      </c>
      <c r="K32" s="52">
        <v>1.5</v>
      </c>
      <c r="L32" s="52">
        <v>1</v>
      </c>
      <c r="M32" s="52">
        <v>1</v>
      </c>
      <c r="N32" s="52" t="s">
        <v>73</v>
      </c>
      <c r="O32" s="52">
        <v>0</v>
      </c>
      <c r="P32" s="52">
        <v>1</v>
      </c>
      <c r="Q32" s="52">
        <v>21</v>
      </c>
      <c r="R32" s="52"/>
      <c r="S32" s="52">
        <v>0</v>
      </c>
      <c r="T32" s="52">
        <v>0</v>
      </c>
      <c r="U32" s="52">
        <v>310</v>
      </c>
      <c r="V32" s="52">
        <f t="shared" si="0"/>
        <v>21277.11</v>
      </c>
      <c r="W32" s="52">
        <f t="shared" si="1"/>
        <v>21277.11</v>
      </c>
      <c r="X32" s="52">
        <f t="shared" si="2"/>
        <v>0</v>
      </c>
      <c r="Y32" s="52">
        <f t="shared" si="3"/>
        <v>0</v>
      </c>
    </row>
    <row r="33" spans="1:25" x14ac:dyDescent="0.25">
      <c r="A33" s="52">
        <v>2007</v>
      </c>
      <c r="B33" s="52" t="s">
        <v>104</v>
      </c>
      <c r="C33" s="52" t="s">
        <v>178</v>
      </c>
      <c r="D33" s="52">
        <v>27110</v>
      </c>
      <c r="E33" s="52">
        <v>71116</v>
      </c>
      <c r="F33" s="52">
        <v>27</v>
      </c>
      <c r="G33" s="52" t="s">
        <v>89</v>
      </c>
      <c r="H33" s="52">
        <v>2011</v>
      </c>
      <c r="I33" s="52" t="s">
        <v>90</v>
      </c>
      <c r="J33" s="52" t="s">
        <v>71</v>
      </c>
      <c r="K33" s="52">
        <v>1.5</v>
      </c>
      <c r="L33" s="52">
        <v>1</v>
      </c>
      <c r="M33" s="52">
        <v>1</v>
      </c>
      <c r="N33" s="52" t="s">
        <v>73</v>
      </c>
      <c r="O33" s="52">
        <v>0</v>
      </c>
      <c r="P33" s="52">
        <v>1</v>
      </c>
      <c r="Q33" s="52">
        <v>21</v>
      </c>
      <c r="R33" s="52"/>
      <c r="S33" s="52">
        <v>0</v>
      </c>
      <c r="T33" s="52">
        <v>0</v>
      </c>
      <c r="U33" s="52">
        <v>310</v>
      </c>
      <c r="V33" s="52">
        <f t="shared" si="0"/>
        <v>3016.5</v>
      </c>
      <c r="W33" s="52">
        <f t="shared" si="1"/>
        <v>3016.5</v>
      </c>
      <c r="X33" s="52">
        <f t="shared" si="2"/>
        <v>0</v>
      </c>
      <c r="Y33" s="52">
        <f t="shared" si="3"/>
        <v>0</v>
      </c>
    </row>
    <row r="34" spans="1:25" x14ac:dyDescent="0.25">
      <c r="A34" s="52">
        <v>2007</v>
      </c>
      <c r="B34" s="52" t="s">
        <v>104</v>
      </c>
      <c r="C34" s="52" t="s">
        <v>178</v>
      </c>
      <c r="D34" s="52">
        <v>27110</v>
      </c>
      <c r="E34" s="52">
        <v>71116</v>
      </c>
      <c r="F34" s="52">
        <v>27</v>
      </c>
      <c r="G34" s="52" t="s">
        <v>89</v>
      </c>
      <c r="H34" s="52">
        <v>665</v>
      </c>
      <c r="I34" s="52" t="s">
        <v>90</v>
      </c>
      <c r="J34" s="52" t="s">
        <v>71</v>
      </c>
      <c r="K34" s="52">
        <v>1.5</v>
      </c>
      <c r="L34" s="52">
        <v>1</v>
      </c>
      <c r="M34" s="52">
        <v>1</v>
      </c>
      <c r="N34" s="52" t="s">
        <v>73</v>
      </c>
      <c r="O34" s="52">
        <v>0</v>
      </c>
      <c r="P34" s="52">
        <v>1</v>
      </c>
      <c r="Q34" s="52">
        <v>21</v>
      </c>
      <c r="R34" s="52"/>
      <c r="S34" s="52">
        <v>0</v>
      </c>
      <c r="T34" s="52">
        <v>0</v>
      </c>
      <c r="U34" s="52">
        <v>310</v>
      </c>
      <c r="V34" s="52">
        <f t="shared" si="0"/>
        <v>997.5</v>
      </c>
      <c r="W34" s="52">
        <f t="shared" si="1"/>
        <v>997.5</v>
      </c>
      <c r="X34" s="52">
        <f t="shared" si="2"/>
        <v>0</v>
      </c>
      <c r="Y34" s="52">
        <f t="shared" si="3"/>
        <v>0</v>
      </c>
    </row>
    <row r="35" spans="1:25" x14ac:dyDescent="0.25">
      <c r="A35" s="52">
        <v>2007</v>
      </c>
      <c r="B35" s="52" t="s">
        <v>104</v>
      </c>
      <c r="C35" s="52" t="s">
        <v>178</v>
      </c>
      <c r="D35" s="52">
        <v>27110</v>
      </c>
      <c r="E35" s="52">
        <v>71116</v>
      </c>
      <c r="F35" s="52">
        <v>27</v>
      </c>
      <c r="G35" s="52" t="s">
        <v>89</v>
      </c>
      <c r="H35" s="52">
        <v>13561</v>
      </c>
      <c r="I35" s="52" t="s">
        <v>90</v>
      </c>
      <c r="J35" s="52" t="s">
        <v>71</v>
      </c>
      <c r="K35" s="52">
        <v>1.5</v>
      </c>
      <c r="L35" s="52">
        <v>1</v>
      </c>
      <c r="M35" s="52">
        <v>1</v>
      </c>
      <c r="N35" s="52" t="s">
        <v>73</v>
      </c>
      <c r="O35" s="52">
        <v>0</v>
      </c>
      <c r="P35" s="52">
        <v>1</v>
      </c>
      <c r="Q35" s="52">
        <v>21</v>
      </c>
      <c r="R35" s="52"/>
      <c r="S35" s="52">
        <v>0</v>
      </c>
      <c r="T35" s="52">
        <v>0</v>
      </c>
      <c r="U35" s="52">
        <v>310</v>
      </c>
      <c r="V35" s="52">
        <f t="shared" si="0"/>
        <v>20341.5</v>
      </c>
      <c r="W35" s="52">
        <f t="shared" si="1"/>
        <v>20341.5</v>
      </c>
      <c r="X35" s="52">
        <f t="shared" si="2"/>
        <v>0</v>
      </c>
      <c r="Y35" s="52">
        <f t="shared" si="3"/>
        <v>0</v>
      </c>
    </row>
    <row r="36" spans="1:25" x14ac:dyDescent="0.25">
      <c r="A36" s="52">
        <v>2007</v>
      </c>
      <c r="B36" s="52" t="s">
        <v>104</v>
      </c>
      <c r="C36" s="52" t="s">
        <v>178</v>
      </c>
      <c r="D36" s="52">
        <v>27110</v>
      </c>
      <c r="E36" s="52">
        <v>71116</v>
      </c>
      <c r="F36" s="52">
        <v>27</v>
      </c>
      <c r="G36" s="52" t="s">
        <v>89</v>
      </c>
      <c r="H36" s="52">
        <v>3</v>
      </c>
      <c r="I36" s="52" t="s">
        <v>90</v>
      </c>
      <c r="J36" s="52" t="s">
        <v>71</v>
      </c>
      <c r="K36" s="52">
        <v>1.5</v>
      </c>
      <c r="L36" s="52">
        <v>1</v>
      </c>
      <c r="M36" s="52">
        <v>1</v>
      </c>
      <c r="N36" s="52" t="s">
        <v>73</v>
      </c>
      <c r="O36" s="52">
        <v>0</v>
      </c>
      <c r="P36" s="52">
        <v>1</v>
      </c>
      <c r="Q36" s="52">
        <v>21</v>
      </c>
      <c r="R36" s="52"/>
      <c r="S36" s="52">
        <v>0</v>
      </c>
      <c r="T36" s="52">
        <v>0</v>
      </c>
      <c r="U36" s="52">
        <v>310</v>
      </c>
      <c r="V36" s="52">
        <f t="shared" si="0"/>
        <v>4.5</v>
      </c>
      <c r="W36" s="52">
        <f t="shared" si="1"/>
        <v>4.5</v>
      </c>
      <c r="X36" s="52">
        <f t="shared" si="2"/>
        <v>0</v>
      </c>
      <c r="Y36" s="52">
        <f t="shared" si="3"/>
        <v>0</v>
      </c>
    </row>
    <row r="37" spans="1:25" x14ac:dyDescent="0.25">
      <c r="A37" s="52">
        <v>2007</v>
      </c>
      <c r="B37" s="52" t="s">
        <v>104</v>
      </c>
      <c r="C37" s="52" t="s">
        <v>178</v>
      </c>
      <c r="D37" s="52">
        <v>27110</v>
      </c>
      <c r="E37" s="52">
        <v>71116</v>
      </c>
      <c r="F37" s="52">
        <v>27</v>
      </c>
      <c r="G37" s="52" t="s">
        <v>89</v>
      </c>
      <c r="H37" s="52">
        <v>22018</v>
      </c>
      <c r="I37" s="52" t="s">
        <v>90</v>
      </c>
      <c r="J37" s="52" t="s">
        <v>71</v>
      </c>
      <c r="K37" s="52">
        <v>1.5</v>
      </c>
      <c r="L37" s="52">
        <v>1</v>
      </c>
      <c r="M37" s="52">
        <v>1</v>
      </c>
      <c r="N37" s="52" t="s">
        <v>73</v>
      </c>
      <c r="O37" s="52">
        <v>0</v>
      </c>
      <c r="P37" s="52">
        <v>1</v>
      </c>
      <c r="Q37" s="52">
        <v>21</v>
      </c>
      <c r="R37" s="52"/>
      <c r="S37" s="52">
        <v>0</v>
      </c>
      <c r="T37" s="52">
        <v>0</v>
      </c>
      <c r="U37" s="52">
        <v>310</v>
      </c>
      <c r="V37" s="52">
        <f t="shared" si="0"/>
        <v>33027</v>
      </c>
      <c r="W37" s="52">
        <f t="shared" si="1"/>
        <v>33027</v>
      </c>
      <c r="X37" s="52">
        <f t="shared" si="2"/>
        <v>0</v>
      </c>
      <c r="Y37" s="52">
        <f t="shared" si="3"/>
        <v>0</v>
      </c>
    </row>
    <row r="38" spans="1:25" x14ac:dyDescent="0.25">
      <c r="A38" s="52">
        <v>2007</v>
      </c>
      <c r="B38" s="52" t="s">
        <v>104</v>
      </c>
      <c r="C38" s="52" t="s">
        <v>178</v>
      </c>
      <c r="D38" s="52">
        <v>27110</v>
      </c>
      <c r="E38" s="52">
        <v>71116</v>
      </c>
      <c r="F38" s="52">
        <v>27</v>
      </c>
      <c r="G38" s="52" t="s">
        <v>89</v>
      </c>
      <c r="H38" s="52">
        <v>6868.3630000000003</v>
      </c>
      <c r="I38" s="52" t="s">
        <v>90</v>
      </c>
      <c r="J38" s="52" t="s">
        <v>71</v>
      </c>
      <c r="K38" s="52">
        <v>1.5</v>
      </c>
      <c r="L38" s="52">
        <v>1</v>
      </c>
      <c r="M38" s="52">
        <v>1</v>
      </c>
      <c r="N38" s="52" t="s">
        <v>73</v>
      </c>
      <c r="O38" s="52">
        <v>0</v>
      </c>
      <c r="P38" s="52">
        <v>1</v>
      </c>
      <c r="Q38" s="52">
        <v>21</v>
      </c>
      <c r="R38" s="52"/>
      <c r="S38" s="52">
        <v>0</v>
      </c>
      <c r="T38" s="52">
        <v>0</v>
      </c>
      <c r="U38" s="52">
        <v>310</v>
      </c>
      <c r="V38" s="52">
        <f t="shared" si="0"/>
        <v>10302.5445</v>
      </c>
      <c r="W38" s="52">
        <f t="shared" si="1"/>
        <v>10302.5445</v>
      </c>
      <c r="X38" s="52">
        <f t="shared" si="2"/>
        <v>0</v>
      </c>
      <c r="Y38" s="52">
        <f t="shared" si="3"/>
        <v>0</v>
      </c>
    </row>
    <row r="39" spans="1:25" x14ac:dyDescent="0.25">
      <c r="A39" s="52">
        <v>2007</v>
      </c>
      <c r="B39" s="52" t="s">
        <v>104</v>
      </c>
      <c r="C39" s="52" t="s">
        <v>178</v>
      </c>
      <c r="D39" s="52">
        <v>27110</v>
      </c>
      <c r="E39" s="52">
        <v>71116</v>
      </c>
      <c r="F39" s="52">
        <v>27</v>
      </c>
      <c r="G39" s="52" t="s">
        <v>89</v>
      </c>
      <c r="H39" s="52">
        <v>9220</v>
      </c>
      <c r="I39" s="52" t="s">
        <v>90</v>
      </c>
      <c r="J39" s="52" t="s">
        <v>71</v>
      </c>
      <c r="K39" s="52">
        <v>1.5</v>
      </c>
      <c r="L39" s="52">
        <v>1</v>
      </c>
      <c r="M39" s="52">
        <v>1</v>
      </c>
      <c r="N39" s="52" t="s">
        <v>73</v>
      </c>
      <c r="O39" s="52">
        <v>0</v>
      </c>
      <c r="P39" s="52">
        <v>1</v>
      </c>
      <c r="Q39" s="52">
        <v>21</v>
      </c>
      <c r="R39" s="52"/>
      <c r="S39" s="52">
        <v>0</v>
      </c>
      <c r="T39" s="52">
        <v>0</v>
      </c>
      <c r="U39" s="52">
        <v>310</v>
      </c>
      <c r="V39" s="52">
        <f t="shared" si="0"/>
        <v>13830</v>
      </c>
      <c r="W39" s="52">
        <f t="shared" si="1"/>
        <v>13830</v>
      </c>
      <c r="X39" s="52">
        <f t="shared" si="2"/>
        <v>0</v>
      </c>
      <c r="Y39" s="52">
        <f t="shared" si="3"/>
        <v>0</v>
      </c>
    </row>
    <row r="40" spans="1:25" x14ac:dyDescent="0.25">
      <c r="A40" s="52">
        <v>2007</v>
      </c>
      <c r="B40" s="52" t="s">
        <v>104</v>
      </c>
      <c r="C40" s="52" t="s">
        <v>178</v>
      </c>
      <c r="D40" s="52">
        <v>27110</v>
      </c>
      <c r="E40" s="52">
        <v>71116</v>
      </c>
      <c r="F40" s="52">
        <v>27</v>
      </c>
      <c r="G40" s="52" t="s">
        <v>89</v>
      </c>
      <c r="H40" s="52">
        <v>156</v>
      </c>
      <c r="I40" s="52" t="s">
        <v>90</v>
      </c>
      <c r="J40" s="52" t="s">
        <v>71</v>
      </c>
      <c r="K40" s="52">
        <v>1.5</v>
      </c>
      <c r="L40" s="52">
        <v>1</v>
      </c>
      <c r="M40" s="52">
        <v>1</v>
      </c>
      <c r="N40" s="52" t="s">
        <v>73</v>
      </c>
      <c r="O40" s="52">
        <v>0</v>
      </c>
      <c r="P40" s="52">
        <v>1</v>
      </c>
      <c r="Q40" s="52">
        <v>21</v>
      </c>
      <c r="R40" s="52"/>
      <c r="S40" s="52">
        <v>0</v>
      </c>
      <c r="T40" s="52">
        <v>0</v>
      </c>
      <c r="U40" s="52">
        <v>310</v>
      </c>
      <c r="V40" s="52">
        <f t="shared" si="0"/>
        <v>234</v>
      </c>
      <c r="W40" s="52">
        <f t="shared" si="1"/>
        <v>234</v>
      </c>
      <c r="X40" s="52">
        <f t="shared" si="2"/>
        <v>0</v>
      </c>
      <c r="Y40" s="52">
        <f t="shared" si="3"/>
        <v>0</v>
      </c>
    </row>
    <row r="41" spans="1:25" x14ac:dyDescent="0.25">
      <c r="A41" s="52">
        <v>2007</v>
      </c>
      <c r="B41" s="52" t="s">
        <v>104</v>
      </c>
      <c r="C41" s="52" t="s">
        <v>178</v>
      </c>
      <c r="D41" s="52">
        <v>27110</v>
      </c>
      <c r="E41" s="52">
        <v>71116</v>
      </c>
      <c r="F41" s="52">
        <v>27</v>
      </c>
      <c r="G41" s="52" t="s">
        <v>89</v>
      </c>
      <c r="H41" s="52">
        <v>1011</v>
      </c>
      <c r="I41" s="52" t="s">
        <v>90</v>
      </c>
      <c r="J41" s="52" t="s">
        <v>71</v>
      </c>
      <c r="K41" s="52">
        <v>1.5</v>
      </c>
      <c r="L41" s="52">
        <v>1</v>
      </c>
      <c r="M41" s="52">
        <v>1</v>
      </c>
      <c r="N41" s="52" t="s">
        <v>73</v>
      </c>
      <c r="O41" s="52">
        <v>0</v>
      </c>
      <c r="P41" s="52">
        <v>1</v>
      </c>
      <c r="Q41" s="52">
        <v>21</v>
      </c>
      <c r="R41" s="52"/>
      <c r="S41" s="52">
        <v>0</v>
      </c>
      <c r="T41" s="52">
        <v>0</v>
      </c>
      <c r="U41" s="52">
        <v>310</v>
      </c>
      <c r="V41" s="52">
        <f t="shared" si="0"/>
        <v>1516.5</v>
      </c>
      <c r="W41" s="52">
        <f t="shared" si="1"/>
        <v>1516.5</v>
      </c>
      <c r="X41" s="52">
        <f t="shared" si="2"/>
        <v>0</v>
      </c>
      <c r="Y41" s="52">
        <f t="shared" si="3"/>
        <v>0</v>
      </c>
    </row>
    <row r="42" spans="1:25" x14ac:dyDescent="0.25">
      <c r="A42" s="52">
        <v>2007</v>
      </c>
      <c r="B42" s="52" t="s">
        <v>104</v>
      </c>
      <c r="C42" s="52" t="s">
        <v>178</v>
      </c>
      <c r="D42" s="52">
        <v>27110</v>
      </c>
      <c r="E42" s="52">
        <v>71116</v>
      </c>
      <c r="F42" s="52">
        <v>27</v>
      </c>
      <c r="G42" s="52" t="s">
        <v>89</v>
      </c>
      <c r="H42" s="52">
        <v>5023</v>
      </c>
      <c r="I42" s="52" t="s">
        <v>90</v>
      </c>
      <c r="J42" s="52" t="s">
        <v>71</v>
      </c>
      <c r="K42" s="52">
        <v>1.5</v>
      </c>
      <c r="L42" s="52">
        <v>1</v>
      </c>
      <c r="M42" s="52">
        <v>1</v>
      </c>
      <c r="N42" s="52" t="s">
        <v>73</v>
      </c>
      <c r="O42" s="52">
        <v>0</v>
      </c>
      <c r="P42" s="52">
        <v>1</v>
      </c>
      <c r="Q42" s="52">
        <v>21</v>
      </c>
      <c r="R42" s="52"/>
      <c r="S42" s="52">
        <v>0</v>
      </c>
      <c r="T42" s="52">
        <v>0</v>
      </c>
      <c r="U42" s="52">
        <v>310</v>
      </c>
      <c r="V42" s="52">
        <f t="shared" si="0"/>
        <v>7534.5</v>
      </c>
      <c r="W42" s="52">
        <f t="shared" si="1"/>
        <v>7534.5</v>
      </c>
      <c r="X42" s="52">
        <f t="shared" si="2"/>
        <v>0</v>
      </c>
      <c r="Y42" s="52">
        <f t="shared" si="3"/>
        <v>0</v>
      </c>
    </row>
    <row r="43" spans="1:25" x14ac:dyDescent="0.25">
      <c r="A43" s="52">
        <v>2007</v>
      </c>
      <c r="B43" s="52" t="s">
        <v>104</v>
      </c>
      <c r="C43" s="52" t="s">
        <v>178</v>
      </c>
      <c r="D43" s="52">
        <v>27110</v>
      </c>
      <c r="E43" s="52">
        <v>71116</v>
      </c>
      <c r="F43" s="52">
        <v>27</v>
      </c>
      <c r="G43" s="52" t="s">
        <v>89</v>
      </c>
      <c r="H43" s="52">
        <v>58</v>
      </c>
      <c r="I43" s="52" t="s">
        <v>90</v>
      </c>
      <c r="J43" s="52" t="s">
        <v>71</v>
      </c>
      <c r="K43" s="52">
        <v>1.5</v>
      </c>
      <c r="L43" s="52">
        <v>1</v>
      </c>
      <c r="M43" s="52">
        <v>1</v>
      </c>
      <c r="N43" s="52" t="s">
        <v>73</v>
      </c>
      <c r="O43" s="52">
        <v>0</v>
      </c>
      <c r="P43" s="52">
        <v>1</v>
      </c>
      <c r="Q43" s="52">
        <v>21</v>
      </c>
      <c r="R43" s="52"/>
      <c r="S43" s="52">
        <v>0</v>
      </c>
      <c r="T43" s="52">
        <v>0</v>
      </c>
      <c r="U43" s="52">
        <v>310</v>
      </c>
      <c r="V43" s="52">
        <f t="shared" si="0"/>
        <v>87</v>
      </c>
      <c r="W43" s="52">
        <f t="shared" si="1"/>
        <v>87</v>
      </c>
      <c r="X43" s="52">
        <f t="shared" si="2"/>
        <v>0</v>
      </c>
      <c r="Y43" s="52">
        <f t="shared" si="3"/>
        <v>0</v>
      </c>
    </row>
    <row r="44" spans="1:25" x14ac:dyDescent="0.25">
      <c r="A44" s="52">
        <v>2007</v>
      </c>
      <c r="B44" s="52" t="s">
        <v>104</v>
      </c>
      <c r="C44" s="52" t="s">
        <v>178</v>
      </c>
      <c r="D44" s="52">
        <v>27110</v>
      </c>
      <c r="E44" s="52">
        <v>71116</v>
      </c>
      <c r="F44" s="52">
        <v>27</v>
      </c>
      <c r="G44" s="52" t="s">
        <v>89</v>
      </c>
      <c r="H44" s="52">
        <v>234</v>
      </c>
      <c r="I44" s="52" t="s">
        <v>90</v>
      </c>
      <c r="J44" s="52" t="s">
        <v>71</v>
      </c>
      <c r="K44" s="52">
        <v>1.5</v>
      </c>
      <c r="L44" s="52">
        <v>1</v>
      </c>
      <c r="M44" s="52">
        <v>1</v>
      </c>
      <c r="N44" s="52" t="s">
        <v>73</v>
      </c>
      <c r="O44" s="52">
        <v>0</v>
      </c>
      <c r="P44" s="52">
        <v>1</v>
      </c>
      <c r="Q44" s="52">
        <v>21</v>
      </c>
      <c r="R44" s="52"/>
      <c r="S44" s="52">
        <v>0</v>
      </c>
      <c r="T44" s="52">
        <v>0</v>
      </c>
      <c r="U44" s="52">
        <v>310</v>
      </c>
      <c r="V44" s="52">
        <f t="shared" si="0"/>
        <v>351</v>
      </c>
      <c r="W44" s="52">
        <f t="shared" si="1"/>
        <v>351</v>
      </c>
      <c r="X44" s="52">
        <f t="shared" si="2"/>
        <v>0</v>
      </c>
      <c r="Y44" s="52">
        <f t="shared" si="3"/>
        <v>0</v>
      </c>
    </row>
    <row r="45" spans="1:25" x14ac:dyDescent="0.25">
      <c r="A45" s="52">
        <v>2007</v>
      </c>
      <c r="B45" s="52" t="s">
        <v>104</v>
      </c>
      <c r="C45" s="52" t="s">
        <v>178</v>
      </c>
      <c r="D45" s="52">
        <v>27110</v>
      </c>
      <c r="E45" s="52">
        <v>71116</v>
      </c>
      <c r="F45" s="52">
        <v>27</v>
      </c>
      <c r="G45" s="52" t="s">
        <v>89</v>
      </c>
      <c r="H45" s="52">
        <v>9604</v>
      </c>
      <c r="I45" s="52" t="s">
        <v>90</v>
      </c>
      <c r="J45" s="52" t="s">
        <v>71</v>
      </c>
      <c r="K45" s="52">
        <v>1.5</v>
      </c>
      <c r="L45" s="52">
        <v>1</v>
      </c>
      <c r="M45" s="52">
        <v>1</v>
      </c>
      <c r="N45" s="52" t="s">
        <v>73</v>
      </c>
      <c r="O45" s="52">
        <v>0</v>
      </c>
      <c r="P45" s="52">
        <v>1</v>
      </c>
      <c r="Q45" s="52">
        <v>21</v>
      </c>
      <c r="R45" s="52"/>
      <c r="S45" s="52">
        <v>0</v>
      </c>
      <c r="T45" s="52">
        <v>0</v>
      </c>
      <c r="U45" s="52">
        <v>310</v>
      </c>
      <c r="V45" s="52">
        <f t="shared" si="0"/>
        <v>14406</v>
      </c>
      <c r="W45" s="52">
        <f t="shared" si="1"/>
        <v>14406</v>
      </c>
      <c r="X45" s="52">
        <f t="shared" si="2"/>
        <v>0</v>
      </c>
      <c r="Y45" s="52">
        <f t="shared" si="3"/>
        <v>0</v>
      </c>
    </row>
    <row r="46" spans="1:25" x14ac:dyDescent="0.25">
      <c r="A46" s="52">
        <v>2007</v>
      </c>
      <c r="B46" s="52" t="s">
        <v>104</v>
      </c>
      <c r="C46" s="52" t="s">
        <v>178</v>
      </c>
      <c r="D46" s="52">
        <v>27110</v>
      </c>
      <c r="E46" s="52">
        <v>71116</v>
      </c>
      <c r="F46" s="52">
        <v>27</v>
      </c>
      <c r="G46" s="52" t="s">
        <v>89</v>
      </c>
      <c r="H46" s="52">
        <v>14219</v>
      </c>
      <c r="I46" s="52" t="s">
        <v>90</v>
      </c>
      <c r="J46" s="52" t="s">
        <v>71</v>
      </c>
      <c r="K46" s="52">
        <v>1.5</v>
      </c>
      <c r="L46" s="52">
        <v>1</v>
      </c>
      <c r="M46" s="52">
        <v>1</v>
      </c>
      <c r="N46" s="52" t="s">
        <v>73</v>
      </c>
      <c r="O46" s="52">
        <v>0</v>
      </c>
      <c r="P46" s="52">
        <v>1</v>
      </c>
      <c r="Q46" s="52">
        <v>21</v>
      </c>
      <c r="R46" s="52"/>
      <c r="S46" s="52">
        <v>0</v>
      </c>
      <c r="T46" s="52">
        <v>0</v>
      </c>
      <c r="U46" s="52">
        <v>310</v>
      </c>
      <c r="V46" s="52">
        <f t="shared" si="0"/>
        <v>21328.5</v>
      </c>
      <c r="W46" s="52">
        <f t="shared" si="1"/>
        <v>21328.5</v>
      </c>
      <c r="X46" s="52">
        <f t="shared" si="2"/>
        <v>0</v>
      </c>
      <c r="Y46" s="52">
        <f t="shared" si="3"/>
        <v>0</v>
      </c>
    </row>
    <row r="47" spans="1:25" x14ac:dyDescent="0.25">
      <c r="A47" s="52">
        <v>2007</v>
      </c>
      <c r="B47" s="52" t="s">
        <v>104</v>
      </c>
      <c r="C47" s="52" t="s">
        <v>178</v>
      </c>
      <c r="D47" s="52">
        <v>27110</v>
      </c>
      <c r="E47" s="52">
        <v>71116</v>
      </c>
      <c r="F47" s="52">
        <v>27</v>
      </c>
      <c r="G47" s="52" t="s">
        <v>89</v>
      </c>
      <c r="H47" s="52">
        <v>2243</v>
      </c>
      <c r="I47" s="52" t="s">
        <v>90</v>
      </c>
      <c r="J47" s="52" t="s">
        <v>71</v>
      </c>
      <c r="K47" s="52">
        <v>1.5</v>
      </c>
      <c r="L47" s="52">
        <v>1</v>
      </c>
      <c r="M47" s="52">
        <v>1</v>
      </c>
      <c r="N47" s="52" t="s">
        <v>73</v>
      </c>
      <c r="O47" s="52">
        <v>0</v>
      </c>
      <c r="P47" s="52">
        <v>1</v>
      </c>
      <c r="Q47" s="52">
        <v>21</v>
      </c>
      <c r="R47" s="52"/>
      <c r="S47" s="52">
        <v>0</v>
      </c>
      <c r="T47" s="52">
        <v>0</v>
      </c>
      <c r="U47" s="52">
        <v>310</v>
      </c>
      <c r="V47" s="52">
        <f t="shared" si="0"/>
        <v>3364.5</v>
      </c>
      <c r="W47" s="52">
        <f t="shared" si="1"/>
        <v>3364.5</v>
      </c>
      <c r="X47" s="52">
        <f t="shared" si="2"/>
        <v>0</v>
      </c>
      <c r="Y47" s="52">
        <f t="shared" si="3"/>
        <v>0</v>
      </c>
    </row>
    <row r="48" spans="1:25" x14ac:dyDescent="0.25">
      <c r="A48" s="52">
        <v>2007</v>
      </c>
      <c r="B48" s="52" t="s">
        <v>104</v>
      </c>
      <c r="C48" s="52" t="s">
        <v>178</v>
      </c>
      <c r="D48" s="52">
        <v>27110</v>
      </c>
      <c r="E48" s="52">
        <v>71116</v>
      </c>
      <c r="F48" s="52">
        <v>27</v>
      </c>
      <c r="G48" s="52" t="s">
        <v>89</v>
      </c>
      <c r="H48" s="52">
        <v>113.1699</v>
      </c>
      <c r="I48" s="52" t="s">
        <v>90</v>
      </c>
      <c r="J48" s="52" t="s">
        <v>71</v>
      </c>
      <c r="K48" s="52">
        <v>1.5</v>
      </c>
      <c r="L48" s="52">
        <v>1</v>
      </c>
      <c r="M48" s="52">
        <v>1</v>
      </c>
      <c r="N48" s="52" t="s">
        <v>73</v>
      </c>
      <c r="O48" s="52">
        <v>0</v>
      </c>
      <c r="P48" s="52">
        <v>1</v>
      </c>
      <c r="Q48" s="52">
        <v>21</v>
      </c>
      <c r="R48" s="52"/>
      <c r="S48" s="52">
        <v>0</v>
      </c>
      <c r="T48" s="52">
        <v>0</v>
      </c>
      <c r="U48" s="52">
        <v>310</v>
      </c>
      <c r="V48" s="52">
        <f t="shared" si="0"/>
        <v>169.75485</v>
      </c>
      <c r="W48" s="52">
        <f t="shared" si="1"/>
        <v>169.75485</v>
      </c>
      <c r="X48" s="52">
        <f t="shared" si="2"/>
        <v>0</v>
      </c>
      <c r="Y48" s="52">
        <f t="shared" si="3"/>
        <v>0</v>
      </c>
    </row>
    <row r="49" spans="1:25" x14ac:dyDescent="0.25">
      <c r="A49" s="52">
        <v>2007</v>
      </c>
      <c r="B49" s="52" t="s">
        <v>104</v>
      </c>
      <c r="C49" s="52" t="s">
        <v>179</v>
      </c>
      <c r="D49" s="52">
        <v>27110</v>
      </c>
      <c r="E49" s="52">
        <v>21446</v>
      </c>
      <c r="F49" s="52">
        <v>27</v>
      </c>
      <c r="G49" s="52" t="s">
        <v>89</v>
      </c>
      <c r="H49" s="52">
        <v>1321</v>
      </c>
      <c r="I49" s="52" t="s">
        <v>90</v>
      </c>
      <c r="J49" s="52" t="s">
        <v>71</v>
      </c>
      <c r="K49" s="52">
        <v>4</v>
      </c>
      <c r="L49" s="52">
        <v>1</v>
      </c>
      <c r="M49" s="52">
        <v>1</v>
      </c>
      <c r="N49" s="52" t="s">
        <v>73</v>
      </c>
      <c r="O49" s="52">
        <v>1.1019999999999999E-3</v>
      </c>
      <c r="P49" s="52">
        <v>1</v>
      </c>
      <c r="Q49" s="52">
        <v>21</v>
      </c>
      <c r="R49" s="52"/>
      <c r="S49" s="52">
        <v>0</v>
      </c>
      <c r="T49" s="52">
        <v>0</v>
      </c>
      <c r="U49" s="52">
        <v>310</v>
      </c>
      <c r="V49" s="52">
        <f t="shared" si="0"/>
        <v>5314.5705820000003</v>
      </c>
      <c r="W49" s="52">
        <f t="shared" si="1"/>
        <v>5284</v>
      </c>
      <c r="X49" s="52">
        <f t="shared" si="2"/>
        <v>1.4557420000000136</v>
      </c>
      <c r="Y49" s="52">
        <f t="shared" si="3"/>
        <v>0</v>
      </c>
    </row>
    <row r="50" spans="1:25" x14ac:dyDescent="0.25">
      <c r="A50" s="52">
        <v>2007</v>
      </c>
      <c r="B50" s="52" t="s">
        <v>104</v>
      </c>
      <c r="C50" s="52" t="s">
        <v>179</v>
      </c>
      <c r="D50" s="52">
        <v>27110</v>
      </c>
      <c r="E50" s="52">
        <v>21446</v>
      </c>
      <c r="F50" s="52">
        <v>27</v>
      </c>
      <c r="G50" s="52" t="s">
        <v>89</v>
      </c>
      <c r="H50" s="52">
        <v>2514</v>
      </c>
      <c r="I50" s="52" t="s">
        <v>90</v>
      </c>
      <c r="J50" s="52" t="s">
        <v>71</v>
      </c>
      <c r="K50" s="52">
        <v>4</v>
      </c>
      <c r="L50" s="52">
        <v>1</v>
      </c>
      <c r="M50" s="52">
        <v>1</v>
      </c>
      <c r="N50" s="52" t="s">
        <v>73</v>
      </c>
      <c r="O50" s="52">
        <v>1.1019999999999999E-3</v>
      </c>
      <c r="P50" s="52">
        <v>1</v>
      </c>
      <c r="Q50" s="52">
        <v>21</v>
      </c>
      <c r="R50" s="52"/>
      <c r="S50" s="52">
        <v>0</v>
      </c>
      <c r="T50" s="52">
        <v>0</v>
      </c>
      <c r="U50" s="52">
        <v>310</v>
      </c>
      <c r="V50" s="52">
        <f t="shared" si="0"/>
        <v>10114.178988</v>
      </c>
      <c r="W50" s="52">
        <f t="shared" si="1"/>
        <v>10056</v>
      </c>
      <c r="X50" s="52">
        <f t="shared" si="2"/>
        <v>2.7704279999999839</v>
      </c>
      <c r="Y50" s="52">
        <f t="shared" si="3"/>
        <v>0</v>
      </c>
    </row>
    <row r="51" spans="1:25" x14ac:dyDescent="0.25">
      <c r="A51" s="52">
        <v>2007</v>
      </c>
      <c r="B51" s="52" t="s">
        <v>104</v>
      </c>
      <c r="C51" s="52" t="s">
        <v>179</v>
      </c>
      <c r="D51" s="52">
        <v>27110</v>
      </c>
      <c r="E51" s="52">
        <v>21446</v>
      </c>
      <c r="F51" s="52">
        <v>27</v>
      </c>
      <c r="G51" s="52" t="s">
        <v>89</v>
      </c>
      <c r="H51" s="52">
        <v>1572</v>
      </c>
      <c r="I51" s="52" t="s">
        <v>90</v>
      </c>
      <c r="J51" s="52" t="s">
        <v>71</v>
      </c>
      <c r="K51" s="52">
        <v>4</v>
      </c>
      <c r="L51" s="52">
        <v>1</v>
      </c>
      <c r="M51" s="52">
        <v>1</v>
      </c>
      <c r="N51" s="52" t="s">
        <v>73</v>
      </c>
      <c r="O51" s="52">
        <v>1.1019999999999999E-3</v>
      </c>
      <c r="P51" s="52">
        <v>1</v>
      </c>
      <c r="Q51" s="52">
        <v>21</v>
      </c>
      <c r="R51" s="52"/>
      <c r="S51" s="52">
        <v>0</v>
      </c>
      <c r="T51" s="52">
        <v>0</v>
      </c>
      <c r="U51" s="52">
        <v>310</v>
      </c>
      <c r="V51" s="52">
        <f t="shared" si="0"/>
        <v>6324.3792240000002</v>
      </c>
      <c r="W51" s="52">
        <f t="shared" si="1"/>
        <v>6288</v>
      </c>
      <c r="X51" s="52">
        <f t="shared" si="2"/>
        <v>1.7323440000000119</v>
      </c>
      <c r="Y51" s="52">
        <f t="shared" si="3"/>
        <v>0</v>
      </c>
    </row>
    <row r="52" spans="1:25" x14ac:dyDescent="0.25">
      <c r="A52" s="52">
        <v>2007</v>
      </c>
      <c r="B52" s="52" t="s">
        <v>104</v>
      </c>
      <c r="C52" s="52" t="s">
        <v>179</v>
      </c>
      <c r="D52" s="52">
        <v>27110</v>
      </c>
      <c r="E52" s="52">
        <v>21446</v>
      </c>
      <c r="F52" s="52">
        <v>27</v>
      </c>
      <c r="G52" s="52" t="s">
        <v>89</v>
      </c>
      <c r="H52" s="52">
        <v>11464</v>
      </c>
      <c r="I52" s="52" t="s">
        <v>90</v>
      </c>
      <c r="J52" s="52" t="s">
        <v>71</v>
      </c>
      <c r="K52" s="52">
        <v>4</v>
      </c>
      <c r="L52" s="52">
        <v>1</v>
      </c>
      <c r="M52" s="52">
        <v>1</v>
      </c>
      <c r="N52" s="52" t="s">
        <v>73</v>
      </c>
      <c r="O52" s="52">
        <v>1.1019999999999999E-3</v>
      </c>
      <c r="P52" s="52">
        <v>1</v>
      </c>
      <c r="Q52" s="52">
        <v>21</v>
      </c>
      <c r="R52" s="52"/>
      <c r="S52" s="52">
        <v>0</v>
      </c>
      <c r="T52" s="52">
        <v>0</v>
      </c>
      <c r="U52" s="52">
        <v>310</v>
      </c>
      <c r="V52" s="52">
        <f t="shared" si="0"/>
        <v>46121.299888000001</v>
      </c>
      <c r="W52" s="52">
        <f t="shared" si="1"/>
        <v>45856</v>
      </c>
      <c r="X52" s="52">
        <f t="shared" si="2"/>
        <v>12.633328000000066</v>
      </c>
      <c r="Y52" s="52">
        <f t="shared" si="3"/>
        <v>0</v>
      </c>
    </row>
    <row r="53" spans="1:25" x14ac:dyDescent="0.25">
      <c r="A53" s="52">
        <v>2007</v>
      </c>
      <c r="B53" s="52" t="s">
        <v>104</v>
      </c>
      <c r="C53" s="52" t="s">
        <v>179</v>
      </c>
      <c r="D53" s="52">
        <v>27110</v>
      </c>
      <c r="E53" s="52">
        <v>21446</v>
      </c>
      <c r="F53" s="52">
        <v>27</v>
      </c>
      <c r="G53" s="52" t="s">
        <v>89</v>
      </c>
      <c r="H53" s="52">
        <v>202</v>
      </c>
      <c r="I53" s="52" t="s">
        <v>90</v>
      </c>
      <c r="J53" s="52" t="s">
        <v>71</v>
      </c>
      <c r="K53" s="52">
        <v>4</v>
      </c>
      <c r="L53" s="52">
        <v>1</v>
      </c>
      <c r="M53" s="52">
        <v>1</v>
      </c>
      <c r="N53" s="52" t="s">
        <v>73</v>
      </c>
      <c r="O53" s="52">
        <v>1.1019999999999999E-3</v>
      </c>
      <c r="P53" s="52">
        <v>1</v>
      </c>
      <c r="Q53" s="52">
        <v>21</v>
      </c>
      <c r="R53" s="52"/>
      <c r="S53" s="52">
        <v>0</v>
      </c>
      <c r="T53" s="52">
        <v>0</v>
      </c>
      <c r="U53" s="52">
        <v>310</v>
      </c>
      <c r="V53" s="52">
        <f t="shared" si="0"/>
        <v>812.67468399999996</v>
      </c>
      <c r="W53" s="52">
        <f t="shared" si="1"/>
        <v>808</v>
      </c>
      <c r="X53" s="52">
        <f t="shared" si="2"/>
        <v>0.22260399999999794</v>
      </c>
      <c r="Y53" s="52">
        <f t="shared" si="3"/>
        <v>0</v>
      </c>
    </row>
    <row r="54" spans="1:25" x14ac:dyDescent="0.25">
      <c r="A54" s="52">
        <v>2007</v>
      </c>
      <c r="B54" s="52" t="s">
        <v>104</v>
      </c>
      <c r="C54" s="52" t="s">
        <v>179</v>
      </c>
      <c r="D54" s="52">
        <v>27110</v>
      </c>
      <c r="E54" s="52">
        <v>71117</v>
      </c>
      <c r="F54" s="52">
        <v>27</v>
      </c>
      <c r="G54" s="52" t="s">
        <v>89</v>
      </c>
      <c r="H54" s="52">
        <v>1380</v>
      </c>
      <c r="I54" s="52" t="s">
        <v>90</v>
      </c>
      <c r="J54" s="52" t="s">
        <v>71</v>
      </c>
      <c r="K54" s="52">
        <v>4</v>
      </c>
      <c r="L54" s="52">
        <v>1E-3</v>
      </c>
      <c r="M54" s="52">
        <v>1</v>
      </c>
      <c r="N54" s="52" t="s">
        <v>73</v>
      </c>
      <c r="O54" s="52">
        <v>1.1019999999999999E-3</v>
      </c>
      <c r="P54" s="52">
        <v>1E-3</v>
      </c>
      <c r="Q54" s="52">
        <v>21</v>
      </c>
      <c r="R54" s="52"/>
      <c r="S54" s="52">
        <v>0</v>
      </c>
      <c r="T54" s="52">
        <v>0</v>
      </c>
      <c r="U54" s="52">
        <v>310</v>
      </c>
      <c r="V54" s="52">
        <f t="shared" si="0"/>
        <v>5.5519359600000007</v>
      </c>
      <c r="W54" s="52">
        <f t="shared" si="1"/>
        <v>5.5200000000000005</v>
      </c>
      <c r="X54" s="52">
        <f t="shared" si="2"/>
        <v>1.5207600000000099E-3</v>
      </c>
      <c r="Y54" s="52">
        <f t="shared" si="3"/>
        <v>0</v>
      </c>
    </row>
    <row r="55" spans="1:25" x14ac:dyDescent="0.25">
      <c r="A55" s="52">
        <v>2007</v>
      </c>
      <c r="B55" s="52" t="s">
        <v>104</v>
      </c>
      <c r="C55" s="52" t="s">
        <v>179</v>
      </c>
      <c r="D55" s="52">
        <v>27110</v>
      </c>
      <c r="E55" s="52">
        <v>71117</v>
      </c>
      <c r="F55" s="52">
        <v>27</v>
      </c>
      <c r="G55" s="52" t="s">
        <v>89</v>
      </c>
      <c r="H55" s="52">
        <v>716</v>
      </c>
      <c r="I55" s="52" t="s">
        <v>90</v>
      </c>
      <c r="J55" s="52" t="s">
        <v>71</v>
      </c>
      <c r="K55" s="52">
        <v>4</v>
      </c>
      <c r="L55" s="52">
        <v>1E-3</v>
      </c>
      <c r="M55" s="52">
        <v>1</v>
      </c>
      <c r="N55" s="52" t="s">
        <v>73</v>
      </c>
      <c r="O55" s="52">
        <v>1.1019999999999999E-3</v>
      </c>
      <c r="P55" s="52">
        <v>1E-3</v>
      </c>
      <c r="Q55" s="52">
        <v>21</v>
      </c>
      <c r="R55" s="52"/>
      <c r="S55" s="52">
        <v>0</v>
      </c>
      <c r="T55" s="52">
        <v>0</v>
      </c>
      <c r="U55" s="52">
        <v>310</v>
      </c>
      <c r="V55" s="52">
        <f t="shared" si="0"/>
        <v>2.880569672</v>
      </c>
      <c r="W55" s="52">
        <f t="shared" si="1"/>
        <v>2.8639999999999999</v>
      </c>
      <c r="X55" s="52">
        <f t="shared" si="2"/>
        <v>7.89032000000007E-4</v>
      </c>
      <c r="Y55" s="52">
        <f t="shared" si="3"/>
        <v>0</v>
      </c>
    </row>
    <row r="56" spans="1:25" x14ac:dyDescent="0.25">
      <c r="A56" s="52">
        <v>2007</v>
      </c>
      <c r="B56" s="52" t="s">
        <v>104</v>
      </c>
      <c r="C56" s="52" t="s">
        <v>179</v>
      </c>
      <c r="D56" s="52">
        <v>27110</v>
      </c>
      <c r="E56" s="52">
        <v>71117</v>
      </c>
      <c r="F56" s="52">
        <v>27</v>
      </c>
      <c r="G56" s="52" t="s">
        <v>89</v>
      </c>
      <c r="H56" s="52">
        <v>10212</v>
      </c>
      <c r="I56" s="52" t="s">
        <v>90</v>
      </c>
      <c r="J56" s="52" t="s">
        <v>71</v>
      </c>
      <c r="K56" s="52">
        <v>4</v>
      </c>
      <c r="L56" s="52">
        <v>1E-3</v>
      </c>
      <c r="M56" s="52">
        <v>1</v>
      </c>
      <c r="N56" s="52" t="s">
        <v>73</v>
      </c>
      <c r="O56" s="52">
        <v>1.1019999999999999E-3</v>
      </c>
      <c r="P56" s="52">
        <v>1E-3</v>
      </c>
      <c r="Q56" s="52">
        <v>21</v>
      </c>
      <c r="R56" s="52"/>
      <c r="S56" s="52">
        <v>0</v>
      </c>
      <c r="T56" s="52">
        <v>0</v>
      </c>
      <c r="U56" s="52">
        <v>310</v>
      </c>
      <c r="V56" s="52">
        <f t="shared" si="0"/>
        <v>41.084326103999999</v>
      </c>
      <c r="W56" s="52">
        <f t="shared" si="1"/>
        <v>40.847999999999999</v>
      </c>
      <c r="X56" s="52">
        <f t="shared" si="2"/>
        <v>1.1253623999999988E-2</v>
      </c>
      <c r="Y56" s="52">
        <f t="shared" si="3"/>
        <v>0</v>
      </c>
    </row>
    <row r="57" spans="1:25" x14ac:dyDescent="0.25">
      <c r="A57" s="52">
        <v>2007</v>
      </c>
      <c r="B57" s="52" t="s">
        <v>104</v>
      </c>
      <c r="C57" s="52" t="s">
        <v>179</v>
      </c>
      <c r="D57" s="52">
        <v>27110</v>
      </c>
      <c r="E57" s="52">
        <v>71117</v>
      </c>
      <c r="F57" s="52">
        <v>27</v>
      </c>
      <c r="G57" s="52" t="s">
        <v>89</v>
      </c>
      <c r="H57" s="52">
        <v>27.35</v>
      </c>
      <c r="I57" s="52" t="s">
        <v>90</v>
      </c>
      <c r="J57" s="52" t="s">
        <v>71</v>
      </c>
      <c r="K57" s="52">
        <v>4</v>
      </c>
      <c r="L57" s="52">
        <v>1E-3</v>
      </c>
      <c r="M57" s="52">
        <v>1</v>
      </c>
      <c r="N57" s="52" t="s">
        <v>73</v>
      </c>
      <c r="O57" s="52">
        <v>1.1019999999999999E-3</v>
      </c>
      <c r="P57" s="52">
        <v>1E-3</v>
      </c>
      <c r="Q57" s="52">
        <v>21</v>
      </c>
      <c r="R57" s="52"/>
      <c r="S57" s="52">
        <v>0</v>
      </c>
      <c r="T57" s="52">
        <v>0</v>
      </c>
      <c r="U57" s="52">
        <v>310</v>
      </c>
      <c r="V57" s="52">
        <f t="shared" si="0"/>
        <v>0.11003293370000002</v>
      </c>
      <c r="W57" s="52">
        <f t="shared" si="1"/>
        <v>0.10940000000000001</v>
      </c>
      <c r="X57" s="52">
        <f t="shared" si="2"/>
        <v>3.0139700000000219E-5</v>
      </c>
      <c r="Y57" s="52">
        <f t="shared" si="3"/>
        <v>0</v>
      </c>
    </row>
    <row r="58" spans="1:25" x14ac:dyDescent="0.25">
      <c r="A58" s="52">
        <v>2007</v>
      </c>
      <c r="B58" s="52" t="s">
        <v>104</v>
      </c>
      <c r="C58" s="52" t="s">
        <v>179</v>
      </c>
      <c r="D58" s="52">
        <v>27110</v>
      </c>
      <c r="E58" s="52">
        <v>71117</v>
      </c>
      <c r="F58" s="52">
        <v>27</v>
      </c>
      <c r="G58" s="52" t="s">
        <v>89</v>
      </c>
      <c r="H58" s="52">
        <v>363</v>
      </c>
      <c r="I58" s="52" t="s">
        <v>90</v>
      </c>
      <c r="J58" s="52" t="s">
        <v>71</v>
      </c>
      <c r="K58" s="52">
        <v>4</v>
      </c>
      <c r="L58" s="52">
        <v>1E-3</v>
      </c>
      <c r="M58" s="52">
        <v>1</v>
      </c>
      <c r="N58" s="52" t="s">
        <v>73</v>
      </c>
      <c r="O58" s="52">
        <v>1.1019999999999999E-3</v>
      </c>
      <c r="P58" s="52">
        <v>1E-3</v>
      </c>
      <c r="Q58" s="52">
        <v>21</v>
      </c>
      <c r="R58" s="52"/>
      <c r="S58" s="52">
        <v>0</v>
      </c>
      <c r="T58" s="52">
        <v>0</v>
      </c>
      <c r="U58" s="52">
        <v>310</v>
      </c>
      <c r="V58" s="52">
        <f t="shared" si="0"/>
        <v>1.460400546</v>
      </c>
      <c r="W58" s="52">
        <f t="shared" si="1"/>
        <v>1.452</v>
      </c>
      <c r="X58" s="52">
        <f t="shared" si="2"/>
        <v>4.0002600000000308E-4</v>
      </c>
      <c r="Y58" s="52">
        <f t="shared" si="3"/>
        <v>0</v>
      </c>
    </row>
    <row r="59" spans="1:25" x14ac:dyDescent="0.25">
      <c r="A59" s="52">
        <v>2007</v>
      </c>
      <c r="B59" s="52" t="s">
        <v>104</v>
      </c>
      <c r="C59" s="52" t="s">
        <v>179</v>
      </c>
      <c r="D59" s="52">
        <v>27110</v>
      </c>
      <c r="E59" s="52">
        <v>71117</v>
      </c>
      <c r="F59" s="52">
        <v>27</v>
      </c>
      <c r="G59" s="52" t="s">
        <v>89</v>
      </c>
      <c r="H59" s="52">
        <v>6246</v>
      </c>
      <c r="I59" s="52" t="s">
        <v>90</v>
      </c>
      <c r="J59" s="52" t="s">
        <v>71</v>
      </c>
      <c r="K59" s="52">
        <v>4</v>
      </c>
      <c r="L59" s="52">
        <v>1E-3</v>
      </c>
      <c r="M59" s="52">
        <v>1</v>
      </c>
      <c r="N59" s="52" t="s">
        <v>73</v>
      </c>
      <c r="O59" s="52">
        <v>1.1019999999999999E-3</v>
      </c>
      <c r="P59" s="52">
        <v>1E-3</v>
      </c>
      <c r="Q59" s="52">
        <v>21</v>
      </c>
      <c r="R59" s="52"/>
      <c r="S59" s="52">
        <v>0</v>
      </c>
      <c r="T59" s="52">
        <v>0</v>
      </c>
      <c r="U59" s="52">
        <v>310</v>
      </c>
      <c r="V59" s="52">
        <f t="shared" si="0"/>
        <v>25.128544932000001</v>
      </c>
      <c r="W59" s="52">
        <f t="shared" si="1"/>
        <v>24.984000000000002</v>
      </c>
      <c r="X59" s="52">
        <f t="shared" si="2"/>
        <v>6.8830919999999397E-3</v>
      </c>
      <c r="Y59" s="52">
        <f t="shared" si="3"/>
        <v>0</v>
      </c>
    </row>
    <row r="60" spans="1:25" x14ac:dyDescent="0.25">
      <c r="A60" s="52">
        <v>2007</v>
      </c>
      <c r="B60" s="52" t="s">
        <v>104</v>
      </c>
      <c r="C60" s="52" t="s">
        <v>179</v>
      </c>
      <c r="D60" s="52">
        <v>27110</v>
      </c>
      <c r="E60" s="52">
        <v>71117</v>
      </c>
      <c r="F60" s="52">
        <v>27</v>
      </c>
      <c r="G60" s="52" t="s">
        <v>89</v>
      </c>
      <c r="H60" s="52">
        <v>10</v>
      </c>
      <c r="I60" s="52" t="s">
        <v>90</v>
      </c>
      <c r="J60" s="52" t="s">
        <v>71</v>
      </c>
      <c r="K60" s="52">
        <v>4</v>
      </c>
      <c r="L60" s="52">
        <v>1E-3</v>
      </c>
      <c r="M60" s="52">
        <v>1</v>
      </c>
      <c r="N60" s="52" t="s">
        <v>73</v>
      </c>
      <c r="O60" s="52">
        <v>1.1019999999999999E-3</v>
      </c>
      <c r="P60" s="52">
        <v>1E-3</v>
      </c>
      <c r="Q60" s="52">
        <v>21</v>
      </c>
      <c r="R60" s="52"/>
      <c r="S60" s="52">
        <v>0</v>
      </c>
      <c r="T60" s="52">
        <v>0</v>
      </c>
      <c r="U60" s="52">
        <v>310</v>
      </c>
      <c r="V60" s="52">
        <f t="shared" si="0"/>
        <v>4.0231420000000004E-2</v>
      </c>
      <c r="W60" s="52">
        <f t="shared" si="1"/>
        <v>0.04</v>
      </c>
      <c r="X60" s="52">
        <f t="shared" si="2"/>
        <v>1.1020000000000144E-5</v>
      </c>
      <c r="Y60" s="52">
        <f t="shared" si="3"/>
        <v>0</v>
      </c>
    </row>
    <row r="61" spans="1:25" x14ac:dyDescent="0.25">
      <c r="A61" s="52">
        <v>2007</v>
      </c>
      <c r="B61" s="52" t="s">
        <v>104</v>
      </c>
      <c r="C61" s="52" t="s">
        <v>179</v>
      </c>
      <c r="D61" s="52">
        <v>27110</v>
      </c>
      <c r="E61" s="52">
        <v>71117</v>
      </c>
      <c r="F61" s="52">
        <v>27</v>
      </c>
      <c r="G61" s="52" t="s">
        <v>89</v>
      </c>
      <c r="H61" s="52">
        <v>403</v>
      </c>
      <c r="I61" s="52" t="s">
        <v>90</v>
      </c>
      <c r="J61" s="52" t="s">
        <v>71</v>
      </c>
      <c r="K61" s="52">
        <v>4</v>
      </c>
      <c r="L61" s="52">
        <v>1E-3</v>
      </c>
      <c r="M61" s="52">
        <v>1</v>
      </c>
      <c r="N61" s="52" t="s">
        <v>73</v>
      </c>
      <c r="O61" s="52">
        <v>1.1019999999999999E-3</v>
      </c>
      <c r="P61" s="52">
        <v>1E-3</v>
      </c>
      <c r="Q61" s="52">
        <v>21</v>
      </c>
      <c r="R61" s="52"/>
      <c r="S61" s="52">
        <v>0</v>
      </c>
      <c r="T61" s="52">
        <v>0</v>
      </c>
      <c r="U61" s="52">
        <v>310</v>
      </c>
      <c r="V61" s="52">
        <f t="shared" si="0"/>
        <v>1.6213262260000001</v>
      </c>
      <c r="W61" s="52">
        <f t="shared" si="1"/>
        <v>1.6120000000000001</v>
      </c>
      <c r="X61" s="52">
        <f t="shared" si="2"/>
        <v>4.4410599999999967E-4</v>
      </c>
      <c r="Y61" s="52">
        <f t="shared" si="3"/>
        <v>0</v>
      </c>
    </row>
    <row r="62" spans="1:25" x14ac:dyDescent="0.25">
      <c r="A62" s="52">
        <v>2007</v>
      </c>
      <c r="B62" s="52" t="s">
        <v>104</v>
      </c>
      <c r="C62" s="52" t="s">
        <v>179</v>
      </c>
      <c r="D62" s="52">
        <v>27110</v>
      </c>
      <c r="E62" s="52">
        <v>71117</v>
      </c>
      <c r="F62" s="52">
        <v>27</v>
      </c>
      <c r="G62" s="52" t="s">
        <v>89</v>
      </c>
      <c r="H62" s="52">
        <v>1629</v>
      </c>
      <c r="I62" s="52" t="s">
        <v>90</v>
      </c>
      <c r="J62" s="52" t="s">
        <v>71</v>
      </c>
      <c r="K62" s="52">
        <v>4</v>
      </c>
      <c r="L62" s="52">
        <v>1E-3</v>
      </c>
      <c r="M62" s="52">
        <v>1</v>
      </c>
      <c r="N62" s="52" t="s">
        <v>73</v>
      </c>
      <c r="O62" s="52">
        <v>1.1019999999999999E-3</v>
      </c>
      <c r="P62" s="52">
        <v>1E-3</v>
      </c>
      <c r="Q62" s="52">
        <v>21</v>
      </c>
      <c r="R62" s="52"/>
      <c r="S62" s="52">
        <v>0</v>
      </c>
      <c r="T62" s="52">
        <v>0</v>
      </c>
      <c r="U62" s="52">
        <v>310</v>
      </c>
      <c r="V62" s="52">
        <f t="shared" si="0"/>
        <v>6.5536983180000004</v>
      </c>
      <c r="W62" s="52">
        <f t="shared" si="1"/>
        <v>6.516</v>
      </c>
      <c r="X62" s="52">
        <f t="shared" ref="X62:X90" si="4">(V62-((K62*H62*L62*M62)+(S62*H62*T62*U62)))/Q62</f>
        <v>1.7951580000000163E-3</v>
      </c>
      <c r="Y62" s="52">
        <f t="shared" si="3"/>
        <v>0</v>
      </c>
    </row>
    <row r="63" spans="1:25" x14ac:dyDescent="0.25">
      <c r="A63" s="52">
        <v>2007</v>
      </c>
      <c r="B63" s="52" t="s">
        <v>104</v>
      </c>
      <c r="C63" s="52" t="s">
        <v>179</v>
      </c>
      <c r="D63" s="52">
        <v>27110</v>
      </c>
      <c r="E63" s="52">
        <v>71117</v>
      </c>
      <c r="F63" s="52">
        <v>27</v>
      </c>
      <c r="G63" s="52" t="s">
        <v>89</v>
      </c>
      <c r="H63" s="52">
        <v>2493</v>
      </c>
      <c r="I63" s="52" t="s">
        <v>90</v>
      </c>
      <c r="J63" s="52" t="s">
        <v>71</v>
      </c>
      <c r="K63" s="52">
        <v>4</v>
      </c>
      <c r="L63" s="52">
        <v>1E-3</v>
      </c>
      <c r="M63" s="52">
        <v>1</v>
      </c>
      <c r="N63" s="52" t="s">
        <v>73</v>
      </c>
      <c r="O63" s="52">
        <v>1.1019999999999999E-3</v>
      </c>
      <c r="P63" s="52">
        <v>1E-3</v>
      </c>
      <c r="Q63" s="52">
        <v>21</v>
      </c>
      <c r="R63" s="52"/>
      <c r="S63" s="52">
        <v>0</v>
      </c>
      <c r="T63" s="52">
        <v>0</v>
      </c>
      <c r="U63" s="52">
        <v>310</v>
      </c>
      <c r="V63" s="52">
        <f t="shared" si="0"/>
        <v>10.029693005999999</v>
      </c>
      <c r="W63" s="52">
        <f t="shared" si="1"/>
        <v>9.9719999999999995</v>
      </c>
      <c r="X63" s="52">
        <f t="shared" si="4"/>
        <v>2.7472859999999599E-3</v>
      </c>
      <c r="Y63" s="52">
        <f t="shared" si="3"/>
        <v>0</v>
      </c>
    </row>
    <row r="64" spans="1:25" x14ac:dyDescent="0.25">
      <c r="A64" s="52">
        <v>2007</v>
      </c>
      <c r="B64" s="52" t="s">
        <v>104</v>
      </c>
      <c r="C64" s="52" t="s">
        <v>179</v>
      </c>
      <c r="D64" s="52">
        <v>27110</v>
      </c>
      <c r="E64" s="52">
        <v>71117</v>
      </c>
      <c r="F64" s="52">
        <v>27</v>
      </c>
      <c r="G64" s="52" t="s">
        <v>89</v>
      </c>
      <c r="H64" s="52">
        <v>377</v>
      </c>
      <c r="I64" s="52" t="s">
        <v>90</v>
      </c>
      <c r="J64" s="52" t="s">
        <v>71</v>
      </c>
      <c r="K64" s="52">
        <v>4</v>
      </c>
      <c r="L64" s="52">
        <v>1E-3</v>
      </c>
      <c r="M64" s="52">
        <v>1</v>
      </c>
      <c r="N64" s="52" t="s">
        <v>73</v>
      </c>
      <c r="O64" s="52">
        <v>1.1019999999999999E-3</v>
      </c>
      <c r="P64" s="52">
        <v>1E-3</v>
      </c>
      <c r="Q64" s="52">
        <v>21</v>
      </c>
      <c r="R64" s="52"/>
      <c r="S64" s="52">
        <v>0</v>
      </c>
      <c r="T64" s="52">
        <v>0</v>
      </c>
      <c r="U64" s="52">
        <v>310</v>
      </c>
      <c r="V64" s="52">
        <f t="shared" si="0"/>
        <v>1.516724534</v>
      </c>
      <c r="W64" s="52">
        <f t="shared" si="1"/>
        <v>1.508</v>
      </c>
      <c r="X64" s="52">
        <f t="shared" si="4"/>
        <v>4.1545399999999767E-4</v>
      </c>
      <c r="Y64" s="52">
        <f t="shared" si="3"/>
        <v>0</v>
      </c>
    </row>
    <row r="65" spans="1:25" x14ac:dyDescent="0.25">
      <c r="A65" s="52">
        <v>2007</v>
      </c>
      <c r="B65" s="52" t="s">
        <v>104</v>
      </c>
      <c r="C65" s="52" t="s">
        <v>179</v>
      </c>
      <c r="D65" s="52">
        <v>27110</v>
      </c>
      <c r="E65" s="52">
        <v>71117</v>
      </c>
      <c r="F65" s="52">
        <v>27</v>
      </c>
      <c r="G65" s="52" t="s">
        <v>89</v>
      </c>
      <c r="H65" s="52">
        <v>1.2615000000000001</v>
      </c>
      <c r="I65" s="52" t="s">
        <v>90</v>
      </c>
      <c r="J65" s="52" t="s">
        <v>71</v>
      </c>
      <c r="K65" s="52">
        <v>4</v>
      </c>
      <c r="L65" s="52">
        <v>1E-3</v>
      </c>
      <c r="M65" s="52">
        <v>1</v>
      </c>
      <c r="N65" s="52" t="s">
        <v>73</v>
      </c>
      <c r="O65" s="52">
        <v>1.1019999999999999E-3</v>
      </c>
      <c r="P65" s="52">
        <v>1E-3</v>
      </c>
      <c r="Q65" s="52">
        <v>21</v>
      </c>
      <c r="R65" s="52"/>
      <c r="S65" s="52">
        <v>0</v>
      </c>
      <c r="T65" s="52">
        <v>0</v>
      </c>
      <c r="U65" s="52">
        <v>310</v>
      </c>
      <c r="V65" s="52">
        <f t="shared" si="0"/>
        <v>5.0751936330000001E-3</v>
      </c>
      <c r="W65" s="52">
        <f t="shared" si="1"/>
        <v>5.0460000000000001E-3</v>
      </c>
      <c r="X65" s="52">
        <f t="shared" si="4"/>
        <v>1.3901729999999959E-6</v>
      </c>
      <c r="Y65" s="52">
        <f t="shared" si="3"/>
        <v>0</v>
      </c>
    </row>
    <row r="66" spans="1:25" x14ac:dyDescent="0.25">
      <c r="A66" s="52">
        <v>2007</v>
      </c>
      <c r="B66" s="52" t="s">
        <v>104</v>
      </c>
      <c r="C66" s="52" t="s">
        <v>179</v>
      </c>
      <c r="D66" s="52">
        <v>27110</v>
      </c>
      <c r="E66" s="52">
        <v>71117</v>
      </c>
      <c r="F66" s="52">
        <v>27</v>
      </c>
      <c r="G66" s="52" t="s">
        <v>89</v>
      </c>
      <c r="H66" s="52">
        <v>646.05200000000002</v>
      </c>
      <c r="I66" s="52" t="s">
        <v>90</v>
      </c>
      <c r="J66" s="52" t="s">
        <v>71</v>
      </c>
      <c r="K66" s="52">
        <v>4</v>
      </c>
      <c r="L66" s="52">
        <v>1E-3</v>
      </c>
      <c r="M66" s="52">
        <v>1</v>
      </c>
      <c r="N66" s="52" t="s">
        <v>73</v>
      </c>
      <c r="O66" s="52">
        <v>1.1019999999999999E-3</v>
      </c>
      <c r="P66" s="52">
        <v>1E-3</v>
      </c>
      <c r="Q66" s="52">
        <v>21</v>
      </c>
      <c r="R66" s="52"/>
      <c r="S66" s="52">
        <v>0</v>
      </c>
      <c r="T66" s="52">
        <v>0</v>
      </c>
      <c r="U66" s="52">
        <v>310</v>
      </c>
      <c r="V66" s="52">
        <f t="shared" si="0"/>
        <v>2.5991589353840001</v>
      </c>
      <c r="W66" s="52">
        <f t="shared" si="1"/>
        <v>2.5842080000000003</v>
      </c>
      <c r="X66" s="52">
        <f t="shared" si="4"/>
        <v>7.1194930399999198E-4</v>
      </c>
      <c r="Y66" s="52">
        <f t="shared" si="3"/>
        <v>0</v>
      </c>
    </row>
    <row r="67" spans="1:25" x14ac:dyDescent="0.25">
      <c r="A67" s="52">
        <v>2007</v>
      </c>
      <c r="B67" s="52" t="s">
        <v>104</v>
      </c>
      <c r="C67" s="52" t="s">
        <v>179</v>
      </c>
      <c r="D67" s="52">
        <v>27110</v>
      </c>
      <c r="E67" s="52">
        <v>71117</v>
      </c>
      <c r="F67" s="52">
        <v>27</v>
      </c>
      <c r="G67" s="52" t="s">
        <v>89</v>
      </c>
      <c r="H67" s="52">
        <v>5006</v>
      </c>
      <c r="I67" s="52" t="s">
        <v>90</v>
      </c>
      <c r="J67" s="52" t="s">
        <v>71</v>
      </c>
      <c r="K67" s="52">
        <v>4</v>
      </c>
      <c r="L67" s="52">
        <v>1E-3</v>
      </c>
      <c r="M67" s="52">
        <v>1</v>
      </c>
      <c r="N67" s="52" t="s">
        <v>73</v>
      </c>
      <c r="O67" s="52">
        <v>1.1019999999999999E-3</v>
      </c>
      <c r="P67" s="52">
        <v>1E-3</v>
      </c>
      <c r="Q67" s="52">
        <v>21</v>
      </c>
      <c r="R67" s="52"/>
      <c r="S67" s="52">
        <v>0</v>
      </c>
      <c r="T67" s="52">
        <v>0</v>
      </c>
      <c r="U67" s="52">
        <v>310</v>
      </c>
      <c r="V67" s="52">
        <f t="shared" ref="V67:V130" si="5">IF(F67=9,((H67*K67*L67*M67)+(H67*O67*P67*Q67)+(H67*S67*T67*U67))/1000, (H67*K67*L67*M67)+(H67*O67*P67*Q67)+(H67*S67*T67*U67))</f>
        <v>20.139848852</v>
      </c>
      <c r="W67" s="52">
        <f t="shared" ref="W67:W130" si="6">(V67-((O67*H67*P67*Q67)+(S67*H67*T67*U67))/M67)</f>
        <v>20.024000000000001</v>
      </c>
      <c r="X67" s="52">
        <f t="shared" si="4"/>
        <v>5.5166119999999607E-3</v>
      </c>
      <c r="Y67" s="52">
        <f t="shared" si="3"/>
        <v>0</v>
      </c>
    </row>
    <row r="68" spans="1:25" x14ac:dyDescent="0.25">
      <c r="A68" s="52">
        <v>2007</v>
      </c>
      <c r="B68" s="52" t="s">
        <v>104</v>
      </c>
      <c r="C68" s="52" t="s">
        <v>177</v>
      </c>
      <c r="D68" s="52">
        <v>27110</v>
      </c>
      <c r="E68" s="52">
        <v>71115</v>
      </c>
      <c r="F68" s="52">
        <v>27</v>
      </c>
      <c r="G68" s="52" t="s">
        <v>89</v>
      </c>
      <c r="H68" s="52">
        <v>645.25800000000004</v>
      </c>
      <c r="I68" s="52" t="s">
        <v>90</v>
      </c>
      <c r="J68" s="52" t="s">
        <v>71</v>
      </c>
      <c r="K68" s="52">
        <v>1.3</v>
      </c>
      <c r="L68" s="52">
        <v>1</v>
      </c>
      <c r="M68" s="52">
        <v>1</v>
      </c>
      <c r="N68" s="52"/>
      <c r="O68" s="52">
        <v>0</v>
      </c>
      <c r="P68" s="52">
        <v>0</v>
      </c>
      <c r="Q68" s="52">
        <v>21</v>
      </c>
      <c r="R68" s="52"/>
      <c r="S68" s="52">
        <v>0</v>
      </c>
      <c r="T68" s="52">
        <v>0</v>
      </c>
      <c r="U68" s="52">
        <v>310</v>
      </c>
      <c r="V68" s="52">
        <f t="shared" si="5"/>
        <v>838.83540000000005</v>
      </c>
      <c r="W68" s="52">
        <f t="shared" si="6"/>
        <v>838.83540000000005</v>
      </c>
      <c r="X68" s="52">
        <f t="shared" si="4"/>
        <v>0</v>
      </c>
      <c r="Y68" s="52">
        <v>0</v>
      </c>
    </row>
    <row r="69" spans="1:25" x14ac:dyDescent="0.25">
      <c r="A69" s="52">
        <v>2007</v>
      </c>
      <c r="B69" s="52" t="s">
        <v>104</v>
      </c>
      <c r="C69" s="52" t="s">
        <v>177</v>
      </c>
      <c r="D69" s="52">
        <v>27110</v>
      </c>
      <c r="E69" s="52">
        <v>71115</v>
      </c>
      <c r="F69" s="52">
        <v>27</v>
      </c>
      <c r="G69" s="52" t="s">
        <v>89</v>
      </c>
      <c r="H69" s="52">
        <v>11457</v>
      </c>
      <c r="I69" s="52" t="s">
        <v>90</v>
      </c>
      <c r="J69" s="52" t="s">
        <v>71</v>
      </c>
      <c r="K69" s="52">
        <v>1.3</v>
      </c>
      <c r="L69" s="52">
        <v>1</v>
      </c>
      <c r="M69" s="52">
        <v>1</v>
      </c>
      <c r="N69" s="52"/>
      <c r="O69" s="52">
        <v>0</v>
      </c>
      <c r="P69" s="52">
        <v>0</v>
      </c>
      <c r="Q69" s="52">
        <v>21</v>
      </c>
      <c r="R69" s="52"/>
      <c r="S69" s="52">
        <v>0</v>
      </c>
      <c r="T69" s="52">
        <v>0</v>
      </c>
      <c r="U69" s="52">
        <v>310</v>
      </c>
      <c r="V69" s="52">
        <f t="shared" si="5"/>
        <v>14894.1</v>
      </c>
      <c r="W69" s="52">
        <f t="shared" si="6"/>
        <v>14894.1</v>
      </c>
      <c r="X69" s="52">
        <f t="shared" si="4"/>
        <v>0</v>
      </c>
      <c r="Y69" s="52">
        <v>0</v>
      </c>
    </row>
    <row r="70" spans="1:25" x14ac:dyDescent="0.25">
      <c r="A70" s="52">
        <v>2007</v>
      </c>
      <c r="B70" s="52" t="s">
        <v>104</v>
      </c>
      <c r="C70" s="52" t="s">
        <v>177</v>
      </c>
      <c r="D70" s="52">
        <v>27110</v>
      </c>
      <c r="E70" s="52">
        <v>71115</v>
      </c>
      <c r="F70" s="52">
        <v>27</v>
      </c>
      <c r="G70" s="52" t="s">
        <v>89</v>
      </c>
      <c r="H70" s="52">
        <v>96</v>
      </c>
      <c r="I70" s="52" t="s">
        <v>90</v>
      </c>
      <c r="J70" s="52" t="s">
        <v>71</v>
      </c>
      <c r="K70" s="52">
        <v>1.3</v>
      </c>
      <c r="L70" s="52">
        <v>1</v>
      </c>
      <c r="M70" s="52">
        <v>1</v>
      </c>
      <c r="N70" s="52"/>
      <c r="O70" s="52">
        <v>0</v>
      </c>
      <c r="P70" s="52">
        <v>0</v>
      </c>
      <c r="Q70" s="52">
        <v>21</v>
      </c>
      <c r="R70" s="52"/>
      <c r="S70" s="52">
        <v>0</v>
      </c>
      <c r="T70" s="52">
        <v>0</v>
      </c>
      <c r="U70" s="52">
        <v>310</v>
      </c>
      <c r="V70" s="52">
        <f t="shared" si="5"/>
        <v>124.80000000000001</v>
      </c>
      <c r="W70" s="52">
        <f t="shared" si="6"/>
        <v>124.80000000000001</v>
      </c>
      <c r="X70" s="52">
        <f t="shared" si="4"/>
        <v>0</v>
      </c>
      <c r="Y70" s="52">
        <v>0</v>
      </c>
    </row>
    <row r="71" spans="1:25" x14ac:dyDescent="0.25">
      <c r="A71" s="52">
        <v>2007</v>
      </c>
      <c r="B71" s="52" t="s">
        <v>104</v>
      </c>
      <c r="C71" s="52" t="s">
        <v>177</v>
      </c>
      <c r="D71" s="52">
        <v>27110</v>
      </c>
      <c r="E71" s="52">
        <v>71115</v>
      </c>
      <c r="F71" s="52">
        <v>27</v>
      </c>
      <c r="G71" s="52" t="s">
        <v>89</v>
      </c>
      <c r="H71" s="52">
        <v>287</v>
      </c>
      <c r="I71" s="52" t="s">
        <v>90</v>
      </c>
      <c r="J71" s="52" t="s">
        <v>71</v>
      </c>
      <c r="K71" s="52">
        <v>1.3</v>
      </c>
      <c r="L71" s="52">
        <v>1</v>
      </c>
      <c r="M71" s="52">
        <v>1</v>
      </c>
      <c r="N71" s="52"/>
      <c r="O71" s="52">
        <v>0</v>
      </c>
      <c r="P71" s="52">
        <v>0</v>
      </c>
      <c r="Q71" s="52">
        <v>21</v>
      </c>
      <c r="R71" s="52"/>
      <c r="S71" s="52">
        <v>0</v>
      </c>
      <c r="T71" s="52">
        <v>0</v>
      </c>
      <c r="U71" s="52">
        <v>310</v>
      </c>
      <c r="V71" s="52">
        <f t="shared" si="5"/>
        <v>373.1</v>
      </c>
      <c r="W71" s="52">
        <f t="shared" si="6"/>
        <v>373.1</v>
      </c>
      <c r="X71" s="52">
        <f t="shared" si="4"/>
        <v>0</v>
      </c>
      <c r="Y71" s="52">
        <v>0</v>
      </c>
    </row>
    <row r="72" spans="1:25" x14ac:dyDescent="0.25">
      <c r="A72" s="52">
        <v>2007</v>
      </c>
      <c r="B72" s="52" t="s">
        <v>104</v>
      </c>
      <c r="C72" s="52" t="s">
        <v>177</v>
      </c>
      <c r="D72" s="52">
        <v>27110</v>
      </c>
      <c r="E72" s="52">
        <v>71115</v>
      </c>
      <c r="F72" s="52">
        <v>27</v>
      </c>
      <c r="G72" s="52" t="s">
        <v>89</v>
      </c>
      <c r="H72" s="52">
        <v>4368</v>
      </c>
      <c r="I72" s="52" t="s">
        <v>90</v>
      </c>
      <c r="J72" s="52" t="s">
        <v>71</v>
      </c>
      <c r="K72" s="52">
        <v>1.3</v>
      </c>
      <c r="L72" s="52">
        <v>1</v>
      </c>
      <c r="M72" s="52">
        <v>1</v>
      </c>
      <c r="N72" s="52"/>
      <c r="O72" s="52">
        <v>0</v>
      </c>
      <c r="P72" s="52">
        <v>0</v>
      </c>
      <c r="Q72" s="52">
        <v>21</v>
      </c>
      <c r="R72" s="52"/>
      <c r="S72" s="52">
        <v>0</v>
      </c>
      <c r="T72" s="52">
        <v>0</v>
      </c>
      <c r="U72" s="52">
        <v>310</v>
      </c>
      <c r="V72" s="52">
        <f t="shared" si="5"/>
        <v>5678.4000000000005</v>
      </c>
      <c r="W72" s="52">
        <f t="shared" si="6"/>
        <v>5678.4000000000005</v>
      </c>
      <c r="X72" s="52">
        <f t="shared" si="4"/>
        <v>0</v>
      </c>
      <c r="Y72" s="52">
        <v>0</v>
      </c>
    </row>
    <row r="73" spans="1:25" x14ac:dyDescent="0.25">
      <c r="A73" s="52">
        <v>2007</v>
      </c>
      <c r="B73" s="52" t="s">
        <v>104</v>
      </c>
      <c r="C73" s="52" t="s">
        <v>177</v>
      </c>
      <c r="D73" s="52">
        <v>27110</v>
      </c>
      <c r="E73" s="52">
        <v>71115</v>
      </c>
      <c r="F73" s="52">
        <v>27</v>
      </c>
      <c r="G73" s="52" t="s">
        <v>89</v>
      </c>
      <c r="H73" s="52">
        <v>855</v>
      </c>
      <c r="I73" s="52" t="s">
        <v>90</v>
      </c>
      <c r="J73" s="52" t="s">
        <v>71</v>
      </c>
      <c r="K73" s="52">
        <v>1.3</v>
      </c>
      <c r="L73" s="52">
        <v>1</v>
      </c>
      <c r="M73" s="52">
        <v>1</v>
      </c>
      <c r="N73" s="52"/>
      <c r="O73" s="52">
        <v>0</v>
      </c>
      <c r="P73" s="52">
        <v>0</v>
      </c>
      <c r="Q73" s="52">
        <v>21</v>
      </c>
      <c r="R73" s="52"/>
      <c r="S73" s="52">
        <v>0</v>
      </c>
      <c r="T73" s="52">
        <v>0</v>
      </c>
      <c r="U73" s="52">
        <v>310</v>
      </c>
      <c r="V73" s="52">
        <f t="shared" si="5"/>
        <v>1111.5</v>
      </c>
      <c r="W73" s="52">
        <f t="shared" si="6"/>
        <v>1111.5</v>
      </c>
      <c r="X73" s="52">
        <f t="shared" si="4"/>
        <v>0</v>
      </c>
      <c r="Y73" s="52">
        <v>0</v>
      </c>
    </row>
    <row r="74" spans="1:25" x14ac:dyDescent="0.25">
      <c r="A74" s="52">
        <v>2007</v>
      </c>
      <c r="B74" s="52" t="s">
        <v>104</v>
      </c>
      <c r="C74" s="52" t="s">
        <v>177</v>
      </c>
      <c r="D74" s="52">
        <v>27110</v>
      </c>
      <c r="E74" s="52">
        <v>71115</v>
      </c>
      <c r="F74" s="52">
        <v>27</v>
      </c>
      <c r="G74" s="52" t="s">
        <v>89</v>
      </c>
      <c r="H74" s="52">
        <v>1528</v>
      </c>
      <c r="I74" s="52" t="s">
        <v>90</v>
      </c>
      <c r="J74" s="52" t="s">
        <v>71</v>
      </c>
      <c r="K74" s="52">
        <v>1.3</v>
      </c>
      <c r="L74" s="52">
        <v>1</v>
      </c>
      <c r="M74" s="52">
        <v>1</v>
      </c>
      <c r="N74" s="52"/>
      <c r="O74" s="52">
        <v>0</v>
      </c>
      <c r="P74" s="52">
        <v>0</v>
      </c>
      <c r="Q74" s="52">
        <v>21</v>
      </c>
      <c r="R74" s="52"/>
      <c r="S74" s="52">
        <v>0</v>
      </c>
      <c r="T74" s="52">
        <v>0</v>
      </c>
      <c r="U74" s="52">
        <v>310</v>
      </c>
      <c r="V74" s="52">
        <f t="shared" si="5"/>
        <v>1986.4</v>
      </c>
      <c r="W74" s="52">
        <f t="shared" si="6"/>
        <v>1986.4</v>
      </c>
      <c r="X74" s="52">
        <f t="shared" si="4"/>
        <v>0</v>
      </c>
      <c r="Y74" s="52">
        <v>0</v>
      </c>
    </row>
    <row r="75" spans="1:25" x14ac:dyDescent="0.25">
      <c r="A75" s="52">
        <v>2007</v>
      </c>
      <c r="B75" s="52" t="s">
        <v>104</v>
      </c>
      <c r="C75" s="52" t="s">
        <v>177</v>
      </c>
      <c r="D75" s="52">
        <v>27110</v>
      </c>
      <c r="E75" s="52">
        <v>71115</v>
      </c>
      <c r="F75" s="52">
        <v>27</v>
      </c>
      <c r="G75" s="52" t="s">
        <v>89</v>
      </c>
      <c r="H75" s="52">
        <v>372.37700000000001</v>
      </c>
      <c r="I75" s="52" t="s">
        <v>90</v>
      </c>
      <c r="J75" s="52" t="s">
        <v>71</v>
      </c>
      <c r="K75" s="52">
        <v>1.3</v>
      </c>
      <c r="L75" s="52">
        <v>1</v>
      </c>
      <c r="M75" s="52">
        <v>1</v>
      </c>
      <c r="N75" s="52"/>
      <c r="O75" s="52">
        <v>0</v>
      </c>
      <c r="P75" s="52">
        <v>0</v>
      </c>
      <c r="Q75" s="52">
        <v>21</v>
      </c>
      <c r="R75" s="52"/>
      <c r="S75" s="52">
        <v>0</v>
      </c>
      <c r="T75" s="52">
        <v>0</v>
      </c>
      <c r="U75" s="52">
        <v>310</v>
      </c>
      <c r="V75" s="52">
        <f t="shared" si="5"/>
        <v>484.09010000000001</v>
      </c>
      <c r="W75" s="52">
        <f t="shared" si="6"/>
        <v>484.09010000000001</v>
      </c>
      <c r="X75" s="52">
        <f t="shared" si="4"/>
        <v>0</v>
      </c>
      <c r="Y75" s="52">
        <v>0</v>
      </c>
    </row>
    <row r="76" spans="1:25" x14ac:dyDescent="0.25">
      <c r="A76" s="52">
        <v>2007</v>
      </c>
      <c r="B76" s="52" t="s">
        <v>104</v>
      </c>
      <c r="C76" s="52" t="s">
        <v>177</v>
      </c>
      <c r="D76" s="52">
        <v>27110</v>
      </c>
      <c r="E76" s="52">
        <v>71115</v>
      </c>
      <c r="F76" s="52">
        <v>27</v>
      </c>
      <c r="G76" s="52" t="s">
        <v>89</v>
      </c>
      <c r="H76" s="52">
        <v>11580</v>
      </c>
      <c r="I76" s="52" t="s">
        <v>90</v>
      </c>
      <c r="J76" s="52" t="s">
        <v>71</v>
      </c>
      <c r="K76" s="52">
        <v>1.3</v>
      </c>
      <c r="L76" s="52">
        <v>1</v>
      </c>
      <c r="M76" s="52">
        <v>1</v>
      </c>
      <c r="N76" s="52"/>
      <c r="O76" s="52">
        <v>0</v>
      </c>
      <c r="P76" s="52">
        <v>0</v>
      </c>
      <c r="Q76" s="52">
        <v>21</v>
      </c>
      <c r="R76" s="52"/>
      <c r="S76" s="52">
        <v>0</v>
      </c>
      <c r="T76" s="52">
        <v>0</v>
      </c>
      <c r="U76" s="52">
        <v>310</v>
      </c>
      <c r="V76" s="52">
        <f t="shared" si="5"/>
        <v>15054</v>
      </c>
      <c r="W76" s="52">
        <f t="shared" si="6"/>
        <v>15054</v>
      </c>
      <c r="X76" s="52">
        <f t="shared" si="4"/>
        <v>0</v>
      </c>
      <c r="Y76" s="52">
        <v>0</v>
      </c>
    </row>
    <row r="77" spans="1:25" x14ac:dyDescent="0.25">
      <c r="A77" s="52">
        <v>2007</v>
      </c>
      <c r="B77" s="52" t="s">
        <v>104</v>
      </c>
      <c r="C77" s="52" t="s">
        <v>177</v>
      </c>
      <c r="D77" s="52">
        <v>27110</v>
      </c>
      <c r="E77" s="52">
        <v>71115</v>
      </c>
      <c r="F77" s="52">
        <v>27</v>
      </c>
      <c r="G77" s="52" t="s">
        <v>89</v>
      </c>
      <c r="H77" s="52">
        <v>34439</v>
      </c>
      <c r="I77" s="52" t="s">
        <v>90</v>
      </c>
      <c r="J77" s="52" t="s">
        <v>71</v>
      </c>
      <c r="K77" s="52">
        <v>1.3</v>
      </c>
      <c r="L77" s="52">
        <v>1</v>
      </c>
      <c r="M77" s="52">
        <v>1</v>
      </c>
      <c r="N77" s="52"/>
      <c r="O77" s="52">
        <v>0</v>
      </c>
      <c r="P77" s="52">
        <v>0</v>
      </c>
      <c r="Q77" s="52">
        <v>21</v>
      </c>
      <c r="R77" s="52"/>
      <c r="S77" s="52">
        <v>0</v>
      </c>
      <c r="T77" s="52">
        <v>0</v>
      </c>
      <c r="U77" s="52">
        <v>310</v>
      </c>
      <c r="V77" s="52">
        <f t="shared" si="5"/>
        <v>44770.700000000004</v>
      </c>
      <c r="W77" s="52">
        <f t="shared" si="6"/>
        <v>44770.700000000004</v>
      </c>
      <c r="X77" s="52">
        <f t="shared" si="4"/>
        <v>0</v>
      </c>
      <c r="Y77" s="52">
        <v>0</v>
      </c>
    </row>
    <row r="78" spans="1:25" x14ac:dyDescent="0.25">
      <c r="A78" s="52">
        <v>2007</v>
      </c>
      <c r="B78" s="52" t="s">
        <v>104</v>
      </c>
      <c r="C78" s="52" t="s">
        <v>177</v>
      </c>
      <c r="D78" s="52">
        <v>27110</v>
      </c>
      <c r="E78" s="52">
        <v>71115</v>
      </c>
      <c r="F78" s="52">
        <v>27</v>
      </c>
      <c r="G78" s="52" t="s">
        <v>89</v>
      </c>
      <c r="H78" s="52">
        <v>85227</v>
      </c>
      <c r="I78" s="52" t="s">
        <v>90</v>
      </c>
      <c r="J78" s="52" t="s">
        <v>71</v>
      </c>
      <c r="K78" s="52">
        <v>1.3</v>
      </c>
      <c r="L78" s="52">
        <v>1</v>
      </c>
      <c r="M78" s="52">
        <v>1</v>
      </c>
      <c r="N78" s="52"/>
      <c r="O78" s="52">
        <v>0</v>
      </c>
      <c r="P78" s="52">
        <v>0</v>
      </c>
      <c r="Q78" s="52">
        <v>21</v>
      </c>
      <c r="R78" s="52"/>
      <c r="S78" s="52">
        <v>0</v>
      </c>
      <c r="T78" s="52">
        <v>0</v>
      </c>
      <c r="U78" s="52">
        <v>310</v>
      </c>
      <c r="V78" s="52">
        <f t="shared" si="5"/>
        <v>110795.1</v>
      </c>
      <c r="W78" s="52">
        <f t="shared" si="6"/>
        <v>110795.1</v>
      </c>
      <c r="X78" s="52">
        <f t="shared" si="4"/>
        <v>0</v>
      </c>
      <c r="Y78" s="52">
        <v>0</v>
      </c>
    </row>
    <row r="79" spans="1:25" x14ac:dyDescent="0.25">
      <c r="A79" s="52">
        <v>2007</v>
      </c>
      <c r="B79" s="52" t="s">
        <v>104</v>
      </c>
      <c r="C79" s="52" t="s">
        <v>177</v>
      </c>
      <c r="D79" s="52">
        <v>27110</v>
      </c>
      <c r="E79" s="52">
        <v>71115</v>
      </c>
      <c r="F79" s="52">
        <v>27</v>
      </c>
      <c r="G79" s="52" t="s">
        <v>89</v>
      </c>
      <c r="H79" s="52">
        <v>180.31</v>
      </c>
      <c r="I79" s="52" t="s">
        <v>90</v>
      </c>
      <c r="J79" s="52" t="s">
        <v>71</v>
      </c>
      <c r="K79" s="52">
        <v>1.3</v>
      </c>
      <c r="L79" s="52">
        <v>1</v>
      </c>
      <c r="M79" s="52">
        <v>1</v>
      </c>
      <c r="N79" s="52"/>
      <c r="O79" s="52">
        <v>0</v>
      </c>
      <c r="P79" s="52">
        <v>0</v>
      </c>
      <c r="Q79" s="52">
        <v>21</v>
      </c>
      <c r="R79" s="52"/>
      <c r="S79" s="52">
        <v>0</v>
      </c>
      <c r="T79" s="52">
        <v>0</v>
      </c>
      <c r="U79" s="52">
        <v>310</v>
      </c>
      <c r="V79" s="52">
        <f t="shared" si="5"/>
        <v>234.40300000000002</v>
      </c>
      <c r="W79" s="52">
        <f t="shared" si="6"/>
        <v>234.40300000000002</v>
      </c>
      <c r="X79" s="52">
        <f t="shared" si="4"/>
        <v>0</v>
      </c>
      <c r="Y79" s="52">
        <v>0</v>
      </c>
    </row>
    <row r="80" spans="1:25" x14ac:dyDescent="0.25">
      <c r="A80" s="52">
        <v>2007</v>
      </c>
      <c r="B80" s="52" t="s">
        <v>104</v>
      </c>
      <c r="C80" s="52" t="s">
        <v>177</v>
      </c>
      <c r="D80" s="52">
        <v>27110</v>
      </c>
      <c r="E80" s="52">
        <v>71115</v>
      </c>
      <c r="F80" s="52">
        <v>27</v>
      </c>
      <c r="G80" s="52" t="s">
        <v>89</v>
      </c>
      <c r="H80" s="52">
        <v>766</v>
      </c>
      <c r="I80" s="52" t="s">
        <v>90</v>
      </c>
      <c r="J80" s="52" t="s">
        <v>71</v>
      </c>
      <c r="K80" s="52">
        <v>1.3</v>
      </c>
      <c r="L80" s="52">
        <v>1</v>
      </c>
      <c r="M80" s="52">
        <v>1</v>
      </c>
      <c r="N80" s="52"/>
      <c r="O80" s="52">
        <v>0</v>
      </c>
      <c r="P80" s="52">
        <v>0</v>
      </c>
      <c r="Q80" s="52">
        <v>21</v>
      </c>
      <c r="R80" s="52"/>
      <c r="S80" s="52">
        <v>0</v>
      </c>
      <c r="T80" s="52">
        <v>0</v>
      </c>
      <c r="U80" s="52">
        <v>310</v>
      </c>
      <c r="V80" s="52">
        <f t="shared" si="5"/>
        <v>995.80000000000007</v>
      </c>
      <c r="W80" s="52">
        <f t="shared" si="6"/>
        <v>995.80000000000007</v>
      </c>
      <c r="X80" s="52">
        <f t="shared" si="4"/>
        <v>0</v>
      </c>
      <c r="Y80" s="52">
        <v>0</v>
      </c>
    </row>
    <row r="81" spans="1:25" x14ac:dyDescent="0.25">
      <c r="A81" s="52">
        <v>2007</v>
      </c>
      <c r="B81" s="52" t="s">
        <v>104</v>
      </c>
      <c r="C81" s="52" t="s">
        <v>177</v>
      </c>
      <c r="D81" s="52">
        <v>27110</v>
      </c>
      <c r="E81" s="52">
        <v>71115</v>
      </c>
      <c r="F81" s="52">
        <v>27</v>
      </c>
      <c r="G81" s="52" t="s">
        <v>89</v>
      </c>
      <c r="H81" s="52">
        <v>26664</v>
      </c>
      <c r="I81" s="52" t="s">
        <v>90</v>
      </c>
      <c r="J81" s="52" t="s">
        <v>71</v>
      </c>
      <c r="K81" s="52">
        <v>1.3</v>
      </c>
      <c r="L81" s="52">
        <v>1</v>
      </c>
      <c r="M81" s="52">
        <v>1</v>
      </c>
      <c r="N81" s="52"/>
      <c r="O81" s="52">
        <v>0</v>
      </c>
      <c r="P81" s="52">
        <v>0</v>
      </c>
      <c r="Q81" s="52">
        <v>21</v>
      </c>
      <c r="R81" s="52"/>
      <c r="S81" s="52">
        <v>0</v>
      </c>
      <c r="T81" s="52">
        <v>0</v>
      </c>
      <c r="U81" s="52">
        <v>310</v>
      </c>
      <c r="V81" s="52">
        <f t="shared" si="5"/>
        <v>34663.200000000004</v>
      </c>
      <c r="W81" s="52">
        <f t="shared" si="6"/>
        <v>34663.200000000004</v>
      </c>
      <c r="X81" s="52">
        <f t="shared" si="4"/>
        <v>0</v>
      </c>
      <c r="Y81" s="52">
        <v>0</v>
      </c>
    </row>
    <row r="82" spans="1:25" x14ac:dyDescent="0.25">
      <c r="A82" s="52">
        <v>2007</v>
      </c>
      <c r="B82" s="52" t="s">
        <v>104</v>
      </c>
      <c r="C82" s="52" t="s">
        <v>177</v>
      </c>
      <c r="D82" s="52">
        <v>27110</v>
      </c>
      <c r="E82" s="52">
        <v>71115</v>
      </c>
      <c r="F82" s="52">
        <v>27</v>
      </c>
      <c r="G82" s="52" t="s">
        <v>89</v>
      </c>
      <c r="H82" s="52">
        <v>1674.3230000000001</v>
      </c>
      <c r="I82" s="52" t="s">
        <v>90</v>
      </c>
      <c r="J82" s="52" t="s">
        <v>71</v>
      </c>
      <c r="K82" s="52">
        <v>1.3</v>
      </c>
      <c r="L82" s="52">
        <v>1</v>
      </c>
      <c r="M82" s="52">
        <v>1</v>
      </c>
      <c r="N82" s="52"/>
      <c r="O82" s="52">
        <v>0</v>
      </c>
      <c r="P82" s="52">
        <v>0</v>
      </c>
      <c r="Q82" s="52">
        <v>21</v>
      </c>
      <c r="R82" s="52"/>
      <c r="S82" s="52">
        <v>0</v>
      </c>
      <c r="T82" s="52">
        <v>0</v>
      </c>
      <c r="U82" s="52">
        <v>310</v>
      </c>
      <c r="V82" s="52">
        <f t="shared" si="5"/>
        <v>2176.6199000000001</v>
      </c>
      <c r="W82" s="52">
        <f t="shared" si="6"/>
        <v>2176.6199000000001</v>
      </c>
      <c r="X82" s="52">
        <f t="shared" si="4"/>
        <v>0</v>
      </c>
      <c r="Y82" s="52">
        <v>0</v>
      </c>
    </row>
    <row r="83" spans="1:25" x14ac:dyDescent="0.25">
      <c r="A83" s="52">
        <v>2007</v>
      </c>
      <c r="B83" s="52" t="s">
        <v>104</v>
      </c>
      <c r="C83" s="52" t="s">
        <v>177</v>
      </c>
      <c r="D83" s="52">
        <v>27110</v>
      </c>
      <c r="E83" s="52">
        <v>71115</v>
      </c>
      <c r="F83" s="52">
        <v>27</v>
      </c>
      <c r="G83" s="52" t="s">
        <v>89</v>
      </c>
      <c r="H83" s="52">
        <v>11629.51</v>
      </c>
      <c r="I83" s="52" t="s">
        <v>90</v>
      </c>
      <c r="J83" s="52" t="s">
        <v>71</v>
      </c>
      <c r="K83" s="52">
        <v>1.3</v>
      </c>
      <c r="L83" s="52">
        <v>1</v>
      </c>
      <c r="M83" s="52">
        <v>1</v>
      </c>
      <c r="N83" s="52"/>
      <c r="O83" s="52">
        <v>0</v>
      </c>
      <c r="P83" s="52">
        <v>0</v>
      </c>
      <c r="Q83" s="52">
        <v>21</v>
      </c>
      <c r="R83" s="52"/>
      <c r="S83" s="52">
        <v>0</v>
      </c>
      <c r="T83" s="52">
        <v>0</v>
      </c>
      <c r="U83" s="52">
        <v>310</v>
      </c>
      <c r="V83" s="52">
        <f t="shared" si="5"/>
        <v>15118.363000000001</v>
      </c>
      <c r="W83" s="52">
        <f t="shared" si="6"/>
        <v>15118.363000000001</v>
      </c>
      <c r="X83" s="52">
        <f t="shared" si="4"/>
        <v>0</v>
      </c>
      <c r="Y83" s="52">
        <v>0</v>
      </c>
    </row>
    <row r="84" spans="1:25" x14ac:dyDescent="0.25">
      <c r="A84" s="52">
        <v>2007</v>
      </c>
      <c r="B84" s="52" t="s">
        <v>104</v>
      </c>
      <c r="C84" s="52" t="s">
        <v>177</v>
      </c>
      <c r="D84" s="52">
        <v>27110</v>
      </c>
      <c r="E84" s="52">
        <v>71115</v>
      </c>
      <c r="F84" s="52">
        <v>27</v>
      </c>
      <c r="G84" s="52" t="s">
        <v>89</v>
      </c>
      <c r="H84" s="52">
        <v>43117.31</v>
      </c>
      <c r="I84" s="52" t="s">
        <v>90</v>
      </c>
      <c r="J84" s="52" t="s">
        <v>71</v>
      </c>
      <c r="K84" s="52">
        <v>1.3</v>
      </c>
      <c r="L84" s="52">
        <v>1</v>
      </c>
      <c r="M84" s="52">
        <v>1</v>
      </c>
      <c r="N84" s="52"/>
      <c r="O84" s="52">
        <v>0</v>
      </c>
      <c r="P84" s="52">
        <v>0</v>
      </c>
      <c r="Q84" s="52">
        <v>21</v>
      </c>
      <c r="R84" s="52"/>
      <c r="S84" s="52">
        <v>0</v>
      </c>
      <c r="T84" s="52">
        <v>0</v>
      </c>
      <c r="U84" s="52">
        <v>310</v>
      </c>
      <c r="V84" s="52">
        <f t="shared" si="5"/>
        <v>56052.502999999997</v>
      </c>
      <c r="W84" s="52">
        <f t="shared" si="6"/>
        <v>56052.502999999997</v>
      </c>
      <c r="X84" s="52">
        <f t="shared" si="4"/>
        <v>0</v>
      </c>
      <c r="Y84" s="52">
        <v>0</v>
      </c>
    </row>
    <row r="85" spans="1:25" x14ac:dyDescent="0.25">
      <c r="A85" s="52">
        <v>2007</v>
      </c>
      <c r="B85" s="52" t="s">
        <v>104</v>
      </c>
      <c r="C85" s="52" t="s">
        <v>177</v>
      </c>
      <c r="D85" s="52">
        <v>27110</v>
      </c>
      <c r="E85" s="52">
        <v>71115</v>
      </c>
      <c r="F85" s="52">
        <v>27</v>
      </c>
      <c r="G85" s="52" t="s">
        <v>89</v>
      </c>
      <c r="H85" s="52">
        <v>31414</v>
      </c>
      <c r="I85" s="52" t="s">
        <v>90</v>
      </c>
      <c r="J85" s="52" t="s">
        <v>71</v>
      </c>
      <c r="K85" s="52">
        <v>1.3</v>
      </c>
      <c r="L85" s="52">
        <v>1</v>
      </c>
      <c r="M85" s="52">
        <v>1</v>
      </c>
      <c r="N85" s="52"/>
      <c r="O85" s="52">
        <v>0</v>
      </c>
      <c r="P85" s="52">
        <v>0</v>
      </c>
      <c r="Q85" s="52">
        <v>21</v>
      </c>
      <c r="R85" s="52"/>
      <c r="S85" s="52">
        <v>0</v>
      </c>
      <c r="T85" s="52">
        <v>0</v>
      </c>
      <c r="U85" s="52">
        <v>310</v>
      </c>
      <c r="V85" s="52">
        <f t="shared" si="5"/>
        <v>40838.200000000004</v>
      </c>
      <c r="W85" s="52">
        <f t="shared" si="6"/>
        <v>40838.200000000004</v>
      </c>
      <c r="X85" s="52">
        <f t="shared" si="4"/>
        <v>0</v>
      </c>
      <c r="Y85" s="52">
        <v>0</v>
      </c>
    </row>
    <row r="86" spans="1:25" x14ac:dyDescent="0.25">
      <c r="A86" s="52">
        <v>2007</v>
      </c>
      <c r="B86" s="52" t="s">
        <v>104</v>
      </c>
      <c r="C86" s="52" t="s">
        <v>177</v>
      </c>
      <c r="D86" s="52">
        <v>27110</v>
      </c>
      <c r="E86" s="52">
        <v>71115</v>
      </c>
      <c r="F86" s="52">
        <v>27</v>
      </c>
      <c r="G86" s="52" t="s">
        <v>89</v>
      </c>
      <c r="H86" s="52">
        <v>35</v>
      </c>
      <c r="I86" s="52" t="s">
        <v>90</v>
      </c>
      <c r="J86" s="52" t="s">
        <v>71</v>
      </c>
      <c r="K86" s="52">
        <v>1.3</v>
      </c>
      <c r="L86" s="52">
        <v>1</v>
      </c>
      <c r="M86" s="52">
        <v>1</v>
      </c>
      <c r="N86" s="52"/>
      <c r="O86" s="52">
        <v>0</v>
      </c>
      <c r="P86" s="52">
        <v>0</v>
      </c>
      <c r="Q86" s="52">
        <v>21</v>
      </c>
      <c r="R86" s="52"/>
      <c r="S86" s="52">
        <v>0</v>
      </c>
      <c r="T86" s="52">
        <v>0</v>
      </c>
      <c r="U86" s="52">
        <v>310</v>
      </c>
      <c r="V86" s="52">
        <f t="shared" si="5"/>
        <v>45.5</v>
      </c>
      <c r="W86" s="52">
        <f t="shared" si="6"/>
        <v>45.5</v>
      </c>
      <c r="X86" s="52">
        <f t="shared" si="4"/>
        <v>0</v>
      </c>
      <c r="Y86" s="52">
        <v>0</v>
      </c>
    </row>
    <row r="87" spans="1:25" x14ac:dyDescent="0.25">
      <c r="A87" s="52">
        <v>2007</v>
      </c>
      <c r="B87" s="52" t="s">
        <v>104</v>
      </c>
      <c r="C87" s="52" t="s">
        <v>177</v>
      </c>
      <c r="D87" s="52">
        <v>27110</v>
      </c>
      <c r="E87" s="52">
        <v>71115</v>
      </c>
      <c r="F87" s="52">
        <v>27</v>
      </c>
      <c r="G87" s="52" t="s">
        <v>89</v>
      </c>
      <c r="H87" s="52">
        <v>42343</v>
      </c>
      <c r="I87" s="52" t="s">
        <v>90</v>
      </c>
      <c r="J87" s="52" t="s">
        <v>71</v>
      </c>
      <c r="K87" s="52">
        <v>1.3</v>
      </c>
      <c r="L87" s="52">
        <v>1</v>
      </c>
      <c r="M87" s="52">
        <v>1</v>
      </c>
      <c r="N87" s="52"/>
      <c r="O87" s="52">
        <v>0</v>
      </c>
      <c r="P87" s="52">
        <v>0</v>
      </c>
      <c r="Q87" s="52">
        <v>21</v>
      </c>
      <c r="R87" s="52"/>
      <c r="S87" s="52">
        <v>0</v>
      </c>
      <c r="T87" s="52">
        <v>0</v>
      </c>
      <c r="U87" s="52">
        <v>310</v>
      </c>
      <c r="V87" s="52">
        <f t="shared" si="5"/>
        <v>55045.9</v>
      </c>
      <c r="W87" s="52">
        <f t="shared" si="6"/>
        <v>55045.9</v>
      </c>
      <c r="X87" s="52">
        <f t="shared" si="4"/>
        <v>0</v>
      </c>
      <c r="Y87" s="52">
        <v>0</v>
      </c>
    </row>
    <row r="88" spans="1:25" x14ac:dyDescent="0.25">
      <c r="A88" s="52">
        <v>2007</v>
      </c>
      <c r="B88" s="52" t="s">
        <v>104</v>
      </c>
      <c r="C88" s="52" t="s">
        <v>177</v>
      </c>
      <c r="D88" s="52">
        <v>27110</v>
      </c>
      <c r="E88" s="52">
        <v>71115</v>
      </c>
      <c r="F88" s="52">
        <v>27</v>
      </c>
      <c r="G88" s="52" t="s">
        <v>89</v>
      </c>
      <c r="H88" s="52">
        <v>42</v>
      </c>
      <c r="I88" s="52" t="s">
        <v>90</v>
      </c>
      <c r="J88" s="52" t="s">
        <v>71</v>
      </c>
      <c r="K88" s="52">
        <v>1.3</v>
      </c>
      <c r="L88" s="52">
        <v>1</v>
      </c>
      <c r="M88" s="52">
        <v>1</v>
      </c>
      <c r="N88" s="52"/>
      <c r="O88" s="52">
        <v>0</v>
      </c>
      <c r="P88" s="52">
        <v>0</v>
      </c>
      <c r="Q88" s="52">
        <v>21</v>
      </c>
      <c r="R88" s="52"/>
      <c r="S88" s="52">
        <v>0</v>
      </c>
      <c r="T88" s="52">
        <v>0</v>
      </c>
      <c r="U88" s="52">
        <v>310</v>
      </c>
      <c r="V88" s="52">
        <f t="shared" si="5"/>
        <v>54.6</v>
      </c>
      <c r="W88" s="52">
        <f t="shared" si="6"/>
        <v>54.6</v>
      </c>
      <c r="X88" s="52">
        <f t="shared" si="4"/>
        <v>0</v>
      </c>
      <c r="Y88" s="52">
        <v>0</v>
      </c>
    </row>
    <row r="89" spans="1:25" x14ac:dyDescent="0.25">
      <c r="A89" s="52">
        <v>2007</v>
      </c>
      <c r="B89" s="52" t="s">
        <v>104</v>
      </c>
      <c r="C89" s="52" t="s">
        <v>177</v>
      </c>
      <c r="D89" s="52">
        <v>27190</v>
      </c>
      <c r="E89" s="52">
        <v>71115</v>
      </c>
      <c r="F89" s="52">
        <v>27</v>
      </c>
      <c r="G89" s="52" t="s">
        <v>89</v>
      </c>
      <c r="H89" s="52">
        <v>45492</v>
      </c>
      <c r="I89" s="52" t="s">
        <v>90</v>
      </c>
      <c r="J89" s="52" t="s">
        <v>71</v>
      </c>
      <c r="K89" s="52">
        <v>1.3</v>
      </c>
      <c r="L89" s="52">
        <v>1</v>
      </c>
      <c r="M89" s="52">
        <v>1</v>
      </c>
      <c r="N89" s="52"/>
      <c r="O89" s="52">
        <v>0</v>
      </c>
      <c r="P89" s="52">
        <v>0</v>
      </c>
      <c r="Q89" s="52">
        <v>21</v>
      </c>
      <c r="R89" s="52"/>
      <c r="S89" s="52">
        <v>0</v>
      </c>
      <c r="T89" s="52">
        <v>0</v>
      </c>
      <c r="U89" s="52">
        <v>310</v>
      </c>
      <c r="V89" s="52">
        <f t="shared" si="5"/>
        <v>59139.6</v>
      </c>
      <c r="W89" s="52">
        <f t="shared" si="6"/>
        <v>59139.6</v>
      </c>
      <c r="X89" s="52">
        <f t="shared" si="4"/>
        <v>0</v>
      </c>
      <c r="Y89" s="52">
        <v>0</v>
      </c>
    </row>
    <row r="90" spans="1:25" x14ac:dyDescent="0.25">
      <c r="A90" s="52">
        <v>2007</v>
      </c>
      <c r="B90" s="52" t="s">
        <v>104</v>
      </c>
      <c r="C90" s="52" t="s">
        <v>177</v>
      </c>
      <c r="D90" s="52">
        <v>27190</v>
      </c>
      <c r="E90" s="52">
        <v>71115</v>
      </c>
      <c r="F90" s="52">
        <v>27</v>
      </c>
      <c r="G90" s="52" t="s">
        <v>89</v>
      </c>
      <c r="H90" s="52">
        <v>27764</v>
      </c>
      <c r="I90" s="52" t="s">
        <v>90</v>
      </c>
      <c r="J90" s="52" t="s">
        <v>71</v>
      </c>
      <c r="K90" s="52">
        <v>1.3</v>
      </c>
      <c r="L90" s="52">
        <v>1</v>
      </c>
      <c r="M90" s="52">
        <v>1</v>
      </c>
      <c r="N90" s="52"/>
      <c r="O90" s="52">
        <v>0</v>
      </c>
      <c r="P90" s="52">
        <v>0</v>
      </c>
      <c r="Q90" s="52">
        <v>21</v>
      </c>
      <c r="R90" s="52"/>
      <c r="S90" s="52">
        <v>0</v>
      </c>
      <c r="T90" s="52">
        <v>0</v>
      </c>
      <c r="U90" s="52">
        <v>310</v>
      </c>
      <c r="V90" s="52">
        <f t="shared" si="5"/>
        <v>36093.200000000004</v>
      </c>
      <c r="W90" s="52">
        <f t="shared" si="6"/>
        <v>36093.200000000004</v>
      </c>
      <c r="X90" s="52">
        <f t="shared" si="4"/>
        <v>0</v>
      </c>
      <c r="Y90" s="52">
        <v>0</v>
      </c>
    </row>
    <row r="91" spans="1:25" x14ac:dyDescent="0.25">
      <c r="A91" s="52">
        <v>2007</v>
      </c>
      <c r="B91" s="52" t="s">
        <v>94</v>
      </c>
      <c r="C91" s="52" t="s">
        <v>109</v>
      </c>
      <c r="D91" s="52">
        <v>26101</v>
      </c>
      <c r="E91" s="52">
        <v>94103</v>
      </c>
      <c r="F91" s="52">
        <v>20</v>
      </c>
      <c r="G91" s="52" t="s">
        <v>95</v>
      </c>
      <c r="H91" s="52">
        <v>145710</v>
      </c>
      <c r="I91" s="52" t="s">
        <v>90</v>
      </c>
      <c r="J91" s="52" t="s">
        <v>71</v>
      </c>
      <c r="K91" s="52">
        <v>0.16700000000000001</v>
      </c>
      <c r="L91" s="52">
        <v>1.7850000000000001E-2</v>
      </c>
      <c r="M91" s="52">
        <v>1</v>
      </c>
      <c r="N91" s="52"/>
      <c r="O91" s="52">
        <v>0</v>
      </c>
      <c r="P91" s="52">
        <v>0</v>
      </c>
      <c r="Q91" s="52">
        <v>21</v>
      </c>
      <c r="R91" s="52"/>
      <c r="S91" s="52">
        <v>0</v>
      </c>
      <c r="T91" s="52">
        <v>0</v>
      </c>
      <c r="U91" s="52">
        <v>310</v>
      </c>
      <c r="V91" s="52">
        <f t="shared" si="5"/>
        <v>434.35422450000004</v>
      </c>
      <c r="W91" s="52">
        <f t="shared" si="6"/>
        <v>434.35422450000004</v>
      </c>
      <c r="X91" s="52">
        <v>0</v>
      </c>
      <c r="Y91" s="52">
        <v>0</v>
      </c>
    </row>
    <row r="92" spans="1:25" x14ac:dyDescent="0.25">
      <c r="A92" s="52">
        <v>2007</v>
      </c>
      <c r="B92" s="52" t="s">
        <v>94</v>
      </c>
      <c r="C92" s="52" t="s">
        <v>109</v>
      </c>
      <c r="D92" s="52">
        <v>26101</v>
      </c>
      <c r="E92" s="52">
        <v>94103</v>
      </c>
      <c r="F92" s="52">
        <v>20</v>
      </c>
      <c r="G92" s="52" t="s">
        <v>95</v>
      </c>
      <c r="H92" s="52">
        <v>102892</v>
      </c>
      <c r="I92" s="52" t="s">
        <v>90</v>
      </c>
      <c r="J92" s="52" t="s">
        <v>71</v>
      </c>
      <c r="K92" s="52">
        <v>0.16700000000000001</v>
      </c>
      <c r="L92" s="52">
        <v>1.7850000000000001E-2</v>
      </c>
      <c r="M92" s="52">
        <v>1</v>
      </c>
      <c r="N92" s="52"/>
      <c r="O92" s="52">
        <v>0</v>
      </c>
      <c r="P92" s="52">
        <v>0</v>
      </c>
      <c r="Q92" s="52">
        <v>21</v>
      </c>
      <c r="R92" s="52"/>
      <c r="S92" s="52">
        <v>0</v>
      </c>
      <c r="T92" s="52">
        <v>0</v>
      </c>
      <c r="U92" s="52">
        <v>310</v>
      </c>
      <c r="V92" s="52">
        <f t="shared" si="5"/>
        <v>306.71590740000005</v>
      </c>
      <c r="W92" s="52">
        <f t="shared" si="6"/>
        <v>306.71590740000005</v>
      </c>
      <c r="X92" s="52">
        <v>0</v>
      </c>
      <c r="Y92" s="52">
        <v>0</v>
      </c>
    </row>
    <row r="93" spans="1:25" x14ac:dyDescent="0.25">
      <c r="A93" s="52">
        <v>2007</v>
      </c>
      <c r="B93" s="52" t="s">
        <v>94</v>
      </c>
      <c r="C93" s="52" t="s">
        <v>109</v>
      </c>
      <c r="D93" s="52">
        <v>26101</v>
      </c>
      <c r="E93" s="52">
        <v>94104</v>
      </c>
      <c r="F93" s="52">
        <v>20</v>
      </c>
      <c r="G93" s="52" t="s">
        <v>95</v>
      </c>
      <c r="H93" s="52">
        <v>5403000</v>
      </c>
      <c r="I93" s="52" t="s">
        <v>90</v>
      </c>
      <c r="J93" s="52" t="s">
        <v>71</v>
      </c>
      <c r="K93" s="52">
        <v>0.16700000000000001</v>
      </c>
      <c r="L93" s="52">
        <v>1.7850000000000001E-2</v>
      </c>
      <c r="M93" s="52">
        <v>1</v>
      </c>
      <c r="N93" s="52"/>
      <c r="O93" s="52">
        <v>0</v>
      </c>
      <c r="P93" s="52">
        <v>0</v>
      </c>
      <c r="Q93" s="52">
        <v>21</v>
      </c>
      <c r="R93" s="52"/>
      <c r="S93" s="52">
        <v>0</v>
      </c>
      <c r="T93" s="52">
        <v>0</v>
      </c>
      <c r="U93" s="52">
        <v>310</v>
      </c>
      <c r="V93" s="52">
        <f t="shared" si="5"/>
        <v>16106.07285</v>
      </c>
      <c r="W93" s="52">
        <f t="shared" si="6"/>
        <v>16106.07285</v>
      </c>
      <c r="X93" s="52">
        <v>0</v>
      </c>
      <c r="Y93" s="52">
        <v>0</v>
      </c>
    </row>
    <row r="94" spans="1:25" x14ac:dyDescent="0.25">
      <c r="A94" s="52">
        <v>2007</v>
      </c>
      <c r="B94" s="52" t="s">
        <v>94</v>
      </c>
      <c r="C94" s="52" t="s">
        <v>109</v>
      </c>
      <c r="D94" s="52">
        <v>26101</v>
      </c>
      <c r="E94" s="52">
        <v>94104</v>
      </c>
      <c r="F94" s="52">
        <v>20</v>
      </c>
      <c r="G94" s="52" t="s">
        <v>95</v>
      </c>
      <c r="H94" s="52">
        <v>3431400</v>
      </c>
      <c r="I94" s="52" t="s">
        <v>90</v>
      </c>
      <c r="J94" s="52" t="s">
        <v>71</v>
      </c>
      <c r="K94" s="52">
        <v>0.16700000000000001</v>
      </c>
      <c r="L94" s="52">
        <v>1.7850000000000001E-2</v>
      </c>
      <c r="M94" s="52">
        <v>1</v>
      </c>
      <c r="N94" s="52"/>
      <c r="O94" s="52">
        <v>0</v>
      </c>
      <c r="P94" s="52">
        <v>0</v>
      </c>
      <c r="Q94" s="52">
        <v>21</v>
      </c>
      <c r="R94" s="52"/>
      <c r="S94" s="52">
        <v>0</v>
      </c>
      <c r="T94" s="52">
        <v>0</v>
      </c>
      <c r="U94" s="52">
        <v>310</v>
      </c>
      <c r="V94" s="52">
        <f t="shared" si="5"/>
        <v>10228.831830000001</v>
      </c>
      <c r="W94" s="52">
        <f t="shared" si="6"/>
        <v>10228.831830000001</v>
      </c>
      <c r="X94" s="52">
        <v>0</v>
      </c>
      <c r="Y94" s="52">
        <v>0</v>
      </c>
    </row>
    <row r="95" spans="1:25" x14ac:dyDescent="0.25">
      <c r="A95" s="52">
        <v>2007</v>
      </c>
      <c r="B95" s="52" t="s">
        <v>94</v>
      </c>
      <c r="C95" s="52" t="s">
        <v>109</v>
      </c>
      <c r="D95" s="52">
        <v>26101</v>
      </c>
      <c r="E95" s="52">
        <v>94105</v>
      </c>
      <c r="F95" s="52">
        <v>20</v>
      </c>
      <c r="G95" s="52" t="s">
        <v>95</v>
      </c>
      <c r="H95" s="52">
        <v>41955</v>
      </c>
      <c r="I95" s="52" t="s">
        <v>90</v>
      </c>
      <c r="J95" s="52" t="s">
        <v>71</v>
      </c>
      <c r="K95" s="52">
        <v>0.16700000000000001</v>
      </c>
      <c r="L95" s="52">
        <v>1.7850000000000001E-2</v>
      </c>
      <c r="M95" s="52">
        <v>1</v>
      </c>
      <c r="N95" s="52"/>
      <c r="O95" s="52">
        <v>0</v>
      </c>
      <c r="P95" s="52">
        <v>0</v>
      </c>
      <c r="Q95" s="52">
        <v>21</v>
      </c>
      <c r="R95" s="52"/>
      <c r="S95" s="52">
        <v>0</v>
      </c>
      <c r="T95" s="52">
        <v>0</v>
      </c>
      <c r="U95" s="52">
        <v>310</v>
      </c>
      <c r="V95" s="52">
        <f t="shared" si="5"/>
        <v>125.06575725000002</v>
      </c>
      <c r="W95" s="52">
        <f t="shared" si="6"/>
        <v>125.06575725000002</v>
      </c>
      <c r="X95" s="52">
        <v>0</v>
      </c>
      <c r="Y95" s="52">
        <v>0</v>
      </c>
    </row>
    <row r="96" spans="1:25" x14ac:dyDescent="0.25">
      <c r="A96" s="52">
        <v>2007</v>
      </c>
      <c r="B96" s="52" t="s">
        <v>94</v>
      </c>
      <c r="C96" s="52" t="s">
        <v>109</v>
      </c>
      <c r="D96" s="52">
        <v>26101</v>
      </c>
      <c r="E96" s="52">
        <v>94105</v>
      </c>
      <c r="F96" s="52">
        <v>20</v>
      </c>
      <c r="G96" s="52" t="s">
        <v>95</v>
      </c>
      <c r="H96" s="52">
        <v>498283</v>
      </c>
      <c r="I96" s="52" t="s">
        <v>90</v>
      </c>
      <c r="J96" s="52" t="s">
        <v>71</v>
      </c>
      <c r="K96" s="52">
        <v>0.16700000000000001</v>
      </c>
      <c r="L96" s="52">
        <v>1.7850000000000001E-2</v>
      </c>
      <c r="M96" s="52">
        <v>1</v>
      </c>
      <c r="N96" s="52"/>
      <c r="O96" s="52">
        <v>0</v>
      </c>
      <c r="P96" s="52">
        <v>0</v>
      </c>
      <c r="Q96" s="52">
        <v>21</v>
      </c>
      <c r="R96" s="52"/>
      <c r="S96" s="52">
        <v>0</v>
      </c>
      <c r="T96" s="52">
        <v>0</v>
      </c>
      <c r="U96" s="52">
        <v>310</v>
      </c>
      <c r="V96" s="52">
        <f t="shared" si="5"/>
        <v>1485.3567088500001</v>
      </c>
      <c r="W96" s="52">
        <f t="shared" si="6"/>
        <v>1485.3567088500001</v>
      </c>
      <c r="X96" s="52">
        <v>0</v>
      </c>
      <c r="Y96" s="52">
        <v>0</v>
      </c>
    </row>
    <row r="97" spans="1:25" x14ac:dyDescent="0.25">
      <c r="A97" s="52">
        <v>2007</v>
      </c>
      <c r="B97" s="52" t="s">
        <v>94</v>
      </c>
      <c r="C97" s="52" t="s">
        <v>109</v>
      </c>
      <c r="D97" s="52">
        <v>26101</v>
      </c>
      <c r="E97" s="52">
        <v>94105</v>
      </c>
      <c r="F97" s="52">
        <v>20</v>
      </c>
      <c r="G97" s="52" t="s">
        <v>95</v>
      </c>
      <c r="H97" s="52">
        <v>89543</v>
      </c>
      <c r="I97" s="52" t="s">
        <v>90</v>
      </c>
      <c r="J97" s="52" t="s">
        <v>71</v>
      </c>
      <c r="K97" s="52">
        <v>0.16700000000000001</v>
      </c>
      <c r="L97" s="52">
        <v>1.7850000000000001E-2</v>
      </c>
      <c r="M97" s="52">
        <v>1</v>
      </c>
      <c r="N97" s="52"/>
      <c r="O97" s="52">
        <v>0</v>
      </c>
      <c r="P97" s="52">
        <v>0</v>
      </c>
      <c r="Q97" s="52">
        <v>21</v>
      </c>
      <c r="R97" s="52"/>
      <c r="S97" s="52">
        <v>0</v>
      </c>
      <c r="T97" s="52">
        <v>0</v>
      </c>
      <c r="U97" s="52">
        <v>310</v>
      </c>
      <c r="V97" s="52">
        <f t="shared" si="5"/>
        <v>266.92320585000004</v>
      </c>
      <c r="W97" s="52">
        <f t="shared" si="6"/>
        <v>266.92320585000004</v>
      </c>
      <c r="X97" s="52">
        <v>0</v>
      </c>
      <c r="Y97" s="52">
        <v>0</v>
      </c>
    </row>
    <row r="98" spans="1:25" x14ac:dyDescent="0.25">
      <c r="A98" s="52">
        <v>2007</v>
      </c>
      <c r="B98" s="52" t="s">
        <v>94</v>
      </c>
      <c r="C98" s="52" t="s">
        <v>109</v>
      </c>
      <c r="D98" s="52">
        <v>26101</v>
      </c>
      <c r="E98" s="52">
        <v>94108</v>
      </c>
      <c r="F98" s="52">
        <v>20</v>
      </c>
      <c r="G98" s="52" t="s">
        <v>95</v>
      </c>
      <c r="H98" s="52">
        <v>213266.8</v>
      </c>
      <c r="I98" s="52" t="s">
        <v>90</v>
      </c>
      <c r="J98" s="52" t="s">
        <v>71</v>
      </c>
      <c r="K98" s="52">
        <v>0.16700000000000001</v>
      </c>
      <c r="L98" s="52">
        <v>1.7850000000000001E-2</v>
      </c>
      <c r="M98" s="52">
        <v>1</v>
      </c>
      <c r="N98" s="52"/>
      <c r="O98" s="52">
        <v>0</v>
      </c>
      <c r="P98" s="52">
        <v>0</v>
      </c>
      <c r="Q98" s="52">
        <v>21</v>
      </c>
      <c r="R98" s="52"/>
      <c r="S98" s="52">
        <v>0</v>
      </c>
      <c r="T98" s="52">
        <v>0</v>
      </c>
      <c r="U98" s="52">
        <v>310</v>
      </c>
      <c r="V98" s="52">
        <f t="shared" si="5"/>
        <v>635.73766746000001</v>
      </c>
      <c r="W98" s="52">
        <f t="shared" si="6"/>
        <v>635.73766746000001</v>
      </c>
      <c r="X98" s="52">
        <v>0</v>
      </c>
      <c r="Y98" s="52">
        <v>0</v>
      </c>
    </row>
    <row r="99" spans="1:25" x14ac:dyDescent="0.25">
      <c r="A99" s="52">
        <v>2007</v>
      </c>
      <c r="B99" s="52" t="s">
        <v>94</v>
      </c>
      <c r="C99" s="52" t="s">
        <v>109</v>
      </c>
      <c r="D99" s="52">
        <v>26101</v>
      </c>
      <c r="E99" s="52">
        <v>94108</v>
      </c>
      <c r="F99" s="52">
        <v>20</v>
      </c>
      <c r="G99" s="52" t="s">
        <v>95</v>
      </c>
      <c r="H99" s="52">
        <v>149974</v>
      </c>
      <c r="I99" s="52" t="s">
        <v>90</v>
      </c>
      <c r="J99" s="52" t="s">
        <v>71</v>
      </c>
      <c r="K99" s="52">
        <v>0.16700000000000001</v>
      </c>
      <c r="L99" s="52">
        <v>1.7850000000000001E-2</v>
      </c>
      <c r="M99" s="52">
        <v>1</v>
      </c>
      <c r="N99" s="52"/>
      <c r="O99" s="52">
        <v>0</v>
      </c>
      <c r="P99" s="52">
        <v>0</v>
      </c>
      <c r="Q99" s="52">
        <v>21</v>
      </c>
      <c r="R99" s="52"/>
      <c r="S99" s="52">
        <v>0</v>
      </c>
      <c r="T99" s="52">
        <v>0</v>
      </c>
      <c r="U99" s="52">
        <v>310</v>
      </c>
      <c r="V99" s="52">
        <f t="shared" si="5"/>
        <v>447.06499530000008</v>
      </c>
      <c r="W99" s="52">
        <f t="shared" si="6"/>
        <v>447.06499530000008</v>
      </c>
      <c r="X99" s="52">
        <v>0</v>
      </c>
      <c r="Y99" s="52">
        <v>0</v>
      </c>
    </row>
    <row r="100" spans="1:25" x14ac:dyDescent="0.25">
      <c r="A100" s="52">
        <v>2007</v>
      </c>
      <c r="B100" s="52" t="s">
        <v>94</v>
      </c>
      <c r="C100" s="52" t="s">
        <v>109</v>
      </c>
      <c r="D100" s="52">
        <v>26101</v>
      </c>
      <c r="E100" s="52">
        <v>94113</v>
      </c>
      <c r="F100" s="52">
        <v>20</v>
      </c>
      <c r="G100" s="52" t="s">
        <v>95</v>
      </c>
      <c r="H100" s="52">
        <v>36078</v>
      </c>
      <c r="I100" s="52" t="s">
        <v>90</v>
      </c>
      <c r="J100" s="52" t="s">
        <v>71</v>
      </c>
      <c r="K100" s="52">
        <v>0.16700000000000001</v>
      </c>
      <c r="L100" s="52">
        <v>1.7850000000000001E-2</v>
      </c>
      <c r="M100" s="52">
        <v>1</v>
      </c>
      <c r="N100" s="52"/>
      <c r="O100" s="52">
        <v>0</v>
      </c>
      <c r="P100" s="52">
        <v>0</v>
      </c>
      <c r="Q100" s="52">
        <v>21</v>
      </c>
      <c r="R100" s="52"/>
      <c r="S100" s="52">
        <v>0</v>
      </c>
      <c r="T100" s="52">
        <v>0</v>
      </c>
      <c r="U100" s="52">
        <v>310</v>
      </c>
      <c r="V100" s="52">
        <f t="shared" si="5"/>
        <v>107.54671410000002</v>
      </c>
      <c r="W100" s="52">
        <f t="shared" si="6"/>
        <v>107.54671410000002</v>
      </c>
      <c r="X100" s="52">
        <v>0</v>
      </c>
      <c r="Y100" s="52">
        <v>0</v>
      </c>
    </row>
    <row r="101" spans="1:25" x14ac:dyDescent="0.25">
      <c r="A101" s="52">
        <v>2007</v>
      </c>
      <c r="B101" s="52" t="s">
        <v>94</v>
      </c>
      <c r="C101" s="52" t="s">
        <v>109</v>
      </c>
      <c r="D101" s="52">
        <v>26101</v>
      </c>
      <c r="E101" s="52">
        <v>94113</v>
      </c>
      <c r="F101" s="52">
        <v>20</v>
      </c>
      <c r="G101" s="52" t="s">
        <v>95</v>
      </c>
      <c r="H101" s="52">
        <v>6894000</v>
      </c>
      <c r="I101" s="52" t="s">
        <v>90</v>
      </c>
      <c r="J101" s="52" t="s">
        <v>71</v>
      </c>
      <c r="K101" s="52">
        <v>0.16700000000000001</v>
      </c>
      <c r="L101" s="52">
        <v>1.7850000000000001E-2</v>
      </c>
      <c r="M101" s="52">
        <v>1</v>
      </c>
      <c r="N101" s="52"/>
      <c r="O101" s="52">
        <v>0</v>
      </c>
      <c r="P101" s="52">
        <v>0</v>
      </c>
      <c r="Q101" s="52">
        <v>21</v>
      </c>
      <c r="R101" s="52"/>
      <c r="S101" s="52">
        <v>0</v>
      </c>
      <c r="T101" s="52">
        <v>0</v>
      </c>
      <c r="U101" s="52">
        <v>310</v>
      </c>
      <c r="V101" s="52">
        <f t="shared" si="5"/>
        <v>20550.669300000001</v>
      </c>
      <c r="W101" s="52">
        <f t="shared" si="6"/>
        <v>20550.669300000001</v>
      </c>
      <c r="X101" s="52">
        <v>0</v>
      </c>
      <c r="Y101" s="52">
        <v>0</v>
      </c>
    </row>
    <row r="102" spans="1:25" x14ac:dyDescent="0.25">
      <c r="A102" s="52">
        <v>2007</v>
      </c>
      <c r="B102" s="52" t="s">
        <v>94</v>
      </c>
      <c r="C102" s="52" t="s">
        <v>109</v>
      </c>
      <c r="D102" s="52">
        <v>26101</v>
      </c>
      <c r="E102" s="52">
        <v>94113</v>
      </c>
      <c r="F102" s="52">
        <v>20</v>
      </c>
      <c r="G102" s="52" t="s">
        <v>95</v>
      </c>
      <c r="H102" s="52">
        <v>70500000</v>
      </c>
      <c r="I102" s="52" t="s">
        <v>90</v>
      </c>
      <c r="J102" s="52" t="s">
        <v>71</v>
      </c>
      <c r="K102" s="52">
        <v>0.16700000000000001</v>
      </c>
      <c r="L102" s="52">
        <v>1.7850000000000001E-2</v>
      </c>
      <c r="M102" s="52">
        <v>1</v>
      </c>
      <c r="N102" s="52"/>
      <c r="O102" s="52">
        <v>0</v>
      </c>
      <c r="P102" s="52">
        <v>0</v>
      </c>
      <c r="Q102" s="52">
        <v>21</v>
      </c>
      <c r="R102" s="52"/>
      <c r="S102" s="52">
        <v>0</v>
      </c>
      <c r="T102" s="52">
        <v>0</v>
      </c>
      <c r="U102" s="52">
        <v>310</v>
      </c>
      <c r="V102" s="52">
        <f t="shared" si="5"/>
        <v>210156.97500000001</v>
      </c>
      <c r="W102" s="52">
        <f t="shared" si="6"/>
        <v>210156.97500000001</v>
      </c>
      <c r="X102" s="52">
        <v>0</v>
      </c>
      <c r="Y102" s="52">
        <v>0</v>
      </c>
    </row>
    <row r="103" spans="1:25" x14ac:dyDescent="0.25">
      <c r="A103" s="52">
        <v>2007</v>
      </c>
      <c r="B103" s="52" t="s">
        <v>94</v>
      </c>
      <c r="C103" s="52" t="s">
        <v>109</v>
      </c>
      <c r="D103" s="52">
        <v>26101</v>
      </c>
      <c r="E103" s="52">
        <v>94113</v>
      </c>
      <c r="F103" s="52">
        <v>20</v>
      </c>
      <c r="G103" s="52" t="s">
        <v>95</v>
      </c>
      <c r="H103" s="52">
        <v>13000000</v>
      </c>
      <c r="I103" s="52" t="s">
        <v>90</v>
      </c>
      <c r="J103" s="52" t="s">
        <v>71</v>
      </c>
      <c r="K103" s="52">
        <v>0.16700000000000001</v>
      </c>
      <c r="L103" s="52">
        <v>1.7850000000000001E-2</v>
      </c>
      <c r="M103" s="52">
        <v>1</v>
      </c>
      <c r="N103" s="52"/>
      <c r="O103" s="52">
        <v>0</v>
      </c>
      <c r="P103" s="52">
        <v>0</v>
      </c>
      <c r="Q103" s="52">
        <v>21</v>
      </c>
      <c r="R103" s="52"/>
      <c r="S103" s="52">
        <v>0</v>
      </c>
      <c r="T103" s="52">
        <v>0</v>
      </c>
      <c r="U103" s="52">
        <v>310</v>
      </c>
      <c r="V103" s="52">
        <f t="shared" si="5"/>
        <v>38752.350000000006</v>
      </c>
      <c r="W103" s="52">
        <f t="shared" si="6"/>
        <v>38752.350000000006</v>
      </c>
      <c r="X103" s="52">
        <v>0</v>
      </c>
      <c r="Y103" s="52">
        <v>0</v>
      </c>
    </row>
    <row r="104" spans="1:25" x14ac:dyDescent="0.25">
      <c r="A104" s="52">
        <v>2007</v>
      </c>
      <c r="B104" s="52" t="s">
        <v>94</v>
      </c>
      <c r="C104" s="52" t="s">
        <v>109</v>
      </c>
      <c r="D104" s="52">
        <v>26101</v>
      </c>
      <c r="E104" s="52">
        <v>94113</v>
      </c>
      <c r="F104" s="52">
        <v>20</v>
      </c>
      <c r="G104" s="52" t="s">
        <v>95</v>
      </c>
      <c r="H104" s="52">
        <v>4367654</v>
      </c>
      <c r="I104" s="52" t="s">
        <v>90</v>
      </c>
      <c r="J104" s="52" t="s">
        <v>71</v>
      </c>
      <c r="K104" s="52">
        <v>0.16700000000000001</v>
      </c>
      <c r="L104" s="52">
        <v>1.7850000000000001E-2</v>
      </c>
      <c r="M104" s="52">
        <v>1</v>
      </c>
      <c r="N104" s="52"/>
      <c r="O104" s="52">
        <v>0</v>
      </c>
      <c r="P104" s="52">
        <v>0</v>
      </c>
      <c r="Q104" s="52">
        <v>21</v>
      </c>
      <c r="R104" s="52"/>
      <c r="S104" s="52">
        <v>0</v>
      </c>
      <c r="T104" s="52">
        <v>0</v>
      </c>
      <c r="U104" s="52">
        <v>310</v>
      </c>
      <c r="V104" s="52">
        <f t="shared" si="5"/>
        <v>13019.758191300001</v>
      </c>
      <c r="W104" s="52">
        <f t="shared" si="6"/>
        <v>13019.758191300001</v>
      </c>
      <c r="X104" s="52">
        <v>0</v>
      </c>
      <c r="Y104" s="52">
        <v>0</v>
      </c>
    </row>
    <row r="105" spans="1:25" x14ac:dyDescent="0.25">
      <c r="A105" s="52">
        <v>2007</v>
      </c>
      <c r="B105" s="52" t="s">
        <v>94</v>
      </c>
      <c r="C105" s="52" t="s">
        <v>109</v>
      </c>
      <c r="D105" s="52">
        <v>26101</v>
      </c>
      <c r="E105" s="52">
        <v>94113</v>
      </c>
      <c r="F105" s="52">
        <v>20</v>
      </c>
      <c r="G105" s="52" t="s">
        <v>95</v>
      </c>
      <c r="H105" s="52">
        <v>31600000</v>
      </c>
      <c r="I105" s="52" t="s">
        <v>90</v>
      </c>
      <c r="J105" s="52" t="s">
        <v>71</v>
      </c>
      <c r="K105" s="52">
        <v>0.16700000000000001</v>
      </c>
      <c r="L105" s="52">
        <v>1.7850000000000001E-2</v>
      </c>
      <c r="M105" s="52">
        <v>1</v>
      </c>
      <c r="N105" s="52"/>
      <c r="O105" s="52">
        <v>0</v>
      </c>
      <c r="P105" s="52">
        <v>0</v>
      </c>
      <c r="Q105" s="52">
        <v>21</v>
      </c>
      <c r="R105" s="52"/>
      <c r="S105" s="52">
        <v>0</v>
      </c>
      <c r="T105" s="52">
        <v>0</v>
      </c>
      <c r="U105" s="52">
        <v>310</v>
      </c>
      <c r="V105" s="52">
        <f t="shared" si="5"/>
        <v>94198.02</v>
      </c>
      <c r="W105" s="52">
        <f t="shared" si="6"/>
        <v>94198.02</v>
      </c>
      <c r="X105" s="52">
        <v>0</v>
      </c>
      <c r="Y105" s="52">
        <v>0</v>
      </c>
    </row>
    <row r="106" spans="1:25" x14ac:dyDescent="0.25">
      <c r="A106" s="52">
        <v>2007</v>
      </c>
      <c r="B106" s="52" t="s">
        <v>94</v>
      </c>
      <c r="C106" s="52" t="s">
        <v>109</v>
      </c>
      <c r="D106" s="52">
        <v>26101</v>
      </c>
      <c r="E106" s="52">
        <v>94114</v>
      </c>
      <c r="F106" s="52">
        <v>9</v>
      </c>
      <c r="G106" s="52" t="s">
        <v>93</v>
      </c>
      <c r="H106" s="52">
        <v>240292</v>
      </c>
      <c r="I106" s="52" t="s">
        <v>90</v>
      </c>
      <c r="J106" s="52" t="s">
        <v>71</v>
      </c>
      <c r="K106" s="52">
        <v>0.16700000000000001</v>
      </c>
      <c r="L106" s="52">
        <v>1</v>
      </c>
      <c r="M106" s="52">
        <v>1</v>
      </c>
      <c r="N106" s="52"/>
      <c r="O106" s="52">
        <v>0</v>
      </c>
      <c r="P106" s="52">
        <v>0</v>
      </c>
      <c r="Q106" s="52">
        <v>21</v>
      </c>
      <c r="R106" s="52"/>
      <c r="S106" s="52">
        <v>0</v>
      </c>
      <c r="T106" s="52">
        <v>0</v>
      </c>
      <c r="U106" s="52">
        <v>310</v>
      </c>
      <c r="V106" s="52">
        <f t="shared" si="5"/>
        <v>40.128764000000004</v>
      </c>
      <c r="W106" s="52">
        <f t="shared" si="6"/>
        <v>40.128764000000004</v>
      </c>
      <c r="X106" s="52">
        <v>0</v>
      </c>
      <c r="Y106" s="52">
        <v>0</v>
      </c>
    </row>
    <row r="107" spans="1:25" x14ac:dyDescent="0.25">
      <c r="A107" s="52">
        <v>2007</v>
      </c>
      <c r="B107" s="52" t="s">
        <v>94</v>
      </c>
      <c r="C107" s="52" t="s">
        <v>109</v>
      </c>
      <c r="D107" s="52">
        <v>26101</v>
      </c>
      <c r="E107" s="52">
        <v>94116</v>
      </c>
      <c r="F107" s="52">
        <v>27</v>
      </c>
      <c r="G107" s="52" t="s">
        <v>89</v>
      </c>
      <c r="H107" s="52">
        <v>6</v>
      </c>
      <c r="I107" s="52" t="s">
        <v>90</v>
      </c>
      <c r="J107" s="52" t="s">
        <v>71</v>
      </c>
      <c r="K107" s="52">
        <v>0.16700000000000001</v>
      </c>
      <c r="L107" s="52">
        <v>1</v>
      </c>
      <c r="M107" s="52">
        <v>1</v>
      </c>
      <c r="N107" s="52"/>
      <c r="O107" s="52">
        <v>0</v>
      </c>
      <c r="P107" s="52">
        <v>0</v>
      </c>
      <c r="Q107" s="52">
        <v>21</v>
      </c>
      <c r="R107" s="52"/>
      <c r="S107" s="52">
        <v>0</v>
      </c>
      <c r="T107" s="52">
        <v>0</v>
      </c>
      <c r="U107" s="52">
        <v>310</v>
      </c>
      <c r="V107" s="52">
        <f t="shared" si="5"/>
        <v>1.002</v>
      </c>
      <c r="W107" s="52">
        <f t="shared" si="6"/>
        <v>1.002</v>
      </c>
      <c r="X107" s="52">
        <v>0</v>
      </c>
      <c r="Y107" s="52">
        <v>0</v>
      </c>
    </row>
    <row r="108" spans="1:25" x14ac:dyDescent="0.25">
      <c r="A108" s="52">
        <v>2007</v>
      </c>
      <c r="B108" s="52" t="s">
        <v>94</v>
      </c>
      <c r="C108" s="52" t="s">
        <v>109</v>
      </c>
      <c r="D108" s="52">
        <v>26101</v>
      </c>
      <c r="E108" s="52">
        <v>94116</v>
      </c>
      <c r="F108" s="52">
        <v>27</v>
      </c>
      <c r="G108" s="52" t="s">
        <v>89</v>
      </c>
      <c r="H108" s="52">
        <v>180139</v>
      </c>
      <c r="I108" s="52" t="s">
        <v>90</v>
      </c>
      <c r="J108" s="52" t="s">
        <v>71</v>
      </c>
      <c r="K108" s="52">
        <v>0.16700000000000001</v>
      </c>
      <c r="L108" s="52">
        <v>1</v>
      </c>
      <c r="M108" s="52">
        <v>1</v>
      </c>
      <c r="N108" s="52"/>
      <c r="O108" s="52">
        <v>0</v>
      </c>
      <c r="P108" s="52">
        <v>0</v>
      </c>
      <c r="Q108" s="52">
        <v>21</v>
      </c>
      <c r="R108" s="52"/>
      <c r="S108" s="52">
        <v>0</v>
      </c>
      <c r="T108" s="52">
        <v>0</v>
      </c>
      <c r="U108" s="52">
        <v>310</v>
      </c>
      <c r="V108" s="52">
        <f t="shared" si="5"/>
        <v>30083.213000000003</v>
      </c>
      <c r="W108" s="52">
        <f t="shared" si="6"/>
        <v>30083.213000000003</v>
      </c>
      <c r="X108" s="52">
        <v>0</v>
      </c>
      <c r="Y108" s="52">
        <v>0</v>
      </c>
    </row>
    <row r="109" spans="1:25" x14ac:dyDescent="0.25">
      <c r="A109" s="52">
        <v>2007</v>
      </c>
      <c r="B109" s="52" t="s">
        <v>94</v>
      </c>
      <c r="C109" s="52" t="s">
        <v>109</v>
      </c>
      <c r="D109" s="52">
        <v>26101</v>
      </c>
      <c r="E109" s="52">
        <v>94128</v>
      </c>
      <c r="F109" s="52">
        <v>27</v>
      </c>
      <c r="G109" s="52" t="s">
        <v>89</v>
      </c>
      <c r="H109" s="52">
        <v>343.22899999999998</v>
      </c>
      <c r="I109" s="52" t="s">
        <v>90</v>
      </c>
      <c r="J109" s="52" t="s">
        <v>71</v>
      </c>
      <c r="K109" s="52">
        <v>0.16700000000000001</v>
      </c>
      <c r="L109" s="52">
        <v>1</v>
      </c>
      <c r="M109" s="52">
        <v>1</v>
      </c>
      <c r="N109" s="52"/>
      <c r="O109" s="52">
        <v>0</v>
      </c>
      <c r="P109" s="52">
        <v>0</v>
      </c>
      <c r="Q109" s="52">
        <v>21</v>
      </c>
      <c r="R109" s="52"/>
      <c r="S109" s="52">
        <v>0</v>
      </c>
      <c r="T109" s="52">
        <v>0</v>
      </c>
      <c r="U109" s="52">
        <v>310</v>
      </c>
      <c r="V109" s="52">
        <f t="shared" si="5"/>
        <v>57.319243</v>
      </c>
      <c r="W109" s="52">
        <f t="shared" si="6"/>
        <v>57.319243</v>
      </c>
      <c r="X109" s="52">
        <v>0</v>
      </c>
      <c r="Y109" s="52">
        <v>0</v>
      </c>
    </row>
    <row r="110" spans="1:25" x14ac:dyDescent="0.25">
      <c r="A110" s="52">
        <v>2007</v>
      </c>
      <c r="B110" s="52" t="s">
        <v>94</v>
      </c>
      <c r="C110" s="52" t="s">
        <v>109</v>
      </c>
      <c r="D110" s="52">
        <v>26101</v>
      </c>
      <c r="E110" s="52">
        <v>94167</v>
      </c>
      <c r="F110" s="52">
        <v>27</v>
      </c>
      <c r="G110" s="52" t="s">
        <v>89</v>
      </c>
      <c r="H110" s="52">
        <v>383926</v>
      </c>
      <c r="I110" s="52" t="s">
        <v>90</v>
      </c>
      <c r="J110" s="52" t="s">
        <v>71</v>
      </c>
      <c r="K110" s="52">
        <v>0.16700000000000001</v>
      </c>
      <c r="L110" s="52">
        <v>1</v>
      </c>
      <c r="M110" s="52">
        <v>1</v>
      </c>
      <c r="N110" s="52"/>
      <c r="O110" s="52">
        <v>0</v>
      </c>
      <c r="P110" s="52">
        <v>0</v>
      </c>
      <c r="Q110" s="52">
        <v>21</v>
      </c>
      <c r="R110" s="52"/>
      <c r="S110" s="52">
        <v>0</v>
      </c>
      <c r="T110" s="52">
        <v>0</v>
      </c>
      <c r="U110" s="52">
        <v>310</v>
      </c>
      <c r="V110" s="52">
        <f t="shared" si="5"/>
        <v>64115.642000000007</v>
      </c>
      <c r="W110" s="52">
        <f t="shared" si="6"/>
        <v>64115.642000000007</v>
      </c>
      <c r="X110" s="52">
        <v>0</v>
      </c>
      <c r="Y110" s="52">
        <v>0</v>
      </c>
    </row>
    <row r="111" spans="1:25" x14ac:dyDescent="0.25">
      <c r="A111" s="52">
        <v>2007</v>
      </c>
      <c r="B111" s="52" t="s">
        <v>94</v>
      </c>
      <c r="C111" s="52" t="s">
        <v>109</v>
      </c>
      <c r="D111" s="52">
        <v>26101</v>
      </c>
      <c r="E111" s="52">
        <v>94201</v>
      </c>
      <c r="F111" s="52">
        <v>9</v>
      </c>
      <c r="G111" s="52" t="s">
        <v>93</v>
      </c>
      <c r="H111" s="52">
        <v>557667</v>
      </c>
      <c r="I111" s="52" t="s">
        <v>90</v>
      </c>
      <c r="J111" s="52" t="s">
        <v>71</v>
      </c>
      <c r="K111" s="52">
        <v>0.16700000000000001</v>
      </c>
      <c r="L111" s="52">
        <v>1</v>
      </c>
      <c r="M111" s="52">
        <v>1</v>
      </c>
      <c r="N111" s="52"/>
      <c r="O111" s="52">
        <v>0</v>
      </c>
      <c r="P111" s="52">
        <v>0</v>
      </c>
      <c r="Q111" s="52">
        <v>21</v>
      </c>
      <c r="R111" s="52"/>
      <c r="S111" s="52">
        <v>0</v>
      </c>
      <c r="T111" s="52">
        <v>0</v>
      </c>
      <c r="U111" s="52">
        <v>310</v>
      </c>
      <c r="V111" s="52">
        <f t="shared" si="5"/>
        <v>93.130389000000008</v>
      </c>
      <c r="W111" s="52">
        <f t="shared" si="6"/>
        <v>93.130389000000008</v>
      </c>
      <c r="X111" s="52">
        <v>0</v>
      </c>
      <c r="Y111" s="52">
        <v>0</v>
      </c>
    </row>
    <row r="112" spans="1:25" x14ac:dyDescent="0.25">
      <c r="A112" s="52">
        <v>2007</v>
      </c>
      <c r="B112" s="52" t="s">
        <v>94</v>
      </c>
      <c r="C112" s="52" t="s">
        <v>109</v>
      </c>
      <c r="D112" s="52">
        <v>26101</v>
      </c>
      <c r="E112" s="52">
        <v>94201</v>
      </c>
      <c r="F112" s="52">
        <v>9</v>
      </c>
      <c r="G112" s="52" t="s">
        <v>93</v>
      </c>
      <c r="H112" s="52">
        <v>11600000</v>
      </c>
      <c r="I112" s="52" t="s">
        <v>90</v>
      </c>
      <c r="J112" s="52" t="s">
        <v>71</v>
      </c>
      <c r="K112" s="52">
        <v>0.16700000000000001</v>
      </c>
      <c r="L112" s="52">
        <v>1</v>
      </c>
      <c r="M112" s="52">
        <v>1</v>
      </c>
      <c r="N112" s="52"/>
      <c r="O112" s="52">
        <v>0</v>
      </c>
      <c r="P112" s="52">
        <v>0</v>
      </c>
      <c r="Q112" s="52">
        <v>21</v>
      </c>
      <c r="R112" s="52"/>
      <c r="S112" s="52">
        <v>0</v>
      </c>
      <c r="T112" s="52">
        <v>0</v>
      </c>
      <c r="U112" s="52">
        <v>310</v>
      </c>
      <c r="V112" s="52">
        <f t="shared" si="5"/>
        <v>1937.2</v>
      </c>
      <c r="W112" s="52">
        <f t="shared" si="6"/>
        <v>1937.2</v>
      </c>
      <c r="X112" s="52">
        <v>0</v>
      </c>
      <c r="Y112" s="52">
        <v>0</v>
      </c>
    </row>
    <row r="113" spans="1:25" x14ac:dyDescent="0.25">
      <c r="A113" s="52">
        <v>2007</v>
      </c>
      <c r="B113" s="52" t="s">
        <v>94</v>
      </c>
      <c r="C113" s="52" t="s">
        <v>109</v>
      </c>
      <c r="D113" s="52">
        <v>26102</v>
      </c>
      <c r="E113" s="52">
        <v>94103</v>
      </c>
      <c r="F113" s="52">
        <v>20</v>
      </c>
      <c r="G113" s="52" t="s">
        <v>95</v>
      </c>
      <c r="H113" s="52">
        <v>46573</v>
      </c>
      <c r="I113" s="52" t="s">
        <v>90</v>
      </c>
      <c r="J113" s="52" t="s">
        <v>71</v>
      </c>
      <c r="K113" s="52">
        <v>0.16700000000000001</v>
      </c>
      <c r="L113" s="52">
        <v>1.7850000000000001E-2</v>
      </c>
      <c r="M113" s="52">
        <v>1</v>
      </c>
      <c r="N113" s="52"/>
      <c r="O113" s="52">
        <v>0</v>
      </c>
      <c r="P113" s="52">
        <v>0</v>
      </c>
      <c r="Q113" s="52">
        <v>21</v>
      </c>
      <c r="R113" s="52"/>
      <c r="S113" s="52">
        <v>0</v>
      </c>
      <c r="T113" s="52">
        <v>0</v>
      </c>
      <c r="U113" s="52">
        <v>310</v>
      </c>
      <c r="V113" s="52">
        <f t="shared" si="5"/>
        <v>138.83178435000002</v>
      </c>
      <c r="W113" s="52">
        <f t="shared" si="6"/>
        <v>138.83178435000002</v>
      </c>
      <c r="X113" s="52">
        <v>0</v>
      </c>
      <c r="Y113" s="52">
        <v>0</v>
      </c>
    </row>
    <row r="114" spans="1:25" x14ac:dyDescent="0.25">
      <c r="A114" s="52">
        <v>2007</v>
      </c>
      <c r="B114" s="52" t="s">
        <v>94</v>
      </c>
      <c r="C114" s="52" t="s">
        <v>109</v>
      </c>
      <c r="D114" s="52">
        <v>26102</v>
      </c>
      <c r="E114" s="52">
        <v>94114</v>
      </c>
      <c r="F114" s="52">
        <v>9</v>
      </c>
      <c r="G114" s="52" t="s">
        <v>93</v>
      </c>
      <c r="H114" s="52">
        <v>517600</v>
      </c>
      <c r="I114" s="52" t="s">
        <v>90</v>
      </c>
      <c r="J114" s="52" t="s">
        <v>71</v>
      </c>
      <c r="K114" s="52">
        <v>0.16700000000000001</v>
      </c>
      <c r="L114" s="52">
        <v>1</v>
      </c>
      <c r="M114" s="52">
        <v>1</v>
      </c>
      <c r="N114" s="52"/>
      <c r="O114" s="52">
        <v>0</v>
      </c>
      <c r="P114" s="52">
        <v>0</v>
      </c>
      <c r="Q114" s="52">
        <v>21</v>
      </c>
      <c r="R114" s="52"/>
      <c r="S114" s="52">
        <v>0</v>
      </c>
      <c r="T114" s="52">
        <v>0</v>
      </c>
      <c r="U114" s="52">
        <v>310</v>
      </c>
      <c r="V114" s="52">
        <f t="shared" si="5"/>
        <v>86.439200000000014</v>
      </c>
      <c r="W114" s="52">
        <f t="shared" si="6"/>
        <v>86.439200000000014</v>
      </c>
      <c r="X114" s="52">
        <v>0</v>
      </c>
      <c r="Y114" s="52">
        <v>0</v>
      </c>
    </row>
    <row r="115" spans="1:25" x14ac:dyDescent="0.25">
      <c r="A115" s="52">
        <v>2007</v>
      </c>
      <c r="B115" s="52" t="s">
        <v>94</v>
      </c>
      <c r="C115" s="52" t="s">
        <v>109</v>
      </c>
      <c r="D115" s="52">
        <v>26102</v>
      </c>
      <c r="E115" s="52">
        <v>94115</v>
      </c>
      <c r="F115" s="52">
        <v>9</v>
      </c>
      <c r="G115" s="52" t="s">
        <v>93</v>
      </c>
      <c r="H115" s="52">
        <v>1671000</v>
      </c>
      <c r="I115" s="52" t="s">
        <v>90</v>
      </c>
      <c r="J115" s="52" t="s">
        <v>71</v>
      </c>
      <c r="K115" s="52">
        <v>0.16700000000000001</v>
      </c>
      <c r="L115" s="52">
        <v>1</v>
      </c>
      <c r="M115" s="52">
        <v>1</v>
      </c>
      <c r="N115" s="52"/>
      <c r="O115" s="52">
        <v>0</v>
      </c>
      <c r="P115" s="52">
        <v>0</v>
      </c>
      <c r="Q115" s="52">
        <v>21</v>
      </c>
      <c r="R115" s="52"/>
      <c r="S115" s="52">
        <v>0</v>
      </c>
      <c r="T115" s="52">
        <v>0</v>
      </c>
      <c r="U115" s="52">
        <v>310</v>
      </c>
      <c r="V115" s="52">
        <f t="shared" si="5"/>
        <v>279.05700000000002</v>
      </c>
      <c r="W115" s="52">
        <f t="shared" si="6"/>
        <v>279.05700000000002</v>
      </c>
      <c r="X115" s="52">
        <v>0</v>
      </c>
      <c r="Y115" s="52">
        <v>0</v>
      </c>
    </row>
    <row r="116" spans="1:25" x14ac:dyDescent="0.25">
      <c r="A116" s="52">
        <v>2007</v>
      </c>
      <c r="B116" s="52" t="s">
        <v>94</v>
      </c>
      <c r="C116" s="52" t="s">
        <v>109</v>
      </c>
      <c r="D116" s="52">
        <v>26102</v>
      </c>
      <c r="E116" s="52">
        <v>94115</v>
      </c>
      <c r="F116" s="52">
        <v>9</v>
      </c>
      <c r="G116" s="52" t="s">
        <v>93</v>
      </c>
      <c r="H116" s="52">
        <v>182070.7</v>
      </c>
      <c r="I116" s="52" t="s">
        <v>90</v>
      </c>
      <c r="J116" s="52" t="s">
        <v>71</v>
      </c>
      <c r="K116" s="52">
        <v>0.16700000000000001</v>
      </c>
      <c r="L116" s="52">
        <v>1</v>
      </c>
      <c r="M116" s="52">
        <v>1</v>
      </c>
      <c r="N116" s="52"/>
      <c r="O116" s="52">
        <v>0</v>
      </c>
      <c r="P116" s="52">
        <v>0</v>
      </c>
      <c r="Q116" s="52">
        <v>21</v>
      </c>
      <c r="R116" s="52"/>
      <c r="S116" s="52">
        <v>0</v>
      </c>
      <c r="T116" s="52">
        <v>0</v>
      </c>
      <c r="U116" s="52">
        <v>310</v>
      </c>
      <c r="V116" s="52">
        <f t="shared" si="5"/>
        <v>30.405806900000002</v>
      </c>
      <c r="W116" s="52">
        <f t="shared" si="6"/>
        <v>30.405806900000002</v>
      </c>
      <c r="X116" s="52">
        <v>0</v>
      </c>
      <c r="Y116" s="52">
        <v>0</v>
      </c>
    </row>
    <row r="117" spans="1:25" x14ac:dyDescent="0.25">
      <c r="A117" s="52">
        <v>2007</v>
      </c>
      <c r="B117" s="52" t="s">
        <v>94</v>
      </c>
      <c r="C117" s="52" t="s">
        <v>109</v>
      </c>
      <c r="D117" s="52">
        <v>26102</v>
      </c>
      <c r="E117" s="52">
        <v>94141</v>
      </c>
      <c r="F117" s="52">
        <v>22</v>
      </c>
      <c r="G117" s="52" t="s">
        <v>96</v>
      </c>
      <c r="H117" s="52">
        <v>17042</v>
      </c>
      <c r="I117" s="52" t="s">
        <v>90</v>
      </c>
      <c r="J117" s="52" t="s">
        <v>71</v>
      </c>
      <c r="K117" s="52">
        <v>0.16700000000000001</v>
      </c>
      <c r="L117" s="52">
        <v>1</v>
      </c>
      <c r="M117" s="52">
        <v>1</v>
      </c>
      <c r="N117" s="52"/>
      <c r="O117" s="52">
        <v>0</v>
      </c>
      <c r="P117" s="52">
        <v>0</v>
      </c>
      <c r="Q117" s="52">
        <v>21</v>
      </c>
      <c r="R117" s="52"/>
      <c r="S117" s="52">
        <v>0</v>
      </c>
      <c r="T117" s="52">
        <v>0</v>
      </c>
      <c r="U117" s="52">
        <v>310</v>
      </c>
      <c r="V117" s="52">
        <f t="shared" si="5"/>
        <v>2846.0140000000001</v>
      </c>
      <c r="W117" s="52">
        <f t="shared" si="6"/>
        <v>2846.0140000000001</v>
      </c>
      <c r="X117" s="52">
        <v>0</v>
      </c>
      <c r="Y117" s="52">
        <v>0</v>
      </c>
    </row>
    <row r="118" spans="1:25" x14ac:dyDescent="0.25">
      <c r="A118" s="52">
        <v>2007</v>
      </c>
      <c r="B118" s="52" t="s">
        <v>94</v>
      </c>
      <c r="C118" s="52" t="s">
        <v>109</v>
      </c>
      <c r="D118" s="52">
        <v>26102</v>
      </c>
      <c r="E118" s="52">
        <v>94144</v>
      </c>
      <c r="F118" s="52">
        <v>14</v>
      </c>
      <c r="G118" s="52" t="s">
        <v>97</v>
      </c>
      <c r="H118" s="52">
        <v>1405200</v>
      </c>
      <c r="I118" s="52" t="s">
        <v>90</v>
      </c>
      <c r="J118" s="52" t="s">
        <v>71</v>
      </c>
      <c r="K118" s="52">
        <v>0.16700000000000001</v>
      </c>
      <c r="L118" s="52">
        <v>1</v>
      </c>
      <c r="M118" s="52">
        <v>1</v>
      </c>
      <c r="N118" s="52"/>
      <c r="O118" s="52">
        <v>0</v>
      </c>
      <c r="P118" s="52">
        <v>0</v>
      </c>
      <c r="Q118" s="52">
        <v>21</v>
      </c>
      <c r="R118" s="52"/>
      <c r="S118" s="52">
        <v>0</v>
      </c>
      <c r="T118" s="52">
        <v>0</v>
      </c>
      <c r="U118" s="52">
        <v>310</v>
      </c>
      <c r="V118" s="52">
        <f t="shared" si="5"/>
        <v>234668.40000000002</v>
      </c>
      <c r="W118" s="52">
        <f t="shared" si="6"/>
        <v>234668.40000000002</v>
      </c>
      <c r="X118" s="52">
        <v>0</v>
      </c>
      <c r="Y118" s="52">
        <v>0</v>
      </c>
    </row>
    <row r="119" spans="1:25" x14ac:dyDescent="0.25">
      <c r="A119" s="52">
        <v>2007</v>
      </c>
      <c r="B119" s="52" t="s">
        <v>94</v>
      </c>
      <c r="C119" s="52" t="s">
        <v>109</v>
      </c>
      <c r="D119" s="52">
        <v>26102</v>
      </c>
      <c r="E119" s="52">
        <v>94145</v>
      </c>
      <c r="F119" s="52">
        <v>9</v>
      </c>
      <c r="G119" s="52" t="s">
        <v>93</v>
      </c>
      <c r="H119" s="52">
        <v>1766629</v>
      </c>
      <c r="I119" s="52" t="s">
        <v>90</v>
      </c>
      <c r="J119" s="52" t="s">
        <v>71</v>
      </c>
      <c r="K119" s="52">
        <v>0.16700000000000001</v>
      </c>
      <c r="L119" s="52">
        <v>1</v>
      </c>
      <c r="M119" s="52">
        <v>1</v>
      </c>
      <c r="N119" s="52"/>
      <c r="O119" s="52">
        <v>0</v>
      </c>
      <c r="P119" s="52">
        <v>0</v>
      </c>
      <c r="Q119" s="52">
        <v>21</v>
      </c>
      <c r="R119" s="52"/>
      <c r="S119" s="52">
        <v>0</v>
      </c>
      <c r="T119" s="52">
        <v>0</v>
      </c>
      <c r="U119" s="52">
        <v>310</v>
      </c>
      <c r="V119" s="52">
        <f t="shared" si="5"/>
        <v>295.02704299999999</v>
      </c>
      <c r="W119" s="52">
        <f t="shared" si="6"/>
        <v>295.02704299999999</v>
      </c>
      <c r="X119" s="52">
        <v>0</v>
      </c>
      <c r="Y119" s="52">
        <v>0</v>
      </c>
    </row>
    <row r="120" spans="1:25" x14ac:dyDescent="0.25">
      <c r="A120" s="52">
        <v>2007</v>
      </c>
      <c r="B120" s="52" t="s">
        <v>94</v>
      </c>
      <c r="C120" s="52" t="s">
        <v>109</v>
      </c>
      <c r="D120" s="52">
        <v>26102</v>
      </c>
      <c r="E120" s="52">
        <v>94166</v>
      </c>
      <c r="F120" s="52">
        <v>9</v>
      </c>
      <c r="G120" s="52" t="s">
        <v>93</v>
      </c>
      <c r="H120" s="52">
        <v>384244</v>
      </c>
      <c r="I120" s="52" t="s">
        <v>90</v>
      </c>
      <c r="J120" s="52" t="s">
        <v>71</v>
      </c>
      <c r="K120" s="52">
        <v>0.16700000000000001</v>
      </c>
      <c r="L120" s="52">
        <v>1</v>
      </c>
      <c r="M120" s="52">
        <v>1</v>
      </c>
      <c r="N120" s="52"/>
      <c r="O120" s="52">
        <v>0</v>
      </c>
      <c r="P120" s="52">
        <v>0</v>
      </c>
      <c r="Q120" s="52">
        <v>21</v>
      </c>
      <c r="R120" s="52"/>
      <c r="S120" s="52">
        <v>0</v>
      </c>
      <c r="T120" s="52">
        <v>0</v>
      </c>
      <c r="U120" s="52">
        <v>310</v>
      </c>
      <c r="V120" s="52">
        <f t="shared" si="5"/>
        <v>64.168748000000008</v>
      </c>
      <c r="W120" s="52">
        <f t="shared" si="6"/>
        <v>64.168748000000008</v>
      </c>
      <c r="X120" s="52">
        <v>0</v>
      </c>
      <c r="Y120" s="52">
        <v>0</v>
      </c>
    </row>
    <row r="121" spans="1:25" x14ac:dyDescent="0.25">
      <c r="A121" s="52">
        <v>2007</v>
      </c>
      <c r="B121" s="52" t="s">
        <v>94</v>
      </c>
      <c r="C121" s="52" t="s">
        <v>109</v>
      </c>
      <c r="D121" s="52">
        <v>26102</v>
      </c>
      <c r="E121" s="52">
        <v>94167</v>
      </c>
      <c r="F121" s="52">
        <v>27</v>
      </c>
      <c r="G121" s="52" t="s">
        <v>89</v>
      </c>
      <c r="H121" s="52">
        <v>19.88</v>
      </c>
      <c r="I121" s="52" t="s">
        <v>90</v>
      </c>
      <c r="J121" s="52" t="s">
        <v>71</v>
      </c>
      <c r="K121" s="52">
        <v>0.16700000000000001</v>
      </c>
      <c r="L121" s="52">
        <v>1</v>
      </c>
      <c r="M121" s="52">
        <v>1</v>
      </c>
      <c r="N121" s="52"/>
      <c r="O121" s="52">
        <v>0</v>
      </c>
      <c r="P121" s="52">
        <v>0</v>
      </c>
      <c r="Q121" s="52">
        <v>21</v>
      </c>
      <c r="R121" s="52"/>
      <c r="S121" s="52">
        <v>0</v>
      </c>
      <c r="T121" s="52">
        <v>0</v>
      </c>
      <c r="U121" s="52">
        <v>310</v>
      </c>
      <c r="V121" s="52">
        <f t="shared" si="5"/>
        <v>3.31996</v>
      </c>
      <c r="W121" s="52">
        <f t="shared" si="6"/>
        <v>3.31996</v>
      </c>
      <c r="X121" s="52">
        <v>0</v>
      </c>
      <c r="Y121" s="52">
        <v>0</v>
      </c>
    </row>
    <row r="122" spans="1:25" x14ac:dyDescent="0.25">
      <c r="A122" s="52">
        <v>2007</v>
      </c>
      <c r="B122" s="52" t="s">
        <v>94</v>
      </c>
      <c r="C122" s="52" t="s">
        <v>109</v>
      </c>
      <c r="D122" s="52">
        <v>26102</v>
      </c>
      <c r="E122" s="52">
        <v>94173</v>
      </c>
      <c r="F122" s="52">
        <v>20</v>
      </c>
      <c r="G122" s="52" t="s">
        <v>95</v>
      </c>
      <c r="H122" s="52">
        <v>14729.44</v>
      </c>
      <c r="I122" s="52" t="s">
        <v>90</v>
      </c>
      <c r="J122" s="52" t="s">
        <v>71</v>
      </c>
      <c r="K122" s="52">
        <v>0.16700000000000001</v>
      </c>
      <c r="L122" s="52">
        <v>1.7850000000000001E-2</v>
      </c>
      <c r="M122" s="52">
        <v>1</v>
      </c>
      <c r="N122" s="52"/>
      <c r="O122" s="52">
        <v>0</v>
      </c>
      <c r="P122" s="52">
        <v>0</v>
      </c>
      <c r="Q122" s="52">
        <v>21</v>
      </c>
      <c r="R122" s="52"/>
      <c r="S122" s="52">
        <v>0</v>
      </c>
      <c r="T122" s="52">
        <v>0</v>
      </c>
      <c r="U122" s="52">
        <v>310</v>
      </c>
      <c r="V122" s="52">
        <f t="shared" si="5"/>
        <v>43.907724168000009</v>
      </c>
      <c r="W122" s="52">
        <f t="shared" si="6"/>
        <v>43.907724168000009</v>
      </c>
      <c r="X122" s="52">
        <v>0</v>
      </c>
      <c r="Y122" s="52">
        <v>0</v>
      </c>
    </row>
    <row r="123" spans="1:25" x14ac:dyDescent="0.25">
      <c r="A123" s="52">
        <v>2007</v>
      </c>
      <c r="B123" s="52" t="s">
        <v>94</v>
      </c>
      <c r="C123" s="52" t="s">
        <v>109</v>
      </c>
      <c r="D123" s="52">
        <v>26102</v>
      </c>
      <c r="E123" s="52">
        <v>94201</v>
      </c>
      <c r="F123" s="52">
        <v>9</v>
      </c>
      <c r="G123" s="52" t="s">
        <v>93</v>
      </c>
      <c r="H123" s="52">
        <v>264614.8</v>
      </c>
      <c r="I123" s="52" t="s">
        <v>90</v>
      </c>
      <c r="J123" s="52" t="s">
        <v>71</v>
      </c>
      <c r="K123" s="52">
        <v>0.16700000000000001</v>
      </c>
      <c r="L123" s="52">
        <v>1</v>
      </c>
      <c r="M123" s="52">
        <v>1</v>
      </c>
      <c r="N123" s="52"/>
      <c r="O123" s="52">
        <v>0</v>
      </c>
      <c r="P123" s="52">
        <v>0</v>
      </c>
      <c r="Q123" s="52">
        <v>21</v>
      </c>
      <c r="R123" s="52"/>
      <c r="S123" s="52">
        <v>0</v>
      </c>
      <c r="T123" s="52">
        <v>0</v>
      </c>
      <c r="U123" s="52">
        <v>310</v>
      </c>
      <c r="V123" s="52">
        <f t="shared" si="5"/>
        <v>44.190671600000002</v>
      </c>
      <c r="W123" s="52">
        <f t="shared" si="6"/>
        <v>44.190671600000002</v>
      </c>
      <c r="X123" s="52">
        <v>0</v>
      </c>
      <c r="Y123" s="52">
        <v>0</v>
      </c>
    </row>
    <row r="124" spans="1:25" x14ac:dyDescent="0.25">
      <c r="A124" s="52">
        <v>2007</v>
      </c>
      <c r="B124" s="52" t="s">
        <v>94</v>
      </c>
      <c r="C124" s="52" t="s">
        <v>109</v>
      </c>
      <c r="D124" s="52">
        <v>26102</v>
      </c>
      <c r="E124" s="52">
        <v>94201</v>
      </c>
      <c r="F124" s="52">
        <v>9</v>
      </c>
      <c r="G124" s="52" t="s">
        <v>93</v>
      </c>
      <c r="H124" s="52">
        <v>71400000</v>
      </c>
      <c r="I124" s="52" t="s">
        <v>90</v>
      </c>
      <c r="J124" s="52" t="s">
        <v>71</v>
      </c>
      <c r="K124" s="52">
        <v>0.16700000000000001</v>
      </c>
      <c r="L124" s="52">
        <v>1</v>
      </c>
      <c r="M124" s="52">
        <v>1</v>
      </c>
      <c r="N124" s="52"/>
      <c r="O124" s="52">
        <v>0</v>
      </c>
      <c r="P124" s="52">
        <v>0</v>
      </c>
      <c r="Q124" s="52">
        <v>21</v>
      </c>
      <c r="R124" s="52"/>
      <c r="S124" s="52">
        <v>0</v>
      </c>
      <c r="T124" s="52">
        <v>0</v>
      </c>
      <c r="U124" s="52">
        <v>310</v>
      </c>
      <c r="V124" s="52">
        <f t="shared" si="5"/>
        <v>11923.8</v>
      </c>
      <c r="W124" s="52">
        <f t="shared" si="6"/>
        <v>11923.8</v>
      </c>
      <c r="X124" s="52">
        <v>0</v>
      </c>
      <c r="Y124" s="52">
        <v>0</v>
      </c>
    </row>
    <row r="125" spans="1:25" x14ac:dyDescent="0.25">
      <c r="A125" s="52">
        <v>2007</v>
      </c>
      <c r="B125" s="52" t="s">
        <v>94</v>
      </c>
      <c r="C125" s="52" t="s">
        <v>109</v>
      </c>
      <c r="D125" s="52">
        <v>26102</v>
      </c>
      <c r="E125" s="52">
        <v>94201</v>
      </c>
      <c r="F125" s="52">
        <v>9</v>
      </c>
      <c r="G125" s="52" t="s">
        <v>93</v>
      </c>
      <c r="H125" s="52">
        <v>929309</v>
      </c>
      <c r="I125" s="52" t="s">
        <v>90</v>
      </c>
      <c r="J125" s="52" t="s">
        <v>71</v>
      </c>
      <c r="K125" s="52">
        <v>0.16700000000000001</v>
      </c>
      <c r="L125" s="52">
        <v>1</v>
      </c>
      <c r="M125" s="52">
        <v>1</v>
      </c>
      <c r="N125" s="52"/>
      <c r="O125" s="52">
        <v>0</v>
      </c>
      <c r="P125" s="52">
        <v>0</v>
      </c>
      <c r="Q125" s="52">
        <v>21</v>
      </c>
      <c r="R125" s="52"/>
      <c r="S125" s="52">
        <v>0</v>
      </c>
      <c r="T125" s="52">
        <v>0</v>
      </c>
      <c r="U125" s="52">
        <v>310</v>
      </c>
      <c r="V125" s="52">
        <f t="shared" si="5"/>
        <v>155.194603</v>
      </c>
      <c r="W125" s="52">
        <f t="shared" si="6"/>
        <v>155.194603</v>
      </c>
      <c r="X125" s="52">
        <v>0</v>
      </c>
      <c r="Y125" s="52">
        <v>0</v>
      </c>
    </row>
    <row r="126" spans="1:25" x14ac:dyDescent="0.25">
      <c r="A126" s="52">
        <v>2007</v>
      </c>
      <c r="B126" s="52" t="s">
        <v>94</v>
      </c>
      <c r="C126" s="52" t="s">
        <v>109</v>
      </c>
      <c r="D126" s="52">
        <v>26102</v>
      </c>
      <c r="E126" s="52">
        <v>94201</v>
      </c>
      <c r="F126" s="52">
        <v>9</v>
      </c>
      <c r="G126" s="52" t="s">
        <v>93</v>
      </c>
      <c r="H126" s="52">
        <v>31290.22</v>
      </c>
      <c r="I126" s="52" t="s">
        <v>90</v>
      </c>
      <c r="J126" s="52" t="s">
        <v>71</v>
      </c>
      <c r="K126" s="52">
        <v>0.16700000000000001</v>
      </c>
      <c r="L126" s="52">
        <v>1</v>
      </c>
      <c r="M126" s="52">
        <v>1</v>
      </c>
      <c r="N126" s="52"/>
      <c r="O126" s="52">
        <v>0</v>
      </c>
      <c r="P126" s="52">
        <v>0</v>
      </c>
      <c r="Q126" s="52">
        <v>21</v>
      </c>
      <c r="R126" s="52"/>
      <c r="S126" s="52">
        <v>0</v>
      </c>
      <c r="T126" s="52">
        <v>0</v>
      </c>
      <c r="U126" s="52">
        <v>310</v>
      </c>
      <c r="V126" s="52">
        <f t="shared" si="5"/>
        <v>5.2254667400000008</v>
      </c>
      <c r="W126" s="52">
        <f t="shared" si="6"/>
        <v>5.2254667400000008</v>
      </c>
      <c r="X126" s="52">
        <v>0</v>
      </c>
      <c r="Y126" s="52">
        <v>0</v>
      </c>
    </row>
    <row r="127" spans="1:25" x14ac:dyDescent="0.25">
      <c r="A127" s="52">
        <v>2007</v>
      </c>
      <c r="B127" s="52" t="s">
        <v>94</v>
      </c>
      <c r="C127" s="52" t="s">
        <v>109</v>
      </c>
      <c r="D127" s="52">
        <v>26102</v>
      </c>
      <c r="E127" s="52">
        <v>94201</v>
      </c>
      <c r="F127" s="52">
        <v>9</v>
      </c>
      <c r="G127" s="52" t="s">
        <v>93</v>
      </c>
      <c r="H127" s="52">
        <v>89011</v>
      </c>
      <c r="I127" s="52" t="s">
        <v>90</v>
      </c>
      <c r="J127" s="52" t="s">
        <v>71</v>
      </c>
      <c r="K127" s="52">
        <v>0.16700000000000001</v>
      </c>
      <c r="L127" s="52">
        <v>1</v>
      </c>
      <c r="M127" s="52">
        <v>1</v>
      </c>
      <c r="N127" s="52"/>
      <c r="O127" s="52">
        <v>0</v>
      </c>
      <c r="P127" s="52">
        <v>0</v>
      </c>
      <c r="Q127" s="52">
        <v>21</v>
      </c>
      <c r="R127" s="52"/>
      <c r="S127" s="52">
        <v>0</v>
      </c>
      <c r="T127" s="52">
        <v>0</v>
      </c>
      <c r="U127" s="52">
        <v>310</v>
      </c>
      <c r="V127" s="52">
        <f t="shared" si="5"/>
        <v>14.864837000000001</v>
      </c>
      <c r="W127" s="52">
        <f t="shared" si="6"/>
        <v>14.864837000000001</v>
      </c>
      <c r="X127" s="52">
        <v>0</v>
      </c>
      <c r="Y127" s="52">
        <v>0</v>
      </c>
    </row>
    <row r="128" spans="1:25" x14ac:dyDescent="0.25">
      <c r="A128" s="52">
        <v>2007</v>
      </c>
      <c r="B128" s="52" t="s">
        <v>94</v>
      </c>
      <c r="C128" s="52" t="s">
        <v>109</v>
      </c>
      <c r="D128" s="52">
        <v>26102</v>
      </c>
      <c r="E128" s="52">
        <v>94201</v>
      </c>
      <c r="F128" s="52">
        <v>9</v>
      </c>
      <c r="G128" s="52" t="s">
        <v>93</v>
      </c>
      <c r="H128" s="52">
        <v>24238</v>
      </c>
      <c r="I128" s="52" t="s">
        <v>90</v>
      </c>
      <c r="J128" s="52" t="s">
        <v>71</v>
      </c>
      <c r="K128" s="52">
        <v>0.16700000000000001</v>
      </c>
      <c r="L128" s="52">
        <v>1</v>
      </c>
      <c r="M128" s="52">
        <v>1</v>
      </c>
      <c r="N128" s="52"/>
      <c r="O128" s="52">
        <v>0</v>
      </c>
      <c r="P128" s="52">
        <v>0</v>
      </c>
      <c r="Q128" s="52">
        <v>21</v>
      </c>
      <c r="R128" s="52"/>
      <c r="S128" s="52">
        <v>0</v>
      </c>
      <c r="T128" s="52">
        <v>0</v>
      </c>
      <c r="U128" s="52">
        <v>310</v>
      </c>
      <c r="V128" s="52">
        <f t="shared" si="5"/>
        <v>4.0477460000000001</v>
      </c>
      <c r="W128" s="52">
        <f t="shared" si="6"/>
        <v>4.0477460000000001</v>
      </c>
      <c r="X128" s="52">
        <v>0</v>
      </c>
      <c r="Y128" s="52">
        <v>0</v>
      </c>
    </row>
    <row r="129" spans="1:25" x14ac:dyDescent="0.25">
      <c r="A129" s="52">
        <v>2007</v>
      </c>
      <c r="B129" s="52" t="s">
        <v>94</v>
      </c>
      <c r="C129" s="52" t="s">
        <v>109</v>
      </c>
      <c r="D129" s="52">
        <v>26102</v>
      </c>
      <c r="E129" s="52">
        <v>94201</v>
      </c>
      <c r="F129" s="52">
        <v>9</v>
      </c>
      <c r="G129" s="52" t="s">
        <v>93</v>
      </c>
      <c r="H129" s="52">
        <v>24600000</v>
      </c>
      <c r="I129" s="52" t="s">
        <v>90</v>
      </c>
      <c r="J129" s="52" t="s">
        <v>71</v>
      </c>
      <c r="K129" s="52">
        <v>0.16700000000000001</v>
      </c>
      <c r="L129" s="52">
        <v>1</v>
      </c>
      <c r="M129" s="52">
        <v>1</v>
      </c>
      <c r="N129" s="52"/>
      <c r="O129" s="52">
        <v>0</v>
      </c>
      <c r="P129" s="52">
        <v>0</v>
      </c>
      <c r="Q129" s="52">
        <v>21</v>
      </c>
      <c r="R129" s="52"/>
      <c r="S129" s="52">
        <v>0</v>
      </c>
      <c r="T129" s="52">
        <v>0</v>
      </c>
      <c r="U129" s="52">
        <v>310</v>
      </c>
      <c r="V129" s="52">
        <f t="shared" si="5"/>
        <v>4108.2000000000007</v>
      </c>
      <c r="W129" s="52">
        <f t="shared" si="6"/>
        <v>4108.2000000000007</v>
      </c>
      <c r="X129" s="52">
        <v>0</v>
      </c>
      <c r="Y129" s="52">
        <v>0</v>
      </c>
    </row>
    <row r="130" spans="1:25" x14ac:dyDescent="0.25">
      <c r="A130" s="52">
        <v>2007</v>
      </c>
      <c r="B130" s="52" t="s">
        <v>94</v>
      </c>
      <c r="C130" s="52" t="s">
        <v>109</v>
      </c>
      <c r="D130" s="52">
        <v>26102</v>
      </c>
      <c r="E130" s="52">
        <v>94201</v>
      </c>
      <c r="F130" s="52">
        <v>9</v>
      </c>
      <c r="G130" s="52" t="s">
        <v>93</v>
      </c>
      <c r="H130" s="52">
        <v>153816</v>
      </c>
      <c r="I130" s="52" t="s">
        <v>90</v>
      </c>
      <c r="J130" s="52" t="s">
        <v>71</v>
      </c>
      <c r="K130" s="52">
        <v>0.16700000000000001</v>
      </c>
      <c r="L130" s="52">
        <v>1</v>
      </c>
      <c r="M130" s="52">
        <v>1</v>
      </c>
      <c r="N130" s="52"/>
      <c r="O130" s="52">
        <v>0</v>
      </c>
      <c r="P130" s="52">
        <v>0</v>
      </c>
      <c r="Q130" s="52">
        <v>21</v>
      </c>
      <c r="R130" s="52"/>
      <c r="S130" s="52">
        <v>0</v>
      </c>
      <c r="T130" s="52">
        <v>0</v>
      </c>
      <c r="U130" s="52">
        <v>310</v>
      </c>
      <c r="V130" s="52">
        <f t="shared" si="5"/>
        <v>25.687272</v>
      </c>
      <c r="W130" s="52">
        <f t="shared" si="6"/>
        <v>25.687272</v>
      </c>
      <c r="X130" s="52">
        <v>0</v>
      </c>
      <c r="Y130" s="52">
        <v>0</v>
      </c>
    </row>
    <row r="131" spans="1:25" x14ac:dyDescent="0.25">
      <c r="A131" s="52">
        <v>2007</v>
      </c>
      <c r="B131" s="52" t="s">
        <v>94</v>
      </c>
      <c r="C131" s="52" t="s">
        <v>109</v>
      </c>
      <c r="D131" s="52">
        <v>26102</v>
      </c>
      <c r="E131" s="52">
        <v>94205</v>
      </c>
      <c r="F131" s="52">
        <v>27</v>
      </c>
      <c r="G131" s="52" t="s">
        <v>89</v>
      </c>
      <c r="H131" s="52">
        <v>1</v>
      </c>
      <c r="I131" s="52" t="s">
        <v>90</v>
      </c>
      <c r="J131" s="52" t="s">
        <v>71</v>
      </c>
      <c r="K131" s="52">
        <v>0.16700000000000001</v>
      </c>
      <c r="L131" s="52">
        <v>1</v>
      </c>
      <c r="M131" s="52">
        <v>1</v>
      </c>
      <c r="N131" s="52"/>
      <c r="O131" s="52">
        <v>0</v>
      </c>
      <c r="P131" s="52">
        <v>0</v>
      </c>
      <c r="Q131" s="52">
        <v>21</v>
      </c>
      <c r="R131" s="52"/>
      <c r="S131" s="52">
        <v>0</v>
      </c>
      <c r="T131" s="52">
        <v>0</v>
      </c>
      <c r="U131" s="52">
        <v>310</v>
      </c>
      <c r="V131" s="52">
        <f t="shared" ref="V131:V194" si="7">IF(F131=9,((H131*K131*L131*M131)+(H131*O131*P131*Q131)+(H131*S131*T131*U131))/1000, (H131*K131*L131*M131)+(H131*O131*P131*Q131)+(H131*S131*T131*U131))</f>
        <v>0.16700000000000001</v>
      </c>
      <c r="W131" s="52">
        <f t="shared" ref="W131:W194" si="8">(V131-((O131*H131*P131*Q131)+(S131*H131*T131*U131))/M131)</f>
        <v>0.16700000000000001</v>
      </c>
      <c r="X131" s="52">
        <v>0</v>
      </c>
      <c r="Y131" s="52">
        <v>0</v>
      </c>
    </row>
    <row r="132" spans="1:25" x14ac:dyDescent="0.25">
      <c r="A132" s="52">
        <v>2007</v>
      </c>
      <c r="B132" s="52" t="s">
        <v>94</v>
      </c>
      <c r="C132" s="52" t="s">
        <v>109</v>
      </c>
      <c r="D132" s="52">
        <v>26102</v>
      </c>
      <c r="E132" s="52">
        <v>94205</v>
      </c>
      <c r="F132" s="52">
        <v>27</v>
      </c>
      <c r="G132" s="52" t="s">
        <v>89</v>
      </c>
      <c r="H132" s="52">
        <v>35184</v>
      </c>
      <c r="I132" s="52" t="s">
        <v>90</v>
      </c>
      <c r="J132" s="52" t="s">
        <v>71</v>
      </c>
      <c r="K132" s="52">
        <v>0.16700000000000001</v>
      </c>
      <c r="L132" s="52">
        <v>1</v>
      </c>
      <c r="M132" s="52">
        <v>1</v>
      </c>
      <c r="N132" s="52"/>
      <c r="O132" s="52">
        <v>0</v>
      </c>
      <c r="P132" s="52">
        <v>0</v>
      </c>
      <c r="Q132" s="52">
        <v>21</v>
      </c>
      <c r="R132" s="52"/>
      <c r="S132" s="52">
        <v>0</v>
      </c>
      <c r="T132" s="52">
        <v>0</v>
      </c>
      <c r="U132" s="52">
        <v>310</v>
      </c>
      <c r="V132" s="52">
        <f t="shared" si="7"/>
        <v>5875.7280000000001</v>
      </c>
      <c r="W132" s="52">
        <f t="shared" si="8"/>
        <v>5875.7280000000001</v>
      </c>
      <c r="X132" s="52">
        <v>0</v>
      </c>
      <c r="Y132" s="52">
        <v>0</v>
      </c>
    </row>
    <row r="133" spans="1:25" x14ac:dyDescent="0.25">
      <c r="A133" s="52">
        <v>2007</v>
      </c>
      <c r="B133" s="52" t="s">
        <v>94</v>
      </c>
      <c r="C133" s="52" t="s">
        <v>109</v>
      </c>
      <c r="D133" s="52">
        <v>26102</v>
      </c>
      <c r="E133" s="52">
        <v>94205</v>
      </c>
      <c r="F133" s="52">
        <v>27</v>
      </c>
      <c r="G133" s="52" t="s">
        <v>89</v>
      </c>
      <c r="H133" s="52">
        <v>11950</v>
      </c>
      <c r="I133" s="52" t="s">
        <v>90</v>
      </c>
      <c r="J133" s="52" t="s">
        <v>71</v>
      </c>
      <c r="K133" s="52">
        <v>0.16700000000000001</v>
      </c>
      <c r="L133" s="52">
        <v>1</v>
      </c>
      <c r="M133" s="52">
        <v>1</v>
      </c>
      <c r="N133" s="52"/>
      <c r="O133" s="52">
        <v>0</v>
      </c>
      <c r="P133" s="52">
        <v>0</v>
      </c>
      <c r="Q133" s="52">
        <v>21</v>
      </c>
      <c r="R133" s="52"/>
      <c r="S133" s="52">
        <v>0</v>
      </c>
      <c r="T133" s="52">
        <v>0</v>
      </c>
      <c r="U133" s="52">
        <v>310</v>
      </c>
      <c r="V133" s="52">
        <f t="shared" si="7"/>
        <v>1995.65</v>
      </c>
      <c r="W133" s="52">
        <f t="shared" si="8"/>
        <v>1995.65</v>
      </c>
      <c r="X133" s="52">
        <v>0</v>
      </c>
      <c r="Y133" s="52">
        <v>0</v>
      </c>
    </row>
    <row r="134" spans="1:25" x14ac:dyDescent="0.25">
      <c r="A134" s="52">
        <v>2007</v>
      </c>
      <c r="B134" s="52" t="s">
        <v>94</v>
      </c>
      <c r="C134" s="52" t="s">
        <v>109</v>
      </c>
      <c r="D134" s="52">
        <v>26102</v>
      </c>
      <c r="E134" s="52">
        <v>94205</v>
      </c>
      <c r="F134" s="52">
        <v>27</v>
      </c>
      <c r="G134" s="52" t="s">
        <v>89</v>
      </c>
      <c r="H134" s="52">
        <v>644</v>
      </c>
      <c r="I134" s="52" t="s">
        <v>90</v>
      </c>
      <c r="J134" s="52" t="s">
        <v>71</v>
      </c>
      <c r="K134" s="52">
        <v>0.16700000000000001</v>
      </c>
      <c r="L134" s="52">
        <v>1</v>
      </c>
      <c r="M134" s="52">
        <v>1</v>
      </c>
      <c r="N134" s="52"/>
      <c r="O134" s="52">
        <v>0</v>
      </c>
      <c r="P134" s="52">
        <v>0</v>
      </c>
      <c r="Q134" s="52">
        <v>21</v>
      </c>
      <c r="R134" s="52"/>
      <c r="S134" s="52">
        <v>0</v>
      </c>
      <c r="T134" s="52">
        <v>0</v>
      </c>
      <c r="U134" s="52">
        <v>310</v>
      </c>
      <c r="V134" s="52">
        <f t="shared" si="7"/>
        <v>107.548</v>
      </c>
      <c r="W134" s="52">
        <f t="shared" si="8"/>
        <v>107.548</v>
      </c>
      <c r="X134" s="52">
        <v>0</v>
      </c>
      <c r="Y134" s="52">
        <v>0</v>
      </c>
    </row>
    <row r="135" spans="1:25" x14ac:dyDescent="0.25">
      <c r="A135" s="52">
        <v>2007</v>
      </c>
      <c r="B135" s="52" t="s">
        <v>103</v>
      </c>
      <c r="C135" s="52" t="s">
        <v>175</v>
      </c>
      <c r="D135" s="52">
        <v>27120</v>
      </c>
      <c r="E135" s="52">
        <v>21132</v>
      </c>
      <c r="F135" s="52">
        <v>27</v>
      </c>
      <c r="G135" s="52" t="s">
        <v>89</v>
      </c>
      <c r="H135" s="52">
        <v>135</v>
      </c>
      <c r="I135" s="52" t="s">
        <v>91</v>
      </c>
      <c r="J135" s="52" t="s">
        <v>71</v>
      </c>
      <c r="K135" s="52">
        <v>0.526586</v>
      </c>
      <c r="L135" s="52">
        <v>1</v>
      </c>
      <c r="M135" s="52">
        <v>1</v>
      </c>
      <c r="N135" s="52"/>
      <c r="O135" s="52">
        <v>0</v>
      </c>
      <c r="P135" s="52">
        <v>0</v>
      </c>
      <c r="Q135" s="52">
        <v>21</v>
      </c>
      <c r="R135" s="52"/>
      <c r="S135" s="52">
        <v>0</v>
      </c>
      <c r="T135" s="52">
        <v>0</v>
      </c>
      <c r="U135" s="52">
        <v>310</v>
      </c>
      <c r="V135" s="52">
        <f t="shared" si="7"/>
        <v>71.089110000000005</v>
      </c>
      <c r="W135" s="52">
        <f t="shared" si="8"/>
        <v>71.089110000000005</v>
      </c>
      <c r="X135" s="52">
        <f t="shared" ref="X135:X198" si="9">(V135-((K135*H135*L135*M135)+(S135*H135*T135*U135)))/Q135</f>
        <v>0</v>
      </c>
      <c r="Y135" s="52">
        <v>0</v>
      </c>
    </row>
    <row r="136" spans="1:25" x14ac:dyDescent="0.25">
      <c r="A136" s="52">
        <v>2007</v>
      </c>
      <c r="B136" s="52" t="s">
        <v>103</v>
      </c>
      <c r="C136" s="52" t="s">
        <v>175</v>
      </c>
      <c r="D136" s="52">
        <v>27120</v>
      </c>
      <c r="E136" s="52">
        <v>21132</v>
      </c>
      <c r="F136" s="52">
        <v>27</v>
      </c>
      <c r="G136" s="52" t="s">
        <v>89</v>
      </c>
      <c r="H136" s="52">
        <v>41</v>
      </c>
      <c r="I136" s="52" t="s">
        <v>91</v>
      </c>
      <c r="J136" s="52" t="s">
        <v>71</v>
      </c>
      <c r="K136" s="52">
        <v>0.526586</v>
      </c>
      <c r="L136" s="52">
        <v>1</v>
      </c>
      <c r="M136" s="52">
        <v>1</v>
      </c>
      <c r="N136" s="52"/>
      <c r="O136" s="52">
        <v>0</v>
      </c>
      <c r="P136" s="52">
        <v>0</v>
      </c>
      <c r="Q136" s="52">
        <v>21</v>
      </c>
      <c r="R136" s="52"/>
      <c r="S136" s="52">
        <v>0</v>
      </c>
      <c r="T136" s="52">
        <v>0</v>
      </c>
      <c r="U136" s="52">
        <v>310</v>
      </c>
      <c r="V136" s="52">
        <f t="shared" si="7"/>
        <v>21.590026000000002</v>
      </c>
      <c r="W136" s="52">
        <f t="shared" si="8"/>
        <v>21.590026000000002</v>
      </c>
      <c r="X136" s="52">
        <f t="shared" si="9"/>
        <v>0</v>
      </c>
      <c r="Y136" s="52">
        <v>0</v>
      </c>
    </row>
    <row r="137" spans="1:25" x14ac:dyDescent="0.25">
      <c r="A137" s="52">
        <v>2007</v>
      </c>
      <c r="B137" s="52" t="s">
        <v>103</v>
      </c>
      <c r="C137" s="52" t="s">
        <v>175</v>
      </c>
      <c r="D137" s="52">
        <v>27120</v>
      </c>
      <c r="E137" s="52">
        <v>21132</v>
      </c>
      <c r="F137" s="52">
        <v>27</v>
      </c>
      <c r="G137" s="52" t="s">
        <v>89</v>
      </c>
      <c r="H137" s="52">
        <v>666</v>
      </c>
      <c r="I137" s="52" t="s">
        <v>91</v>
      </c>
      <c r="J137" s="52" t="s">
        <v>71</v>
      </c>
      <c r="K137" s="52">
        <v>0.526586</v>
      </c>
      <c r="L137" s="52">
        <v>1</v>
      </c>
      <c r="M137" s="52">
        <v>1</v>
      </c>
      <c r="N137" s="52"/>
      <c r="O137" s="52">
        <v>0</v>
      </c>
      <c r="P137" s="52">
        <v>0</v>
      </c>
      <c r="Q137" s="52">
        <v>21</v>
      </c>
      <c r="R137" s="52"/>
      <c r="S137" s="52">
        <v>0</v>
      </c>
      <c r="T137" s="52">
        <v>0</v>
      </c>
      <c r="U137" s="52">
        <v>310</v>
      </c>
      <c r="V137" s="52">
        <f t="shared" si="7"/>
        <v>350.706276</v>
      </c>
      <c r="W137" s="52">
        <f t="shared" si="8"/>
        <v>350.706276</v>
      </c>
      <c r="X137" s="52">
        <f t="shared" si="9"/>
        <v>0</v>
      </c>
      <c r="Y137" s="52">
        <v>0</v>
      </c>
    </row>
    <row r="138" spans="1:25" x14ac:dyDescent="0.25">
      <c r="A138" s="52">
        <v>2007</v>
      </c>
      <c r="B138" s="52" t="s">
        <v>103</v>
      </c>
      <c r="C138" s="52" t="s">
        <v>175</v>
      </c>
      <c r="D138" s="52">
        <v>27120</v>
      </c>
      <c r="E138" s="52">
        <v>21132</v>
      </c>
      <c r="F138" s="52">
        <v>27</v>
      </c>
      <c r="G138" s="52" t="s">
        <v>89</v>
      </c>
      <c r="H138" s="52">
        <v>1592</v>
      </c>
      <c r="I138" s="52" t="s">
        <v>91</v>
      </c>
      <c r="J138" s="52" t="s">
        <v>71</v>
      </c>
      <c r="K138" s="52">
        <v>0.526586</v>
      </c>
      <c r="L138" s="52">
        <v>1</v>
      </c>
      <c r="M138" s="52">
        <v>1</v>
      </c>
      <c r="N138" s="52"/>
      <c r="O138" s="52">
        <v>0</v>
      </c>
      <c r="P138" s="52">
        <v>0</v>
      </c>
      <c r="Q138" s="52">
        <v>21</v>
      </c>
      <c r="R138" s="52"/>
      <c r="S138" s="52">
        <v>0</v>
      </c>
      <c r="T138" s="52">
        <v>0</v>
      </c>
      <c r="U138" s="52">
        <v>310</v>
      </c>
      <c r="V138" s="52">
        <f t="shared" si="7"/>
        <v>838.32491200000004</v>
      </c>
      <c r="W138" s="52">
        <f t="shared" si="8"/>
        <v>838.32491200000004</v>
      </c>
      <c r="X138" s="52">
        <f t="shared" si="9"/>
        <v>0</v>
      </c>
      <c r="Y138" s="52">
        <v>0</v>
      </c>
    </row>
    <row r="139" spans="1:25" x14ac:dyDescent="0.25">
      <c r="A139" s="52">
        <v>2007</v>
      </c>
      <c r="B139" s="52" t="s">
        <v>103</v>
      </c>
      <c r="C139" s="52" t="s">
        <v>175</v>
      </c>
      <c r="D139" s="52">
        <v>27120</v>
      </c>
      <c r="E139" s="52">
        <v>21132</v>
      </c>
      <c r="F139" s="52">
        <v>27</v>
      </c>
      <c r="G139" s="52" t="s">
        <v>89</v>
      </c>
      <c r="H139" s="52">
        <v>886</v>
      </c>
      <c r="I139" s="52" t="s">
        <v>91</v>
      </c>
      <c r="J139" s="52" t="s">
        <v>71</v>
      </c>
      <c r="K139" s="52">
        <v>0.526586</v>
      </c>
      <c r="L139" s="52">
        <v>1</v>
      </c>
      <c r="M139" s="52">
        <v>1</v>
      </c>
      <c r="N139" s="52"/>
      <c r="O139" s="52">
        <v>0</v>
      </c>
      <c r="P139" s="52">
        <v>0</v>
      </c>
      <c r="Q139" s="52">
        <v>21</v>
      </c>
      <c r="R139" s="52"/>
      <c r="S139" s="52">
        <v>0</v>
      </c>
      <c r="T139" s="52">
        <v>0</v>
      </c>
      <c r="U139" s="52">
        <v>310</v>
      </c>
      <c r="V139" s="52">
        <f t="shared" si="7"/>
        <v>466.55519600000002</v>
      </c>
      <c r="W139" s="52">
        <f t="shared" si="8"/>
        <v>466.55519600000002</v>
      </c>
      <c r="X139" s="52">
        <f t="shared" si="9"/>
        <v>0</v>
      </c>
      <c r="Y139" s="52">
        <v>0</v>
      </c>
    </row>
    <row r="140" spans="1:25" x14ac:dyDescent="0.25">
      <c r="A140" s="52">
        <v>2007</v>
      </c>
      <c r="B140" s="52" t="s">
        <v>103</v>
      </c>
      <c r="C140" s="52" t="s">
        <v>175</v>
      </c>
      <c r="D140" s="52">
        <v>27120</v>
      </c>
      <c r="E140" s="52">
        <v>21132</v>
      </c>
      <c r="F140" s="52">
        <v>27</v>
      </c>
      <c r="G140" s="52" t="s">
        <v>89</v>
      </c>
      <c r="H140" s="52">
        <v>4041</v>
      </c>
      <c r="I140" s="52" t="s">
        <v>91</v>
      </c>
      <c r="J140" s="52" t="s">
        <v>71</v>
      </c>
      <c r="K140" s="52">
        <v>0.526586</v>
      </c>
      <c r="L140" s="52">
        <v>1</v>
      </c>
      <c r="M140" s="52">
        <v>1</v>
      </c>
      <c r="N140" s="52"/>
      <c r="O140" s="52">
        <v>0</v>
      </c>
      <c r="P140" s="52">
        <v>0</v>
      </c>
      <c r="Q140" s="52">
        <v>21</v>
      </c>
      <c r="R140" s="52"/>
      <c r="S140" s="52">
        <v>0</v>
      </c>
      <c r="T140" s="52">
        <v>0</v>
      </c>
      <c r="U140" s="52">
        <v>310</v>
      </c>
      <c r="V140" s="52">
        <f t="shared" si="7"/>
        <v>2127.9340259999999</v>
      </c>
      <c r="W140" s="52">
        <f t="shared" si="8"/>
        <v>2127.9340259999999</v>
      </c>
      <c r="X140" s="52">
        <f t="shared" si="9"/>
        <v>0</v>
      </c>
      <c r="Y140" s="52">
        <v>0</v>
      </c>
    </row>
    <row r="141" spans="1:25" x14ac:dyDescent="0.25">
      <c r="A141" s="52">
        <v>2007</v>
      </c>
      <c r="B141" s="52" t="s">
        <v>103</v>
      </c>
      <c r="C141" s="52" t="s">
        <v>175</v>
      </c>
      <c r="D141" s="52">
        <v>27120</v>
      </c>
      <c r="E141" s="52">
        <v>21132</v>
      </c>
      <c r="F141" s="52">
        <v>27</v>
      </c>
      <c r="G141" s="52" t="s">
        <v>89</v>
      </c>
      <c r="H141" s="52">
        <v>254488</v>
      </c>
      <c r="I141" s="52" t="s">
        <v>91</v>
      </c>
      <c r="J141" s="52" t="s">
        <v>71</v>
      </c>
      <c r="K141" s="52">
        <v>0.526586</v>
      </c>
      <c r="L141" s="52">
        <v>1</v>
      </c>
      <c r="M141" s="52">
        <v>1</v>
      </c>
      <c r="N141" s="52"/>
      <c r="O141" s="52">
        <v>0</v>
      </c>
      <c r="P141" s="52">
        <v>0</v>
      </c>
      <c r="Q141" s="52">
        <v>21</v>
      </c>
      <c r="R141" s="52"/>
      <c r="S141" s="52">
        <v>0</v>
      </c>
      <c r="T141" s="52">
        <v>0</v>
      </c>
      <c r="U141" s="52">
        <v>310</v>
      </c>
      <c r="V141" s="52">
        <f t="shared" si="7"/>
        <v>134009.81796799999</v>
      </c>
      <c r="W141" s="52">
        <f t="shared" si="8"/>
        <v>134009.81796799999</v>
      </c>
      <c r="X141" s="52">
        <f t="shared" si="9"/>
        <v>0</v>
      </c>
      <c r="Y141" s="52">
        <v>0</v>
      </c>
    </row>
    <row r="142" spans="1:25" x14ac:dyDescent="0.25">
      <c r="A142" s="52">
        <v>2007</v>
      </c>
      <c r="B142" s="52" t="s">
        <v>103</v>
      </c>
      <c r="C142" s="52" t="s">
        <v>175</v>
      </c>
      <c r="D142" s="52">
        <v>27120</v>
      </c>
      <c r="E142" s="52">
        <v>21132</v>
      </c>
      <c r="F142" s="52">
        <v>27</v>
      </c>
      <c r="G142" s="52" t="s">
        <v>89</v>
      </c>
      <c r="H142" s="52">
        <v>11474</v>
      </c>
      <c r="I142" s="52" t="s">
        <v>91</v>
      </c>
      <c r="J142" s="52" t="s">
        <v>71</v>
      </c>
      <c r="K142" s="52">
        <v>0.526586</v>
      </c>
      <c r="L142" s="52">
        <v>1</v>
      </c>
      <c r="M142" s="52">
        <v>1</v>
      </c>
      <c r="N142" s="52"/>
      <c r="O142" s="52">
        <v>0</v>
      </c>
      <c r="P142" s="52">
        <v>0</v>
      </c>
      <c r="Q142" s="52">
        <v>21</v>
      </c>
      <c r="R142" s="52"/>
      <c r="S142" s="52">
        <v>0</v>
      </c>
      <c r="T142" s="52">
        <v>0</v>
      </c>
      <c r="U142" s="52">
        <v>310</v>
      </c>
      <c r="V142" s="52">
        <f t="shared" si="7"/>
        <v>6042.0477639999999</v>
      </c>
      <c r="W142" s="52">
        <f t="shared" si="8"/>
        <v>6042.0477639999999</v>
      </c>
      <c r="X142" s="52">
        <f t="shared" si="9"/>
        <v>0</v>
      </c>
      <c r="Y142" s="52">
        <v>0</v>
      </c>
    </row>
    <row r="143" spans="1:25" x14ac:dyDescent="0.25">
      <c r="A143" s="52">
        <v>2007</v>
      </c>
      <c r="B143" s="52" t="s">
        <v>103</v>
      </c>
      <c r="C143" s="52" t="s">
        <v>175</v>
      </c>
      <c r="D143" s="52">
        <v>27120</v>
      </c>
      <c r="E143" s="52">
        <v>21132</v>
      </c>
      <c r="F143" s="52">
        <v>27</v>
      </c>
      <c r="G143" s="52" t="s">
        <v>89</v>
      </c>
      <c r="H143" s="52">
        <v>5187</v>
      </c>
      <c r="I143" s="52" t="s">
        <v>91</v>
      </c>
      <c r="J143" s="52" t="s">
        <v>71</v>
      </c>
      <c r="K143" s="52">
        <v>0.526586</v>
      </c>
      <c r="L143" s="52">
        <v>1</v>
      </c>
      <c r="M143" s="52">
        <v>1</v>
      </c>
      <c r="N143" s="52"/>
      <c r="O143" s="52">
        <v>0</v>
      </c>
      <c r="P143" s="52">
        <v>0</v>
      </c>
      <c r="Q143" s="52">
        <v>21</v>
      </c>
      <c r="R143" s="52"/>
      <c r="S143" s="52">
        <v>0</v>
      </c>
      <c r="T143" s="52">
        <v>0</v>
      </c>
      <c r="U143" s="52">
        <v>310</v>
      </c>
      <c r="V143" s="52">
        <f t="shared" si="7"/>
        <v>2731.401582</v>
      </c>
      <c r="W143" s="52">
        <f t="shared" si="8"/>
        <v>2731.401582</v>
      </c>
      <c r="X143" s="52">
        <f t="shared" si="9"/>
        <v>0</v>
      </c>
      <c r="Y143" s="52">
        <v>0</v>
      </c>
    </row>
    <row r="144" spans="1:25" x14ac:dyDescent="0.25">
      <c r="A144" s="52">
        <v>2007</v>
      </c>
      <c r="B144" s="52" t="s">
        <v>103</v>
      </c>
      <c r="C144" s="52" t="s">
        <v>175</v>
      </c>
      <c r="D144" s="52">
        <v>27120</v>
      </c>
      <c r="E144" s="52">
        <v>21132</v>
      </c>
      <c r="F144" s="52">
        <v>0</v>
      </c>
      <c r="G144" s="52"/>
      <c r="H144" s="52">
        <v>76</v>
      </c>
      <c r="I144" s="52" t="s">
        <v>91</v>
      </c>
      <c r="J144" s="52" t="s">
        <v>71</v>
      </c>
      <c r="K144" s="52">
        <v>0.526586</v>
      </c>
      <c r="L144" s="52">
        <v>1</v>
      </c>
      <c r="M144" s="52">
        <v>1</v>
      </c>
      <c r="N144" s="52"/>
      <c r="O144" s="52">
        <v>0</v>
      </c>
      <c r="P144" s="52">
        <v>0</v>
      </c>
      <c r="Q144" s="52">
        <v>21</v>
      </c>
      <c r="R144" s="52"/>
      <c r="S144" s="52">
        <v>0</v>
      </c>
      <c r="T144" s="52">
        <v>0</v>
      </c>
      <c r="U144" s="52">
        <v>310</v>
      </c>
      <c r="V144" s="52">
        <f t="shared" si="7"/>
        <v>40.020536</v>
      </c>
      <c r="W144" s="52">
        <f t="shared" si="8"/>
        <v>40.020536</v>
      </c>
      <c r="X144" s="52">
        <f t="shared" si="9"/>
        <v>0</v>
      </c>
      <c r="Y144" s="52">
        <v>0</v>
      </c>
    </row>
    <row r="145" spans="1:25" x14ac:dyDescent="0.25">
      <c r="A145" s="52">
        <v>2007</v>
      </c>
      <c r="B145" s="52" t="s">
        <v>103</v>
      </c>
      <c r="C145" s="52" t="s">
        <v>175</v>
      </c>
      <c r="D145" s="52">
        <v>27120</v>
      </c>
      <c r="E145" s="52">
        <v>21133</v>
      </c>
      <c r="F145" s="52">
        <v>27</v>
      </c>
      <c r="G145" s="52" t="s">
        <v>89</v>
      </c>
      <c r="H145" s="52">
        <v>5118</v>
      </c>
      <c r="I145" s="52" t="s">
        <v>91</v>
      </c>
      <c r="J145" s="52" t="s">
        <v>71</v>
      </c>
      <c r="K145" s="52">
        <v>0.526586</v>
      </c>
      <c r="L145" s="52">
        <v>1</v>
      </c>
      <c r="M145" s="52">
        <v>1</v>
      </c>
      <c r="N145" s="52"/>
      <c r="O145" s="52">
        <v>0</v>
      </c>
      <c r="P145" s="52">
        <v>0</v>
      </c>
      <c r="Q145" s="52">
        <v>21</v>
      </c>
      <c r="R145" s="52"/>
      <c r="S145" s="52">
        <v>0</v>
      </c>
      <c r="T145" s="52">
        <v>0</v>
      </c>
      <c r="U145" s="52">
        <v>310</v>
      </c>
      <c r="V145" s="52">
        <f t="shared" si="7"/>
        <v>2695.0671480000001</v>
      </c>
      <c r="W145" s="52">
        <f t="shared" si="8"/>
        <v>2695.0671480000001</v>
      </c>
      <c r="X145" s="52">
        <f t="shared" si="9"/>
        <v>0</v>
      </c>
      <c r="Y145" s="52">
        <v>0</v>
      </c>
    </row>
    <row r="146" spans="1:25" x14ac:dyDescent="0.25">
      <c r="A146" s="52">
        <v>2007</v>
      </c>
      <c r="B146" s="52" t="s">
        <v>103</v>
      </c>
      <c r="C146" s="52" t="s">
        <v>175</v>
      </c>
      <c r="D146" s="52">
        <v>27120</v>
      </c>
      <c r="E146" s="52">
        <v>21133</v>
      </c>
      <c r="F146" s="52">
        <v>27</v>
      </c>
      <c r="G146" s="52" t="s">
        <v>89</v>
      </c>
      <c r="H146" s="52">
        <v>663</v>
      </c>
      <c r="I146" s="52" t="s">
        <v>91</v>
      </c>
      <c r="J146" s="52" t="s">
        <v>71</v>
      </c>
      <c r="K146" s="52">
        <v>0.526586</v>
      </c>
      <c r="L146" s="52">
        <v>1</v>
      </c>
      <c r="M146" s="52">
        <v>1</v>
      </c>
      <c r="N146" s="52"/>
      <c r="O146" s="52">
        <v>0</v>
      </c>
      <c r="P146" s="52">
        <v>0</v>
      </c>
      <c r="Q146" s="52">
        <v>21</v>
      </c>
      <c r="R146" s="52"/>
      <c r="S146" s="52">
        <v>0</v>
      </c>
      <c r="T146" s="52">
        <v>0</v>
      </c>
      <c r="U146" s="52">
        <v>310</v>
      </c>
      <c r="V146" s="52">
        <f t="shared" si="7"/>
        <v>349.12651799999998</v>
      </c>
      <c r="W146" s="52">
        <f t="shared" si="8"/>
        <v>349.12651799999998</v>
      </c>
      <c r="X146" s="52">
        <f t="shared" si="9"/>
        <v>0</v>
      </c>
      <c r="Y146" s="52">
        <v>0</v>
      </c>
    </row>
    <row r="147" spans="1:25" x14ac:dyDescent="0.25">
      <c r="A147" s="52">
        <v>2007</v>
      </c>
      <c r="B147" s="52" t="s">
        <v>103</v>
      </c>
      <c r="C147" s="52" t="s">
        <v>175</v>
      </c>
      <c r="D147" s="52">
        <v>27120</v>
      </c>
      <c r="E147" s="52">
        <v>21133</v>
      </c>
      <c r="F147" s="52">
        <v>27</v>
      </c>
      <c r="G147" s="52" t="s">
        <v>89</v>
      </c>
      <c r="H147" s="52">
        <v>456</v>
      </c>
      <c r="I147" s="52" t="s">
        <v>91</v>
      </c>
      <c r="J147" s="52" t="s">
        <v>71</v>
      </c>
      <c r="K147" s="52">
        <v>0.526586</v>
      </c>
      <c r="L147" s="52">
        <v>1</v>
      </c>
      <c r="M147" s="52">
        <v>1</v>
      </c>
      <c r="N147" s="52"/>
      <c r="O147" s="52">
        <v>0</v>
      </c>
      <c r="P147" s="52">
        <v>0</v>
      </c>
      <c r="Q147" s="52">
        <v>21</v>
      </c>
      <c r="R147" s="52"/>
      <c r="S147" s="52">
        <v>0</v>
      </c>
      <c r="T147" s="52">
        <v>0</v>
      </c>
      <c r="U147" s="52">
        <v>310</v>
      </c>
      <c r="V147" s="52">
        <f t="shared" si="7"/>
        <v>240.12321600000001</v>
      </c>
      <c r="W147" s="52">
        <f t="shared" si="8"/>
        <v>240.12321600000001</v>
      </c>
      <c r="X147" s="52">
        <f t="shared" si="9"/>
        <v>0</v>
      </c>
      <c r="Y147" s="52">
        <v>0</v>
      </c>
    </row>
    <row r="148" spans="1:25" x14ac:dyDescent="0.25">
      <c r="A148" s="52">
        <v>2007</v>
      </c>
      <c r="B148" s="52" t="s">
        <v>103</v>
      </c>
      <c r="C148" s="52" t="s">
        <v>175</v>
      </c>
      <c r="D148" s="52">
        <v>27120</v>
      </c>
      <c r="E148" s="52">
        <v>21133</v>
      </c>
      <c r="F148" s="52">
        <v>27</v>
      </c>
      <c r="G148" s="52" t="s">
        <v>89</v>
      </c>
      <c r="H148" s="52">
        <v>977</v>
      </c>
      <c r="I148" s="52" t="s">
        <v>91</v>
      </c>
      <c r="J148" s="52" t="s">
        <v>71</v>
      </c>
      <c r="K148" s="52">
        <v>0.526586</v>
      </c>
      <c r="L148" s="52">
        <v>1</v>
      </c>
      <c r="M148" s="52">
        <v>1</v>
      </c>
      <c r="N148" s="52"/>
      <c r="O148" s="52">
        <v>0</v>
      </c>
      <c r="P148" s="52">
        <v>0</v>
      </c>
      <c r="Q148" s="52">
        <v>21</v>
      </c>
      <c r="R148" s="52"/>
      <c r="S148" s="52">
        <v>0</v>
      </c>
      <c r="T148" s="52">
        <v>0</v>
      </c>
      <c r="U148" s="52">
        <v>310</v>
      </c>
      <c r="V148" s="52">
        <f t="shared" si="7"/>
        <v>514.47452199999998</v>
      </c>
      <c r="W148" s="52">
        <f t="shared" si="8"/>
        <v>514.47452199999998</v>
      </c>
      <c r="X148" s="52">
        <f t="shared" si="9"/>
        <v>0</v>
      </c>
      <c r="Y148" s="52">
        <v>0</v>
      </c>
    </row>
    <row r="149" spans="1:25" x14ac:dyDescent="0.25">
      <c r="A149" s="52">
        <v>2007</v>
      </c>
      <c r="B149" s="52" t="s">
        <v>103</v>
      </c>
      <c r="C149" s="52" t="s">
        <v>175</v>
      </c>
      <c r="D149" s="52">
        <v>27120</v>
      </c>
      <c r="E149" s="52">
        <v>21133</v>
      </c>
      <c r="F149" s="52">
        <v>27</v>
      </c>
      <c r="G149" s="52" t="s">
        <v>89</v>
      </c>
      <c r="H149" s="52">
        <v>524</v>
      </c>
      <c r="I149" s="52" t="s">
        <v>91</v>
      </c>
      <c r="J149" s="52" t="s">
        <v>71</v>
      </c>
      <c r="K149" s="52">
        <v>0.526586</v>
      </c>
      <c r="L149" s="52">
        <v>1</v>
      </c>
      <c r="M149" s="52">
        <v>1</v>
      </c>
      <c r="N149" s="52"/>
      <c r="O149" s="52">
        <v>0</v>
      </c>
      <c r="P149" s="52">
        <v>0</v>
      </c>
      <c r="Q149" s="52">
        <v>21</v>
      </c>
      <c r="R149" s="52"/>
      <c r="S149" s="52">
        <v>0</v>
      </c>
      <c r="T149" s="52">
        <v>0</v>
      </c>
      <c r="U149" s="52">
        <v>310</v>
      </c>
      <c r="V149" s="52">
        <f t="shared" si="7"/>
        <v>275.93106399999999</v>
      </c>
      <c r="W149" s="52">
        <f t="shared" si="8"/>
        <v>275.93106399999999</v>
      </c>
      <c r="X149" s="52">
        <f t="shared" si="9"/>
        <v>0</v>
      </c>
      <c r="Y149" s="52">
        <v>0</v>
      </c>
    </row>
    <row r="150" spans="1:25" x14ac:dyDescent="0.25">
      <c r="A150" s="52">
        <v>2007</v>
      </c>
      <c r="B150" s="52" t="s">
        <v>103</v>
      </c>
      <c r="C150" s="52" t="s">
        <v>175</v>
      </c>
      <c r="D150" s="52">
        <v>27120</v>
      </c>
      <c r="E150" s="52">
        <v>21133</v>
      </c>
      <c r="F150" s="52">
        <v>27</v>
      </c>
      <c r="G150" s="52" t="s">
        <v>89</v>
      </c>
      <c r="H150" s="52">
        <v>6032.7160000000003</v>
      </c>
      <c r="I150" s="52" t="s">
        <v>91</v>
      </c>
      <c r="J150" s="52" t="s">
        <v>71</v>
      </c>
      <c r="K150" s="52">
        <v>0.526586</v>
      </c>
      <c r="L150" s="52">
        <v>1</v>
      </c>
      <c r="M150" s="52">
        <v>1</v>
      </c>
      <c r="N150" s="52"/>
      <c r="O150" s="52">
        <v>0</v>
      </c>
      <c r="P150" s="52">
        <v>0</v>
      </c>
      <c r="Q150" s="52">
        <v>21</v>
      </c>
      <c r="R150" s="52"/>
      <c r="S150" s="52">
        <v>0</v>
      </c>
      <c r="T150" s="52">
        <v>0</v>
      </c>
      <c r="U150" s="52">
        <v>310</v>
      </c>
      <c r="V150" s="52">
        <f t="shared" si="7"/>
        <v>3176.7437875760002</v>
      </c>
      <c r="W150" s="52">
        <f t="shared" si="8"/>
        <v>3176.7437875760002</v>
      </c>
      <c r="X150" s="52">
        <f t="shared" si="9"/>
        <v>0</v>
      </c>
      <c r="Y150" s="52">
        <v>0</v>
      </c>
    </row>
    <row r="151" spans="1:25" x14ac:dyDescent="0.25">
      <c r="A151" s="52">
        <v>2007</v>
      </c>
      <c r="B151" s="52" t="s">
        <v>103</v>
      </c>
      <c r="C151" s="52" t="s">
        <v>175</v>
      </c>
      <c r="D151" s="52">
        <v>27120</v>
      </c>
      <c r="E151" s="52">
        <v>21133</v>
      </c>
      <c r="F151" s="52">
        <v>27</v>
      </c>
      <c r="G151" s="52" t="s">
        <v>89</v>
      </c>
      <c r="H151" s="52">
        <v>1458.2</v>
      </c>
      <c r="I151" s="52" t="s">
        <v>91</v>
      </c>
      <c r="J151" s="52" t="s">
        <v>71</v>
      </c>
      <c r="K151" s="52">
        <v>0.526586</v>
      </c>
      <c r="L151" s="52">
        <v>1</v>
      </c>
      <c r="M151" s="52">
        <v>1</v>
      </c>
      <c r="N151" s="52"/>
      <c r="O151" s="52">
        <v>0</v>
      </c>
      <c r="P151" s="52">
        <v>0</v>
      </c>
      <c r="Q151" s="52">
        <v>21</v>
      </c>
      <c r="R151" s="52"/>
      <c r="S151" s="52">
        <v>0</v>
      </c>
      <c r="T151" s="52">
        <v>0</v>
      </c>
      <c r="U151" s="52">
        <v>310</v>
      </c>
      <c r="V151" s="52">
        <f t="shared" si="7"/>
        <v>767.86770520000005</v>
      </c>
      <c r="W151" s="52">
        <f t="shared" si="8"/>
        <v>767.86770520000005</v>
      </c>
      <c r="X151" s="52">
        <f t="shared" si="9"/>
        <v>0</v>
      </c>
      <c r="Y151" s="52">
        <v>0</v>
      </c>
    </row>
    <row r="152" spans="1:25" x14ac:dyDescent="0.25">
      <c r="A152" s="52">
        <v>2007</v>
      </c>
      <c r="B152" s="52" t="s">
        <v>103</v>
      </c>
      <c r="C152" s="52" t="s">
        <v>175</v>
      </c>
      <c r="D152" s="52">
        <v>27120</v>
      </c>
      <c r="E152" s="52">
        <v>21133</v>
      </c>
      <c r="F152" s="52">
        <v>27</v>
      </c>
      <c r="G152" s="52" t="s">
        <v>89</v>
      </c>
      <c r="H152" s="52">
        <v>1727.5</v>
      </c>
      <c r="I152" s="52" t="s">
        <v>91</v>
      </c>
      <c r="J152" s="52" t="s">
        <v>71</v>
      </c>
      <c r="K152" s="52">
        <v>0.526586</v>
      </c>
      <c r="L152" s="52">
        <v>1</v>
      </c>
      <c r="M152" s="52">
        <v>1</v>
      </c>
      <c r="N152" s="52"/>
      <c r="O152" s="52">
        <v>0</v>
      </c>
      <c r="P152" s="52">
        <v>0</v>
      </c>
      <c r="Q152" s="52">
        <v>21</v>
      </c>
      <c r="R152" s="52"/>
      <c r="S152" s="52">
        <v>0</v>
      </c>
      <c r="T152" s="52">
        <v>0</v>
      </c>
      <c r="U152" s="52">
        <v>310</v>
      </c>
      <c r="V152" s="52">
        <f t="shared" si="7"/>
        <v>909.67731500000002</v>
      </c>
      <c r="W152" s="52">
        <f t="shared" si="8"/>
        <v>909.67731500000002</v>
      </c>
      <c r="X152" s="52">
        <f t="shared" si="9"/>
        <v>0</v>
      </c>
      <c r="Y152" s="52">
        <v>0</v>
      </c>
    </row>
    <row r="153" spans="1:25" x14ac:dyDescent="0.25">
      <c r="A153" s="52">
        <v>2007</v>
      </c>
      <c r="B153" s="52" t="s">
        <v>103</v>
      </c>
      <c r="C153" s="52" t="s">
        <v>175</v>
      </c>
      <c r="D153" s="52">
        <v>27120</v>
      </c>
      <c r="E153" s="52">
        <v>21133</v>
      </c>
      <c r="F153" s="52">
        <v>27</v>
      </c>
      <c r="G153" s="52" t="s">
        <v>89</v>
      </c>
      <c r="H153" s="52">
        <v>2117.36</v>
      </c>
      <c r="I153" s="52" t="s">
        <v>91</v>
      </c>
      <c r="J153" s="52" t="s">
        <v>71</v>
      </c>
      <c r="K153" s="52">
        <v>0.526586</v>
      </c>
      <c r="L153" s="52">
        <v>1</v>
      </c>
      <c r="M153" s="52">
        <v>1</v>
      </c>
      <c r="N153" s="52"/>
      <c r="O153" s="52">
        <v>0</v>
      </c>
      <c r="P153" s="52">
        <v>0</v>
      </c>
      <c r="Q153" s="52">
        <v>21</v>
      </c>
      <c r="R153" s="52"/>
      <c r="S153" s="52">
        <v>0</v>
      </c>
      <c r="T153" s="52">
        <v>0</v>
      </c>
      <c r="U153" s="52">
        <v>310</v>
      </c>
      <c r="V153" s="52">
        <f t="shared" si="7"/>
        <v>1114.97213296</v>
      </c>
      <c r="W153" s="52">
        <f t="shared" si="8"/>
        <v>1114.97213296</v>
      </c>
      <c r="X153" s="52">
        <f t="shared" si="9"/>
        <v>0</v>
      </c>
      <c r="Y153" s="52">
        <v>0</v>
      </c>
    </row>
    <row r="154" spans="1:25" x14ac:dyDescent="0.25">
      <c r="A154" s="52">
        <v>2007</v>
      </c>
      <c r="B154" s="52" t="s">
        <v>103</v>
      </c>
      <c r="C154" s="52" t="s">
        <v>175</v>
      </c>
      <c r="D154" s="52">
        <v>27120</v>
      </c>
      <c r="E154" s="52">
        <v>21133</v>
      </c>
      <c r="F154" s="52">
        <v>27</v>
      </c>
      <c r="G154" s="52" t="s">
        <v>89</v>
      </c>
      <c r="H154" s="52">
        <v>5</v>
      </c>
      <c r="I154" s="52" t="s">
        <v>91</v>
      </c>
      <c r="J154" s="52" t="s">
        <v>71</v>
      </c>
      <c r="K154" s="52">
        <v>0.526586</v>
      </c>
      <c r="L154" s="52">
        <v>1</v>
      </c>
      <c r="M154" s="52">
        <v>1</v>
      </c>
      <c r="N154" s="52"/>
      <c r="O154" s="52">
        <v>0</v>
      </c>
      <c r="P154" s="52">
        <v>0</v>
      </c>
      <c r="Q154" s="52">
        <v>21</v>
      </c>
      <c r="R154" s="52"/>
      <c r="S154" s="52">
        <v>0</v>
      </c>
      <c r="T154" s="52">
        <v>0</v>
      </c>
      <c r="U154" s="52">
        <v>310</v>
      </c>
      <c r="V154" s="52">
        <f t="shared" si="7"/>
        <v>2.63293</v>
      </c>
      <c r="W154" s="52">
        <f t="shared" si="8"/>
        <v>2.63293</v>
      </c>
      <c r="X154" s="52">
        <f t="shared" si="9"/>
        <v>0</v>
      </c>
      <c r="Y154" s="52">
        <v>0</v>
      </c>
    </row>
    <row r="155" spans="1:25" x14ac:dyDescent="0.25">
      <c r="A155" s="52">
        <v>2007</v>
      </c>
      <c r="B155" s="52" t="s">
        <v>103</v>
      </c>
      <c r="C155" s="52" t="s">
        <v>175</v>
      </c>
      <c r="D155" s="52">
        <v>27120</v>
      </c>
      <c r="E155" s="52">
        <v>21133</v>
      </c>
      <c r="F155" s="52">
        <v>27</v>
      </c>
      <c r="G155" s="52" t="s">
        <v>89</v>
      </c>
      <c r="H155" s="52">
        <v>328</v>
      </c>
      <c r="I155" s="52" t="s">
        <v>91</v>
      </c>
      <c r="J155" s="52" t="s">
        <v>71</v>
      </c>
      <c r="K155" s="52">
        <v>0.526586</v>
      </c>
      <c r="L155" s="52">
        <v>1</v>
      </c>
      <c r="M155" s="52">
        <v>1</v>
      </c>
      <c r="N155" s="52"/>
      <c r="O155" s="52">
        <v>0</v>
      </c>
      <c r="P155" s="52">
        <v>0</v>
      </c>
      <c r="Q155" s="52">
        <v>21</v>
      </c>
      <c r="R155" s="52"/>
      <c r="S155" s="52">
        <v>0</v>
      </c>
      <c r="T155" s="52">
        <v>0</v>
      </c>
      <c r="U155" s="52">
        <v>310</v>
      </c>
      <c r="V155" s="52">
        <f t="shared" si="7"/>
        <v>172.72020800000001</v>
      </c>
      <c r="W155" s="52">
        <f t="shared" si="8"/>
        <v>172.72020800000001</v>
      </c>
      <c r="X155" s="52">
        <f t="shared" si="9"/>
        <v>0</v>
      </c>
      <c r="Y155" s="52">
        <v>0</v>
      </c>
    </row>
    <row r="156" spans="1:25" x14ac:dyDescent="0.25">
      <c r="A156" s="52">
        <v>2007</v>
      </c>
      <c r="B156" s="52" t="s">
        <v>103</v>
      </c>
      <c r="C156" s="52" t="s">
        <v>175</v>
      </c>
      <c r="D156" s="52">
        <v>27120</v>
      </c>
      <c r="E156" s="52">
        <v>21133</v>
      </c>
      <c r="F156" s="52">
        <v>27</v>
      </c>
      <c r="G156" s="52" t="s">
        <v>89</v>
      </c>
      <c r="H156" s="52">
        <v>704</v>
      </c>
      <c r="I156" s="52" t="s">
        <v>91</v>
      </c>
      <c r="J156" s="52" t="s">
        <v>71</v>
      </c>
      <c r="K156" s="52">
        <v>0.526586</v>
      </c>
      <c r="L156" s="52">
        <v>1</v>
      </c>
      <c r="M156" s="52">
        <v>1</v>
      </c>
      <c r="N156" s="52"/>
      <c r="O156" s="52">
        <v>0</v>
      </c>
      <c r="P156" s="52">
        <v>0</v>
      </c>
      <c r="Q156" s="52">
        <v>21</v>
      </c>
      <c r="R156" s="52"/>
      <c r="S156" s="52">
        <v>0</v>
      </c>
      <c r="T156" s="52">
        <v>0</v>
      </c>
      <c r="U156" s="52">
        <v>310</v>
      </c>
      <c r="V156" s="52">
        <f t="shared" si="7"/>
        <v>370.716544</v>
      </c>
      <c r="W156" s="52">
        <f t="shared" si="8"/>
        <v>370.716544</v>
      </c>
      <c r="X156" s="52">
        <f t="shared" si="9"/>
        <v>0</v>
      </c>
      <c r="Y156" s="52">
        <v>0</v>
      </c>
    </row>
    <row r="157" spans="1:25" x14ac:dyDescent="0.25">
      <c r="A157" s="52">
        <v>2007</v>
      </c>
      <c r="B157" s="52" t="s">
        <v>103</v>
      </c>
      <c r="C157" s="52" t="s">
        <v>175</v>
      </c>
      <c r="D157" s="52">
        <v>27120</v>
      </c>
      <c r="E157" s="52">
        <v>21133</v>
      </c>
      <c r="F157" s="52">
        <v>27</v>
      </c>
      <c r="G157" s="52" t="s">
        <v>89</v>
      </c>
      <c r="H157" s="52">
        <v>1270</v>
      </c>
      <c r="I157" s="52" t="s">
        <v>91</v>
      </c>
      <c r="J157" s="52" t="s">
        <v>71</v>
      </c>
      <c r="K157" s="52">
        <v>0.526586</v>
      </c>
      <c r="L157" s="52">
        <v>1</v>
      </c>
      <c r="M157" s="52">
        <v>1</v>
      </c>
      <c r="N157" s="52"/>
      <c r="O157" s="52">
        <v>0</v>
      </c>
      <c r="P157" s="52">
        <v>0</v>
      </c>
      <c r="Q157" s="52">
        <v>21</v>
      </c>
      <c r="R157" s="52"/>
      <c r="S157" s="52">
        <v>0</v>
      </c>
      <c r="T157" s="52">
        <v>0</v>
      </c>
      <c r="U157" s="52">
        <v>310</v>
      </c>
      <c r="V157" s="52">
        <f t="shared" si="7"/>
        <v>668.76422000000002</v>
      </c>
      <c r="W157" s="52">
        <f t="shared" si="8"/>
        <v>668.76422000000002</v>
      </c>
      <c r="X157" s="52">
        <f t="shared" si="9"/>
        <v>0</v>
      </c>
      <c r="Y157" s="52">
        <v>0</v>
      </c>
    </row>
    <row r="158" spans="1:25" x14ac:dyDescent="0.25">
      <c r="A158" s="52">
        <v>2007</v>
      </c>
      <c r="B158" s="52" t="s">
        <v>103</v>
      </c>
      <c r="C158" s="52" t="s">
        <v>175</v>
      </c>
      <c r="D158" s="52">
        <v>27120</v>
      </c>
      <c r="E158" s="52">
        <v>21133</v>
      </c>
      <c r="F158" s="52">
        <v>27</v>
      </c>
      <c r="G158" s="52" t="s">
        <v>89</v>
      </c>
      <c r="H158" s="52">
        <v>2031.296</v>
      </c>
      <c r="I158" s="52" t="s">
        <v>91</v>
      </c>
      <c r="J158" s="52" t="s">
        <v>71</v>
      </c>
      <c r="K158" s="52">
        <v>0.526586</v>
      </c>
      <c r="L158" s="52">
        <v>1</v>
      </c>
      <c r="M158" s="52">
        <v>1</v>
      </c>
      <c r="N158" s="52"/>
      <c r="O158" s="52">
        <v>0</v>
      </c>
      <c r="P158" s="52">
        <v>0</v>
      </c>
      <c r="Q158" s="52">
        <v>21</v>
      </c>
      <c r="R158" s="52"/>
      <c r="S158" s="52">
        <v>0</v>
      </c>
      <c r="T158" s="52">
        <v>0</v>
      </c>
      <c r="U158" s="52">
        <v>310</v>
      </c>
      <c r="V158" s="52">
        <f t="shared" si="7"/>
        <v>1069.652035456</v>
      </c>
      <c r="W158" s="52">
        <f t="shared" si="8"/>
        <v>1069.652035456</v>
      </c>
      <c r="X158" s="52">
        <f t="shared" si="9"/>
        <v>0</v>
      </c>
      <c r="Y158" s="52">
        <v>0</v>
      </c>
    </row>
    <row r="159" spans="1:25" x14ac:dyDescent="0.25">
      <c r="A159" s="52">
        <v>2007</v>
      </c>
      <c r="B159" s="52" t="s">
        <v>103</v>
      </c>
      <c r="C159" s="52" t="s">
        <v>175</v>
      </c>
      <c r="D159" s="52">
        <v>27120</v>
      </c>
      <c r="E159" s="52">
        <v>21133</v>
      </c>
      <c r="F159" s="52">
        <v>27</v>
      </c>
      <c r="G159" s="52" t="s">
        <v>89</v>
      </c>
      <c r="H159" s="52">
        <v>556</v>
      </c>
      <c r="I159" s="52" t="s">
        <v>91</v>
      </c>
      <c r="J159" s="52" t="s">
        <v>71</v>
      </c>
      <c r="K159" s="52">
        <v>0.526586</v>
      </c>
      <c r="L159" s="52">
        <v>1</v>
      </c>
      <c r="M159" s="52">
        <v>1</v>
      </c>
      <c r="N159" s="52"/>
      <c r="O159" s="52">
        <v>0</v>
      </c>
      <c r="P159" s="52">
        <v>0</v>
      </c>
      <c r="Q159" s="52">
        <v>21</v>
      </c>
      <c r="R159" s="52"/>
      <c r="S159" s="52">
        <v>0</v>
      </c>
      <c r="T159" s="52">
        <v>0</v>
      </c>
      <c r="U159" s="52">
        <v>310</v>
      </c>
      <c r="V159" s="52">
        <f t="shared" si="7"/>
        <v>292.78181599999999</v>
      </c>
      <c r="W159" s="52">
        <f t="shared" si="8"/>
        <v>292.78181599999999</v>
      </c>
      <c r="X159" s="52">
        <f t="shared" si="9"/>
        <v>0</v>
      </c>
      <c r="Y159" s="52">
        <v>0</v>
      </c>
    </row>
    <row r="160" spans="1:25" x14ac:dyDescent="0.25">
      <c r="A160" s="52">
        <v>2007</v>
      </c>
      <c r="B160" s="52" t="s">
        <v>103</v>
      </c>
      <c r="C160" s="52" t="s">
        <v>175</v>
      </c>
      <c r="D160" s="52">
        <v>27120</v>
      </c>
      <c r="E160" s="52">
        <v>21134</v>
      </c>
      <c r="F160" s="52">
        <v>27</v>
      </c>
      <c r="G160" s="52" t="s">
        <v>89</v>
      </c>
      <c r="H160" s="52">
        <v>2387.25</v>
      </c>
      <c r="I160" s="52" t="s">
        <v>91</v>
      </c>
      <c r="J160" s="52" t="s">
        <v>71</v>
      </c>
      <c r="K160" s="52">
        <v>0.526586</v>
      </c>
      <c r="L160" s="52">
        <v>1</v>
      </c>
      <c r="M160" s="52">
        <v>1</v>
      </c>
      <c r="N160" s="52"/>
      <c r="O160" s="52">
        <v>0</v>
      </c>
      <c r="P160" s="52">
        <v>0</v>
      </c>
      <c r="Q160" s="52">
        <v>21</v>
      </c>
      <c r="R160" s="52"/>
      <c r="S160" s="52">
        <v>0</v>
      </c>
      <c r="T160" s="52">
        <v>0</v>
      </c>
      <c r="U160" s="52">
        <v>310</v>
      </c>
      <c r="V160" s="52">
        <f t="shared" si="7"/>
        <v>1257.0924285000001</v>
      </c>
      <c r="W160" s="52">
        <f t="shared" si="8"/>
        <v>1257.0924285000001</v>
      </c>
      <c r="X160" s="52">
        <f t="shared" si="9"/>
        <v>0</v>
      </c>
      <c r="Y160" s="52">
        <v>0</v>
      </c>
    </row>
    <row r="161" spans="1:25" x14ac:dyDescent="0.25">
      <c r="A161" s="52">
        <v>2007</v>
      </c>
      <c r="B161" s="52" t="s">
        <v>103</v>
      </c>
      <c r="C161" s="52" t="s">
        <v>175</v>
      </c>
      <c r="D161" s="52">
        <v>27120</v>
      </c>
      <c r="E161" s="52">
        <v>21134</v>
      </c>
      <c r="F161" s="52">
        <v>27</v>
      </c>
      <c r="G161" s="52" t="s">
        <v>89</v>
      </c>
      <c r="H161" s="52">
        <v>1788</v>
      </c>
      <c r="I161" s="52" t="s">
        <v>91</v>
      </c>
      <c r="J161" s="52" t="s">
        <v>71</v>
      </c>
      <c r="K161" s="52">
        <v>0.526586</v>
      </c>
      <c r="L161" s="52">
        <v>1</v>
      </c>
      <c r="M161" s="52">
        <v>1</v>
      </c>
      <c r="N161" s="52"/>
      <c r="O161" s="52">
        <v>0</v>
      </c>
      <c r="P161" s="52">
        <v>0</v>
      </c>
      <c r="Q161" s="52">
        <v>21</v>
      </c>
      <c r="R161" s="52"/>
      <c r="S161" s="52">
        <v>0</v>
      </c>
      <c r="T161" s="52">
        <v>0</v>
      </c>
      <c r="U161" s="52">
        <v>310</v>
      </c>
      <c r="V161" s="52">
        <f t="shared" si="7"/>
        <v>941.53576799999996</v>
      </c>
      <c r="W161" s="52">
        <f t="shared" si="8"/>
        <v>941.53576799999996</v>
      </c>
      <c r="X161" s="52">
        <f t="shared" si="9"/>
        <v>0</v>
      </c>
      <c r="Y161" s="52">
        <v>0</v>
      </c>
    </row>
    <row r="162" spans="1:25" x14ac:dyDescent="0.25">
      <c r="A162" s="52">
        <v>2007</v>
      </c>
      <c r="B162" s="52" t="s">
        <v>103</v>
      </c>
      <c r="C162" s="52" t="s">
        <v>175</v>
      </c>
      <c r="D162" s="52">
        <v>27120</v>
      </c>
      <c r="E162" s="52">
        <v>21134</v>
      </c>
      <c r="F162" s="52">
        <v>27</v>
      </c>
      <c r="G162" s="52" t="s">
        <v>89</v>
      </c>
      <c r="H162" s="52">
        <v>977.1816</v>
      </c>
      <c r="I162" s="52" t="s">
        <v>91</v>
      </c>
      <c r="J162" s="52" t="s">
        <v>71</v>
      </c>
      <c r="K162" s="52">
        <v>0.526586</v>
      </c>
      <c r="L162" s="52">
        <v>1</v>
      </c>
      <c r="M162" s="52">
        <v>1</v>
      </c>
      <c r="N162" s="52"/>
      <c r="O162" s="52">
        <v>0</v>
      </c>
      <c r="P162" s="52">
        <v>0</v>
      </c>
      <c r="Q162" s="52">
        <v>21</v>
      </c>
      <c r="R162" s="52"/>
      <c r="S162" s="52">
        <v>0</v>
      </c>
      <c r="T162" s="52">
        <v>0</v>
      </c>
      <c r="U162" s="52">
        <v>310</v>
      </c>
      <c r="V162" s="52">
        <f t="shared" si="7"/>
        <v>514.57015001759999</v>
      </c>
      <c r="W162" s="52">
        <f t="shared" si="8"/>
        <v>514.57015001759999</v>
      </c>
      <c r="X162" s="52">
        <f t="shared" si="9"/>
        <v>0</v>
      </c>
      <c r="Y162" s="52">
        <v>0</v>
      </c>
    </row>
    <row r="163" spans="1:25" x14ac:dyDescent="0.25">
      <c r="A163" s="52">
        <v>2007</v>
      </c>
      <c r="B163" s="52" t="s">
        <v>103</v>
      </c>
      <c r="C163" s="52" t="s">
        <v>175</v>
      </c>
      <c r="D163" s="52">
        <v>27120</v>
      </c>
      <c r="E163" s="52">
        <v>21134</v>
      </c>
      <c r="F163" s="52">
        <v>27</v>
      </c>
      <c r="G163" s="52" t="s">
        <v>89</v>
      </c>
      <c r="H163" s="52">
        <v>1179.375</v>
      </c>
      <c r="I163" s="52" t="s">
        <v>91</v>
      </c>
      <c r="J163" s="52" t="s">
        <v>71</v>
      </c>
      <c r="K163" s="52">
        <v>0.526586</v>
      </c>
      <c r="L163" s="52">
        <v>1</v>
      </c>
      <c r="M163" s="52">
        <v>1</v>
      </c>
      <c r="N163" s="52"/>
      <c r="O163" s="52">
        <v>0</v>
      </c>
      <c r="P163" s="52">
        <v>0</v>
      </c>
      <c r="Q163" s="52">
        <v>21</v>
      </c>
      <c r="R163" s="52"/>
      <c r="S163" s="52">
        <v>0</v>
      </c>
      <c r="T163" s="52">
        <v>0</v>
      </c>
      <c r="U163" s="52">
        <v>310</v>
      </c>
      <c r="V163" s="52">
        <f t="shared" si="7"/>
        <v>621.04236375000005</v>
      </c>
      <c r="W163" s="52">
        <f t="shared" si="8"/>
        <v>621.04236375000005</v>
      </c>
      <c r="X163" s="52">
        <f t="shared" si="9"/>
        <v>0</v>
      </c>
      <c r="Y163" s="52">
        <v>0</v>
      </c>
    </row>
    <row r="164" spans="1:25" x14ac:dyDescent="0.25">
      <c r="A164" s="52">
        <v>2007</v>
      </c>
      <c r="B164" s="52" t="s">
        <v>103</v>
      </c>
      <c r="C164" s="52" t="s">
        <v>175</v>
      </c>
      <c r="D164" s="52">
        <v>27120</v>
      </c>
      <c r="E164" s="52">
        <v>21134</v>
      </c>
      <c r="F164" s="52">
        <v>27</v>
      </c>
      <c r="G164" s="52" t="s">
        <v>89</v>
      </c>
      <c r="H164" s="52">
        <v>2352</v>
      </c>
      <c r="I164" s="52" t="s">
        <v>91</v>
      </c>
      <c r="J164" s="52" t="s">
        <v>71</v>
      </c>
      <c r="K164" s="52">
        <v>0.526586</v>
      </c>
      <c r="L164" s="52">
        <v>1</v>
      </c>
      <c r="M164" s="52">
        <v>1</v>
      </c>
      <c r="N164" s="52"/>
      <c r="O164" s="52">
        <v>0</v>
      </c>
      <c r="P164" s="52">
        <v>0</v>
      </c>
      <c r="Q164" s="52">
        <v>21</v>
      </c>
      <c r="R164" s="52"/>
      <c r="S164" s="52">
        <v>0</v>
      </c>
      <c r="T164" s="52">
        <v>0</v>
      </c>
      <c r="U164" s="52">
        <v>310</v>
      </c>
      <c r="V164" s="52">
        <f t="shared" si="7"/>
        <v>1238.530272</v>
      </c>
      <c r="W164" s="52">
        <f t="shared" si="8"/>
        <v>1238.530272</v>
      </c>
      <c r="X164" s="52">
        <f t="shared" si="9"/>
        <v>0</v>
      </c>
      <c r="Y164" s="52">
        <v>0</v>
      </c>
    </row>
    <row r="165" spans="1:25" x14ac:dyDescent="0.25">
      <c r="A165" s="52">
        <v>2007</v>
      </c>
      <c r="B165" s="52" t="s">
        <v>103</v>
      </c>
      <c r="C165" s="52" t="s">
        <v>175</v>
      </c>
      <c r="D165" s="52">
        <v>27120</v>
      </c>
      <c r="E165" s="52">
        <v>21134</v>
      </c>
      <c r="F165" s="52">
        <v>27</v>
      </c>
      <c r="G165" s="52" t="s">
        <v>89</v>
      </c>
      <c r="H165" s="52">
        <v>1594</v>
      </c>
      <c r="I165" s="52" t="s">
        <v>91</v>
      </c>
      <c r="J165" s="52" t="s">
        <v>71</v>
      </c>
      <c r="K165" s="52">
        <v>0.526586</v>
      </c>
      <c r="L165" s="52">
        <v>1</v>
      </c>
      <c r="M165" s="52">
        <v>1</v>
      </c>
      <c r="N165" s="52"/>
      <c r="O165" s="52">
        <v>0</v>
      </c>
      <c r="P165" s="52">
        <v>0</v>
      </c>
      <c r="Q165" s="52">
        <v>21</v>
      </c>
      <c r="R165" s="52"/>
      <c r="S165" s="52">
        <v>0</v>
      </c>
      <c r="T165" s="52">
        <v>0</v>
      </c>
      <c r="U165" s="52">
        <v>310</v>
      </c>
      <c r="V165" s="52">
        <f t="shared" si="7"/>
        <v>839.37808399999994</v>
      </c>
      <c r="W165" s="52">
        <f t="shared" si="8"/>
        <v>839.37808399999994</v>
      </c>
      <c r="X165" s="52">
        <f t="shared" si="9"/>
        <v>0</v>
      </c>
      <c r="Y165" s="52">
        <v>0</v>
      </c>
    </row>
    <row r="166" spans="1:25" x14ac:dyDescent="0.25">
      <c r="A166" s="52">
        <v>2007</v>
      </c>
      <c r="B166" s="52" t="s">
        <v>103</v>
      </c>
      <c r="C166" s="52" t="s">
        <v>175</v>
      </c>
      <c r="D166" s="52">
        <v>27120</v>
      </c>
      <c r="E166" s="52">
        <v>21134</v>
      </c>
      <c r="F166" s="52">
        <v>27</v>
      </c>
      <c r="G166" s="52" t="s">
        <v>89</v>
      </c>
      <c r="H166" s="52">
        <v>72</v>
      </c>
      <c r="I166" s="52" t="s">
        <v>91</v>
      </c>
      <c r="J166" s="52" t="s">
        <v>71</v>
      </c>
      <c r="K166" s="52">
        <v>0.526586</v>
      </c>
      <c r="L166" s="52">
        <v>1</v>
      </c>
      <c r="M166" s="52">
        <v>1</v>
      </c>
      <c r="N166" s="52"/>
      <c r="O166" s="52">
        <v>0</v>
      </c>
      <c r="P166" s="52">
        <v>0</v>
      </c>
      <c r="Q166" s="52">
        <v>21</v>
      </c>
      <c r="R166" s="52"/>
      <c r="S166" s="52">
        <v>0</v>
      </c>
      <c r="T166" s="52">
        <v>0</v>
      </c>
      <c r="U166" s="52">
        <v>310</v>
      </c>
      <c r="V166" s="52">
        <f t="shared" si="7"/>
        <v>37.914192</v>
      </c>
      <c r="W166" s="52">
        <f t="shared" si="8"/>
        <v>37.914192</v>
      </c>
      <c r="X166" s="52">
        <f t="shared" si="9"/>
        <v>0</v>
      </c>
      <c r="Y166" s="52">
        <v>0</v>
      </c>
    </row>
    <row r="167" spans="1:25" x14ac:dyDescent="0.25">
      <c r="A167" s="52">
        <v>2007</v>
      </c>
      <c r="B167" s="52" t="s">
        <v>103</v>
      </c>
      <c r="C167" s="52" t="s">
        <v>175</v>
      </c>
      <c r="D167" s="52">
        <v>27120</v>
      </c>
      <c r="E167" s="52">
        <v>21134</v>
      </c>
      <c r="F167" s="52">
        <v>27</v>
      </c>
      <c r="G167" s="52" t="s">
        <v>89</v>
      </c>
      <c r="H167" s="52">
        <v>2574</v>
      </c>
      <c r="I167" s="52" t="s">
        <v>91</v>
      </c>
      <c r="J167" s="52" t="s">
        <v>71</v>
      </c>
      <c r="K167" s="52">
        <v>0.526586</v>
      </c>
      <c r="L167" s="52">
        <v>1</v>
      </c>
      <c r="M167" s="52">
        <v>1</v>
      </c>
      <c r="N167" s="52"/>
      <c r="O167" s="52">
        <v>0</v>
      </c>
      <c r="P167" s="52">
        <v>0</v>
      </c>
      <c r="Q167" s="52">
        <v>21</v>
      </c>
      <c r="R167" s="52"/>
      <c r="S167" s="52">
        <v>0</v>
      </c>
      <c r="T167" s="52">
        <v>0</v>
      </c>
      <c r="U167" s="52">
        <v>310</v>
      </c>
      <c r="V167" s="52">
        <f t="shared" si="7"/>
        <v>1355.432364</v>
      </c>
      <c r="W167" s="52">
        <f t="shared" si="8"/>
        <v>1355.432364</v>
      </c>
      <c r="X167" s="52">
        <f t="shared" si="9"/>
        <v>0</v>
      </c>
      <c r="Y167" s="52">
        <v>0</v>
      </c>
    </row>
    <row r="168" spans="1:25" x14ac:dyDescent="0.25">
      <c r="A168" s="52">
        <v>2007</v>
      </c>
      <c r="B168" s="52" t="s">
        <v>103</v>
      </c>
      <c r="C168" s="52" t="s">
        <v>175</v>
      </c>
      <c r="D168" s="52">
        <v>27120</v>
      </c>
      <c r="E168" s="52">
        <v>21134</v>
      </c>
      <c r="F168" s="52">
        <v>27</v>
      </c>
      <c r="G168" s="52" t="s">
        <v>89</v>
      </c>
      <c r="H168" s="52">
        <v>3200</v>
      </c>
      <c r="I168" s="52" t="s">
        <v>91</v>
      </c>
      <c r="J168" s="52" t="s">
        <v>71</v>
      </c>
      <c r="K168" s="52">
        <v>0.526586</v>
      </c>
      <c r="L168" s="52">
        <v>1</v>
      </c>
      <c r="M168" s="52">
        <v>1</v>
      </c>
      <c r="N168" s="52"/>
      <c r="O168" s="52">
        <v>0</v>
      </c>
      <c r="P168" s="52">
        <v>0</v>
      </c>
      <c r="Q168" s="52">
        <v>21</v>
      </c>
      <c r="R168" s="52"/>
      <c r="S168" s="52">
        <v>0</v>
      </c>
      <c r="T168" s="52">
        <v>0</v>
      </c>
      <c r="U168" s="52">
        <v>310</v>
      </c>
      <c r="V168" s="52">
        <f t="shared" si="7"/>
        <v>1685.0752</v>
      </c>
      <c r="W168" s="52">
        <f t="shared" si="8"/>
        <v>1685.0752</v>
      </c>
      <c r="X168" s="52">
        <f t="shared" si="9"/>
        <v>0</v>
      </c>
      <c r="Y168" s="52">
        <v>0</v>
      </c>
    </row>
    <row r="169" spans="1:25" x14ac:dyDescent="0.25">
      <c r="A169" s="52">
        <v>2007</v>
      </c>
      <c r="B169" s="52" t="s">
        <v>103</v>
      </c>
      <c r="C169" s="52" t="s">
        <v>175</v>
      </c>
      <c r="D169" s="52">
        <v>27120</v>
      </c>
      <c r="E169" s="52">
        <v>21134</v>
      </c>
      <c r="F169" s="52">
        <v>27</v>
      </c>
      <c r="G169" s="52" t="s">
        <v>89</v>
      </c>
      <c r="H169" s="52">
        <v>580.99170000000004</v>
      </c>
      <c r="I169" s="52" t="s">
        <v>91</v>
      </c>
      <c r="J169" s="52" t="s">
        <v>71</v>
      </c>
      <c r="K169" s="52">
        <v>0.526586</v>
      </c>
      <c r="L169" s="52">
        <v>1</v>
      </c>
      <c r="M169" s="52">
        <v>1</v>
      </c>
      <c r="N169" s="52"/>
      <c r="O169" s="52">
        <v>0</v>
      </c>
      <c r="P169" s="52">
        <v>0</v>
      </c>
      <c r="Q169" s="52">
        <v>21</v>
      </c>
      <c r="R169" s="52"/>
      <c r="S169" s="52">
        <v>0</v>
      </c>
      <c r="T169" s="52">
        <v>0</v>
      </c>
      <c r="U169" s="52">
        <v>310</v>
      </c>
      <c r="V169" s="52">
        <f t="shared" si="7"/>
        <v>305.9420953362</v>
      </c>
      <c r="W169" s="52">
        <f t="shared" si="8"/>
        <v>305.9420953362</v>
      </c>
      <c r="X169" s="52">
        <f t="shared" si="9"/>
        <v>0</v>
      </c>
      <c r="Y169" s="52">
        <v>0</v>
      </c>
    </row>
    <row r="170" spans="1:25" x14ac:dyDescent="0.25">
      <c r="A170" s="52">
        <v>2007</v>
      </c>
      <c r="B170" s="52" t="s">
        <v>103</v>
      </c>
      <c r="C170" s="52" t="s">
        <v>175</v>
      </c>
      <c r="D170" s="52">
        <v>27120</v>
      </c>
      <c r="E170" s="52">
        <v>21134</v>
      </c>
      <c r="F170" s="52">
        <v>27</v>
      </c>
      <c r="G170" s="52" t="s">
        <v>89</v>
      </c>
      <c r="H170" s="52">
        <v>773</v>
      </c>
      <c r="I170" s="52" t="s">
        <v>91</v>
      </c>
      <c r="J170" s="52" t="s">
        <v>71</v>
      </c>
      <c r="K170" s="52">
        <v>0.526586</v>
      </c>
      <c r="L170" s="52">
        <v>1</v>
      </c>
      <c r="M170" s="52">
        <v>1</v>
      </c>
      <c r="N170" s="52"/>
      <c r="O170" s="52">
        <v>0</v>
      </c>
      <c r="P170" s="52">
        <v>0</v>
      </c>
      <c r="Q170" s="52">
        <v>21</v>
      </c>
      <c r="R170" s="52"/>
      <c r="S170" s="52">
        <v>0</v>
      </c>
      <c r="T170" s="52">
        <v>0</v>
      </c>
      <c r="U170" s="52">
        <v>310</v>
      </c>
      <c r="V170" s="52">
        <f t="shared" si="7"/>
        <v>407.05097799999999</v>
      </c>
      <c r="W170" s="52">
        <f t="shared" si="8"/>
        <v>407.05097799999999</v>
      </c>
      <c r="X170" s="52">
        <f t="shared" si="9"/>
        <v>0</v>
      </c>
      <c r="Y170" s="52">
        <v>0</v>
      </c>
    </row>
    <row r="171" spans="1:25" x14ac:dyDescent="0.25">
      <c r="A171" s="52">
        <v>2007</v>
      </c>
      <c r="B171" s="52" t="s">
        <v>103</v>
      </c>
      <c r="C171" s="52" t="s">
        <v>175</v>
      </c>
      <c r="D171" s="52">
        <v>27120</v>
      </c>
      <c r="E171" s="52">
        <v>21134</v>
      </c>
      <c r="F171" s="52">
        <v>27</v>
      </c>
      <c r="G171" s="52" t="s">
        <v>89</v>
      </c>
      <c r="H171" s="52">
        <v>755</v>
      </c>
      <c r="I171" s="52" t="s">
        <v>91</v>
      </c>
      <c r="J171" s="52" t="s">
        <v>71</v>
      </c>
      <c r="K171" s="52">
        <v>0.526586</v>
      </c>
      <c r="L171" s="52">
        <v>1</v>
      </c>
      <c r="M171" s="52">
        <v>1</v>
      </c>
      <c r="N171" s="52"/>
      <c r="O171" s="52">
        <v>0</v>
      </c>
      <c r="P171" s="52">
        <v>0</v>
      </c>
      <c r="Q171" s="52">
        <v>21</v>
      </c>
      <c r="R171" s="52"/>
      <c r="S171" s="52">
        <v>0</v>
      </c>
      <c r="T171" s="52">
        <v>0</v>
      </c>
      <c r="U171" s="52">
        <v>310</v>
      </c>
      <c r="V171" s="52">
        <f t="shared" si="7"/>
        <v>397.57243</v>
      </c>
      <c r="W171" s="52">
        <f t="shared" si="8"/>
        <v>397.57243</v>
      </c>
      <c r="X171" s="52">
        <f t="shared" si="9"/>
        <v>0</v>
      </c>
      <c r="Y171" s="52">
        <v>0</v>
      </c>
    </row>
    <row r="172" spans="1:25" x14ac:dyDescent="0.25">
      <c r="A172" s="52">
        <v>2007</v>
      </c>
      <c r="B172" s="52" t="s">
        <v>103</v>
      </c>
      <c r="C172" s="52" t="s">
        <v>175</v>
      </c>
      <c r="D172" s="52">
        <v>27120</v>
      </c>
      <c r="E172" s="52">
        <v>21134</v>
      </c>
      <c r="F172" s="52">
        <v>27</v>
      </c>
      <c r="G172" s="52" t="s">
        <v>89</v>
      </c>
      <c r="H172" s="52">
        <v>212</v>
      </c>
      <c r="I172" s="52" t="s">
        <v>91</v>
      </c>
      <c r="J172" s="52" t="s">
        <v>71</v>
      </c>
      <c r="K172" s="52">
        <v>0.526586</v>
      </c>
      <c r="L172" s="52">
        <v>1</v>
      </c>
      <c r="M172" s="52">
        <v>1</v>
      </c>
      <c r="N172" s="52"/>
      <c r="O172" s="52">
        <v>0</v>
      </c>
      <c r="P172" s="52">
        <v>0</v>
      </c>
      <c r="Q172" s="52">
        <v>21</v>
      </c>
      <c r="R172" s="52"/>
      <c r="S172" s="52">
        <v>0</v>
      </c>
      <c r="T172" s="52">
        <v>0</v>
      </c>
      <c r="U172" s="52">
        <v>310</v>
      </c>
      <c r="V172" s="52">
        <f t="shared" si="7"/>
        <v>111.63623200000001</v>
      </c>
      <c r="W172" s="52">
        <f t="shared" si="8"/>
        <v>111.63623200000001</v>
      </c>
      <c r="X172" s="52">
        <f t="shared" si="9"/>
        <v>0</v>
      </c>
      <c r="Y172" s="52">
        <v>0</v>
      </c>
    </row>
    <row r="173" spans="1:25" x14ac:dyDescent="0.25">
      <c r="A173" s="52">
        <v>2007</v>
      </c>
      <c r="B173" s="52" t="s">
        <v>103</v>
      </c>
      <c r="C173" s="52" t="s">
        <v>175</v>
      </c>
      <c r="D173" s="52">
        <v>27120</v>
      </c>
      <c r="E173" s="52">
        <v>21134</v>
      </c>
      <c r="F173" s="52">
        <v>27</v>
      </c>
      <c r="G173" s="52" t="s">
        <v>89</v>
      </c>
      <c r="H173" s="52">
        <v>313</v>
      </c>
      <c r="I173" s="52" t="s">
        <v>91</v>
      </c>
      <c r="J173" s="52" t="s">
        <v>71</v>
      </c>
      <c r="K173" s="52">
        <v>0.526586</v>
      </c>
      <c r="L173" s="52">
        <v>1</v>
      </c>
      <c r="M173" s="52">
        <v>1</v>
      </c>
      <c r="N173" s="52"/>
      <c r="O173" s="52">
        <v>0</v>
      </c>
      <c r="P173" s="52">
        <v>0</v>
      </c>
      <c r="Q173" s="52">
        <v>21</v>
      </c>
      <c r="R173" s="52"/>
      <c r="S173" s="52">
        <v>0</v>
      </c>
      <c r="T173" s="52">
        <v>0</v>
      </c>
      <c r="U173" s="52">
        <v>310</v>
      </c>
      <c r="V173" s="52">
        <f t="shared" si="7"/>
        <v>164.82141799999999</v>
      </c>
      <c r="W173" s="52">
        <f t="shared" si="8"/>
        <v>164.82141799999999</v>
      </c>
      <c r="X173" s="52">
        <f t="shared" si="9"/>
        <v>0</v>
      </c>
      <c r="Y173" s="52">
        <v>0</v>
      </c>
    </row>
    <row r="174" spans="1:25" x14ac:dyDescent="0.25">
      <c r="A174" s="52">
        <v>2007</v>
      </c>
      <c r="B174" s="52" t="s">
        <v>103</v>
      </c>
      <c r="C174" s="52" t="s">
        <v>175</v>
      </c>
      <c r="D174" s="52">
        <v>27120</v>
      </c>
      <c r="E174" s="52">
        <v>21134</v>
      </c>
      <c r="F174" s="52">
        <v>27</v>
      </c>
      <c r="G174" s="52" t="s">
        <v>89</v>
      </c>
      <c r="H174" s="52">
        <v>4945.5</v>
      </c>
      <c r="I174" s="52" t="s">
        <v>91</v>
      </c>
      <c r="J174" s="52" t="s">
        <v>71</v>
      </c>
      <c r="K174" s="52">
        <v>0.526586</v>
      </c>
      <c r="L174" s="52">
        <v>1</v>
      </c>
      <c r="M174" s="52">
        <v>1</v>
      </c>
      <c r="N174" s="52"/>
      <c r="O174" s="52">
        <v>0</v>
      </c>
      <c r="P174" s="52">
        <v>0</v>
      </c>
      <c r="Q174" s="52">
        <v>21</v>
      </c>
      <c r="R174" s="52"/>
      <c r="S174" s="52">
        <v>0</v>
      </c>
      <c r="T174" s="52">
        <v>0</v>
      </c>
      <c r="U174" s="52">
        <v>310</v>
      </c>
      <c r="V174" s="52">
        <f t="shared" si="7"/>
        <v>2604.2310630000002</v>
      </c>
      <c r="W174" s="52">
        <f t="shared" si="8"/>
        <v>2604.2310630000002</v>
      </c>
      <c r="X174" s="52">
        <f t="shared" si="9"/>
        <v>0</v>
      </c>
      <c r="Y174" s="52">
        <v>0</v>
      </c>
    </row>
    <row r="175" spans="1:25" x14ac:dyDescent="0.25">
      <c r="A175" s="52">
        <v>2007</v>
      </c>
      <c r="B175" s="52" t="s">
        <v>103</v>
      </c>
      <c r="C175" s="52" t="s">
        <v>175</v>
      </c>
      <c r="D175" s="52">
        <v>27120</v>
      </c>
      <c r="E175" s="52">
        <v>21134</v>
      </c>
      <c r="F175" s="52">
        <v>27</v>
      </c>
      <c r="G175" s="52" t="s">
        <v>89</v>
      </c>
      <c r="H175" s="52">
        <v>938.64959999999996</v>
      </c>
      <c r="I175" s="52" t="s">
        <v>91</v>
      </c>
      <c r="J175" s="52" t="s">
        <v>71</v>
      </c>
      <c r="K175" s="52">
        <v>0.526586</v>
      </c>
      <c r="L175" s="52">
        <v>1</v>
      </c>
      <c r="M175" s="52">
        <v>1</v>
      </c>
      <c r="N175" s="52"/>
      <c r="O175" s="52">
        <v>0</v>
      </c>
      <c r="P175" s="52">
        <v>0</v>
      </c>
      <c r="Q175" s="52">
        <v>21</v>
      </c>
      <c r="R175" s="52"/>
      <c r="S175" s="52">
        <v>0</v>
      </c>
      <c r="T175" s="52">
        <v>0</v>
      </c>
      <c r="U175" s="52">
        <v>310</v>
      </c>
      <c r="V175" s="52">
        <f t="shared" si="7"/>
        <v>494.27973826559997</v>
      </c>
      <c r="W175" s="52">
        <f t="shared" si="8"/>
        <v>494.27973826559997</v>
      </c>
      <c r="X175" s="52">
        <f t="shared" si="9"/>
        <v>0</v>
      </c>
      <c r="Y175" s="52">
        <v>0</v>
      </c>
    </row>
    <row r="176" spans="1:25" x14ac:dyDescent="0.25">
      <c r="A176" s="52">
        <v>2007</v>
      </c>
      <c r="B176" s="52" t="s">
        <v>103</v>
      </c>
      <c r="C176" s="52" t="s">
        <v>175</v>
      </c>
      <c r="D176" s="52">
        <v>27120</v>
      </c>
      <c r="E176" s="52">
        <v>21134</v>
      </c>
      <c r="F176" s="52">
        <v>27</v>
      </c>
      <c r="G176" s="52" t="s">
        <v>89</v>
      </c>
      <c r="H176" s="52">
        <v>201</v>
      </c>
      <c r="I176" s="52" t="s">
        <v>91</v>
      </c>
      <c r="J176" s="52" t="s">
        <v>71</v>
      </c>
      <c r="K176" s="52">
        <v>0.526586</v>
      </c>
      <c r="L176" s="52">
        <v>1</v>
      </c>
      <c r="M176" s="52">
        <v>1</v>
      </c>
      <c r="N176" s="52"/>
      <c r="O176" s="52">
        <v>0</v>
      </c>
      <c r="P176" s="52">
        <v>0</v>
      </c>
      <c r="Q176" s="52">
        <v>21</v>
      </c>
      <c r="R176" s="52"/>
      <c r="S176" s="52">
        <v>0</v>
      </c>
      <c r="T176" s="52">
        <v>0</v>
      </c>
      <c r="U176" s="52">
        <v>310</v>
      </c>
      <c r="V176" s="52">
        <f t="shared" si="7"/>
        <v>105.84378599999999</v>
      </c>
      <c r="W176" s="52">
        <f t="shared" si="8"/>
        <v>105.84378599999999</v>
      </c>
      <c r="X176" s="52">
        <f t="shared" si="9"/>
        <v>0</v>
      </c>
      <c r="Y176" s="52">
        <v>0</v>
      </c>
    </row>
    <row r="177" spans="1:25" x14ac:dyDescent="0.25">
      <c r="A177" s="52">
        <v>2007</v>
      </c>
      <c r="B177" s="52" t="s">
        <v>103</v>
      </c>
      <c r="C177" s="52" t="s">
        <v>175</v>
      </c>
      <c r="D177" s="52">
        <v>27120</v>
      </c>
      <c r="E177" s="52">
        <v>21134</v>
      </c>
      <c r="F177" s="52">
        <v>27</v>
      </c>
      <c r="G177" s="52" t="s">
        <v>89</v>
      </c>
      <c r="H177" s="52">
        <v>7024</v>
      </c>
      <c r="I177" s="52" t="s">
        <v>91</v>
      </c>
      <c r="J177" s="52" t="s">
        <v>71</v>
      </c>
      <c r="K177" s="52">
        <v>0.526586</v>
      </c>
      <c r="L177" s="52">
        <v>1</v>
      </c>
      <c r="M177" s="52">
        <v>1</v>
      </c>
      <c r="N177" s="52"/>
      <c r="O177" s="52">
        <v>0</v>
      </c>
      <c r="P177" s="52">
        <v>0</v>
      </c>
      <c r="Q177" s="52">
        <v>21</v>
      </c>
      <c r="R177" s="52"/>
      <c r="S177" s="52">
        <v>0</v>
      </c>
      <c r="T177" s="52">
        <v>0</v>
      </c>
      <c r="U177" s="52">
        <v>310</v>
      </c>
      <c r="V177" s="52">
        <f t="shared" si="7"/>
        <v>3698.7400640000001</v>
      </c>
      <c r="W177" s="52">
        <f t="shared" si="8"/>
        <v>3698.7400640000001</v>
      </c>
      <c r="X177" s="52">
        <f t="shared" si="9"/>
        <v>0</v>
      </c>
      <c r="Y177" s="52">
        <v>0</v>
      </c>
    </row>
    <row r="178" spans="1:25" x14ac:dyDescent="0.25">
      <c r="A178" s="52">
        <v>2007</v>
      </c>
      <c r="B178" s="52" t="s">
        <v>103</v>
      </c>
      <c r="C178" s="52" t="s">
        <v>175</v>
      </c>
      <c r="D178" s="52">
        <v>27120</v>
      </c>
      <c r="E178" s="52">
        <v>21134</v>
      </c>
      <c r="F178" s="52">
        <v>27</v>
      </c>
      <c r="G178" s="52" t="s">
        <v>89</v>
      </c>
      <c r="H178" s="52">
        <v>531</v>
      </c>
      <c r="I178" s="52" t="s">
        <v>91</v>
      </c>
      <c r="J178" s="52" t="s">
        <v>71</v>
      </c>
      <c r="K178" s="52">
        <v>0.526586</v>
      </c>
      <c r="L178" s="52">
        <v>1</v>
      </c>
      <c r="M178" s="52">
        <v>1</v>
      </c>
      <c r="N178" s="52"/>
      <c r="O178" s="52">
        <v>0</v>
      </c>
      <c r="P178" s="52">
        <v>0</v>
      </c>
      <c r="Q178" s="52">
        <v>21</v>
      </c>
      <c r="R178" s="52"/>
      <c r="S178" s="52">
        <v>0</v>
      </c>
      <c r="T178" s="52">
        <v>0</v>
      </c>
      <c r="U178" s="52">
        <v>310</v>
      </c>
      <c r="V178" s="52">
        <f t="shared" si="7"/>
        <v>279.617166</v>
      </c>
      <c r="W178" s="52">
        <f t="shared" si="8"/>
        <v>279.617166</v>
      </c>
      <c r="X178" s="52">
        <f t="shared" si="9"/>
        <v>0</v>
      </c>
      <c r="Y178" s="52">
        <v>0</v>
      </c>
    </row>
    <row r="179" spans="1:25" x14ac:dyDescent="0.25">
      <c r="A179" s="52">
        <v>2007</v>
      </c>
      <c r="B179" s="52" t="s">
        <v>103</v>
      </c>
      <c r="C179" s="52" t="s">
        <v>175</v>
      </c>
      <c r="D179" s="52">
        <v>27120</v>
      </c>
      <c r="E179" s="52">
        <v>21134</v>
      </c>
      <c r="F179" s="52">
        <v>27</v>
      </c>
      <c r="G179" s="52" t="s">
        <v>89</v>
      </c>
      <c r="H179" s="52">
        <v>1745</v>
      </c>
      <c r="I179" s="52" t="s">
        <v>91</v>
      </c>
      <c r="J179" s="52" t="s">
        <v>71</v>
      </c>
      <c r="K179" s="52">
        <v>0.526586</v>
      </c>
      <c r="L179" s="52">
        <v>1</v>
      </c>
      <c r="M179" s="52">
        <v>1</v>
      </c>
      <c r="N179" s="52"/>
      <c r="O179" s="52">
        <v>0</v>
      </c>
      <c r="P179" s="52">
        <v>0</v>
      </c>
      <c r="Q179" s="52">
        <v>21</v>
      </c>
      <c r="R179" s="52"/>
      <c r="S179" s="52">
        <v>0</v>
      </c>
      <c r="T179" s="52">
        <v>0</v>
      </c>
      <c r="U179" s="52">
        <v>310</v>
      </c>
      <c r="V179" s="52">
        <f t="shared" si="7"/>
        <v>918.89256999999998</v>
      </c>
      <c r="W179" s="52">
        <f t="shared" si="8"/>
        <v>918.89256999999998</v>
      </c>
      <c r="X179" s="52">
        <f t="shared" si="9"/>
        <v>0</v>
      </c>
      <c r="Y179" s="52">
        <v>0</v>
      </c>
    </row>
    <row r="180" spans="1:25" x14ac:dyDescent="0.25">
      <c r="A180" s="52">
        <v>2007</v>
      </c>
      <c r="B180" s="52" t="s">
        <v>103</v>
      </c>
      <c r="C180" s="52" t="s">
        <v>175</v>
      </c>
      <c r="D180" s="52">
        <v>27120</v>
      </c>
      <c r="E180" s="52">
        <v>21134</v>
      </c>
      <c r="F180" s="52">
        <v>27</v>
      </c>
      <c r="G180" s="52" t="s">
        <v>89</v>
      </c>
      <c r="H180" s="52">
        <v>1510.6389999999999</v>
      </c>
      <c r="I180" s="52" t="s">
        <v>91</v>
      </c>
      <c r="J180" s="52" t="s">
        <v>71</v>
      </c>
      <c r="K180" s="52">
        <v>0.526586</v>
      </c>
      <c r="L180" s="52">
        <v>1</v>
      </c>
      <c r="M180" s="52">
        <v>1</v>
      </c>
      <c r="N180" s="52"/>
      <c r="O180" s="52">
        <v>0</v>
      </c>
      <c r="P180" s="52">
        <v>0</v>
      </c>
      <c r="Q180" s="52">
        <v>21</v>
      </c>
      <c r="R180" s="52"/>
      <c r="S180" s="52">
        <v>0</v>
      </c>
      <c r="T180" s="52">
        <v>0</v>
      </c>
      <c r="U180" s="52">
        <v>310</v>
      </c>
      <c r="V180" s="52">
        <f t="shared" si="7"/>
        <v>795.481348454</v>
      </c>
      <c r="W180" s="52">
        <f t="shared" si="8"/>
        <v>795.481348454</v>
      </c>
      <c r="X180" s="52">
        <f t="shared" si="9"/>
        <v>0</v>
      </c>
      <c r="Y180" s="52">
        <v>0</v>
      </c>
    </row>
    <row r="181" spans="1:25" x14ac:dyDescent="0.25">
      <c r="A181" s="52">
        <v>2007</v>
      </c>
      <c r="B181" s="52" t="s">
        <v>103</v>
      </c>
      <c r="C181" s="52" t="s">
        <v>175</v>
      </c>
      <c r="D181" s="52">
        <v>27120</v>
      </c>
      <c r="E181" s="52">
        <v>21134</v>
      </c>
      <c r="F181" s="52">
        <v>27</v>
      </c>
      <c r="G181" s="52" t="s">
        <v>89</v>
      </c>
      <c r="H181" s="52">
        <v>1848</v>
      </c>
      <c r="I181" s="52" t="s">
        <v>91</v>
      </c>
      <c r="J181" s="52" t="s">
        <v>71</v>
      </c>
      <c r="K181" s="52">
        <v>0.526586</v>
      </c>
      <c r="L181" s="52">
        <v>1</v>
      </c>
      <c r="M181" s="52">
        <v>1</v>
      </c>
      <c r="N181" s="52"/>
      <c r="O181" s="52">
        <v>0</v>
      </c>
      <c r="P181" s="52">
        <v>0</v>
      </c>
      <c r="Q181" s="52">
        <v>21</v>
      </c>
      <c r="R181" s="52"/>
      <c r="S181" s="52">
        <v>0</v>
      </c>
      <c r="T181" s="52">
        <v>0</v>
      </c>
      <c r="U181" s="52">
        <v>310</v>
      </c>
      <c r="V181" s="52">
        <f t="shared" si="7"/>
        <v>973.13092800000004</v>
      </c>
      <c r="W181" s="52">
        <f t="shared" si="8"/>
        <v>973.13092800000004</v>
      </c>
      <c r="X181" s="52">
        <f t="shared" si="9"/>
        <v>0</v>
      </c>
      <c r="Y181" s="52">
        <v>0</v>
      </c>
    </row>
    <row r="182" spans="1:25" x14ac:dyDescent="0.25">
      <c r="A182" s="52">
        <v>2007</v>
      </c>
      <c r="B182" s="52" t="s">
        <v>103</v>
      </c>
      <c r="C182" s="52" t="s">
        <v>175</v>
      </c>
      <c r="D182" s="52">
        <v>27120</v>
      </c>
      <c r="E182" s="52">
        <v>21134</v>
      </c>
      <c r="F182" s="52">
        <v>27</v>
      </c>
      <c r="G182" s="52" t="s">
        <v>89</v>
      </c>
      <c r="H182" s="52">
        <v>1289</v>
      </c>
      <c r="I182" s="52" t="s">
        <v>91</v>
      </c>
      <c r="J182" s="52" t="s">
        <v>71</v>
      </c>
      <c r="K182" s="52">
        <v>0.526586</v>
      </c>
      <c r="L182" s="52">
        <v>1</v>
      </c>
      <c r="M182" s="52">
        <v>1</v>
      </c>
      <c r="N182" s="52"/>
      <c r="O182" s="52">
        <v>0</v>
      </c>
      <c r="P182" s="52">
        <v>0</v>
      </c>
      <c r="Q182" s="52">
        <v>21</v>
      </c>
      <c r="R182" s="52"/>
      <c r="S182" s="52">
        <v>0</v>
      </c>
      <c r="T182" s="52">
        <v>0</v>
      </c>
      <c r="U182" s="52">
        <v>310</v>
      </c>
      <c r="V182" s="52">
        <f t="shared" si="7"/>
        <v>678.76935400000002</v>
      </c>
      <c r="W182" s="52">
        <f t="shared" si="8"/>
        <v>678.76935400000002</v>
      </c>
      <c r="X182" s="52">
        <f t="shared" si="9"/>
        <v>0</v>
      </c>
      <c r="Y182" s="52">
        <v>0</v>
      </c>
    </row>
    <row r="183" spans="1:25" x14ac:dyDescent="0.25">
      <c r="A183" s="52">
        <v>2007</v>
      </c>
      <c r="B183" s="52" t="s">
        <v>103</v>
      </c>
      <c r="C183" s="52" t="s">
        <v>175</v>
      </c>
      <c r="D183" s="52">
        <v>27120</v>
      </c>
      <c r="E183" s="52">
        <v>21134</v>
      </c>
      <c r="F183" s="52">
        <v>27</v>
      </c>
      <c r="G183" s="52" t="s">
        <v>89</v>
      </c>
      <c r="H183" s="52">
        <v>1455.979</v>
      </c>
      <c r="I183" s="52" t="s">
        <v>91</v>
      </c>
      <c r="J183" s="52" t="s">
        <v>71</v>
      </c>
      <c r="K183" s="52">
        <v>0.526586</v>
      </c>
      <c r="L183" s="52">
        <v>1</v>
      </c>
      <c r="M183" s="52">
        <v>1</v>
      </c>
      <c r="N183" s="52"/>
      <c r="O183" s="52">
        <v>0</v>
      </c>
      <c r="P183" s="52">
        <v>0</v>
      </c>
      <c r="Q183" s="52">
        <v>21</v>
      </c>
      <c r="R183" s="52"/>
      <c r="S183" s="52">
        <v>0</v>
      </c>
      <c r="T183" s="52">
        <v>0</v>
      </c>
      <c r="U183" s="52">
        <v>310</v>
      </c>
      <c r="V183" s="52">
        <f t="shared" si="7"/>
        <v>766.69815769399997</v>
      </c>
      <c r="W183" s="52">
        <f t="shared" si="8"/>
        <v>766.69815769399997</v>
      </c>
      <c r="X183" s="52">
        <f t="shared" si="9"/>
        <v>0</v>
      </c>
      <c r="Y183" s="52">
        <v>0</v>
      </c>
    </row>
    <row r="184" spans="1:25" x14ac:dyDescent="0.25">
      <c r="A184" s="52">
        <v>2007</v>
      </c>
      <c r="B184" s="52" t="s">
        <v>103</v>
      </c>
      <c r="C184" s="52" t="s">
        <v>175</v>
      </c>
      <c r="D184" s="52">
        <v>27120</v>
      </c>
      <c r="E184" s="52">
        <v>21134</v>
      </c>
      <c r="F184" s="52">
        <v>27</v>
      </c>
      <c r="G184" s="52" t="s">
        <v>89</v>
      </c>
      <c r="H184" s="52">
        <v>26534.29</v>
      </c>
      <c r="I184" s="52" t="s">
        <v>91</v>
      </c>
      <c r="J184" s="52" t="s">
        <v>71</v>
      </c>
      <c r="K184" s="52">
        <v>0.526586</v>
      </c>
      <c r="L184" s="52">
        <v>1</v>
      </c>
      <c r="M184" s="52">
        <v>1</v>
      </c>
      <c r="N184" s="52"/>
      <c r="O184" s="52">
        <v>0</v>
      </c>
      <c r="P184" s="52">
        <v>0</v>
      </c>
      <c r="Q184" s="52">
        <v>21</v>
      </c>
      <c r="R184" s="52"/>
      <c r="S184" s="52">
        <v>0</v>
      </c>
      <c r="T184" s="52">
        <v>0</v>
      </c>
      <c r="U184" s="52">
        <v>310</v>
      </c>
      <c r="V184" s="52">
        <f t="shared" si="7"/>
        <v>13972.58563394</v>
      </c>
      <c r="W184" s="52">
        <f t="shared" si="8"/>
        <v>13972.58563394</v>
      </c>
      <c r="X184" s="52">
        <f t="shared" si="9"/>
        <v>0</v>
      </c>
      <c r="Y184" s="52">
        <v>0</v>
      </c>
    </row>
    <row r="185" spans="1:25" x14ac:dyDescent="0.25">
      <c r="A185" s="52">
        <v>2007</v>
      </c>
      <c r="B185" s="52" t="s">
        <v>103</v>
      </c>
      <c r="C185" s="52" t="s">
        <v>175</v>
      </c>
      <c r="D185" s="52">
        <v>27120</v>
      </c>
      <c r="E185" s="52">
        <v>21134</v>
      </c>
      <c r="F185" s="52">
        <v>27</v>
      </c>
      <c r="G185" s="52" t="s">
        <v>89</v>
      </c>
      <c r="H185" s="52">
        <v>11805</v>
      </c>
      <c r="I185" s="52" t="s">
        <v>91</v>
      </c>
      <c r="J185" s="52" t="s">
        <v>71</v>
      </c>
      <c r="K185" s="52">
        <v>0.526586</v>
      </c>
      <c r="L185" s="52">
        <v>1</v>
      </c>
      <c r="M185" s="52">
        <v>1</v>
      </c>
      <c r="N185" s="52"/>
      <c r="O185" s="52">
        <v>0</v>
      </c>
      <c r="P185" s="52">
        <v>0</v>
      </c>
      <c r="Q185" s="52">
        <v>21</v>
      </c>
      <c r="R185" s="52"/>
      <c r="S185" s="52">
        <v>0</v>
      </c>
      <c r="T185" s="52">
        <v>0</v>
      </c>
      <c r="U185" s="52">
        <v>310</v>
      </c>
      <c r="V185" s="52">
        <f t="shared" si="7"/>
        <v>6216.3477300000004</v>
      </c>
      <c r="W185" s="52">
        <f t="shared" si="8"/>
        <v>6216.3477300000004</v>
      </c>
      <c r="X185" s="52">
        <f t="shared" si="9"/>
        <v>0</v>
      </c>
      <c r="Y185" s="52">
        <v>0</v>
      </c>
    </row>
    <row r="186" spans="1:25" x14ac:dyDescent="0.25">
      <c r="A186" s="52">
        <v>2007</v>
      </c>
      <c r="B186" s="52" t="s">
        <v>103</v>
      </c>
      <c r="C186" s="52" t="s">
        <v>175</v>
      </c>
      <c r="D186" s="52">
        <v>27120</v>
      </c>
      <c r="E186" s="52">
        <v>21134</v>
      </c>
      <c r="F186" s="52">
        <v>27</v>
      </c>
      <c r="G186" s="52" t="s">
        <v>89</v>
      </c>
      <c r="H186" s="52">
        <v>645</v>
      </c>
      <c r="I186" s="52" t="s">
        <v>91</v>
      </c>
      <c r="J186" s="52" t="s">
        <v>71</v>
      </c>
      <c r="K186" s="52">
        <v>0.526586</v>
      </c>
      <c r="L186" s="52">
        <v>1</v>
      </c>
      <c r="M186" s="52">
        <v>1</v>
      </c>
      <c r="N186" s="52"/>
      <c r="O186" s="52">
        <v>0</v>
      </c>
      <c r="P186" s="52">
        <v>0</v>
      </c>
      <c r="Q186" s="52">
        <v>21</v>
      </c>
      <c r="R186" s="52"/>
      <c r="S186" s="52">
        <v>0</v>
      </c>
      <c r="T186" s="52">
        <v>0</v>
      </c>
      <c r="U186" s="52">
        <v>310</v>
      </c>
      <c r="V186" s="52">
        <f t="shared" si="7"/>
        <v>339.64796999999999</v>
      </c>
      <c r="W186" s="52">
        <f t="shared" si="8"/>
        <v>339.64796999999999</v>
      </c>
      <c r="X186" s="52">
        <f t="shared" si="9"/>
        <v>0</v>
      </c>
      <c r="Y186" s="52">
        <v>0</v>
      </c>
    </row>
    <row r="187" spans="1:25" x14ac:dyDescent="0.25">
      <c r="A187" s="52">
        <v>2007</v>
      </c>
      <c r="B187" s="52" t="s">
        <v>103</v>
      </c>
      <c r="C187" s="52" t="s">
        <v>175</v>
      </c>
      <c r="D187" s="52">
        <v>27120</v>
      </c>
      <c r="E187" s="52">
        <v>21134</v>
      </c>
      <c r="F187" s="52">
        <v>27</v>
      </c>
      <c r="G187" s="52" t="s">
        <v>89</v>
      </c>
      <c r="H187" s="52">
        <v>41</v>
      </c>
      <c r="I187" s="52" t="s">
        <v>91</v>
      </c>
      <c r="J187" s="52" t="s">
        <v>71</v>
      </c>
      <c r="K187" s="52">
        <v>0.526586</v>
      </c>
      <c r="L187" s="52">
        <v>1</v>
      </c>
      <c r="M187" s="52">
        <v>1</v>
      </c>
      <c r="N187" s="52"/>
      <c r="O187" s="52">
        <v>0</v>
      </c>
      <c r="P187" s="52">
        <v>0</v>
      </c>
      <c r="Q187" s="52">
        <v>21</v>
      </c>
      <c r="R187" s="52"/>
      <c r="S187" s="52">
        <v>0</v>
      </c>
      <c r="T187" s="52">
        <v>0</v>
      </c>
      <c r="U187" s="52">
        <v>310</v>
      </c>
      <c r="V187" s="52">
        <f t="shared" si="7"/>
        <v>21.590026000000002</v>
      </c>
      <c r="W187" s="52">
        <f t="shared" si="8"/>
        <v>21.590026000000002</v>
      </c>
      <c r="X187" s="52">
        <f t="shared" si="9"/>
        <v>0</v>
      </c>
      <c r="Y187" s="52">
        <v>0</v>
      </c>
    </row>
    <row r="188" spans="1:25" x14ac:dyDescent="0.25">
      <c r="A188" s="52">
        <v>2007</v>
      </c>
      <c r="B188" s="52" t="s">
        <v>103</v>
      </c>
      <c r="C188" s="52" t="s">
        <v>175</v>
      </c>
      <c r="D188" s="52">
        <v>27120</v>
      </c>
      <c r="E188" s="52">
        <v>21134</v>
      </c>
      <c r="F188" s="52">
        <v>27</v>
      </c>
      <c r="G188" s="52" t="s">
        <v>89</v>
      </c>
      <c r="H188" s="52">
        <v>244</v>
      </c>
      <c r="I188" s="52" t="s">
        <v>91</v>
      </c>
      <c r="J188" s="52" t="s">
        <v>71</v>
      </c>
      <c r="K188" s="52">
        <v>0.526586</v>
      </c>
      <c r="L188" s="52">
        <v>1</v>
      </c>
      <c r="M188" s="52">
        <v>1</v>
      </c>
      <c r="N188" s="52"/>
      <c r="O188" s="52">
        <v>0</v>
      </c>
      <c r="P188" s="52">
        <v>0</v>
      </c>
      <c r="Q188" s="52">
        <v>21</v>
      </c>
      <c r="R188" s="52"/>
      <c r="S188" s="52">
        <v>0</v>
      </c>
      <c r="T188" s="52">
        <v>0</v>
      </c>
      <c r="U188" s="52">
        <v>310</v>
      </c>
      <c r="V188" s="52">
        <f t="shared" si="7"/>
        <v>128.48698400000001</v>
      </c>
      <c r="W188" s="52">
        <f t="shared" si="8"/>
        <v>128.48698400000001</v>
      </c>
      <c r="X188" s="52">
        <f t="shared" si="9"/>
        <v>0</v>
      </c>
      <c r="Y188" s="52">
        <v>0</v>
      </c>
    </row>
    <row r="189" spans="1:25" x14ac:dyDescent="0.25">
      <c r="A189" s="52">
        <v>2007</v>
      </c>
      <c r="B189" s="52" t="s">
        <v>103</v>
      </c>
      <c r="C189" s="52" t="s">
        <v>175</v>
      </c>
      <c r="D189" s="52">
        <v>27120</v>
      </c>
      <c r="E189" s="52">
        <v>21134</v>
      </c>
      <c r="F189" s="52">
        <v>27</v>
      </c>
      <c r="G189" s="52" t="s">
        <v>89</v>
      </c>
      <c r="H189" s="52">
        <v>732</v>
      </c>
      <c r="I189" s="52" t="s">
        <v>91</v>
      </c>
      <c r="J189" s="52" t="s">
        <v>71</v>
      </c>
      <c r="K189" s="52">
        <v>0.526586</v>
      </c>
      <c r="L189" s="52">
        <v>1</v>
      </c>
      <c r="M189" s="52">
        <v>1</v>
      </c>
      <c r="N189" s="52"/>
      <c r="O189" s="52">
        <v>0</v>
      </c>
      <c r="P189" s="52">
        <v>0</v>
      </c>
      <c r="Q189" s="52">
        <v>21</v>
      </c>
      <c r="R189" s="52"/>
      <c r="S189" s="52">
        <v>0</v>
      </c>
      <c r="T189" s="52">
        <v>0</v>
      </c>
      <c r="U189" s="52">
        <v>310</v>
      </c>
      <c r="V189" s="52">
        <f t="shared" si="7"/>
        <v>385.46095200000002</v>
      </c>
      <c r="W189" s="52">
        <f t="shared" si="8"/>
        <v>385.46095200000002</v>
      </c>
      <c r="X189" s="52">
        <f t="shared" si="9"/>
        <v>0</v>
      </c>
      <c r="Y189" s="52">
        <v>0</v>
      </c>
    </row>
    <row r="190" spans="1:25" x14ac:dyDescent="0.25">
      <c r="A190" s="52">
        <v>2007</v>
      </c>
      <c r="B190" s="52" t="s">
        <v>103</v>
      </c>
      <c r="C190" s="52" t="s">
        <v>175</v>
      </c>
      <c r="D190" s="52">
        <v>27120</v>
      </c>
      <c r="E190" s="52">
        <v>21134</v>
      </c>
      <c r="F190" s="52">
        <v>27</v>
      </c>
      <c r="G190" s="52" t="s">
        <v>89</v>
      </c>
      <c r="H190" s="52">
        <v>3191</v>
      </c>
      <c r="I190" s="52" t="s">
        <v>91</v>
      </c>
      <c r="J190" s="52" t="s">
        <v>71</v>
      </c>
      <c r="K190" s="52">
        <v>0.526586</v>
      </c>
      <c r="L190" s="52">
        <v>1</v>
      </c>
      <c r="M190" s="52">
        <v>1</v>
      </c>
      <c r="N190" s="52"/>
      <c r="O190" s="52">
        <v>0</v>
      </c>
      <c r="P190" s="52">
        <v>0</v>
      </c>
      <c r="Q190" s="52">
        <v>21</v>
      </c>
      <c r="R190" s="52"/>
      <c r="S190" s="52">
        <v>0</v>
      </c>
      <c r="T190" s="52">
        <v>0</v>
      </c>
      <c r="U190" s="52">
        <v>310</v>
      </c>
      <c r="V190" s="52">
        <f t="shared" si="7"/>
        <v>1680.335926</v>
      </c>
      <c r="W190" s="52">
        <f t="shared" si="8"/>
        <v>1680.335926</v>
      </c>
      <c r="X190" s="52">
        <f t="shared" si="9"/>
        <v>0</v>
      </c>
      <c r="Y190" s="52">
        <v>0</v>
      </c>
    </row>
    <row r="191" spans="1:25" x14ac:dyDescent="0.25">
      <c r="A191" s="52">
        <v>2007</v>
      </c>
      <c r="B191" s="52" t="s">
        <v>103</v>
      </c>
      <c r="C191" s="52" t="s">
        <v>175</v>
      </c>
      <c r="D191" s="52">
        <v>27120</v>
      </c>
      <c r="E191" s="52">
        <v>21134</v>
      </c>
      <c r="F191" s="52">
        <v>27</v>
      </c>
      <c r="G191" s="52" t="s">
        <v>89</v>
      </c>
      <c r="H191" s="52">
        <v>1222.8109999999999</v>
      </c>
      <c r="I191" s="52" t="s">
        <v>91</v>
      </c>
      <c r="J191" s="52" t="s">
        <v>71</v>
      </c>
      <c r="K191" s="52">
        <v>0.526586</v>
      </c>
      <c r="L191" s="52">
        <v>1</v>
      </c>
      <c r="M191" s="52">
        <v>1</v>
      </c>
      <c r="N191" s="52"/>
      <c r="O191" s="52">
        <v>0</v>
      </c>
      <c r="P191" s="52">
        <v>0</v>
      </c>
      <c r="Q191" s="52">
        <v>21</v>
      </c>
      <c r="R191" s="52"/>
      <c r="S191" s="52">
        <v>0</v>
      </c>
      <c r="T191" s="52">
        <v>0</v>
      </c>
      <c r="U191" s="52">
        <v>310</v>
      </c>
      <c r="V191" s="52">
        <f t="shared" si="7"/>
        <v>643.91515324599993</v>
      </c>
      <c r="W191" s="52">
        <f t="shared" si="8"/>
        <v>643.91515324599993</v>
      </c>
      <c r="X191" s="52">
        <f t="shared" si="9"/>
        <v>0</v>
      </c>
      <c r="Y191" s="52">
        <v>0</v>
      </c>
    </row>
    <row r="192" spans="1:25" x14ac:dyDescent="0.25">
      <c r="A192" s="52">
        <v>2007</v>
      </c>
      <c r="B192" s="52" t="s">
        <v>103</v>
      </c>
      <c r="C192" s="52" t="s">
        <v>175</v>
      </c>
      <c r="D192" s="52">
        <v>27120</v>
      </c>
      <c r="E192" s="52">
        <v>21134</v>
      </c>
      <c r="F192" s="52">
        <v>27</v>
      </c>
      <c r="G192" s="52" t="s">
        <v>89</v>
      </c>
      <c r="H192" s="52">
        <v>6918</v>
      </c>
      <c r="I192" s="52" t="s">
        <v>91</v>
      </c>
      <c r="J192" s="52" t="s">
        <v>71</v>
      </c>
      <c r="K192" s="52">
        <v>0.526586</v>
      </c>
      <c r="L192" s="52">
        <v>1</v>
      </c>
      <c r="M192" s="52">
        <v>1</v>
      </c>
      <c r="N192" s="52"/>
      <c r="O192" s="52">
        <v>0</v>
      </c>
      <c r="P192" s="52">
        <v>0</v>
      </c>
      <c r="Q192" s="52">
        <v>21</v>
      </c>
      <c r="R192" s="52"/>
      <c r="S192" s="52">
        <v>0</v>
      </c>
      <c r="T192" s="52">
        <v>0</v>
      </c>
      <c r="U192" s="52">
        <v>310</v>
      </c>
      <c r="V192" s="52">
        <f t="shared" si="7"/>
        <v>3642.9219480000002</v>
      </c>
      <c r="W192" s="52">
        <f t="shared" si="8"/>
        <v>3642.9219480000002</v>
      </c>
      <c r="X192" s="52">
        <f t="shared" si="9"/>
        <v>0</v>
      </c>
      <c r="Y192" s="52">
        <v>0</v>
      </c>
    </row>
    <row r="193" spans="1:25" x14ac:dyDescent="0.25">
      <c r="A193" s="52">
        <v>2007</v>
      </c>
      <c r="B193" s="52" t="s">
        <v>103</v>
      </c>
      <c r="C193" s="52" t="s">
        <v>175</v>
      </c>
      <c r="D193" s="52">
        <v>27120</v>
      </c>
      <c r="E193" s="52">
        <v>21134</v>
      </c>
      <c r="F193" s="52">
        <v>27</v>
      </c>
      <c r="G193" s="52" t="s">
        <v>89</v>
      </c>
      <c r="H193" s="52">
        <v>8807</v>
      </c>
      <c r="I193" s="52" t="s">
        <v>91</v>
      </c>
      <c r="J193" s="52" t="s">
        <v>71</v>
      </c>
      <c r="K193" s="52">
        <v>0.526586</v>
      </c>
      <c r="L193" s="52">
        <v>1</v>
      </c>
      <c r="M193" s="52">
        <v>1</v>
      </c>
      <c r="N193" s="52"/>
      <c r="O193" s="52">
        <v>0</v>
      </c>
      <c r="P193" s="52">
        <v>0</v>
      </c>
      <c r="Q193" s="52">
        <v>21</v>
      </c>
      <c r="R193" s="52"/>
      <c r="S193" s="52">
        <v>0</v>
      </c>
      <c r="T193" s="52">
        <v>0</v>
      </c>
      <c r="U193" s="52">
        <v>310</v>
      </c>
      <c r="V193" s="52">
        <f t="shared" si="7"/>
        <v>4637.6429019999996</v>
      </c>
      <c r="W193" s="52">
        <f t="shared" si="8"/>
        <v>4637.6429019999996</v>
      </c>
      <c r="X193" s="52">
        <f t="shared" si="9"/>
        <v>0</v>
      </c>
      <c r="Y193" s="52">
        <v>0</v>
      </c>
    </row>
    <row r="194" spans="1:25" x14ac:dyDescent="0.25">
      <c r="A194" s="52">
        <v>2007</v>
      </c>
      <c r="B194" s="52" t="s">
        <v>103</v>
      </c>
      <c r="C194" s="52" t="s">
        <v>175</v>
      </c>
      <c r="D194" s="52">
        <v>27120</v>
      </c>
      <c r="E194" s="52">
        <v>21134</v>
      </c>
      <c r="F194" s="52">
        <v>27</v>
      </c>
      <c r="G194" s="52" t="s">
        <v>89</v>
      </c>
      <c r="H194" s="52">
        <v>1318</v>
      </c>
      <c r="I194" s="52" t="s">
        <v>91</v>
      </c>
      <c r="J194" s="52" t="s">
        <v>71</v>
      </c>
      <c r="K194" s="52">
        <v>0.526586</v>
      </c>
      <c r="L194" s="52">
        <v>1</v>
      </c>
      <c r="M194" s="52">
        <v>1</v>
      </c>
      <c r="N194" s="52"/>
      <c r="O194" s="52">
        <v>0</v>
      </c>
      <c r="P194" s="52">
        <v>0</v>
      </c>
      <c r="Q194" s="52">
        <v>21</v>
      </c>
      <c r="R194" s="52"/>
      <c r="S194" s="52">
        <v>0</v>
      </c>
      <c r="T194" s="52">
        <v>0</v>
      </c>
      <c r="U194" s="52">
        <v>310</v>
      </c>
      <c r="V194" s="52">
        <f t="shared" si="7"/>
        <v>694.04034799999999</v>
      </c>
      <c r="W194" s="52">
        <f t="shared" si="8"/>
        <v>694.04034799999999</v>
      </c>
      <c r="X194" s="52">
        <f t="shared" si="9"/>
        <v>0</v>
      </c>
      <c r="Y194" s="52">
        <v>0</v>
      </c>
    </row>
    <row r="195" spans="1:25" x14ac:dyDescent="0.25">
      <c r="A195" s="52">
        <v>2007</v>
      </c>
      <c r="B195" s="52" t="s">
        <v>103</v>
      </c>
      <c r="C195" s="52" t="s">
        <v>175</v>
      </c>
      <c r="D195" s="52">
        <v>27120</v>
      </c>
      <c r="E195" s="52">
        <v>21134</v>
      </c>
      <c r="F195" s="52">
        <v>27</v>
      </c>
      <c r="G195" s="52" t="s">
        <v>89</v>
      </c>
      <c r="H195" s="52">
        <v>5791</v>
      </c>
      <c r="I195" s="52" t="s">
        <v>91</v>
      </c>
      <c r="J195" s="52" t="s">
        <v>71</v>
      </c>
      <c r="K195" s="52">
        <v>0.526586</v>
      </c>
      <c r="L195" s="52">
        <v>1</v>
      </c>
      <c r="M195" s="52">
        <v>1</v>
      </c>
      <c r="N195" s="52"/>
      <c r="O195" s="52">
        <v>0</v>
      </c>
      <c r="P195" s="52">
        <v>0</v>
      </c>
      <c r="Q195" s="52">
        <v>21</v>
      </c>
      <c r="R195" s="52"/>
      <c r="S195" s="52">
        <v>0</v>
      </c>
      <c r="T195" s="52">
        <v>0</v>
      </c>
      <c r="U195" s="52">
        <v>310</v>
      </c>
      <c r="V195" s="52">
        <f t="shared" ref="V195:V258" si="10">IF(F195=9,((H195*K195*L195*M195)+(H195*O195*P195*Q195)+(H195*S195*T195*U195))/1000, (H195*K195*L195*M195)+(H195*O195*P195*Q195)+(H195*S195*T195*U195))</f>
        <v>3049.4595260000001</v>
      </c>
      <c r="W195" s="52">
        <f t="shared" ref="W195:W258" si="11">(V195-((O195*H195*P195*Q195)+(S195*H195*T195*U195))/M195)</f>
        <v>3049.4595260000001</v>
      </c>
      <c r="X195" s="52">
        <f t="shared" si="9"/>
        <v>0</v>
      </c>
      <c r="Y195" s="52">
        <v>0</v>
      </c>
    </row>
    <row r="196" spans="1:25" x14ac:dyDescent="0.25">
      <c r="A196" s="52">
        <v>2007</v>
      </c>
      <c r="B196" s="52" t="s">
        <v>103</v>
      </c>
      <c r="C196" s="52" t="s">
        <v>175</v>
      </c>
      <c r="D196" s="52">
        <v>27120</v>
      </c>
      <c r="E196" s="52">
        <v>21134</v>
      </c>
      <c r="F196" s="52">
        <v>27</v>
      </c>
      <c r="G196" s="52" t="s">
        <v>89</v>
      </c>
      <c r="H196" s="52">
        <v>887</v>
      </c>
      <c r="I196" s="52" t="s">
        <v>91</v>
      </c>
      <c r="J196" s="52" t="s">
        <v>71</v>
      </c>
      <c r="K196" s="52">
        <v>0.526586</v>
      </c>
      <c r="L196" s="52">
        <v>1</v>
      </c>
      <c r="M196" s="52">
        <v>1</v>
      </c>
      <c r="N196" s="52"/>
      <c r="O196" s="52">
        <v>0</v>
      </c>
      <c r="P196" s="52">
        <v>0</v>
      </c>
      <c r="Q196" s="52">
        <v>21</v>
      </c>
      <c r="R196" s="52"/>
      <c r="S196" s="52">
        <v>0</v>
      </c>
      <c r="T196" s="52">
        <v>0</v>
      </c>
      <c r="U196" s="52">
        <v>310</v>
      </c>
      <c r="V196" s="52">
        <f t="shared" si="10"/>
        <v>467.08178199999998</v>
      </c>
      <c r="W196" s="52">
        <f t="shared" si="11"/>
        <v>467.08178199999998</v>
      </c>
      <c r="X196" s="52">
        <f t="shared" si="9"/>
        <v>0</v>
      </c>
      <c r="Y196" s="52">
        <v>0</v>
      </c>
    </row>
    <row r="197" spans="1:25" x14ac:dyDescent="0.25">
      <c r="A197" s="52">
        <v>2007</v>
      </c>
      <c r="B197" s="52" t="s">
        <v>103</v>
      </c>
      <c r="C197" s="52" t="s">
        <v>175</v>
      </c>
      <c r="D197" s="52">
        <v>27120</v>
      </c>
      <c r="E197" s="52">
        <v>21134</v>
      </c>
      <c r="F197" s="52">
        <v>27</v>
      </c>
      <c r="G197" s="52" t="s">
        <v>89</v>
      </c>
      <c r="H197" s="52">
        <v>4036.5619999999999</v>
      </c>
      <c r="I197" s="52" t="s">
        <v>91</v>
      </c>
      <c r="J197" s="52" t="s">
        <v>71</v>
      </c>
      <c r="K197" s="52">
        <v>0.526586</v>
      </c>
      <c r="L197" s="52">
        <v>1</v>
      </c>
      <c r="M197" s="52">
        <v>1</v>
      </c>
      <c r="N197" s="52"/>
      <c r="O197" s="52">
        <v>0</v>
      </c>
      <c r="P197" s="52">
        <v>0</v>
      </c>
      <c r="Q197" s="52">
        <v>21</v>
      </c>
      <c r="R197" s="52"/>
      <c r="S197" s="52">
        <v>0</v>
      </c>
      <c r="T197" s="52">
        <v>0</v>
      </c>
      <c r="U197" s="52">
        <v>310</v>
      </c>
      <c r="V197" s="52">
        <f t="shared" si="10"/>
        <v>2125.5970373320001</v>
      </c>
      <c r="W197" s="52">
        <f t="shared" si="11"/>
        <v>2125.5970373320001</v>
      </c>
      <c r="X197" s="52">
        <f t="shared" si="9"/>
        <v>0</v>
      </c>
      <c r="Y197" s="52">
        <v>0</v>
      </c>
    </row>
    <row r="198" spans="1:25" x14ac:dyDescent="0.25">
      <c r="A198" s="52">
        <v>2007</v>
      </c>
      <c r="B198" s="52" t="s">
        <v>103</v>
      </c>
      <c r="C198" s="52" t="s">
        <v>175</v>
      </c>
      <c r="D198" s="52">
        <v>27120</v>
      </c>
      <c r="E198" s="52">
        <v>21134</v>
      </c>
      <c r="F198" s="52">
        <v>27</v>
      </c>
      <c r="G198" s="52" t="s">
        <v>89</v>
      </c>
      <c r="H198" s="52">
        <v>1272</v>
      </c>
      <c r="I198" s="52" t="s">
        <v>91</v>
      </c>
      <c r="J198" s="52" t="s">
        <v>71</v>
      </c>
      <c r="K198" s="52">
        <v>0.526586</v>
      </c>
      <c r="L198" s="52">
        <v>1</v>
      </c>
      <c r="M198" s="52">
        <v>1</v>
      </c>
      <c r="N198" s="52"/>
      <c r="O198" s="52">
        <v>0</v>
      </c>
      <c r="P198" s="52">
        <v>0</v>
      </c>
      <c r="Q198" s="52">
        <v>21</v>
      </c>
      <c r="R198" s="52"/>
      <c r="S198" s="52">
        <v>0</v>
      </c>
      <c r="T198" s="52">
        <v>0</v>
      </c>
      <c r="U198" s="52">
        <v>310</v>
      </c>
      <c r="V198" s="52">
        <f t="shared" si="10"/>
        <v>669.81739200000004</v>
      </c>
      <c r="W198" s="52">
        <f t="shared" si="11"/>
        <v>669.81739200000004</v>
      </c>
      <c r="X198" s="52">
        <f t="shared" si="9"/>
        <v>0</v>
      </c>
      <c r="Y198" s="52">
        <v>0</v>
      </c>
    </row>
    <row r="199" spans="1:25" x14ac:dyDescent="0.25">
      <c r="A199" s="52">
        <v>2007</v>
      </c>
      <c r="B199" s="52" t="s">
        <v>103</v>
      </c>
      <c r="C199" s="52" t="s">
        <v>175</v>
      </c>
      <c r="D199" s="52">
        <v>27120</v>
      </c>
      <c r="E199" s="52">
        <v>21134</v>
      </c>
      <c r="F199" s="52">
        <v>27</v>
      </c>
      <c r="G199" s="52" t="s">
        <v>89</v>
      </c>
      <c r="H199" s="52">
        <v>291</v>
      </c>
      <c r="I199" s="52" t="s">
        <v>91</v>
      </c>
      <c r="J199" s="52" t="s">
        <v>71</v>
      </c>
      <c r="K199" s="52">
        <v>0.526586</v>
      </c>
      <c r="L199" s="52">
        <v>1</v>
      </c>
      <c r="M199" s="52">
        <v>1</v>
      </c>
      <c r="N199" s="52"/>
      <c r="O199" s="52">
        <v>0</v>
      </c>
      <c r="P199" s="52">
        <v>0</v>
      </c>
      <c r="Q199" s="52">
        <v>21</v>
      </c>
      <c r="R199" s="52"/>
      <c r="S199" s="52">
        <v>0</v>
      </c>
      <c r="T199" s="52">
        <v>0</v>
      </c>
      <c r="U199" s="52">
        <v>310</v>
      </c>
      <c r="V199" s="52">
        <f t="shared" si="10"/>
        <v>153.236526</v>
      </c>
      <c r="W199" s="52">
        <f t="shared" si="11"/>
        <v>153.236526</v>
      </c>
      <c r="X199" s="52">
        <f t="shared" ref="X199:X262" si="12">(V199-((K199*H199*L199*M199)+(S199*H199*T199*U199)))/Q199</f>
        <v>0</v>
      </c>
      <c r="Y199" s="52">
        <v>0</v>
      </c>
    </row>
    <row r="200" spans="1:25" x14ac:dyDescent="0.25">
      <c r="A200" s="52">
        <v>2007</v>
      </c>
      <c r="B200" s="52" t="s">
        <v>103</v>
      </c>
      <c r="C200" s="52" t="s">
        <v>175</v>
      </c>
      <c r="D200" s="52">
        <v>27120</v>
      </c>
      <c r="E200" s="52">
        <v>21134</v>
      </c>
      <c r="F200" s="52">
        <v>27</v>
      </c>
      <c r="G200" s="52" t="s">
        <v>89</v>
      </c>
      <c r="H200" s="52">
        <v>434.49209999999999</v>
      </c>
      <c r="I200" s="52" t="s">
        <v>91</v>
      </c>
      <c r="J200" s="52" t="s">
        <v>71</v>
      </c>
      <c r="K200" s="52">
        <v>0.526586</v>
      </c>
      <c r="L200" s="52">
        <v>1</v>
      </c>
      <c r="M200" s="52">
        <v>1</v>
      </c>
      <c r="N200" s="52"/>
      <c r="O200" s="52">
        <v>0</v>
      </c>
      <c r="P200" s="52">
        <v>0</v>
      </c>
      <c r="Q200" s="52">
        <v>21</v>
      </c>
      <c r="R200" s="52"/>
      <c r="S200" s="52">
        <v>0</v>
      </c>
      <c r="T200" s="52">
        <v>0</v>
      </c>
      <c r="U200" s="52">
        <v>310</v>
      </c>
      <c r="V200" s="52">
        <f t="shared" si="10"/>
        <v>228.7974569706</v>
      </c>
      <c r="W200" s="52">
        <f t="shared" si="11"/>
        <v>228.7974569706</v>
      </c>
      <c r="X200" s="52">
        <f t="shared" si="12"/>
        <v>0</v>
      </c>
      <c r="Y200" s="52">
        <v>0</v>
      </c>
    </row>
    <row r="201" spans="1:25" x14ac:dyDescent="0.25">
      <c r="A201" s="52">
        <v>2007</v>
      </c>
      <c r="B201" s="52" t="s">
        <v>103</v>
      </c>
      <c r="C201" s="52" t="s">
        <v>175</v>
      </c>
      <c r="D201" s="52">
        <v>27120</v>
      </c>
      <c r="E201" s="52">
        <v>21134</v>
      </c>
      <c r="F201" s="52">
        <v>27</v>
      </c>
      <c r="G201" s="52" t="s">
        <v>89</v>
      </c>
      <c r="H201" s="52">
        <v>4</v>
      </c>
      <c r="I201" s="52" t="s">
        <v>91</v>
      </c>
      <c r="J201" s="52" t="s">
        <v>71</v>
      </c>
      <c r="K201" s="52">
        <v>0.526586</v>
      </c>
      <c r="L201" s="52">
        <v>1</v>
      </c>
      <c r="M201" s="52">
        <v>1</v>
      </c>
      <c r="N201" s="52"/>
      <c r="O201" s="52">
        <v>0</v>
      </c>
      <c r="P201" s="52">
        <v>0</v>
      </c>
      <c r="Q201" s="52">
        <v>21</v>
      </c>
      <c r="R201" s="52"/>
      <c r="S201" s="52">
        <v>0</v>
      </c>
      <c r="T201" s="52">
        <v>0</v>
      </c>
      <c r="U201" s="52">
        <v>310</v>
      </c>
      <c r="V201" s="52">
        <f t="shared" si="10"/>
        <v>2.106344</v>
      </c>
      <c r="W201" s="52">
        <f t="shared" si="11"/>
        <v>2.106344</v>
      </c>
      <c r="X201" s="52">
        <f t="shared" si="12"/>
        <v>0</v>
      </c>
      <c r="Y201" s="52">
        <v>0</v>
      </c>
    </row>
    <row r="202" spans="1:25" x14ac:dyDescent="0.25">
      <c r="A202" s="52">
        <v>2007</v>
      </c>
      <c r="B202" s="52" t="s">
        <v>103</v>
      </c>
      <c r="C202" s="52" t="s">
        <v>175</v>
      </c>
      <c r="D202" s="52">
        <v>27120</v>
      </c>
      <c r="E202" s="52">
        <v>21134</v>
      </c>
      <c r="F202" s="52">
        <v>27</v>
      </c>
      <c r="G202" s="52" t="s">
        <v>89</v>
      </c>
      <c r="H202" s="52">
        <v>1612</v>
      </c>
      <c r="I202" s="52" t="s">
        <v>91</v>
      </c>
      <c r="J202" s="52" t="s">
        <v>71</v>
      </c>
      <c r="K202" s="52">
        <v>0.526586</v>
      </c>
      <c r="L202" s="52">
        <v>1</v>
      </c>
      <c r="M202" s="52">
        <v>1</v>
      </c>
      <c r="N202" s="52"/>
      <c r="O202" s="52">
        <v>0</v>
      </c>
      <c r="P202" s="52">
        <v>0</v>
      </c>
      <c r="Q202" s="52">
        <v>21</v>
      </c>
      <c r="R202" s="52"/>
      <c r="S202" s="52">
        <v>0</v>
      </c>
      <c r="T202" s="52">
        <v>0</v>
      </c>
      <c r="U202" s="52">
        <v>310</v>
      </c>
      <c r="V202" s="52">
        <f t="shared" si="10"/>
        <v>848.85663199999999</v>
      </c>
      <c r="W202" s="52">
        <f t="shared" si="11"/>
        <v>848.85663199999999</v>
      </c>
      <c r="X202" s="52">
        <f t="shared" si="12"/>
        <v>0</v>
      </c>
      <c r="Y202" s="52">
        <v>0</v>
      </c>
    </row>
    <row r="203" spans="1:25" x14ac:dyDescent="0.25">
      <c r="A203" s="52">
        <v>2007</v>
      </c>
      <c r="B203" s="52" t="s">
        <v>103</v>
      </c>
      <c r="C203" s="52" t="s">
        <v>175</v>
      </c>
      <c r="D203" s="52">
        <v>27120</v>
      </c>
      <c r="E203" s="52">
        <v>21134</v>
      </c>
      <c r="F203" s="52">
        <v>27</v>
      </c>
      <c r="G203" s="52" t="s">
        <v>89</v>
      </c>
      <c r="H203" s="52">
        <v>147</v>
      </c>
      <c r="I203" s="52" t="s">
        <v>91</v>
      </c>
      <c r="J203" s="52" t="s">
        <v>71</v>
      </c>
      <c r="K203" s="52">
        <v>0.526586</v>
      </c>
      <c r="L203" s="52">
        <v>1</v>
      </c>
      <c r="M203" s="52">
        <v>1</v>
      </c>
      <c r="N203" s="52"/>
      <c r="O203" s="52">
        <v>0</v>
      </c>
      <c r="P203" s="52">
        <v>0</v>
      </c>
      <c r="Q203" s="52">
        <v>21</v>
      </c>
      <c r="R203" s="52"/>
      <c r="S203" s="52">
        <v>0</v>
      </c>
      <c r="T203" s="52">
        <v>0</v>
      </c>
      <c r="U203" s="52">
        <v>310</v>
      </c>
      <c r="V203" s="52">
        <f t="shared" si="10"/>
        <v>77.408141999999998</v>
      </c>
      <c r="W203" s="52">
        <f t="shared" si="11"/>
        <v>77.408141999999998</v>
      </c>
      <c r="X203" s="52">
        <f t="shared" si="12"/>
        <v>0</v>
      </c>
      <c r="Y203" s="52">
        <v>0</v>
      </c>
    </row>
    <row r="204" spans="1:25" x14ac:dyDescent="0.25">
      <c r="A204" s="52">
        <v>2007</v>
      </c>
      <c r="B204" s="52" t="s">
        <v>103</v>
      </c>
      <c r="C204" s="52" t="s">
        <v>175</v>
      </c>
      <c r="D204" s="52">
        <v>27120</v>
      </c>
      <c r="E204" s="52">
        <v>21134</v>
      </c>
      <c r="F204" s="52">
        <v>27</v>
      </c>
      <c r="G204" s="52" t="s">
        <v>89</v>
      </c>
      <c r="H204" s="52">
        <v>106</v>
      </c>
      <c r="I204" s="52" t="s">
        <v>91</v>
      </c>
      <c r="J204" s="52" t="s">
        <v>71</v>
      </c>
      <c r="K204" s="52">
        <v>0.526586</v>
      </c>
      <c r="L204" s="52">
        <v>1</v>
      </c>
      <c r="M204" s="52">
        <v>1</v>
      </c>
      <c r="N204" s="52"/>
      <c r="O204" s="52">
        <v>0</v>
      </c>
      <c r="P204" s="52">
        <v>0</v>
      </c>
      <c r="Q204" s="52">
        <v>21</v>
      </c>
      <c r="R204" s="52"/>
      <c r="S204" s="52">
        <v>0</v>
      </c>
      <c r="T204" s="52">
        <v>0</v>
      </c>
      <c r="U204" s="52">
        <v>310</v>
      </c>
      <c r="V204" s="52">
        <f t="shared" si="10"/>
        <v>55.818116000000003</v>
      </c>
      <c r="W204" s="52">
        <f t="shared" si="11"/>
        <v>55.818116000000003</v>
      </c>
      <c r="X204" s="52">
        <f t="shared" si="12"/>
        <v>0</v>
      </c>
      <c r="Y204" s="52">
        <v>0</v>
      </c>
    </row>
    <row r="205" spans="1:25" x14ac:dyDescent="0.25">
      <c r="A205" s="52">
        <v>2007</v>
      </c>
      <c r="B205" s="52" t="s">
        <v>103</v>
      </c>
      <c r="C205" s="52" t="s">
        <v>175</v>
      </c>
      <c r="D205" s="52">
        <v>27120</v>
      </c>
      <c r="E205" s="52">
        <v>21134</v>
      </c>
      <c r="F205" s="52">
        <v>27</v>
      </c>
      <c r="G205" s="52" t="s">
        <v>89</v>
      </c>
      <c r="H205" s="52">
        <v>1039</v>
      </c>
      <c r="I205" s="52" t="s">
        <v>91</v>
      </c>
      <c r="J205" s="52" t="s">
        <v>71</v>
      </c>
      <c r="K205" s="52">
        <v>0.526586</v>
      </c>
      <c r="L205" s="52">
        <v>1</v>
      </c>
      <c r="M205" s="52">
        <v>1</v>
      </c>
      <c r="N205" s="52"/>
      <c r="O205" s="52">
        <v>0</v>
      </c>
      <c r="P205" s="52">
        <v>0</v>
      </c>
      <c r="Q205" s="52">
        <v>21</v>
      </c>
      <c r="R205" s="52"/>
      <c r="S205" s="52">
        <v>0</v>
      </c>
      <c r="T205" s="52">
        <v>0</v>
      </c>
      <c r="U205" s="52">
        <v>310</v>
      </c>
      <c r="V205" s="52">
        <f t="shared" si="10"/>
        <v>547.12285399999996</v>
      </c>
      <c r="W205" s="52">
        <f t="shared" si="11"/>
        <v>547.12285399999996</v>
      </c>
      <c r="X205" s="52">
        <f t="shared" si="12"/>
        <v>0</v>
      </c>
      <c r="Y205" s="52">
        <v>0</v>
      </c>
    </row>
    <row r="206" spans="1:25" x14ac:dyDescent="0.25">
      <c r="A206" s="52">
        <v>2007</v>
      </c>
      <c r="B206" s="52" t="s">
        <v>103</v>
      </c>
      <c r="C206" s="52" t="s">
        <v>175</v>
      </c>
      <c r="D206" s="52">
        <v>27120</v>
      </c>
      <c r="E206" s="52">
        <v>21134</v>
      </c>
      <c r="F206" s="52">
        <v>27</v>
      </c>
      <c r="G206" s="52" t="s">
        <v>89</v>
      </c>
      <c r="H206" s="52">
        <v>659</v>
      </c>
      <c r="I206" s="52" t="s">
        <v>91</v>
      </c>
      <c r="J206" s="52" t="s">
        <v>71</v>
      </c>
      <c r="K206" s="52">
        <v>0.526586</v>
      </c>
      <c r="L206" s="52">
        <v>1</v>
      </c>
      <c r="M206" s="52">
        <v>1</v>
      </c>
      <c r="N206" s="52"/>
      <c r="O206" s="52">
        <v>0</v>
      </c>
      <c r="P206" s="52">
        <v>0</v>
      </c>
      <c r="Q206" s="52">
        <v>21</v>
      </c>
      <c r="R206" s="52"/>
      <c r="S206" s="52">
        <v>0</v>
      </c>
      <c r="T206" s="52">
        <v>0</v>
      </c>
      <c r="U206" s="52">
        <v>310</v>
      </c>
      <c r="V206" s="52">
        <f t="shared" si="10"/>
        <v>347.020174</v>
      </c>
      <c r="W206" s="52">
        <f t="shared" si="11"/>
        <v>347.020174</v>
      </c>
      <c r="X206" s="52">
        <f t="shared" si="12"/>
        <v>0</v>
      </c>
      <c r="Y206" s="52">
        <v>0</v>
      </c>
    </row>
    <row r="207" spans="1:25" x14ac:dyDescent="0.25">
      <c r="A207" s="52">
        <v>2007</v>
      </c>
      <c r="B207" s="52" t="s">
        <v>103</v>
      </c>
      <c r="C207" s="52" t="s">
        <v>175</v>
      </c>
      <c r="D207" s="52">
        <v>27120</v>
      </c>
      <c r="E207" s="52">
        <v>21134</v>
      </c>
      <c r="F207" s="52">
        <v>27</v>
      </c>
      <c r="G207" s="52" t="s">
        <v>89</v>
      </c>
      <c r="H207" s="52">
        <v>1303</v>
      </c>
      <c r="I207" s="52" t="s">
        <v>91</v>
      </c>
      <c r="J207" s="52" t="s">
        <v>71</v>
      </c>
      <c r="K207" s="52">
        <v>0.526586</v>
      </c>
      <c r="L207" s="52">
        <v>1</v>
      </c>
      <c r="M207" s="52">
        <v>1</v>
      </c>
      <c r="N207" s="52"/>
      <c r="O207" s="52">
        <v>0</v>
      </c>
      <c r="P207" s="52">
        <v>0</v>
      </c>
      <c r="Q207" s="52">
        <v>21</v>
      </c>
      <c r="R207" s="52"/>
      <c r="S207" s="52">
        <v>0</v>
      </c>
      <c r="T207" s="52">
        <v>0</v>
      </c>
      <c r="U207" s="52">
        <v>310</v>
      </c>
      <c r="V207" s="52">
        <f t="shared" si="10"/>
        <v>686.14155800000003</v>
      </c>
      <c r="W207" s="52">
        <f t="shared" si="11"/>
        <v>686.14155800000003</v>
      </c>
      <c r="X207" s="52">
        <f t="shared" si="12"/>
        <v>0</v>
      </c>
      <c r="Y207" s="52">
        <v>0</v>
      </c>
    </row>
    <row r="208" spans="1:25" x14ac:dyDescent="0.25">
      <c r="A208" s="52">
        <v>2007</v>
      </c>
      <c r="B208" s="52" t="s">
        <v>103</v>
      </c>
      <c r="C208" s="52" t="s">
        <v>175</v>
      </c>
      <c r="D208" s="52">
        <v>27120</v>
      </c>
      <c r="E208" s="52">
        <v>21134</v>
      </c>
      <c r="F208" s="52">
        <v>27</v>
      </c>
      <c r="G208" s="52" t="s">
        <v>89</v>
      </c>
      <c r="H208" s="52">
        <v>399</v>
      </c>
      <c r="I208" s="52" t="s">
        <v>91</v>
      </c>
      <c r="J208" s="52" t="s">
        <v>71</v>
      </c>
      <c r="K208" s="52">
        <v>0.526586</v>
      </c>
      <c r="L208" s="52">
        <v>1</v>
      </c>
      <c r="M208" s="52">
        <v>1</v>
      </c>
      <c r="N208" s="52"/>
      <c r="O208" s="52">
        <v>0</v>
      </c>
      <c r="P208" s="52">
        <v>0</v>
      </c>
      <c r="Q208" s="52">
        <v>21</v>
      </c>
      <c r="R208" s="52"/>
      <c r="S208" s="52">
        <v>0</v>
      </c>
      <c r="T208" s="52">
        <v>0</v>
      </c>
      <c r="U208" s="52">
        <v>310</v>
      </c>
      <c r="V208" s="52">
        <f t="shared" si="10"/>
        <v>210.10781399999999</v>
      </c>
      <c r="W208" s="52">
        <f t="shared" si="11"/>
        <v>210.10781399999999</v>
      </c>
      <c r="X208" s="52">
        <f t="shared" si="12"/>
        <v>0</v>
      </c>
      <c r="Y208" s="52">
        <v>0</v>
      </c>
    </row>
    <row r="209" spans="1:25" x14ac:dyDescent="0.25">
      <c r="A209" s="52">
        <v>2007</v>
      </c>
      <c r="B209" s="52" t="s">
        <v>103</v>
      </c>
      <c r="C209" s="52" t="s">
        <v>175</v>
      </c>
      <c r="D209" s="52">
        <v>27120</v>
      </c>
      <c r="E209" s="52">
        <v>21134</v>
      </c>
      <c r="F209" s="52">
        <v>27</v>
      </c>
      <c r="G209" s="52" t="s">
        <v>89</v>
      </c>
      <c r="H209" s="52">
        <v>384</v>
      </c>
      <c r="I209" s="52" t="s">
        <v>91</v>
      </c>
      <c r="J209" s="52" t="s">
        <v>71</v>
      </c>
      <c r="K209" s="52">
        <v>0.526586</v>
      </c>
      <c r="L209" s="52">
        <v>1</v>
      </c>
      <c r="M209" s="52">
        <v>1</v>
      </c>
      <c r="N209" s="52"/>
      <c r="O209" s="52">
        <v>0</v>
      </c>
      <c r="P209" s="52">
        <v>0</v>
      </c>
      <c r="Q209" s="52">
        <v>21</v>
      </c>
      <c r="R209" s="52"/>
      <c r="S209" s="52">
        <v>0</v>
      </c>
      <c r="T209" s="52">
        <v>0</v>
      </c>
      <c r="U209" s="52">
        <v>310</v>
      </c>
      <c r="V209" s="52">
        <f t="shared" si="10"/>
        <v>202.209024</v>
      </c>
      <c r="W209" s="52">
        <f t="shared" si="11"/>
        <v>202.209024</v>
      </c>
      <c r="X209" s="52">
        <f t="shared" si="12"/>
        <v>0</v>
      </c>
      <c r="Y209" s="52">
        <v>0</v>
      </c>
    </row>
    <row r="210" spans="1:25" x14ac:dyDescent="0.25">
      <c r="A210" s="52">
        <v>2007</v>
      </c>
      <c r="B210" s="52" t="s">
        <v>103</v>
      </c>
      <c r="C210" s="52" t="s">
        <v>175</v>
      </c>
      <c r="D210" s="52">
        <v>27120</v>
      </c>
      <c r="E210" s="52">
        <v>21134</v>
      </c>
      <c r="F210" s="52">
        <v>27</v>
      </c>
      <c r="G210" s="52" t="s">
        <v>89</v>
      </c>
      <c r="H210" s="52">
        <v>515</v>
      </c>
      <c r="I210" s="52" t="s">
        <v>91</v>
      </c>
      <c r="J210" s="52" t="s">
        <v>71</v>
      </c>
      <c r="K210" s="52">
        <v>0.526586</v>
      </c>
      <c r="L210" s="52">
        <v>1</v>
      </c>
      <c r="M210" s="52">
        <v>1</v>
      </c>
      <c r="N210" s="52"/>
      <c r="O210" s="52">
        <v>0</v>
      </c>
      <c r="P210" s="52">
        <v>0</v>
      </c>
      <c r="Q210" s="52">
        <v>21</v>
      </c>
      <c r="R210" s="52"/>
      <c r="S210" s="52">
        <v>0</v>
      </c>
      <c r="T210" s="52">
        <v>0</v>
      </c>
      <c r="U210" s="52">
        <v>310</v>
      </c>
      <c r="V210" s="52">
        <f t="shared" si="10"/>
        <v>271.19179000000003</v>
      </c>
      <c r="W210" s="52">
        <f t="shared" si="11"/>
        <v>271.19179000000003</v>
      </c>
      <c r="X210" s="52">
        <f t="shared" si="12"/>
        <v>0</v>
      </c>
      <c r="Y210" s="52">
        <v>0</v>
      </c>
    </row>
    <row r="211" spans="1:25" x14ac:dyDescent="0.25">
      <c r="A211" s="52">
        <v>2007</v>
      </c>
      <c r="B211" s="52" t="s">
        <v>103</v>
      </c>
      <c r="C211" s="52" t="s">
        <v>175</v>
      </c>
      <c r="D211" s="52">
        <v>27120</v>
      </c>
      <c r="E211" s="52">
        <v>21134</v>
      </c>
      <c r="F211" s="52">
        <v>27</v>
      </c>
      <c r="G211" s="52" t="s">
        <v>89</v>
      </c>
      <c r="H211" s="52">
        <v>2555</v>
      </c>
      <c r="I211" s="52" t="s">
        <v>91</v>
      </c>
      <c r="J211" s="52" t="s">
        <v>71</v>
      </c>
      <c r="K211" s="52">
        <v>0.526586</v>
      </c>
      <c r="L211" s="52">
        <v>1</v>
      </c>
      <c r="M211" s="52">
        <v>1</v>
      </c>
      <c r="N211" s="52"/>
      <c r="O211" s="52">
        <v>0</v>
      </c>
      <c r="P211" s="52">
        <v>0</v>
      </c>
      <c r="Q211" s="52">
        <v>21</v>
      </c>
      <c r="R211" s="52"/>
      <c r="S211" s="52">
        <v>0</v>
      </c>
      <c r="T211" s="52">
        <v>0</v>
      </c>
      <c r="U211" s="52">
        <v>310</v>
      </c>
      <c r="V211" s="52">
        <f t="shared" si="10"/>
        <v>1345.42723</v>
      </c>
      <c r="W211" s="52">
        <f t="shared" si="11"/>
        <v>1345.42723</v>
      </c>
      <c r="X211" s="52">
        <f t="shared" si="12"/>
        <v>0</v>
      </c>
      <c r="Y211" s="52">
        <v>0</v>
      </c>
    </row>
    <row r="212" spans="1:25" x14ac:dyDescent="0.25">
      <c r="A212" s="52">
        <v>2007</v>
      </c>
      <c r="B212" s="52" t="s">
        <v>103</v>
      </c>
      <c r="C212" s="52" t="s">
        <v>175</v>
      </c>
      <c r="D212" s="52">
        <v>27120</v>
      </c>
      <c r="E212" s="52">
        <v>21134</v>
      </c>
      <c r="F212" s="52">
        <v>27</v>
      </c>
      <c r="G212" s="52" t="s">
        <v>89</v>
      </c>
      <c r="H212" s="52">
        <v>121.33029999999999</v>
      </c>
      <c r="I212" s="52" t="s">
        <v>91</v>
      </c>
      <c r="J212" s="52" t="s">
        <v>71</v>
      </c>
      <c r="K212" s="52">
        <v>0.526586</v>
      </c>
      <c r="L212" s="52">
        <v>1</v>
      </c>
      <c r="M212" s="52">
        <v>1</v>
      </c>
      <c r="N212" s="52"/>
      <c r="O212" s="52">
        <v>0</v>
      </c>
      <c r="P212" s="52">
        <v>0</v>
      </c>
      <c r="Q212" s="52">
        <v>21</v>
      </c>
      <c r="R212" s="52"/>
      <c r="S212" s="52">
        <v>0</v>
      </c>
      <c r="T212" s="52">
        <v>0</v>
      </c>
      <c r="U212" s="52">
        <v>310</v>
      </c>
      <c r="V212" s="52">
        <f t="shared" si="10"/>
        <v>63.890837355799995</v>
      </c>
      <c r="W212" s="52">
        <f t="shared" si="11"/>
        <v>63.890837355799995</v>
      </c>
      <c r="X212" s="52">
        <f t="shared" si="12"/>
        <v>0</v>
      </c>
      <c r="Y212" s="52">
        <v>0</v>
      </c>
    </row>
    <row r="213" spans="1:25" x14ac:dyDescent="0.25">
      <c r="A213" s="52">
        <v>2007</v>
      </c>
      <c r="B213" s="52" t="s">
        <v>103</v>
      </c>
      <c r="C213" s="52" t="s">
        <v>175</v>
      </c>
      <c r="D213" s="52">
        <v>27120</v>
      </c>
      <c r="E213" s="52">
        <v>21134</v>
      </c>
      <c r="F213" s="52">
        <v>27</v>
      </c>
      <c r="G213" s="52" t="s">
        <v>89</v>
      </c>
      <c r="H213" s="52">
        <v>2792</v>
      </c>
      <c r="I213" s="52" t="s">
        <v>91</v>
      </c>
      <c r="J213" s="52" t="s">
        <v>71</v>
      </c>
      <c r="K213" s="52">
        <v>0.526586</v>
      </c>
      <c r="L213" s="52">
        <v>1</v>
      </c>
      <c r="M213" s="52">
        <v>1</v>
      </c>
      <c r="N213" s="52"/>
      <c r="O213" s="52">
        <v>0</v>
      </c>
      <c r="P213" s="52">
        <v>0</v>
      </c>
      <c r="Q213" s="52">
        <v>21</v>
      </c>
      <c r="R213" s="52"/>
      <c r="S213" s="52">
        <v>0</v>
      </c>
      <c r="T213" s="52">
        <v>0</v>
      </c>
      <c r="U213" s="52">
        <v>310</v>
      </c>
      <c r="V213" s="52">
        <f t="shared" si="10"/>
        <v>1470.228112</v>
      </c>
      <c r="W213" s="52">
        <f t="shared" si="11"/>
        <v>1470.228112</v>
      </c>
      <c r="X213" s="52">
        <f t="shared" si="12"/>
        <v>0</v>
      </c>
      <c r="Y213" s="52">
        <v>0</v>
      </c>
    </row>
    <row r="214" spans="1:25" x14ac:dyDescent="0.25">
      <c r="A214" s="52">
        <v>2007</v>
      </c>
      <c r="B214" s="52" t="s">
        <v>103</v>
      </c>
      <c r="C214" s="52" t="s">
        <v>175</v>
      </c>
      <c r="D214" s="52">
        <v>27120</v>
      </c>
      <c r="E214" s="52">
        <v>21134</v>
      </c>
      <c r="F214" s="52">
        <v>27</v>
      </c>
      <c r="G214" s="52" t="s">
        <v>89</v>
      </c>
      <c r="H214" s="52">
        <v>483</v>
      </c>
      <c r="I214" s="52" t="s">
        <v>91</v>
      </c>
      <c r="J214" s="52" t="s">
        <v>71</v>
      </c>
      <c r="K214" s="52">
        <v>0.526586</v>
      </c>
      <c r="L214" s="52">
        <v>1</v>
      </c>
      <c r="M214" s="52">
        <v>1</v>
      </c>
      <c r="N214" s="52"/>
      <c r="O214" s="52">
        <v>0</v>
      </c>
      <c r="P214" s="52">
        <v>0</v>
      </c>
      <c r="Q214" s="52">
        <v>21</v>
      </c>
      <c r="R214" s="52"/>
      <c r="S214" s="52">
        <v>0</v>
      </c>
      <c r="T214" s="52">
        <v>0</v>
      </c>
      <c r="U214" s="52">
        <v>310</v>
      </c>
      <c r="V214" s="52">
        <f t="shared" si="10"/>
        <v>254.341038</v>
      </c>
      <c r="W214" s="52">
        <f t="shared" si="11"/>
        <v>254.341038</v>
      </c>
      <c r="X214" s="52">
        <f t="shared" si="12"/>
        <v>0</v>
      </c>
      <c r="Y214" s="52">
        <v>0</v>
      </c>
    </row>
    <row r="215" spans="1:25" x14ac:dyDescent="0.25">
      <c r="A215" s="52">
        <v>2007</v>
      </c>
      <c r="B215" s="52" t="s">
        <v>103</v>
      </c>
      <c r="C215" s="52" t="s">
        <v>175</v>
      </c>
      <c r="D215" s="52">
        <v>27120</v>
      </c>
      <c r="E215" s="52">
        <v>21134</v>
      </c>
      <c r="F215" s="52">
        <v>27</v>
      </c>
      <c r="G215" s="52" t="s">
        <v>89</v>
      </c>
      <c r="H215" s="52">
        <v>1009</v>
      </c>
      <c r="I215" s="52" t="s">
        <v>91</v>
      </c>
      <c r="J215" s="52" t="s">
        <v>71</v>
      </c>
      <c r="K215" s="52">
        <v>0.526586</v>
      </c>
      <c r="L215" s="52">
        <v>1</v>
      </c>
      <c r="M215" s="52">
        <v>1</v>
      </c>
      <c r="N215" s="52"/>
      <c r="O215" s="52">
        <v>0</v>
      </c>
      <c r="P215" s="52">
        <v>0</v>
      </c>
      <c r="Q215" s="52">
        <v>21</v>
      </c>
      <c r="R215" s="52"/>
      <c r="S215" s="52">
        <v>0</v>
      </c>
      <c r="T215" s="52">
        <v>0</v>
      </c>
      <c r="U215" s="52">
        <v>310</v>
      </c>
      <c r="V215" s="52">
        <f t="shared" si="10"/>
        <v>531.32527400000004</v>
      </c>
      <c r="W215" s="52">
        <f t="shared" si="11"/>
        <v>531.32527400000004</v>
      </c>
      <c r="X215" s="52">
        <f t="shared" si="12"/>
        <v>0</v>
      </c>
      <c r="Y215" s="52">
        <v>0</v>
      </c>
    </row>
    <row r="216" spans="1:25" x14ac:dyDescent="0.25">
      <c r="A216" s="52">
        <v>2007</v>
      </c>
      <c r="B216" s="52" t="s">
        <v>103</v>
      </c>
      <c r="C216" s="52" t="s">
        <v>175</v>
      </c>
      <c r="D216" s="52">
        <v>27120</v>
      </c>
      <c r="E216" s="52">
        <v>21134</v>
      </c>
      <c r="F216" s="52">
        <v>27</v>
      </c>
      <c r="G216" s="52" t="s">
        <v>89</v>
      </c>
      <c r="H216" s="52">
        <v>166</v>
      </c>
      <c r="I216" s="52" t="s">
        <v>91</v>
      </c>
      <c r="J216" s="52" t="s">
        <v>71</v>
      </c>
      <c r="K216" s="52">
        <v>0.526586</v>
      </c>
      <c r="L216" s="52">
        <v>1</v>
      </c>
      <c r="M216" s="52">
        <v>1</v>
      </c>
      <c r="N216" s="52"/>
      <c r="O216" s="52">
        <v>0</v>
      </c>
      <c r="P216" s="52">
        <v>0</v>
      </c>
      <c r="Q216" s="52">
        <v>21</v>
      </c>
      <c r="R216" s="52"/>
      <c r="S216" s="52">
        <v>0</v>
      </c>
      <c r="T216" s="52">
        <v>0</v>
      </c>
      <c r="U216" s="52">
        <v>310</v>
      </c>
      <c r="V216" s="52">
        <f t="shared" si="10"/>
        <v>87.413275999999996</v>
      </c>
      <c r="W216" s="52">
        <f t="shared" si="11"/>
        <v>87.413275999999996</v>
      </c>
      <c r="X216" s="52">
        <f t="shared" si="12"/>
        <v>0</v>
      </c>
      <c r="Y216" s="52">
        <v>0</v>
      </c>
    </row>
    <row r="217" spans="1:25" x14ac:dyDescent="0.25">
      <c r="A217" s="52">
        <v>2007</v>
      </c>
      <c r="B217" s="52" t="s">
        <v>103</v>
      </c>
      <c r="C217" s="52" t="s">
        <v>175</v>
      </c>
      <c r="D217" s="52">
        <v>27120</v>
      </c>
      <c r="E217" s="52">
        <v>21134</v>
      </c>
      <c r="F217" s="52">
        <v>27</v>
      </c>
      <c r="G217" s="52" t="s">
        <v>89</v>
      </c>
      <c r="H217" s="52">
        <v>557</v>
      </c>
      <c r="I217" s="52" t="s">
        <v>91</v>
      </c>
      <c r="J217" s="52" t="s">
        <v>71</v>
      </c>
      <c r="K217" s="52">
        <v>0.526586</v>
      </c>
      <c r="L217" s="52">
        <v>1</v>
      </c>
      <c r="M217" s="52">
        <v>1</v>
      </c>
      <c r="N217" s="52"/>
      <c r="O217" s="52">
        <v>0</v>
      </c>
      <c r="P217" s="52">
        <v>0</v>
      </c>
      <c r="Q217" s="52">
        <v>21</v>
      </c>
      <c r="R217" s="52"/>
      <c r="S217" s="52">
        <v>0</v>
      </c>
      <c r="T217" s="52">
        <v>0</v>
      </c>
      <c r="U217" s="52">
        <v>310</v>
      </c>
      <c r="V217" s="52">
        <f t="shared" si="10"/>
        <v>293.308402</v>
      </c>
      <c r="W217" s="52">
        <f t="shared" si="11"/>
        <v>293.308402</v>
      </c>
      <c r="X217" s="52">
        <f t="shared" si="12"/>
        <v>0</v>
      </c>
      <c r="Y217" s="52">
        <v>0</v>
      </c>
    </row>
    <row r="218" spans="1:25" x14ac:dyDescent="0.25">
      <c r="A218" s="52">
        <v>2007</v>
      </c>
      <c r="B218" s="52" t="s">
        <v>103</v>
      </c>
      <c r="C218" s="52" t="s">
        <v>175</v>
      </c>
      <c r="D218" s="52">
        <v>27120</v>
      </c>
      <c r="E218" s="52">
        <v>21134</v>
      </c>
      <c r="F218" s="52">
        <v>27</v>
      </c>
      <c r="G218" s="52" t="s">
        <v>89</v>
      </c>
      <c r="H218" s="52">
        <v>429.75</v>
      </c>
      <c r="I218" s="52" t="s">
        <v>91</v>
      </c>
      <c r="J218" s="52" t="s">
        <v>71</v>
      </c>
      <c r="K218" s="52">
        <v>0.526586</v>
      </c>
      <c r="L218" s="52">
        <v>1</v>
      </c>
      <c r="M218" s="52">
        <v>1</v>
      </c>
      <c r="N218" s="52"/>
      <c r="O218" s="52">
        <v>0</v>
      </c>
      <c r="P218" s="52">
        <v>0</v>
      </c>
      <c r="Q218" s="52">
        <v>21</v>
      </c>
      <c r="R218" s="52"/>
      <c r="S218" s="52">
        <v>0</v>
      </c>
      <c r="T218" s="52">
        <v>0</v>
      </c>
      <c r="U218" s="52">
        <v>310</v>
      </c>
      <c r="V218" s="52">
        <f t="shared" si="10"/>
        <v>226.30033349999999</v>
      </c>
      <c r="W218" s="52">
        <f t="shared" si="11"/>
        <v>226.30033349999999</v>
      </c>
      <c r="X218" s="52">
        <f t="shared" si="12"/>
        <v>0</v>
      </c>
      <c r="Y218" s="52">
        <v>0</v>
      </c>
    </row>
    <row r="219" spans="1:25" x14ac:dyDescent="0.25">
      <c r="A219" s="52">
        <v>2007</v>
      </c>
      <c r="B219" s="52" t="s">
        <v>103</v>
      </c>
      <c r="C219" s="52" t="s">
        <v>175</v>
      </c>
      <c r="D219" s="52">
        <v>27120</v>
      </c>
      <c r="E219" s="52">
        <v>21134</v>
      </c>
      <c r="F219" s="52">
        <v>27</v>
      </c>
      <c r="G219" s="52" t="s">
        <v>89</v>
      </c>
      <c r="H219" s="52">
        <v>2049</v>
      </c>
      <c r="I219" s="52" t="s">
        <v>91</v>
      </c>
      <c r="J219" s="52" t="s">
        <v>71</v>
      </c>
      <c r="K219" s="52">
        <v>0.526586</v>
      </c>
      <c r="L219" s="52">
        <v>1</v>
      </c>
      <c r="M219" s="52">
        <v>1</v>
      </c>
      <c r="N219" s="52"/>
      <c r="O219" s="52">
        <v>0</v>
      </c>
      <c r="P219" s="52">
        <v>0</v>
      </c>
      <c r="Q219" s="52">
        <v>21</v>
      </c>
      <c r="R219" s="52"/>
      <c r="S219" s="52">
        <v>0</v>
      </c>
      <c r="T219" s="52">
        <v>0</v>
      </c>
      <c r="U219" s="52">
        <v>310</v>
      </c>
      <c r="V219" s="52">
        <f t="shared" si="10"/>
        <v>1078.9747139999999</v>
      </c>
      <c r="W219" s="52">
        <f t="shared" si="11"/>
        <v>1078.9747139999999</v>
      </c>
      <c r="X219" s="52">
        <f t="shared" si="12"/>
        <v>0</v>
      </c>
      <c r="Y219" s="52">
        <v>0</v>
      </c>
    </row>
    <row r="220" spans="1:25" x14ac:dyDescent="0.25">
      <c r="A220" s="52">
        <v>2007</v>
      </c>
      <c r="B220" s="52" t="s">
        <v>103</v>
      </c>
      <c r="C220" s="52" t="s">
        <v>175</v>
      </c>
      <c r="D220" s="52">
        <v>27120</v>
      </c>
      <c r="E220" s="52">
        <v>21134</v>
      </c>
      <c r="F220" s="52">
        <v>27</v>
      </c>
      <c r="G220" s="52" t="s">
        <v>89</v>
      </c>
      <c r="H220" s="52">
        <v>912</v>
      </c>
      <c r="I220" s="52" t="s">
        <v>91</v>
      </c>
      <c r="J220" s="52" t="s">
        <v>71</v>
      </c>
      <c r="K220" s="52">
        <v>0.526586</v>
      </c>
      <c r="L220" s="52">
        <v>1</v>
      </c>
      <c r="M220" s="52">
        <v>1</v>
      </c>
      <c r="N220" s="52"/>
      <c r="O220" s="52">
        <v>0</v>
      </c>
      <c r="P220" s="52">
        <v>0</v>
      </c>
      <c r="Q220" s="52">
        <v>21</v>
      </c>
      <c r="R220" s="52"/>
      <c r="S220" s="52">
        <v>0</v>
      </c>
      <c r="T220" s="52">
        <v>0</v>
      </c>
      <c r="U220" s="52">
        <v>310</v>
      </c>
      <c r="V220" s="52">
        <f t="shared" si="10"/>
        <v>480.24643200000003</v>
      </c>
      <c r="W220" s="52">
        <f t="shared" si="11"/>
        <v>480.24643200000003</v>
      </c>
      <c r="X220" s="52">
        <f t="shared" si="12"/>
        <v>0</v>
      </c>
      <c r="Y220" s="52">
        <v>0</v>
      </c>
    </row>
    <row r="221" spans="1:25" x14ac:dyDescent="0.25">
      <c r="A221" s="52">
        <v>2007</v>
      </c>
      <c r="B221" s="52" t="s">
        <v>103</v>
      </c>
      <c r="C221" s="52" t="s">
        <v>175</v>
      </c>
      <c r="D221" s="52">
        <v>27120</v>
      </c>
      <c r="E221" s="52">
        <v>21134</v>
      </c>
      <c r="F221" s="52">
        <v>27</v>
      </c>
      <c r="G221" s="52" t="s">
        <v>89</v>
      </c>
      <c r="H221" s="52">
        <v>216.32939999999999</v>
      </c>
      <c r="I221" s="52" t="s">
        <v>91</v>
      </c>
      <c r="J221" s="52" t="s">
        <v>71</v>
      </c>
      <c r="K221" s="52">
        <v>0.526586</v>
      </c>
      <c r="L221" s="52">
        <v>1</v>
      </c>
      <c r="M221" s="52">
        <v>1</v>
      </c>
      <c r="N221" s="52"/>
      <c r="O221" s="52">
        <v>0</v>
      </c>
      <c r="P221" s="52">
        <v>0</v>
      </c>
      <c r="Q221" s="52">
        <v>21</v>
      </c>
      <c r="R221" s="52"/>
      <c r="S221" s="52">
        <v>0</v>
      </c>
      <c r="T221" s="52">
        <v>0</v>
      </c>
      <c r="U221" s="52">
        <v>310</v>
      </c>
      <c r="V221" s="52">
        <f t="shared" si="10"/>
        <v>113.9160334284</v>
      </c>
      <c r="W221" s="52">
        <f t="shared" si="11"/>
        <v>113.9160334284</v>
      </c>
      <c r="X221" s="52">
        <f t="shared" si="12"/>
        <v>0</v>
      </c>
      <c r="Y221" s="52">
        <v>0</v>
      </c>
    </row>
    <row r="222" spans="1:25" x14ac:dyDescent="0.25">
      <c r="A222" s="52">
        <v>2007</v>
      </c>
      <c r="B222" s="52" t="s">
        <v>103</v>
      </c>
      <c r="C222" s="52" t="s">
        <v>175</v>
      </c>
      <c r="D222" s="52">
        <v>27120</v>
      </c>
      <c r="E222" s="52">
        <v>21134</v>
      </c>
      <c r="F222" s="52">
        <v>27</v>
      </c>
      <c r="G222" s="52" t="s">
        <v>89</v>
      </c>
      <c r="H222" s="52">
        <v>8697</v>
      </c>
      <c r="I222" s="52" t="s">
        <v>91</v>
      </c>
      <c r="J222" s="52" t="s">
        <v>71</v>
      </c>
      <c r="K222" s="52">
        <v>0.526586</v>
      </c>
      <c r="L222" s="52">
        <v>1</v>
      </c>
      <c r="M222" s="52">
        <v>1</v>
      </c>
      <c r="N222" s="52"/>
      <c r="O222" s="52">
        <v>0</v>
      </c>
      <c r="P222" s="52">
        <v>0</v>
      </c>
      <c r="Q222" s="52">
        <v>21</v>
      </c>
      <c r="R222" s="52"/>
      <c r="S222" s="52">
        <v>0</v>
      </c>
      <c r="T222" s="52">
        <v>0</v>
      </c>
      <c r="U222" s="52">
        <v>310</v>
      </c>
      <c r="V222" s="52">
        <f t="shared" si="10"/>
        <v>4579.7184420000003</v>
      </c>
      <c r="W222" s="52">
        <f t="shared" si="11"/>
        <v>4579.7184420000003</v>
      </c>
      <c r="X222" s="52">
        <f t="shared" si="12"/>
        <v>0</v>
      </c>
      <c r="Y222" s="52">
        <v>0</v>
      </c>
    </row>
    <row r="223" spans="1:25" x14ac:dyDescent="0.25">
      <c r="A223" s="52">
        <v>2007</v>
      </c>
      <c r="B223" s="52" t="s">
        <v>103</v>
      </c>
      <c r="C223" s="52" t="s">
        <v>175</v>
      </c>
      <c r="D223" s="52">
        <v>27120</v>
      </c>
      <c r="E223" s="52">
        <v>21134</v>
      </c>
      <c r="F223" s="52">
        <v>27</v>
      </c>
      <c r="G223" s="52" t="s">
        <v>89</v>
      </c>
      <c r="H223" s="52">
        <v>1536</v>
      </c>
      <c r="I223" s="52" t="s">
        <v>91</v>
      </c>
      <c r="J223" s="52" t="s">
        <v>71</v>
      </c>
      <c r="K223" s="52">
        <v>0.526586</v>
      </c>
      <c r="L223" s="52">
        <v>1</v>
      </c>
      <c r="M223" s="52">
        <v>1</v>
      </c>
      <c r="N223" s="52"/>
      <c r="O223" s="52">
        <v>0</v>
      </c>
      <c r="P223" s="52">
        <v>0</v>
      </c>
      <c r="Q223" s="52">
        <v>21</v>
      </c>
      <c r="R223" s="52"/>
      <c r="S223" s="52">
        <v>0</v>
      </c>
      <c r="T223" s="52">
        <v>0</v>
      </c>
      <c r="U223" s="52">
        <v>310</v>
      </c>
      <c r="V223" s="52">
        <f t="shared" si="10"/>
        <v>808.836096</v>
      </c>
      <c r="W223" s="52">
        <f t="shared" si="11"/>
        <v>808.836096</v>
      </c>
      <c r="X223" s="52">
        <f t="shared" si="12"/>
        <v>0</v>
      </c>
      <c r="Y223" s="52">
        <v>0</v>
      </c>
    </row>
    <row r="224" spans="1:25" x14ac:dyDescent="0.25">
      <c r="A224" s="52">
        <v>2007</v>
      </c>
      <c r="B224" s="52" t="s">
        <v>103</v>
      </c>
      <c r="C224" s="52" t="s">
        <v>175</v>
      </c>
      <c r="D224" s="52">
        <v>27120</v>
      </c>
      <c r="E224" s="52">
        <v>21134</v>
      </c>
      <c r="F224" s="52">
        <v>27</v>
      </c>
      <c r="G224" s="52" t="s">
        <v>89</v>
      </c>
      <c r="H224" s="52">
        <v>2478.6219999999998</v>
      </c>
      <c r="I224" s="52" t="s">
        <v>91</v>
      </c>
      <c r="J224" s="52" t="s">
        <v>71</v>
      </c>
      <c r="K224" s="52">
        <v>0.526586</v>
      </c>
      <c r="L224" s="52">
        <v>1</v>
      </c>
      <c r="M224" s="52">
        <v>1</v>
      </c>
      <c r="N224" s="52"/>
      <c r="O224" s="52">
        <v>0</v>
      </c>
      <c r="P224" s="52">
        <v>0</v>
      </c>
      <c r="Q224" s="52">
        <v>21</v>
      </c>
      <c r="R224" s="52"/>
      <c r="S224" s="52">
        <v>0</v>
      </c>
      <c r="T224" s="52">
        <v>0</v>
      </c>
      <c r="U224" s="52">
        <v>310</v>
      </c>
      <c r="V224" s="52">
        <f t="shared" si="10"/>
        <v>1305.2076444919999</v>
      </c>
      <c r="W224" s="52">
        <f t="shared" si="11"/>
        <v>1305.2076444919999</v>
      </c>
      <c r="X224" s="52">
        <f t="shared" si="12"/>
        <v>0</v>
      </c>
      <c r="Y224" s="52">
        <v>0</v>
      </c>
    </row>
    <row r="225" spans="1:25" x14ac:dyDescent="0.25">
      <c r="A225" s="52">
        <v>2007</v>
      </c>
      <c r="B225" s="52" t="s">
        <v>103</v>
      </c>
      <c r="C225" s="52" t="s">
        <v>175</v>
      </c>
      <c r="D225" s="52">
        <v>27120</v>
      </c>
      <c r="E225" s="52">
        <v>21134</v>
      </c>
      <c r="F225" s="52">
        <v>27</v>
      </c>
      <c r="G225" s="52" t="s">
        <v>89</v>
      </c>
      <c r="H225" s="52">
        <v>5002</v>
      </c>
      <c r="I225" s="52" t="s">
        <v>91</v>
      </c>
      <c r="J225" s="52" t="s">
        <v>71</v>
      </c>
      <c r="K225" s="52">
        <v>0.526586</v>
      </c>
      <c r="L225" s="52">
        <v>1</v>
      </c>
      <c r="M225" s="52">
        <v>1</v>
      </c>
      <c r="N225" s="52"/>
      <c r="O225" s="52">
        <v>0</v>
      </c>
      <c r="P225" s="52">
        <v>0</v>
      </c>
      <c r="Q225" s="52">
        <v>21</v>
      </c>
      <c r="R225" s="52"/>
      <c r="S225" s="52">
        <v>0</v>
      </c>
      <c r="T225" s="52">
        <v>0</v>
      </c>
      <c r="U225" s="52">
        <v>310</v>
      </c>
      <c r="V225" s="52">
        <f t="shared" si="10"/>
        <v>2633.9831720000002</v>
      </c>
      <c r="W225" s="52">
        <f t="shared" si="11"/>
        <v>2633.9831720000002</v>
      </c>
      <c r="X225" s="52">
        <f t="shared" si="12"/>
        <v>0</v>
      </c>
      <c r="Y225" s="52">
        <v>0</v>
      </c>
    </row>
    <row r="226" spans="1:25" x14ac:dyDescent="0.25">
      <c r="A226" s="52">
        <v>2007</v>
      </c>
      <c r="B226" s="52" t="s">
        <v>103</v>
      </c>
      <c r="C226" s="52" t="s">
        <v>175</v>
      </c>
      <c r="D226" s="52">
        <v>27120</v>
      </c>
      <c r="E226" s="52">
        <v>21134</v>
      </c>
      <c r="F226" s="52">
        <v>27</v>
      </c>
      <c r="G226" s="52" t="s">
        <v>89</v>
      </c>
      <c r="H226" s="52">
        <v>180</v>
      </c>
      <c r="I226" s="52" t="s">
        <v>91</v>
      </c>
      <c r="J226" s="52" t="s">
        <v>71</v>
      </c>
      <c r="K226" s="52">
        <v>0.526586</v>
      </c>
      <c r="L226" s="52">
        <v>1</v>
      </c>
      <c r="M226" s="52">
        <v>1</v>
      </c>
      <c r="N226" s="52"/>
      <c r="O226" s="52">
        <v>0</v>
      </c>
      <c r="P226" s="52">
        <v>0</v>
      </c>
      <c r="Q226" s="52">
        <v>21</v>
      </c>
      <c r="R226" s="52"/>
      <c r="S226" s="52">
        <v>0</v>
      </c>
      <c r="T226" s="52">
        <v>0</v>
      </c>
      <c r="U226" s="52">
        <v>310</v>
      </c>
      <c r="V226" s="52">
        <f t="shared" si="10"/>
        <v>94.785480000000007</v>
      </c>
      <c r="W226" s="52">
        <f t="shared" si="11"/>
        <v>94.785480000000007</v>
      </c>
      <c r="X226" s="52">
        <f t="shared" si="12"/>
        <v>0</v>
      </c>
      <c r="Y226" s="52">
        <v>0</v>
      </c>
    </row>
    <row r="227" spans="1:25" x14ac:dyDescent="0.25">
      <c r="A227" s="52">
        <v>2007</v>
      </c>
      <c r="B227" s="52" t="s">
        <v>103</v>
      </c>
      <c r="C227" s="52" t="s">
        <v>175</v>
      </c>
      <c r="D227" s="52">
        <v>27120</v>
      </c>
      <c r="E227" s="52">
        <v>21134</v>
      </c>
      <c r="F227" s="52">
        <v>27</v>
      </c>
      <c r="G227" s="52" t="s">
        <v>89</v>
      </c>
      <c r="H227" s="52">
        <v>981</v>
      </c>
      <c r="I227" s="52" t="s">
        <v>91</v>
      </c>
      <c r="J227" s="52" t="s">
        <v>71</v>
      </c>
      <c r="K227" s="52">
        <v>0.526586</v>
      </c>
      <c r="L227" s="52">
        <v>1</v>
      </c>
      <c r="M227" s="52">
        <v>1</v>
      </c>
      <c r="N227" s="52"/>
      <c r="O227" s="52">
        <v>0</v>
      </c>
      <c r="P227" s="52">
        <v>0</v>
      </c>
      <c r="Q227" s="52">
        <v>21</v>
      </c>
      <c r="R227" s="52"/>
      <c r="S227" s="52">
        <v>0</v>
      </c>
      <c r="T227" s="52">
        <v>0</v>
      </c>
      <c r="U227" s="52">
        <v>310</v>
      </c>
      <c r="V227" s="52">
        <f t="shared" si="10"/>
        <v>516.58086600000001</v>
      </c>
      <c r="W227" s="52">
        <f t="shared" si="11"/>
        <v>516.58086600000001</v>
      </c>
      <c r="X227" s="52">
        <f t="shared" si="12"/>
        <v>0</v>
      </c>
      <c r="Y227" s="52">
        <v>0</v>
      </c>
    </row>
    <row r="228" spans="1:25" x14ac:dyDescent="0.25">
      <c r="A228" s="52">
        <v>2007</v>
      </c>
      <c r="B228" s="52" t="s">
        <v>103</v>
      </c>
      <c r="C228" s="52" t="s">
        <v>175</v>
      </c>
      <c r="D228" s="52">
        <v>27120</v>
      </c>
      <c r="E228" s="52">
        <v>21134</v>
      </c>
      <c r="F228" s="52">
        <v>27</v>
      </c>
      <c r="G228" s="52" t="s">
        <v>89</v>
      </c>
      <c r="H228" s="52">
        <v>573</v>
      </c>
      <c r="I228" s="52" t="s">
        <v>91</v>
      </c>
      <c r="J228" s="52" t="s">
        <v>71</v>
      </c>
      <c r="K228" s="52">
        <v>0.526586</v>
      </c>
      <c r="L228" s="52">
        <v>1</v>
      </c>
      <c r="M228" s="52">
        <v>1</v>
      </c>
      <c r="N228" s="52"/>
      <c r="O228" s="52">
        <v>0</v>
      </c>
      <c r="P228" s="52">
        <v>0</v>
      </c>
      <c r="Q228" s="52">
        <v>21</v>
      </c>
      <c r="R228" s="52"/>
      <c r="S228" s="52">
        <v>0</v>
      </c>
      <c r="T228" s="52">
        <v>0</v>
      </c>
      <c r="U228" s="52">
        <v>310</v>
      </c>
      <c r="V228" s="52">
        <f t="shared" si="10"/>
        <v>301.73377799999997</v>
      </c>
      <c r="W228" s="52">
        <f t="shared" si="11"/>
        <v>301.73377799999997</v>
      </c>
      <c r="X228" s="52">
        <f t="shared" si="12"/>
        <v>0</v>
      </c>
      <c r="Y228" s="52">
        <v>0</v>
      </c>
    </row>
    <row r="229" spans="1:25" x14ac:dyDescent="0.25">
      <c r="A229" s="52">
        <v>2007</v>
      </c>
      <c r="B229" s="52" t="s">
        <v>103</v>
      </c>
      <c r="C229" s="52" t="s">
        <v>175</v>
      </c>
      <c r="D229" s="52">
        <v>27120</v>
      </c>
      <c r="E229" s="52">
        <v>21134</v>
      </c>
      <c r="F229" s="52">
        <v>27</v>
      </c>
      <c r="G229" s="52" t="s">
        <v>89</v>
      </c>
      <c r="H229" s="52">
        <v>8373</v>
      </c>
      <c r="I229" s="52" t="s">
        <v>91</v>
      </c>
      <c r="J229" s="52" t="s">
        <v>71</v>
      </c>
      <c r="K229" s="52">
        <v>0.526586</v>
      </c>
      <c r="L229" s="52">
        <v>1</v>
      </c>
      <c r="M229" s="52">
        <v>1</v>
      </c>
      <c r="N229" s="52"/>
      <c r="O229" s="52">
        <v>0</v>
      </c>
      <c r="P229" s="52">
        <v>0</v>
      </c>
      <c r="Q229" s="52">
        <v>21</v>
      </c>
      <c r="R229" s="52"/>
      <c r="S229" s="52">
        <v>0</v>
      </c>
      <c r="T229" s="52">
        <v>0</v>
      </c>
      <c r="U229" s="52">
        <v>310</v>
      </c>
      <c r="V229" s="52">
        <f t="shared" si="10"/>
        <v>4409.1045780000004</v>
      </c>
      <c r="W229" s="52">
        <f t="shared" si="11"/>
        <v>4409.1045780000004</v>
      </c>
      <c r="X229" s="52">
        <f t="shared" si="12"/>
        <v>0</v>
      </c>
      <c r="Y229" s="52">
        <v>0</v>
      </c>
    </row>
    <row r="230" spans="1:25" x14ac:dyDescent="0.25">
      <c r="A230" s="52">
        <v>2007</v>
      </c>
      <c r="B230" s="52" t="s">
        <v>103</v>
      </c>
      <c r="C230" s="52" t="s">
        <v>175</v>
      </c>
      <c r="D230" s="52">
        <v>27120</v>
      </c>
      <c r="E230" s="52">
        <v>21134</v>
      </c>
      <c r="F230" s="52">
        <v>27</v>
      </c>
      <c r="G230" s="52" t="s">
        <v>89</v>
      </c>
      <c r="H230" s="52">
        <v>2526</v>
      </c>
      <c r="I230" s="52" t="s">
        <v>91</v>
      </c>
      <c r="J230" s="52" t="s">
        <v>71</v>
      </c>
      <c r="K230" s="52">
        <v>0.526586</v>
      </c>
      <c r="L230" s="52">
        <v>1</v>
      </c>
      <c r="M230" s="52">
        <v>1</v>
      </c>
      <c r="N230" s="52"/>
      <c r="O230" s="52">
        <v>0</v>
      </c>
      <c r="P230" s="52">
        <v>0</v>
      </c>
      <c r="Q230" s="52">
        <v>21</v>
      </c>
      <c r="R230" s="52"/>
      <c r="S230" s="52">
        <v>0</v>
      </c>
      <c r="T230" s="52">
        <v>0</v>
      </c>
      <c r="U230" s="52">
        <v>310</v>
      </c>
      <c r="V230" s="52">
        <f t="shared" si="10"/>
        <v>1330.156236</v>
      </c>
      <c r="W230" s="52">
        <f t="shared" si="11"/>
        <v>1330.156236</v>
      </c>
      <c r="X230" s="52">
        <f t="shared" si="12"/>
        <v>0</v>
      </c>
      <c r="Y230" s="52">
        <v>0</v>
      </c>
    </row>
    <row r="231" spans="1:25" x14ac:dyDescent="0.25">
      <c r="A231" s="52">
        <v>2007</v>
      </c>
      <c r="B231" s="52" t="s">
        <v>103</v>
      </c>
      <c r="C231" s="52" t="s">
        <v>175</v>
      </c>
      <c r="D231" s="52">
        <v>27120</v>
      </c>
      <c r="E231" s="52">
        <v>21134</v>
      </c>
      <c r="F231" s="52">
        <v>27</v>
      </c>
      <c r="G231" s="52" t="s">
        <v>89</v>
      </c>
      <c r="H231" s="52">
        <v>1271</v>
      </c>
      <c r="I231" s="52" t="s">
        <v>91</v>
      </c>
      <c r="J231" s="52" t="s">
        <v>71</v>
      </c>
      <c r="K231" s="52">
        <v>0.526586</v>
      </c>
      <c r="L231" s="52">
        <v>1</v>
      </c>
      <c r="M231" s="52">
        <v>1</v>
      </c>
      <c r="N231" s="52"/>
      <c r="O231" s="52">
        <v>0</v>
      </c>
      <c r="P231" s="52">
        <v>0</v>
      </c>
      <c r="Q231" s="52">
        <v>21</v>
      </c>
      <c r="R231" s="52"/>
      <c r="S231" s="52">
        <v>0</v>
      </c>
      <c r="T231" s="52">
        <v>0</v>
      </c>
      <c r="U231" s="52">
        <v>310</v>
      </c>
      <c r="V231" s="52">
        <f t="shared" si="10"/>
        <v>669.29080599999998</v>
      </c>
      <c r="W231" s="52">
        <f t="shared" si="11"/>
        <v>669.29080599999998</v>
      </c>
      <c r="X231" s="52">
        <f t="shared" si="12"/>
        <v>0</v>
      </c>
      <c r="Y231" s="52">
        <v>0</v>
      </c>
    </row>
    <row r="232" spans="1:25" x14ac:dyDescent="0.25">
      <c r="A232" s="52">
        <v>2007</v>
      </c>
      <c r="B232" s="52" t="s">
        <v>103</v>
      </c>
      <c r="C232" s="52" t="s">
        <v>175</v>
      </c>
      <c r="D232" s="52">
        <v>27120</v>
      </c>
      <c r="E232" s="52">
        <v>21134</v>
      </c>
      <c r="F232" s="52">
        <v>27</v>
      </c>
      <c r="G232" s="52" t="s">
        <v>89</v>
      </c>
      <c r="H232" s="52">
        <v>780</v>
      </c>
      <c r="I232" s="52" t="s">
        <v>91</v>
      </c>
      <c r="J232" s="52" t="s">
        <v>71</v>
      </c>
      <c r="K232" s="52">
        <v>0.526586</v>
      </c>
      <c r="L232" s="52">
        <v>1</v>
      </c>
      <c r="M232" s="52">
        <v>1</v>
      </c>
      <c r="N232" s="52"/>
      <c r="O232" s="52">
        <v>0</v>
      </c>
      <c r="P232" s="52">
        <v>0</v>
      </c>
      <c r="Q232" s="52">
        <v>21</v>
      </c>
      <c r="R232" s="52"/>
      <c r="S232" s="52">
        <v>0</v>
      </c>
      <c r="T232" s="52">
        <v>0</v>
      </c>
      <c r="U232" s="52">
        <v>310</v>
      </c>
      <c r="V232" s="52">
        <f t="shared" si="10"/>
        <v>410.73707999999999</v>
      </c>
      <c r="W232" s="52">
        <f t="shared" si="11"/>
        <v>410.73707999999999</v>
      </c>
      <c r="X232" s="52">
        <f t="shared" si="12"/>
        <v>0</v>
      </c>
      <c r="Y232" s="52">
        <v>0</v>
      </c>
    </row>
    <row r="233" spans="1:25" x14ac:dyDescent="0.25">
      <c r="A233" s="52">
        <v>2007</v>
      </c>
      <c r="B233" s="52" t="s">
        <v>103</v>
      </c>
      <c r="C233" s="52" t="s">
        <v>175</v>
      </c>
      <c r="D233" s="52">
        <v>27120</v>
      </c>
      <c r="E233" s="52">
        <v>21134</v>
      </c>
      <c r="F233" s="52">
        <v>27</v>
      </c>
      <c r="G233" s="52" t="s">
        <v>89</v>
      </c>
      <c r="H233" s="52">
        <v>1696</v>
      </c>
      <c r="I233" s="52" t="s">
        <v>91</v>
      </c>
      <c r="J233" s="52" t="s">
        <v>71</v>
      </c>
      <c r="K233" s="52">
        <v>0.526586</v>
      </c>
      <c r="L233" s="52">
        <v>1</v>
      </c>
      <c r="M233" s="52">
        <v>1</v>
      </c>
      <c r="N233" s="52"/>
      <c r="O233" s="52">
        <v>0</v>
      </c>
      <c r="P233" s="52">
        <v>0</v>
      </c>
      <c r="Q233" s="52">
        <v>21</v>
      </c>
      <c r="R233" s="52"/>
      <c r="S233" s="52">
        <v>0</v>
      </c>
      <c r="T233" s="52">
        <v>0</v>
      </c>
      <c r="U233" s="52">
        <v>310</v>
      </c>
      <c r="V233" s="52">
        <f t="shared" si="10"/>
        <v>893.08985600000005</v>
      </c>
      <c r="W233" s="52">
        <f t="shared" si="11"/>
        <v>893.08985600000005</v>
      </c>
      <c r="X233" s="52">
        <f t="shared" si="12"/>
        <v>0</v>
      </c>
      <c r="Y233" s="52">
        <v>0</v>
      </c>
    </row>
    <row r="234" spans="1:25" x14ac:dyDescent="0.25">
      <c r="A234" s="52">
        <v>2007</v>
      </c>
      <c r="B234" s="52" t="s">
        <v>103</v>
      </c>
      <c r="C234" s="52" t="s">
        <v>175</v>
      </c>
      <c r="D234" s="52">
        <v>27120</v>
      </c>
      <c r="E234" s="52">
        <v>21134</v>
      </c>
      <c r="F234" s="52">
        <v>27</v>
      </c>
      <c r="G234" s="52" t="s">
        <v>89</v>
      </c>
      <c r="H234" s="52">
        <v>1699</v>
      </c>
      <c r="I234" s="52" t="s">
        <v>91</v>
      </c>
      <c r="J234" s="52" t="s">
        <v>71</v>
      </c>
      <c r="K234" s="52">
        <v>0.526586</v>
      </c>
      <c r="L234" s="52">
        <v>1</v>
      </c>
      <c r="M234" s="52">
        <v>1</v>
      </c>
      <c r="N234" s="52"/>
      <c r="O234" s="52">
        <v>0</v>
      </c>
      <c r="P234" s="52">
        <v>0</v>
      </c>
      <c r="Q234" s="52">
        <v>21</v>
      </c>
      <c r="R234" s="52"/>
      <c r="S234" s="52">
        <v>0</v>
      </c>
      <c r="T234" s="52">
        <v>0</v>
      </c>
      <c r="U234" s="52">
        <v>310</v>
      </c>
      <c r="V234" s="52">
        <f t="shared" si="10"/>
        <v>894.66961400000002</v>
      </c>
      <c r="W234" s="52">
        <f t="shared" si="11"/>
        <v>894.66961400000002</v>
      </c>
      <c r="X234" s="52">
        <f t="shared" si="12"/>
        <v>0</v>
      </c>
      <c r="Y234" s="52">
        <v>0</v>
      </c>
    </row>
    <row r="235" spans="1:25" x14ac:dyDescent="0.25">
      <c r="A235" s="52">
        <v>2007</v>
      </c>
      <c r="B235" s="52" t="s">
        <v>103</v>
      </c>
      <c r="C235" s="52" t="s">
        <v>175</v>
      </c>
      <c r="D235" s="52">
        <v>27120</v>
      </c>
      <c r="E235" s="52">
        <v>21134</v>
      </c>
      <c r="F235" s="52">
        <v>27</v>
      </c>
      <c r="G235" s="52" t="s">
        <v>89</v>
      </c>
      <c r="H235" s="52">
        <v>1529</v>
      </c>
      <c r="I235" s="52" t="s">
        <v>91</v>
      </c>
      <c r="J235" s="52" t="s">
        <v>71</v>
      </c>
      <c r="K235" s="52">
        <v>0.526586</v>
      </c>
      <c r="L235" s="52">
        <v>1</v>
      </c>
      <c r="M235" s="52">
        <v>1</v>
      </c>
      <c r="N235" s="52"/>
      <c r="O235" s="52">
        <v>0</v>
      </c>
      <c r="P235" s="52">
        <v>0</v>
      </c>
      <c r="Q235" s="52">
        <v>21</v>
      </c>
      <c r="R235" s="52"/>
      <c r="S235" s="52">
        <v>0</v>
      </c>
      <c r="T235" s="52">
        <v>0</v>
      </c>
      <c r="U235" s="52">
        <v>310</v>
      </c>
      <c r="V235" s="52">
        <f t="shared" si="10"/>
        <v>805.14999399999999</v>
      </c>
      <c r="W235" s="52">
        <f t="shared" si="11"/>
        <v>805.14999399999999</v>
      </c>
      <c r="X235" s="52">
        <f t="shared" si="12"/>
        <v>0</v>
      </c>
      <c r="Y235" s="52">
        <v>0</v>
      </c>
    </row>
    <row r="236" spans="1:25" x14ac:dyDescent="0.25">
      <c r="A236" s="52">
        <v>2007</v>
      </c>
      <c r="B236" s="52" t="s">
        <v>103</v>
      </c>
      <c r="C236" s="52" t="s">
        <v>175</v>
      </c>
      <c r="D236" s="52">
        <v>27120</v>
      </c>
      <c r="E236" s="52">
        <v>21134</v>
      </c>
      <c r="F236" s="52">
        <v>27</v>
      </c>
      <c r="G236" s="52" t="s">
        <v>89</v>
      </c>
      <c r="H236" s="52">
        <v>429</v>
      </c>
      <c r="I236" s="52" t="s">
        <v>91</v>
      </c>
      <c r="J236" s="52" t="s">
        <v>71</v>
      </c>
      <c r="K236" s="52">
        <v>0.526586</v>
      </c>
      <c r="L236" s="52">
        <v>1</v>
      </c>
      <c r="M236" s="52">
        <v>1</v>
      </c>
      <c r="N236" s="52"/>
      <c r="O236" s="52">
        <v>0</v>
      </c>
      <c r="P236" s="52">
        <v>0</v>
      </c>
      <c r="Q236" s="52">
        <v>21</v>
      </c>
      <c r="R236" s="52"/>
      <c r="S236" s="52">
        <v>0</v>
      </c>
      <c r="T236" s="52">
        <v>0</v>
      </c>
      <c r="U236" s="52">
        <v>310</v>
      </c>
      <c r="V236" s="52">
        <f t="shared" si="10"/>
        <v>225.905394</v>
      </c>
      <c r="W236" s="52">
        <f t="shared" si="11"/>
        <v>225.905394</v>
      </c>
      <c r="X236" s="52">
        <f t="shared" si="12"/>
        <v>0</v>
      </c>
      <c r="Y236" s="52">
        <v>0</v>
      </c>
    </row>
    <row r="237" spans="1:25" x14ac:dyDescent="0.25">
      <c r="A237" s="52">
        <v>2007</v>
      </c>
      <c r="B237" s="52" t="s">
        <v>103</v>
      </c>
      <c r="C237" s="52" t="s">
        <v>175</v>
      </c>
      <c r="D237" s="52">
        <v>27120</v>
      </c>
      <c r="E237" s="52">
        <v>21134</v>
      </c>
      <c r="F237" s="52">
        <v>27</v>
      </c>
      <c r="G237" s="52" t="s">
        <v>89</v>
      </c>
      <c r="H237" s="52">
        <v>2900</v>
      </c>
      <c r="I237" s="52" t="s">
        <v>91</v>
      </c>
      <c r="J237" s="52" t="s">
        <v>71</v>
      </c>
      <c r="K237" s="52">
        <v>0.526586</v>
      </c>
      <c r="L237" s="52">
        <v>1</v>
      </c>
      <c r="M237" s="52">
        <v>1</v>
      </c>
      <c r="N237" s="52"/>
      <c r="O237" s="52">
        <v>0</v>
      </c>
      <c r="P237" s="52">
        <v>0</v>
      </c>
      <c r="Q237" s="52">
        <v>21</v>
      </c>
      <c r="R237" s="52"/>
      <c r="S237" s="52">
        <v>0</v>
      </c>
      <c r="T237" s="52">
        <v>0</v>
      </c>
      <c r="U237" s="52">
        <v>310</v>
      </c>
      <c r="V237" s="52">
        <f t="shared" si="10"/>
        <v>1527.0994000000001</v>
      </c>
      <c r="W237" s="52">
        <f t="shared" si="11"/>
        <v>1527.0994000000001</v>
      </c>
      <c r="X237" s="52">
        <f t="shared" si="12"/>
        <v>0</v>
      </c>
      <c r="Y237" s="52">
        <v>0</v>
      </c>
    </row>
    <row r="238" spans="1:25" x14ac:dyDescent="0.25">
      <c r="A238" s="52">
        <v>2007</v>
      </c>
      <c r="B238" s="52" t="s">
        <v>103</v>
      </c>
      <c r="C238" s="52" t="s">
        <v>175</v>
      </c>
      <c r="D238" s="52">
        <v>27120</v>
      </c>
      <c r="E238" s="52">
        <v>21134</v>
      </c>
      <c r="F238" s="52">
        <v>27</v>
      </c>
      <c r="G238" s="52" t="s">
        <v>89</v>
      </c>
      <c r="H238" s="52">
        <v>2096</v>
      </c>
      <c r="I238" s="52" t="s">
        <v>91</v>
      </c>
      <c r="J238" s="52" t="s">
        <v>71</v>
      </c>
      <c r="K238" s="52">
        <v>0.526586</v>
      </c>
      <c r="L238" s="52">
        <v>1</v>
      </c>
      <c r="M238" s="52">
        <v>1</v>
      </c>
      <c r="N238" s="52"/>
      <c r="O238" s="52">
        <v>0</v>
      </c>
      <c r="P238" s="52">
        <v>0</v>
      </c>
      <c r="Q238" s="52">
        <v>21</v>
      </c>
      <c r="R238" s="52"/>
      <c r="S238" s="52">
        <v>0</v>
      </c>
      <c r="T238" s="52">
        <v>0</v>
      </c>
      <c r="U238" s="52">
        <v>310</v>
      </c>
      <c r="V238" s="52">
        <f t="shared" si="10"/>
        <v>1103.724256</v>
      </c>
      <c r="W238" s="52">
        <f t="shared" si="11"/>
        <v>1103.724256</v>
      </c>
      <c r="X238" s="52">
        <f t="shared" si="12"/>
        <v>0</v>
      </c>
      <c r="Y238" s="52">
        <v>0</v>
      </c>
    </row>
    <row r="239" spans="1:25" x14ac:dyDescent="0.25">
      <c r="A239" s="52">
        <v>2007</v>
      </c>
      <c r="B239" s="52" t="s">
        <v>103</v>
      </c>
      <c r="C239" s="52" t="s">
        <v>175</v>
      </c>
      <c r="D239" s="52">
        <v>27120</v>
      </c>
      <c r="E239" s="52">
        <v>21134</v>
      </c>
      <c r="F239" s="52">
        <v>27</v>
      </c>
      <c r="G239" s="52" t="s">
        <v>89</v>
      </c>
      <c r="H239" s="52">
        <v>800</v>
      </c>
      <c r="I239" s="52" t="s">
        <v>91</v>
      </c>
      <c r="J239" s="52" t="s">
        <v>71</v>
      </c>
      <c r="K239" s="52">
        <v>0.526586</v>
      </c>
      <c r="L239" s="52">
        <v>1</v>
      </c>
      <c r="M239" s="52">
        <v>1</v>
      </c>
      <c r="N239" s="52"/>
      <c r="O239" s="52">
        <v>0</v>
      </c>
      <c r="P239" s="52">
        <v>0</v>
      </c>
      <c r="Q239" s="52">
        <v>21</v>
      </c>
      <c r="R239" s="52"/>
      <c r="S239" s="52">
        <v>0</v>
      </c>
      <c r="T239" s="52">
        <v>0</v>
      </c>
      <c r="U239" s="52">
        <v>310</v>
      </c>
      <c r="V239" s="52">
        <f t="shared" si="10"/>
        <v>421.2688</v>
      </c>
      <c r="W239" s="52">
        <f t="shared" si="11"/>
        <v>421.2688</v>
      </c>
      <c r="X239" s="52">
        <f t="shared" si="12"/>
        <v>0</v>
      </c>
      <c r="Y239" s="52">
        <v>0</v>
      </c>
    </row>
    <row r="240" spans="1:25" x14ac:dyDescent="0.25">
      <c r="A240" s="52">
        <v>2007</v>
      </c>
      <c r="B240" s="52" t="s">
        <v>103</v>
      </c>
      <c r="C240" s="52" t="s">
        <v>175</v>
      </c>
      <c r="D240" s="52">
        <v>27120</v>
      </c>
      <c r="E240" s="52">
        <v>21134</v>
      </c>
      <c r="F240" s="52">
        <v>27</v>
      </c>
      <c r="G240" s="52" t="s">
        <v>89</v>
      </c>
      <c r="H240" s="52">
        <v>5929.625</v>
      </c>
      <c r="I240" s="52" t="s">
        <v>91</v>
      </c>
      <c r="J240" s="52" t="s">
        <v>71</v>
      </c>
      <c r="K240" s="52">
        <v>0.526586</v>
      </c>
      <c r="L240" s="52">
        <v>1</v>
      </c>
      <c r="M240" s="52">
        <v>1</v>
      </c>
      <c r="N240" s="52"/>
      <c r="O240" s="52">
        <v>0</v>
      </c>
      <c r="P240" s="52">
        <v>0</v>
      </c>
      <c r="Q240" s="52">
        <v>21</v>
      </c>
      <c r="R240" s="52"/>
      <c r="S240" s="52">
        <v>0</v>
      </c>
      <c r="T240" s="52">
        <v>0</v>
      </c>
      <c r="U240" s="52">
        <v>310</v>
      </c>
      <c r="V240" s="52">
        <f t="shared" si="10"/>
        <v>3122.4575102499998</v>
      </c>
      <c r="W240" s="52">
        <f t="shared" si="11"/>
        <v>3122.4575102499998</v>
      </c>
      <c r="X240" s="52">
        <f t="shared" si="12"/>
        <v>0</v>
      </c>
      <c r="Y240" s="52">
        <v>0</v>
      </c>
    </row>
    <row r="241" spans="1:25" x14ac:dyDescent="0.25">
      <c r="A241" s="52">
        <v>2007</v>
      </c>
      <c r="B241" s="52" t="s">
        <v>103</v>
      </c>
      <c r="C241" s="52" t="s">
        <v>175</v>
      </c>
      <c r="D241" s="52">
        <v>27120</v>
      </c>
      <c r="E241" s="52">
        <v>21134</v>
      </c>
      <c r="F241" s="52">
        <v>27</v>
      </c>
      <c r="G241" s="52" t="s">
        <v>89</v>
      </c>
      <c r="H241" s="52">
        <v>1759</v>
      </c>
      <c r="I241" s="52" t="s">
        <v>91</v>
      </c>
      <c r="J241" s="52" t="s">
        <v>71</v>
      </c>
      <c r="K241" s="52">
        <v>0.526586</v>
      </c>
      <c r="L241" s="52">
        <v>1</v>
      </c>
      <c r="M241" s="52">
        <v>1</v>
      </c>
      <c r="N241" s="52"/>
      <c r="O241" s="52">
        <v>0</v>
      </c>
      <c r="P241" s="52">
        <v>0</v>
      </c>
      <c r="Q241" s="52">
        <v>21</v>
      </c>
      <c r="R241" s="52"/>
      <c r="S241" s="52">
        <v>0</v>
      </c>
      <c r="T241" s="52">
        <v>0</v>
      </c>
      <c r="U241" s="52">
        <v>310</v>
      </c>
      <c r="V241" s="52">
        <f t="shared" si="10"/>
        <v>926.26477399999999</v>
      </c>
      <c r="W241" s="52">
        <f t="shared" si="11"/>
        <v>926.26477399999999</v>
      </c>
      <c r="X241" s="52">
        <f t="shared" si="12"/>
        <v>0</v>
      </c>
      <c r="Y241" s="52">
        <v>0</v>
      </c>
    </row>
    <row r="242" spans="1:25" x14ac:dyDescent="0.25">
      <c r="A242" s="52">
        <v>2007</v>
      </c>
      <c r="B242" s="52" t="s">
        <v>103</v>
      </c>
      <c r="C242" s="52" t="s">
        <v>175</v>
      </c>
      <c r="D242" s="52">
        <v>27120</v>
      </c>
      <c r="E242" s="52">
        <v>21134</v>
      </c>
      <c r="F242" s="52">
        <v>27</v>
      </c>
      <c r="G242" s="52" t="s">
        <v>89</v>
      </c>
      <c r="H242" s="52">
        <v>1701</v>
      </c>
      <c r="I242" s="52" t="s">
        <v>91</v>
      </c>
      <c r="J242" s="52" t="s">
        <v>71</v>
      </c>
      <c r="K242" s="52">
        <v>0.526586</v>
      </c>
      <c r="L242" s="52">
        <v>1</v>
      </c>
      <c r="M242" s="52">
        <v>1</v>
      </c>
      <c r="N242" s="52"/>
      <c r="O242" s="52">
        <v>0</v>
      </c>
      <c r="P242" s="52">
        <v>0</v>
      </c>
      <c r="Q242" s="52">
        <v>21</v>
      </c>
      <c r="R242" s="52"/>
      <c r="S242" s="52">
        <v>0</v>
      </c>
      <c r="T242" s="52">
        <v>0</v>
      </c>
      <c r="U242" s="52">
        <v>310</v>
      </c>
      <c r="V242" s="52">
        <f t="shared" si="10"/>
        <v>895.72278600000004</v>
      </c>
      <c r="W242" s="52">
        <f t="shared" si="11"/>
        <v>895.72278600000004</v>
      </c>
      <c r="X242" s="52">
        <f t="shared" si="12"/>
        <v>0</v>
      </c>
      <c r="Y242" s="52">
        <v>0</v>
      </c>
    </row>
    <row r="243" spans="1:25" x14ac:dyDescent="0.25">
      <c r="A243" s="52">
        <v>2007</v>
      </c>
      <c r="B243" s="52" t="s">
        <v>103</v>
      </c>
      <c r="C243" s="52" t="s">
        <v>175</v>
      </c>
      <c r="D243" s="52">
        <v>27120</v>
      </c>
      <c r="E243" s="52">
        <v>21134</v>
      </c>
      <c r="F243" s="52">
        <v>27</v>
      </c>
      <c r="G243" s="52" t="s">
        <v>89</v>
      </c>
      <c r="H243" s="52">
        <v>645.99429999999995</v>
      </c>
      <c r="I243" s="52" t="s">
        <v>91</v>
      </c>
      <c r="J243" s="52" t="s">
        <v>71</v>
      </c>
      <c r="K243" s="52">
        <v>0.526586</v>
      </c>
      <c r="L243" s="52">
        <v>1</v>
      </c>
      <c r="M243" s="52">
        <v>1</v>
      </c>
      <c r="N243" s="52"/>
      <c r="O243" s="52">
        <v>0</v>
      </c>
      <c r="P243" s="52">
        <v>0</v>
      </c>
      <c r="Q243" s="52">
        <v>21</v>
      </c>
      <c r="R243" s="52"/>
      <c r="S243" s="52">
        <v>0</v>
      </c>
      <c r="T243" s="52">
        <v>0</v>
      </c>
      <c r="U243" s="52">
        <v>310</v>
      </c>
      <c r="V243" s="52">
        <f t="shared" si="10"/>
        <v>340.17155445979995</v>
      </c>
      <c r="W243" s="52">
        <f t="shared" si="11"/>
        <v>340.17155445979995</v>
      </c>
      <c r="X243" s="52">
        <f t="shared" si="12"/>
        <v>0</v>
      </c>
      <c r="Y243" s="52">
        <v>0</v>
      </c>
    </row>
    <row r="244" spans="1:25" x14ac:dyDescent="0.25">
      <c r="A244" s="52">
        <v>2007</v>
      </c>
      <c r="B244" s="52" t="s">
        <v>103</v>
      </c>
      <c r="C244" s="52" t="s">
        <v>175</v>
      </c>
      <c r="D244" s="52">
        <v>27120</v>
      </c>
      <c r="E244" s="52">
        <v>21134</v>
      </c>
      <c r="F244" s="52">
        <v>27</v>
      </c>
      <c r="G244" s="52" t="s">
        <v>89</v>
      </c>
      <c r="H244" s="52">
        <v>779.15250000000003</v>
      </c>
      <c r="I244" s="52" t="s">
        <v>91</v>
      </c>
      <c r="J244" s="52" t="s">
        <v>71</v>
      </c>
      <c r="K244" s="52">
        <v>0.526586</v>
      </c>
      <c r="L244" s="52">
        <v>1</v>
      </c>
      <c r="M244" s="52">
        <v>1</v>
      </c>
      <c r="N244" s="52"/>
      <c r="O244" s="52">
        <v>0</v>
      </c>
      <c r="P244" s="52">
        <v>0</v>
      </c>
      <c r="Q244" s="52">
        <v>21</v>
      </c>
      <c r="R244" s="52"/>
      <c r="S244" s="52">
        <v>0</v>
      </c>
      <c r="T244" s="52">
        <v>0</v>
      </c>
      <c r="U244" s="52">
        <v>310</v>
      </c>
      <c r="V244" s="52">
        <f t="shared" si="10"/>
        <v>410.290798365</v>
      </c>
      <c r="W244" s="52">
        <f t="shared" si="11"/>
        <v>410.290798365</v>
      </c>
      <c r="X244" s="52">
        <f t="shared" si="12"/>
        <v>0</v>
      </c>
      <c r="Y244" s="52">
        <v>0</v>
      </c>
    </row>
    <row r="245" spans="1:25" x14ac:dyDescent="0.25">
      <c r="A245" s="52">
        <v>2007</v>
      </c>
      <c r="B245" s="52" t="s">
        <v>103</v>
      </c>
      <c r="C245" s="52" t="s">
        <v>175</v>
      </c>
      <c r="D245" s="52">
        <v>27120</v>
      </c>
      <c r="E245" s="52">
        <v>21134</v>
      </c>
      <c r="F245" s="52">
        <v>27</v>
      </c>
      <c r="G245" s="52" t="s">
        <v>89</v>
      </c>
      <c r="H245" s="52">
        <v>604</v>
      </c>
      <c r="I245" s="52" t="s">
        <v>91</v>
      </c>
      <c r="J245" s="52" t="s">
        <v>71</v>
      </c>
      <c r="K245" s="52">
        <v>0.526586</v>
      </c>
      <c r="L245" s="52">
        <v>1</v>
      </c>
      <c r="M245" s="52">
        <v>1</v>
      </c>
      <c r="N245" s="52"/>
      <c r="O245" s="52">
        <v>0</v>
      </c>
      <c r="P245" s="52">
        <v>0</v>
      </c>
      <c r="Q245" s="52">
        <v>21</v>
      </c>
      <c r="R245" s="52"/>
      <c r="S245" s="52">
        <v>0</v>
      </c>
      <c r="T245" s="52">
        <v>0</v>
      </c>
      <c r="U245" s="52">
        <v>310</v>
      </c>
      <c r="V245" s="52">
        <f t="shared" si="10"/>
        <v>318.05794400000002</v>
      </c>
      <c r="W245" s="52">
        <f t="shared" si="11"/>
        <v>318.05794400000002</v>
      </c>
      <c r="X245" s="52">
        <f t="shared" si="12"/>
        <v>0</v>
      </c>
      <c r="Y245" s="52">
        <v>0</v>
      </c>
    </row>
    <row r="246" spans="1:25" x14ac:dyDescent="0.25">
      <c r="A246" s="52">
        <v>2007</v>
      </c>
      <c r="B246" s="52" t="s">
        <v>103</v>
      </c>
      <c r="C246" s="52" t="s">
        <v>175</v>
      </c>
      <c r="D246" s="52">
        <v>27120</v>
      </c>
      <c r="E246" s="52">
        <v>21134</v>
      </c>
      <c r="F246" s="52">
        <v>27</v>
      </c>
      <c r="G246" s="52" t="s">
        <v>89</v>
      </c>
      <c r="H246" s="52">
        <v>1150</v>
      </c>
      <c r="I246" s="52" t="s">
        <v>91</v>
      </c>
      <c r="J246" s="52" t="s">
        <v>71</v>
      </c>
      <c r="K246" s="52">
        <v>0.526586</v>
      </c>
      <c r="L246" s="52">
        <v>1</v>
      </c>
      <c r="M246" s="52">
        <v>1</v>
      </c>
      <c r="N246" s="52"/>
      <c r="O246" s="52">
        <v>0</v>
      </c>
      <c r="P246" s="52">
        <v>0</v>
      </c>
      <c r="Q246" s="52">
        <v>21</v>
      </c>
      <c r="R246" s="52"/>
      <c r="S246" s="52">
        <v>0</v>
      </c>
      <c r="T246" s="52">
        <v>0</v>
      </c>
      <c r="U246" s="52">
        <v>310</v>
      </c>
      <c r="V246" s="52">
        <f t="shared" si="10"/>
        <v>605.57389999999998</v>
      </c>
      <c r="W246" s="52">
        <f t="shared" si="11"/>
        <v>605.57389999999998</v>
      </c>
      <c r="X246" s="52">
        <f t="shared" si="12"/>
        <v>0</v>
      </c>
      <c r="Y246" s="52">
        <v>0</v>
      </c>
    </row>
    <row r="247" spans="1:25" x14ac:dyDescent="0.25">
      <c r="A247" s="52">
        <v>2007</v>
      </c>
      <c r="B247" s="52" t="s">
        <v>103</v>
      </c>
      <c r="C247" s="52" t="s">
        <v>175</v>
      </c>
      <c r="D247" s="52">
        <v>27120</v>
      </c>
      <c r="E247" s="52">
        <v>21134</v>
      </c>
      <c r="F247" s="52">
        <v>27</v>
      </c>
      <c r="G247" s="52" t="s">
        <v>89</v>
      </c>
      <c r="H247" s="52">
        <v>1054.1469999999999</v>
      </c>
      <c r="I247" s="52" t="s">
        <v>91</v>
      </c>
      <c r="J247" s="52" t="s">
        <v>71</v>
      </c>
      <c r="K247" s="52">
        <v>0.526586</v>
      </c>
      <c r="L247" s="52">
        <v>1</v>
      </c>
      <c r="M247" s="52">
        <v>1</v>
      </c>
      <c r="N247" s="52"/>
      <c r="O247" s="52">
        <v>0</v>
      </c>
      <c r="P247" s="52">
        <v>0</v>
      </c>
      <c r="Q247" s="52">
        <v>21</v>
      </c>
      <c r="R247" s="52"/>
      <c r="S247" s="52">
        <v>0</v>
      </c>
      <c r="T247" s="52">
        <v>0</v>
      </c>
      <c r="U247" s="52">
        <v>310</v>
      </c>
      <c r="V247" s="52">
        <f t="shared" si="10"/>
        <v>555.09905214200001</v>
      </c>
      <c r="W247" s="52">
        <f t="shared" si="11"/>
        <v>555.09905214200001</v>
      </c>
      <c r="X247" s="52">
        <f t="shared" si="12"/>
        <v>0</v>
      </c>
      <c r="Y247" s="52">
        <v>0</v>
      </c>
    </row>
    <row r="248" spans="1:25" x14ac:dyDescent="0.25">
      <c r="A248" s="52">
        <v>2007</v>
      </c>
      <c r="B248" s="52" t="s">
        <v>103</v>
      </c>
      <c r="C248" s="52" t="s">
        <v>175</v>
      </c>
      <c r="D248" s="52">
        <v>27120</v>
      </c>
      <c r="E248" s="52">
        <v>21134</v>
      </c>
      <c r="F248" s="52">
        <v>27</v>
      </c>
      <c r="G248" s="52" t="s">
        <v>89</v>
      </c>
      <c r="H248" s="52">
        <v>663</v>
      </c>
      <c r="I248" s="52" t="s">
        <v>91</v>
      </c>
      <c r="J248" s="52" t="s">
        <v>71</v>
      </c>
      <c r="K248" s="52">
        <v>0.526586</v>
      </c>
      <c r="L248" s="52">
        <v>1</v>
      </c>
      <c r="M248" s="52">
        <v>1</v>
      </c>
      <c r="N248" s="52"/>
      <c r="O248" s="52">
        <v>0</v>
      </c>
      <c r="P248" s="52">
        <v>0</v>
      </c>
      <c r="Q248" s="52">
        <v>21</v>
      </c>
      <c r="R248" s="52"/>
      <c r="S248" s="52">
        <v>0</v>
      </c>
      <c r="T248" s="52">
        <v>0</v>
      </c>
      <c r="U248" s="52">
        <v>310</v>
      </c>
      <c r="V248" s="52">
        <f t="shared" si="10"/>
        <v>349.12651799999998</v>
      </c>
      <c r="W248" s="52">
        <f t="shared" si="11"/>
        <v>349.12651799999998</v>
      </c>
      <c r="X248" s="52">
        <f t="shared" si="12"/>
        <v>0</v>
      </c>
      <c r="Y248" s="52">
        <v>0</v>
      </c>
    </row>
    <row r="249" spans="1:25" x14ac:dyDescent="0.25">
      <c r="A249" s="52">
        <v>2007</v>
      </c>
      <c r="B249" s="52" t="s">
        <v>103</v>
      </c>
      <c r="C249" s="52" t="s">
        <v>175</v>
      </c>
      <c r="D249" s="52">
        <v>27120</v>
      </c>
      <c r="E249" s="52">
        <v>21134</v>
      </c>
      <c r="F249" s="52">
        <v>27</v>
      </c>
      <c r="G249" s="52" t="s">
        <v>89</v>
      </c>
      <c r="H249" s="52">
        <v>132.75</v>
      </c>
      <c r="I249" s="52" t="s">
        <v>91</v>
      </c>
      <c r="J249" s="52" t="s">
        <v>71</v>
      </c>
      <c r="K249" s="52">
        <v>0.526586</v>
      </c>
      <c r="L249" s="52">
        <v>1</v>
      </c>
      <c r="M249" s="52">
        <v>1</v>
      </c>
      <c r="N249" s="52"/>
      <c r="O249" s="52">
        <v>0</v>
      </c>
      <c r="P249" s="52">
        <v>0</v>
      </c>
      <c r="Q249" s="52">
        <v>21</v>
      </c>
      <c r="R249" s="52"/>
      <c r="S249" s="52">
        <v>0</v>
      </c>
      <c r="T249" s="52">
        <v>0</v>
      </c>
      <c r="U249" s="52">
        <v>310</v>
      </c>
      <c r="V249" s="52">
        <f t="shared" si="10"/>
        <v>69.904291499999999</v>
      </c>
      <c r="W249" s="52">
        <f t="shared" si="11"/>
        <v>69.904291499999999</v>
      </c>
      <c r="X249" s="52">
        <f t="shared" si="12"/>
        <v>0</v>
      </c>
      <c r="Y249" s="52">
        <v>0</v>
      </c>
    </row>
    <row r="250" spans="1:25" x14ac:dyDescent="0.25">
      <c r="A250" s="52">
        <v>2007</v>
      </c>
      <c r="B250" s="52" t="s">
        <v>103</v>
      </c>
      <c r="C250" s="52" t="s">
        <v>175</v>
      </c>
      <c r="D250" s="52">
        <v>27120</v>
      </c>
      <c r="E250" s="52">
        <v>21134</v>
      </c>
      <c r="F250" s="52">
        <v>27</v>
      </c>
      <c r="G250" s="52" t="s">
        <v>89</v>
      </c>
      <c r="H250" s="52">
        <v>198.3305</v>
      </c>
      <c r="I250" s="52" t="s">
        <v>91</v>
      </c>
      <c r="J250" s="52" t="s">
        <v>71</v>
      </c>
      <c r="K250" s="52">
        <v>0.526586</v>
      </c>
      <c r="L250" s="52">
        <v>1</v>
      </c>
      <c r="M250" s="52">
        <v>1</v>
      </c>
      <c r="N250" s="52"/>
      <c r="O250" s="52">
        <v>0</v>
      </c>
      <c r="P250" s="52">
        <v>0</v>
      </c>
      <c r="Q250" s="52">
        <v>21</v>
      </c>
      <c r="R250" s="52"/>
      <c r="S250" s="52">
        <v>0</v>
      </c>
      <c r="T250" s="52">
        <v>0</v>
      </c>
      <c r="U250" s="52">
        <v>310</v>
      </c>
      <c r="V250" s="52">
        <f t="shared" si="10"/>
        <v>104.438064673</v>
      </c>
      <c r="W250" s="52">
        <f t="shared" si="11"/>
        <v>104.438064673</v>
      </c>
      <c r="X250" s="52">
        <f t="shared" si="12"/>
        <v>0</v>
      </c>
      <c r="Y250" s="52">
        <v>0</v>
      </c>
    </row>
    <row r="251" spans="1:25" x14ac:dyDescent="0.25">
      <c r="A251" s="52">
        <v>2007</v>
      </c>
      <c r="B251" s="52" t="s">
        <v>103</v>
      </c>
      <c r="C251" s="52" t="s">
        <v>175</v>
      </c>
      <c r="D251" s="52">
        <v>27120</v>
      </c>
      <c r="E251" s="52">
        <v>21134</v>
      </c>
      <c r="F251" s="52">
        <v>27</v>
      </c>
      <c r="G251" s="52" t="s">
        <v>89</v>
      </c>
      <c r="H251" s="52">
        <v>9042</v>
      </c>
      <c r="I251" s="52" t="s">
        <v>91</v>
      </c>
      <c r="J251" s="52" t="s">
        <v>71</v>
      </c>
      <c r="K251" s="52">
        <v>0.526586</v>
      </c>
      <c r="L251" s="52">
        <v>1</v>
      </c>
      <c r="M251" s="52">
        <v>1</v>
      </c>
      <c r="N251" s="52"/>
      <c r="O251" s="52">
        <v>0</v>
      </c>
      <c r="P251" s="52">
        <v>0</v>
      </c>
      <c r="Q251" s="52">
        <v>21</v>
      </c>
      <c r="R251" s="52"/>
      <c r="S251" s="52">
        <v>0</v>
      </c>
      <c r="T251" s="52">
        <v>0</v>
      </c>
      <c r="U251" s="52">
        <v>310</v>
      </c>
      <c r="V251" s="52">
        <f t="shared" si="10"/>
        <v>4761.3906120000001</v>
      </c>
      <c r="W251" s="52">
        <f t="shared" si="11"/>
        <v>4761.3906120000001</v>
      </c>
      <c r="X251" s="52">
        <f t="shared" si="12"/>
        <v>0</v>
      </c>
      <c r="Y251" s="52">
        <v>0</v>
      </c>
    </row>
    <row r="252" spans="1:25" x14ac:dyDescent="0.25">
      <c r="A252" s="52">
        <v>2007</v>
      </c>
      <c r="B252" s="52" t="s">
        <v>103</v>
      </c>
      <c r="C252" s="52" t="s">
        <v>175</v>
      </c>
      <c r="D252" s="52">
        <v>27120</v>
      </c>
      <c r="E252" s="52">
        <v>21134</v>
      </c>
      <c r="F252" s="52">
        <v>27</v>
      </c>
      <c r="G252" s="52" t="s">
        <v>89</v>
      </c>
      <c r="H252" s="52">
        <v>166</v>
      </c>
      <c r="I252" s="52" t="s">
        <v>91</v>
      </c>
      <c r="J252" s="52" t="s">
        <v>71</v>
      </c>
      <c r="K252" s="52">
        <v>0.526586</v>
      </c>
      <c r="L252" s="52">
        <v>1</v>
      </c>
      <c r="M252" s="52">
        <v>1</v>
      </c>
      <c r="N252" s="52"/>
      <c r="O252" s="52">
        <v>0</v>
      </c>
      <c r="P252" s="52">
        <v>0</v>
      </c>
      <c r="Q252" s="52">
        <v>21</v>
      </c>
      <c r="R252" s="52"/>
      <c r="S252" s="52">
        <v>0</v>
      </c>
      <c r="T252" s="52">
        <v>0</v>
      </c>
      <c r="U252" s="52">
        <v>310</v>
      </c>
      <c r="V252" s="52">
        <f t="shared" si="10"/>
        <v>87.413275999999996</v>
      </c>
      <c r="W252" s="52">
        <f t="shared" si="11"/>
        <v>87.413275999999996</v>
      </c>
      <c r="X252" s="52">
        <f t="shared" si="12"/>
        <v>0</v>
      </c>
      <c r="Y252" s="52">
        <v>0</v>
      </c>
    </row>
    <row r="253" spans="1:25" x14ac:dyDescent="0.25">
      <c r="A253" s="52">
        <v>2007</v>
      </c>
      <c r="B253" s="52" t="s">
        <v>103</v>
      </c>
      <c r="C253" s="52" t="s">
        <v>175</v>
      </c>
      <c r="D253" s="52">
        <v>27120</v>
      </c>
      <c r="E253" s="52">
        <v>21134</v>
      </c>
      <c r="F253" s="52">
        <v>27</v>
      </c>
      <c r="G253" s="52" t="s">
        <v>89</v>
      </c>
      <c r="H253" s="52">
        <v>901</v>
      </c>
      <c r="I253" s="52" t="s">
        <v>91</v>
      </c>
      <c r="J253" s="52" t="s">
        <v>71</v>
      </c>
      <c r="K253" s="52">
        <v>0.526586</v>
      </c>
      <c r="L253" s="52">
        <v>1</v>
      </c>
      <c r="M253" s="52">
        <v>1</v>
      </c>
      <c r="N253" s="52"/>
      <c r="O253" s="52">
        <v>0</v>
      </c>
      <c r="P253" s="52">
        <v>0</v>
      </c>
      <c r="Q253" s="52">
        <v>21</v>
      </c>
      <c r="R253" s="52"/>
      <c r="S253" s="52">
        <v>0</v>
      </c>
      <c r="T253" s="52">
        <v>0</v>
      </c>
      <c r="U253" s="52">
        <v>310</v>
      </c>
      <c r="V253" s="52">
        <f t="shared" si="10"/>
        <v>474.45398599999999</v>
      </c>
      <c r="W253" s="52">
        <f t="shared" si="11"/>
        <v>474.45398599999999</v>
      </c>
      <c r="X253" s="52">
        <f t="shared" si="12"/>
        <v>0</v>
      </c>
      <c r="Y253" s="52">
        <v>0</v>
      </c>
    </row>
    <row r="254" spans="1:25" x14ac:dyDescent="0.25">
      <c r="A254" s="52">
        <v>2007</v>
      </c>
      <c r="B254" s="52" t="s">
        <v>103</v>
      </c>
      <c r="C254" s="52" t="s">
        <v>175</v>
      </c>
      <c r="D254" s="52">
        <v>27120</v>
      </c>
      <c r="E254" s="52">
        <v>21134</v>
      </c>
      <c r="F254" s="52">
        <v>27</v>
      </c>
      <c r="G254" s="52" t="s">
        <v>89</v>
      </c>
      <c r="H254" s="52">
        <v>809</v>
      </c>
      <c r="I254" s="52" t="s">
        <v>91</v>
      </c>
      <c r="J254" s="52" t="s">
        <v>71</v>
      </c>
      <c r="K254" s="52">
        <v>0.526586</v>
      </c>
      <c r="L254" s="52">
        <v>1</v>
      </c>
      <c r="M254" s="52">
        <v>1</v>
      </c>
      <c r="N254" s="52"/>
      <c r="O254" s="52">
        <v>0</v>
      </c>
      <c r="P254" s="52">
        <v>0</v>
      </c>
      <c r="Q254" s="52">
        <v>21</v>
      </c>
      <c r="R254" s="52"/>
      <c r="S254" s="52">
        <v>0</v>
      </c>
      <c r="T254" s="52">
        <v>0</v>
      </c>
      <c r="U254" s="52">
        <v>310</v>
      </c>
      <c r="V254" s="52">
        <f t="shared" si="10"/>
        <v>426.00807400000002</v>
      </c>
      <c r="W254" s="52">
        <f t="shared" si="11"/>
        <v>426.00807400000002</v>
      </c>
      <c r="X254" s="52">
        <f t="shared" si="12"/>
        <v>0</v>
      </c>
      <c r="Y254" s="52">
        <v>0</v>
      </c>
    </row>
    <row r="255" spans="1:25" x14ac:dyDescent="0.25">
      <c r="A255" s="52">
        <v>2007</v>
      </c>
      <c r="B255" s="52" t="s">
        <v>103</v>
      </c>
      <c r="C255" s="52" t="s">
        <v>175</v>
      </c>
      <c r="D255" s="52">
        <v>27120</v>
      </c>
      <c r="E255" s="52">
        <v>21134</v>
      </c>
      <c r="F255" s="52">
        <v>27</v>
      </c>
      <c r="G255" s="52" t="s">
        <v>89</v>
      </c>
      <c r="H255" s="52">
        <v>1308</v>
      </c>
      <c r="I255" s="52" t="s">
        <v>91</v>
      </c>
      <c r="J255" s="52" t="s">
        <v>71</v>
      </c>
      <c r="K255" s="52">
        <v>0.526586</v>
      </c>
      <c r="L255" s="52">
        <v>1</v>
      </c>
      <c r="M255" s="52">
        <v>1</v>
      </c>
      <c r="N255" s="52"/>
      <c r="O255" s="52">
        <v>0</v>
      </c>
      <c r="P255" s="52">
        <v>0</v>
      </c>
      <c r="Q255" s="52">
        <v>21</v>
      </c>
      <c r="R255" s="52"/>
      <c r="S255" s="52">
        <v>0</v>
      </c>
      <c r="T255" s="52">
        <v>0</v>
      </c>
      <c r="U255" s="52">
        <v>310</v>
      </c>
      <c r="V255" s="52">
        <f t="shared" si="10"/>
        <v>688.77448800000002</v>
      </c>
      <c r="W255" s="52">
        <f t="shared" si="11"/>
        <v>688.77448800000002</v>
      </c>
      <c r="X255" s="52">
        <f t="shared" si="12"/>
        <v>0</v>
      </c>
      <c r="Y255" s="52">
        <v>0</v>
      </c>
    </row>
    <row r="256" spans="1:25" x14ac:dyDescent="0.25">
      <c r="A256" s="52">
        <v>2007</v>
      </c>
      <c r="B256" s="52" t="s">
        <v>103</v>
      </c>
      <c r="C256" s="52" t="s">
        <v>175</v>
      </c>
      <c r="D256" s="52">
        <v>27120</v>
      </c>
      <c r="E256" s="52">
        <v>21134</v>
      </c>
      <c r="F256" s="52">
        <v>27</v>
      </c>
      <c r="G256" s="52" t="s">
        <v>89</v>
      </c>
      <c r="H256" s="52">
        <v>2970.2910000000002</v>
      </c>
      <c r="I256" s="52" t="s">
        <v>91</v>
      </c>
      <c r="J256" s="52" t="s">
        <v>71</v>
      </c>
      <c r="K256" s="52">
        <v>0.526586</v>
      </c>
      <c r="L256" s="52">
        <v>1</v>
      </c>
      <c r="M256" s="52">
        <v>1</v>
      </c>
      <c r="N256" s="52"/>
      <c r="O256" s="52">
        <v>0</v>
      </c>
      <c r="P256" s="52">
        <v>0</v>
      </c>
      <c r="Q256" s="52">
        <v>21</v>
      </c>
      <c r="R256" s="52"/>
      <c r="S256" s="52">
        <v>0</v>
      </c>
      <c r="T256" s="52">
        <v>0</v>
      </c>
      <c r="U256" s="52">
        <v>310</v>
      </c>
      <c r="V256" s="52">
        <f t="shared" si="10"/>
        <v>1564.1136565260001</v>
      </c>
      <c r="W256" s="52">
        <f t="shared" si="11"/>
        <v>1564.1136565260001</v>
      </c>
      <c r="X256" s="52">
        <f t="shared" si="12"/>
        <v>0</v>
      </c>
      <c r="Y256" s="52">
        <v>0</v>
      </c>
    </row>
    <row r="257" spans="1:25" x14ac:dyDescent="0.25">
      <c r="A257" s="52">
        <v>2007</v>
      </c>
      <c r="B257" s="52" t="s">
        <v>103</v>
      </c>
      <c r="C257" s="52" t="s">
        <v>175</v>
      </c>
      <c r="D257" s="52">
        <v>27120</v>
      </c>
      <c r="E257" s="52">
        <v>21134</v>
      </c>
      <c r="F257" s="52">
        <v>27</v>
      </c>
      <c r="G257" s="52" t="s">
        <v>89</v>
      </c>
      <c r="H257" s="52">
        <v>3566.25</v>
      </c>
      <c r="I257" s="52" t="s">
        <v>91</v>
      </c>
      <c r="J257" s="52" t="s">
        <v>71</v>
      </c>
      <c r="K257" s="52">
        <v>0.526586</v>
      </c>
      <c r="L257" s="52">
        <v>1</v>
      </c>
      <c r="M257" s="52">
        <v>1</v>
      </c>
      <c r="N257" s="52"/>
      <c r="O257" s="52">
        <v>0</v>
      </c>
      <c r="P257" s="52">
        <v>0</v>
      </c>
      <c r="Q257" s="52">
        <v>21</v>
      </c>
      <c r="R257" s="52"/>
      <c r="S257" s="52">
        <v>0</v>
      </c>
      <c r="T257" s="52">
        <v>0</v>
      </c>
      <c r="U257" s="52">
        <v>310</v>
      </c>
      <c r="V257" s="52">
        <f t="shared" si="10"/>
        <v>1877.9373224999999</v>
      </c>
      <c r="W257" s="52">
        <f t="shared" si="11"/>
        <v>1877.9373224999999</v>
      </c>
      <c r="X257" s="52">
        <f t="shared" si="12"/>
        <v>0</v>
      </c>
      <c r="Y257" s="52">
        <v>0</v>
      </c>
    </row>
    <row r="258" spans="1:25" x14ac:dyDescent="0.25">
      <c r="A258" s="52">
        <v>2007</v>
      </c>
      <c r="B258" s="52" t="s">
        <v>103</v>
      </c>
      <c r="C258" s="52" t="s">
        <v>175</v>
      </c>
      <c r="D258" s="52">
        <v>27120</v>
      </c>
      <c r="E258" s="52">
        <v>21134</v>
      </c>
      <c r="F258" s="52">
        <v>27</v>
      </c>
      <c r="G258" s="52" t="s">
        <v>89</v>
      </c>
      <c r="H258" s="52">
        <v>225</v>
      </c>
      <c r="I258" s="52" t="s">
        <v>91</v>
      </c>
      <c r="J258" s="52" t="s">
        <v>71</v>
      </c>
      <c r="K258" s="52">
        <v>0.526586</v>
      </c>
      <c r="L258" s="52">
        <v>1</v>
      </c>
      <c r="M258" s="52">
        <v>1</v>
      </c>
      <c r="N258" s="52"/>
      <c r="O258" s="52">
        <v>0</v>
      </c>
      <c r="P258" s="52">
        <v>0</v>
      </c>
      <c r="Q258" s="52">
        <v>21</v>
      </c>
      <c r="R258" s="52"/>
      <c r="S258" s="52">
        <v>0</v>
      </c>
      <c r="T258" s="52">
        <v>0</v>
      </c>
      <c r="U258" s="52">
        <v>310</v>
      </c>
      <c r="V258" s="52">
        <f t="shared" si="10"/>
        <v>118.48184999999999</v>
      </c>
      <c r="W258" s="52">
        <f t="shared" si="11"/>
        <v>118.48184999999999</v>
      </c>
      <c r="X258" s="52">
        <f t="shared" si="12"/>
        <v>0</v>
      </c>
      <c r="Y258" s="52">
        <v>0</v>
      </c>
    </row>
    <row r="259" spans="1:25" x14ac:dyDescent="0.25">
      <c r="A259" s="52">
        <v>2007</v>
      </c>
      <c r="B259" s="52" t="s">
        <v>103</v>
      </c>
      <c r="C259" s="52" t="s">
        <v>175</v>
      </c>
      <c r="D259" s="52">
        <v>27120</v>
      </c>
      <c r="E259" s="52">
        <v>21134</v>
      </c>
      <c r="F259" s="52">
        <v>27</v>
      </c>
      <c r="G259" s="52" t="s">
        <v>89</v>
      </c>
      <c r="H259" s="52">
        <v>1867</v>
      </c>
      <c r="I259" s="52" t="s">
        <v>91</v>
      </c>
      <c r="J259" s="52" t="s">
        <v>71</v>
      </c>
      <c r="K259" s="52">
        <v>0.526586</v>
      </c>
      <c r="L259" s="52">
        <v>1</v>
      </c>
      <c r="M259" s="52">
        <v>1</v>
      </c>
      <c r="N259" s="52"/>
      <c r="O259" s="52">
        <v>0</v>
      </c>
      <c r="P259" s="52">
        <v>0</v>
      </c>
      <c r="Q259" s="52">
        <v>21</v>
      </c>
      <c r="R259" s="52"/>
      <c r="S259" s="52">
        <v>0</v>
      </c>
      <c r="T259" s="52">
        <v>0</v>
      </c>
      <c r="U259" s="52">
        <v>310</v>
      </c>
      <c r="V259" s="52">
        <f t="shared" ref="V259:V322" si="13">IF(F259=9,((H259*K259*L259*M259)+(H259*O259*P259*Q259)+(H259*S259*T259*U259))/1000, (H259*K259*L259*M259)+(H259*O259*P259*Q259)+(H259*S259*T259*U259))</f>
        <v>983.13606200000004</v>
      </c>
      <c r="W259" s="52">
        <f t="shared" ref="W259:W322" si="14">(V259-((O259*H259*P259*Q259)+(S259*H259*T259*U259))/M259)</f>
        <v>983.13606200000004</v>
      </c>
      <c r="X259" s="52">
        <f t="shared" si="12"/>
        <v>0</v>
      </c>
      <c r="Y259" s="52">
        <v>0</v>
      </c>
    </row>
    <row r="260" spans="1:25" x14ac:dyDescent="0.25">
      <c r="A260" s="52">
        <v>2007</v>
      </c>
      <c r="B260" s="52" t="s">
        <v>103</v>
      </c>
      <c r="C260" s="52" t="s">
        <v>175</v>
      </c>
      <c r="D260" s="52">
        <v>27120</v>
      </c>
      <c r="E260" s="52">
        <v>21134</v>
      </c>
      <c r="F260" s="52">
        <v>27</v>
      </c>
      <c r="G260" s="52" t="s">
        <v>89</v>
      </c>
      <c r="H260" s="52">
        <v>849</v>
      </c>
      <c r="I260" s="52" t="s">
        <v>91</v>
      </c>
      <c r="J260" s="52" t="s">
        <v>71</v>
      </c>
      <c r="K260" s="52">
        <v>0.526586</v>
      </c>
      <c r="L260" s="52">
        <v>1</v>
      </c>
      <c r="M260" s="52">
        <v>1</v>
      </c>
      <c r="N260" s="52"/>
      <c r="O260" s="52">
        <v>0</v>
      </c>
      <c r="P260" s="52">
        <v>0</v>
      </c>
      <c r="Q260" s="52">
        <v>21</v>
      </c>
      <c r="R260" s="52"/>
      <c r="S260" s="52">
        <v>0</v>
      </c>
      <c r="T260" s="52">
        <v>0</v>
      </c>
      <c r="U260" s="52">
        <v>310</v>
      </c>
      <c r="V260" s="52">
        <f t="shared" si="13"/>
        <v>447.07151399999998</v>
      </c>
      <c r="W260" s="52">
        <f t="shared" si="14"/>
        <v>447.07151399999998</v>
      </c>
      <c r="X260" s="52">
        <f t="shared" si="12"/>
        <v>0</v>
      </c>
      <c r="Y260" s="52">
        <v>0</v>
      </c>
    </row>
    <row r="261" spans="1:25" x14ac:dyDescent="0.25">
      <c r="A261" s="52">
        <v>2007</v>
      </c>
      <c r="B261" s="52" t="s">
        <v>103</v>
      </c>
      <c r="C261" s="52" t="s">
        <v>175</v>
      </c>
      <c r="D261" s="52">
        <v>27120</v>
      </c>
      <c r="E261" s="52">
        <v>21134</v>
      </c>
      <c r="F261" s="52">
        <v>27</v>
      </c>
      <c r="G261" s="52" t="s">
        <v>89</v>
      </c>
      <c r="H261" s="52">
        <v>568</v>
      </c>
      <c r="I261" s="52" t="s">
        <v>91</v>
      </c>
      <c r="J261" s="52" t="s">
        <v>71</v>
      </c>
      <c r="K261" s="52">
        <v>0.526586</v>
      </c>
      <c r="L261" s="52">
        <v>1</v>
      </c>
      <c r="M261" s="52">
        <v>1</v>
      </c>
      <c r="N261" s="52"/>
      <c r="O261" s="52">
        <v>0</v>
      </c>
      <c r="P261" s="52">
        <v>0</v>
      </c>
      <c r="Q261" s="52">
        <v>21</v>
      </c>
      <c r="R261" s="52"/>
      <c r="S261" s="52">
        <v>0</v>
      </c>
      <c r="T261" s="52">
        <v>0</v>
      </c>
      <c r="U261" s="52">
        <v>310</v>
      </c>
      <c r="V261" s="52">
        <f t="shared" si="13"/>
        <v>299.10084799999998</v>
      </c>
      <c r="W261" s="52">
        <f t="shared" si="14"/>
        <v>299.10084799999998</v>
      </c>
      <c r="X261" s="52">
        <f t="shared" si="12"/>
        <v>0</v>
      </c>
      <c r="Y261" s="52">
        <v>0</v>
      </c>
    </row>
    <row r="262" spans="1:25" x14ac:dyDescent="0.25">
      <c r="A262" s="52">
        <v>2007</v>
      </c>
      <c r="B262" s="52" t="s">
        <v>103</v>
      </c>
      <c r="C262" s="52" t="s">
        <v>175</v>
      </c>
      <c r="D262" s="52">
        <v>27120</v>
      </c>
      <c r="E262" s="52">
        <v>21134</v>
      </c>
      <c r="F262" s="52">
        <v>27</v>
      </c>
      <c r="G262" s="52" t="s">
        <v>89</v>
      </c>
      <c r="H262" s="52">
        <v>417</v>
      </c>
      <c r="I262" s="52" t="s">
        <v>91</v>
      </c>
      <c r="J262" s="52" t="s">
        <v>71</v>
      </c>
      <c r="K262" s="52">
        <v>0.526586</v>
      </c>
      <c r="L262" s="52">
        <v>1</v>
      </c>
      <c r="M262" s="52">
        <v>1</v>
      </c>
      <c r="N262" s="52"/>
      <c r="O262" s="52">
        <v>0</v>
      </c>
      <c r="P262" s="52">
        <v>0</v>
      </c>
      <c r="Q262" s="52">
        <v>21</v>
      </c>
      <c r="R262" s="52"/>
      <c r="S262" s="52">
        <v>0</v>
      </c>
      <c r="T262" s="52">
        <v>0</v>
      </c>
      <c r="U262" s="52">
        <v>310</v>
      </c>
      <c r="V262" s="52">
        <f t="shared" si="13"/>
        <v>219.58636200000001</v>
      </c>
      <c r="W262" s="52">
        <f t="shared" si="14"/>
        <v>219.58636200000001</v>
      </c>
      <c r="X262" s="52">
        <f t="shared" si="12"/>
        <v>0</v>
      </c>
      <c r="Y262" s="52">
        <v>0</v>
      </c>
    </row>
    <row r="263" spans="1:25" x14ac:dyDescent="0.25">
      <c r="A263" s="52">
        <v>2007</v>
      </c>
      <c r="B263" s="52" t="s">
        <v>103</v>
      </c>
      <c r="C263" s="52" t="s">
        <v>175</v>
      </c>
      <c r="D263" s="52">
        <v>27120</v>
      </c>
      <c r="E263" s="52">
        <v>21134</v>
      </c>
      <c r="F263" s="52">
        <v>27</v>
      </c>
      <c r="G263" s="52" t="s">
        <v>89</v>
      </c>
      <c r="H263" s="52">
        <v>167</v>
      </c>
      <c r="I263" s="52" t="s">
        <v>91</v>
      </c>
      <c r="J263" s="52" t="s">
        <v>71</v>
      </c>
      <c r="K263" s="52">
        <v>0.526586</v>
      </c>
      <c r="L263" s="52">
        <v>1</v>
      </c>
      <c r="M263" s="52">
        <v>1</v>
      </c>
      <c r="N263" s="52"/>
      <c r="O263" s="52">
        <v>0</v>
      </c>
      <c r="P263" s="52">
        <v>0</v>
      </c>
      <c r="Q263" s="52">
        <v>21</v>
      </c>
      <c r="R263" s="52"/>
      <c r="S263" s="52">
        <v>0</v>
      </c>
      <c r="T263" s="52">
        <v>0</v>
      </c>
      <c r="U263" s="52">
        <v>310</v>
      </c>
      <c r="V263" s="52">
        <f t="shared" si="13"/>
        <v>87.939862000000005</v>
      </c>
      <c r="W263" s="52">
        <f t="shared" si="14"/>
        <v>87.939862000000005</v>
      </c>
      <c r="X263" s="52">
        <f t="shared" ref="X263:X326" si="15">(V263-((K263*H263*L263*M263)+(S263*H263*T263*U263)))/Q263</f>
        <v>0</v>
      </c>
      <c r="Y263" s="52">
        <v>0</v>
      </c>
    </row>
    <row r="264" spans="1:25" x14ac:dyDescent="0.25">
      <c r="A264" s="52">
        <v>2007</v>
      </c>
      <c r="B264" s="52" t="s">
        <v>103</v>
      </c>
      <c r="C264" s="52" t="s">
        <v>175</v>
      </c>
      <c r="D264" s="52">
        <v>27120</v>
      </c>
      <c r="E264" s="52">
        <v>21134</v>
      </c>
      <c r="F264" s="52">
        <v>27</v>
      </c>
      <c r="G264" s="52" t="s">
        <v>89</v>
      </c>
      <c r="H264" s="52">
        <v>1138.5</v>
      </c>
      <c r="I264" s="52" t="s">
        <v>91</v>
      </c>
      <c r="J264" s="52" t="s">
        <v>71</v>
      </c>
      <c r="K264" s="52">
        <v>0.526586</v>
      </c>
      <c r="L264" s="52">
        <v>1</v>
      </c>
      <c r="M264" s="52">
        <v>1</v>
      </c>
      <c r="N264" s="52"/>
      <c r="O264" s="52">
        <v>0</v>
      </c>
      <c r="P264" s="52">
        <v>0</v>
      </c>
      <c r="Q264" s="52">
        <v>21</v>
      </c>
      <c r="R264" s="52"/>
      <c r="S264" s="52">
        <v>0</v>
      </c>
      <c r="T264" s="52">
        <v>0</v>
      </c>
      <c r="U264" s="52">
        <v>310</v>
      </c>
      <c r="V264" s="52">
        <f t="shared" si="13"/>
        <v>599.51816099999996</v>
      </c>
      <c r="W264" s="52">
        <f t="shared" si="14"/>
        <v>599.51816099999996</v>
      </c>
      <c r="X264" s="52">
        <f t="shared" si="15"/>
        <v>0</v>
      </c>
      <c r="Y264" s="52">
        <v>0</v>
      </c>
    </row>
    <row r="265" spans="1:25" x14ac:dyDescent="0.25">
      <c r="A265" s="52">
        <v>2007</v>
      </c>
      <c r="B265" s="52" t="s">
        <v>103</v>
      </c>
      <c r="C265" s="52" t="s">
        <v>175</v>
      </c>
      <c r="D265" s="52">
        <v>27130</v>
      </c>
      <c r="E265" s="52">
        <v>21133</v>
      </c>
      <c r="F265" s="52">
        <v>27</v>
      </c>
      <c r="G265" s="52" t="s">
        <v>89</v>
      </c>
      <c r="H265" s="52">
        <v>399</v>
      </c>
      <c r="I265" s="52" t="s">
        <v>91</v>
      </c>
      <c r="J265" s="52" t="s">
        <v>71</v>
      </c>
      <c r="K265" s="52">
        <v>0.526586</v>
      </c>
      <c r="L265" s="52">
        <v>1</v>
      </c>
      <c r="M265" s="52">
        <v>1</v>
      </c>
      <c r="N265" s="52"/>
      <c r="O265" s="52">
        <v>0</v>
      </c>
      <c r="P265" s="52">
        <v>0</v>
      </c>
      <c r="Q265" s="52">
        <v>21</v>
      </c>
      <c r="R265" s="52"/>
      <c r="S265" s="52">
        <v>0</v>
      </c>
      <c r="T265" s="52">
        <v>0</v>
      </c>
      <c r="U265" s="52">
        <v>310</v>
      </c>
      <c r="V265" s="52">
        <f t="shared" si="13"/>
        <v>210.10781399999999</v>
      </c>
      <c r="W265" s="52">
        <f t="shared" si="14"/>
        <v>210.10781399999999</v>
      </c>
      <c r="X265" s="52">
        <f t="shared" si="15"/>
        <v>0</v>
      </c>
      <c r="Y265" s="52">
        <v>0</v>
      </c>
    </row>
    <row r="266" spans="1:25" x14ac:dyDescent="0.25">
      <c r="A266" s="52">
        <v>2007</v>
      </c>
      <c r="B266" s="52" t="s">
        <v>103</v>
      </c>
      <c r="C266" s="52" t="s">
        <v>175</v>
      </c>
      <c r="D266" s="52">
        <v>27130</v>
      </c>
      <c r="E266" s="52">
        <v>21134</v>
      </c>
      <c r="F266" s="52">
        <v>27</v>
      </c>
      <c r="G266" s="52" t="s">
        <v>89</v>
      </c>
      <c r="H266" s="52">
        <v>320</v>
      </c>
      <c r="I266" s="52" t="s">
        <v>91</v>
      </c>
      <c r="J266" s="52" t="s">
        <v>71</v>
      </c>
      <c r="K266" s="52">
        <v>0.526586</v>
      </c>
      <c r="L266" s="52">
        <v>1</v>
      </c>
      <c r="M266" s="52">
        <v>1</v>
      </c>
      <c r="N266" s="52"/>
      <c r="O266" s="52">
        <v>0</v>
      </c>
      <c r="P266" s="52">
        <v>0</v>
      </c>
      <c r="Q266" s="52">
        <v>21</v>
      </c>
      <c r="R266" s="52"/>
      <c r="S266" s="52">
        <v>0</v>
      </c>
      <c r="T266" s="52">
        <v>0</v>
      </c>
      <c r="U266" s="52">
        <v>310</v>
      </c>
      <c r="V266" s="52">
        <f t="shared" si="13"/>
        <v>168.50752</v>
      </c>
      <c r="W266" s="52">
        <f t="shared" si="14"/>
        <v>168.50752</v>
      </c>
      <c r="X266" s="52">
        <f t="shared" si="15"/>
        <v>0</v>
      </c>
      <c r="Y266" s="52">
        <v>0</v>
      </c>
    </row>
    <row r="267" spans="1:25" x14ac:dyDescent="0.25">
      <c r="A267" s="52">
        <v>2007</v>
      </c>
      <c r="B267" s="52" t="s">
        <v>103</v>
      </c>
      <c r="C267" s="52" t="s">
        <v>175</v>
      </c>
      <c r="D267" s="52">
        <v>27130</v>
      </c>
      <c r="E267" s="52">
        <v>21134</v>
      </c>
      <c r="F267" s="52">
        <v>27</v>
      </c>
      <c r="G267" s="52" t="s">
        <v>89</v>
      </c>
      <c r="H267" s="52">
        <v>58911</v>
      </c>
      <c r="I267" s="52" t="s">
        <v>91</v>
      </c>
      <c r="J267" s="52" t="s">
        <v>71</v>
      </c>
      <c r="K267" s="52">
        <v>0.526586</v>
      </c>
      <c r="L267" s="52">
        <v>1</v>
      </c>
      <c r="M267" s="52">
        <v>1</v>
      </c>
      <c r="N267" s="52"/>
      <c r="O267" s="52">
        <v>0</v>
      </c>
      <c r="P267" s="52">
        <v>0</v>
      </c>
      <c r="Q267" s="52">
        <v>21</v>
      </c>
      <c r="R267" s="52"/>
      <c r="S267" s="52">
        <v>0</v>
      </c>
      <c r="T267" s="52">
        <v>0</v>
      </c>
      <c r="U267" s="52">
        <v>310</v>
      </c>
      <c r="V267" s="52">
        <f t="shared" si="13"/>
        <v>31021.707846000001</v>
      </c>
      <c r="W267" s="52">
        <f t="shared" si="14"/>
        <v>31021.707846000001</v>
      </c>
      <c r="X267" s="52">
        <f t="shared" si="15"/>
        <v>0</v>
      </c>
      <c r="Y267" s="52">
        <v>0</v>
      </c>
    </row>
    <row r="268" spans="1:25" x14ac:dyDescent="0.25">
      <c r="A268" s="52">
        <v>2007</v>
      </c>
      <c r="B268" s="52" t="s">
        <v>103</v>
      </c>
      <c r="C268" s="52" t="s">
        <v>175</v>
      </c>
      <c r="D268" s="52">
        <v>27130</v>
      </c>
      <c r="E268" s="52">
        <v>21134</v>
      </c>
      <c r="F268" s="52">
        <v>27</v>
      </c>
      <c r="G268" s="52" t="s">
        <v>89</v>
      </c>
      <c r="H268" s="52">
        <v>15268</v>
      </c>
      <c r="I268" s="52" t="s">
        <v>91</v>
      </c>
      <c r="J268" s="52" t="s">
        <v>71</v>
      </c>
      <c r="K268" s="52">
        <v>0.526586</v>
      </c>
      <c r="L268" s="52">
        <v>1</v>
      </c>
      <c r="M268" s="52">
        <v>1</v>
      </c>
      <c r="N268" s="52"/>
      <c r="O268" s="52">
        <v>0</v>
      </c>
      <c r="P268" s="52">
        <v>0</v>
      </c>
      <c r="Q268" s="52">
        <v>21</v>
      </c>
      <c r="R268" s="52"/>
      <c r="S268" s="52">
        <v>0</v>
      </c>
      <c r="T268" s="52">
        <v>0</v>
      </c>
      <c r="U268" s="52">
        <v>310</v>
      </c>
      <c r="V268" s="52">
        <f t="shared" si="13"/>
        <v>8039.9150479999998</v>
      </c>
      <c r="W268" s="52">
        <f t="shared" si="14"/>
        <v>8039.9150479999998</v>
      </c>
      <c r="X268" s="52">
        <f t="shared" si="15"/>
        <v>0</v>
      </c>
      <c r="Y268" s="52">
        <v>0</v>
      </c>
    </row>
    <row r="269" spans="1:25" x14ac:dyDescent="0.25">
      <c r="A269" s="52">
        <v>2007</v>
      </c>
      <c r="B269" s="52" t="s">
        <v>103</v>
      </c>
      <c r="C269" s="52" t="s">
        <v>175</v>
      </c>
      <c r="D269" s="52">
        <v>27130</v>
      </c>
      <c r="E269" s="52">
        <v>21134</v>
      </c>
      <c r="F269" s="52">
        <v>27</v>
      </c>
      <c r="G269" s="52" t="s">
        <v>89</v>
      </c>
      <c r="H269" s="52">
        <v>22356</v>
      </c>
      <c r="I269" s="52" t="s">
        <v>91</v>
      </c>
      <c r="J269" s="52" t="s">
        <v>71</v>
      </c>
      <c r="K269" s="52">
        <v>0.526586</v>
      </c>
      <c r="L269" s="52">
        <v>1</v>
      </c>
      <c r="M269" s="52">
        <v>1</v>
      </c>
      <c r="N269" s="52"/>
      <c r="O269" s="52">
        <v>0</v>
      </c>
      <c r="P269" s="52">
        <v>0</v>
      </c>
      <c r="Q269" s="52">
        <v>21</v>
      </c>
      <c r="R269" s="52"/>
      <c r="S269" s="52">
        <v>0</v>
      </c>
      <c r="T269" s="52">
        <v>0</v>
      </c>
      <c r="U269" s="52">
        <v>310</v>
      </c>
      <c r="V269" s="52">
        <f t="shared" si="13"/>
        <v>11772.356615999999</v>
      </c>
      <c r="W269" s="52">
        <f t="shared" si="14"/>
        <v>11772.356615999999</v>
      </c>
      <c r="X269" s="52">
        <f t="shared" si="15"/>
        <v>0</v>
      </c>
      <c r="Y269" s="52">
        <v>0</v>
      </c>
    </row>
    <row r="270" spans="1:25" x14ac:dyDescent="0.25">
      <c r="A270" s="52">
        <v>2007</v>
      </c>
      <c r="B270" s="52" t="s">
        <v>103</v>
      </c>
      <c r="C270" s="52" t="s">
        <v>175</v>
      </c>
      <c r="D270" s="52">
        <v>27130</v>
      </c>
      <c r="E270" s="52">
        <v>21134</v>
      </c>
      <c r="F270" s="52">
        <v>27</v>
      </c>
      <c r="G270" s="52" t="s">
        <v>89</v>
      </c>
      <c r="H270" s="52">
        <v>20869</v>
      </c>
      <c r="I270" s="52" t="s">
        <v>91</v>
      </c>
      <c r="J270" s="52" t="s">
        <v>71</v>
      </c>
      <c r="K270" s="52">
        <v>0.526586</v>
      </c>
      <c r="L270" s="52">
        <v>1</v>
      </c>
      <c r="M270" s="52">
        <v>1</v>
      </c>
      <c r="N270" s="52"/>
      <c r="O270" s="52">
        <v>0</v>
      </c>
      <c r="P270" s="52">
        <v>0</v>
      </c>
      <c r="Q270" s="52">
        <v>21</v>
      </c>
      <c r="R270" s="52"/>
      <c r="S270" s="52">
        <v>0</v>
      </c>
      <c r="T270" s="52">
        <v>0</v>
      </c>
      <c r="U270" s="52">
        <v>310</v>
      </c>
      <c r="V270" s="52">
        <f t="shared" si="13"/>
        <v>10989.323234</v>
      </c>
      <c r="W270" s="52">
        <f t="shared" si="14"/>
        <v>10989.323234</v>
      </c>
      <c r="X270" s="52">
        <f t="shared" si="15"/>
        <v>0</v>
      </c>
      <c r="Y270" s="52">
        <v>0</v>
      </c>
    </row>
    <row r="271" spans="1:25" x14ac:dyDescent="0.25">
      <c r="A271" s="52">
        <v>2007</v>
      </c>
      <c r="B271" s="52" t="s">
        <v>103</v>
      </c>
      <c r="C271" s="52" t="s">
        <v>175</v>
      </c>
      <c r="D271" s="52">
        <v>27130</v>
      </c>
      <c r="E271" s="52">
        <v>21134</v>
      </c>
      <c r="F271" s="52">
        <v>27</v>
      </c>
      <c r="G271" s="52" t="s">
        <v>89</v>
      </c>
      <c r="H271" s="52">
        <v>18676</v>
      </c>
      <c r="I271" s="52" t="s">
        <v>91</v>
      </c>
      <c r="J271" s="52" t="s">
        <v>71</v>
      </c>
      <c r="K271" s="52">
        <v>0.526586</v>
      </c>
      <c r="L271" s="52">
        <v>1</v>
      </c>
      <c r="M271" s="52">
        <v>1</v>
      </c>
      <c r="N271" s="52"/>
      <c r="O271" s="52">
        <v>0</v>
      </c>
      <c r="P271" s="52">
        <v>0</v>
      </c>
      <c r="Q271" s="52">
        <v>21</v>
      </c>
      <c r="R271" s="52"/>
      <c r="S271" s="52">
        <v>0</v>
      </c>
      <c r="T271" s="52">
        <v>0</v>
      </c>
      <c r="U271" s="52">
        <v>310</v>
      </c>
      <c r="V271" s="52">
        <f t="shared" si="13"/>
        <v>9834.5201359999992</v>
      </c>
      <c r="W271" s="52">
        <f t="shared" si="14"/>
        <v>9834.5201359999992</v>
      </c>
      <c r="X271" s="52">
        <f t="shared" si="15"/>
        <v>0</v>
      </c>
      <c r="Y271" s="52">
        <v>0</v>
      </c>
    </row>
    <row r="272" spans="1:25" x14ac:dyDescent="0.25">
      <c r="A272" s="52">
        <v>2007</v>
      </c>
      <c r="B272" s="52" t="s">
        <v>103</v>
      </c>
      <c r="C272" s="52" t="s">
        <v>175</v>
      </c>
      <c r="D272" s="52">
        <v>27130</v>
      </c>
      <c r="E272" s="52">
        <v>21134</v>
      </c>
      <c r="F272" s="52">
        <v>27</v>
      </c>
      <c r="G272" s="52" t="s">
        <v>89</v>
      </c>
      <c r="H272" s="52">
        <v>19677</v>
      </c>
      <c r="I272" s="52" t="s">
        <v>91</v>
      </c>
      <c r="J272" s="52" t="s">
        <v>71</v>
      </c>
      <c r="K272" s="52">
        <v>0.526586</v>
      </c>
      <c r="L272" s="52">
        <v>1</v>
      </c>
      <c r="M272" s="52">
        <v>1</v>
      </c>
      <c r="N272" s="52"/>
      <c r="O272" s="52">
        <v>0</v>
      </c>
      <c r="P272" s="52">
        <v>0</v>
      </c>
      <c r="Q272" s="52">
        <v>21</v>
      </c>
      <c r="R272" s="52"/>
      <c r="S272" s="52">
        <v>0</v>
      </c>
      <c r="T272" s="52">
        <v>0</v>
      </c>
      <c r="U272" s="52">
        <v>310</v>
      </c>
      <c r="V272" s="52">
        <f t="shared" si="13"/>
        <v>10361.632722</v>
      </c>
      <c r="W272" s="52">
        <f t="shared" si="14"/>
        <v>10361.632722</v>
      </c>
      <c r="X272" s="52">
        <f t="shared" si="15"/>
        <v>0</v>
      </c>
      <c r="Y272" s="52">
        <v>0</v>
      </c>
    </row>
    <row r="273" spans="1:25" x14ac:dyDescent="0.25">
      <c r="A273" s="52">
        <v>2007</v>
      </c>
      <c r="B273" s="52" t="s">
        <v>103</v>
      </c>
      <c r="C273" s="52" t="s">
        <v>175</v>
      </c>
      <c r="D273" s="52">
        <v>27130</v>
      </c>
      <c r="E273" s="52">
        <v>21134</v>
      </c>
      <c r="F273" s="52">
        <v>27</v>
      </c>
      <c r="G273" s="52" t="s">
        <v>89</v>
      </c>
      <c r="H273" s="52">
        <v>32734</v>
      </c>
      <c r="I273" s="52" t="s">
        <v>91</v>
      </c>
      <c r="J273" s="52" t="s">
        <v>71</v>
      </c>
      <c r="K273" s="52">
        <v>0.526586</v>
      </c>
      <c r="L273" s="52">
        <v>1</v>
      </c>
      <c r="M273" s="52">
        <v>1</v>
      </c>
      <c r="N273" s="52"/>
      <c r="O273" s="52">
        <v>0</v>
      </c>
      <c r="P273" s="52">
        <v>0</v>
      </c>
      <c r="Q273" s="52">
        <v>21</v>
      </c>
      <c r="R273" s="52"/>
      <c r="S273" s="52">
        <v>0</v>
      </c>
      <c r="T273" s="52">
        <v>0</v>
      </c>
      <c r="U273" s="52">
        <v>310</v>
      </c>
      <c r="V273" s="52">
        <f t="shared" si="13"/>
        <v>17237.266124000002</v>
      </c>
      <c r="W273" s="52">
        <f t="shared" si="14"/>
        <v>17237.266124000002</v>
      </c>
      <c r="X273" s="52">
        <f t="shared" si="15"/>
        <v>0</v>
      </c>
      <c r="Y273" s="52">
        <v>0</v>
      </c>
    </row>
    <row r="274" spans="1:25" x14ac:dyDescent="0.25">
      <c r="A274" s="52">
        <v>2007</v>
      </c>
      <c r="B274" s="52" t="s">
        <v>103</v>
      </c>
      <c r="C274" s="52" t="s">
        <v>175</v>
      </c>
      <c r="D274" s="52">
        <v>27130</v>
      </c>
      <c r="E274" s="52">
        <v>21134</v>
      </c>
      <c r="F274" s="52">
        <v>27</v>
      </c>
      <c r="G274" s="52" t="s">
        <v>89</v>
      </c>
      <c r="H274" s="52">
        <v>19070</v>
      </c>
      <c r="I274" s="52" t="s">
        <v>91</v>
      </c>
      <c r="J274" s="52" t="s">
        <v>71</v>
      </c>
      <c r="K274" s="52">
        <v>0.526586</v>
      </c>
      <c r="L274" s="52">
        <v>1</v>
      </c>
      <c r="M274" s="52">
        <v>1</v>
      </c>
      <c r="N274" s="52"/>
      <c r="O274" s="52">
        <v>0</v>
      </c>
      <c r="P274" s="52">
        <v>0</v>
      </c>
      <c r="Q274" s="52">
        <v>21</v>
      </c>
      <c r="R274" s="52"/>
      <c r="S274" s="52">
        <v>0</v>
      </c>
      <c r="T274" s="52">
        <v>0</v>
      </c>
      <c r="U274" s="52">
        <v>310</v>
      </c>
      <c r="V274" s="52">
        <f t="shared" si="13"/>
        <v>10041.99502</v>
      </c>
      <c r="W274" s="52">
        <f t="shared" si="14"/>
        <v>10041.99502</v>
      </c>
      <c r="X274" s="52">
        <f t="shared" si="15"/>
        <v>0</v>
      </c>
      <c r="Y274" s="52">
        <v>0</v>
      </c>
    </row>
    <row r="275" spans="1:25" x14ac:dyDescent="0.25">
      <c r="A275" s="52">
        <v>2007</v>
      </c>
      <c r="B275" s="52" t="s">
        <v>103</v>
      </c>
      <c r="C275" s="52" t="s">
        <v>175</v>
      </c>
      <c r="D275" s="52">
        <v>27130</v>
      </c>
      <c r="E275" s="52">
        <v>21134</v>
      </c>
      <c r="F275" s="52">
        <v>27</v>
      </c>
      <c r="G275" s="52" t="s">
        <v>89</v>
      </c>
      <c r="H275" s="52">
        <v>1131</v>
      </c>
      <c r="I275" s="52" t="s">
        <v>91</v>
      </c>
      <c r="J275" s="52" t="s">
        <v>71</v>
      </c>
      <c r="K275" s="52">
        <v>0.526586</v>
      </c>
      <c r="L275" s="52">
        <v>1</v>
      </c>
      <c r="M275" s="52">
        <v>1</v>
      </c>
      <c r="N275" s="52"/>
      <c r="O275" s="52">
        <v>0</v>
      </c>
      <c r="P275" s="52">
        <v>0</v>
      </c>
      <c r="Q275" s="52">
        <v>21</v>
      </c>
      <c r="R275" s="52"/>
      <c r="S275" s="52">
        <v>0</v>
      </c>
      <c r="T275" s="52">
        <v>0</v>
      </c>
      <c r="U275" s="52">
        <v>310</v>
      </c>
      <c r="V275" s="52">
        <f t="shared" si="13"/>
        <v>595.56876599999998</v>
      </c>
      <c r="W275" s="52">
        <f t="shared" si="14"/>
        <v>595.56876599999998</v>
      </c>
      <c r="X275" s="52">
        <f t="shared" si="15"/>
        <v>0</v>
      </c>
      <c r="Y275" s="52">
        <v>0</v>
      </c>
    </row>
    <row r="276" spans="1:25" x14ac:dyDescent="0.25">
      <c r="A276" s="52">
        <v>2007</v>
      </c>
      <c r="B276" s="52" t="s">
        <v>103</v>
      </c>
      <c r="C276" s="52" t="s">
        <v>175</v>
      </c>
      <c r="D276" s="52">
        <v>27130</v>
      </c>
      <c r="E276" s="52">
        <v>21134</v>
      </c>
      <c r="F276" s="52">
        <v>27</v>
      </c>
      <c r="G276" s="52" t="s">
        <v>89</v>
      </c>
      <c r="H276" s="52">
        <v>97317</v>
      </c>
      <c r="I276" s="52" t="s">
        <v>91</v>
      </c>
      <c r="J276" s="52" t="s">
        <v>71</v>
      </c>
      <c r="K276" s="52">
        <v>0.526586</v>
      </c>
      <c r="L276" s="52">
        <v>1</v>
      </c>
      <c r="M276" s="52">
        <v>1</v>
      </c>
      <c r="N276" s="52"/>
      <c r="O276" s="52">
        <v>0</v>
      </c>
      <c r="P276" s="52">
        <v>0</v>
      </c>
      <c r="Q276" s="52">
        <v>21</v>
      </c>
      <c r="R276" s="52"/>
      <c r="S276" s="52">
        <v>0</v>
      </c>
      <c r="T276" s="52">
        <v>0</v>
      </c>
      <c r="U276" s="52">
        <v>310</v>
      </c>
      <c r="V276" s="52">
        <f t="shared" si="13"/>
        <v>51245.769761999996</v>
      </c>
      <c r="W276" s="52">
        <f t="shared" si="14"/>
        <v>51245.769761999996</v>
      </c>
      <c r="X276" s="52">
        <f t="shared" si="15"/>
        <v>0</v>
      </c>
      <c r="Y276" s="52">
        <v>0</v>
      </c>
    </row>
    <row r="277" spans="1:25" x14ac:dyDescent="0.25">
      <c r="A277" s="52">
        <v>2007</v>
      </c>
      <c r="B277" s="52" t="s">
        <v>103</v>
      </c>
      <c r="C277" s="52" t="s">
        <v>175</v>
      </c>
      <c r="D277" s="52">
        <v>27130</v>
      </c>
      <c r="E277" s="52">
        <v>21134</v>
      </c>
      <c r="F277" s="52">
        <v>27</v>
      </c>
      <c r="G277" s="52" t="s">
        <v>89</v>
      </c>
      <c r="H277" s="52">
        <v>6378</v>
      </c>
      <c r="I277" s="52" t="s">
        <v>91</v>
      </c>
      <c r="J277" s="52" t="s">
        <v>71</v>
      </c>
      <c r="K277" s="52">
        <v>0.526586</v>
      </c>
      <c r="L277" s="52">
        <v>1</v>
      </c>
      <c r="M277" s="52">
        <v>1</v>
      </c>
      <c r="N277" s="52"/>
      <c r="O277" s="52">
        <v>0</v>
      </c>
      <c r="P277" s="52">
        <v>0</v>
      </c>
      <c r="Q277" s="52">
        <v>21</v>
      </c>
      <c r="R277" s="52"/>
      <c r="S277" s="52">
        <v>0</v>
      </c>
      <c r="T277" s="52">
        <v>0</v>
      </c>
      <c r="U277" s="52">
        <v>310</v>
      </c>
      <c r="V277" s="52">
        <f t="shared" si="13"/>
        <v>3358.5655080000001</v>
      </c>
      <c r="W277" s="52">
        <f t="shared" si="14"/>
        <v>3358.5655080000001</v>
      </c>
      <c r="X277" s="52">
        <f t="shared" si="15"/>
        <v>0</v>
      </c>
      <c r="Y277" s="52">
        <v>0</v>
      </c>
    </row>
    <row r="278" spans="1:25" x14ac:dyDescent="0.25">
      <c r="A278" s="52">
        <v>2007</v>
      </c>
      <c r="B278" s="52" t="s">
        <v>103</v>
      </c>
      <c r="C278" s="52" t="s">
        <v>175</v>
      </c>
      <c r="D278" s="52">
        <v>27130</v>
      </c>
      <c r="E278" s="52">
        <v>21134</v>
      </c>
      <c r="F278" s="52">
        <v>27</v>
      </c>
      <c r="G278" s="52" t="s">
        <v>89</v>
      </c>
      <c r="H278" s="52">
        <v>27244</v>
      </c>
      <c r="I278" s="52" t="s">
        <v>91</v>
      </c>
      <c r="J278" s="52" t="s">
        <v>71</v>
      </c>
      <c r="K278" s="52">
        <v>0.526586</v>
      </c>
      <c r="L278" s="52">
        <v>1</v>
      </c>
      <c r="M278" s="52">
        <v>1</v>
      </c>
      <c r="N278" s="52"/>
      <c r="O278" s="52">
        <v>0</v>
      </c>
      <c r="P278" s="52">
        <v>0</v>
      </c>
      <c r="Q278" s="52">
        <v>21</v>
      </c>
      <c r="R278" s="52"/>
      <c r="S278" s="52">
        <v>0</v>
      </c>
      <c r="T278" s="52">
        <v>0</v>
      </c>
      <c r="U278" s="52">
        <v>310</v>
      </c>
      <c r="V278" s="52">
        <f t="shared" si="13"/>
        <v>14346.308983999999</v>
      </c>
      <c r="W278" s="52">
        <f t="shared" si="14"/>
        <v>14346.308983999999</v>
      </c>
      <c r="X278" s="52">
        <f t="shared" si="15"/>
        <v>0</v>
      </c>
      <c r="Y278" s="52">
        <v>0</v>
      </c>
    </row>
    <row r="279" spans="1:25" x14ac:dyDescent="0.25">
      <c r="A279" s="52">
        <v>2007</v>
      </c>
      <c r="B279" s="52" t="s">
        <v>103</v>
      </c>
      <c r="C279" s="52" t="s">
        <v>175</v>
      </c>
      <c r="D279" s="52">
        <v>27130</v>
      </c>
      <c r="E279" s="52">
        <v>21134</v>
      </c>
      <c r="F279" s="52">
        <v>27</v>
      </c>
      <c r="G279" s="52" t="s">
        <v>89</v>
      </c>
      <c r="H279" s="52">
        <v>17080</v>
      </c>
      <c r="I279" s="52" t="s">
        <v>91</v>
      </c>
      <c r="J279" s="52" t="s">
        <v>71</v>
      </c>
      <c r="K279" s="52">
        <v>0.526586</v>
      </c>
      <c r="L279" s="52">
        <v>1</v>
      </c>
      <c r="M279" s="52">
        <v>1</v>
      </c>
      <c r="N279" s="52"/>
      <c r="O279" s="52">
        <v>0</v>
      </c>
      <c r="P279" s="52">
        <v>0</v>
      </c>
      <c r="Q279" s="52">
        <v>21</v>
      </c>
      <c r="R279" s="52"/>
      <c r="S279" s="52">
        <v>0</v>
      </c>
      <c r="T279" s="52">
        <v>0</v>
      </c>
      <c r="U279" s="52">
        <v>310</v>
      </c>
      <c r="V279" s="52">
        <f t="shared" si="13"/>
        <v>8994.0888799999993</v>
      </c>
      <c r="W279" s="52">
        <f t="shared" si="14"/>
        <v>8994.0888799999993</v>
      </c>
      <c r="X279" s="52">
        <f t="shared" si="15"/>
        <v>0</v>
      </c>
      <c r="Y279" s="52">
        <v>0</v>
      </c>
    </row>
    <row r="280" spans="1:25" x14ac:dyDescent="0.25">
      <c r="A280" s="52">
        <v>2007</v>
      </c>
      <c r="B280" s="52" t="s">
        <v>103</v>
      </c>
      <c r="C280" s="52" t="s">
        <v>175</v>
      </c>
      <c r="D280" s="52">
        <v>27130</v>
      </c>
      <c r="E280" s="52">
        <v>21134</v>
      </c>
      <c r="F280" s="52">
        <v>27</v>
      </c>
      <c r="G280" s="52" t="s">
        <v>89</v>
      </c>
      <c r="H280" s="52">
        <v>22989</v>
      </c>
      <c r="I280" s="52" t="s">
        <v>91</v>
      </c>
      <c r="J280" s="52" t="s">
        <v>71</v>
      </c>
      <c r="K280" s="52">
        <v>0.526586</v>
      </c>
      <c r="L280" s="52">
        <v>1</v>
      </c>
      <c r="M280" s="52">
        <v>1</v>
      </c>
      <c r="N280" s="52"/>
      <c r="O280" s="52">
        <v>0</v>
      </c>
      <c r="P280" s="52">
        <v>0</v>
      </c>
      <c r="Q280" s="52">
        <v>21</v>
      </c>
      <c r="R280" s="52"/>
      <c r="S280" s="52">
        <v>0</v>
      </c>
      <c r="T280" s="52">
        <v>0</v>
      </c>
      <c r="U280" s="52">
        <v>310</v>
      </c>
      <c r="V280" s="52">
        <f t="shared" si="13"/>
        <v>12105.685554</v>
      </c>
      <c r="W280" s="52">
        <f t="shared" si="14"/>
        <v>12105.685554</v>
      </c>
      <c r="X280" s="52">
        <f t="shared" si="15"/>
        <v>0</v>
      </c>
      <c r="Y280" s="52">
        <v>0</v>
      </c>
    </row>
    <row r="281" spans="1:25" x14ac:dyDescent="0.25">
      <c r="A281" s="52">
        <v>2007</v>
      </c>
      <c r="B281" s="52" t="s">
        <v>103</v>
      </c>
      <c r="C281" s="52" t="s">
        <v>175</v>
      </c>
      <c r="D281" s="52">
        <v>27141</v>
      </c>
      <c r="E281" s="52">
        <v>21133</v>
      </c>
      <c r="F281" s="52">
        <v>27</v>
      </c>
      <c r="G281" s="52" t="s">
        <v>89</v>
      </c>
      <c r="H281" s="52">
        <v>2434.6219999999998</v>
      </c>
      <c r="I281" s="52" t="s">
        <v>91</v>
      </c>
      <c r="J281" s="52" t="s">
        <v>71</v>
      </c>
      <c r="K281" s="52">
        <v>0.526586</v>
      </c>
      <c r="L281" s="52">
        <v>1</v>
      </c>
      <c r="M281" s="52">
        <v>1</v>
      </c>
      <c r="N281" s="52"/>
      <c r="O281" s="52">
        <v>0</v>
      </c>
      <c r="P281" s="52">
        <v>0</v>
      </c>
      <c r="Q281" s="52">
        <v>21</v>
      </c>
      <c r="R281" s="52"/>
      <c r="S281" s="52">
        <v>0</v>
      </c>
      <c r="T281" s="52">
        <v>0</v>
      </c>
      <c r="U281" s="52">
        <v>310</v>
      </c>
      <c r="V281" s="52">
        <f t="shared" si="13"/>
        <v>1282.0378604919999</v>
      </c>
      <c r="W281" s="52">
        <f t="shared" si="14"/>
        <v>1282.0378604919999</v>
      </c>
      <c r="X281" s="52">
        <f t="shared" si="15"/>
        <v>0</v>
      </c>
      <c r="Y281" s="52">
        <v>0</v>
      </c>
    </row>
    <row r="282" spans="1:25" x14ac:dyDescent="0.25">
      <c r="A282" s="52">
        <v>2007</v>
      </c>
      <c r="B282" s="52" t="s">
        <v>103</v>
      </c>
      <c r="C282" s="52" t="s">
        <v>175</v>
      </c>
      <c r="D282" s="52">
        <v>27141</v>
      </c>
      <c r="E282" s="52">
        <v>21134</v>
      </c>
      <c r="F282" s="52">
        <v>27</v>
      </c>
      <c r="G282" s="52" t="s">
        <v>89</v>
      </c>
      <c r="H282" s="52">
        <v>1426</v>
      </c>
      <c r="I282" s="52" t="s">
        <v>91</v>
      </c>
      <c r="J282" s="52" t="s">
        <v>71</v>
      </c>
      <c r="K282" s="52">
        <v>0.526586</v>
      </c>
      <c r="L282" s="52">
        <v>1</v>
      </c>
      <c r="M282" s="52">
        <v>1</v>
      </c>
      <c r="N282" s="52"/>
      <c r="O282" s="52">
        <v>0</v>
      </c>
      <c r="P282" s="52">
        <v>0</v>
      </c>
      <c r="Q282" s="52">
        <v>21</v>
      </c>
      <c r="R282" s="52"/>
      <c r="S282" s="52">
        <v>0</v>
      </c>
      <c r="T282" s="52">
        <v>0</v>
      </c>
      <c r="U282" s="52">
        <v>310</v>
      </c>
      <c r="V282" s="52">
        <f t="shared" si="13"/>
        <v>750.91163600000004</v>
      </c>
      <c r="W282" s="52">
        <f t="shared" si="14"/>
        <v>750.91163600000004</v>
      </c>
      <c r="X282" s="52">
        <f t="shared" si="15"/>
        <v>0</v>
      </c>
      <c r="Y282" s="52">
        <v>0</v>
      </c>
    </row>
    <row r="283" spans="1:25" x14ac:dyDescent="0.25">
      <c r="A283" s="52">
        <v>2007</v>
      </c>
      <c r="B283" s="52" t="s">
        <v>103</v>
      </c>
      <c r="C283" s="52" t="s">
        <v>175</v>
      </c>
      <c r="D283" s="52">
        <v>27141</v>
      </c>
      <c r="E283" s="52">
        <v>21134</v>
      </c>
      <c r="F283" s="52">
        <v>27</v>
      </c>
      <c r="G283" s="52" t="s">
        <v>89</v>
      </c>
      <c r="H283" s="52">
        <v>8592</v>
      </c>
      <c r="I283" s="52" t="s">
        <v>91</v>
      </c>
      <c r="J283" s="52" t="s">
        <v>71</v>
      </c>
      <c r="K283" s="52">
        <v>0.526586</v>
      </c>
      <c r="L283" s="52">
        <v>1</v>
      </c>
      <c r="M283" s="52">
        <v>1</v>
      </c>
      <c r="N283" s="52"/>
      <c r="O283" s="52">
        <v>0</v>
      </c>
      <c r="P283" s="52">
        <v>0</v>
      </c>
      <c r="Q283" s="52">
        <v>21</v>
      </c>
      <c r="R283" s="52"/>
      <c r="S283" s="52">
        <v>0</v>
      </c>
      <c r="T283" s="52">
        <v>0</v>
      </c>
      <c r="U283" s="52">
        <v>310</v>
      </c>
      <c r="V283" s="52">
        <f t="shared" si="13"/>
        <v>4524.4269119999999</v>
      </c>
      <c r="W283" s="52">
        <f t="shared" si="14"/>
        <v>4524.4269119999999</v>
      </c>
      <c r="X283" s="52">
        <f t="shared" si="15"/>
        <v>0</v>
      </c>
      <c r="Y283" s="52">
        <v>0</v>
      </c>
    </row>
    <row r="284" spans="1:25" x14ac:dyDescent="0.25">
      <c r="A284" s="52">
        <v>2007</v>
      </c>
      <c r="B284" s="52" t="s">
        <v>103</v>
      </c>
      <c r="C284" s="52" t="s">
        <v>175</v>
      </c>
      <c r="D284" s="52">
        <v>27141</v>
      </c>
      <c r="E284" s="52">
        <v>21134</v>
      </c>
      <c r="F284" s="52">
        <v>27</v>
      </c>
      <c r="G284" s="52" t="s">
        <v>89</v>
      </c>
      <c r="H284" s="52">
        <v>734014</v>
      </c>
      <c r="I284" s="52" t="s">
        <v>91</v>
      </c>
      <c r="J284" s="52" t="s">
        <v>71</v>
      </c>
      <c r="K284" s="52">
        <v>0.526586</v>
      </c>
      <c r="L284" s="52">
        <v>1</v>
      </c>
      <c r="M284" s="52">
        <v>1</v>
      </c>
      <c r="N284" s="52"/>
      <c r="O284" s="52">
        <v>0</v>
      </c>
      <c r="P284" s="52">
        <v>0</v>
      </c>
      <c r="Q284" s="52">
        <v>21</v>
      </c>
      <c r="R284" s="52"/>
      <c r="S284" s="52">
        <v>0</v>
      </c>
      <c r="T284" s="52">
        <v>0</v>
      </c>
      <c r="U284" s="52">
        <v>310</v>
      </c>
      <c r="V284" s="52">
        <f t="shared" si="13"/>
        <v>386521.49620400002</v>
      </c>
      <c r="W284" s="52">
        <f t="shared" si="14"/>
        <v>386521.49620400002</v>
      </c>
      <c r="X284" s="52">
        <f t="shared" si="15"/>
        <v>0</v>
      </c>
      <c r="Y284" s="52">
        <v>0</v>
      </c>
    </row>
    <row r="285" spans="1:25" x14ac:dyDescent="0.25">
      <c r="A285" s="52">
        <v>2007</v>
      </c>
      <c r="B285" s="52" t="s">
        <v>103</v>
      </c>
      <c r="C285" s="52" t="s">
        <v>175</v>
      </c>
      <c r="D285" s="52">
        <v>27141</v>
      </c>
      <c r="E285" s="52">
        <v>21134</v>
      </c>
      <c r="F285" s="52">
        <v>27</v>
      </c>
      <c r="G285" s="52" t="s">
        <v>89</v>
      </c>
      <c r="H285" s="52">
        <v>622</v>
      </c>
      <c r="I285" s="52" t="s">
        <v>91</v>
      </c>
      <c r="J285" s="52" t="s">
        <v>71</v>
      </c>
      <c r="K285" s="52">
        <v>0.526586</v>
      </c>
      <c r="L285" s="52">
        <v>1</v>
      </c>
      <c r="M285" s="52">
        <v>1</v>
      </c>
      <c r="N285" s="52"/>
      <c r="O285" s="52">
        <v>0</v>
      </c>
      <c r="P285" s="52">
        <v>0</v>
      </c>
      <c r="Q285" s="52">
        <v>21</v>
      </c>
      <c r="R285" s="52"/>
      <c r="S285" s="52">
        <v>0</v>
      </c>
      <c r="T285" s="52">
        <v>0</v>
      </c>
      <c r="U285" s="52">
        <v>310</v>
      </c>
      <c r="V285" s="52">
        <f t="shared" si="13"/>
        <v>327.53649200000001</v>
      </c>
      <c r="W285" s="52">
        <f t="shared" si="14"/>
        <v>327.53649200000001</v>
      </c>
      <c r="X285" s="52">
        <f t="shared" si="15"/>
        <v>0</v>
      </c>
      <c r="Y285" s="52">
        <v>0</v>
      </c>
    </row>
    <row r="286" spans="1:25" x14ac:dyDescent="0.25">
      <c r="A286" s="52">
        <v>2007</v>
      </c>
      <c r="B286" s="52" t="s">
        <v>103</v>
      </c>
      <c r="C286" s="52" t="s">
        <v>175</v>
      </c>
      <c r="D286" s="52">
        <v>27141</v>
      </c>
      <c r="E286" s="52">
        <v>21134</v>
      </c>
      <c r="F286" s="52">
        <v>27</v>
      </c>
      <c r="G286" s="52" t="s">
        <v>89</v>
      </c>
      <c r="H286" s="52">
        <v>1868</v>
      </c>
      <c r="I286" s="52" t="s">
        <v>91</v>
      </c>
      <c r="J286" s="52" t="s">
        <v>71</v>
      </c>
      <c r="K286" s="52">
        <v>0.526586</v>
      </c>
      <c r="L286" s="52">
        <v>1</v>
      </c>
      <c r="M286" s="52">
        <v>1</v>
      </c>
      <c r="N286" s="52"/>
      <c r="O286" s="52">
        <v>0</v>
      </c>
      <c r="P286" s="52">
        <v>0</v>
      </c>
      <c r="Q286" s="52">
        <v>21</v>
      </c>
      <c r="R286" s="52"/>
      <c r="S286" s="52">
        <v>0</v>
      </c>
      <c r="T286" s="52">
        <v>0</v>
      </c>
      <c r="U286" s="52">
        <v>310</v>
      </c>
      <c r="V286" s="52">
        <f t="shared" si="13"/>
        <v>983.66264799999999</v>
      </c>
      <c r="W286" s="52">
        <f t="shared" si="14"/>
        <v>983.66264799999999</v>
      </c>
      <c r="X286" s="52">
        <f t="shared" si="15"/>
        <v>0</v>
      </c>
      <c r="Y286" s="52">
        <v>0</v>
      </c>
    </row>
    <row r="287" spans="1:25" x14ac:dyDescent="0.25">
      <c r="A287" s="52">
        <v>2007</v>
      </c>
      <c r="B287" s="52" t="s">
        <v>103</v>
      </c>
      <c r="C287" s="52" t="s">
        <v>175</v>
      </c>
      <c r="D287" s="52">
        <v>27141</v>
      </c>
      <c r="E287" s="52">
        <v>21134</v>
      </c>
      <c r="F287" s="52">
        <v>27</v>
      </c>
      <c r="G287" s="52" t="s">
        <v>89</v>
      </c>
      <c r="H287" s="52">
        <v>1782</v>
      </c>
      <c r="I287" s="52" t="s">
        <v>91</v>
      </c>
      <c r="J287" s="52" t="s">
        <v>71</v>
      </c>
      <c r="K287" s="52">
        <v>0.526586</v>
      </c>
      <c r="L287" s="52">
        <v>1</v>
      </c>
      <c r="M287" s="52">
        <v>1</v>
      </c>
      <c r="N287" s="52"/>
      <c r="O287" s="52">
        <v>0</v>
      </c>
      <c r="P287" s="52">
        <v>0</v>
      </c>
      <c r="Q287" s="52">
        <v>21</v>
      </c>
      <c r="R287" s="52"/>
      <c r="S287" s="52">
        <v>0</v>
      </c>
      <c r="T287" s="52">
        <v>0</v>
      </c>
      <c r="U287" s="52">
        <v>310</v>
      </c>
      <c r="V287" s="52">
        <f t="shared" si="13"/>
        <v>938.37625200000002</v>
      </c>
      <c r="W287" s="52">
        <f t="shared" si="14"/>
        <v>938.37625200000002</v>
      </c>
      <c r="X287" s="52">
        <f t="shared" si="15"/>
        <v>0</v>
      </c>
      <c r="Y287" s="52">
        <v>0</v>
      </c>
    </row>
    <row r="288" spans="1:25" x14ac:dyDescent="0.25">
      <c r="A288" s="52">
        <v>2007</v>
      </c>
      <c r="B288" s="52" t="s">
        <v>103</v>
      </c>
      <c r="C288" s="52" t="s">
        <v>175</v>
      </c>
      <c r="D288" s="52">
        <v>27142</v>
      </c>
      <c r="E288" s="52">
        <v>21134</v>
      </c>
      <c r="F288" s="52">
        <v>27</v>
      </c>
      <c r="G288" s="52" t="s">
        <v>89</v>
      </c>
      <c r="H288" s="52">
        <v>6853</v>
      </c>
      <c r="I288" s="52" t="s">
        <v>91</v>
      </c>
      <c r="J288" s="52" t="s">
        <v>71</v>
      </c>
      <c r="K288" s="52">
        <v>0.526586</v>
      </c>
      <c r="L288" s="52">
        <v>1</v>
      </c>
      <c r="M288" s="52">
        <v>1</v>
      </c>
      <c r="N288" s="52"/>
      <c r="O288" s="52">
        <v>0</v>
      </c>
      <c r="P288" s="52">
        <v>0</v>
      </c>
      <c r="Q288" s="52">
        <v>21</v>
      </c>
      <c r="R288" s="52"/>
      <c r="S288" s="52">
        <v>0</v>
      </c>
      <c r="T288" s="52">
        <v>0</v>
      </c>
      <c r="U288" s="52">
        <v>310</v>
      </c>
      <c r="V288" s="52">
        <f t="shared" si="13"/>
        <v>3608.6938580000001</v>
      </c>
      <c r="W288" s="52">
        <f t="shared" si="14"/>
        <v>3608.6938580000001</v>
      </c>
      <c r="X288" s="52">
        <f t="shared" si="15"/>
        <v>0</v>
      </c>
      <c r="Y288" s="52">
        <v>0</v>
      </c>
    </row>
    <row r="289" spans="1:25" x14ac:dyDescent="0.25">
      <c r="A289" s="52">
        <v>2007</v>
      </c>
      <c r="B289" s="52" t="s">
        <v>103</v>
      </c>
      <c r="C289" s="52" t="s">
        <v>175</v>
      </c>
      <c r="D289" s="52">
        <v>27143</v>
      </c>
      <c r="E289" s="52">
        <v>21134</v>
      </c>
      <c r="F289" s="52">
        <v>27</v>
      </c>
      <c r="G289" s="52" t="s">
        <v>89</v>
      </c>
      <c r="H289" s="52">
        <v>1982</v>
      </c>
      <c r="I289" s="52" t="s">
        <v>91</v>
      </c>
      <c r="J289" s="52" t="s">
        <v>71</v>
      </c>
      <c r="K289" s="52">
        <v>0.526586</v>
      </c>
      <c r="L289" s="52">
        <v>1</v>
      </c>
      <c r="M289" s="52">
        <v>1</v>
      </c>
      <c r="N289" s="52"/>
      <c r="O289" s="52">
        <v>0</v>
      </c>
      <c r="P289" s="52">
        <v>0</v>
      </c>
      <c r="Q289" s="52">
        <v>21</v>
      </c>
      <c r="R289" s="52"/>
      <c r="S289" s="52">
        <v>0</v>
      </c>
      <c r="T289" s="52">
        <v>0</v>
      </c>
      <c r="U289" s="52">
        <v>310</v>
      </c>
      <c r="V289" s="52">
        <f t="shared" si="13"/>
        <v>1043.693452</v>
      </c>
      <c r="W289" s="52">
        <f t="shared" si="14"/>
        <v>1043.693452</v>
      </c>
      <c r="X289" s="52">
        <f t="shared" si="15"/>
        <v>0</v>
      </c>
      <c r="Y289" s="52">
        <v>0</v>
      </c>
    </row>
    <row r="290" spans="1:25" x14ac:dyDescent="0.25">
      <c r="A290" s="52">
        <v>2007</v>
      </c>
      <c r="B290" s="52" t="s">
        <v>103</v>
      </c>
      <c r="C290" s="52" t="s">
        <v>175</v>
      </c>
      <c r="D290" s="52">
        <v>27151</v>
      </c>
      <c r="E290" s="52">
        <v>21134</v>
      </c>
      <c r="F290" s="52">
        <v>27</v>
      </c>
      <c r="G290" s="52" t="s">
        <v>89</v>
      </c>
      <c r="H290" s="52">
        <v>2430</v>
      </c>
      <c r="I290" s="52" t="s">
        <v>91</v>
      </c>
      <c r="J290" s="52" t="s">
        <v>71</v>
      </c>
      <c r="K290" s="52">
        <v>0.526586</v>
      </c>
      <c r="L290" s="52">
        <v>1</v>
      </c>
      <c r="M290" s="52">
        <v>1</v>
      </c>
      <c r="N290" s="52"/>
      <c r="O290" s="52">
        <v>0</v>
      </c>
      <c r="P290" s="52">
        <v>0</v>
      </c>
      <c r="Q290" s="52">
        <v>21</v>
      </c>
      <c r="R290" s="52"/>
      <c r="S290" s="52">
        <v>0</v>
      </c>
      <c r="T290" s="52">
        <v>0</v>
      </c>
      <c r="U290" s="52">
        <v>310</v>
      </c>
      <c r="V290" s="52">
        <f t="shared" si="13"/>
        <v>1279.6039800000001</v>
      </c>
      <c r="W290" s="52">
        <f t="shared" si="14"/>
        <v>1279.6039800000001</v>
      </c>
      <c r="X290" s="52">
        <f t="shared" si="15"/>
        <v>0</v>
      </c>
      <c r="Y290" s="52">
        <v>0</v>
      </c>
    </row>
    <row r="291" spans="1:25" x14ac:dyDescent="0.25">
      <c r="A291" s="52">
        <v>2007</v>
      </c>
      <c r="B291" s="52" t="s">
        <v>103</v>
      </c>
      <c r="C291" s="52" t="s">
        <v>175</v>
      </c>
      <c r="D291" s="52">
        <v>27151</v>
      </c>
      <c r="E291" s="52">
        <v>21134</v>
      </c>
      <c r="F291" s="52">
        <v>27</v>
      </c>
      <c r="G291" s="52" t="s">
        <v>89</v>
      </c>
      <c r="H291" s="52">
        <v>498433</v>
      </c>
      <c r="I291" s="52" t="s">
        <v>91</v>
      </c>
      <c r="J291" s="52" t="s">
        <v>71</v>
      </c>
      <c r="K291" s="52">
        <v>0.526586</v>
      </c>
      <c r="L291" s="52">
        <v>1</v>
      </c>
      <c r="M291" s="52">
        <v>1</v>
      </c>
      <c r="N291" s="52"/>
      <c r="O291" s="52">
        <v>0</v>
      </c>
      <c r="P291" s="52">
        <v>0</v>
      </c>
      <c r="Q291" s="52">
        <v>21</v>
      </c>
      <c r="R291" s="52"/>
      <c r="S291" s="52">
        <v>0</v>
      </c>
      <c r="T291" s="52">
        <v>0</v>
      </c>
      <c r="U291" s="52">
        <v>310</v>
      </c>
      <c r="V291" s="52">
        <f t="shared" si="13"/>
        <v>262467.83973800001</v>
      </c>
      <c r="W291" s="52">
        <f t="shared" si="14"/>
        <v>262467.83973800001</v>
      </c>
      <c r="X291" s="52">
        <f t="shared" si="15"/>
        <v>0</v>
      </c>
      <c r="Y291" s="52">
        <v>0</v>
      </c>
    </row>
    <row r="292" spans="1:25" x14ac:dyDescent="0.25">
      <c r="A292" s="52">
        <v>2007</v>
      </c>
      <c r="B292" s="52" t="s">
        <v>103</v>
      </c>
      <c r="C292" s="52" t="s">
        <v>175</v>
      </c>
      <c r="D292" s="52">
        <v>27151</v>
      </c>
      <c r="E292" s="52">
        <v>21134</v>
      </c>
      <c r="F292" s="52">
        <v>27</v>
      </c>
      <c r="G292" s="52" t="s">
        <v>89</v>
      </c>
      <c r="H292" s="52">
        <v>3887</v>
      </c>
      <c r="I292" s="52" t="s">
        <v>91</v>
      </c>
      <c r="J292" s="52" t="s">
        <v>71</v>
      </c>
      <c r="K292" s="52">
        <v>0.526586</v>
      </c>
      <c r="L292" s="52">
        <v>1</v>
      </c>
      <c r="M292" s="52">
        <v>1</v>
      </c>
      <c r="N292" s="52"/>
      <c r="O292" s="52">
        <v>0</v>
      </c>
      <c r="P292" s="52">
        <v>0</v>
      </c>
      <c r="Q292" s="52">
        <v>21</v>
      </c>
      <c r="R292" s="52"/>
      <c r="S292" s="52">
        <v>0</v>
      </c>
      <c r="T292" s="52">
        <v>0</v>
      </c>
      <c r="U292" s="52">
        <v>310</v>
      </c>
      <c r="V292" s="52">
        <f t="shared" si="13"/>
        <v>2046.839782</v>
      </c>
      <c r="W292" s="52">
        <f t="shared" si="14"/>
        <v>2046.839782</v>
      </c>
      <c r="X292" s="52">
        <f t="shared" si="15"/>
        <v>0</v>
      </c>
      <c r="Y292" s="52">
        <v>0</v>
      </c>
    </row>
    <row r="293" spans="1:25" x14ac:dyDescent="0.25">
      <c r="A293" s="52">
        <v>2007</v>
      </c>
      <c r="B293" s="52" t="s">
        <v>103</v>
      </c>
      <c r="C293" s="52" t="s">
        <v>175</v>
      </c>
      <c r="D293" s="52">
        <v>27151</v>
      </c>
      <c r="E293" s="52">
        <v>21134</v>
      </c>
      <c r="F293" s="52">
        <v>27</v>
      </c>
      <c r="G293" s="52" t="s">
        <v>89</v>
      </c>
      <c r="H293" s="52">
        <v>2219</v>
      </c>
      <c r="I293" s="52" t="s">
        <v>91</v>
      </c>
      <c r="J293" s="52" t="s">
        <v>71</v>
      </c>
      <c r="K293" s="52">
        <v>0.526586</v>
      </c>
      <c r="L293" s="52">
        <v>1</v>
      </c>
      <c r="M293" s="52">
        <v>1</v>
      </c>
      <c r="N293" s="52"/>
      <c r="O293" s="52">
        <v>0</v>
      </c>
      <c r="P293" s="52">
        <v>0</v>
      </c>
      <c r="Q293" s="52">
        <v>21</v>
      </c>
      <c r="R293" s="52"/>
      <c r="S293" s="52">
        <v>0</v>
      </c>
      <c r="T293" s="52">
        <v>0</v>
      </c>
      <c r="U293" s="52">
        <v>310</v>
      </c>
      <c r="V293" s="52">
        <f t="shared" si="13"/>
        <v>1168.494334</v>
      </c>
      <c r="W293" s="52">
        <f t="shared" si="14"/>
        <v>1168.494334</v>
      </c>
      <c r="X293" s="52">
        <f t="shared" si="15"/>
        <v>0</v>
      </c>
      <c r="Y293" s="52">
        <v>0</v>
      </c>
    </row>
    <row r="294" spans="1:25" x14ac:dyDescent="0.25">
      <c r="A294" s="52">
        <v>2007</v>
      </c>
      <c r="B294" s="52" t="s">
        <v>103</v>
      </c>
      <c r="C294" s="52" t="s">
        <v>175</v>
      </c>
      <c r="D294" s="52">
        <v>27151</v>
      </c>
      <c r="E294" s="52">
        <v>21134</v>
      </c>
      <c r="F294" s="52">
        <v>27</v>
      </c>
      <c r="G294" s="52" t="s">
        <v>89</v>
      </c>
      <c r="H294" s="52">
        <v>21160</v>
      </c>
      <c r="I294" s="52" t="s">
        <v>91</v>
      </c>
      <c r="J294" s="52" t="s">
        <v>71</v>
      </c>
      <c r="K294" s="52">
        <v>0.526586</v>
      </c>
      <c r="L294" s="52">
        <v>1</v>
      </c>
      <c r="M294" s="52">
        <v>1</v>
      </c>
      <c r="N294" s="52"/>
      <c r="O294" s="52">
        <v>0</v>
      </c>
      <c r="P294" s="52">
        <v>0</v>
      </c>
      <c r="Q294" s="52">
        <v>21</v>
      </c>
      <c r="R294" s="52"/>
      <c r="S294" s="52">
        <v>0</v>
      </c>
      <c r="T294" s="52">
        <v>0</v>
      </c>
      <c r="U294" s="52">
        <v>310</v>
      </c>
      <c r="V294" s="52">
        <f t="shared" si="13"/>
        <v>11142.55976</v>
      </c>
      <c r="W294" s="52">
        <f t="shared" si="14"/>
        <v>11142.55976</v>
      </c>
      <c r="X294" s="52">
        <f t="shared" si="15"/>
        <v>0</v>
      </c>
      <c r="Y294" s="52">
        <v>0</v>
      </c>
    </row>
    <row r="295" spans="1:25" x14ac:dyDescent="0.25">
      <c r="A295" s="52">
        <v>2007</v>
      </c>
      <c r="B295" s="52" t="s">
        <v>103</v>
      </c>
      <c r="C295" s="52" t="s">
        <v>175</v>
      </c>
      <c r="D295" s="52">
        <v>27152</v>
      </c>
      <c r="E295" s="52">
        <v>21133</v>
      </c>
      <c r="F295" s="52">
        <v>0</v>
      </c>
      <c r="G295" s="52"/>
      <c r="H295" s="52">
        <v>69</v>
      </c>
      <c r="I295" s="52" t="s">
        <v>91</v>
      </c>
      <c r="J295" s="52" t="s">
        <v>71</v>
      </c>
      <c r="K295" s="52">
        <v>0.526586</v>
      </c>
      <c r="L295" s="52">
        <v>1</v>
      </c>
      <c r="M295" s="52">
        <v>1</v>
      </c>
      <c r="N295" s="52"/>
      <c r="O295" s="52">
        <v>0</v>
      </c>
      <c r="P295" s="52">
        <v>0</v>
      </c>
      <c r="Q295" s="52">
        <v>21</v>
      </c>
      <c r="R295" s="52"/>
      <c r="S295" s="52">
        <v>0</v>
      </c>
      <c r="T295" s="52">
        <v>0</v>
      </c>
      <c r="U295" s="52">
        <v>310</v>
      </c>
      <c r="V295" s="52">
        <f t="shared" si="13"/>
        <v>36.334434000000002</v>
      </c>
      <c r="W295" s="52">
        <f t="shared" si="14"/>
        <v>36.334434000000002</v>
      </c>
      <c r="X295" s="52">
        <f t="shared" si="15"/>
        <v>0</v>
      </c>
      <c r="Y295" s="52">
        <v>0</v>
      </c>
    </row>
    <row r="296" spans="1:25" x14ac:dyDescent="0.25">
      <c r="A296" s="52">
        <v>2007</v>
      </c>
      <c r="B296" s="52" t="s">
        <v>103</v>
      </c>
      <c r="C296" s="52" t="s">
        <v>175</v>
      </c>
      <c r="D296" s="52">
        <v>27152</v>
      </c>
      <c r="E296" s="52">
        <v>21134</v>
      </c>
      <c r="F296" s="52">
        <v>27</v>
      </c>
      <c r="G296" s="52" t="s">
        <v>89</v>
      </c>
      <c r="H296" s="52">
        <v>18304</v>
      </c>
      <c r="I296" s="52" t="s">
        <v>91</v>
      </c>
      <c r="J296" s="52" t="s">
        <v>71</v>
      </c>
      <c r="K296" s="52">
        <v>0.526586</v>
      </c>
      <c r="L296" s="52">
        <v>1</v>
      </c>
      <c r="M296" s="52">
        <v>1</v>
      </c>
      <c r="N296" s="52"/>
      <c r="O296" s="52">
        <v>0</v>
      </c>
      <c r="P296" s="52">
        <v>0</v>
      </c>
      <c r="Q296" s="52">
        <v>21</v>
      </c>
      <c r="R296" s="52"/>
      <c r="S296" s="52">
        <v>0</v>
      </c>
      <c r="T296" s="52">
        <v>0</v>
      </c>
      <c r="U296" s="52">
        <v>310</v>
      </c>
      <c r="V296" s="52">
        <f t="shared" si="13"/>
        <v>9638.6301440000007</v>
      </c>
      <c r="W296" s="52">
        <f t="shared" si="14"/>
        <v>9638.6301440000007</v>
      </c>
      <c r="X296" s="52">
        <f t="shared" si="15"/>
        <v>0</v>
      </c>
      <c r="Y296" s="52">
        <v>0</v>
      </c>
    </row>
    <row r="297" spans="1:25" x14ac:dyDescent="0.25">
      <c r="A297" s="52">
        <v>2007</v>
      </c>
      <c r="B297" s="52" t="s">
        <v>103</v>
      </c>
      <c r="C297" s="52" t="s">
        <v>175</v>
      </c>
      <c r="D297" s="52">
        <v>27152</v>
      </c>
      <c r="E297" s="52">
        <v>21134</v>
      </c>
      <c r="F297" s="52">
        <v>27</v>
      </c>
      <c r="G297" s="52" t="s">
        <v>89</v>
      </c>
      <c r="H297" s="52">
        <v>15315</v>
      </c>
      <c r="I297" s="52" t="s">
        <v>91</v>
      </c>
      <c r="J297" s="52" t="s">
        <v>71</v>
      </c>
      <c r="K297" s="52">
        <v>0.526586</v>
      </c>
      <c r="L297" s="52">
        <v>1</v>
      </c>
      <c r="M297" s="52">
        <v>1</v>
      </c>
      <c r="N297" s="52"/>
      <c r="O297" s="52">
        <v>0</v>
      </c>
      <c r="P297" s="52">
        <v>0</v>
      </c>
      <c r="Q297" s="52">
        <v>21</v>
      </c>
      <c r="R297" s="52"/>
      <c r="S297" s="52">
        <v>0</v>
      </c>
      <c r="T297" s="52">
        <v>0</v>
      </c>
      <c r="U297" s="52">
        <v>310</v>
      </c>
      <c r="V297" s="52">
        <f t="shared" si="13"/>
        <v>8064.6645900000003</v>
      </c>
      <c r="W297" s="52">
        <f t="shared" si="14"/>
        <v>8064.6645900000003</v>
      </c>
      <c r="X297" s="52">
        <f t="shared" si="15"/>
        <v>0</v>
      </c>
      <c r="Y297" s="52">
        <v>0</v>
      </c>
    </row>
    <row r="298" spans="1:25" x14ac:dyDescent="0.25">
      <c r="A298" s="52">
        <v>2007</v>
      </c>
      <c r="B298" s="52" t="s">
        <v>103</v>
      </c>
      <c r="C298" s="52" t="s">
        <v>175</v>
      </c>
      <c r="D298" s="52">
        <v>27152</v>
      </c>
      <c r="E298" s="52">
        <v>21134</v>
      </c>
      <c r="F298" s="52">
        <v>27</v>
      </c>
      <c r="G298" s="52" t="s">
        <v>89</v>
      </c>
      <c r="H298" s="52">
        <v>246200</v>
      </c>
      <c r="I298" s="52" t="s">
        <v>91</v>
      </c>
      <c r="J298" s="52" t="s">
        <v>71</v>
      </c>
      <c r="K298" s="52">
        <v>0.526586</v>
      </c>
      <c r="L298" s="52">
        <v>1</v>
      </c>
      <c r="M298" s="52">
        <v>1</v>
      </c>
      <c r="N298" s="52"/>
      <c r="O298" s="52">
        <v>0</v>
      </c>
      <c r="P298" s="52">
        <v>0</v>
      </c>
      <c r="Q298" s="52">
        <v>21</v>
      </c>
      <c r="R298" s="52"/>
      <c r="S298" s="52">
        <v>0</v>
      </c>
      <c r="T298" s="52">
        <v>0</v>
      </c>
      <c r="U298" s="52">
        <v>310</v>
      </c>
      <c r="V298" s="52">
        <f t="shared" si="13"/>
        <v>129645.47319999999</v>
      </c>
      <c r="W298" s="52">
        <f t="shared" si="14"/>
        <v>129645.47319999999</v>
      </c>
      <c r="X298" s="52">
        <f t="shared" si="15"/>
        <v>0</v>
      </c>
      <c r="Y298" s="52">
        <v>0</v>
      </c>
    </row>
    <row r="299" spans="1:25" x14ac:dyDescent="0.25">
      <c r="A299" s="52">
        <v>2007</v>
      </c>
      <c r="B299" s="52" t="s">
        <v>103</v>
      </c>
      <c r="C299" s="52" t="s">
        <v>175</v>
      </c>
      <c r="D299" s="52">
        <v>27152</v>
      </c>
      <c r="E299" s="52">
        <v>21134</v>
      </c>
      <c r="F299" s="52">
        <v>27</v>
      </c>
      <c r="G299" s="52" t="s">
        <v>89</v>
      </c>
      <c r="H299" s="52">
        <v>209361</v>
      </c>
      <c r="I299" s="52" t="s">
        <v>91</v>
      </c>
      <c r="J299" s="52" t="s">
        <v>71</v>
      </c>
      <c r="K299" s="52">
        <v>0.526586</v>
      </c>
      <c r="L299" s="52">
        <v>1</v>
      </c>
      <c r="M299" s="52">
        <v>1</v>
      </c>
      <c r="N299" s="52"/>
      <c r="O299" s="52">
        <v>0</v>
      </c>
      <c r="P299" s="52">
        <v>0</v>
      </c>
      <c r="Q299" s="52">
        <v>21</v>
      </c>
      <c r="R299" s="52"/>
      <c r="S299" s="52">
        <v>0</v>
      </c>
      <c r="T299" s="52">
        <v>0</v>
      </c>
      <c r="U299" s="52">
        <v>310</v>
      </c>
      <c r="V299" s="52">
        <f t="shared" si="13"/>
        <v>110246.57154600001</v>
      </c>
      <c r="W299" s="52">
        <f t="shared" si="14"/>
        <v>110246.57154600001</v>
      </c>
      <c r="X299" s="52">
        <f t="shared" si="15"/>
        <v>0</v>
      </c>
      <c r="Y299" s="52">
        <v>0</v>
      </c>
    </row>
    <row r="300" spans="1:25" x14ac:dyDescent="0.25">
      <c r="A300" s="52">
        <v>2007</v>
      </c>
      <c r="B300" s="52" t="s">
        <v>103</v>
      </c>
      <c r="C300" s="52" t="s">
        <v>175</v>
      </c>
      <c r="D300" s="52">
        <v>27161</v>
      </c>
      <c r="E300" s="52">
        <v>21134</v>
      </c>
      <c r="F300" s="52">
        <v>27</v>
      </c>
      <c r="G300" s="52" t="s">
        <v>89</v>
      </c>
      <c r="H300" s="52">
        <v>658488</v>
      </c>
      <c r="I300" s="52" t="s">
        <v>91</v>
      </c>
      <c r="J300" s="52" t="s">
        <v>71</v>
      </c>
      <c r="K300" s="52">
        <v>0.526586</v>
      </c>
      <c r="L300" s="52">
        <v>1</v>
      </c>
      <c r="M300" s="52">
        <v>1</v>
      </c>
      <c r="N300" s="52"/>
      <c r="O300" s="52">
        <v>0</v>
      </c>
      <c r="P300" s="52">
        <v>0</v>
      </c>
      <c r="Q300" s="52">
        <v>21</v>
      </c>
      <c r="R300" s="52"/>
      <c r="S300" s="52">
        <v>0</v>
      </c>
      <c r="T300" s="52">
        <v>0</v>
      </c>
      <c r="U300" s="52">
        <v>310</v>
      </c>
      <c r="V300" s="52">
        <f t="shared" si="13"/>
        <v>346750.56196800002</v>
      </c>
      <c r="W300" s="52">
        <f t="shared" si="14"/>
        <v>346750.56196800002</v>
      </c>
      <c r="X300" s="52">
        <f t="shared" si="15"/>
        <v>0</v>
      </c>
      <c r="Y300" s="52">
        <v>0</v>
      </c>
    </row>
    <row r="301" spans="1:25" x14ac:dyDescent="0.25">
      <c r="A301" s="52">
        <v>2007</v>
      </c>
      <c r="B301" s="52" t="s">
        <v>103</v>
      </c>
      <c r="C301" s="52" t="s">
        <v>175</v>
      </c>
      <c r="D301" s="52">
        <v>27162</v>
      </c>
      <c r="E301" s="52">
        <v>21134</v>
      </c>
      <c r="F301" s="52">
        <v>27</v>
      </c>
      <c r="G301" s="52" t="s">
        <v>89</v>
      </c>
      <c r="H301" s="52">
        <v>17905</v>
      </c>
      <c r="I301" s="52" t="s">
        <v>91</v>
      </c>
      <c r="J301" s="52" t="s">
        <v>71</v>
      </c>
      <c r="K301" s="52">
        <v>0.526586</v>
      </c>
      <c r="L301" s="52">
        <v>1</v>
      </c>
      <c r="M301" s="52">
        <v>1</v>
      </c>
      <c r="N301" s="52"/>
      <c r="O301" s="52">
        <v>0</v>
      </c>
      <c r="P301" s="52">
        <v>0</v>
      </c>
      <c r="Q301" s="52">
        <v>21</v>
      </c>
      <c r="R301" s="52"/>
      <c r="S301" s="52">
        <v>0</v>
      </c>
      <c r="T301" s="52">
        <v>0</v>
      </c>
      <c r="U301" s="52">
        <v>310</v>
      </c>
      <c r="V301" s="52">
        <f t="shared" si="13"/>
        <v>9428.5223299999998</v>
      </c>
      <c r="W301" s="52">
        <f t="shared" si="14"/>
        <v>9428.5223299999998</v>
      </c>
      <c r="X301" s="52">
        <f t="shared" si="15"/>
        <v>0</v>
      </c>
      <c r="Y301" s="52">
        <v>0</v>
      </c>
    </row>
    <row r="302" spans="1:25" x14ac:dyDescent="0.25">
      <c r="A302" s="52">
        <v>2007</v>
      </c>
      <c r="B302" s="52" t="s">
        <v>103</v>
      </c>
      <c r="C302" s="52" t="s">
        <v>175</v>
      </c>
      <c r="D302" s="52">
        <v>27162</v>
      </c>
      <c r="E302" s="52">
        <v>21134</v>
      </c>
      <c r="F302" s="52">
        <v>27</v>
      </c>
      <c r="G302" s="52" t="s">
        <v>89</v>
      </c>
      <c r="H302" s="52">
        <v>2471</v>
      </c>
      <c r="I302" s="52" t="s">
        <v>91</v>
      </c>
      <c r="J302" s="52" t="s">
        <v>71</v>
      </c>
      <c r="K302" s="52">
        <v>0.526586</v>
      </c>
      <c r="L302" s="52">
        <v>1</v>
      </c>
      <c r="M302" s="52">
        <v>1</v>
      </c>
      <c r="N302" s="52"/>
      <c r="O302" s="52">
        <v>0</v>
      </c>
      <c r="P302" s="52">
        <v>0</v>
      </c>
      <c r="Q302" s="52">
        <v>21</v>
      </c>
      <c r="R302" s="52"/>
      <c r="S302" s="52">
        <v>0</v>
      </c>
      <c r="T302" s="52">
        <v>0</v>
      </c>
      <c r="U302" s="52">
        <v>310</v>
      </c>
      <c r="V302" s="52">
        <f t="shared" si="13"/>
        <v>1301.1940059999999</v>
      </c>
      <c r="W302" s="52">
        <f t="shared" si="14"/>
        <v>1301.1940059999999</v>
      </c>
      <c r="X302" s="52">
        <f t="shared" si="15"/>
        <v>0</v>
      </c>
      <c r="Y302" s="52">
        <v>0</v>
      </c>
    </row>
    <row r="303" spans="1:25" x14ac:dyDescent="0.25">
      <c r="A303" s="52">
        <v>2007</v>
      </c>
      <c r="B303" s="52" t="s">
        <v>103</v>
      </c>
      <c r="C303" s="52" t="s">
        <v>175</v>
      </c>
      <c r="D303" s="52">
        <v>27190</v>
      </c>
      <c r="E303" s="52">
        <v>21132</v>
      </c>
      <c r="F303" s="52">
        <v>27</v>
      </c>
      <c r="G303" s="52" t="s">
        <v>89</v>
      </c>
      <c r="H303" s="52">
        <v>2489.4499999999998</v>
      </c>
      <c r="I303" s="52" t="s">
        <v>91</v>
      </c>
      <c r="J303" s="52" t="s">
        <v>71</v>
      </c>
      <c r="K303" s="52">
        <v>0.526586</v>
      </c>
      <c r="L303" s="52">
        <v>1</v>
      </c>
      <c r="M303" s="52">
        <v>1</v>
      </c>
      <c r="N303" s="52"/>
      <c r="O303" s="52">
        <v>0</v>
      </c>
      <c r="P303" s="52">
        <v>0</v>
      </c>
      <c r="Q303" s="52">
        <v>21</v>
      </c>
      <c r="R303" s="52"/>
      <c r="S303" s="52">
        <v>0</v>
      </c>
      <c r="T303" s="52">
        <v>0</v>
      </c>
      <c r="U303" s="52">
        <v>310</v>
      </c>
      <c r="V303" s="52">
        <f t="shared" si="13"/>
        <v>1310.9095176999999</v>
      </c>
      <c r="W303" s="52">
        <f t="shared" si="14"/>
        <v>1310.9095176999999</v>
      </c>
      <c r="X303" s="52">
        <f t="shared" si="15"/>
        <v>0</v>
      </c>
      <c r="Y303" s="52">
        <v>0</v>
      </c>
    </row>
    <row r="304" spans="1:25" x14ac:dyDescent="0.25">
      <c r="A304" s="52">
        <v>2007</v>
      </c>
      <c r="B304" s="52" t="s">
        <v>103</v>
      </c>
      <c r="C304" s="52" t="s">
        <v>175</v>
      </c>
      <c r="D304" s="52">
        <v>27190</v>
      </c>
      <c r="E304" s="52">
        <v>21132</v>
      </c>
      <c r="F304" s="52">
        <v>27</v>
      </c>
      <c r="G304" s="52" t="s">
        <v>89</v>
      </c>
      <c r="H304" s="52">
        <v>7117.0780000000004</v>
      </c>
      <c r="I304" s="52" t="s">
        <v>91</v>
      </c>
      <c r="J304" s="52" t="s">
        <v>71</v>
      </c>
      <c r="K304" s="52">
        <v>0.526586</v>
      </c>
      <c r="L304" s="52">
        <v>1</v>
      </c>
      <c r="M304" s="52">
        <v>1</v>
      </c>
      <c r="N304" s="52"/>
      <c r="O304" s="52">
        <v>0</v>
      </c>
      <c r="P304" s="52">
        <v>0</v>
      </c>
      <c r="Q304" s="52">
        <v>21</v>
      </c>
      <c r="R304" s="52"/>
      <c r="S304" s="52">
        <v>0</v>
      </c>
      <c r="T304" s="52">
        <v>0</v>
      </c>
      <c r="U304" s="52">
        <v>310</v>
      </c>
      <c r="V304" s="52">
        <f t="shared" si="13"/>
        <v>3747.7536357080003</v>
      </c>
      <c r="W304" s="52">
        <f t="shared" si="14"/>
        <v>3747.7536357080003</v>
      </c>
      <c r="X304" s="52">
        <f t="shared" si="15"/>
        <v>0</v>
      </c>
      <c r="Y304" s="52">
        <v>0</v>
      </c>
    </row>
    <row r="305" spans="1:25" x14ac:dyDescent="0.25">
      <c r="A305" s="52">
        <v>2007</v>
      </c>
      <c r="B305" s="52" t="s">
        <v>103</v>
      </c>
      <c r="C305" s="52" t="s">
        <v>175</v>
      </c>
      <c r="D305" s="52">
        <v>27190</v>
      </c>
      <c r="E305" s="52">
        <v>21133</v>
      </c>
      <c r="F305" s="52">
        <v>27</v>
      </c>
      <c r="G305" s="52" t="s">
        <v>89</v>
      </c>
      <c r="H305" s="52">
        <v>3205</v>
      </c>
      <c r="I305" s="52" t="s">
        <v>91</v>
      </c>
      <c r="J305" s="52" t="s">
        <v>71</v>
      </c>
      <c r="K305" s="52">
        <v>0.526586</v>
      </c>
      <c r="L305" s="52">
        <v>1</v>
      </c>
      <c r="M305" s="52">
        <v>1</v>
      </c>
      <c r="N305" s="52"/>
      <c r="O305" s="52">
        <v>0</v>
      </c>
      <c r="P305" s="52">
        <v>0</v>
      </c>
      <c r="Q305" s="52">
        <v>21</v>
      </c>
      <c r="R305" s="52"/>
      <c r="S305" s="52">
        <v>0</v>
      </c>
      <c r="T305" s="52">
        <v>0</v>
      </c>
      <c r="U305" s="52">
        <v>310</v>
      </c>
      <c r="V305" s="52">
        <f t="shared" si="13"/>
        <v>1687.70813</v>
      </c>
      <c r="W305" s="52">
        <f t="shared" si="14"/>
        <v>1687.70813</v>
      </c>
      <c r="X305" s="52">
        <f t="shared" si="15"/>
        <v>0</v>
      </c>
      <c r="Y305" s="52">
        <v>0</v>
      </c>
    </row>
    <row r="306" spans="1:25" x14ac:dyDescent="0.25">
      <c r="A306" s="52">
        <v>2007</v>
      </c>
      <c r="B306" s="52" t="s">
        <v>103</v>
      </c>
      <c r="C306" s="52" t="s">
        <v>175</v>
      </c>
      <c r="D306" s="52">
        <v>27190</v>
      </c>
      <c r="E306" s="52">
        <v>21134</v>
      </c>
      <c r="F306" s="52">
        <v>27</v>
      </c>
      <c r="G306" s="52" t="s">
        <v>89</v>
      </c>
      <c r="H306" s="52">
        <v>9066</v>
      </c>
      <c r="I306" s="52" t="s">
        <v>91</v>
      </c>
      <c r="J306" s="52" t="s">
        <v>71</v>
      </c>
      <c r="K306" s="52">
        <v>0.526586</v>
      </c>
      <c r="L306" s="52">
        <v>1</v>
      </c>
      <c r="M306" s="52">
        <v>1</v>
      </c>
      <c r="N306" s="52"/>
      <c r="O306" s="52">
        <v>0</v>
      </c>
      <c r="P306" s="52">
        <v>0</v>
      </c>
      <c r="Q306" s="52">
        <v>21</v>
      </c>
      <c r="R306" s="52"/>
      <c r="S306" s="52">
        <v>0</v>
      </c>
      <c r="T306" s="52">
        <v>0</v>
      </c>
      <c r="U306" s="52">
        <v>310</v>
      </c>
      <c r="V306" s="52">
        <f t="shared" si="13"/>
        <v>4774.0286759999999</v>
      </c>
      <c r="W306" s="52">
        <f t="shared" si="14"/>
        <v>4774.0286759999999</v>
      </c>
      <c r="X306" s="52">
        <f t="shared" si="15"/>
        <v>0</v>
      </c>
      <c r="Y306" s="52">
        <v>0</v>
      </c>
    </row>
    <row r="307" spans="1:25" x14ac:dyDescent="0.25">
      <c r="A307" s="52">
        <v>2007</v>
      </c>
      <c r="B307" s="52" t="s">
        <v>103</v>
      </c>
      <c r="C307" s="52" t="s">
        <v>175</v>
      </c>
      <c r="D307" s="52">
        <v>27190</v>
      </c>
      <c r="E307" s="52">
        <v>21134</v>
      </c>
      <c r="F307" s="52">
        <v>27</v>
      </c>
      <c r="G307" s="52" t="s">
        <v>89</v>
      </c>
      <c r="H307" s="52">
        <v>10841</v>
      </c>
      <c r="I307" s="52" t="s">
        <v>91</v>
      </c>
      <c r="J307" s="52" t="s">
        <v>71</v>
      </c>
      <c r="K307" s="52">
        <v>0.526586</v>
      </c>
      <c r="L307" s="52">
        <v>1</v>
      </c>
      <c r="M307" s="52">
        <v>1</v>
      </c>
      <c r="N307" s="52"/>
      <c r="O307" s="52">
        <v>0</v>
      </c>
      <c r="P307" s="52">
        <v>0</v>
      </c>
      <c r="Q307" s="52">
        <v>21</v>
      </c>
      <c r="R307" s="52"/>
      <c r="S307" s="52">
        <v>0</v>
      </c>
      <c r="T307" s="52">
        <v>0</v>
      </c>
      <c r="U307" s="52">
        <v>310</v>
      </c>
      <c r="V307" s="52">
        <f t="shared" si="13"/>
        <v>5708.7188260000003</v>
      </c>
      <c r="W307" s="52">
        <f t="shared" si="14"/>
        <v>5708.7188260000003</v>
      </c>
      <c r="X307" s="52">
        <f t="shared" si="15"/>
        <v>0</v>
      </c>
      <c r="Y307" s="52">
        <v>0</v>
      </c>
    </row>
    <row r="308" spans="1:25" x14ac:dyDescent="0.25">
      <c r="A308" s="52">
        <v>2007</v>
      </c>
      <c r="B308" s="52" t="s">
        <v>103</v>
      </c>
      <c r="C308" s="52" t="s">
        <v>175</v>
      </c>
      <c r="D308" s="52">
        <v>27190</v>
      </c>
      <c r="E308" s="52">
        <v>21134</v>
      </c>
      <c r="F308" s="52">
        <v>27</v>
      </c>
      <c r="G308" s="52" t="s">
        <v>89</v>
      </c>
      <c r="H308" s="52">
        <v>2547.125</v>
      </c>
      <c r="I308" s="52" t="s">
        <v>91</v>
      </c>
      <c r="J308" s="52" t="s">
        <v>71</v>
      </c>
      <c r="K308" s="52">
        <v>0.526586</v>
      </c>
      <c r="L308" s="52">
        <v>1</v>
      </c>
      <c r="M308" s="52">
        <v>1</v>
      </c>
      <c r="N308" s="52"/>
      <c r="O308" s="52">
        <v>0</v>
      </c>
      <c r="P308" s="52">
        <v>0</v>
      </c>
      <c r="Q308" s="52">
        <v>21</v>
      </c>
      <c r="R308" s="52"/>
      <c r="S308" s="52">
        <v>0</v>
      </c>
      <c r="T308" s="52">
        <v>0</v>
      </c>
      <c r="U308" s="52">
        <v>310</v>
      </c>
      <c r="V308" s="52">
        <f t="shared" si="13"/>
        <v>1341.2803652499999</v>
      </c>
      <c r="W308" s="52">
        <f t="shared" si="14"/>
        <v>1341.2803652499999</v>
      </c>
      <c r="X308" s="52">
        <f t="shared" si="15"/>
        <v>0</v>
      </c>
      <c r="Y308" s="52">
        <v>0</v>
      </c>
    </row>
    <row r="309" spans="1:25" x14ac:dyDescent="0.25">
      <c r="A309" s="52">
        <v>2007</v>
      </c>
      <c r="B309" s="52" t="s">
        <v>103</v>
      </c>
      <c r="C309" s="52" t="s">
        <v>176</v>
      </c>
      <c r="D309" s="52">
        <v>27130</v>
      </c>
      <c r="E309" s="52">
        <v>21168</v>
      </c>
      <c r="F309" s="52">
        <v>27</v>
      </c>
      <c r="G309" s="52" t="s">
        <v>89</v>
      </c>
      <c r="H309" s="52">
        <v>109920</v>
      </c>
      <c r="I309" s="52" t="s">
        <v>91</v>
      </c>
      <c r="J309" s="52" t="s">
        <v>71</v>
      </c>
      <c r="K309" s="52">
        <v>0.45267000000000002</v>
      </c>
      <c r="L309" s="52">
        <v>1</v>
      </c>
      <c r="M309" s="52">
        <v>1</v>
      </c>
      <c r="N309" s="52"/>
      <c r="O309" s="52">
        <v>0</v>
      </c>
      <c r="P309" s="52">
        <v>0</v>
      </c>
      <c r="Q309" s="52">
        <v>21</v>
      </c>
      <c r="R309" s="52"/>
      <c r="S309" s="52">
        <v>0</v>
      </c>
      <c r="T309" s="52">
        <v>0</v>
      </c>
      <c r="U309" s="52">
        <v>310</v>
      </c>
      <c r="V309" s="52">
        <f t="shared" si="13"/>
        <v>49757.486400000002</v>
      </c>
      <c r="W309" s="52">
        <f t="shared" si="14"/>
        <v>49757.486400000002</v>
      </c>
      <c r="X309" s="52">
        <f t="shared" si="15"/>
        <v>0</v>
      </c>
      <c r="Y309" s="52">
        <v>0</v>
      </c>
    </row>
    <row r="310" spans="1:25" x14ac:dyDescent="0.25">
      <c r="A310" s="52">
        <v>2007</v>
      </c>
      <c r="B310" s="52" t="s">
        <v>103</v>
      </c>
      <c r="C310" s="52" t="s">
        <v>176</v>
      </c>
      <c r="D310" s="52">
        <v>27130</v>
      </c>
      <c r="E310" s="52">
        <v>21168</v>
      </c>
      <c r="F310" s="52">
        <v>27</v>
      </c>
      <c r="G310" s="52" t="s">
        <v>89</v>
      </c>
      <c r="H310" s="52">
        <v>19762</v>
      </c>
      <c r="I310" s="52" t="s">
        <v>91</v>
      </c>
      <c r="J310" s="52" t="s">
        <v>71</v>
      </c>
      <c r="K310" s="52">
        <v>0.45267000000000002</v>
      </c>
      <c r="L310" s="52">
        <v>1</v>
      </c>
      <c r="M310" s="52">
        <v>1</v>
      </c>
      <c r="N310" s="52"/>
      <c r="O310" s="52">
        <v>0</v>
      </c>
      <c r="P310" s="52">
        <v>0</v>
      </c>
      <c r="Q310" s="52">
        <v>21</v>
      </c>
      <c r="R310" s="52"/>
      <c r="S310" s="52">
        <v>0</v>
      </c>
      <c r="T310" s="52">
        <v>0</v>
      </c>
      <c r="U310" s="52">
        <v>310</v>
      </c>
      <c r="V310" s="52">
        <f t="shared" si="13"/>
        <v>8945.6645399999998</v>
      </c>
      <c r="W310" s="52">
        <f t="shared" si="14"/>
        <v>8945.6645399999998</v>
      </c>
      <c r="X310" s="52">
        <f t="shared" si="15"/>
        <v>0</v>
      </c>
      <c r="Y310" s="52">
        <v>0</v>
      </c>
    </row>
    <row r="311" spans="1:25" x14ac:dyDescent="0.25">
      <c r="A311" s="52">
        <v>2007</v>
      </c>
      <c r="B311" s="52" t="s">
        <v>103</v>
      </c>
      <c r="C311" s="52" t="s">
        <v>176</v>
      </c>
      <c r="D311" s="52">
        <v>27130</v>
      </c>
      <c r="E311" s="52">
        <v>21168</v>
      </c>
      <c r="F311" s="52">
        <v>27</v>
      </c>
      <c r="G311" s="52" t="s">
        <v>89</v>
      </c>
      <c r="H311" s="52">
        <v>93588</v>
      </c>
      <c r="I311" s="52" t="s">
        <v>91</v>
      </c>
      <c r="J311" s="52" t="s">
        <v>71</v>
      </c>
      <c r="K311" s="52">
        <v>0.45267000000000002</v>
      </c>
      <c r="L311" s="52">
        <v>1</v>
      </c>
      <c r="M311" s="52">
        <v>1</v>
      </c>
      <c r="N311" s="52"/>
      <c r="O311" s="52">
        <v>0</v>
      </c>
      <c r="P311" s="52">
        <v>0</v>
      </c>
      <c r="Q311" s="52">
        <v>21</v>
      </c>
      <c r="R311" s="52"/>
      <c r="S311" s="52">
        <v>0</v>
      </c>
      <c r="T311" s="52">
        <v>0</v>
      </c>
      <c r="U311" s="52">
        <v>310</v>
      </c>
      <c r="V311" s="52">
        <f t="shared" si="13"/>
        <v>42364.479960000004</v>
      </c>
      <c r="W311" s="52">
        <f t="shared" si="14"/>
        <v>42364.479960000004</v>
      </c>
      <c r="X311" s="52">
        <f t="shared" si="15"/>
        <v>0</v>
      </c>
      <c r="Y311" s="52">
        <v>0</v>
      </c>
    </row>
    <row r="312" spans="1:25" x14ac:dyDescent="0.25">
      <c r="A312" s="52">
        <v>2007</v>
      </c>
      <c r="B312" s="52" t="s">
        <v>103</v>
      </c>
      <c r="C312" s="52" t="s">
        <v>176</v>
      </c>
      <c r="D312" s="52">
        <v>27130</v>
      </c>
      <c r="E312" s="52">
        <v>21168</v>
      </c>
      <c r="F312" s="52">
        <v>27</v>
      </c>
      <c r="G312" s="52" t="s">
        <v>89</v>
      </c>
      <c r="H312" s="52">
        <v>29374</v>
      </c>
      <c r="I312" s="52" t="s">
        <v>91</v>
      </c>
      <c r="J312" s="52" t="s">
        <v>71</v>
      </c>
      <c r="K312" s="52">
        <v>0.45267000000000002</v>
      </c>
      <c r="L312" s="52">
        <v>1</v>
      </c>
      <c r="M312" s="52">
        <v>1</v>
      </c>
      <c r="N312" s="52"/>
      <c r="O312" s="52">
        <v>0</v>
      </c>
      <c r="P312" s="52">
        <v>0</v>
      </c>
      <c r="Q312" s="52">
        <v>21</v>
      </c>
      <c r="R312" s="52"/>
      <c r="S312" s="52">
        <v>0</v>
      </c>
      <c r="T312" s="52">
        <v>0</v>
      </c>
      <c r="U312" s="52">
        <v>310</v>
      </c>
      <c r="V312" s="52">
        <f t="shared" si="13"/>
        <v>13296.728580000001</v>
      </c>
      <c r="W312" s="52">
        <f t="shared" si="14"/>
        <v>13296.728580000001</v>
      </c>
      <c r="X312" s="52">
        <f t="shared" si="15"/>
        <v>0</v>
      </c>
      <c r="Y312" s="52">
        <v>0</v>
      </c>
    </row>
    <row r="313" spans="1:25" x14ac:dyDescent="0.25">
      <c r="A313" s="52">
        <v>2007</v>
      </c>
      <c r="B313" s="52" t="s">
        <v>103</v>
      </c>
      <c r="C313" s="52" t="s">
        <v>176</v>
      </c>
      <c r="D313" s="52">
        <v>27130</v>
      </c>
      <c r="E313" s="52">
        <v>21168</v>
      </c>
      <c r="F313" s="52">
        <v>27</v>
      </c>
      <c r="G313" s="52" t="s">
        <v>89</v>
      </c>
      <c r="H313" s="52">
        <v>694</v>
      </c>
      <c r="I313" s="52" t="s">
        <v>91</v>
      </c>
      <c r="J313" s="52" t="s">
        <v>71</v>
      </c>
      <c r="K313" s="52">
        <v>0.45267000000000002</v>
      </c>
      <c r="L313" s="52">
        <v>1</v>
      </c>
      <c r="M313" s="52">
        <v>1</v>
      </c>
      <c r="N313" s="52"/>
      <c r="O313" s="52">
        <v>0</v>
      </c>
      <c r="P313" s="52">
        <v>0</v>
      </c>
      <c r="Q313" s="52">
        <v>21</v>
      </c>
      <c r="R313" s="52"/>
      <c r="S313" s="52">
        <v>0</v>
      </c>
      <c r="T313" s="52">
        <v>0</v>
      </c>
      <c r="U313" s="52">
        <v>310</v>
      </c>
      <c r="V313" s="52">
        <f t="shared" si="13"/>
        <v>314.15298000000001</v>
      </c>
      <c r="W313" s="52">
        <f t="shared" si="14"/>
        <v>314.15298000000001</v>
      </c>
      <c r="X313" s="52">
        <f t="shared" si="15"/>
        <v>0</v>
      </c>
      <c r="Y313" s="52">
        <v>0</v>
      </c>
    </row>
    <row r="314" spans="1:25" x14ac:dyDescent="0.25">
      <c r="A314" s="52">
        <v>2007</v>
      </c>
      <c r="B314" s="52" t="s">
        <v>103</v>
      </c>
      <c r="C314" s="52" t="s">
        <v>176</v>
      </c>
      <c r="D314" s="52">
        <v>27130</v>
      </c>
      <c r="E314" s="52">
        <v>21168</v>
      </c>
      <c r="F314" s="52">
        <v>27</v>
      </c>
      <c r="G314" s="52" t="s">
        <v>89</v>
      </c>
      <c r="H314" s="52">
        <v>21848</v>
      </c>
      <c r="I314" s="52" t="s">
        <v>91</v>
      </c>
      <c r="J314" s="52" t="s">
        <v>71</v>
      </c>
      <c r="K314" s="52">
        <v>0.45267000000000002</v>
      </c>
      <c r="L314" s="52">
        <v>1</v>
      </c>
      <c r="M314" s="52">
        <v>1</v>
      </c>
      <c r="N314" s="52"/>
      <c r="O314" s="52">
        <v>0</v>
      </c>
      <c r="P314" s="52">
        <v>0</v>
      </c>
      <c r="Q314" s="52">
        <v>21</v>
      </c>
      <c r="R314" s="52"/>
      <c r="S314" s="52">
        <v>0</v>
      </c>
      <c r="T314" s="52">
        <v>0</v>
      </c>
      <c r="U314" s="52">
        <v>310</v>
      </c>
      <c r="V314" s="52">
        <f t="shared" si="13"/>
        <v>9889.9341600000007</v>
      </c>
      <c r="W314" s="52">
        <f t="shared" si="14"/>
        <v>9889.9341600000007</v>
      </c>
      <c r="X314" s="52">
        <f t="shared" si="15"/>
        <v>0</v>
      </c>
      <c r="Y314" s="52">
        <v>0</v>
      </c>
    </row>
    <row r="315" spans="1:25" x14ac:dyDescent="0.25">
      <c r="A315" s="52">
        <v>2007</v>
      </c>
      <c r="B315" s="52" t="s">
        <v>103</v>
      </c>
      <c r="C315" s="52" t="s">
        <v>176</v>
      </c>
      <c r="D315" s="52">
        <v>27130</v>
      </c>
      <c r="E315" s="52">
        <v>21168</v>
      </c>
      <c r="F315" s="52">
        <v>27</v>
      </c>
      <c r="G315" s="52" t="s">
        <v>89</v>
      </c>
      <c r="H315" s="52">
        <v>21709</v>
      </c>
      <c r="I315" s="52" t="s">
        <v>91</v>
      </c>
      <c r="J315" s="52" t="s">
        <v>71</v>
      </c>
      <c r="K315" s="52">
        <v>0.45267000000000002</v>
      </c>
      <c r="L315" s="52">
        <v>1</v>
      </c>
      <c r="M315" s="52">
        <v>1</v>
      </c>
      <c r="N315" s="52"/>
      <c r="O315" s="52">
        <v>0</v>
      </c>
      <c r="P315" s="52">
        <v>0</v>
      </c>
      <c r="Q315" s="52">
        <v>21</v>
      </c>
      <c r="R315" s="52"/>
      <c r="S315" s="52">
        <v>0</v>
      </c>
      <c r="T315" s="52">
        <v>0</v>
      </c>
      <c r="U315" s="52">
        <v>310</v>
      </c>
      <c r="V315" s="52">
        <f t="shared" si="13"/>
        <v>9827.0130300000001</v>
      </c>
      <c r="W315" s="52">
        <f t="shared" si="14"/>
        <v>9827.0130300000001</v>
      </c>
      <c r="X315" s="52">
        <f t="shared" si="15"/>
        <v>0</v>
      </c>
      <c r="Y315" s="52">
        <v>0</v>
      </c>
    </row>
    <row r="316" spans="1:25" x14ac:dyDescent="0.25">
      <c r="A316" s="52">
        <v>2007</v>
      </c>
      <c r="B316" s="52" t="s">
        <v>103</v>
      </c>
      <c r="C316" s="52" t="s">
        <v>176</v>
      </c>
      <c r="D316" s="52">
        <v>27130</v>
      </c>
      <c r="E316" s="52">
        <v>21168</v>
      </c>
      <c r="F316" s="52">
        <v>27</v>
      </c>
      <c r="G316" s="52" t="s">
        <v>89</v>
      </c>
      <c r="H316" s="52">
        <v>518</v>
      </c>
      <c r="I316" s="52" t="s">
        <v>91</v>
      </c>
      <c r="J316" s="52" t="s">
        <v>71</v>
      </c>
      <c r="K316" s="52">
        <v>0.45267000000000002</v>
      </c>
      <c r="L316" s="52">
        <v>1</v>
      </c>
      <c r="M316" s="52">
        <v>1</v>
      </c>
      <c r="N316" s="52"/>
      <c r="O316" s="52">
        <v>0</v>
      </c>
      <c r="P316" s="52">
        <v>0</v>
      </c>
      <c r="Q316" s="52">
        <v>21</v>
      </c>
      <c r="R316" s="52"/>
      <c r="S316" s="52">
        <v>0</v>
      </c>
      <c r="T316" s="52">
        <v>0</v>
      </c>
      <c r="U316" s="52">
        <v>310</v>
      </c>
      <c r="V316" s="52">
        <f t="shared" si="13"/>
        <v>234.48305999999999</v>
      </c>
      <c r="W316" s="52">
        <f t="shared" si="14"/>
        <v>234.48305999999999</v>
      </c>
      <c r="X316" s="52">
        <f t="shared" si="15"/>
        <v>0</v>
      </c>
      <c r="Y316" s="52">
        <v>0</v>
      </c>
    </row>
    <row r="317" spans="1:25" x14ac:dyDescent="0.25">
      <c r="A317" s="52">
        <v>2007</v>
      </c>
      <c r="B317" s="52" t="s">
        <v>103</v>
      </c>
      <c r="C317" s="52" t="s">
        <v>176</v>
      </c>
      <c r="D317" s="52">
        <v>27130</v>
      </c>
      <c r="E317" s="52">
        <v>21168</v>
      </c>
      <c r="F317" s="52">
        <v>27</v>
      </c>
      <c r="G317" s="52" t="s">
        <v>89</v>
      </c>
      <c r="H317" s="52">
        <v>82403</v>
      </c>
      <c r="I317" s="52" t="s">
        <v>91</v>
      </c>
      <c r="J317" s="52" t="s">
        <v>71</v>
      </c>
      <c r="K317" s="52">
        <v>0.45267000000000002</v>
      </c>
      <c r="L317" s="52">
        <v>1</v>
      </c>
      <c r="M317" s="52">
        <v>1</v>
      </c>
      <c r="N317" s="52"/>
      <c r="O317" s="52">
        <v>0</v>
      </c>
      <c r="P317" s="52">
        <v>0</v>
      </c>
      <c r="Q317" s="52">
        <v>21</v>
      </c>
      <c r="R317" s="52"/>
      <c r="S317" s="52">
        <v>0</v>
      </c>
      <c r="T317" s="52">
        <v>0</v>
      </c>
      <c r="U317" s="52">
        <v>310</v>
      </c>
      <c r="V317" s="52">
        <f t="shared" si="13"/>
        <v>37301.366009999998</v>
      </c>
      <c r="W317" s="52">
        <f t="shared" si="14"/>
        <v>37301.366009999998</v>
      </c>
      <c r="X317" s="52">
        <f t="shared" si="15"/>
        <v>0</v>
      </c>
      <c r="Y317" s="52">
        <v>0</v>
      </c>
    </row>
    <row r="318" spans="1:25" x14ac:dyDescent="0.25">
      <c r="A318" s="52">
        <v>2007</v>
      </c>
      <c r="B318" s="52" t="s">
        <v>103</v>
      </c>
      <c r="C318" s="52" t="s">
        <v>176</v>
      </c>
      <c r="D318" s="52">
        <v>27130</v>
      </c>
      <c r="E318" s="52">
        <v>21168</v>
      </c>
      <c r="F318" s="52">
        <v>27</v>
      </c>
      <c r="G318" s="52" t="s">
        <v>89</v>
      </c>
      <c r="H318" s="52">
        <v>23850</v>
      </c>
      <c r="I318" s="52" t="s">
        <v>91</v>
      </c>
      <c r="J318" s="52" t="s">
        <v>71</v>
      </c>
      <c r="K318" s="52">
        <v>0.45267000000000002</v>
      </c>
      <c r="L318" s="52">
        <v>1</v>
      </c>
      <c r="M318" s="52">
        <v>1</v>
      </c>
      <c r="N318" s="52"/>
      <c r="O318" s="52">
        <v>0</v>
      </c>
      <c r="P318" s="52">
        <v>0</v>
      </c>
      <c r="Q318" s="52">
        <v>21</v>
      </c>
      <c r="R318" s="52"/>
      <c r="S318" s="52">
        <v>0</v>
      </c>
      <c r="T318" s="52">
        <v>0</v>
      </c>
      <c r="U318" s="52">
        <v>310</v>
      </c>
      <c r="V318" s="52">
        <f t="shared" si="13"/>
        <v>10796.1795</v>
      </c>
      <c r="W318" s="52">
        <f t="shared" si="14"/>
        <v>10796.1795</v>
      </c>
      <c r="X318" s="52">
        <f t="shared" si="15"/>
        <v>0</v>
      </c>
      <c r="Y318" s="52">
        <v>0</v>
      </c>
    </row>
    <row r="319" spans="1:25" x14ac:dyDescent="0.25">
      <c r="A319" s="52">
        <v>2007</v>
      </c>
      <c r="B319" s="52" t="s">
        <v>103</v>
      </c>
      <c r="C319" s="52" t="s">
        <v>176</v>
      </c>
      <c r="D319" s="52">
        <v>27130</v>
      </c>
      <c r="E319" s="52">
        <v>21168</v>
      </c>
      <c r="F319" s="52">
        <v>27</v>
      </c>
      <c r="G319" s="52" t="s">
        <v>89</v>
      </c>
      <c r="H319" s="52">
        <v>21860</v>
      </c>
      <c r="I319" s="52" t="s">
        <v>91</v>
      </c>
      <c r="J319" s="52" t="s">
        <v>71</v>
      </c>
      <c r="K319" s="52">
        <v>0.45267000000000002</v>
      </c>
      <c r="L319" s="52">
        <v>1</v>
      </c>
      <c r="M319" s="52">
        <v>1</v>
      </c>
      <c r="N319" s="52"/>
      <c r="O319" s="52">
        <v>0</v>
      </c>
      <c r="P319" s="52">
        <v>0</v>
      </c>
      <c r="Q319" s="52">
        <v>21</v>
      </c>
      <c r="R319" s="52"/>
      <c r="S319" s="52">
        <v>0</v>
      </c>
      <c r="T319" s="52">
        <v>0</v>
      </c>
      <c r="U319" s="52">
        <v>310</v>
      </c>
      <c r="V319" s="52">
        <f t="shared" si="13"/>
        <v>9895.3662000000004</v>
      </c>
      <c r="W319" s="52">
        <f t="shared" si="14"/>
        <v>9895.3662000000004</v>
      </c>
      <c r="X319" s="52">
        <f t="shared" si="15"/>
        <v>0</v>
      </c>
      <c r="Y319" s="52">
        <v>0</v>
      </c>
    </row>
    <row r="320" spans="1:25" x14ac:dyDescent="0.25">
      <c r="A320" s="52">
        <v>2007</v>
      </c>
      <c r="B320" s="52" t="s">
        <v>103</v>
      </c>
      <c r="C320" s="52" t="s">
        <v>176</v>
      </c>
      <c r="D320" s="52">
        <v>27130</v>
      </c>
      <c r="E320" s="52">
        <v>21168</v>
      </c>
      <c r="F320" s="52">
        <v>27</v>
      </c>
      <c r="G320" s="52" t="s">
        <v>89</v>
      </c>
      <c r="H320" s="52">
        <v>30872</v>
      </c>
      <c r="I320" s="52" t="s">
        <v>91</v>
      </c>
      <c r="J320" s="52" t="s">
        <v>71</v>
      </c>
      <c r="K320" s="52">
        <v>0.45267000000000002</v>
      </c>
      <c r="L320" s="52">
        <v>1</v>
      </c>
      <c r="M320" s="52">
        <v>1</v>
      </c>
      <c r="N320" s="52"/>
      <c r="O320" s="52">
        <v>0</v>
      </c>
      <c r="P320" s="52">
        <v>0</v>
      </c>
      <c r="Q320" s="52">
        <v>21</v>
      </c>
      <c r="R320" s="52"/>
      <c r="S320" s="52">
        <v>0</v>
      </c>
      <c r="T320" s="52">
        <v>0</v>
      </c>
      <c r="U320" s="52">
        <v>310</v>
      </c>
      <c r="V320" s="52">
        <f t="shared" si="13"/>
        <v>13974.828240000001</v>
      </c>
      <c r="W320" s="52">
        <f t="shared" si="14"/>
        <v>13974.828240000001</v>
      </c>
      <c r="X320" s="52">
        <f t="shared" si="15"/>
        <v>0</v>
      </c>
      <c r="Y320" s="52">
        <v>0</v>
      </c>
    </row>
    <row r="321" spans="1:25" x14ac:dyDescent="0.25">
      <c r="A321" s="52">
        <v>2007</v>
      </c>
      <c r="B321" s="52" t="s">
        <v>103</v>
      </c>
      <c r="C321" s="52" t="s">
        <v>176</v>
      </c>
      <c r="D321" s="52">
        <v>27130</v>
      </c>
      <c r="E321" s="52">
        <v>21168</v>
      </c>
      <c r="F321" s="52">
        <v>27</v>
      </c>
      <c r="G321" s="52" t="s">
        <v>89</v>
      </c>
      <c r="H321" s="52">
        <v>18774</v>
      </c>
      <c r="I321" s="52" t="s">
        <v>91</v>
      </c>
      <c r="J321" s="52" t="s">
        <v>71</v>
      </c>
      <c r="K321" s="52">
        <v>0.45267000000000002</v>
      </c>
      <c r="L321" s="52">
        <v>1</v>
      </c>
      <c r="M321" s="52">
        <v>1</v>
      </c>
      <c r="N321" s="52"/>
      <c r="O321" s="52">
        <v>0</v>
      </c>
      <c r="P321" s="52">
        <v>0</v>
      </c>
      <c r="Q321" s="52">
        <v>21</v>
      </c>
      <c r="R321" s="52"/>
      <c r="S321" s="52">
        <v>0</v>
      </c>
      <c r="T321" s="52">
        <v>0</v>
      </c>
      <c r="U321" s="52">
        <v>310</v>
      </c>
      <c r="V321" s="52">
        <f t="shared" si="13"/>
        <v>8498.4265800000012</v>
      </c>
      <c r="W321" s="52">
        <f t="shared" si="14"/>
        <v>8498.4265800000012</v>
      </c>
      <c r="X321" s="52">
        <f t="shared" si="15"/>
        <v>0</v>
      </c>
      <c r="Y321" s="52">
        <v>0</v>
      </c>
    </row>
    <row r="322" spans="1:25" x14ac:dyDescent="0.25">
      <c r="A322" s="52">
        <v>2007</v>
      </c>
      <c r="B322" s="52" t="s">
        <v>103</v>
      </c>
      <c r="C322" s="52" t="s">
        <v>176</v>
      </c>
      <c r="D322" s="52">
        <v>27130</v>
      </c>
      <c r="E322" s="52">
        <v>21168</v>
      </c>
      <c r="F322" s="52">
        <v>27</v>
      </c>
      <c r="G322" s="52" t="s">
        <v>89</v>
      </c>
      <c r="H322" s="52">
        <v>31049</v>
      </c>
      <c r="I322" s="52" t="s">
        <v>91</v>
      </c>
      <c r="J322" s="52" t="s">
        <v>71</v>
      </c>
      <c r="K322" s="52">
        <v>0.45267000000000002</v>
      </c>
      <c r="L322" s="52">
        <v>1</v>
      </c>
      <c r="M322" s="52">
        <v>1</v>
      </c>
      <c r="N322" s="52"/>
      <c r="O322" s="52">
        <v>0</v>
      </c>
      <c r="P322" s="52">
        <v>0</v>
      </c>
      <c r="Q322" s="52">
        <v>21</v>
      </c>
      <c r="R322" s="52"/>
      <c r="S322" s="52">
        <v>0</v>
      </c>
      <c r="T322" s="52">
        <v>0</v>
      </c>
      <c r="U322" s="52">
        <v>310</v>
      </c>
      <c r="V322" s="52">
        <f t="shared" si="13"/>
        <v>14054.95083</v>
      </c>
      <c r="W322" s="52">
        <f t="shared" si="14"/>
        <v>14054.95083</v>
      </c>
      <c r="X322" s="52">
        <f t="shared" si="15"/>
        <v>0</v>
      </c>
      <c r="Y322" s="52">
        <v>0</v>
      </c>
    </row>
    <row r="323" spans="1:25" x14ac:dyDescent="0.25">
      <c r="A323" s="52">
        <v>2007</v>
      </c>
      <c r="B323" s="52" t="s">
        <v>103</v>
      </c>
      <c r="C323" s="52" t="s">
        <v>176</v>
      </c>
      <c r="D323" s="52">
        <v>27141</v>
      </c>
      <c r="E323" s="52">
        <v>21126</v>
      </c>
      <c r="F323" s="52">
        <v>27</v>
      </c>
      <c r="G323" s="52" t="s">
        <v>89</v>
      </c>
      <c r="H323" s="52">
        <v>93284</v>
      </c>
      <c r="I323" s="52" t="s">
        <v>91</v>
      </c>
      <c r="J323" s="52" t="s">
        <v>71</v>
      </c>
      <c r="K323" s="52">
        <v>0.45267000000000002</v>
      </c>
      <c r="L323" s="52">
        <v>1</v>
      </c>
      <c r="M323" s="52">
        <v>1</v>
      </c>
      <c r="N323" s="52"/>
      <c r="O323" s="52">
        <v>0</v>
      </c>
      <c r="P323" s="52">
        <v>0</v>
      </c>
      <c r="Q323" s="52">
        <v>21</v>
      </c>
      <c r="R323" s="52"/>
      <c r="S323" s="52">
        <v>0</v>
      </c>
      <c r="T323" s="52">
        <v>0</v>
      </c>
      <c r="U323" s="52">
        <v>310</v>
      </c>
      <c r="V323" s="52">
        <f t="shared" ref="V323:V386" si="16">IF(F323=9,((H323*K323*L323*M323)+(H323*O323*P323*Q323)+(H323*S323*T323*U323))/1000, (H323*K323*L323*M323)+(H323*O323*P323*Q323)+(H323*S323*T323*U323))</f>
        <v>42226.868280000002</v>
      </c>
      <c r="W323" s="52">
        <f t="shared" ref="W323:W386" si="17">(V323-((O323*H323*P323*Q323)+(S323*H323*T323*U323))/M323)</f>
        <v>42226.868280000002</v>
      </c>
      <c r="X323" s="52">
        <f t="shared" si="15"/>
        <v>0</v>
      </c>
      <c r="Y323" s="52">
        <v>0</v>
      </c>
    </row>
    <row r="324" spans="1:25" x14ac:dyDescent="0.25">
      <c r="A324" s="52">
        <v>2007</v>
      </c>
      <c r="B324" s="52" t="s">
        <v>103</v>
      </c>
      <c r="C324" s="52" t="s">
        <v>176</v>
      </c>
      <c r="D324" s="52">
        <v>27141</v>
      </c>
      <c r="E324" s="52">
        <v>21168</v>
      </c>
      <c r="F324" s="52">
        <v>27</v>
      </c>
      <c r="G324" s="52" t="s">
        <v>89</v>
      </c>
      <c r="H324" s="52">
        <v>943</v>
      </c>
      <c r="I324" s="52" t="s">
        <v>91</v>
      </c>
      <c r="J324" s="52" t="s">
        <v>71</v>
      </c>
      <c r="K324" s="52">
        <v>0.45267000000000002</v>
      </c>
      <c r="L324" s="52">
        <v>1</v>
      </c>
      <c r="M324" s="52">
        <v>1</v>
      </c>
      <c r="N324" s="52"/>
      <c r="O324" s="52">
        <v>0</v>
      </c>
      <c r="P324" s="52">
        <v>0</v>
      </c>
      <c r="Q324" s="52">
        <v>21</v>
      </c>
      <c r="R324" s="52"/>
      <c r="S324" s="52">
        <v>0</v>
      </c>
      <c r="T324" s="52">
        <v>0</v>
      </c>
      <c r="U324" s="52">
        <v>310</v>
      </c>
      <c r="V324" s="52">
        <f t="shared" si="16"/>
        <v>426.86781000000002</v>
      </c>
      <c r="W324" s="52">
        <f t="shared" si="17"/>
        <v>426.86781000000002</v>
      </c>
      <c r="X324" s="52">
        <f t="shared" si="15"/>
        <v>0</v>
      </c>
      <c r="Y324" s="52">
        <v>0</v>
      </c>
    </row>
    <row r="325" spans="1:25" x14ac:dyDescent="0.25">
      <c r="A325" s="52">
        <v>2007</v>
      </c>
      <c r="B325" s="52" t="s">
        <v>103</v>
      </c>
      <c r="C325" s="52" t="s">
        <v>176</v>
      </c>
      <c r="D325" s="52">
        <v>27141</v>
      </c>
      <c r="E325" s="52">
        <v>21168</v>
      </c>
      <c r="F325" s="52">
        <v>27</v>
      </c>
      <c r="G325" s="52" t="s">
        <v>89</v>
      </c>
      <c r="H325" s="52">
        <v>312425</v>
      </c>
      <c r="I325" s="52" t="s">
        <v>91</v>
      </c>
      <c r="J325" s="52" t="s">
        <v>71</v>
      </c>
      <c r="K325" s="52">
        <v>0.45267000000000002</v>
      </c>
      <c r="L325" s="52">
        <v>1</v>
      </c>
      <c r="M325" s="52">
        <v>1</v>
      </c>
      <c r="N325" s="52"/>
      <c r="O325" s="52">
        <v>0</v>
      </c>
      <c r="P325" s="52">
        <v>0</v>
      </c>
      <c r="Q325" s="52">
        <v>21</v>
      </c>
      <c r="R325" s="52"/>
      <c r="S325" s="52">
        <v>0</v>
      </c>
      <c r="T325" s="52">
        <v>0</v>
      </c>
      <c r="U325" s="52">
        <v>310</v>
      </c>
      <c r="V325" s="52">
        <f t="shared" si="16"/>
        <v>141425.42475000001</v>
      </c>
      <c r="W325" s="52">
        <f t="shared" si="17"/>
        <v>141425.42475000001</v>
      </c>
      <c r="X325" s="52">
        <f t="shared" si="15"/>
        <v>0</v>
      </c>
      <c r="Y325" s="52">
        <v>0</v>
      </c>
    </row>
    <row r="326" spans="1:25" x14ac:dyDescent="0.25">
      <c r="A326" s="52">
        <v>2007</v>
      </c>
      <c r="B326" s="52" t="s">
        <v>103</v>
      </c>
      <c r="C326" s="52" t="s">
        <v>176</v>
      </c>
      <c r="D326" s="52">
        <v>27141</v>
      </c>
      <c r="E326" s="52">
        <v>21168</v>
      </c>
      <c r="F326" s="52">
        <v>27</v>
      </c>
      <c r="G326" s="52" t="s">
        <v>89</v>
      </c>
      <c r="H326" s="52">
        <v>562858</v>
      </c>
      <c r="I326" s="52" t="s">
        <v>91</v>
      </c>
      <c r="J326" s="52" t="s">
        <v>71</v>
      </c>
      <c r="K326" s="52">
        <v>0.45267000000000002</v>
      </c>
      <c r="L326" s="52">
        <v>1</v>
      </c>
      <c r="M326" s="52">
        <v>1</v>
      </c>
      <c r="N326" s="52"/>
      <c r="O326" s="52">
        <v>0</v>
      </c>
      <c r="P326" s="52">
        <v>0</v>
      </c>
      <c r="Q326" s="52">
        <v>21</v>
      </c>
      <c r="R326" s="52"/>
      <c r="S326" s="52">
        <v>0</v>
      </c>
      <c r="T326" s="52">
        <v>0</v>
      </c>
      <c r="U326" s="52">
        <v>310</v>
      </c>
      <c r="V326" s="52">
        <f t="shared" si="16"/>
        <v>254788.93086000002</v>
      </c>
      <c r="W326" s="52">
        <f t="shared" si="17"/>
        <v>254788.93086000002</v>
      </c>
      <c r="X326" s="52">
        <f t="shared" si="15"/>
        <v>0</v>
      </c>
      <c r="Y326" s="52">
        <v>0</v>
      </c>
    </row>
    <row r="327" spans="1:25" x14ac:dyDescent="0.25">
      <c r="A327" s="52">
        <v>2007</v>
      </c>
      <c r="B327" s="52" t="s">
        <v>103</v>
      </c>
      <c r="C327" s="52" t="s">
        <v>176</v>
      </c>
      <c r="D327" s="52">
        <v>27151</v>
      </c>
      <c r="E327" s="52">
        <v>21168</v>
      </c>
      <c r="F327" s="52">
        <v>27</v>
      </c>
      <c r="G327" s="52" t="s">
        <v>89</v>
      </c>
      <c r="H327" s="52">
        <v>563</v>
      </c>
      <c r="I327" s="52" t="s">
        <v>91</v>
      </c>
      <c r="J327" s="52" t="s">
        <v>71</v>
      </c>
      <c r="K327" s="52">
        <v>0.45267000000000002</v>
      </c>
      <c r="L327" s="52">
        <v>1</v>
      </c>
      <c r="M327" s="52">
        <v>1</v>
      </c>
      <c r="N327" s="52"/>
      <c r="O327" s="52">
        <v>0</v>
      </c>
      <c r="P327" s="52">
        <v>0</v>
      </c>
      <c r="Q327" s="52">
        <v>21</v>
      </c>
      <c r="R327" s="52"/>
      <c r="S327" s="52">
        <v>0</v>
      </c>
      <c r="T327" s="52">
        <v>0</v>
      </c>
      <c r="U327" s="52">
        <v>310</v>
      </c>
      <c r="V327" s="52">
        <f t="shared" si="16"/>
        <v>254.85321000000002</v>
      </c>
      <c r="W327" s="52">
        <f t="shared" si="17"/>
        <v>254.85321000000002</v>
      </c>
      <c r="X327" s="52">
        <f t="shared" ref="X327:X363" si="18">(V327-((K327*H327*L327*M327)+(S327*H327*T327*U327)))/Q327</f>
        <v>0</v>
      </c>
      <c r="Y327" s="52">
        <v>0</v>
      </c>
    </row>
    <row r="328" spans="1:25" x14ac:dyDescent="0.25">
      <c r="A328" s="52">
        <v>2007</v>
      </c>
      <c r="B328" s="52" t="s">
        <v>103</v>
      </c>
      <c r="C328" s="52" t="s">
        <v>176</v>
      </c>
      <c r="D328" s="52">
        <v>27151</v>
      </c>
      <c r="E328" s="52">
        <v>21168</v>
      </c>
      <c r="F328" s="52">
        <v>27</v>
      </c>
      <c r="G328" s="52" t="s">
        <v>89</v>
      </c>
      <c r="H328" s="52">
        <v>7744</v>
      </c>
      <c r="I328" s="52" t="s">
        <v>91</v>
      </c>
      <c r="J328" s="52" t="s">
        <v>71</v>
      </c>
      <c r="K328" s="52">
        <v>0.45267000000000002</v>
      </c>
      <c r="L328" s="52">
        <v>1</v>
      </c>
      <c r="M328" s="52">
        <v>1</v>
      </c>
      <c r="N328" s="52"/>
      <c r="O328" s="52">
        <v>0</v>
      </c>
      <c r="P328" s="52">
        <v>0</v>
      </c>
      <c r="Q328" s="52">
        <v>21</v>
      </c>
      <c r="R328" s="52"/>
      <c r="S328" s="52">
        <v>0</v>
      </c>
      <c r="T328" s="52">
        <v>0</v>
      </c>
      <c r="U328" s="52">
        <v>310</v>
      </c>
      <c r="V328" s="52">
        <f t="shared" si="16"/>
        <v>3505.4764800000003</v>
      </c>
      <c r="W328" s="52">
        <f t="shared" si="17"/>
        <v>3505.4764800000003</v>
      </c>
      <c r="X328" s="52">
        <f t="shared" si="18"/>
        <v>0</v>
      </c>
      <c r="Y328" s="52">
        <v>0</v>
      </c>
    </row>
    <row r="329" spans="1:25" x14ac:dyDescent="0.25">
      <c r="A329" s="52">
        <v>2007</v>
      </c>
      <c r="B329" s="52" t="s">
        <v>103</v>
      </c>
      <c r="C329" s="52" t="s">
        <v>176</v>
      </c>
      <c r="D329" s="52">
        <v>27151</v>
      </c>
      <c r="E329" s="52">
        <v>21168</v>
      </c>
      <c r="F329" s="52">
        <v>27</v>
      </c>
      <c r="G329" s="52" t="s">
        <v>89</v>
      </c>
      <c r="H329" s="52">
        <v>467559</v>
      </c>
      <c r="I329" s="52" t="s">
        <v>91</v>
      </c>
      <c r="J329" s="52" t="s">
        <v>71</v>
      </c>
      <c r="K329" s="52">
        <v>0.45267000000000002</v>
      </c>
      <c r="L329" s="52">
        <v>1</v>
      </c>
      <c r="M329" s="52">
        <v>1</v>
      </c>
      <c r="N329" s="52"/>
      <c r="O329" s="52">
        <v>0</v>
      </c>
      <c r="P329" s="52">
        <v>0</v>
      </c>
      <c r="Q329" s="52">
        <v>21</v>
      </c>
      <c r="R329" s="52"/>
      <c r="S329" s="52">
        <v>0</v>
      </c>
      <c r="T329" s="52">
        <v>0</v>
      </c>
      <c r="U329" s="52">
        <v>310</v>
      </c>
      <c r="V329" s="52">
        <f t="shared" si="16"/>
        <v>211649.93253000002</v>
      </c>
      <c r="W329" s="52">
        <f t="shared" si="17"/>
        <v>211649.93253000002</v>
      </c>
      <c r="X329" s="52">
        <f t="shared" si="18"/>
        <v>0</v>
      </c>
      <c r="Y329" s="52">
        <v>0</v>
      </c>
    </row>
    <row r="330" spans="1:25" x14ac:dyDescent="0.25">
      <c r="A330" s="52">
        <v>2007</v>
      </c>
      <c r="B330" s="52" t="s">
        <v>103</v>
      </c>
      <c r="C330" s="52" t="s">
        <v>176</v>
      </c>
      <c r="D330" s="52">
        <v>27151</v>
      </c>
      <c r="E330" s="52">
        <v>21168</v>
      </c>
      <c r="F330" s="52">
        <v>27</v>
      </c>
      <c r="G330" s="52" t="s">
        <v>89</v>
      </c>
      <c r="H330" s="52">
        <v>84696</v>
      </c>
      <c r="I330" s="52" t="s">
        <v>91</v>
      </c>
      <c r="J330" s="52" t="s">
        <v>71</v>
      </c>
      <c r="K330" s="52">
        <v>0.45267000000000002</v>
      </c>
      <c r="L330" s="52">
        <v>1</v>
      </c>
      <c r="M330" s="52">
        <v>1</v>
      </c>
      <c r="N330" s="52"/>
      <c r="O330" s="52">
        <v>0</v>
      </c>
      <c r="P330" s="52">
        <v>0</v>
      </c>
      <c r="Q330" s="52">
        <v>21</v>
      </c>
      <c r="R330" s="52"/>
      <c r="S330" s="52">
        <v>0</v>
      </c>
      <c r="T330" s="52">
        <v>0</v>
      </c>
      <c r="U330" s="52">
        <v>310</v>
      </c>
      <c r="V330" s="52">
        <f t="shared" si="16"/>
        <v>38339.338320000003</v>
      </c>
      <c r="W330" s="52">
        <f t="shared" si="17"/>
        <v>38339.338320000003</v>
      </c>
      <c r="X330" s="52">
        <f t="shared" si="18"/>
        <v>0</v>
      </c>
      <c r="Y330" s="52">
        <v>0</v>
      </c>
    </row>
    <row r="331" spans="1:25" x14ac:dyDescent="0.25">
      <c r="A331" s="52">
        <v>2007</v>
      </c>
      <c r="B331" s="52" t="s">
        <v>103</v>
      </c>
      <c r="C331" s="52" t="s">
        <v>176</v>
      </c>
      <c r="D331" s="52">
        <v>27151</v>
      </c>
      <c r="E331" s="52">
        <v>21168</v>
      </c>
      <c r="F331" s="52">
        <v>27</v>
      </c>
      <c r="G331" s="52" t="s">
        <v>89</v>
      </c>
      <c r="H331" s="52">
        <v>8629</v>
      </c>
      <c r="I331" s="52" t="s">
        <v>91</v>
      </c>
      <c r="J331" s="52" t="s">
        <v>71</v>
      </c>
      <c r="K331" s="52">
        <v>0.45267000000000002</v>
      </c>
      <c r="L331" s="52">
        <v>1</v>
      </c>
      <c r="M331" s="52">
        <v>1</v>
      </c>
      <c r="N331" s="52"/>
      <c r="O331" s="52">
        <v>0</v>
      </c>
      <c r="P331" s="52">
        <v>0</v>
      </c>
      <c r="Q331" s="52">
        <v>21</v>
      </c>
      <c r="R331" s="52"/>
      <c r="S331" s="52">
        <v>0</v>
      </c>
      <c r="T331" s="52">
        <v>0</v>
      </c>
      <c r="U331" s="52">
        <v>310</v>
      </c>
      <c r="V331" s="52">
        <f t="shared" si="16"/>
        <v>3906.08943</v>
      </c>
      <c r="W331" s="52">
        <f t="shared" si="17"/>
        <v>3906.08943</v>
      </c>
      <c r="X331" s="52">
        <f t="shared" si="18"/>
        <v>0</v>
      </c>
      <c r="Y331" s="52">
        <v>0</v>
      </c>
    </row>
    <row r="332" spans="1:25" x14ac:dyDescent="0.25">
      <c r="A332" s="52">
        <v>2007</v>
      </c>
      <c r="B332" s="52" t="s">
        <v>103</v>
      </c>
      <c r="C332" s="52" t="s">
        <v>176</v>
      </c>
      <c r="D332" s="52">
        <v>27152</v>
      </c>
      <c r="E332" s="52">
        <v>21168</v>
      </c>
      <c r="F332" s="52">
        <v>27</v>
      </c>
      <c r="G332" s="52" t="s">
        <v>89</v>
      </c>
      <c r="H332" s="52">
        <v>1824</v>
      </c>
      <c r="I332" s="52" t="s">
        <v>91</v>
      </c>
      <c r="J332" s="52" t="s">
        <v>71</v>
      </c>
      <c r="K332" s="52">
        <v>0.45267000000000002</v>
      </c>
      <c r="L332" s="52">
        <v>1</v>
      </c>
      <c r="M332" s="52">
        <v>1</v>
      </c>
      <c r="N332" s="52"/>
      <c r="O332" s="52">
        <v>0</v>
      </c>
      <c r="P332" s="52">
        <v>0</v>
      </c>
      <c r="Q332" s="52">
        <v>21</v>
      </c>
      <c r="R332" s="52"/>
      <c r="S332" s="52">
        <v>0</v>
      </c>
      <c r="T332" s="52">
        <v>0</v>
      </c>
      <c r="U332" s="52">
        <v>310</v>
      </c>
      <c r="V332" s="52">
        <f t="shared" si="16"/>
        <v>825.67007999999998</v>
      </c>
      <c r="W332" s="52">
        <f t="shared" si="17"/>
        <v>825.67007999999998</v>
      </c>
      <c r="X332" s="52">
        <f t="shared" si="18"/>
        <v>0</v>
      </c>
      <c r="Y332" s="52">
        <v>0</v>
      </c>
    </row>
    <row r="333" spans="1:25" x14ac:dyDescent="0.25">
      <c r="A333" s="52">
        <v>2007</v>
      </c>
      <c r="B333" s="52" t="s">
        <v>103</v>
      </c>
      <c r="C333" s="52" t="s">
        <v>176</v>
      </c>
      <c r="D333" s="52">
        <v>27152</v>
      </c>
      <c r="E333" s="52">
        <v>21168</v>
      </c>
      <c r="F333" s="52">
        <v>27</v>
      </c>
      <c r="G333" s="52" t="s">
        <v>89</v>
      </c>
      <c r="H333" s="52">
        <v>504012</v>
      </c>
      <c r="I333" s="52" t="s">
        <v>91</v>
      </c>
      <c r="J333" s="52" t="s">
        <v>71</v>
      </c>
      <c r="K333" s="52">
        <v>0.45267000000000002</v>
      </c>
      <c r="L333" s="52">
        <v>1</v>
      </c>
      <c r="M333" s="52">
        <v>1</v>
      </c>
      <c r="N333" s="52"/>
      <c r="O333" s="52">
        <v>0</v>
      </c>
      <c r="P333" s="52">
        <v>0</v>
      </c>
      <c r="Q333" s="52">
        <v>21</v>
      </c>
      <c r="R333" s="52"/>
      <c r="S333" s="52">
        <v>0</v>
      </c>
      <c r="T333" s="52">
        <v>0</v>
      </c>
      <c r="U333" s="52">
        <v>310</v>
      </c>
      <c r="V333" s="52">
        <f t="shared" si="16"/>
        <v>228151.11204000001</v>
      </c>
      <c r="W333" s="52">
        <f t="shared" si="17"/>
        <v>228151.11204000001</v>
      </c>
      <c r="X333" s="52">
        <f t="shared" si="18"/>
        <v>0</v>
      </c>
      <c r="Y333" s="52">
        <v>0</v>
      </c>
    </row>
    <row r="334" spans="1:25" x14ac:dyDescent="0.25">
      <c r="A334" s="52">
        <v>2007</v>
      </c>
      <c r="B334" s="52" t="s">
        <v>103</v>
      </c>
      <c r="C334" s="52" t="s">
        <v>176</v>
      </c>
      <c r="D334" s="52">
        <v>27152</v>
      </c>
      <c r="E334" s="52">
        <v>21168</v>
      </c>
      <c r="F334" s="52">
        <v>27</v>
      </c>
      <c r="G334" s="52" t="s">
        <v>89</v>
      </c>
      <c r="H334" s="52">
        <v>238414</v>
      </c>
      <c r="I334" s="52" t="s">
        <v>91</v>
      </c>
      <c r="J334" s="52" t="s">
        <v>71</v>
      </c>
      <c r="K334" s="52">
        <v>0.45267000000000002</v>
      </c>
      <c r="L334" s="52">
        <v>1</v>
      </c>
      <c r="M334" s="52">
        <v>1</v>
      </c>
      <c r="N334" s="52"/>
      <c r="O334" s="52">
        <v>0</v>
      </c>
      <c r="P334" s="52">
        <v>0</v>
      </c>
      <c r="Q334" s="52">
        <v>21</v>
      </c>
      <c r="R334" s="52"/>
      <c r="S334" s="52">
        <v>0</v>
      </c>
      <c r="T334" s="52">
        <v>0</v>
      </c>
      <c r="U334" s="52">
        <v>310</v>
      </c>
      <c r="V334" s="52">
        <f t="shared" si="16"/>
        <v>107922.86538</v>
      </c>
      <c r="W334" s="52">
        <f t="shared" si="17"/>
        <v>107922.86538</v>
      </c>
      <c r="X334" s="52">
        <f t="shared" si="18"/>
        <v>0</v>
      </c>
      <c r="Y334" s="52">
        <v>0</v>
      </c>
    </row>
    <row r="335" spans="1:25" x14ac:dyDescent="0.25">
      <c r="A335" s="52">
        <v>2007</v>
      </c>
      <c r="B335" s="52" t="s">
        <v>103</v>
      </c>
      <c r="C335" s="52" t="s">
        <v>176</v>
      </c>
      <c r="D335" s="52">
        <v>27161</v>
      </c>
      <c r="E335" s="52">
        <v>21168</v>
      </c>
      <c r="F335" s="52">
        <v>27</v>
      </c>
      <c r="G335" s="52" t="s">
        <v>89</v>
      </c>
      <c r="H335" s="52">
        <v>217241</v>
      </c>
      <c r="I335" s="52" t="s">
        <v>91</v>
      </c>
      <c r="J335" s="52" t="s">
        <v>71</v>
      </c>
      <c r="K335" s="52">
        <v>0.45267000000000002</v>
      </c>
      <c r="L335" s="52">
        <v>2.27</v>
      </c>
      <c r="M335" s="52">
        <v>1</v>
      </c>
      <c r="N335" s="52"/>
      <c r="O335" s="52">
        <v>0</v>
      </c>
      <c r="P335" s="52">
        <v>0</v>
      </c>
      <c r="Q335" s="52">
        <v>21</v>
      </c>
      <c r="R335" s="52"/>
      <c r="S335" s="52">
        <v>0</v>
      </c>
      <c r="T335" s="52">
        <v>0</v>
      </c>
      <c r="U335" s="52">
        <v>310</v>
      </c>
      <c r="V335" s="52">
        <f t="shared" si="16"/>
        <v>223228.35747690001</v>
      </c>
      <c r="W335" s="52">
        <f t="shared" si="17"/>
        <v>223228.35747690001</v>
      </c>
      <c r="X335" s="52">
        <f t="shared" si="18"/>
        <v>0</v>
      </c>
      <c r="Y335" s="52">
        <v>0</v>
      </c>
    </row>
    <row r="336" spans="1:25" x14ac:dyDescent="0.25">
      <c r="A336" s="52">
        <v>2007</v>
      </c>
      <c r="B336" s="52" t="s">
        <v>103</v>
      </c>
      <c r="C336" s="52" t="s">
        <v>176</v>
      </c>
      <c r="D336" s="52">
        <v>27161</v>
      </c>
      <c r="E336" s="52">
        <v>21168</v>
      </c>
      <c r="F336" s="52">
        <v>27</v>
      </c>
      <c r="G336" s="52" t="s">
        <v>89</v>
      </c>
      <c r="H336" s="52">
        <v>1317758</v>
      </c>
      <c r="I336" s="52" t="s">
        <v>91</v>
      </c>
      <c r="J336" s="52" t="s">
        <v>71</v>
      </c>
      <c r="K336" s="52">
        <v>0.45267000000000002</v>
      </c>
      <c r="L336" s="52">
        <v>2.27</v>
      </c>
      <c r="M336" s="52">
        <v>1</v>
      </c>
      <c r="N336" s="52"/>
      <c r="O336" s="52">
        <v>0</v>
      </c>
      <c r="P336" s="52">
        <v>0</v>
      </c>
      <c r="Q336" s="52">
        <v>21</v>
      </c>
      <c r="R336" s="52"/>
      <c r="S336" s="52">
        <v>0</v>
      </c>
      <c r="T336" s="52">
        <v>0</v>
      </c>
      <c r="U336" s="52">
        <v>310</v>
      </c>
      <c r="V336" s="52">
        <f t="shared" si="16"/>
        <v>1354076.5964622002</v>
      </c>
      <c r="W336" s="52">
        <f t="shared" si="17"/>
        <v>1354076.5964622002</v>
      </c>
      <c r="X336" s="52">
        <f t="shared" si="18"/>
        <v>0</v>
      </c>
      <c r="Y336" s="52">
        <v>0</v>
      </c>
    </row>
    <row r="337" spans="1:25" x14ac:dyDescent="0.25">
      <c r="A337" s="52">
        <v>2007</v>
      </c>
      <c r="B337" s="52" t="s">
        <v>103</v>
      </c>
      <c r="C337" s="52" t="s">
        <v>176</v>
      </c>
      <c r="D337" s="52">
        <v>27162</v>
      </c>
      <c r="E337" s="52">
        <v>21126</v>
      </c>
      <c r="F337" s="52">
        <v>27</v>
      </c>
      <c r="G337" s="52" t="s">
        <v>89</v>
      </c>
      <c r="H337" s="52">
        <v>2727</v>
      </c>
      <c r="I337" s="52" t="s">
        <v>91</v>
      </c>
      <c r="J337" s="52" t="s">
        <v>71</v>
      </c>
      <c r="K337" s="52">
        <v>0.45267000000000002</v>
      </c>
      <c r="L337" s="52">
        <v>2.27</v>
      </c>
      <c r="M337" s="52">
        <v>1</v>
      </c>
      <c r="N337" s="52"/>
      <c r="O337" s="52">
        <v>0</v>
      </c>
      <c r="P337" s="52">
        <v>0</v>
      </c>
      <c r="Q337" s="52">
        <v>21</v>
      </c>
      <c r="R337" s="52"/>
      <c r="S337" s="52">
        <v>0</v>
      </c>
      <c r="T337" s="52">
        <v>0</v>
      </c>
      <c r="U337" s="52">
        <v>310</v>
      </c>
      <c r="V337" s="52">
        <f t="shared" si="16"/>
        <v>2802.1585743000001</v>
      </c>
      <c r="W337" s="52">
        <f t="shared" si="17"/>
        <v>2802.1585743000001</v>
      </c>
      <c r="X337" s="52">
        <f t="shared" si="18"/>
        <v>0</v>
      </c>
      <c r="Y337" s="52">
        <v>0</v>
      </c>
    </row>
    <row r="338" spans="1:25" x14ac:dyDescent="0.25">
      <c r="A338" s="52">
        <v>2007</v>
      </c>
      <c r="B338" s="52" t="s">
        <v>103</v>
      </c>
      <c r="C338" s="52" t="s">
        <v>176</v>
      </c>
      <c r="D338" s="52">
        <v>27162</v>
      </c>
      <c r="E338" s="52">
        <v>21168</v>
      </c>
      <c r="F338" s="52">
        <v>27</v>
      </c>
      <c r="G338" s="52" t="s">
        <v>89</v>
      </c>
      <c r="H338" s="52">
        <v>254602</v>
      </c>
      <c r="I338" s="52" t="s">
        <v>91</v>
      </c>
      <c r="J338" s="52" t="s">
        <v>71</v>
      </c>
      <c r="K338" s="52">
        <v>0.45267000000000002</v>
      </c>
      <c r="L338" s="52">
        <v>2.27</v>
      </c>
      <c r="M338" s="52">
        <v>1</v>
      </c>
      <c r="N338" s="52"/>
      <c r="O338" s="52">
        <v>0</v>
      </c>
      <c r="P338" s="52">
        <v>0</v>
      </c>
      <c r="Q338" s="52">
        <v>21</v>
      </c>
      <c r="R338" s="52"/>
      <c r="S338" s="52">
        <v>0</v>
      </c>
      <c r="T338" s="52">
        <v>0</v>
      </c>
      <c r="U338" s="52">
        <v>310</v>
      </c>
      <c r="V338" s="52">
        <f t="shared" si="16"/>
        <v>261619.06026180001</v>
      </c>
      <c r="W338" s="52">
        <f t="shared" si="17"/>
        <v>261619.06026180001</v>
      </c>
      <c r="X338" s="52">
        <f t="shared" si="18"/>
        <v>0</v>
      </c>
      <c r="Y338" s="52">
        <v>0</v>
      </c>
    </row>
    <row r="339" spans="1:25" x14ac:dyDescent="0.25">
      <c r="A339" s="52">
        <v>2007</v>
      </c>
      <c r="B339" s="52" t="s">
        <v>103</v>
      </c>
      <c r="C339" s="52" t="s">
        <v>176</v>
      </c>
      <c r="D339" s="52">
        <v>27163</v>
      </c>
      <c r="E339" s="52">
        <v>21168</v>
      </c>
      <c r="F339" s="52">
        <v>27</v>
      </c>
      <c r="G339" s="52" t="s">
        <v>89</v>
      </c>
      <c r="H339" s="52">
        <v>6298</v>
      </c>
      <c r="I339" s="52" t="s">
        <v>91</v>
      </c>
      <c r="J339" s="52" t="s">
        <v>71</v>
      </c>
      <c r="K339" s="52">
        <v>0.45267000000000002</v>
      </c>
      <c r="L339" s="52">
        <v>2.27</v>
      </c>
      <c r="M339" s="52">
        <v>1</v>
      </c>
      <c r="N339" s="52"/>
      <c r="O339" s="52">
        <v>0</v>
      </c>
      <c r="P339" s="52">
        <v>0</v>
      </c>
      <c r="Q339" s="52">
        <v>21</v>
      </c>
      <c r="R339" s="52"/>
      <c r="S339" s="52">
        <v>0</v>
      </c>
      <c r="T339" s="52">
        <v>0</v>
      </c>
      <c r="U339" s="52">
        <v>310</v>
      </c>
      <c r="V339" s="52">
        <f t="shared" si="16"/>
        <v>6471.5785482000001</v>
      </c>
      <c r="W339" s="52">
        <f t="shared" si="17"/>
        <v>6471.5785482000001</v>
      </c>
      <c r="X339" s="52">
        <f t="shared" si="18"/>
        <v>0</v>
      </c>
      <c r="Y339" s="52">
        <v>0</v>
      </c>
    </row>
    <row r="340" spans="1:25" x14ac:dyDescent="0.25">
      <c r="A340" s="52">
        <v>2007</v>
      </c>
      <c r="B340" s="52" t="s">
        <v>103</v>
      </c>
      <c r="C340" s="52" t="s">
        <v>176</v>
      </c>
      <c r="D340" s="52">
        <v>27190</v>
      </c>
      <c r="E340" s="52">
        <v>21168</v>
      </c>
      <c r="F340" s="52">
        <v>27</v>
      </c>
      <c r="G340" s="52" t="s">
        <v>89</v>
      </c>
      <c r="H340" s="52">
        <v>1059133</v>
      </c>
      <c r="I340" s="52" t="s">
        <v>91</v>
      </c>
      <c r="J340" s="52" t="s">
        <v>71</v>
      </c>
      <c r="K340" s="52">
        <v>0.45267000000000002</v>
      </c>
      <c r="L340" s="52">
        <v>1</v>
      </c>
      <c r="M340" s="52">
        <v>1</v>
      </c>
      <c r="N340" s="52"/>
      <c r="O340" s="52">
        <v>0</v>
      </c>
      <c r="P340" s="52">
        <v>0</v>
      </c>
      <c r="Q340" s="52">
        <v>21</v>
      </c>
      <c r="R340" s="52"/>
      <c r="S340" s="52">
        <v>0</v>
      </c>
      <c r="T340" s="52">
        <v>0</v>
      </c>
      <c r="U340" s="52">
        <v>310</v>
      </c>
      <c r="V340" s="52">
        <f t="shared" si="16"/>
        <v>479437.73511000001</v>
      </c>
      <c r="W340" s="52">
        <f t="shared" si="17"/>
        <v>479437.73511000001</v>
      </c>
      <c r="X340" s="52">
        <f t="shared" si="18"/>
        <v>0</v>
      </c>
      <c r="Y340" s="52">
        <v>0</v>
      </c>
    </row>
    <row r="341" spans="1:25" x14ac:dyDescent="0.25">
      <c r="A341" s="52">
        <v>2007</v>
      </c>
      <c r="B341" s="52" t="s">
        <v>103</v>
      </c>
      <c r="C341" s="52" t="s">
        <v>176</v>
      </c>
      <c r="D341" s="52">
        <v>27190</v>
      </c>
      <c r="E341" s="52">
        <v>21168</v>
      </c>
      <c r="F341" s="52">
        <v>27</v>
      </c>
      <c r="G341" s="52" t="s">
        <v>89</v>
      </c>
      <c r="H341" s="52">
        <v>11810.89</v>
      </c>
      <c r="I341" s="52" t="s">
        <v>91</v>
      </c>
      <c r="J341" s="52" t="s">
        <v>71</v>
      </c>
      <c r="K341" s="52">
        <v>0.45267000000000002</v>
      </c>
      <c r="L341" s="52">
        <v>1</v>
      </c>
      <c r="M341" s="52">
        <v>1</v>
      </c>
      <c r="N341" s="52"/>
      <c r="O341" s="52">
        <v>0</v>
      </c>
      <c r="P341" s="52">
        <v>0</v>
      </c>
      <c r="Q341" s="52">
        <v>21</v>
      </c>
      <c r="R341" s="52"/>
      <c r="S341" s="52">
        <v>0</v>
      </c>
      <c r="T341" s="52">
        <v>0</v>
      </c>
      <c r="U341" s="52">
        <v>310</v>
      </c>
      <c r="V341" s="52">
        <f t="shared" si="16"/>
        <v>5346.4355763000003</v>
      </c>
      <c r="W341" s="52">
        <f t="shared" si="17"/>
        <v>5346.4355763000003</v>
      </c>
      <c r="X341" s="52">
        <f t="shared" si="18"/>
        <v>0</v>
      </c>
      <c r="Y341" s="52">
        <v>0</v>
      </c>
    </row>
    <row r="342" spans="1:25" x14ac:dyDescent="0.25">
      <c r="A342" s="52">
        <v>2007</v>
      </c>
      <c r="B342" s="52" t="s">
        <v>103</v>
      </c>
      <c r="C342" s="52" t="s">
        <v>176</v>
      </c>
      <c r="D342" s="52">
        <v>27190</v>
      </c>
      <c r="E342" s="52">
        <v>21168</v>
      </c>
      <c r="F342" s="52">
        <v>27</v>
      </c>
      <c r="G342" s="52" t="s">
        <v>89</v>
      </c>
      <c r="H342" s="52">
        <v>659096</v>
      </c>
      <c r="I342" s="52" t="s">
        <v>91</v>
      </c>
      <c r="J342" s="52" t="s">
        <v>71</v>
      </c>
      <c r="K342" s="52">
        <v>0.45267000000000002</v>
      </c>
      <c r="L342" s="52">
        <v>1</v>
      </c>
      <c r="M342" s="52">
        <v>1</v>
      </c>
      <c r="N342" s="52"/>
      <c r="O342" s="52">
        <v>0</v>
      </c>
      <c r="P342" s="52">
        <v>0</v>
      </c>
      <c r="Q342" s="52">
        <v>21</v>
      </c>
      <c r="R342" s="52"/>
      <c r="S342" s="52">
        <v>0</v>
      </c>
      <c r="T342" s="52">
        <v>0</v>
      </c>
      <c r="U342" s="52">
        <v>310</v>
      </c>
      <c r="V342" s="52">
        <f t="shared" si="16"/>
        <v>298352.98632000003</v>
      </c>
      <c r="W342" s="52">
        <f t="shared" si="17"/>
        <v>298352.98632000003</v>
      </c>
      <c r="X342" s="52">
        <f t="shared" si="18"/>
        <v>0</v>
      </c>
      <c r="Y342" s="52">
        <v>0</v>
      </c>
    </row>
    <row r="343" spans="1:25" x14ac:dyDescent="0.25">
      <c r="A343" s="52">
        <v>2007</v>
      </c>
      <c r="B343" s="52" t="s">
        <v>103</v>
      </c>
      <c r="C343" s="52" t="s">
        <v>176</v>
      </c>
      <c r="D343" s="52">
        <v>27190</v>
      </c>
      <c r="E343" s="52">
        <v>21168</v>
      </c>
      <c r="F343" s="52">
        <v>27</v>
      </c>
      <c r="G343" s="52" t="s">
        <v>89</v>
      </c>
      <c r="H343" s="52">
        <v>10</v>
      </c>
      <c r="I343" s="52" t="s">
        <v>91</v>
      </c>
      <c r="J343" s="52" t="s">
        <v>71</v>
      </c>
      <c r="K343" s="52">
        <v>0.45267000000000002</v>
      </c>
      <c r="L343" s="52">
        <v>1</v>
      </c>
      <c r="M343" s="52">
        <v>1</v>
      </c>
      <c r="N343" s="52"/>
      <c r="O343" s="52">
        <v>0</v>
      </c>
      <c r="P343" s="52">
        <v>0</v>
      </c>
      <c r="Q343" s="52">
        <v>21</v>
      </c>
      <c r="R343" s="52"/>
      <c r="S343" s="52">
        <v>0</v>
      </c>
      <c r="T343" s="52">
        <v>0</v>
      </c>
      <c r="U343" s="52">
        <v>310</v>
      </c>
      <c r="V343" s="52">
        <f t="shared" si="16"/>
        <v>4.5266999999999999</v>
      </c>
      <c r="W343" s="52">
        <f t="shared" si="17"/>
        <v>4.5266999999999999</v>
      </c>
      <c r="X343" s="52">
        <f t="shared" si="18"/>
        <v>0</v>
      </c>
      <c r="Y343" s="52">
        <v>0</v>
      </c>
    </row>
    <row r="344" spans="1:25" x14ac:dyDescent="0.25">
      <c r="A344" s="52">
        <v>2007</v>
      </c>
      <c r="B344" s="52" t="s">
        <v>103</v>
      </c>
      <c r="C344" s="52" t="s">
        <v>176</v>
      </c>
      <c r="D344" s="52">
        <v>27310</v>
      </c>
      <c r="E344" s="52">
        <v>21168</v>
      </c>
      <c r="F344" s="52">
        <v>27</v>
      </c>
      <c r="G344" s="52" t="s">
        <v>89</v>
      </c>
      <c r="H344" s="52">
        <v>265</v>
      </c>
      <c r="I344" s="52" t="s">
        <v>91</v>
      </c>
      <c r="J344" s="52" t="s">
        <v>71</v>
      </c>
      <c r="K344" s="52">
        <v>0.45267000000000002</v>
      </c>
      <c r="L344" s="52">
        <v>1</v>
      </c>
      <c r="M344" s="52">
        <v>1</v>
      </c>
      <c r="N344" s="52"/>
      <c r="O344" s="52">
        <v>0</v>
      </c>
      <c r="P344" s="52">
        <v>0</v>
      </c>
      <c r="Q344" s="52">
        <v>21</v>
      </c>
      <c r="R344" s="52"/>
      <c r="S344" s="52">
        <v>0</v>
      </c>
      <c r="T344" s="52">
        <v>0</v>
      </c>
      <c r="U344" s="52">
        <v>310</v>
      </c>
      <c r="V344" s="52">
        <f t="shared" si="16"/>
        <v>119.95755</v>
      </c>
      <c r="W344" s="52">
        <f t="shared" si="17"/>
        <v>119.95755</v>
      </c>
      <c r="X344" s="52">
        <f t="shared" si="18"/>
        <v>0</v>
      </c>
      <c r="Y344" s="52">
        <v>0</v>
      </c>
    </row>
    <row r="345" spans="1:25" x14ac:dyDescent="0.25">
      <c r="A345" s="52">
        <v>2007</v>
      </c>
      <c r="B345" s="52" t="s">
        <v>103</v>
      </c>
      <c r="C345" s="52" t="s">
        <v>176</v>
      </c>
      <c r="D345" s="52">
        <v>27310</v>
      </c>
      <c r="E345" s="52">
        <v>21168</v>
      </c>
      <c r="F345" s="52">
        <v>27</v>
      </c>
      <c r="G345" s="52" t="s">
        <v>89</v>
      </c>
      <c r="H345" s="52">
        <v>134.4556</v>
      </c>
      <c r="I345" s="52" t="s">
        <v>91</v>
      </c>
      <c r="J345" s="52" t="s">
        <v>71</v>
      </c>
      <c r="K345" s="52">
        <v>0.45267000000000002</v>
      </c>
      <c r="L345" s="52">
        <v>1</v>
      </c>
      <c r="M345" s="52">
        <v>1</v>
      </c>
      <c r="N345" s="52"/>
      <c r="O345" s="52">
        <v>0</v>
      </c>
      <c r="P345" s="52">
        <v>0</v>
      </c>
      <c r="Q345" s="52">
        <v>21</v>
      </c>
      <c r="R345" s="52"/>
      <c r="S345" s="52">
        <v>0</v>
      </c>
      <c r="T345" s="52">
        <v>0</v>
      </c>
      <c r="U345" s="52">
        <v>310</v>
      </c>
      <c r="V345" s="52">
        <f t="shared" si="16"/>
        <v>60.864016452000001</v>
      </c>
      <c r="W345" s="52">
        <f t="shared" si="17"/>
        <v>60.864016452000001</v>
      </c>
      <c r="X345" s="52">
        <f t="shared" si="18"/>
        <v>0</v>
      </c>
      <c r="Y345" s="52">
        <v>0</v>
      </c>
    </row>
    <row r="346" spans="1:25" x14ac:dyDescent="0.25">
      <c r="A346" s="52">
        <v>2007</v>
      </c>
      <c r="B346" s="52" t="s">
        <v>103</v>
      </c>
      <c r="C346" s="52" t="s">
        <v>176</v>
      </c>
      <c r="D346" s="52">
        <v>27310</v>
      </c>
      <c r="E346" s="52">
        <v>21168</v>
      </c>
      <c r="F346" s="52">
        <v>27</v>
      </c>
      <c r="G346" s="52" t="s">
        <v>89</v>
      </c>
      <c r="H346" s="52">
        <v>45</v>
      </c>
      <c r="I346" s="52" t="s">
        <v>91</v>
      </c>
      <c r="J346" s="52" t="s">
        <v>71</v>
      </c>
      <c r="K346" s="52">
        <v>0.45267000000000002</v>
      </c>
      <c r="L346" s="52">
        <v>1</v>
      </c>
      <c r="M346" s="52">
        <v>1</v>
      </c>
      <c r="N346" s="52"/>
      <c r="O346" s="52">
        <v>0</v>
      </c>
      <c r="P346" s="52">
        <v>0</v>
      </c>
      <c r="Q346" s="52">
        <v>21</v>
      </c>
      <c r="R346" s="52"/>
      <c r="S346" s="52">
        <v>0</v>
      </c>
      <c r="T346" s="52">
        <v>0</v>
      </c>
      <c r="U346" s="52">
        <v>310</v>
      </c>
      <c r="V346" s="52">
        <f t="shared" si="16"/>
        <v>20.370150000000002</v>
      </c>
      <c r="W346" s="52">
        <f t="shared" si="17"/>
        <v>20.370150000000002</v>
      </c>
      <c r="X346" s="52">
        <f t="shared" si="18"/>
        <v>0</v>
      </c>
      <c r="Y346" s="52">
        <v>0</v>
      </c>
    </row>
    <row r="347" spans="1:25" x14ac:dyDescent="0.25">
      <c r="A347" s="52">
        <v>2007</v>
      </c>
      <c r="B347" s="52" t="s">
        <v>103</v>
      </c>
      <c r="C347" s="52" t="s">
        <v>176</v>
      </c>
      <c r="D347" s="52">
        <v>27310</v>
      </c>
      <c r="E347" s="52">
        <v>21168</v>
      </c>
      <c r="F347" s="52">
        <v>27</v>
      </c>
      <c r="G347" s="52" t="s">
        <v>89</v>
      </c>
      <c r="H347" s="52">
        <v>1250</v>
      </c>
      <c r="I347" s="52" t="s">
        <v>91</v>
      </c>
      <c r="J347" s="52" t="s">
        <v>71</v>
      </c>
      <c r="K347" s="52">
        <v>0.45267000000000002</v>
      </c>
      <c r="L347" s="52">
        <v>1</v>
      </c>
      <c r="M347" s="52">
        <v>1</v>
      </c>
      <c r="N347" s="52"/>
      <c r="O347" s="52">
        <v>0</v>
      </c>
      <c r="P347" s="52">
        <v>0</v>
      </c>
      <c r="Q347" s="52">
        <v>21</v>
      </c>
      <c r="R347" s="52"/>
      <c r="S347" s="52">
        <v>0</v>
      </c>
      <c r="T347" s="52">
        <v>0</v>
      </c>
      <c r="U347" s="52">
        <v>310</v>
      </c>
      <c r="V347" s="52">
        <f t="shared" si="16"/>
        <v>565.83749999999998</v>
      </c>
      <c r="W347" s="52">
        <f t="shared" si="17"/>
        <v>565.83749999999998</v>
      </c>
      <c r="X347" s="52">
        <f t="shared" si="18"/>
        <v>0</v>
      </c>
      <c r="Y347" s="52">
        <v>0</v>
      </c>
    </row>
    <row r="348" spans="1:25" x14ac:dyDescent="0.25">
      <c r="A348" s="52">
        <v>2007</v>
      </c>
      <c r="B348" s="52" t="s">
        <v>103</v>
      </c>
      <c r="C348" s="52" t="s">
        <v>176</v>
      </c>
      <c r="D348" s="52">
        <v>27310</v>
      </c>
      <c r="E348" s="52">
        <v>21168</v>
      </c>
      <c r="F348" s="52">
        <v>27</v>
      </c>
      <c r="G348" s="52" t="s">
        <v>89</v>
      </c>
      <c r="H348" s="52">
        <v>699</v>
      </c>
      <c r="I348" s="52" t="s">
        <v>91</v>
      </c>
      <c r="J348" s="52" t="s">
        <v>71</v>
      </c>
      <c r="K348" s="52">
        <v>0.45267000000000002</v>
      </c>
      <c r="L348" s="52">
        <v>1</v>
      </c>
      <c r="M348" s="52">
        <v>1</v>
      </c>
      <c r="N348" s="52"/>
      <c r="O348" s="52">
        <v>0</v>
      </c>
      <c r="P348" s="52">
        <v>0</v>
      </c>
      <c r="Q348" s="52">
        <v>21</v>
      </c>
      <c r="R348" s="52"/>
      <c r="S348" s="52">
        <v>0</v>
      </c>
      <c r="T348" s="52">
        <v>0</v>
      </c>
      <c r="U348" s="52">
        <v>310</v>
      </c>
      <c r="V348" s="52">
        <f t="shared" si="16"/>
        <v>316.41633000000002</v>
      </c>
      <c r="W348" s="52">
        <f t="shared" si="17"/>
        <v>316.41633000000002</v>
      </c>
      <c r="X348" s="52">
        <f t="shared" si="18"/>
        <v>0</v>
      </c>
      <c r="Y348" s="52">
        <v>0</v>
      </c>
    </row>
    <row r="349" spans="1:25" x14ac:dyDescent="0.25">
      <c r="A349" s="52">
        <v>2007</v>
      </c>
      <c r="B349" s="52" t="s">
        <v>103</v>
      </c>
      <c r="C349" s="52" t="s">
        <v>176</v>
      </c>
      <c r="D349" s="52">
        <v>27310</v>
      </c>
      <c r="E349" s="52">
        <v>21168</v>
      </c>
      <c r="F349" s="52">
        <v>27</v>
      </c>
      <c r="G349" s="52" t="s">
        <v>89</v>
      </c>
      <c r="H349" s="52">
        <v>324.64819999999997</v>
      </c>
      <c r="I349" s="52" t="s">
        <v>91</v>
      </c>
      <c r="J349" s="52" t="s">
        <v>71</v>
      </c>
      <c r="K349" s="52">
        <v>0.45267000000000002</v>
      </c>
      <c r="L349" s="52">
        <v>1</v>
      </c>
      <c r="M349" s="52">
        <v>1</v>
      </c>
      <c r="N349" s="52"/>
      <c r="O349" s="52">
        <v>0</v>
      </c>
      <c r="P349" s="52">
        <v>0</v>
      </c>
      <c r="Q349" s="52">
        <v>21</v>
      </c>
      <c r="R349" s="52"/>
      <c r="S349" s="52">
        <v>0</v>
      </c>
      <c r="T349" s="52">
        <v>0</v>
      </c>
      <c r="U349" s="52">
        <v>310</v>
      </c>
      <c r="V349" s="52">
        <f t="shared" si="16"/>
        <v>146.95850069399998</v>
      </c>
      <c r="W349" s="52">
        <f t="shared" si="17"/>
        <v>146.95850069399998</v>
      </c>
      <c r="X349" s="52">
        <f t="shared" si="18"/>
        <v>0</v>
      </c>
      <c r="Y349" s="52">
        <v>0</v>
      </c>
    </row>
    <row r="350" spans="1:25" x14ac:dyDescent="0.25">
      <c r="A350" s="52">
        <v>2007</v>
      </c>
      <c r="B350" s="52" t="s">
        <v>103</v>
      </c>
      <c r="C350" s="52" t="s">
        <v>176</v>
      </c>
      <c r="D350" s="52">
        <v>27310</v>
      </c>
      <c r="E350" s="52">
        <v>21168</v>
      </c>
      <c r="F350" s="52">
        <v>27</v>
      </c>
      <c r="G350" s="52" t="s">
        <v>89</v>
      </c>
      <c r="H350" s="52">
        <v>3289</v>
      </c>
      <c r="I350" s="52" t="s">
        <v>91</v>
      </c>
      <c r="J350" s="52" t="s">
        <v>71</v>
      </c>
      <c r="K350" s="52">
        <v>0.45267000000000002</v>
      </c>
      <c r="L350" s="52">
        <v>1</v>
      </c>
      <c r="M350" s="52">
        <v>1</v>
      </c>
      <c r="N350" s="52"/>
      <c r="O350" s="52">
        <v>0</v>
      </c>
      <c r="P350" s="52">
        <v>0</v>
      </c>
      <c r="Q350" s="52">
        <v>21</v>
      </c>
      <c r="R350" s="52"/>
      <c r="S350" s="52">
        <v>0</v>
      </c>
      <c r="T350" s="52">
        <v>0</v>
      </c>
      <c r="U350" s="52">
        <v>310</v>
      </c>
      <c r="V350" s="52">
        <f t="shared" si="16"/>
        <v>1488.8316300000001</v>
      </c>
      <c r="W350" s="52">
        <f t="shared" si="17"/>
        <v>1488.8316300000001</v>
      </c>
      <c r="X350" s="52">
        <f t="shared" si="18"/>
        <v>0</v>
      </c>
      <c r="Y350" s="52">
        <v>0</v>
      </c>
    </row>
    <row r="351" spans="1:25" x14ac:dyDescent="0.25">
      <c r="A351" s="52">
        <v>2007</v>
      </c>
      <c r="B351" s="52" t="s">
        <v>103</v>
      </c>
      <c r="C351" s="52" t="s">
        <v>176</v>
      </c>
      <c r="D351" s="52">
        <v>27310</v>
      </c>
      <c r="E351" s="52">
        <v>21168</v>
      </c>
      <c r="F351" s="52">
        <v>27</v>
      </c>
      <c r="G351" s="52" t="s">
        <v>89</v>
      </c>
      <c r="H351" s="52">
        <v>89</v>
      </c>
      <c r="I351" s="52" t="s">
        <v>91</v>
      </c>
      <c r="J351" s="52" t="s">
        <v>71</v>
      </c>
      <c r="K351" s="52">
        <v>0.45267000000000002</v>
      </c>
      <c r="L351" s="52">
        <v>1</v>
      </c>
      <c r="M351" s="52">
        <v>1</v>
      </c>
      <c r="N351" s="52"/>
      <c r="O351" s="52">
        <v>0</v>
      </c>
      <c r="P351" s="52">
        <v>0</v>
      </c>
      <c r="Q351" s="52">
        <v>21</v>
      </c>
      <c r="R351" s="52"/>
      <c r="S351" s="52">
        <v>0</v>
      </c>
      <c r="T351" s="52">
        <v>0</v>
      </c>
      <c r="U351" s="52">
        <v>310</v>
      </c>
      <c r="V351" s="52">
        <f t="shared" si="16"/>
        <v>40.28763</v>
      </c>
      <c r="W351" s="52">
        <f t="shared" si="17"/>
        <v>40.28763</v>
      </c>
      <c r="X351" s="52">
        <f t="shared" si="18"/>
        <v>0</v>
      </c>
      <c r="Y351" s="52">
        <v>0</v>
      </c>
    </row>
    <row r="352" spans="1:25" x14ac:dyDescent="0.25">
      <c r="A352" s="52">
        <v>2007</v>
      </c>
      <c r="B352" s="52" t="s">
        <v>103</v>
      </c>
      <c r="C352" s="52" t="s">
        <v>176</v>
      </c>
      <c r="D352" s="52">
        <v>27310</v>
      </c>
      <c r="E352" s="52">
        <v>21168</v>
      </c>
      <c r="F352" s="52">
        <v>27</v>
      </c>
      <c r="G352" s="52" t="s">
        <v>89</v>
      </c>
      <c r="H352" s="52">
        <v>128.75</v>
      </c>
      <c r="I352" s="52" t="s">
        <v>91</v>
      </c>
      <c r="J352" s="52" t="s">
        <v>71</v>
      </c>
      <c r="K352" s="52">
        <v>0.45267000000000002</v>
      </c>
      <c r="L352" s="52">
        <v>1</v>
      </c>
      <c r="M352" s="52">
        <v>1</v>
      </c>
      <c r="N352" s="52"/>
      <c r="O352" s="52">
        <v>0</v>
      </c>
      <c r="P352" s="52">
        <v>0</v>
      </c>
      <c r="Q352" s="52">
        <v>21</v>
      </c>
      <c r="R352" s="52"/>
      <c r="S352" s="52">
        <v>0</v>
      </c>
      <c r="T352" s="52">
        <v>0</v>
      </c>
      <c r="U352" s="52">
        <v>310</v>
      </c>
      <c r="V352" s="52">
        <f t="shared" si="16"/>
        <v>58.281262500000004</v>
      </c>
      <c r="W352" s="52">
        <f t="shared" si="17"/>
        <v>58.281262500000004</v>
      </c>
      <c r="X352" s="52">
        <f t="shared" si="18"/>
        <v>0</v>
      </c>
      <c r="Y352" s="52">
        <v>0</v>
      </c>
    </row>
    <row r="353" spans="1:25" x14ac:dyDescent="0.25">
      <c r="A353" s="52">
        <v>2007</v>
      </c>
      <c r="B353" s="52" t="s">
        <v>103</v>
      </c>
      <c r="C353" s="52" t="s">
        <v>176</v>
      </c>
      <c r="D353" s="52">
        <v>27310</v>
      </c>
      <c r="E353" s="52">
        <v>21168</v>
      </c>
      <c r="F353" s="52">
        <v>27</v>
      </c>
      <c r="G353" s="52" t="s">
        <v>89</v>
      </c>
      <c r="H353" s="52">
        <v>5</v>
      </c>
      <c r="I353" s="52" t="s">
        <v>91</v>
      </c>
      <c r="J353" s="52" t="s">
        <v>71</v>
      </c>
      <c r="K353" s="52">
        <v>0.45267000000000002</v>
      </c>
      <c r="L353" s="52">
        <v>1</v>
      </c>
      <c r="M353" s="52">
        <v>1</v>
      </c>
      <c r="N353" s="52"/>
      <c r="O353" s="52">
        <v>0</v>
      </c>
      <c r="P353" s="52">
        <v>0</v>
      </c>
      <c r="Q353" s="52">
        <v>21</v>
      </c>
      <c r="R353" s="52"/>
      <c r="S353" s="52">
        <v>0</v>
      </c>
      <c r="T353" s="52">
        <v>0</v>
      </c>
      <c r="U353" s="52">
        <v>310</v>
      </c>
      <c r="V353" s="52">
        <f t="shared" si="16"/>
        <v>2.26335</v>
      </c>
      <c r="W353" s="52">
        <f t="shared" si="17"/>
        <v>2.26335</v>
      </c>
      <c r="X353" s="52">
        <f t="shared" si="18"/>
        <v>0</v>
      </c>
      <c r="Y353" s="52">
        <v>0</v>
      </c>
    </row>
    <row r="354" spans="1:25" x14ac:dyDescent="0.25">
      <c r="A354" s="52">
        <v>2007</v>
      </c>
      <c r="B354" s="52" t="s">
        <v>103</v>
      </c>
      <c r="C354" s="52" t="s">
        <v>176</v>
      </c>
      <c r="D354" s="52">
        <v>27310</v>
      </c>
      <c r="E354" s="52">
        <v>21168</v>
      </c>
      <c r="F354" s="52">
        <v>27</v>
      </c>
      <c r="G354" s="52" t="s">
        <v>89</v>
      </c>
      <c r="H354" s="52">
        <v>1225.0139999999999</v>
      </c>
      <c r="I354" s="52" t="s">
        <v>91</v>
      </c>
      <c r="J354" s="52" t="s">
        <v>71</v>
      </c>
      <c r="K354" s="52">
        <v>0.45267000000000002</v>
      </c>
      <c r="L354" s="52">
        <v>1</v>
      </c>
      <c r="M354" s="52">
        <v>1</v>
      </c>
      <c r="N354" s="52"/>
      <c r="O354" s="52">
        <v>0</v>
      </c>
      <c r="P354" s="52">
        <v>0</v>
      </c>
      <c r="Q354" s="52">
        <v>21</v>
      </c>
      <c r="R354" s="52"/>
      <c r="S354" s="52">
        <v>0</v>
      </c>
      <c r="T354" s="52">
        <v>0</v>
      </c>
      <c r="U354" s="52">
        <v>310</v>
      </c>
      <c r="V354" s="52">
        <f t="shared" si="16"/>
        <v>554.52708738000001</v>
      </c>
      <c r="W354" s="52">
        <f t="shared" si="17"/>
        <v>554.52708738000001</v>
      </c>
      <c r="X354" s="52">
        <f t="shared" si="18"/>
        <v>0</v>
      </c>
      <c r="Y354" s="52">
        <v>0</v>
      </c>
    </row>
    <row r="355" spans="1:25" x14ac:dyDescent="0.25">
      <c r="A355" s="52">
        <v>2007</v>
      </c>
      <c r="B355" s="52" t="s">
        <v>103</v>
      </c>
      <c r="C355" s="52" t="s">
        <v>176</v>
      </c>
      <c r="D355" s="52">
        <v>27310</v>
      </c>
      <c r="E355" s="52">
        <v>21168</v>
      </c>
      <c r="F355" s="52">
        <v>27</v>
      </c>
      <c r="G355" s="52" t="s">
        <v>89</v>
      </c>
      <c r="H355" s="52">
        <v>44.332700000000003</v>
      </c>
      <c r="I355" s="52" t="s">
        <v>91</v>
      </c>
      <c r="J355" s="52" t="s">
        <v>71</v>
      </c>
      <c r="K355" s="52">
        <v>0.45267000000000002</v>
      </c>
      <c r="L355" s="52">
        <v>1</v>
      </c>
      <c r="M355" s="52">
        <v>1</v>
      </c>
      <c r="N355" s="52"/>
      <c r="O355" s="52">
        <v>0</v>
      </c>
      <c r="P355" s="52">
        <v>0</v>
      </c>
      <c r="Q355" s="52">
        <v>21</v>
      </c>
      <c r="R355" s="52"/>
      <c r="S355" s="52">
        <v>0</v>
      </c>
      <c r="T355" s="52">
        <v>0</v>
      </c>
      <c r="U355" s="52">
        <v>310</v>
      </c>
      <c r="V355" s="52">
        <f t="shared" si="16"/>
        <v>20.068083309000002</v>
      </c>
      <c r="W355" s="52">
        <f t="shared" si="17"/>
        <v>20.068083309000002</v>
      </c>
      <c r="X355" s="52">
        <f t="shared" si="18"/>
        <v>0</v>
      </c>
      <c r="Y355" s="52">
        <v>0</v>
      </c>
    </row>
    <row r="356" spans="1:25" x14ac:dyDescent="0.25">
      <c r="A356" s="52">
        <v>2007</v>
      </c>
      <c r="B356" s="52" t="s">
        <v>103</v>
      </c>
      <c r="C356" s="52" t="s">
        <v>176</v>
      </c>
      <c r="D356" s="52">
        <v>27310</v>
      </c>
      <c r="E356" s="52">
        <v>21168</v>
      </c>
      <c r="F356" s="52">
        <v>27</v>
      </c>
      <c r="G356" s="52" t="s">
        <v>89</v>
      </c>
      <c r="H356" s="52">
        <v>71.234800000000007</v>
      </c>
      <c r="I356" s="52" t="s">
        <v>91</v>
      </c>
      <c r="J356" s="52" t="s">
        <v>71</v>
      </c>
      <c r="K356" s="52">
        <v>0.45267000000000002</v>
      </c>
      <c r="L356" s="52">
        <v>1</v>
      </c>
      <c r="M356" s="52">
        <v>1</v>
      </c>
      <c r="N356" s="52"/>
      <c r="O356" s="52">
        <v>0</v>
      </c>
      <c r="P356" s="52">
        <v>0</v>
      </c>
      <c r="Q356" s="52">
        <v>21</v>
      </c>
      <c r="R356" s="52"/>
      <c r="S356" s="52">
        <v>0</v>
      </c>
      <c r="T356" s="52">
        <v>0</v>
      </c>
      <c r="U356" s="52">
        <v>310</v>
      </c>
      <c r="V356" s="52">
        <f t="shared" si="16"/>
        <v>32.245856916000001</v>
      </c>
      <c r="W356" s="52">
        <f t="shared" si="17"/>
        <v>32.245856916000001</v>
      </c>
      <c r="X356" s="52">
        <f t="shared" si="18"/>
        <v>0</v>
      </c>
      <c r="Y356" s="52">
        <v>0</v>
      </c>
    </row>
    <row r="357" spans="1:25" x14ac:dyDescent="0.25">
      <c r="A357" s="52">
        <v>2007</v>
      </c>
      <c r="B357" s="52" t="s">
        <v>103</v>
      </c>
      <c r="C357" s="52" t="s">
        <v>176</v>
      </c>
      <c r="D357" s="52">
        <v>27310</v>
      </c>
      <c r="E357" s="52">
        <v>21168</v>
      </c>
      <c r="F357" s="52">
        <v>27</v>
      </c>
      <c r="G357" s="52" t="s">
        <v>89</v>
      </c>
      <c r="H357" s="52">
        <v>143.5266</v>
      </c>
      <c r="I357" s="52" t="s">
        <v>91</v>
      </c>
      <c r="J357" s="52" t="s">
        <v>71</v>
      </c>
      <c r="K357" s="52">
        <v>0.45267000000000002</v>
      </c>
      <c r="L357" s="52">
        <v>1</v>
      </c>
      <c r="M357" s="52">
        <v>1</v>
      </c>
      <c r="N357" s="52"/>
      <c r="O357" s="52">
        <v>0</v>
      </c>
      <c r="P357" s="52">
        <v>0</v>
      </c>
      <c r="Q357" s="52">
        <v>21</v>
      </c>
      <c r="R357" s="52"/>
      <c r="S357" s="52">
        <v>0</v>
      </c>
      <c r="T357" s="52">
        <v>0</v>
      </c>
      <c r="U357" s="52">
        <v>310</v>
      </c>
      <c r="V357" s="52">
        <f t="shared" si="16"/>
        <v>64.970186022000007</v>
      </c>
      <c r="W357" s="52">
        <f t="shared" si="17"/>
        <v>64.970186022000007</v>
      </c>
      <c r="X357" s="52">
        <f t="shared" si="18"/>
        <v>0</v>
      </c>
      <c r="Y357" s="52">
        <v>0</v>
      </c>
    </row>
    <row r="358" spans="1:25" x14ac:dyDescent="0.25">
      <c r="A358" s="52">
        <v>2007</v>
      </c>
      <c r="B358" s="52" t="s">
        <v>103</v>
      </c>
      <c r="C358" s="52" t="s">
        <v>176</v>
      </c>
      <c r="D358" s="52">
        <v>27310</v>
      </c>
      <c r="E358" s="52">
        <v>21168</v>
      </c>
      <c r="F358" s="52">
        <v>27</v>
      </c>
      <c r="G358" s="52" t="s">
        <v>89</v>
      </c>
      <c r="H358" s="52">
        <v>28.541499999999999</v>
      </c>
      <c r="I358" s="52" t="s">
        <v>91</v>
      </c>
      <c r="J358" s="52" t="s">
        <v>71</v>
      </c>
      <c r="K358" s="52">
        <v>0.45267000000000002</v>
      </c>
      <c r="L358" s="52">
        <v>1</v>
      </c>
      <c r="M358" s="52">
        <v>1</v>
      </c>
      <c r="N358" s="52"/>
      <c r="O358" s="52">
        <v>0</v>
      </c>
      <c r="P358" s="52">
        <v>0</v>
      </c>
      <c r="Q358" s="52">
        <v>21</v>
      </c>
      <c r="R358" s="52"/>
      <c r="S358" s="52">
        <v>0</v>
      </c>
      <c r="T358" s="52">
        <v>0</v>
      </c>
      <c r="U358" s="52">
        <v>310</v>
      </c>
      <c r="V358" s="52">
        <f t="shared" si="16"/>
        <v>12.919880805</v>
      </c>
      <c r="W358" s="52">
        <f t="shared" si="17"/>
        <v>12.919880805</v>
      </c>
      <c r="X358" s="52">
        <f t="shared" si="18"/>
        <v>0</v>
      </c>
      <c r="Y358" s="52">
        <v>0</v>
      </c>
    </row>
    <row r="359" spans="1:25" x14ac:dyDescent="0.25">
      <c r="A359" s="52">
        <v>2007</v>
      </c>
      <c r="B359" s="52" t="s">
        <v>103</v>
      </c>
      <c r="C359" s="52" t="s">
        <v>176</v>
      </c>
      <c r="D359" s="52">
        <v>27310</v>
      </c>
      <c r="E359" s="52">
        <v>21168</v>
      </c>
      <c r="F359" s="52">
        <v>27</v>
      </c>
      <c r="G359" s="52" t="s">
        <v>89</v>
      </c>
      <c r="H359" s="52">
        <v>211</v>
      </c>
      <c r="I359" s="52" t="s">
        <v>91</v>
      </c>
      <c r="J359" s="52" t="s">
        <v>71</v>
      </c>
      <c r="K359" s="52">
        <v>0.45267000000000002</v>
      </c>
      <c r="L359" s="52">
        <v>1</v>
      </c>
      <c r="M359" s="52">
        <v>1</v>
      </c>
      <c r="N359" s="52"/>
      <c r="O359" s="52">
        <v>0</v>
      </c>
      <c r="P359" s="52">
        <v>0</v>
      </c>
      <c r="Q359" s="52">
        <v>21</v>
      </c>
      <c r="R359" s="52"/>
      <c r="S359" s="52">
        <v>0</v>
      </c>
      <c r="T359" s="52">
        <v>0</v>
      </c>
      <c r="U359" s="52">
        <v>310</v>
      </c>
      <c r="V359" s="52">
        <f t="shared" si="16"/>
        <v>95.513370000000009</v>
      </c>
      <c r="W359" s="52">
        <f t="shared" si="17"/>
        <v>95.513370000000009</v>
      </c>
      <c r="X359" s="52">
        <f t="shared" si="18"/>
        <v>0</v>
      </c>
      <c r="Y359" s="52">
        <v>0</v>
      </c>
    </row>
    <row r="360" spans="1:25" x14ac:dyDescent="0.25">
      <c r="A360" s="52">
        <v>2007</v>
      </c>
      <c r="B360" s="52" t="s">
        <v>103</v>
      </c>
      <c r="C360" s="52" t="s">
        <v>176</v>
      </c>
      <c r="D360" s="52">
        <v>27310</v>
      </c>
      <c r="E360" s="52">
        <v>21168</v>
      </c>
      <c r="F360" s="52">
        <v>27</v>
      </c>
      <c r="G360" s="52" t="s">
        <v>89</v>
      </c>
      <c r="H360" s="52">
        <v>222</v>
      </c>
      <c r="I360" s="52" t="s">
        <v>91</v>
      </c>
      <c r="J360" s="52" t="s">
        <v>71</v>
      </c>
      <c r="K360" s="52">
        <v>0.45267000000000002</v>
      </c>
      <c r="L360" s="52">
        <v>1</v>
      </c>
      <c r="M360" s="52">
        <v>1</v>
      </c>
      <c r="N360" s="52"/>
      <c r="O360" s="52">
        <v>0</v>
      </c>
      <c r="P360" s="52">
        <v>0</v>
      </c>
      <c r="Q360" s="52">
        <v>21</v>
      </c>
      <c r="R360" s="52"/>
      <c r="S360" s="52">
        <v>0</v>
      </c>
      <c r="T360" s="52">
        <v>0</v>
      </c>
      <c r="U360" s="52">
        <v>310</v>
      </c>
      <c r="V360" s="52">
        <f t="shared" si="16"/>
        <v>100.49274</v>
      </c>
      <c r="W360" s="52">
        <f t="shared" si="17"/>
        <v>100.49274</v>
      </c>
      <c r="X360" s="52">
        <f t="shared" si="18"/>
        <v>0</v>
      </c>
      <c r="Y360" s="52">
        <v>0</v>
      </c>
    </row>
    <row r="361" spans="1:25" x14ac:dyDescent="0.25">
      <c r="A361" s="52">
        <v>2007</v>
      </c>
      <c r="B361" s="52" t="s">
        <v>103</v>
      </c>
      <c r="C361" s="52" t="s">
        <v>176</v>
      </c>
      <c r="D361" s="52">
        <v>27310</v>
      </c>
      <c r="E361" s="52">
        <v>21168</v>
      </c>
      <c r="F361" s="52">
        <v>27</v>
      </c>
      <c r="G361" s="52" t="s">
        <v>89</v>
      </c>
      <c r="H361" s="52">
        <v>2441.4749999999999</v>
      </c>
      <c r="I361" s="52" t="s">
        <v>91</v>
      </c>
      <c r="J361" s="52" t="s">
        <v>71</v>
      </c>
      <c r="K361" s="52">
        <v>0.45267000000000002</v>
      </c>
      <c r="L361" s="52">
        <v>1</v>
      </c>
      <c r="M361" s="52">
        <v>1</v>
      </c>
      <c r="N361" s="52"/>
      <c r="O361" s="52">
        <v>0</v>
      </c>
      <c r="P361" s="52">
        <v>0</v>
      </c>
      <c r="Q361" s="52">
        <v>21</v>
      </c>
      <c r="R361" s="52"/>
      <c r="S361" s="52">
        <v>0</v>
      </c>
      <c r="T361" s="52">
        <v>0</v>
      </c>
      <c r="U361" s="52">
        <v>310</v>
      </c>
      <c r="V361" s="52">
        <f t="shared" si="16"/>
        <v>1105.18248825</v>
      </c>
      <c r="W361" s="52">
        <f t="shared" si="17"/>
        <v>1105.18248825</v>
      </c>
      <c r="X361" s="52">
        <f t="shared" si="18"/>
        <v>0</v>
      </c>
      <c r="Y361" s="52">
        <v>0</v>
      </c>
    </row>
    <row r="362" spans="1:25" x14ac:dyDescent="0.25">
      <c r="A362" s="52">
        <v>2007</v>
      </c>
      <c r="B362" s="52" t="s">
        <v>103</v>
      </c>
      <c r="C362" s="52" t="s">
        <v>176</v>
      </c>
      <c r="D362" s="52">
        <v>27310</v>
      </c>
      <c r="E362" s="52">
        <v>21168</v>
      </c>
      <c r="F362" s="52">
        <v>27</v>
      </c>
      <c r="G362" s="52" t="s">
        <v>89</v>
      </c>
      <c r="H362" s="52">
        <v>45.793799999999997</v>
      </c>
      <c r="I362" s="52" t="s">
        <v>91</v>
      </c>
      <c r="J362" s="52" t="s">
        <v>71</v>
      </c>
      <c r="K362" s="52">
        <v>0.45267000000000002</v>
      </c>
      <c r="L362" s="52">
        <v>1</v>
      </c>
      <c r="M362" s="52">
        <v>1</v>
      </c>
      <c r="N362" s="52"/>
      <c r="O362" s="52">
        <v>0</v>
      </c>
      <c r="P362" s="52">
        <v>0</v>
      </c>
      <c r="Q362" s="52">
        <v>21</v>
      </c>
      <c r="R362" s="52"/>
      <c r="S362" s="52">
        <v>0</v>
      </c>
      <c r="T362" s="52">
        <v>0</v>
      </c>
      <c r="U362" s="52">
        <v>310</v>
      </c>
      <c r="V362" s="52">
        <f t="shared" si="16"/>
        <v>20.729479445999999</v>
      </c>
      <c r="W362" s="52">
        <f t="shared" si="17"/>
        <v>20.729479445999999</v>
      </c>
      <c r="X362" s="52">
        <f t="shared" si="18"/>
        <v>0</v>
      </c>
      <c r="Y362" s="52">
        <v>0</v>
      </c>
    </row>
    <row r="363" spans="1:25" x14ac:dyDescent="0.25">
      <c r="A363" s="52">
        <v>2007</v>
      </c>
      <c r="B363" s="52" t="s">
        <v>103</v>
      </c>
      <c r="C363" s="52" t="s">
        <v>176</v>
      </c>
      <c r="D363" s="52">
        <v>27310</v>
      </c>
      <c r="E363" s="52">
        <v>21168</v>
      </c>
      <c r="F363" s="52">
        <v>27</v>
      </c>
      <c r="G363" s="52" t="s">
        <v>89</v>
      </c>
      <c r="H363" s="52">
        <v>143.5266</v>
      </c>
      <c r="I363" s="52" t="s">
        <v>91</v>
      </c>
      <c r="J363" s="52" t="s">
        <v>71</v>
      </c>
      <c r="K363" s="52">
        <v>0.45267000000000002</v>
      </c>
      <c r="L363" s="52">
        <v>1</v>
      </c>
      <c r="M363" s="52">
        <v>1</v>
      </c>
      <c r="N363" s="52"/>
      <c r="O363" s="52">
        <v>0</v>
      </c>
      <c r="P363" s="52">
        <v>0</v>
      </c>
      <c r="Q363" s="52">
        <v>21</v>
      </c>
      <c r="R363" s="52"/>
      <c r="S363" s="52">
        <v>0</v>
      </c>
      <c r="T363" s="52">
        <v>0</v>
      </c>
      <c r="U363" s="52">
        <v>310</v>
      </c>
      <c r="V363" s="52">
        <f t="shared" si="16"/>
        <v>64.970186022000007</v>
      </c>
      <c r="W363" s="52">
        <f t="shared" si="17"/>
        <v>64.970186022000007</v>
      </c>
      <c r="X363" s="52">
        <f t="shared" si="18"/>
        <v>0</v>
      </c>
      <c r="Y363" s="52">
        <v>0</v>
      </c>
    </row>
    <row r="364" spans="1:25" x14ac:dyDescent="0.25">
      <c r="A364" s="52">
        <v>2007</v>
      </c>
      <c r="B364" s="52" t="s">
        <v>92</v>
      </c>
      <c r="C364" s="52" t="s">
        <v>108</v>
      </c>
      <c r="D364" s="52">
        <v>26944</v>
      </c>
      <c r="E364" s="52">
        <v>21126</v>
      </c>
      <c r="F364" s="52">
        <v>27</v>
      </c>
      <c r="G364" s="52" t="s">
        <v>89</v>
      </c>
      <c r="H364" s="52">
        <v>1266</v>
      </c>
      <c r="I364" s="52" t="s">
        <v>90</v>
      </c>
      <c r="J364" s="52" t="s">
        <v>71</v>
      </c>
      <c r="K364" s="52">
        <v>0.75</v>
      </c>
      <c r="L364" s="52">
        <v>1</v>
      </c>
      <c r="M364" s="52">
        <v>1</v>
      </c>
      <c r="N364" s="52"/>
      <c r="O364" s="52">
        <v>0</v>
      </c>
      <c r="P364" s="52">
        <v>0</v>
      </c>
      <c r="Q364" s="52">
        <v>21</v>
      </c>
      <c r="R364" s="52"/>
      <c r="S364" s="52">
        <v>0</v>
      </c>
      <c r="T364" s="52">
        <v>0</v>
      </c>
      <c r="U364" s="52">
        <v>310</v>
      </c>
      <c r="V364" s="52">
        <f t="shared" si="16"/>
        <v>949.5</v>
      </c>
      <c r="W364" s="52">
        <f t="shared" si="17"/>
        <v>949.5</v>
      </c>
      <c r="X364" s="52">
        <v>0</v>
      </c>
      <c r="Y364" s="52">
        <v>0</v>
      </c>
    </row>
    <row r="365" spans="1:25" x14ac:dyDescent="0.25">
      <c r="A365" s="52">
        <v>2007</v>
      </c>
      <c r="B365" s="52" t="s">
        <v>92</v>
      </c>
      <c r="C365" s="52" t="s">
        <v>108</v>
      </c>
      <c r="D365" s="52">
        <v>26944</v>
      </c>
      <c r="E365" s="52">
        <v>21126</v>
      </c>
      <c r="F365" s="52">
        <v>27</v>
      </c>
      <c r="G365" s="52" t="s">
        <v>89</v>
      </c>
      <c r="H365" s="52">
        <v>29806.83</v>
      </c>
      <c r="I365" s="52" t="s">
        <v>90</v>
      </c>
      <c r="J365" s="52" t="s">
        <v>71</v>
      </c>
      <c r="K365" s="52">
        <v>0.75</v>
      </c>
      <c r="L365" s="52">
        <v>1</v>
      </c>
      <c r="M365" s="52">
        <v>1</v>
      </c>
      <c r="N365" s="52"/>
      <c r="O365" s="52">
        <v>0</v>
      </c>
      <c r="P365" s="52">
        <v>0</v>
      </c>
      <c r="Q365" s="52">
        <v>21</v>
      </c>
      <c r="R365" s="52"/>
      <c r="S365" s="52">
        <v>0</v>
      </c>
      <c r="T365" s="52">
        <v>0</v>
      </c>
      <c r="U365" s="52">
        <v>310</v>
      </c>
      <c r="V365" s="52">
        <f t="shared" si="16"/>
        <v>22355.122500000001</v>
      </c>
      <c r="W365" s="52">
        <f t="shared" si="17"/>
        <v>22355.122500000001</v>
      </c>
      <c r="X365" s="52">
        <v>0</v>
      </c>
      <c r="Y365" s="52">
        <v>0</v>
      </c>
    </row>
    <row r="366" spans="1:25" x14ac:dyDescent="0.25">
      <c r="A366" s="52">
        <v>2007</v>
      </c>
      <c r="B366" s="52" t="s">
        <v>92</v>
      </c>
      <c r="C366" s="52" t="s">
        <v>108</v>
      </c>
      <c r="D366" s="52">
        <v>26944</v>
      </c>
      <c r="E366" s="52">
        <v>21126</v>
      </c>
      <c r="F366" s="52">
        <v>27</v>
      </c>
      <c r="G366" s="52" t="s">
        <v>89</v>
      </c>
      <c r="H366" s="52">
        <v>17336.04</v>
      </c>
      <c r="I366" s="52" t="s">
        <v>90</v>
      </c>
      <c r="J366" s="52" t="s">
        <v>71</v>
      </c>
      <c r="K366" s="52">
        <v>0.75</v>
      </c>
      <c r="L366" s="52">
        <v>1</v>
      </c>
      <c r="M366" s="52">
        <v>1</v>
      </c>
      <c r="N366" s="52"/>
      <c r="O366" s="52">
        <v>0</v>
      </c>
      <c r="P366" s="52">
        <v>0</v>
      </c>
      <c r="Q366" s="52">
        <v>21</v>
      </c>
      <c r="R366" s="52"/>
      <c r="S366" s="52">
        <v>0</v>
      </c>
      <c r="T366" s="52">
        <v>0</v>
      </c>
      <c r="U366" s="52">
        <v>310</v>
      </c>
      <c r="V366" s="52">
        <f t="shared" si="16"/>
        <v>13002.03</v>
      </c>
      <c r="W366" s="52">
        <f t="shared" si="17"/>
        <v>13002.03</v>
      </c>
      <c r="X366" s="52">
        <v>0</v>
      </c>
      <c r="Y366" s="52">
        <v>0</v>
      </c>
    </row>
    <row r="367" spans="1:25" x14ac:dyDescent="0.25">
      <c r="A367" s="52">
        <v>2007</v>
      </c>
      <c r="B367" s="52" t="s">
        <v>92</v>
      </c>
      <c r="C367" s="52" t="s">
        <v>108</v>
      </c>
      <c r="D367" s="52">
        <v>26944</v>
      </c>
      <c r="E367" s="52">
        <v>21126</v>
      </c>
      <c r="F367" s="52">
        <v>27</v>
      </c>
      <c r="G367" s="52" t="s">
        <v>89</v>
      </c>
      <c r="H367" s="52">
        <v>2116</v>
      </c>
      <c r="I367" s="52" t="s">
        <v>90</v>
      </c>
      <c r="J367" s="52" t="s">
        <v>71</v>
      </c>
      <c r="K367" s="52">
        <v>0.75</v>
      </c>
      <c r="L367" s="52">
        <v>1</v>
      </c>
      <c r="M367" s="52">
        <v>1</v>
      </c>
      <c r="N367" s="52"/>
      <c r="O367" s="52">
        <v>0</v>
      </c>
      <c r="P367" s="52">
        <v>0</v>
      </c>
      <c r="Q367" s="52">
        <v>21</v>
      </c>
      <c r="R367" s="52"/>
      <c r="S367" s="52">
        <v>0</v>
      </c>
      <c r="T367" s="52">
        <v>0</v>
      </c>
      <c r="U367" s="52">
        <v>310</v>
      </c>
      <c r="V367" s="52">
        <f t="shared" si="16"/>
        <v>1587</v>
      </c>
      <c r="W367" s="52">
        <f t="shared" si="17"/>
        <v>1587</v>
      </c>
      <c r="X367" s="52">
        <v>0</v>
      </c>
      <c r="Y367" s="52">
        <v>0</v>
      </c>
    </row>
    <row r="368" spans="1:25" x14ac:dyDescent="0.25">
      <c r="A368" s="52">
        <v>2007</v>
      </c>
      <c r="B368" s="52" t="s">
        <v>92</v>
      </c>
      <c r="C368" s="52" t="s">
        <v>108</v>
      </c>
      <c r="D368" s="52">
        <v>26944</v>
      </c>
      <c r="E368" s="52">
        <v>21126</v>
      </c>
      <c r="F368" s="52">
        <v>27</v>
      </c>
      <c r="G368" s="52" t="s">
        <v>89</v>
      </c>
      <c r="H368" s="52">
        <v>633</v>
      </c>
      <c r="I368" s="52" t="s">
        <v>90</v>
      </c>
      <c r="J368" s="52" t="s">
        <v>71</v>
      </c>
      <c r="K368" s="52">
        <v>0.75</v>
      </c>
      <c r="L368" s="52">
        <v>1</v>
      </c>
      <c r="M368" s="52">
        <v>1</v>
      </c>
      <c r="N368" s="52"/>
      <c r="O368" s="52">
        <v>0</v>
      </c>
      <c r="P368" s="52">
        <v>0</v>
      </c>
      <c r="Q368" s="52">
        <v>21</v>
      </c>
      <c r="R368" s="52"/>
      <c r="S368" s="52">
        <v>0</v>
      </c>
      <c r="T368" s="52">
        <v>0</v>
      </c>
      <c r="U368" s="52">
        <v>310</v>
      </c>
      <c r="V368" s="52">
        <f t="shared" si="16"/>
        <v>474.75</v>
      </c>
      <c r="W368" s="52">
        <f t="shared" si="17"/>
        <v>474.75</v>
      </c>
      <c r="X368" s="52">
        <v>0</v>
      </c>
      <c r="Y368" s="52">
        <v>0</v>
      </c>
    </row>
    <row r="369" spans="1:25" x14ac:dyDescent="0.25">
      <c r="A369" s="52">
        <v>2007</v>
      </c>
      <c r="B369" s="52" t="s">
        <v>92</v>
      </c>
      <c r="C369" s="52" t="s">
        <v>108</v>
      </c>
      <c r="D369" s="52">
        <v>26944</v>
      </c>
      <c r="E369" s="52">
        <v>21126</v>
      </c>
      <c r="F369" s="52">
        <v>27</v>
      </c>
      <c r="G369" s="52" t="s">
        <v>89</v>
      </c>
      <c r="H369" s="52">
        <v>22902</v>
      </c>
      <c r="I369" s="52" t="s">
        <v>90</v>
      </c>
      <c r="J369" s="52" t="s">
        <v>71</v>
      </c>
      <c r="K369" s="52">
        <v>0.75</v>
      </c>
      <c r="L369" s="52">
        <v>1</v>
      </c>
      <c r="M369" s="52">
        <v>1</v>
      </c>
      <c r="N369" s="52"/>
      <c r="O369" s="52">
        <v>0</v>
      </c>
      <c r="P369" s="52">
        <v>0</v>
      </c>
      <c r="Q369" s="52">
        <v>21</v>
      </c>
      <c r="R369" s="52"/>
      <c r="S369" s="52">
        <v>0</v>
      </c>
      <c r="T369" s="52">
        <v>0</v>
      </c>
      <c r="U369" s="52">
        <v>310</v>
      </c>
      <c r="V369" s="52">
        <f t="shared" si="16"/>
        <v>17176.5</v>
      </c>
      <c r="W369" s="52">
        <f t="shared" si="17"/>
        <v>17176.5</v>
      </c>
      <c r="X369" s="52">
        <v>0</v>
      </c>
      <c r="Y369" s="52">
        <v>0</v>
      </c>
    </row>
    <row r="370" spans="1:25" x14ac:dyDescent="0.25">
      <c r="A370" s="52">
        <v>2007</v>
      </c>
      <c r="B370" s="52" t="s">
        <v>92</v>
      </c>
      <c r="C370" s="52" t="s">
        <v>108</v>
      </c>
      <c r="D370" s="52">
        <v>26944</v>
      </c>
      <c r="E370" s="52">
        <v>21126</v>
      </c>
      <c r="F370" s="52">
        <v>27</v>
      </c>
      <c r="G370" s="52" t="s">
        <v>89</v>
      </c>
      <c r="H370" s="52">
        <v>4849.22</v>
      </c>
      <c r="I370" s="52" t="s">
        <v>90</v>
      </c>
      <c r="J370" s="52" t="s">
        <v>71</v>
      </c>
      <c r="K370" s="52">
        <v>0.75</v>
      </c>
      <c r="L370" s="52">
        <v>1</v>
      </c>
      <c r="M370" s="52">
        <v>1</v>
      </c>
      <c r="N370" s="52"/>
      <c r="O370" s="52">
        <v>0</v>
      </c>
      <c r="P370" s="52">
        <v>0</v>
      </c>
      <c r="Q370" s="52">
        <v>21</v>
      </c>
      <c r="R370" s="52"/>
      <c r="S370" s="52">
        <v>0</v>
      </c>
      <c r="T370" s="52">
        <v>0</v>
      </c>
      <c r="U370" s="52">
        <v>310</v>
      </c>
      <c r="V370" s="52">
        <f t="shared" si="16"/>
        <v>3636.915</v>
      </c>
      <c r="W370" s="52">
        <f t="shared" si="17"/>
        <v>3636.915</v>
      </c>
      <c r="X370" s="52">
        <v>0</v>
      </c>
      <c r="Y370" s="52">
        <v>0</v>
      </c>
    </row>
    <row r="371" spans="1:25" x14ac:dyDescent="0.25">
      <c r="A371" s="52">
        <v>2007</v>
      </c>
      <c r="B371" s="52" t="s">
        <v>92</v>
      </c>
      <c r="C371" s="52" t="s">
        <v>108</v>
      </c>
      <c r="D371" s="52">
        <v>26944</v>
      </c>
      <c r="E371" s="52">
        <v>21126</v>
      </c>
      <c r="F371" s="52">
        <v>27</v>
      </c>
      <c r="G371" s="52" t="s">
        <v>89</v>
      </c>
      <c r="H371" s="52">
        <v>21824.11</v>
      </c>
      <c r="I371" s="52" t="s">
        <v>90</v>
      </c>
      <c r="J371" s="52" t="s">
        <v>71</v>
      </c>
      <c r="K371" s="52">
        <v>0.75</v>
      </c>
      <c r="L371" s="52">
        <v>1</v>
      </c>
      <c r="M371" s="52">
        <v>1</v>
      </c>
      <c r="N371" s="52"/>
      <c r="O371" s="52">
        <v>0</v>
      </c>
      <c r="P371" s="52">
        <v>0</v>
      </c>
      <c r="Q371" s="52">
        <v>21</v>
      </c>
      <c r="R371" s="52"/>
      <c r="S371" s="52">
        <v>0</v>
      </c>
      <c r="T371" s="52">
        <v>0</v>
      </c>
      <c r="U371" s="52">
        <v>310</v>
      </c>
      <c r="V371" s="52">
        <f t="shared" si="16"/>
        <v>16368.0825</v>
      </c>
      <c r="W371" s="52">
        <f t="shared" si="17"/>
        <v>16368.0825</v>
      </c>
      <c r="X371" s="52">
        <v>0</v>
      </c>
      <c r="Y371" s="52">
        <v>0</v>
      </c>
    </row>
    <row r="372" spans="1:25" x14ac:dyDescent="0.25">
      <c r="A372" s="52">
        <v>2007</v>
      </c>
      <c r="B372" s="52" t="s">
        <v>92</v>
      </c>
      <c r="C372" s="52" t="s">
        <v>108</v>
      </c>
      <c r="D372" s="52">
        <v>26944</v>
      </c>
      <c r="E372" s="52">
        <v>21126</v>
      </c>
      <c r="F372" s="52">
        <v>27</v>
      </c>
      <c r="G372" s="52" t="s">
        <v>89</v>
      </c>
      <c r="H372" s="52">
        <v>58358.46</v>
      </c>
      <c r="I372" s="52" t="s">
        <v>90</v>
      </c>
      <c r="J372" s="52" t="s">
        <v>71</v>
      </c>
      <c r="K372" s="52">
        <v>0.75</v>
      </c>
      <c r="L372" s="52">
        <v>1</v>
      </c>
      <c r="M372" s="52">
        <v>1</v>
      </c>
      <c r="N372" s="52"/>
      <c r="O372" s="52">
        <v>0</v>
      </c>
      <c r="P372" s="52">
        <v>0</v>
      </c>
      <c r="Q372" s="52">
        <v>21</v>
      </c>
      <c r="R372" s="52"/>
      <c r="S372" s="52">
        <v>0</v>
      </c>
      <c r="T372" s="52">
        <v>0</v>
      </c>
      <c r="U372" s="52">
        <v>310</v>
      </c>
      <c r="V372" s="52">
        <f t="shared" si="16"/>
        <v>43768.845000000001</v>
      </c>
      <c r="W372" s="52">
        <f t="shared" si="17"/>
        <v>43768.845000000001</v>
      </c>
      <c r="X372" s="52">
        <v>0</v>
      </c>
      <c r="Y372" s="52">
        <v>0</v>
      </c>
    </row>
    <row r="373" spans="1:25" x14ac:dyDescent="0.25">
      <c r="A373" s="52">
        <v>2007</v>
      </c>
      <c r="B373" s="52" t="s">
        <v>92</v>
      </c>
      <c r="C373" s="52" t="s">
        <v>108</v>
      </c>
      <c r="D373" s="52">
        <v>26944</v>
      </c>
      <c r="E373" s="52">
        <v>21126</v>
      </c>
      <c r="F373" s="52">
        <v>27</v>
      </c>
      <c r="G373" s="52" t="s">
        <v>89</v>
      </c>
      <c r="H373" s="52">
        <v>38814.06</v>
      </c>
      <c r="I373" s="52" t="s">
        <v>90</v>
      </c>
      <c r="J373" s="52" t="s">
        <v>71</v>
      </c>
      <c r="K373" s="52">
        <v>0.75</v>
      </c>
      <c r="L373" s="52">
        <v>1</v>
      </c>
      <c r="M373" s="52">
        <v>1</v>
      </c>
      <c r="N373" s="52"/>
      <c r="O373" s="52">
        <v>0</v>
      </c>
      <c r="P373" s="52">
        <v>0</v>
      </c>
      <c r="Q373" s="52">
        <v>21</v>
      </c>
      <c r="R373" s="52"/>
      <c r="S373" s="52">
        <v>0</v>
      </c>
      <c r="T373" s="52">
        <v>0</v>
      </c>
      <c r="U373" s="52">
        <v>310</v>
      </c>
      <c r="V373" s="52">
        <f t="shared" si="16"/>
        <v>29110.544999999998</v>
      </c>
      <c r="W373" s="52">
        <f t="shared" si="17"/>
        <v>29110.544999999998</v>
      </c>
      <c r="X373" s="52">
        <v>0</v>
      </c>
      <c r="Y373" s="52">
        <v>0</v>
      </c>
    </row>
    <row r="374" spans="1:25" x14ac:dyDescent="0.25">
      <c r="A374" s="52">
        <v>2007</v>
      </c>
      <c r="B374" s="52" t="s">
        <v>92</v>
      </c>
      <c r="C374" s="52" t="s">
        <v>108</v>
      </c>
      <c r="D374" s="52">
        <v>26944</v>
      </c>
      <c r="E374" s="52">
        <v>21126</v>
      </c>
      <c r="F374" s="52">
        <v>27</v>
      </c>
      <c r="G374" s="52" t="s">
        <v>89</v>
      </c>
      <c r="H374" s="52">
        <v>400.4</v>
      </c>
      <c r="I374" s="52" t="s">
        <v>90</v>
      </c>
      <c r="J374" s="52" t="s">
        <v>71</v>
      </c>
      <c r="K374" s="52">
        <v>0.75</v>
      </c>
      <c r="L374" s="52">
        <v>1</v>
      </c>
      <c r="M374" s="52">
        <v>1</v>
      </c>
      <c r="N374" s="52"/>
      <c r="O374" s="52">
        <v>0</v>
      </c>
      <c r="P374" s="52">
        <v>0</v>
      </c>
      <c r="Q374" s="52">
        <v>21</v>
      </c>
      <c r="R374" s="52"/>
      <c r="S374" s="52">
        <v>0</v>
      </c>
      <c r="T374" s="52">
        <v>0</v>
      </c>
      <c r="U374" s="52">
        <v>310</v>
      </c>
      <c r="V374" s="52">
        <f t="shared" si="16"/>
        <v>300.29999999999995</v>
      </c>
      <c r="W374" s="52">
        <f t="shared" si="17"/>
        <v>300.29999999999995</v>
      </c>
      <c r="X374" s="52">
        <v>0</v>
      </c>
      <c r="Y374" s="52">
        <v>0</v>
      </c>
    </row>
    <row r="375" spans="1:25" x14ac:dyDescent="0.25">
      <c r="A375" s="52">
        <v>2007</v>
      </c>
      <c r="B375" s="52" t="s">
        <v>92</v>
      </c>
      <c r="C375" s="52" t="s">
        <v>108</v>
      </c>
      <c r="D375" s="52">
        <v>26944</v>
      </c>
      <c r="E375" s="52">
        <v>21126</v>
      </c>
      <c r="F375" s="52">
        <v>27</v>
      </c>
      <c r="G375" s="52" t="s">
        <v>89</v>
      </c>
      <c r="H375" s="52">
        <v>710</v>
      </c>
      <c r="I375" s="52" t="s">
        <v>90</v>
      </c>
      <c r="J375" s="52" t="s">
        <v>71</v>
      </c>
      <c r="K375" s="52">
        <v>0.75</v>
      </c>
      <c r="L375" s="52">
        <v>1</v>
      </c>
      <c r="M375" s="52">
        <v>1</v>
      </c>
      <c r="N375" s="52"/>
      <c r="O375" s="52">
        <v>0</v>
      </c>
      <c r="P375" s="52">
        <v>0</v>
      </c>
      <c r="Q375" s="52">
        <v>21</v>
      </c>
      <c r="R375" s="52"/>
      <c r="S375" s="52">
        <v>0</v>
      </c>
      <c r="T375" s="52">
        <v>0</v>
      </c>
      <c r="U375" s="52">
        <v>310</v>
      </c>
      <c r="V375" s="52">
        <f t="shared" si="16"/>
        <v>532.5</v>
      </c>
      <c r="W375" s="52">
        <f t="shared" si="17"/>
        <v>532.5</v>
      </c>
      <c r="X375" s="52">
        <v>0</v>
      </c>
      <c r="Y375" s="52">
        <v>0</v>
      </c>
    </row>
    <row r="376" spans="1:25" x14ac:dyDescent="0.25">
      <c r="A376" s="52">
        <v>2007</v>
      </c>
      <c r="B376" s="52" t="s">
        <v>92</v>
      </c>
      <c r="C376" s="52" t="s">
        <v>108</v>
      </c>
      <c r="D376" s="52">
        <v>26944</v>
      </c>
      <c r="E376" s="52">
        <v>21126</v>
      </c>
      <c r="F376" s="52">
        <v>27</v>
      </c>
      <c r="G376" s="52" t="s">
        <v>89</v>
      </c>
      <c r="H376" s="52">
        <v>19372.009999999998</v>
      </c>
      <c r="I376" s="52" t="s">
        <v>90</v>
      </c>
      <c r="J376" s="52" t="s">
        <v>71</v>
      </c>
      <c r="K376" s="52">
        <v>0.75</v>
      </c>
      <c r="L376" s="52">
        <v>1</v>
      </c>
      <c r="M376" s="52">
        <v>1</v>
      </c>
      <c r="N376" s="52"/>
      <c r="O376" s="52">
        <v>0</v>
      </c>
      <c r="P376" s="52">
        <v>0</v>
      </c>
      <c r="Q376" s="52">
        <v>21</v>
      </c>
      <c r="R376" s="52"/>
      <c r="S376" s="52">
        <v>0</v>
      </c>
      <c r="T376" s="52">
        <v>0</v>
      </c>
      <c r="U376" s="52">
        <v>310</v>
      </c>
      <c r="V376" s="52">
        <f t="shared" si="16"/>
        <v>14529.0075</v>
      </c>
      <c r="W376" s="52">
        <f t="shared" si="17"/>
        <v>14529.0075</v>
      </c>
      <c r="X376" s="52">
        <v>0</v>
      </c>
      <c r="Y376" s="52">
        <v>0</v>
      </c>
    </row>
    <row r="377" spans="1:25" x14ac:dyDescent="0.25">
      <c r="A377" s="52">
        <v>2007</v>
      </c>
      <c r="B377" s="52" t="s">
        <v>92</v>
      </c>
      <c r="C377" s="52" t="s">
        <v>108</v>
      </c>
      <c r="D377" s="52">
        <v>26944</v>
      </c>
      <c r="E377" s="52">
        <v>21126</v>
      </c>
      <c r="F377" s="52">
        <v>27</v>
      </c>
      <c r="G377" s="52" t="s">
        <v>89</v>
      </c>
      <c r="H377" s="52">
        <v>1000</v>
      </c>
      <c r="I377" s="52" t="s">
        <v>90</v>
      </c>
      <c r="J377" s="52" t="s">
        <v>71</v>
      </c>
      <c r="K377" s="52">
        <v>0.75</v>
      </c>
      <c r="L377" s="52">
        <v>1</v>
      </c>
      <c r="M377" s="52">
        <v>1</v>
      </c>
      <c r="N377" s="52"/>
      <c r="O377" s="52">
        <v>0</v>
      </c>
      <c r="P377" s="52">
        <v>0</v>
      </c>
      <c r="Q377" s="52">
        <v>21</v>
      </c>
      <c r="R377" s="52"/>
      <c r="S377" s="52">
        <v>0</v>
      </c>
      <c r="T377" s="52">
        <v>0</v>
      </c>
      <c r="U377" s="52">
        <v>310</v>
      </c>
      <c r="V377" s="52">
        <f t="shared" si="16"/>
        <v>750</v>
      </c>
      <c r="W377" s="52">
        <f t="shared" si="17"/>
        <v>750</v>
      </c>
      <c r="X377" s="52">
        <v>0</v>
      </c>
      <c r="Y377" s="52">
        <v>0</v>
      </c>
    </row>
    <row r="378" spans="1:25" x14ac:dyDescent="0.25">
      <c r="A378" s="52">
        <v>2007</v>
      </c>
      <c r="B378" s="52" t="s">
        <v>92</v>
      </c>
      <c r="C378" s="52" t="s">
        <v>108</v>
      </c>
      <c r="D378" s="52">
        <v>26944</v>
      </c>
      <c r="E378" s="52">
        <v>21126</v>
      </c>
      <c r="F378" s="52">
        <v>27</v>
      </c>
      <c r="G378" s="52" t="s">
        <v>89</v>
      </c>
      <c r="H378" s="52">
        <v>1147.558</v>
      </c>
      <c r="I378" s="52" t="s">
        <v>90</v>
      </c>
      <c r="J378" s="52" t="s">
        <v>71</v>
      </c>
      <c r="K378" s="52">
        <v>0.75</v>
      </c>
      <c r="L378" s="52">
        <v>1</v>
      </c>
      <c r="M378" s="52">
        <v>1</v>
      </c>
      <c r="N378" s="52"/>
      <c r="O378" s="52">
        <v>0</v>
      </c>
      <c r="P378" s="52">
        <v>0</v>
      </c>
      <c r="Q378" s="52">
        <v>21</v>
      </c>
      <c r="R378" s="52"/>
      <c r="S378" s="52">
        <v>0</v>
      </c>
      <c r="T378" s="52">
        <v>0</v>
      </c>
      <c r="U378" s="52">
        <v>310</v>
      </c>
      <c r="V378" s="52">
        <f t="shared" si="16"/>
        <v>860.66849999999999</v>
      </c>
      <c r="W378" s="52">
        <f t="shared" si="17"/>
        <v>860.66849999999999</v>
      </c>
      <c r="X378" s="52">
        <v>0</v>
      </c>
      <c r="Y378" s="52">
        <v>0</v>
      </c>
    </row>
    <row r="379" spans="1:25" x14ac:dyDescent="0.25">
      <c r="A379" s="52">
        <v>2007</v>
      </c>
      <c r="B379" s="52" t="s">
        <v>92</v>
      </c>
      <c r="C379" s="52" t="s">
        <v>108</v>
      </c>
      <c r="D379" s="52">
        <v>26944</v>
      </c>
      <c r="E379" s="52">
        <v>21126</v>
      </c>
      <c r="F379" s="52">
        <v>27</v>
      </c>
      <c r="G379" s="52" t="s">
        <v>89</v>
      </c>
      <c r="H379" s="52">
        <v>49378.35</v>
      </c>
      <c r="I379" s="52" t="s">
        <v>90</v>
      </c>
      <c r="J379" s="52" t="s">
        <v>71</v>
      </c>
      <c r="K379" s="52">
        <v>0.75</v>
      </c>
      <c r="L379" s="52">
        <v>1</v>
      </c>
      <c r="M379" s="52">
        <v>1</v>
      </c>
      <c r="N379" s="52"/>
      <c r="O379" s="52">
        <v>0</v>
      </c>
      <c r="P379" s="52">
        <v>0</v>
      </c>
      <c r="Q379" s="52">
        <v>21</v>
      </c>
      <c r="R379" s="52"/>
      <c r="S379" s="52">
        <v>0</v>
      </c>
      <c r="T379" s="52">
        <v>0</v>
      </c>
      <c r="U379" s="52">
        <v>310</v>
      </c>
      <c r="V379" s="52">
        <f t="shared" si="16"/>
        <v>37033.762499999997</v>
      </c>
      <c r="W379" s="52">
        <f t="shared" si="17"/>
        <v>37033.762499999997</v>
      </c>
      <c r="X379" s="52">
        <v>0</v>
      </c>
      <c r="Y379" s="52">
        <v>0</v>
      </c>
    </row>
    <row r="380" spans="1:25" x14ac:dyDescent="0.25">
      <c r="A380" s="52">
        <v>2007</v>
      </c>
      <c r="B380" s="52" t="s">
        <v>92</v>
      </c>
      <c r="C380" s="52" t="s">
        <v>108</v>
      </c>
      <c r="D380" s="52">
        <v>26944</v>
      </c>
      <c r="E380" s="52">
        <v>21126</v>
      </c>
      <c r="F380" s="52">
        <v>27</v>
      </c>
      <c r="G380" s="52" t="s">
        <v>89</v>
      </c>
      <c r="H380" s="52">
        <v>2613.75</v>
      </c>
      <c r="I380" s="52" t="s">
        <v>90</v>
      </c>
      <c r="J380" s="52" t="s">
        <v>71</v>
      </c>
      <c r="K380" s="52">
        <v>0.75</v>
      </c>
      <c r="L380" s="52">
        <v>1</v>
      </c>
      <c r="M380" s="52">
        <v>1</v>
      </c>
      <c r="N380" s="52"/>
      <c r="O380" s="52">
        <v>0</v>
      </c>
      <c r="P380" s="52">
        <v>0</v>
      </c>
      <c r="Q380" s="52">
        <v>21</v>
      </c>
      <c r="R380" s="52"/>
      <c r="S380" s="52">
        <v>0</v>
      </c>
      <c r="T380" s="52">
        <v>0</v>
      </c>
      <c r="U380" s="52">
        <v>310</v>
      </c>
      <c r="V380" s="52">
        <f t="shared" si="16"/>
        <v>1960.3125</v>
      </c>
      <c r="W380" s="52">
        <f t="shared" si="17"/>
        <v>1960.3125</v>
      </c>
      <c r="X380" s="52">
        <v>0</v>
      </c>
      <c r="Y380" s="52">
        <v>0</v>
      </c>
    </row>
    <row r="381" spans="1:25" x14ac:dyDescent="0.25">
      <c r="A381" s="52">
        <v>2007</v>
      </c>
      <c r="B381" s="52" t="s">
        <v>92</v>
      </c>
      <c r="C381" s="52" t="s">
        <v>108</v>
      </c>
      <c r="D381" s="52">
        <v>26944</v>
      </c>
      <c r="E381" s="52">
        <v>21126</v>
      </c>
      <c r="F381" s="52">
        <v>27</v>
      </c>
      <c r="G381" s="52" t="s">
        <v>89</v>
      </c>
      <c r="H381" s="52">
        <v>26908.57</v>
      </c>
      <c r="I381" s="52" t="s">
        <v>90</v>
      </c>
      <c r="J381" s="52" t="s">
        <v>71</v>
      </c>
      <c r="K381" s="52">
        <v>0.75</v>
      </c>
      <c r="L381" s="52">
        <v>1</v>
      </c>
      <c r="M381" s="52">
        <v>1</v>
      </c>
      <c r="N381" s="52"/>
      <c r="O381" s="52">
        <v>0</v>
      </c>
      <c r="P381" s="52">
        <v>0</v>
      </c>
      <c r="Q381" s="52">
        <v>21</v>
      </c>
      <c r="R381" s="52"/>
      <c r="S381" s="52">
        <v>0</v>
      </c>
      <c r="T381" s="52">
        <v>0</v>
      </c>
      <c r="U381" s="52">
        <v>310</v>
      </c>
      <c r="V381" s="52">
        <f t="shared" si="16"/>
        <v>20181.427499999998</v>
      </c>
      <c r="W381" s="52">
        <f t="shared" si="17"/>
        <v>20181.427499999998</v>
      </c>
      <c r="X381" s="52">
        <v>0</v>
      </c>
      <c r="Y381" s="52">
        <v>0</v>
      </c>
    </row>
    <row r="382" spans="1:25" x14ac:dyDescent="0.25">
      <c r="A382" s="52">
        <v>2007</v>
      </c>
      <c r="B382" s="52" t="s">
        <v>92</v>
      </c>
      <c r="C382" s="52" t="s">
        <v>108</v>
      </c>
      <c r="D382" s="52">
        <v>26944</v>
      </c>
      <c r="E382" s="52">
        <v>21126</v>
      </c>
      <c r="F382" s="52">
        <v>27</v>
      </c>
      <c r="G382" s="52" t="s">
        <v>89</v>
      </c>
      <c r="H382" s="52">
        <v>35543.47</v>
      </c>
      <c r="I382" s="52" t="s">
        <v>90</v>
      </c>
      <c r="J382" s="52" t="s">
        <v>71</v>
      </c>
      <c r="K382" s="52">
        <v>0.75</v>
      </c>
      <c r="L382" s="52">
        <v>1</v>
      </c>
      <c r="M382" s="52">
        <v>1</v>
      </c>
      <c r="N382" s="52"/>
      <c r="O382" s="52">
        <v>0</v>
      </c>
      <c r="P382" s="52">
        <v>0</v>
      </c>
      <c r="Q382" s="52">
        <v>21</v>
      </c>
      <c r="R382" s="52"/>
      <c r="S382" s="52">
        <v>0</v>
      </c>
      <c r="T382" s="52">
        <v>0</v>
      </c>
      <c r="U382" s="52">
        <v>310</v>
      </c>
      <c r="V382" s="52">
        <f t="shared" si="16"/>
        <v>26657.602500000001</v>
      </c>
      <c r="W382" s="52">
        <f t="shared" si="17"/>
        <v>26657.602500000001</v>
      </c>
      <c r="X382" s="52">
        <v>0</v>
      </c>
      <c r="Y382" s="52">
        <v>0</v>
      </c>
    </row>
    <row r="383" spans="1:25" x14ac:dyDescent="0.25">
      <c r="A383" s="52">
        <v>2007</v>
      </c>
      <c r="B383" s="52" t="s">
        <v>92</v>
      </c>
      <c r="C383" s="52" t="s">
        <v>108</v>
      </c>
      <c r="D383" s="52">
        <v>26944</v>
      </c>
      <c r="E383" s="52">
        <v>21126</v>
      </c>
      <c r="F383" s="52">
        <v>27</v>
      </c>
      <c r="G383" s="52" t="s">
        <v>89</v>
      </c>
      <c r="H383" s="52">
        <v>13187.62</v>
      </c>
      <c r="I383" s="52" t="s">
        <v>90</v>
      </c>
      <c r="J383" s="52" t="s">
        <v>71</v>
      </c>
      <c r="K383" s="52">
        <v>0.75</v>
      </c>
      <c r="L383" s="52">
        <v>1</v>
      </c>
      <c r="M383" s="52">
        <v>1</v>
      </c>
      <c r="N383" s="52"/>
      <c r="O383" s="52">
        <v>0</v>
      </c>
      <c r="P383" s="52">
        <v>0</v>
      </c>
      <c r="Q383" s="52">
        <v>21</v>
      </c>
      <c r="R383" s="52"/>
      <c r="S383" s="52">
        <v>0</v>
      </c>
      <c r="T383" s="52">
        <v>0</v>
      </c>
      <c r="U383" s="52">
        <v>310</v>
      </c>
      <c r="V383" s="52">
        <f t="shared" si="16"/>
        <v>9890.7150000000001</v>
      </c>
      <c r="W383" s="52">
        <f t="shared" si="17"/>
        <v>9890.7150000000001</v>
      </c>
      <c r="X383" s="52">
        <v>0</v>
      </c>
      <c r="Y383" s="52">
        <v>0</v>
      </c>
    </row>
    <row r="384" spans="1:25" x14ac:dyDescent="0.25">
      <c r="A384" s="52">
        <v>2007</v>
      </c>
      <c r="B384" s="52" t="s">
        <v>92</v>
      </c>
      <c r="C384" s="52" t="s">
        <v>108</v>
      </c>
      <c r="D384" s="52">
        <v>26944</v>
      </c>
      <c r="E384" s="52">
        <v>21126</v>
      </c>
      <c r="F384" s="52">
        <v>27</v>
      </c>
      <c r="G384" s="52" t="s">
        <v>89</v>
      </c>
      <c r="H384" s="52">
        <v>5307.4</v>
      </c>
      <c r="I384" s="52" t="s">
        <v>90</v>
      </c>
      <c r="J384" s="52" t="s">
        <v>71</v>
      </c>
      <c r="K384" s="52">
        <v>0.75</v>
      </c>
      <c r="L384" s="52">
        <v>1</v>
      </c>
      <c r="M384" s="52">
        <v>1</v>
      </c>
      <c r="N384" s="52"/>
      <c r="O384" s="52">
        <v>0</v>
      </c>
      <c r="P384" s="52">
        <v>0</v>
      </c>
      <c r="Q384" s="52">
        <v>21</v>
      </c>
      <c r="R384" s="52"/>
      <c r="S384" s="52">
        <v>0</v>
      </c>
      <c r="T384" s="52">
        <v>0</v>
      </c>
      <c r="U384" s="52">
        <v>310</v>
      </c>
      <c r="V384" s="52">
        <f t="shared" si="16"/>
        <v>3980.5499999999997</v>
      </c>
      <c r="W384" s="52">
        <f t="shared" si="17"/>
        <v>3980.5499999999997</v>
      </c>
      <c r="X384" s="52">
        <v>0</v>
      </c>
      <c r="Y384" s="52">
        <v>0</v>
      </c>
    </row>
    <row r="385" spans="1:25" x14ac:dyDescent="0.25">
      <c r="A385" s="52">
        <v>2007</v>
      </c>
      <c r="B385" s="52" t="s">
        <v>92</v>
      </c>
      <c r="C385" s="52" t="s">
        <v>108</v>
      </c>
      <c r="D385" s="52">
        <v>26944</v>
      </c>
      <c r="E385" s="52">
        <v>21126</v>
      </c>
      <c r="F385" s="52">
        <v>27</v>
      </c>
      <c r="G385" s="52" t="s">
        <v>89</v>
      </c>
      <c r="H385" s="52">
        <v>10128.94</v>
      </c>
      <c r="I385" s="52" t="s">
        <v>90</v>
      </c>
      <c r="J385" s="52" t="s">
        <v>71</v>
      </c>
      <c r="K385" s="52">
        <v>0.75</v>
      </c>
      <c r="L385" s="52">
        <v>1</v>
      </c>
      <c r="M385" s="52">
        <v>1</v>
      </c>
      <c r="N385" s="52"/>
      <c r="O385" s="52">
        <v>0</v>
      </c>
      <c r="P385" s="52">
        <v>0</v>
      </c>
      <c r="Q385" s="52">
        <v>21</v>
      </c>
      <c r="R385" s="52"/>
      <c r="S385" s="52">
        <v>0</v>
      </c>
      <c r="T385" s="52">
        <v>0</v>
      </c>
      <c r="U385" s="52">
        <v>310</v>
      </c>
      <c r="V385" s="52">
        <f t="shared" si="16"/>
        <v>7596.7049999999999</v>
      </c>
      <c r="W385" s="52">
        <f t="shared" si="17"/>
        <v>7596.7049999999999</v>
      </c>
      <c r="X385" s="52">
        <v>0</v>
      </c>
      <c r="Y385" s="52">
        <v>0</v>
      </c>
    </row>
    <row r="386" spans="1:25" x14ac:dyDescent="0.25">
      <c r="A386" s="52">
        <v>2007</v>
      </c>
      <c r="B386" s="52" t="s">
        <v>92</v>
      </c>
      <c r="C386" s="52" t="s">
        <v>108</v>
      </c>
      <c r="D386" s="52">
        <v>26944</v>
      </c>
      <c r="E386" s="52">
        <v>21126</v>
      </c>
      <c r="F386" s="52">
        <v>27</v>
      </c>
      <c r="G386" s="52" t="s">
        <v>89</v>
      </c>
      <c r="H386" s="52">
        <v>142445.70000000001</v>
      </c>
      <c r="I386" s="52" t="s">
        <v>90</v>
      </c>
      <c r="J386" s="52" t="s">
        <v>71</v>
      </c>
      <c r="K386" s="52">
        <v>0.75</v>
      </c>
      <c r="L386" s="52">
        <v>1</v>
      </c>
      <c r="M386" s="52">
        <v>1</v>
      </c>
      <c r="N386" s="52"/>
      <c r="O386" s="52">
        <v>0</v>
      </c>
      <c r="P386" s="52">
        <v>0</v>
      </c>
      <c r="Q386" s="52">
        <v>21</v>
      </c>
      <c r="R386" s="52"/>
      <c r="S386" s="52">
        <v>0</v>
      </c>
      <c r="T386" s="52">
        <v>0</v>
      </c>
      <c r="U386" s="52">
        <v>310</v>
      </c>
      <c r="V386" s="52">
        <f t="shared" si="16"/>
        <v>106834.27500000001</v>
      </c>
      <c r="W386" s="52">
        <f t="shared" si="17"/>
        <v>106834.27500000001</v>
      </c>
      <c r="X386" s="52">
        <v>0</v>
      </c>
      <c r="Y386" s="52">
        <v>0</v>
      </c>
    </row>
    <row r="387" spans="1:25" x14ac:dyDescent="0.25">
      <c r="A387" s="52">
        <v>2007</v>
      </c>
      <c r="B387" s="52" t="s">
        <v>92</v>
      </c>
      <c r="C387" s="52" t="s">
        <v>108</v>
      </c>
      <c r="D387" s="52">
        <v>26944</v>
      </c>
      <c r="E387" s="52">
        <v>21126</v>
      </c>
      <c r="F387" s="52">
        <v>27</v>
      </c>
      <c r="G387" s="52" t="s">
        <v>89</v>
      </c>
      <c r="H387" s="52">
        <v>1466.67</v>
      </c>
      <c r="I387" s="52" t="s">
        <v>90</v>
      </c>
      <c r="J387" s="52" t="s">
        <v>71</v>
      </c>
      <c r="K387" s="52">
        <v>0.75</v>
      </c>
      <c r="L387" s="52">
        <v>1</v>
      </c>
      <c r="M387" s="52">
        <v>1</v>
      </c>
      <c r="N387" s="52"/>
      <c r="O387" s="52">
        <v>0</v>
      </c>
      <c r="P387" s="52">
        <v>0</v>
      </c>
      <c r="Q387" s="52">
        <v>21</v>
      </c>
      <c r="R387" s="52"/>
      <c r="S387" s="52">
        <v>0</v>
      </c>
      <c r="T387" s="52">
        <v>0</v>
      </c>
      <c r="U387" s="52">
        <v>310</v>
      </c>
      <c r="V387" s="52">
        <f t="shared" ref="V387:V450" si="19">IF(F387=9,((H387*K387*L387*M387)+(H387*O387*P387*Q387)+(H387*S387*T387*U387))/1000, (H387*K387*L387*M387)+(H387*O387*P387*Q387)+(H387*S387*T387*U387))</f>
        <v>1100.0025000000001</v>
      </c>
      <c r="W387" s="52">
        <f t="shared" ref="W387:W450" si="20">(V387-((O387*H387*P387*Q387)+(S387*H387*T387*U387))/M387)</f>
        <v>1100.0025000000001</v>
      </c>
      <c r="X387" s="52">
        <v>0</v>
      </c>
      <c r="Y387" s="52">
        <v>0</v>
      </c>
    </row>
    <row r="388" spans="1:25" x14ac:dyDescent="0.25">
      <c r="A388" s="52">
        <v>2007</v>
      </c>
      <c r="B388" s="52" t="s">
        <v>92</v>
      </c>
      <c r="C388" s="52" t="s">
        <v>108</v>
      </c>
      <c r="D388" s="52">
        <v>26944</v>
      </c>
      <c r="E388" s="52">
        <v>21126</v>
      </c>
      <c r="F388" s="52">
        <v>27</v>
      </c>
      <c r="G388" s="52" t="s">
        <v>89</v>
      </c>
      <c r="H388" s="52">
        <v>6125</v>
      </c>
      <c r="I388" s="52" t="s">
        <v>90</v>
      </c>
      <c r="J388" s="52" t="s">
        <v>71</v>
      </c>
      <c r="K388" s="52">
        <v>0.75</v>
      </c>
      <c r="L388" s="52">
        <v>1</v>
      </c>
      <c r="M388" s="52">
        <v>1</v>
      </c>
      <c r="N388" s="52"/>
      <c r="O388" s="52">
        <v>0</v>
      </c>
      <c r="P388" s="52">
        <v>0</v>
      </c>
      <c r="Q388" s="52">
        <v>21</v>
      </c>
      <c r="R388" s="52"/>
      <c r="S388" s="52">
        <v>0</v>
      </c>
      <c r="T388" s="52">
        <v>0</v>
      </c>
      <c r="U388" s="52">
        <v>310</v>
      </c>
      <c r="V388" s="52">
        <f t="shared" si="19"/>
        <v>4593.75</v>
      </c>
      <c r="W388" s="52">
        <f t="shared" si="20"/>
        <v>4593.75</v>
      </c>
      <c r="X388" s="52">
        <v>0</v>
      </c>
      <c r="Y388" s="52">
        <v>0</v>
      </c>
    </row>
    <row r="389" spans="1:25" x14ac:dyDescent="0.25">
      <c r="A389" s="52">
        <v>2007</v>
      </c>
      <c r="B389" s="52" t="s">
        <v>92</v>
      </c>
      <c r="C389" s="52" t="s">
        <v>108</v>
      </c>
      <c r="D389" s="52">
        <v>26944</v>
      </c>
      <c r="E389" s="52">
        <v>21126</v>
      </c>
      <c r="F389" s="52">
        <v>27</v>
      </c>
      <c r="G389" s="52" t="s">
        <v>89</v>
      </c>
      <c r="H389" s="52">
        <v>299.5</v>
      </c>
      <c r="I389" s="52" t="s">
        <v>90</v>
      </c>
      <c r="J389" s="52" t="s">
        <v>71</v>
      </c>
      <c r="K389" s="52">
        <v>0.75</v>
      </c>
      <c r="L389" s="52">
        <v>1</v>
      </c>
      <c r="M389" s="52">
        <v>1</v>
      </c>
      <c r="N389" s="52"/>
      <c r="O389" s="52">
        <v>0</v>
      </c>
      <c r="P389" s="52">
        <v>0</v>
      </c>
      <c r="Q389" s="52">
        <v>21</v>
      </c>
      <c r="R389" s="52"/>
      <c r="S389" s="52">
        <v>0</v>
      </c>
      <c r="T389" s="52">
        <v>0</v>
      </c>
      <c r="U389" s="52">
        <v>310</v>
      </c>
      <c r="V389" s="52">
        <f t="shared" si="19"/>
        <v>224.625</v>
      </c>
      <c r="W389" s="52">
        <f t="shared" si="20"/>
        <v>224.625</v>
      </c>
      <c r="X389" s="52">
        <v>0</v>
      </c>
      <c r="Y389" s="52">
        <v>0</v>
      </c>
    </row>
    <row r="390" spans="1:25" x14ac:dyDescent="0.25">
      <c r="A390" s="52">
        <v>2007</v>
      </c>
      <c r="B390" s="52" t="s">
        <v>92</v>
      </c>
      <c r="C390" s="52" t="s">
        <v>108</v>
      </c>
      <c r="D390" s="52">
        <v>26944</v>
      </c>
      <c r="E390" s="52">
        <v>21126</v>
      </c>
      <c r="F390" s="52">
        <v>27</v>
      </c>
      <c r="G390" s="52" t="s">
        <v>89</v>
      </c>
      <c r="H390" s="52">
        <v>2710</v>
      </c>
      <c r="I390" s="52" t="s">
        <v>90</v>
      </c>
      <c r="J390" s="52" t="s">
        <v>71</v>
      </c>
      <c r="K390" s="52">
        <v>0.75</v>
      </c>
      <c r="L390" s="52">
        <v>1</v>
      </c>
      <c r="M390" s="52">
        <v>1</v>
      </c>
      <c r="N390" s="52"/>
      <c r="O390" s="52">
        <v>0</v>
      </c>
      <c r="P390" s="52">
        <v>0</v>
      </c>
      <c r="Q390" s="52">
        <v>21</v>
      </c>
      <c r="R390" s="52"/>
      <c r="S390" s="52">
        <v>0</v>
      </c>
      <c r="T390" s="52">
        <v>0</v>
      </c>
      <c r="U390" s="52">
        <v>310</v>
      </c>
      <c r="V390" s="52">
        <f t="shared" si="19"/>
        <v>2032.5</v>
      </c>
      <c r="W390" s="52">
        <f t="shared" si="20"/>
        <v>2032.5</v>
      </c>
      <c r="X390" s="52">
        <v>0</v>
      </c>
      <c r="Y390" s="52">
        <v>0</v>
      </c>
    </row>
    <row r="391" spans="1:25" x14ac:dyDescent="0.25">
      <c r="A391" s="52">
        <v>2007</v>
      </c>
      <c r="B391" s="52" t="s">
        <v>92</v>
      </c>
      <c r="C391" s="52" t="s">
        <v>108</v>
      </c>
      <c r="D391" s="52">
        <v>26944</v>
      </c>
      <c r="E391" s="52">
        <v>21126</v>
      </c>
      <c r="F391" s="52">
        <v>27</v>
      </c>
      <c r="G391" s="52" t="s">
        <v>89</v>
      </c>
      <c r="H391" s="52">
        <v>840</v>
      </c>
      <c r="I391" s="52" t="s">
        <v>90</v>
      </c>
      <c r="J391" s="52" t="s">
        <v>71</v>
      </c>
      <c r="K391" s="52">
        <v>0.75</v>
      </c>
      <c r="L391" s="52">
        <v>1</v>
      </c>
      <c r="M391" s="52">
        <v>1</v>
      </c>
      <c r="N391" s="52"/>
      <c r="O391" s="52">
        <v>0</v>
      </c>
      <c r="P391" s="52">
        <v>0</v>
      </c>
      <c r="Q391" s="52">
        <v>21</v>
      </c>
      <c r="R391" s="52"/>
      <c r="S391" s="52">
        <v>0</v>
      </c>
      <c r="T391" s="52">
        <v>0</v>
      </c>
      <c r="U391" s="52">
        <v>310</v>
      </c>
      <c r="V391" s="52">
        <f t="shared" si="19"/>
        <v>630</v>
      </c>
      <c r="W391" s="52">
        <f t="shared" si="20"/>
        <v>630</v>
      </c>
      <c r="X391" s="52">
        <v>0</v>
      </c>
      <c r="Y391" s="52">
        <v>0</v>
      </c>
    </row>
    <row r="392" spans="1:25" x14ac:dyDescent="0.25">
      <c r="A392" s="52">
        <v>2007</v>
      </c>
      <c r="B392" s="52" t="s">
        <v>92</v>
      </c>
      <c r="C392" s="52" t="s">
        <v>108</v>
      </c>
      <c r="D392" s="52">
        <v>26944</v>
      </c>
      <c r="E392" s="52">
        <v>21126</v>
      </c>
      <c r="F392" s="52">
        <v>27</v>
      </c>
      <c r="G392" s="52" t="s">
        <v>89</v>
      </c>
      <c r="H392" s="52">
        <v>29392</v>
      </c>
      <c r="I392" s="52" t="s">
        <v>90</v>
      </c>
      <c r="J392" s="52" t="s">
        <v>71</v>
      </c>
      <c r="K392" s="52">
        <v>0.75</v>
      </c>
      <c r="L392" s="52">
        <v>1</v>
      </c>
      <c r="M392" s="52">
        <v>1</v>
      </c>
      <c r="N392" s="52"/>
      <c r="O392" s="52">
        <v>0</v>
      </c>
      <c r="P392" s="52">
        <v>0</v>
      </c>
      <c r="Q392" s="52">
        <v>21</v>
      </c>
      <c r="R392" s="52"/>
      <c r="S392" s="52">
        <v>0</v>
      </c>
      <c r="T392" s="52">
        <v>0</v>
      </c>
      <c r="U392" s="52">
        <v>310</v>
      </c>
      <c r="V392" s="52">
        <f t="shared" si="19"/>
        <v>22044</v>
      </c>
      <c r="W392" s="52">
        <f t="shared" si="20"/>
        <v>22044</v>
      </c>
      <c r="X392" s="52">
        <v>0</v>
      </c>
      <c r="Y392" s="52">
        <v>0</v>
      </c>
    </row>
    <row r="393" spans="1:25" x14ac:dyDescent="0.25">
      <c r="A393" s="52">
        <v>2007</v>
      </c>
      <c r="B393" s="52" t="s">
        <v>92</v>
      </c>
      <c r="C393" s="52" t="s">
        <v>108</v>
      </c>
      <c r="D393" s="52">
        <v>26944</v>
      </c>
      <c r="E393" s="52">
        <v>21126</v>
      </c>
      <c r="F393" s="52">
        <v>27</v>
      </c>
      <c r="G393" s="52" t="s">
        <v>89</v>
      </c>
      <c r="H393" s="52">
        <v>4500</v>
      </c>
      <c r="I393" s="52" t="s">
        <v>90</v>
      </c>
      <c r="J393" s="52" t="s">
        <v>71</v>
      </c>
      <c r="K393" s="52">
        <v>0.75</v>
      </c>
      <c r="L393" s="52">
        <v>1</v>
      </c>
      <c r="M393" s="52">
        <v>1</v>
      </c>
      <c r="N393" s="52"/>
      <c r="O393" s="52">
        <v>0</v>
      </c>
      <c r="P393" s="52">
        <v>0</v>
      </c>
      <c r="Q393" s="52">
        <v>21</v>
      </c>
      <c r="R393" s="52"/>
      <c r="S393" s="52">
        <v>0</v>
      </c>
      <c r="T393" s="52">
        <v>0</v>
      </c>
      <c r="U393" s="52">
        <v>310</v>
      </c>
      <c r="V393" s="52">
        <f t="shared" si="19"/>
        <v>3375</v>
      </c>
      <c r="W393" s="52">
        <f t="shared" si="20"/>
        <v>3375</v>
      </c>
      <c r="X393" s="52">
        <v>0</v>
      </c>
      <c r="Y393" s="52">
        <v>0</v>
      </c>
    </row>
    <row r="394" spans="1:25" x14ac:dyDescent="0.25">
      <c r="A394" s="52">
        <v>2007</v>
      </c>
      <c r="B394" s="52" t="s">
        <v>92</v>
      </c>
      <c r="C394" s="52" t="s">
        <v>108</v>
      </c>
      <c r="D394" s="52">
        <v>26944</v>
      </c>
      <c r="E394" s="52">
        <v>21126</v>
      </c>
      <c r="F394" s="52">
        <v>27</v>
      </c>
      <c r="G394" s="52" t="s">
        <v>89</v>
      </c>
      <c r="H394" s="52">
        <v>4135.71</v>
      </c>
      <c r="I394" s="52" t="s">
        <v>90</v>
      </c>
      <c r="J394" s="52" t="s">
        <v>71</v>
      </c>
      <c r="K394" s="52">
        <v>0.75</v>
      </c>
      <c r="L394" s="52">
        <v>1</v>
      </c>
      <c r="M394" s="52">
        <v>1</v>
      </c>
      <c r="N394" s="52"/>
      <c r="O394" s="52">
        <v>0</v>
      </c>
      <c r="P394" s="52">
        <v>0</v>
      </c>
      <c r="Q394" s="52">
        <v>21</v>
      </c>
      <c r="R394" s="52"/>
      <c r="S394" s="52">
        <v>0</v>
      </c>
      <c r="T394" s="52">
        <v>0</v>
      </c>
      <c r="U394" s="52">
        <v>310</v>
      </c>
      <c r="V394" s="52">
        <f t="shared" si="19"/>
        <v>3101.7825000000003</v>
      </c>
      <c r="W394" s="52">
        <f t="shared" si="20"/>
        <v>3101.7825000000003</v>
      </c>
      <c r="X394" s="52">
        <v>0</v>
      </c>
      <c r="Y394" s="52">
        <v>0</v>
      </c>
    </row>
    <row r="395" spans="1:25" x14ac:dyDescent="0.25">
      <c r="A395" s="52">
        <v>2007</v>
      </c>
      <c r="B395" s="52" t="s">
        <v>92</v>
      </c>
      <c r="C395" s="52" t="s">
        <v>108</v>
      </c>
      <c r="D395" s="52">
        <v>26944</v>
      </c>
      <c r="E395" s="52">
        <v>21126</v>
      </c>
      <c r="F395" s="52">
        <v>27</v>
      </c>
      <c r="G395" s="52" t="s">
        <v>89</v>
      </c>
      <c r="H395" s="52">
        <v>2674.2280000000001</v>
      </c>
      <c r="I395" s="52" t="s">
        <v>90</v>
      </c>
      <c r="J395" s="52" t="s">
        <v>71</v>
      </c>
      <c r="K395" s="52">
        <v>0.75</v>
      </c>
      <c r="L395" s="52">
        <v>1</v>
      </c>
      <c r="M395" s="52">
        <v>1</v>
      </c>
      <c r="N395" s="52"/>
      <c r="O395" s="52">
        <v>0</v>
      </c>
      <c r="P395" s="52">
        <v>0</v>
      </c>
      <c r="Q395" s="52">
        <v>21</v>
      </c>
      <c r="R395" s="52"/>
      <c r="S395" s="52">
        <v>0</v>
      </c>
      <c r="T395" s="52">
        <v>0</v>
      </c>
      <c r="U395" s="52">
        <v>310</v>
      </c>
      <c r="V395" s="52">
        <f t="shared" si="19"/>
        <v>2005.671</v>
      </c>
      <c r="W395" s="52">
        <f t="shared" si="20"/>
        <v>2005.671</v>
      </c>
      <c r="X395" s="52">
        <v>0</v>
      </c>
      <c r="Y395" s="52">
        <v>0</v>
      </c>
    </row>
    <row r="396" spans="1:25" x14ac:dyDescent="0.25">
      <c r="A396" s="52">
        <v>2007</v>
      </c>
      <c r="B396" s="52" t="s">
        <v>92</v>
      </c>
      <c r="C396" s="52" t="s">
        <v>108</v>
      </c>
      <c r="D396" s="52">
        <v>26944</v>
      </c>
      <c r="E396" s="52">
        <v>21127</v>
      </c>
      <c r="F396" s="52">
        <v>27</v>
      </c>
      <c r="G396" s="52" t="s">
        <v>89</v>
      </c>
      <c r="H396" s="52">
        <v>7234.5119999999997</v>
      </c>
      <c r="I396" s="52" t="s">
        <v>90</v>
      </c>
      <c r="J396" s="52" t="s">
        <v>71</v>
      </c>
      <c r="K396" s="52">
        <v>0.75</v>
      </c>
      <c r="L396" s="52">
        <v>1</v>
      </c>
      <c r="M396" s="52">
        <v>1</v>
      </c>
      <c r="N396" s="52"/>
      <c r="O396" s="52">
        <v>0</v>
      </c>
      <c r="P396" s="52">
        <v>0</v>
      </c>
      <c r="Q396" s="52">
        <v>21</v>
      </c>
      <c r="R396" s="52"/>
      <c r="S396" s="52">
        <v>0</v>
      </c>
      <c r="T396" s="52">
        <v>0</v>
      </c>
      <c r="U396" s="52">
        <v>310</v>
      </c>
      <c r="V396" s="52">
        <f t="shared" si="19"/>
        <v>5425.884</v>
      </c>
      <c r="W396" s="52">
        <f t="shared" si="20"/>
        <v>5425.884</v>
      </c>
      <c r="X396" s="52">
        <v>0</v>
      </c>
      <c r="Y396" s="52">
        <v>0</v>
      </c>
    </row>
    <row r="397" spans="1:25" x14ac:dyDescent="0.25">
      <c r="A397" s="52">
        <v>2007</v>
      </c>
      <c r="B397" s="52" t="s">
        <v>92</v>
      </c>
      <c r="C397" s="52" t="s">
        <v>108</v>
      </c>
      <c r="D397" s="52">
        <v>26944</v>
      </c>
      <c r="E397" s="52">
        <v>21127</v>
      </c>
      <c r="F397" s="52">
        <v>27</v>
      </c>
      <c r="G397" s="52" t="s">
        <v>89</v>
      </c>
      <c r="H397" s="52">
        <v>26222.49</v>
      </c>
      <c r="I397" s="52" t="s">
        <v>90</v>
      </c>
      <c r="J397" s="52" t="s">
        <v>71</v>
      </c>
      <c r="K397" s="52">
        <v>0.75</v>
      </c>
      <c r="L397" s="52">
        <v>1</v>
      </c>
      <c r="M397" s="52">
        <v>1</v>
      </c>
      <c r="N397" s="52"/>
      <c r="O397" s="52">
        <v>0</v>
      </c>
      <c r="P397" s="52">
        <v>0</v>
      </c>
      <c r="Q397" s="52">
        <v>21</v>
      </c>
      <c r="R397" s="52"/>
      <c r="S397" s="52">
        <v>0</v>
      </c>
      <c r="T397" s="52">
        <v>0</v>
      </c>
      <c r="U397" s="52">
        <v>310</v>
      </c>
      <c r="V397" s="52">
        <f t="shared" si="19"/>
        <v>19666.8675</v>
      </c>
      <c r="W397" s="52">
        <f t="shared" si="20"/>
        <v>19666.8675</v>
      </c>
      <c r="X397" s="52">
        <v>0</v>
      </c>
      <c r="Y397" s="52">
        <v>0</v>
      </c>
    </row>
    <row r="398" spans="1:25" x14ac:dyDescent="0.25">
      <c r="A398" s="52">
        <v>2007</v>
      </c>
      <c r="B398" s="52" t="s">
        <v>92</v>
      </c>
      <c r="C398" s="52" t="s">
        <v>108</v>
      </c>
      <c r="D398" s="52">
        <v>26944</v>
      </c>
      <c r="E398" s="52">
        <v>21127</v>
      </c>
      <c r="F398" s="52">
        <v>27</v>
      </c>
      <c r="G398" s="52" t="s">
        <v>89</v>
      </c>
      <c r="H398" s="52">
        <v>4083.366</v>
      </c>
      <c r="I398" s="52" t="s">
        <v>90</v>
      </c>
      <c r="J398" s="52" t="s">
        <v>71</v>
      </c>
      <c r="K398" s="52">
        <v>0.75</v>
      </c>
      <c r="L398" s="52">
        <v>1</v>
      </c>
      <c r="M398" s="52">
        <v>1</v>
      </c>
      <c r="N398" s="52"/>
      <c r="O398" s="52">
        <v>0</v>
      </c>
      <c r="P398" s="52">
        <v>0</v>
      </c>
      <c r="Q398" s="52">
        <v>21</v>
      </c>
      <c r="R398" s="52"/>
      <c r="S398" s="52">
        <v>0</v>
      </c>
      <c r="T398" s="52">
        <v>0</v>
      </c>
      <c r="U398" s="52">
        <v>310</v>
      </c>
      <c r="V398" s="52">
        <f t="shared" si="19"/>
        <v>3062.5245</v>
      </c>
      <c r="W398" s="52">
        <f t="shared" si="20"/>
        <v>3062.5245</v>
      </c>
      <c r="X398" s="52">
        <v>0</v>
      </c>
      <c r="Y398" s="52">
        <v>0</v>
      </c>
    </row>
    <row r="399" spans="1:25" x14ac:dyDescent="0.25">
      <c r="A399" s="52">
        <v>2007</v>
      </c>
      <c r="B399" s="52" t="s">
        <v>92</v>
      </c>
      <c r="C399" s="52" t="s">
        <v>108</v>
      </c>
      <c r="D399" s="52">
        <v>26944</v>
      </c>
      <c r="E399" s="52">
        <v>21127</v>
      </c>
      <c r="F399" s="52">
        <v>27</v>
      </c>
      <c r="G399" s="52" t="s">
        <v>89</v>
      </c>
      <c r="H399" s="52">
        <v>11676</v>
      </c>
      <c r="I399" s="52" t="s">
        <v>90</v>
      </c>
      <c r="J399" s="52" t="s">
        <v>71</v>
      </c>
      <c r="K399" s="52">
        <v>0.75</v>
      </c>
      <c r="L399" s="52">
        <v>1</v>
      </c>
      <c r="M399" s="52">
        <v>1</v>
      </c>
      <c r="N399" s="52"/>
      <c r="O399" s="52">
        <v>0</v>
      </c>
      <c r="P399" s="52">
        <v>0</v>
      </c>
      <c r="Q399" s="52">
        <v>21</v>
      </c>
      <c r="R399" s="52"/>
      <c r="S399" s="52">
        <v>0</v>
      </c>
      <c r="T399" s="52">
        <v>0</v>
      </c>
      <c r="U399" s="52">
        <v>310</v>
      </c>
      <c r="V399" s="52">
        <f t="shared" si="19"/>
        <v>8757</v>
      </c>
      <c r="W399" s="52">
        <f t="shared" si="20"/>
        <v>8757</v>
      </c>
      <c r="X399" s="52">
        <v>0</v>
      </c>
      <c r="Y399" s="52">
        <v>0</v>
      </c>
    </row>
    <row r="400" spans="1:25" x14ac:dyDescent="0.25">
      <c r="A400" s="52">
        <v>2007</v>
      </c>
      <c r="B400" s="52" t="s">
        <v>92</v>
      </c>
      <c r="C400" s="52" t="s">
        <v>108</v>
      </c>
      <c r="D400" s="52">
        <v>26944</v>
      </c>
      <c r="E400" s="52">
        <v>21127</v>
      </c>
      <c r="F400" s="52">
        <v>27</v>
      </c>
      <c r="G400" s="52" t="s">
        <v>89</v>
      </c>
      <c r="H400" s="52">
        <v>13360.01</v>
      </c>
      <c r="I400" s="52" t="s">
        <v>90</v>
      </c>
      <c r="J400" s="52" t="s">
        <v>71</v>
      </c>
      <c r="K400" s="52">
        <v>0.75</v>
      </c>
      <c r="L400" s="52">
        <v>1</v>
      </c>
      <c r="M400" s="52">
        <v>1</v>
      </c>
      <c r="N400" s="52"/>
      <c r="O400" s="52">
        <v>0</v>
      </c>
      <c r="P400" s="52">
        <v>0</v>
      </c>
      <c r="Q400" s="52">
        <v>21</v>
      </c>
      <c r="R400" s="52"/>
      <c r="S400" s="52">
        <v>0</v>
      </c>
      <c r="T400" s="52">
        <v>0</v>
      </c>
      <c r="U400" s="52">
        <v>310</v>
      </c>
      <c r="V400" s="52">
        <f t="shared" si="19"/>
        <v>10020.0075</v>
      </c>
      <c r="W400" s="52">
        <f t="shared" si="20"/>
        <v>10020.0075</v>
      </c>
      <c r="X400" s="52">
        <v>0</v>
      </c>
      <c r="Y400" s="52">
        <v>0</v>
      </c>
    </row>
    <row r="401" spans="1:25" x14ac:dyDescent="0.25">
      <c r="A401" s="52">
        <v>2007</v>
      </c>
      <c r="B401" s="52" t="s">
        <v>92</v>
      </c>
      <c r="C401" s="52" t="s">
        <v>108</v>
      </c>
      <c r="D401" s="52">
        <v>26944</v>
      </c>
      <c r="E401" s="52">
        <v>21127</v>
      </c>
      <c r="F401" s="52">
        <v>27</v>
      </c>
      <c r="G401" s="52" t="s">
        <v>89</v>
      </c>
      <c r="H401" s="52">
        <v>3989.4670000000001</v>
      </c>
      <c r="I401" s="52" t="s">
        <v>90</v>
      </c>
      <c r="J401" s="52" t="s">
        <v>71</v>
      </c>
      <c r="K401" s="52">
        <v>0.75</v>
      </c>
      <c r="L401" s="52">
        <v>1</v>
      </c>
      <c r="M401" s="52">
        <v>1</v>
      </c>
      <c r="N401" s="52"/>
      <c r="O401" s="52">
        <v>0</v>
      </c>
      <c r="P401" s="52">
        <v>0</v>
      </c>
      <c r="Q401" s="52">
        <v>21</v>
      </c>
      <c r="R401" s="52"/>
      <c r="S401" s="52">
        <v>0</v>
      </c>
      <c r="T401" s="52">
        <v>0</v>
      </c>
      <c r="U401" s="52">
        <v>310</v>
      </c>
      <c r="V401" s="52">
        <f t="shared" si="19"/>
        <v>2992.10025</v>
      </c>
      <c r="W401" s="52">
        <f t="shared" si="20"/>
        <v>2992.10025</v>
      </c>
      <c r="X401" s="52">
        <v>0</v>
      </c>
      <c r="Y401" s="52">
        <v>0</v>
      </c>
    </row>
    <row r="402" spans="1:25" x14ac:dyDescent="0.25">
      <c r="A402" s="52">
        <v>2007</v>
      </c>
      <c r="B402" s="52" t="s">
        <v>92</v>
      </c>
      <c r="C402" s="52" t="s">
        <v>108</v>
      </c>
      <c r="D402" s="52">
        <v>26944</v>
      </c>
      <c r="E402" s="52">
        <v>21127</v>
      </c>
      <c r="F402" s="52">
        <v>27</v>
      </c>
      <c r="G402" s="52" t="s">
        <v>89</v>
      </c>
      <c r="H402" s="52">
        <v>3580.5590000000002</v>
      </c>
      <c r="I402" s="52" t="s">
        <v>90</v>
      </c>
      <c r="J402" s="52" t="s">
        <v>71</v>
      </c>
      <c r="K402" s="52">
        <v>0.75</v>
      </c>
      <c r="L402" s="52">
        <v>1</v>
      </c>
      <c r="M402" s="52">
        <v>1</v>
      </c>
      <c r="N402" s="52"/>
      <c r="O402" s="52">
        <v>0</v>
      </c>
      <c r="P402" s="52">
        <v>0</v>
      </c>
      <c r="Q402" s="52">
        <v>21</v>
      </c>
      <c r="R402" s="52"/>
      <c r="S402" s="52">
        <v>0</v>
      </c>
      <c r="T402" s="52">
        <v>0</v>
      </c>
      <c r="U402" s="52">
        <v>310</v>
      </c>
      <c r="V402" s="52">
        <f t="shared" si="19"/>
        <v>2685.4192499999999</v>
      </c>
      <c r="W402" s="52">
        <f t="shared" si="20"/>
        <v>2685.4192499999999</v>
      </c>
      <c r="X402" s="52">
        <v>0</v>
      </c>
      <c r="Y402" s="52">
        <v>0</v>
      </c>
    </row>
    <row r="403" spans="1:25" x14ac:dyDescent="0.25">
      <c r="A403" s="52">
        <v>2007</v>
      </c>
      <c r="B403" s="52" t="s">
        <v>92</v>
      </c>
      <c r="C403" s="52" t="s">
        <v>108</v>
      </c>
      <c r="D403" s="52">
        <v>26944</v>
      </c>
      <c r="E403" s="52">
        <v>21127</v>
      </c>
      <c r="F403" s="52">
        <v>27</v>
      </c>
      <c r="G403" s="52" t="s">
        <v>89</v>
      </c>
      <c r="H403" s="52">
        <v>5435.8249999999998</v>
      </c>
      <c r="I403" s="52" t="s">
        <v>90</v>
      </c>
      <c r="J403" s="52" t="s">
        <v>71</v>
      </c>
      <c r="K403" s="52">
        <v>0.75</v>
      </c>
      <c r="L403" s="52">
        <v>1</v>
      </c>
      <c r="M403" s="52">
        <v>1</v>
      </c>
      <c r="N403" s="52"/>
      <c r="O403" s="52">
        <v>0</v>
      </c>
      <c r="P403" s="52">
        <v>0</v>
      </c>
      <c r="Q403" s="52">
        <v>21</v>
      </c>
      <c r="R403" s="52"/>
      <c r="S403" s="52">
        <v>0</v>
      </c>
      <c r="T403" s="52">
        <v>0</v>
      </c>
      <c r="U403" s="52">
        <v>310</v>
      </c>
      <c r="V403" s="52">
        <f t="shared" si="19"/>
        <v>4076.8687499999996</v>
      </c>
      <c r="W403" s="52">
        <f t="shared" si="20"/>
        <v>4076.8687499999996</v>
      </c>
      <c r="X403" s="52">
        <v>0</v>
      </c>
      <c r="Y403" s="52">
        <v>0</v>
      </c>
    </row>
    <row r="404" spans="1:25" x14ac:dyDescent="0.25">
      <c r="A404" s="52">
        <v>2007</v>
      </c>
      <c r="B404" s="52" t="s">
        <v>92</v>
      </c>
      <c r="C404" s="52" t="s">
        <v>108</v>
      </c>
      <c r="D404" s="52">
        <v>26944</v>
      </c>
      <c r="E404" s="52">
        <v>21127</v>
      </c>
      <c r="F404" s="52">
        <v>27</v>
      </c>
      <c r="G404" s="52" t="s">
        <v>89</v>
      </c>
      <c r="H404" s="52">
        <v>37146</v>
      </c>
      <c r="I404" s="52" t="s">
        <v>90</v>
      </c>
      <c r="J404" s="52" t="s">
        <v>71</v>
      </c>
      <c r="K404" s="52">
        <v>0.75</v>
      </c>
      <c r="L404" s="52">
        <v>1</v>
      </c>
      <c r="M404" s="52">
        <v>1</v>
      </c>
      <c r="N404" s="52"/>
      <c r="O404" s="52">
        <v>0</v>
      </c>
      <c r="P404" s="52">
        <v>0</v>
      </c>
      <c r="Q404" s="52">
        <v>21</v>
      </c>
      <c r="R404" s="52"/>
      <c r="S404" s="52">
        <v>0</v>
      </c>
      <c r="T404" s="52">
        <v>0</v>
      </c>
      <c r="U404" s="52">
        <v>310</v>
      </c>
      <c r="V404" s="52">
        <f t="shared" si="19"/>
        <v>27859.5</v>
      </c>
      <c r="W404" s="52">
        <f t="shared" si="20"/>
        <v>27859.5</v>
      </c>
      <c r="X404" s="52">
        <v>0</v>
      </c>
      <c r="Y404" s="52">
        <v>0</v>
      </c>
    </row>
    <row r="405" spans="1:25" x14ac:dyDescent="0.25">
      <c r="A405" s="52">
        <v>2007</v>
      </c>
      <c r="B405" s="52" t="s">
        <v>92</v>
      </c>
      <c r="C405" s="52" t="s">
        <v>108</v>
      </c>
      <c r="D405" s="52">
        <v>26944</v>
      </c>
      <c r="E405" s="52">
        <v>21127</v>
      </c>
      <c r="F405" s="52">
        <v>27</v>
      </c>
      <c r="G405" s="52" t="s">
        <v>89</v>
      </c>
      <c r="H405" s="52">
        <v>1276</v>
      </c>
      <c r="I405" s="52" t="s">
        <v>90</v>
      </c>
      <c r="J405" s="52" t="s">
        <v>71</v>
      </c>
      <c r="K405" s="52">
        <v>0.75</v>
      </c>
      <c r="L405" s="52">
        <v>1</v>
      </c>
      <c r="M405" s="52">
        <v>1</v>
      </c>
      <c r="N405" s="52"/>
      <c r="O405" s="52">
        <v>0</v>
      </c>
      <c r="P405" s="52">
        <v>0</v>
      </c>
      <c r="Q405" s="52">
        <v>21</v>
      </c>
      <c r="R405" s="52"/>
      <c r="S405" s="52">
        <v>0</v>
      </c>
      <c r="T405" s="52">
        <v>0</v>
      </c>
      <c r="U405" s="52">
        <v>310</v>
      </c>
      <c r="V405" s="52">
        <f t="shared" si="19"/>
        <v>957</v>
      </c>
      <c r="W405" s="52">
        <f t="shared" si="20"/>
        <v>957</v>
      </c>
      <c r="X405" s="52">
        <v>0</v>
      </c>
      <c r="Y405" s="52">
        <v>0</v>
      </c>
    </row>
    <row r="406" spans="1:25" x14ac:dyDescent="0.25">
      <c r="A406" s="52">
        <v>2007</v>
      </c>
      <c r="B406" s="52" t="s">
        <v>92</v>
      </c>
      <c r="C406" s="52" t="s">
        <v>108</v>
      </c>
      <c r="D406" s="52">
        <v>26944</v>
      </c>
      <c r="E406" s="52">
        <v>21127</v>
      </c>
      <c r="F406" s="52">
        <v>27</v>
      </c>
      <c r="G406" s="52" t="s">
        <v>89</v>
      </c>
      <c r="H406" s="52">
        <v>1473.115</v>
      </c>
      <c r="I406" s="52" t="s">
        <v>90</v>
      </c>
      <c r="J406" s="52" t="s">
        <v>71</v>
      </c>
      <c r="K406" s="52">
        <v>0.75</v>
      </c>
      <c r="L406" s="52">
        <v>1</v>
      </c>
      <c r="M406" s="52">
        <v>1</v>
      </c>
      <c r="N406" s="52"/>
      <c r="O406" s="52">
        <v>0</v>
      </c>
      <c r="P406" s="52">
        <v>0</v>
      </c>
      <c r="Q406" s="52">
        <v>21</v>
      </c>
      <c r="R406" s="52"/>
      <c r="S406" s="52">
        <v>0</v>
      </c>
      <c r="T406" s="52">
        <v>0</v>
      </c>
      <c r="U406" s="52">
        <v>310</v>
      </c>
      <c r="V406" s="52">
        <f t="shared" si="19"/>
        <v>1104.8362500000001</v>
      </c>
      <c r="W406" s="52">
        <f t="shared" si="20"/>
        <v>1104.8362500000001</v>
      </c>
      <c r="X406" s="52">
        <v>0</v>
      </c>
      <c r="Y406" s="52">
        <v>0</v>
      </c>
    </row>
    <row r="407" spans="1:25" x14ac:dyDescent="0.25">
      <c r="A407" s="52">
        <v>2007</v>
      </c>
      <c r="B407" s="52" t="s">
        <v>92</v>
      </c>
      <c r="C407" s="52" t="s">
        <v>108</v>
      </c>
      <c r="D407" s="52">
        <v>26944</v>
      </c>
      <c r="E407" s="52">
        <v>21127</v>
      </c>
      <c r="F407" s="52">
        <v>27</v>
      </c>
      <c r="G407" s="52" t="s">
        <v>89</v>
      </c>
      <c r="H407" s="52">
        <v>527.79999999999995</v>
      </c>
      <c r="I407" s="52" t="s">
        <v>90</v>
      </c>
      <c r="J407" s="52" t="s">
        <v>71</v>
      </c>
      <c r="K407" s="52">
        <v>0.75</v>
      </c>
      <c r="L407" s="52">
        <v>1</v>
      </c>
      <c r="M407" s="52">
        <v>1</v>
      </c>
      <c r="N407" s="52"/>
      <c r="O407" s="52">
        <v>0</v>
      </c>
      <c r="P407" s="52">
        <v>0</v>
      </c>
      <c r="Q407" s="52">
        <v>21</v>
      </c>
      <c r="R407" s="52"/>
      <c r="S407" s="52">
        <v>0</v>
      </c>
      <c r="T407" s="52">
        <v>0</v>
      </c>
      <c r="U407" s="52">
        <v>310</v>
      </c>
      <c r="V407" s="52">
        <f t="shared" si="19"/>
        <v>395.84999999999997</v>
      </c>
      <c r="W407" s="52">
        <f t="shared" si="20"/>
        <v>395.84999999999997</v>
      </c>
      <c r="X407" s="52">
        <v>0</v>
      </c>
      <c r="Y407" s="52">
        <v>0</v>
      </c>
    </row>
    <row r="408" spans="1:25" x14ac:dyDescent="0.25">
      <c r="A408" s="52">
        <v>2007</v>
      </c>
      <c r="B408" s="52" t="s">
        <v>92</v>
      </c>
      <c r="C408" s="52" t="s">
        <v>108</v>
      </c>
      <c r="D408" s="52">
        <v>26944</v>
      </c>
      <c r="E408" s="52">
        <v>21127</v>
      </c>
      <c r="F408" s="52">
        <v>27</v>
      </c>
      <c r="G408" s="52" t="s">
        <v>89</v>
      </c>
      <c r="H408" s="52">
        <v>5119</v>
      </c>
      <c r="I408" s="52" t="s">
        <v>90</v>
      </c>
      <c r="J408" s="52" t="s">
        <v>71</v>
      </c>
      <c r="K408" s="52">
        <v>0.75</v>
      </c>
      <c r="L408" s="52">
        <v>1</v>
      </c>
      <c r="M408" s="52">
        <v>1</v>
      </c>
      <c r="N408" s="52"/>
      <c r="O408" s="52">
        <v>0</v>
      </c>
      <c r="P408" s="52">
        <v>0</v>
      </c>
      <c r="Q408" s="52">
        <v>21</v>
      </c>
      <c r="R408" s="52"/>
      <c r="S408" s="52">
        <v>0</v>
      </c>
      <c r="T408" s="52">
        <v>0</v>
      </c>
      <c r="U408" s="52">
        <v>310</v>
      </c>
      <c r="V408" s="52">
        <f t="shared" si="19"/>
        <v>3839.25</v>
      </c>
      <c r="W408" s="52">
        <f t="shared" si="20"/>
        <v>3839.25</v>
      </c>
      <c r="X408" s="52">
        <v>0</v>
      </c>
      <c r="Y408" s="52">
        <v>0</v>
      </c>
    </row>
    <row r="409" spans="1:25" x14ac:dyDescent="0.25">
      <c r="A409" s="52">
        <v>2007</v>
      </c>
      <c r="B409" s="52" t="s">
        <v>92</v>
      </c>
      <c r="C409" s="52" t="s">
        <v>108</v>
      </c>
      <c r="D409" s="52">
        <v>26944</v>
      </c>
      <c r="E409" s="52">
        <v>21127</v>
      </c>
      <c r="F409" s="52">
        <v>27</v>
      </c>
      <c r="G409" s="52" t="s">
        <v>89</v>
      </c>
      <c r="H409" s="52">
        <v>601</v>
      </c>
      <c r="I409" s="52" t="s">
        <v>90</v>
      </c>
      <c r="J409" s="52" t="s">
        <v>71</v>
      </c>
      <c r="K409" s="52">
        <v>0.75</v>
      </c>
      <c r="L409" s="52">
        <v>1</v>
      </c>
      <c r="M409" s="52">
        <v>1</v>
      </c>
      <c r="N409" s="52"/>
      <c r="O409" s="52">
        <v>0</v>
      </c>
      <c r="P409" s="52">
        <v>0</v>
      </c>
      <c r="Q409" s="52">
        <v>21</v>
      </c>
      <c r="R409" s="52"/>
      <c r="S409" s="52">
        <v>0</v>
      </c>
      <c r="T409" s="52">
        <v>0</v>
      </c>
      <c r="U409" s="52">
        <v>310</v>
      </c>
      <c r="V409" s="52">
        <f t="shared" si="19"/>
        <v>450.75</v>
      </c>
      <c r="W409" s="52">
        <f t="shared" si="20"/>
        <v>450.75</v>
      </c>
      <c r="X409" s="52">
        <v>0</v>
      </c>
      <c r="Y409" s="52">
        <v>0</v>
      </c>
    </row>
    <row r="410" spans="1:25" x14ac:dyDescent="0.25">
      <c r="A410" s="52">
        <v>2007</v>
      </c>
      <c r="B410" s="52" t="s">
        <v>92</v>
      </c>
      <c r="C410" s="52" t="s">
        <v>108</v>
      </c>
      <c r="D410" s="52">
        <v>26944</v>
      </c>
      <c r="E410" s="52">
        <v>21127</v>
      </c>
      <c r="F410" s="52">
        <v>27</v>
      </c>
      <c r="G410" s="52" t="s">
        <v>89</v>
      </c>
      <c r="H410" s="52">
        <v>6262</v>
      </c>
      <c r="I410" s="52" t="s">
        <v>90</v>
      </c>
      <c r="J410" s="52" t="s">
        <v>71</v>
      </c>
      <c r="K410" s="52">
        <v>0.75</v>
      </c>
      <c r="L410" s="52">
        <v>1</v>
      </c>
      <c r="M410" s="52">
        <v>1</v>
      </c>
      <c r="N410" s="52"/>
      <c r="O410" s="52">
        <v>0</v>
      </c>
      <c r="P410" s="52">
        <v>0</v>
      </c>
      <c r="Q410" s="52">
        <v>21</v>
      </c>
      <c r="R410" s="52"/>
      <c r="S410" s="52">
        <v>0</v>
      </c>
      <c r="T410" s="52">
        <v>0</v>
      </c>
      <c r="U410" s="52">
        <v>310</v>
      </c>
      <c r="V410" s="52">
        <f t="shared" si="19"/>
        <v>4696.5</v>
      </c>
      <c r="W410" s="52">
        <f t="shared" si="20"/>
        <v>4696.5</v>
      </c>
      <c r="X410" s="52">
        <v>0</v>
      </c>
      <c r="Y410" s="52">
        <v>0</v>
      </c>
    </row>
    <row r="411" spans="1:25" x14ac:dyDescent="0.25">
      <c r="A411" s="52">
        <v>2007</v>
      </c>
      <c r="B411" s="52" t="s">
        <v>92</v>
      </c>
      <c r="C411" s="52" t="s">
        <v>108</v>
      </c>
      <c r="D411" s="52">
        <v>26944</v>
      </c>
      <c r="E411" s="52">
        <v>21127</v>
      </c>
      <c r="F411" s="52">
        <v>27</v>
      </c>
      <c r="G411" s="52" t="s">
        <v>89</v>
      </c>
      <c r="H411" s="52">
        <v>68857.91</v>
      </c>
      <c r="I411" s="52" t="s">
        <v>90</v>
      </c>
      <c r="J411" s="52" t="s">
        <v>71</v>
      </c>
      <c r="K411" s="52">
        <v>0.75</v>
      </c>
      <c r="L411" s="52">
        <v>1</v>
      </c>
      <c r="M411" s="52">
        <v>1</v>
      </c>
      <c r="N411" s="52"/>
      <c r="O411" s="52">
        <v>0</v>
      </c>
      <c r="P411" s="52">
        <v>0</v>
      </c>
      <c r="Q411" s="52">
        <v>21</v>
      </c>
      <c r="R411" s="52"/>
      <c r="S411" s="52">
        <v>0</v>
      </c>
      <c r="T411" s="52">
        <v>0</v>
      </c>
      <c r="U411" s="52">
        <v>310</v>
      </c>
      <c r="V411" s="52">
        <f t="shared" si="19"/>
        <v>51643.432500000003</v>
      </c>
      <c r="W411" s="52">
        <f t="shared" si="20"/>
        <v>51643.432500000003</v>
      </c>
      <c r="X411" s="52">
        <v>0</v>
      </c>
      <c r="Y411" s="52">
        <v>0</v>
      </c>
    </row>
    <row r="412" spans="1:25" x14ac:dyDescent="0.25">
      <c r="A412" s="52">
        <v>2007</v>
      </c>
      <c r="B412" s="52" t="s">
        <v>92</v>
      </c>
      <c r="C412" s="52" t="s">
        <v>108</v>
      </c>
      <c r="D412" s="52">
        <v>26944</v>
      </c>
      <c r="E412" s="52">
        <v>21127</v>
      </c>
      <c r="F412" s="52">
        <v>27</v>
      </c>
      <c r="G412" s="52" t="s">
        <v>89</v>
      </c>
      <c r="H412" s="52">
        <v>6166.5209999999997</v>
      </c>
      <c r="I412" s="52" t="s">
        <v>90</v>
      </c>
      <c r="J412" s="52" t="s">
        <v>71</v>
      </c>
      <c r="K412" s="52">
        <v>0.75</v>
      </c>
      <c r="L412" s="52">
        <v>1</v>
      </c>
      <c r="M412" s="52">
        <v>1</v>
      </c>
      <c r="N412" s="52"/>
      <c r="O412" s="52">
        <v>0</v>
      </c>
      <c r="P412" s="52">
        <v>0</v>
      </c>
      <c r="Q412" s="52">
        <v>21</v>
      </c>
      <c r="R412" s="52"/>
      <c r="S412" s="52">
        <v>0</v>
      </c>
      <c r="T412" s="52">
        <v>0</v>
      </c>
      <c r="U412" s="52">
        <v>310</v>
      </c>
      <c r="V412" s="52">
        <f t="shared" si="19"/>
        <v>4624.8907499999996</v>
      </c>
      <c r="W412" s="52">
        <f t="shared" si="20"/>
        <v>4624.8907499999996</v>
      </c>
      <c r="X412" s="52">
        <v>0</v>
      </c>
      <c r="Y412" s="52">
        <v>0</v>
      </c>
    </row>
    <row r="413" spans="1:25" x14ac:dyDescent="0.25">
      <c r="A413" s="52">
        <v>2007</v>
      </c>
      <c r="B413" s="52" t="s">
        <v>92</v>
      </c>
      <c r="C413" s="52" t="s">
        <v>108</v>
      </c>
      <c r="D413" s="52">
        <v>26944</v>
      </c>
      <c r="E413" s="52">
        <v>21127</v>
      </c>
      <c r="F413" s="52">
        <v>27</v>
      </c>
      <c r="G413" s="52" t="s">
        <v>89</v>
      </c>
      <c r="H413" s="52">
        <v>9750</v>
      </c>
      <c r="I413" s="52" t="s">
        <v>90</v>
      </c>
      <c r="J413" s="52" t="s">
        <v>71</v>
      </c>
      <c r="K413" s="52">
        <v>0.75</v>
      </c>
      <c r="L413" s="52">
        <v>1</v>
      </c>
      <c r="M413" s="52">
        <v>1</v>
      </c>
      <c r="N413" s="52"/>
      <c r="O413" s="52">
        <v>0</v>
      </c>
      <c r="P413" s="52">
        <v>0</v>
      </c>
      <c r="Q413" s="52">
        <v>21</v>
      </c>
      <c r="R413" s="52"/>
      <c r="S413" s="52">
        <v>0</v>
      </c>
      <c r="T413" s="52">
        <v>0</v>
      </c>
      <c r="U413" s="52">
        <v>310</v>
      </c>
      <c r="V413" s="52">
        <f t="shared" si="19"/>
        <v>7312.5</v>
      </c>
      <c r="W413" s="52">
        <f t="shared" si="20"/>
        <v>7312.5</v>
      </c>
      <c r="X413" s="52">
        <v>0</v>
      </c>
      <c r="Y413" s="52">
        <v>0</v>
      </c>
    </row>
    <row r="414" spans="1:25" x14ac:dyDescent="0.25">
      <c r="A414" s="52">
        <v>2007</v>
      </c>
      <c r="B414" s="52" t="s">
        <v>92</v>
      </c>
      <c r="C414" s="52" t="s">
        <v>108</v>
      </c>
      <c r="D414" s="52">
        <v>26944</v>
      </c>
      <c r="E414" s="52">
        <v>21127</v>
      </c>
      <c r="F414" s="52">
        <v>27</v>
      </c>
      <c r="G414" s="52" t="s">
        <v>89</v>
      </c>
      <c r="H414" s="52">
        <v>5472.1139999999996</v>
      </c>
      <c r="I414" s="52" t="s">
        <v>90</v>
      </c>
      <c r="J414" s="52" t="s">
        <v>71</v>
      </c>
      <c r="K414" s="52">
        <v>0.75</v>
      </c>
      <c r="L414" s="52">
        <v>1</v>
      </c>
      <c r="M414" s="52">
        <v>1</v>
      </c>
      <c r="N414" s="52"/>
      <c r="O414" s="52">
        <v>0</v>
      </c>
      <c r="P414" s="52">
        <v>0</v>
      </c>
      <c r="Q414" s="52">
        <v>21</v>
      </c>
      <c r="R414" s="52"/>
      <c r="S414" s="52">
        <v>0</v>
      </c>
      <c r="T414" s="52">
        <v>0</v>
      </c>
      <c r="U414" s="52">
        <v>310</v>
      </c>
      <c r="V414" s="52">
        <f t="shared" si="19"/>
        <v>4104.0854999999992</v>
      </c>
      <c r="W414" s="52">
        <f t="shared" si="20"/>
        <v>4104.0854999999992</v>
      </c>
      <c r="X414" s="52">
        <v>0</v>
      </c>
      <c r="Y414" s="52">
        <v>0</v>
      </c>
    </row>
    <row r="415" spans="1:25" x14ac:dyDescent="0.25">
      <c r="A415" s="52">
        <v>2007</v>
      </c>
      <c r="B415" s="52" t="s">
        <v>92</v>
      </c>
      <c r="C415" s="52" t="s">
        <v>108</v>
      </c>
      <c r="D415" s="52">
        <v>26944</v>
      </c>
      <c r="E415" s="52">
        <v>21127</v>
      </c>
      <c r="F415" s="52">
        <v>27</v>
      </c>
      <c r="G415" s="52" t="s">
        <v>89</v>
      </c>
      <c r="H415" s="52">
        <v>14552.9</v>
      </c>
      <c r="I415" s="52" t="s">
        <v>90</v>
      </c>
      <c r="J415" s="52" t="s">
        <v>71</v>
      </c>
      <c r="K415" s="52">
        <v>0.75</v>
      </c>
      <c r="L415" s="52">
        <v>1</v>
      </c>
      <c r="M415" s="52">
        <v>1</v>
      </c>
      <c r="N415" s="52"/>
      <c r="O415" s="52">
        <v>0</v>
      </c>
      <c r="P415" s="52">
        <v>0</v>
      </c>
      <c r="Q415" s="52">
        <v>21</v>
      </c>
      <c r="R415" s="52"/>
      <c r="S415" s="52">
        <v>0</v>
      </c>
      <c r="T415" s="52">
        <v>0</v>
      </c>
      <c r="U415" s="52">
        <v>310</v>
      </c>
      <c r="V415" s="52">
        <f t="shared" si="19"/>
        <v>10914.674999999999</v>
      </c>
      <c r="W415" s="52">
        <f t="shared" si="20"/>
        <v>10914.674999999999</v>
      </c>
      <c r="X415" s="52">
        <v>0</v>
      </c>
      <c r="Y415" s="52">
        <v>0</v>
      </c>
    </row>
    <row r="416" spans="1:25" x14ac:dyDescent="0.25">
      <c r="A416" s="52">
        <v>2007</v>
      </c>
      <c r="B416" s="52" t="s">
        <v>92</v>
      </c>
      <c r="C416" s="52" t="s">
        <v>108</v>
      </c>
      <c r="D416" s="52">
        <v>26944</v>
      </c>
      <c r="E416" s="52">
        <v>21127</v>
      </c>
      <c r="F416" s="52">
        <v>27</v>
      </c>
      <c r="G416" s="52" t="s">
        <v>89</v>
      </c>
      <c r="H416" s="52">
        <v>2762.7449999999999</v>
      </c>
      <c r="I416" s="52" t="s">
        <v>90</v>
      </c>
      <c r="J416" s="52" t="s">
        <v>71</v>
      </c>
      <c r="K416" s="52">
        <v>0.75</v>
      </c>
      <c r="L416" s="52">
        <v>1</v>
      </c>
      <c r="M416" s="52">
        <v>1</v>
      </c>
      <c r="N416" s="52"/>
      <c r="O416" s="52">
        <v>0</v>
      </c>
      <c r="P416" s="52">
        <v>0</v>
      </c>
      <c r="Q416" s="52">
        <v>21</v>
      </c>
      <c r="R416" s="52"/>
      <c r="S416" s="52">
        <v>0</v>
      </c>
      <c r="T416" s="52">
        <v>0</v>
      </c>
      <c r="U416" s="52">
        <v>310</v>
      </c>
      <c r="V416" s="52">
        <f t="shared" si="19"/>
        <v>2072.0587500000001</v>
      </c>
      <c r="W416" s="52">
        <f t="shared" si="20"/>
        <v>2072.0587500000001</v>
      </c>
      <c r="X416" s="52">
        <v>0</v>
      </c>
      <c r="Y416" s="52">
        <v>0</v>
      </c>
    </row>
    <row r="417" spans="1:25" x14ac:dyDescent="0.25">
      <c r="A417" s="52">
        <v>2007</v>
      </c>
      <c r="B417" s="52" t="s">
        <v>92</v>
      </c>
      <c r="C417" s="52" t="s">
        <v>108</v>
      </c>
      <c r="D417" s="52">
        <v>26944</v>
      </c>
      <c r="E417" s="52">
        <v>21127</v>
      </c>
      <c r="F417" s="52">
        <v>27</v>
      </c>
      <c r="G417" s="52" t="s">
        <v>89</v>
      </c>
      <c r="H417" s="52">
        <v>8457.7469999999994</v>
      </c>
      <c r="I417" s="52" t="s">
        <v>90</v>
      </c>
      <c r="J417" s="52" t="s">
        <v>71</v>
      </c>
      <c r="K417" s="52">
        <v>0.75</v>
      </c>
      <c r="L417" s="52">
        <v>1</v>
      </c>
      <c r="M417" s="52">
        <v>1</v>
      </c>
      <c r="N417" s="52"/>
      <c r="O417" s="52">
        <v>0</v>
      </c>
      <c r="P417" s="52">
        <v>0</v>
      </c>
      <c r="Q417" s="52">
        <v>21</v>
      </c>
      <c r="R417" s="52"/>
      <c r="S417" s="52">
        <v>0</v>
      </c>
      <c r="T417" s="52">
        <v>0</v>
      </c>
      <c r="U417" s="52">
        <v>310</v>
      </c>
      <c r="V417" s="52">
        <f t="shared" si="19"/>
        <v>6343.3102499999995</v>
      </c>
      <c r="W417" s="52">
        <f t="shared" si="20"/>
        <v>6343.3102499999995</v>
      </c>
      <c r="X417" s="52">
        <v>0</v>
      </c>
      <c r="Y417" s="52">
        <v>0</v>
      </c>
    </row>
    <row r="418" spans="1:25" x14ac:dyDescent="0.25">
      <c r="A418" s="52">
        <v>2007</v>
      </c>
      <c r="B418" s="52" t="s">
        <v>92</v>
      </c>
      <c r="C418" s="52" t="s">
        <v>108</v>
      </c>
      <c r="D418" s="52">
        <v>26944</v>
      </c>
      <c r="E418" s="52">
        <v>21127</v>
      </c>
      <c r="F418" s="52">
        <v>27</v>
      </c>
      <c r="G418" s="52" t="s">
        <v>89</v>
      </c>
      <c r="H418" s="52">
        <v>1582</v>
      </c>
      <c r="I418" s="52" t="s">
        <v>90</v>
      </c>
      <c r="J418" s="52" t="s">
        <v>71</v>
      </c>
      <c r="K418" s="52">
        <v>0.75</v>
      </c>
      <c r="L418" s="52">
        <v>1</v>
      </c>
      <c r="M418" s="52">
        <v>1</v>
      </c>
      <c r="N418" s="52"/>
      <c r="O418" s="52">
        <v>0</v>
      </c>
      <c r="P418" s="52">
        <v>0</v>
      </c>
      <c r="Q418" s="52">
        <v>21</v>
      </c>
      <c r="R418" s="52"/>
      <c r="S418" s="52">
        <v>0</v>
      </c>
      <c r="T418" s="52">
        <v>0</v>
      </c>
      <c r="U418" s="52">
        <v>310</v>
      </c>
      <c r="V418" s="52">
        <f t="shared" si="19"/>
        <v>1186.5</v>
      </c>
      <c r="W418" s="52">
        <f t="shared" si="20"/>
        <v>1186.5</v>
      </c>
      <c r="X418" s="52">
        <v>0</v>
      </c>
      <c r="Y418" s="52">
        <v>0</v>
      </c>
    </row>
    <row r="419" spans="1:25" x14ac:dyDescent="0.25">
      <c r="A419" s="52">
        <v>2007</v>
      </c>
      <c r="B419" s="52" t="s">
        <v>92</v>
      </c>
      <c r="C419" s="52" t="s">
        <v>108</v>
      </c>
      <c r="D419" s="52">
        <v>26944</v>
      </c>
      <c r="E419" s="52">
        <v>21127</v>
      </c>
      <c r="F419" s="52">
        <v>27</v>
      </c>
      <c r="G419" s="52" t="s">
        <v>89</v>
      </c>
      <c r="H419" s="52">
        <v>75133.89</v>
      </c>
      <c r="I419" s="52" t="s">
        <v>90</v>
      </c>
      <c r="J419" s="52" t="s">
        <v>71</v>
      </c>
      <c r="K419" s="52">
        <v>0.75</v>
      </c>
      <c r="L419" s="52">
        <v>1</v>
      </c>
      <c r="M419" s="52">
        <v>1</v>
      </c>
      <c r="N419" s="52"/>
      <c r="O419" s="52">
        <v>0</v>
      </c>
      <c r="P419" s="52">
        <v>0</v>
      </c>
      <c r="Q419" s="52">
        <v>21</v>
      </c>
      <c r="R419" s="52"/>
      <c r="S419" s="52">
        <v>0</v>
      </c>
      <c r="T419" s="52">
        <v>0</v>
      </c>
      <c r="U419" s="52">
        <v>310</v>
      </c>
      <c r="V419" s="52">
        <f t="shared" si="19"/>
        <v>56350.417499999996</v>
      </c>
      <c r="W419" s="52">
        <f t="shared" si="20"/>
        <v>56350.417499999996</v>
      </c>
      <c r="X419" s="52">
        <v>0</v>
      </c>
      <c r="Y419" s="52">
        <v>0</v>
      </c>
    </row>
    <row r="420" spans="1:25" x14ac:dyDescent="0.25">
      <c r="A420" s="52">
        <v>2007</v>
      </c>
      <c r="B420" s="52" t="s">
        <v>92</v>
      </c>
      <c r="C420" s="52" t="s">
        <v>108</v>
      </c>
      <c r="D420" s="52">
        <v>26944</v>
      </c>
      <c r="E420" s="52">
        <v>21127</v>
      </c>
      <c r="F420" s="52">
        <v>27</v>
      </c>
      <c r="G420" s="52" t="s">
        <v>89</v>
      </c>
      <c r="H420" s="52">
        <v>53166.79</v>
      </c>
      <c r="I420" s="52" t="s">
        <v>90</v>
      </c>
      <c r="J420" s="52" t="s">
        <v>71</v>
      </c>
      <c r="K420" s="52">
        <v>0.75</v>
      </c>
      <c r="L420" s="52">
        <v>1</v>
      </c>
      <c r="M420" s="52">
        <v>1</v>
      </c>
      <c r="N420" s="52"/>
      <c r="O420" s="52">
        <v>0</v>
      </c>
      <c r="P420" s="52">
        <v>0</v>
      </c>
      <c r="Q420" s="52">
        <v>21</v>
      </c>
      <c r="R420" s="52"/>
      <c r="S420" s="52">
        <v>0</v>
      </c>
      <c r="T420" s="52">
        <v>0</v>
      </c>
      <c r="U420" s="52">
        <v>310</v>
      </c>
      <c r="V420" s="52">
        <f t="shared" si="19"/>
        <v>39875.092499999999</v>
      </c>
      <c r="W420" s="52">
        <f t="shared" si="20"/>
        <v>39875.092499999999</v>
      </c>
      <c r="X420" s="52">
        <v>0</v>
      </c>
      <c r="Y420" s="52">
        <v>0</v>
      </c>
    </row>
    <row r="421" spans="1:25" x14ac:dyDescent="0.25">
      <c r="A421" s="52">
        <v>2007</v>
      </c>
      <c r="B421" s="52" t="s">
        <v>92</v>
      </c>
      <c r="C421" s="52" t="s">
        <v>108</v>
      </c>
      <c r="D421" s="52">
        <v>26944</v>
      </c>
      <c r="E421" s="52">
        <v>21127</v>
      </c>
      <c r="F421" s="52">
        <v>27</v>
      </c>
      <c r="G421" s="52" t="s">
        <v>89</v>
      </c>
      <c r="H421" s="52">
        <v>441.74220000000003</v>
      </c>
      <c r="I421" s="52" t="s">
        <v>90</v>
      </c>
      <c r="J421" s="52" t="s">
        <v>71</v>
      </c>
      <c r="K421" s="52">
        <v>0.75</v>
      </c>
      <c r="L421" s="52">
        <v>1</v>
      </c>
      <c r="M421" s="52">
        <v>1</v>
      </c>
      <c r="N421" s="52"/>
      <c r="O421" s="52">
        <v>0</v>
      </c>
      <c r="P421" s="52">
        <v>0</v>
      </c>
      <c r="Q421" s="52">
        <v>21</v>
      </c>
      <c r="R421" s="52"/>
      <c r="S421" s="52">
        <v>0</v>
      </c>
      <c r="T421" s="52">
        <v>0</v>
      </c>
      <c r="U421" s="52">
        <v>310</v>
      </c>
      <c r="V421" s="52">
        <f t="shared" si="19"/>
        <v>331.30664999999999</v>
      </c>
      <c r="W421" s="52">
        <f t="shared" si="20"/>
        <v>331.30664999999999</v>
      </c>
      <c r="X421" s="52">
        <v>0</v>
      </c>
      <c r="Y421" s="52">
        <v>0</v>
      </c>
    </row>
    <row r="422" spans="1:25" x14ac:dyDescent="0.25">
      <c r="A422" s="52">
        <v>2007</v>
      </c>
      <c r="B422" s="52" t="s">
        <v>92</v>
      </c>
      <c r="C422" s="52" t="s">
        <v>108</v>
      </c>
      <c r="D422" s="52">
        <v>26944</v>
      </c>
      <c r="E422" s="52">
        <v>21127</v>
      </c>
      <c r="F422" s="52">
        <v>27</v>
      </c>
      <c r="G422" s="52" t="s">
        <v>89</v>
      </c>
      <c r="H422" s="52">
        <v>30669.49</v>
      </c>
      <c r="I422" s="52" t="s">
        <v>90</v>
      </c>
      <c r="J422" s="52" t="s">
        <v>71</v>
      </c>
      <c r="K422" s="52">
        <v>0.75</v>
      </c>
      <c r="L422" s="52">
        <v>1</v>
      </c>
      <c r="M422" s="52">
        <v>1</v>
      </c>
      <c r="N422" s="52"/>
      <c r="O422" s="52">
        <v>0</v>
      </c>
      <c r="P422" s="52">
        <v>0</v>
      </c>
      <c r="Q422" s="52">
        <v>21</v>
      </c>
      <c r="R422" s="52"/>
      <c r="S422" s="52">
        <v>0</v>
      </c>
      <c r="T422" s="52">
        <v>0</v>
      </c>
      <c r="U422" s="52">
        <v>310</v>
      </c>
      <c r="V422" s="52">
        <f t="shared" si="19"/>
        <v>23002.1175</v>
      </c>
      <c r="W422" s="52">
        <f t="shared" si="20"/>
        <v>23002.1175</v>
      </c>
      <c r="X422" s="52">
        <v>0</v>
      </c>
      <c r="Y422" s="52">
        <v>0</v>
      </c>
    </row>
    <row r="423" spans="1:25" x14ac:dyDescent="0.25">
      <c r="A423" s="52">
        <v>2007</v>
      </c>
      <c r="B423" s="52" t="s">
        <v>92</v>
      </c>
      <c r="C423" s="52" t="s">
        <v>108</v>
      </c>
      <c r="D423" s="52">
        <v>26944</v>
      </c>
      <c r="E423" s="52">
        <v>21127</v>
      </c>
      <c r="F423" s="52">
        <v>27</v>
      </c>
      <c r="G423" s="52" t="s">
        <v>89</v>
      </c>
      <c r="H423" s="52">
        <v>10836</v>
      </c>
      <c r="I423" s="52" t="s">
        <v>90</v>
      </c>
      <c r="J423" s="52" t="s">
        <v>71</v>
      </c>
      <c r="K423" s="52">
        <v>0.75</v>
      </c>
      <c r="L423" s="52">
        <v>1</v>
      </c>
      <c r="M423" s="52">
        <v>1</v>
      </c>
      <c r="N423" s="52"/>
      <c r="O423" s="52">
        <v>0</v>
      </c>
      <c r="P423" s="52">
        <v>0</v>
      </c>
      <c r="Q423" s="52">
        <v>21</v>
      </c>
      <c r="R423" s="52"/>
      <c r="S423" s="52">
        <v>0</v>
      </c>
      <c r="T423" s="52">
        <v>0</v>
      </c>
      <c r="U423" s="52">
        <v>310</v>
      </c>
      <c r="V423" s="52">
        <f t="shared" si="19"/>
        <v>8127</v>
      </c>
      <c r="W423" s="52">
        <f t="shared" si="20"/>
        <v>8127</v>
      </c>
      <c r="X423" s="52">
        <v>0</v>
      </c>
      <c r="Y423" s="52">
        <v>0</v>
      </c>
    </row>
    <row r="424" spans="1:25" x14ac:dyDescent="0.25">
      <c r="A424" s="52">
        <v>2007</v>
      </c>
      <c r="B424" s="52" t="s">
        <v>92</v>
      </c>
      <c r="C424" s="52" t="s">
        <v>108</v>
      </c>
      <c r="D424" s="52">
        <v>26944</v>
      </c>
      <c r="E424" s="52">
        <v>21127</v>
      </c>
      <c r="F424" s="52">
        <v>27</v>
      </c>
      <c r="G424" s="52" t="s">
        <v>89</v>
      </c>
      <c r="H424" s="52">
        <v>2397.2289999999998</v>
      </c>
      <c r="I424" s="52" t="s">
        <v>90</v>
      </c>
      <c r="J424" s="52" t="s">
        <v>71</v>
      </c>
      <c r="K424" s="52">
        <v>0.75</v>
      </c>
      <c r="L424" s="52">
        <v>1</v>
      </c>
      <c r="M424" s="52">
        <v>1</v>
      </c>
      <c r="N424" s="52"/>
      <c r="O424" s="52">
        <v>0</v>
      </c>
      <c r="P424" s="52">
        <v>0</v>
      </c>
      <c r="Q424" s="52">
        <v>21</v>
      </c>
      <c r="R424" s="52"/>
      <c r="S424" s="52">
        <v>0</v>
      </c>
      <c r="T424" s="52">
        <v>0</v>
      </c>
      <c r="U424" s="52">
        <v>310</v>
      </c>
      <c r="V424" s="52">
        <f t="shared" si="19"/>
        <v>1797.92175</v>
      </c>
      <c r="W424" s="52">
        <f t="shared" si="20"/>
        <v>1797.92175</v>
      </c>
      <c r="X424" s="52">
        <v>0</v>
      </c>
      <c r="Y424" s="52">
        <v>0</v>
      </c>
    </row>
    <row r="425" spans="1:25" x14ac:dyDescent="0.25">
      <c r="A425" s="52">
        <v>2007</v>
      </c>
      <c r="B425" s="52" t="s">
        <v>92</v>
      </c>
      <c r="C425" s="52" t="s">
        <v>108</v>
      </c>
      <c r="D425" s="52">
        <v>26944</v>
      </c>
      <c r="E425" s="52">
        <v>21127</v>
      </c>
      <c r="F425" s="52">
        <v>27</v>
      </c>
      <c r="G425" s="52" t="s">
        <v>89</v>
      </c>
      <c r="H425" s="52">
        <v>6343.3040000000001</v>
      </c>
      <c r="I425" s="52" t="s">
        <v>90</v>
      </c>
      <c r="J425" s="52" t="s">
        <v>71</v>
      </c>
      <c r="K425" s="52">
        <v>0.75</v>
      </c>
      <c r="L425" s="52">
        <v>1</v>
      </c>
      <c r="M425" s="52">
        <v>1</v>
      </c>
      <c r="N425" s="52"/>
      <c r="O425" s="52">
        <v>0</v>
      </c>
      <c r="P425" s="52">
        <v>0</v>
      </c>
      <c r="Q425" s="52">
        <v>21</v>
      </c>
      <c r="R425" s="52"/>
      <c r="S425" s="52">
        <v>0</v>
      </c>
      <c r="T425" s="52">
        <v>0</v>
      </c>
      <c r="U425" s="52">
        <v>310</v>
      </c>
      <c r="V425" s="52">
        <f t="shared" si="19"/>
        <v>4757.4780000000001</v>
      </c>
      <c r="W425" s="52">
        <f t="shared" si="20"/>
        <v>4757.4780000000001</v>
      </c>
      <c r="X425" s="52">
        <v>0</v>
      </c>
      <c r="Y425" s="52">
        <v>0</v>
      </c>
    </row>
    <row r="426" spans="1:25" x14ac:dyDescent="0.25">
      <c r="A426" s="52">
        <v>2007</v>
      </c>
      <c r="B426" s="52" t="s">
        <v>92</v>
      </c>
      <c r="C426" s="52" t="s">
        <v>108</v>
      </c>
      <c r="D426" s="52">
        <v>26944</v>
      </c>
      <c r="E426" s="52">
        <v>21127</v>
      </c>
      <c r="F426" s="52">
        <v>27</v>
      </c>
      <c r="G426" s="52" t="s">
        <v>89</v>
      </c>
      <c r="H426" s="52">
        <v>704.2</v>
      </c>
      <c r="I426" s="52" t="s">
        <v>90</v>
      </c>
      <c r="J426" s="52" t="s">
        <v>71</v>
      </c>
      <c r="K426" s="52">
        <v>0.75</v>
      </c>
      <c r="L426" s="52">
        <v>1</v>
      </c>
      <c r="M426" s="52">
        <v>1</v>
      </c>
      <c r="N426" s="52"/>
      <c r="O426" s="52">
        <v>0</v>
      </c>
      <c r="P426" s="52">
        <v>0</v>
      </c>
      <c r="Q426" s="52">
        <v>21</v>
      </c>
      <c r="R426" s="52"/>
      <c r="S426" s="52">
        <v>0</v>
      </c>
      <c r="T426" s="52">
        <v>0</v>
      </c>
      <c r="U426" s="52">
        <v>310</v>
      </c>
      <c r="V426" s="52">
        <f t="shared" si="19"/>
        <v>528.15000000000009</v>
      </c>
      <c r="W426" s="52">
        <f t="shared" si="20"/>
        <v>528.15000000000009</v>
      </c>
      <c r="X426" s="52">
        <v>0</v>
      </c>
      <c r="Y426" s="52">
        <v>0</v>
      </c>
    </row>
    <row r="427" spans="1:25" x14ac:dyDescent="0.25">
      <c r="A427" s="52">
        <v>2007</v>
      </c>
      <c r="B427" s="52" t="s">
        <v>92</v>
      </c>
      <c r="C427" s="52" t="s">
        <v>108</v>
      </c>
      <c r="D427" s="52">
        <v>26944</v>
      </c>
      <c r="E427" s="52">
        <v>21127</v>
      </c>
      <c r="F427" s="52">
        <v>27</v>
      </c>
      <c r="G427" s="52" t="s">
        <v>89</v>
      </c>
      <c r="H427" s="52">
        <v>66897.009999999995</v>
      </c>
      <c r="I427" s="52" t="s">
        <v>90</v>
      </c>
      <c r="J427" s="52" t="s">
        <v>71</v>
      </c>
      <c r="K427" s="52">
        <v>0.75</v>
      </c>
      <c r="L427" s="52">
        <v>1</v>
      </c>
      <c r="M427" s="52">
        <v>1</v>
      </c>
      <c r="N427" s="52"/>
      <c r="O427" s="52">
        <v>0</v>
      </c>
      <c r="P427" s="52">
        <v>0</v>
      </c>
      <c r="Q427" s="52">
        <v>21</v>
      </c>
      <c r="R427" s="52"/>
      <c r="S427" s="52">
        <v>0</v>
      </c>
      <c r="T427" s="52">
        <v>0</v>
      </c>
      <c r="U427" s="52">
        <v>310</v>
      </c>
      <c r="V427" s="52">
        <f t="shared" si="19"/>
        <v>50172.757499999992</v>
      </c>
      <c r="W427" s="52">
        <f t="shared" si="20"/>
        <v>50172.757499999992</v>
      </c>
      <c r="X427" s="52">
        <v>0</v>
      </c>
      <c r="Y427" s="52">
        <v>0</v>
      </c>
    </row>
    <row r="428" spans="1:25" x14ac:dyDescent="0.25">
      <c r="A428" s="52">
        <v>2007</v>
      </c>
      <c r="B428" s="52" t="s">
        <v>92</v>
      </c>
      <c r="C428" s="52" t="s">
        <v>108</v>
      </c>
      <c r="D428" s="52">
        <v>26944</v>
      </c>
      <c r="E428" s="52">
        <v>21127</v>
      </c>
      <c r="F428" s="52">
        <v>27</v>
      </c>
      <c r="G428" s="52" t="s">
        <v>89</v>
      </c>
      <c r="H428" s="52">
        <v>14678.5</v>
      </c>
      <c r="I428" s="52" t="s">
        <v>90</v>
      </c>
      <c r="J428" s="52" t="s">
        <v>71</v>
      </c>
      <c r="K428" s="52">
        <v>0.75</v>
      </c>
      <c r="L428" s="52">
        <v>1</v>
      </c>
      <c r="M428" s="52">
        <v>1</v>
      </c>
      <c r="N428" s="52"/>
      <c r="O428" s="52">
        <v>0</v>
      </c>
      <c r="P428" s="52">
        <v>0</v>
      </c>
      <c r="Q428" s="52">
        <v>21</v>
      </c>
      <c r="R428" s="52"/>
      <c r="S428" s="52">
        <v>0</v>
      </c>
      <c r="T428" s="52">
        <v>0</v>
      </c>
      <c r="U428" s="52">
        <v>310</v>
      </c>
      <c r="V428" s="52">
        <f t="shared" si="19"/>
        <v>11008.875</v>
      </c>
      <c r="W428" s="52">
        <f t="shared" si="20"/>
        <v>11008.875</v>
      </c>
      <c r="X428" s="52">
        <v>0</v>
      </c>
      <c r="Y428" s="52">
        <v>0</v>
      </c>
    </row>
    <row r="429" spans="1:25" x14ac:dyDescent="0.25">
      <c r="A429" s="52">
        <v>2007</v>
      </c>
      <c r="B429" s="52" t="s">
        <v>92</v>
      </c>
      <c r="C429" s="52" t="s">
        <v>108</v>
      </c>
      <c r="D429" s="52">
        <v>26944</v>
      </c>
      <c r="E429" s="52">
        <v>21127</v>
      </c>
      <c r="F429" s="52">
        <v>27</v>
      </c>
      <c r="G429" s="52" t="s">
        <v>89</v>
      </c>
      <c r="H429" s="52">
        <v>6925.21</v>
      </c>
      <c r="I429" s="52" t="s">
        <v>90</v>
      </c>
      <c r="J429" s="52" t="s">
        <v>71</v>
      </c>
      <c r="K429" s="52">
        <v>0.75</v>
      </c>
      <c r="L429" s="52">
        <v>1</v>
      </c>
      <c r="M429" s="52">
        <v>1</v>
      </c>
      <c r="N429" s="52"/>
      <c r="O429" s="52">
        <v>0</v>
      </c>
      <c r="P429" s="52">
        <v>0</v>
      </c>
      <c r="Q429" s="52">
        <v>21</v>
      </c>
      <c r="R429" s="52"/>
      <c r="S429" s="52">
        <v>0</v>
      </c>
      <c r="T429" s="52">
        <v>0</v>
      </c>
      <c r="U429" s="52">
        <v>310</v>
      </c>
      <c r="V429" s="52">
        <f t="shared" si="19"/>
        <v>5193.9075000000003</v>
      </c>
      <c r="W429" s="52">
        <f t="shared" si="20"/>
        <v>5193.9075000000003</v>
      </c>
      <c r="X429" s="52">
        <v>0</v>
      </c>
      <c r="Y429" s="52">
        <v>0</v>
      </c>
    </row>
    <row r="430" spans="1:25" x14ac:dyDescent="0.25">
      <c r="A430" s="52">
        <v>2007</v>
      </c>
      <c r="B430" s="52" t="s">
        <v>92</v>
      </c>
      <c r="C430" s="52" t="s">
        <v>108</v>
      </c>
      <c r="D430" s="52">
        <v>26944</v>
      </c>
      <c r="E430" s="52">
        <v>21128</v>
      </c>
      <c r="F430" s="52">
        <v>9</v>
      </c>
      <c r="G430" s="52" t="s">
        <v>93</v>
      </c>
      <c r="H430" s="52">
        <v>50000</v>
      </c>
      <c r="I430" s="52" t="s">
        <v>90</v>
      </c>
      <c r="J430" s="52" t="s">
        <v>71</v>
      </c>
      <c r="K430" s="52">
        <v>0.75</v>
      </c>
      <c r="L430" s="52">
        <v>1</v>
      </c>
      <c r="M430" s="52">
        <v>1</v>
      </c>
      <c r="N430" s="52"/>
      <c r="O430" s="52">
        <v>0</v>
      </c>
      <c r="P430" s="52">
        <v>0</v>
      </c>
      <c r="Q430" s="52">
        <v>21</v>
      </c>
      <c r="R430" s="52"/>
      <c r="S430" s="52">
        <v>0</v>
      </c>
      <c r="T430" s="52">
        <v>0</v>
      </c>
      <c r="U430" s="52">
        <v>310</v>
      </c>
      <c r="V430" s="52">
        <f t="shared" si="19"/>
        <v>37.5</v>
      </c>
      <c r="W430" s="52">
        <f t="shared" si="20"/>
        <v>37.5</v>
      </c>
      <c r="X430" s="52">
        <v>0</v>
      </c>
      <c r="Y430" s="52">
        <v>0</v>
      </c>
    </row>
    <row r="431" spans="1:25" x14ac:dyDescent="0.25">
      <c r="A431" s="52">
        <v>2007</v>
      </c>
      <c r="B431" s="52" t="s">
        <v>92</v>
      </c>
      <c r="C431" s="52" t="s">
        <v>108</v>
      </c>
      <c r="D431" s="52">
        <v>26944</v>
      </c>
      <c r="E431" s="52">
        <v>21131</v>
      </c>
      <c r="F431" s="52">
        <v>9</v>
      </c>
      <c r="G431" s="52" t="s">
        <v>93</v>
      </c>
      <c r="H431" s="52">
        <v>8918000</v>
      </c>
      <c r="I431" s="52" t="s">
        <v>90</v>
      </c>
      <c r="J431" s="52" t="s">
        <v>71</v>
      </c>
      <c r="K431" s="52">
        <v>0.75</v>
      </c>
      <c r="L431" s="52">
        <v>1</v>
      </c>
      <c r="M431" s="52">
        <v>1</v>
      </c>
      <c r="N431" s="52"/>
      <c r="O431" s="52">
        <v>0</v>
      </c>
      <c r="P431" s="52">
        <v>0</v>
      </c>
      <c r="Q431" s="52">
        <v>21</v>
      </c>
      <c r="R431" s="52"/>
      <c r="S431" s="52">
        <v>0</v>
      </c>
      <c r="T431" s="52">
        <v>0</v>
      </c>
      <c r="U431" s="52">
        <v>310</v>
      </c>
      <c r="V431" s="52">
        <f t="shared" si="19"/>
        <v>6688.5</v>
      </c>
      <c r="W431" s="52">
        <f t="shared" si="20"/>
        <v>6688.5</v>
      </c>
      <c r="X431" s="52">
        <v>0</v>
      </c>
      <c r="Y431" s="52">
        <v>0</v>
      </c>
    </row>
    <row r="432" spans="1:25" x14ac:dyDescent="0.25">
      <c r="A432" s="52">
        <v>2007</v>
      </c>
      <c r="B432" s="52" t="s">
        <v>92</v>
      </c>
      <c r="C432" s="52" t="s">
        <v>108</v>
      </c>
      <c r="D432" s="52">
        <v>26949</v>
      </c>
      <c r="E432" s="52">
        <v>21127</v>
      </c>
      <c r="F432" s="52">
        <v>27</v>
      </c>
      <c r="G432" s="52" t="s">
        <v>89</v>
      </c>
      <c r="H432" s="52">
        <v>9870</v>
      </c>
      <c r="I432" s="52" t="s">
        <v>90</v>
      </c>
      <c r="J432" s="52" t="s">
        <v>71</v>
      </c>
      <c r="K432" s="52">
        <v>0.75</v>
      </c>
      <c r="L432" s="52">
        <v>1</v>
      </c>
      <c r="M432" s="52">
        <v>1</v>
      </c>
      <c r="N432" s="52"/>
      <c r="O432" s="52">
        <v>0</v>
      </c>
      <c r="P432" s="52">
        <v>0</v>
      </c>
      <c r="Q432" s="52">
        <v>21</v>
      </c>
      <c r="R432" s="52"/>
      <c r="S432" s="52">
        <v>0</v>
      </c>
      <c r="T432" s="52">
        <v>0</v>
      </c>
      <c r="U432" s="52">
        <v>310</v>
      </c>
      <c r="V432" s="52">
        <f t="shared" si="19"/>
        <v>7402.5</v>
      </c>
      <c r="W432" s="52">
        <f t="shared" si="20"/>
        <v>7402.5</v>
      </c>
      <c r="X432" s="52">
        <v>0</v>
      </c>
      <c r="Y432" s="52">
        <v>0</v>
      </c>
    </row>
    <row r="433" spans="1:25" x14ac:dyDescent="0.25">
      <c r="A433" s="52">
        <v>2007</v>
      </c>
      <c r="B433" s="52" t="s">
        <v>92</v>
      </c>
      <c r="C433" s="52" t="s">
        <v>108</v>
      </c>
      <c r="D433" s="52">
        <v>26949</v>
      </c>
      <c r="E433" s="52">
        <v>21127</v>
      </c>
      <c r="F433" s="52">
        <v>27</v>
      </c>
      <c r="G433" s="52" t="s">
        <v>89</v>
      </c>
      <c r="H433" s="52">
        <v>50239.29</v>
      </c>
      <c r="I433" s="52" t="s">
        <v>90</v>
      </c>
      <c r="J433" s="52" t="s">
        <v>71</v>
      </c>
      <c r="K433" s="52">
        <v>0.75</v>
      </c>
      <c r="L433" s="52">
        <v>1</v>
      </c>
      <c r="M433" s="52">
        <v>1</v>
      </c>
      <c r="N433" s="52"/>
      <c r="O433" s="52">
        <v>0</v>
      </c>
      <c r="P433" s="52">
        <v>0</v>
      </c>
      <c r="Q433" s="52">
        <v>21</v>
      </c>
      <c r="R433" s="52"/>
      <c r="S433" s="52">
        <v>0</v>
      </c>
      <c r="T433" s="52">
        <v>0</v>
      </c>
      <c r="U433" s="52">
        <v>310</v>
      </c>
      <c r="V433" s="52">
        <f t="shared" si="19"/>
        <v>37679.467499999999</v>
      </c>
      <c r="W433" s="52">
        <f t="shared" si="20"/>
        <v>37679.467499999999</v>
      </c>
      <c r="X433" s="52">
        <v>0</v>
      </c>
      <c r="Y433" s="52">
        <v>0</v>
      </c>
    </row>
    <row r="434" spans="1:25" x14ac:dyDescent="0.25">
      <c r="A434" s="52">
        <v>2007</v>
      </c>
      <c r="B434" s="52" t="s">
        <v>106</v>
      </c>
      <c r="C434" s="52" t="s">
        <v>115</v>
      </c>
      <c r="D434" s="52">
        <v>15135</v>
      </c>
      <c r="E434" s="52">
        <v>23911</v>
      </c>
      <c r="F434" s="52">
        <v>12</v>
      </c>
      <c r="G434" s="52" t="s">
        <v>102</v>
      </c>
      <c r="H434" s="52">
        <v>1480</v>
      </c>
      <c r="I434" s="52" t="s">
        <v>91</v>
      </c>
      <c r="J434" s="52" t="s">
        <v>71</v>
      </c>
      <c r="K434" s="52">
        <v>73.3</v>
      </c>
      <c r="L434" s="52">
        <v>3.3000000000000003E-5</v>
      </c>
      <c r="M434" s="52">
        <v>1</v>
      </c>
      <c r="N434" s="52"/>
      <c r="O434" s="52">
        <v>0</v>
      </c>
      <c r="P434" s="52">
        <v>0</v>
      </c>
      <c r="Q434" s="52">
        <v>21</v>
      </c>
      <c r="R434" s="52"/>
      <c r="S434" s="52">
        <v>0</v>
      </c>
      <c r="T434" s="52">
        <v>0</v>
      </c>
      <c r="U434" s="52">
        <v>310</v>
      </c>
      <c r="V434" s="52">
        <f t="shared" si="19"/>
        <v>3.5799720000000002</v>
      </c>
      <c r="W434" s="52">
        <f t="shared" si="20"/>
        <v>3.5799720000000002</v>
      </c>
      <c r="X434" s="52">
        <f t="shared" ref="X434:X497" si="21">(V434-((K434*H434*L434*M434)+(S434*H434*T434*U434)))/Q434</f>
        <v>0</v>
      </c>
      <c r="Y434" s="52">
        <v>0</v>
      </c>
    </row>
    <row r="435" spans="1:25" x14ac:dyDescent="0.25">
      <c r="A435" s="52">
        <v>2007</v>
      </c>
      <c r="B435" s="52" t="s">
        <v>106</v>
      </c>
      <c r="C435" s="52" t="s">
        <v>115</v>
      </c>
      <c r="D435" s="52">
        <v>15141</v>
      </c>
      <c r="E435" s="52">
        <v>23908</v>
      </c>
      <c r="F435" s="52">
        <v>12</v>
      </c>
      <c r="G435" s="52" t="s">
        <v>102</v>
      </c>
      <c r="H435" s="52">
        <v>18900000</v>
      </c>
      <c r="I435" s="52" t="s">
        <v>91</v>
      </c>
      <c r="J435" s="52" t="s">
        <v>71</v>
      </c>
      <c r="K435" s="52">
        <v>73.3</v>
      </c>
      <c r="L435" s="52">
        <v>3.3000000000000003E-5</v>
      </c>
      <c r="M435" s="52">
        <v>1</v>
      </c>
      <c r="N435" s="52"/>
      <c r="O435" s="52">
        <v>0</v>
      </c>
      <c r="P435" s="52">
        <v>0</v>
      </c>
      <c r="Q435" s="52">
        <v>21</v>
      </c>
      <c r="R435" s="52"/>
      <c r="S435" s="52">
        <v>0</v>
      </c>
      <c r="T435" s="52">
        <v>0</v>
      </c>
      <c r="U435" s="52">
        <v>310</v>
      </c>
      <c r="V435" s="52">
        <f t="shared" si="19"/>
        <v>45717.210000000006</v>
      </c>
      <c r="W435" s="52">
        <f t="shared" si="20"/>
        <v>45717.210000000006</v>
      </c>
      <c r="X435" s="52">
        <f t="shared" si="21"/>
        <v>0</v>
      </c>
      <c r="Y435" s="52">
        <v>0</v>
      </c>
    </row>
    <row r="436" spans="1:25" x14ac:dyDescent="0.25">
      <c r="A436" s="52">
        <v>2007</v>
      </c>
      <c r="B436" s="52" t="s">
        <v>106</v>
      </c>
      <c r="C436" s="52" t="s">
        <v>115</v>
      </c>
      <c r="D436" s="52">
        <v>15332</v>
      </c>
      <c r="E436" s="52">
        <v>23989</v>
      </c>
      <c r="F436" s="52">
        <v>0</v>
      </c>
      <c r="G436" s="52"/>
      <c r="H436" s="52">
        <v>53.625</v>
      </c>
      <c r="I436" s="52" t="s">
        <v>91</v>
      </c>
      <c r="J436" s="52" t="s">
        <v>71</v>
      </c>
      <c r="K436" s="52">
        <v>73.3</v>
      </c>
      <c r="L436" s="52">
        <v>3.3000000000000003E-5</v>
      </c>
      <c r="M436" s="52">
        <v>1</v>
      </c>
      <c r="N436" s="52"/>
      <c r="O436" s="52">
        <v>0</v>
      </c>
      <c r="P436" s="52">
        <v>0</v>
      </c>
      <c r="Q436" s="52">
        <v>21</v>
      </c>
      <c r="R436" s="52"/>
      <c r="S436" s="52">
        <v>0</v>
      </c>
      <c r="T436" s="52">
        <v>0</v>
      </c>
      <c r="U436" s="52">
        <v>310</v>
      </c>
      <c r="V436" s="52">
        <f t="shared" si="19"/>
        <v>0.12971351249999999</v>
      </c>
      <c r="W436" s="52">
        <f t="shared" si="20"/>
        <v>0.12971351249999999</v>
      </c>
      <c r="X436" s="52">
        <f t="shared" si="21"/>
        <v>0</v>
      </c>
      <c r="Y436" s="52">
        <v>0</v>
      </c>
    </row>
    <row r="437" spans="1:25" x14ac:dyDescent="0.25">
      <c r="A437" s="52">
        <v>2007</v>
      </c>
      <c r="B437" s="52" t="s">
        <v>106</v>
      </c>
      <c r="C437" s="52" t="s">
        <v>115</v>
      </c>
      <c r="D437" s="52">
        <v>15495</v>
      </c>
      <c r="E437" s="52">
        <v>23911</v>
      </c>
      <c r="F437" s="52">
        <v>12</v>
      </c>
      <c r="G437" s="52" t="s">
        <v>102</v>
      </c>
      <c r="H437" s="52">
        <v>449164</v>
      </c>
      <c r="I437" s="52" t="s">
        <v>91</v>
      </c>
      <c r="J437" s="52" t="s">
        <v>71</v>
      </c>
      <c r="K437" s="52">
        <v>73.3</v>
      </c>
      <c r="L437" s="52">
        <v>3.3000000000000003E-5</v>
      </c>
      <c r="M437" s="52">
        <v>1</v>
      </c>
      <c r="N437" s="52"/>
      <c r="O437" s="52">
        <v>0</v>
      </c>
      <c r="P437" s="52">
        <v>0</v>
      </c>
      <c r="Q437" s="52">
        <v>21</v>
      </c>
      <c r="R437" s="52"/>
      <c r="S437" s="52">
        <v>0</v>
      </c>
      <c r="T437" s="52">
        <v>0</v>
      </c>
      <c r="U437" s="52">
        <v>310</v>
      </c>
      <c r="V437" s="52">
        <f t="shared" si="19"/>
        <v>1086.4827996000001</v>
      </c>
      <c r="W437" s="52">
        <f t="shared" si="20"/>
        <v>1086.4827996000001</v>
      </c>
      <c r="X437" s="52">
        <f t="shared" si="21"/>
        <v>0</v>
      </c>
      <c r="Y437" s="52">
        <v>0</v>
      </c>
    </row>
    <row r="438" spans="1:25" x14ac:dyDescent="0.25">
      <c r="A438" s="52">
        <v>2007</v>
      </c>
      <c r="B438" s="52" t="s">
        <v>106</v>
      </c>
      <c r="C438" s="52" t="s">
        <v>115</v>
      </c>
      <c r="D438" s="52">
        <v>15544</v>
      </c>
      <c r="E438" s="52">
        <v>23922</v>
      </c>
      <c r="F438" s="52">
        <v>12</v>
      </c>
      <c r="G438" s="52" t="s">
        <v>102</v>
      </c>
      <c r="H438" s="52">
        <v>210</v>
      </c>
      <c r="I438" s="52" t="s">
        <v>91</v>
      </c>
      <c r="J438" s="52" t="s">
        <v>71</v>
      </c>
      <c r="K438" s="52">
        <v>73.3</v>
      </c>
      <c r="L438" s="52">
        <v>3.3000000000000003E-5</v>
      </c>
      <c r="M438" s="52">
        <v>1</v>
      </c>
      <c r="N438" s="52"/>
      <c r="O438" s="52">
        <v>0</v>
      </c>
      <c r="P438" s="52">
        <v>0</v>
      </c>
      <c r="Q438" s="52">
        <v>21</v>
      </c>
      <c r="R438" s="52"/>
      <c r="S438" s="52">
        <v>0</v>
      </c>
      <c r="T438" s="52">
        <v>0</v>
      </c>
      <c r="U438" s="52">
        <v>310</v>
      </c>
      <c r="V438" s="52">
        <f t="shared" si="19"/>
        <v>0.507969</v>
      </c>
      <c r="W438" s="52">
        <f t="shared" si="20"/>
        <v>0.507969</v>
      </c>
      <c r="X438" s="52">
        <f t="shared" si="21"/>
        <v>0</v>
      </c>
      <c r="Y438" s="52">
        <v>0</v>
      </c>
    </row>
    <row r="439" spans="1:25" x14ac:dyDescent="0.25">
      <c r="A439" s="52">
        <v>2007</v>
      </c>
      <c r="B439" s="52" t="s">
        <v>106</v>
      </c>
      <c r="C439" s="52" t="s">
        <v>115</v>
      </c>
      <c r="D439" s="52">
        <v>15544</v>
      </c>
      <c r="E439" s="52">
        <v>23922</v>
      </c>
      <c r="F439" s="52">
        <v>12</v>
      </c>
      <c r="G439" s="52" t="s">
        <v>102</v>
      </c>
      <c r="H439" s="52">
        <v>187.69200000000001</v>
      </c>
      <c r="I439" s="52" t="s">
        <v>91</v>
      </c>
      <c r="J439" s="52" t="s">
        <v>71</v>
      </c>
      <c r="K439" s="52">
        <v>73.3</v>
      </c>
      <c r="L439" s="52">
        <v>3.3000000000000003E-5</v>
      </c>
      <c r="M439" s="52">
        <v>1</v>
      </c>
      <c r="N439" s="52"/>
      <c r="O439" s="52">
        <v>0</v>
      </c>
      <c r="P439" s="52">
        <v>0</v>
      </c>
      <c r="Q439" s="52">
        <v>21</v>
      </c>
      <c r="R439" s="52"/>
      <c r="S439" s="52">
        <v>0</v>
      </c>
      <c r="T439" s="52">
        <v>0</v>
      </c>
      <c r="U439" s="52">
        <v>310</v>
      </c>
      <c r="V439" s="52">
        <f t="shared" si="19"/>
        <v>0.45400817880000005</v>
      </c>
      <c r="W439" s="52">
        <f t="shared" si="20"/>
        <v>0.45400817880000005</v>
      </c>
      <c r="X439" s="52">
        <f t="shared" si="21"/>
        <v>0</v>
      </c>
      <c r="Y439" s="52">
        <v>0</v>
      </c>
    </row>
    <row r="440" spans="1:25" x14ac:dyDescent="0.25">
      <c r="A440" s="52">
        <v>2007</v>
      </c>
      <c r="B440" s="52" t="s">
        <v>106</v>
      </c>
      <c r="C440" s="52" t="s">
        <v>115</v>
      </c>
      <c r="D440" s="52">
        <v>17111</v>
      </c>
      <c r="E440" s="52">
        <v>23903</v>
      </c>
      <c r="F440" s="52">
        <v>12</v>
      </c>
      <c r="G440" s="52" t="s">
        <v>102</v>
      </c>
      <c r="H440" s="52">
        <v>28818</v>
      </c>
      <c r="I440" s="52" t="s">
        <v>91</v>
      </c>
      <c r="J440" s="52" t="s">
        <v>71</v>
      </c>
      <c r="K440" s="52">
        <v>73.3</v>
      </c>
      <c r="L440" s="52">
        <v>3.3000000000000003E-5</v>
      </c>
      <c r="M440" s="52">
        <v>1</v>
      </c>
      <c r="N440" s="52"/>
      <c r="O440" s="52">
        <v>0</v>
      </c>
      <c r="P440" s="52">
        <v>0</v>
      </c>
      <c r="Q440" s="52">
        <v>21</v>
      </c>
      <c r="R440" s="52"/>
      <c r="S440" s="52">
        <v>0</v>
      </c>
      <c r="T440" s="52">
        <v>0</v>
      </c>
      <c r="U440" s="52">
        <v>310</v>
      </c>
      <c r="V440" s="52">
        <f t="shared" si="19"/>
        <v>69.707860199999999</v>
      </c>
      <c r="W440" s="52">
        <f t="shared" si="20"/>
        <v>69.707860199999999</v>
      </c>
      <c r="X440" s="52">
        <f t="shared" si="21"/>
        <v>0</v>
      </c>
      <c r="Y440" s="52">
        <v>0</v>
      </c>
    </row>
    <row r="441" spans="1:25" x14ac:dyDescent="0.25">
      <c r="A441" s="52">
        <v>2007</v>
      </c>
      <c r="B441" s="52" t="s">
        <v>106</v>
      </c>
      <c r="C441" s="52" t="s">
        <v>115</v>
      </c>
      <c r="D441" s="52">
        <v>17111</v>
      </c>
      <c r="E441" s="52">
        <v>23903</v>
      </c>
      <c r="F441" s="52">
        <v>12</v>
      </c>
      <c r="G441" s="52" t="s">
        <v>102</v>
      </c>
      <c r="H441" s="52">
        <v>30527.74</v>
      </c>
      <c r="I441" s="52" t="s">
        <v>91</v>
      </c>
      <c r="J441" s="52" t="s">
        <v>71</v>
      </c>
      <c r="K441" s="52">
        <v>73.3</v>
      </c>
      <c r="L441" s="52">
        <v>3.3000000000000003E-5</v>
      </c>
      <c r="M441" s="52">
        <v>1</v>
      </c>
      <c r="N441" s="52"/>
      <c r="O441" s="52">
        <v>0</v>
      </c>
      <c r="P441" s="52">
        <v>0</v>
      </c>
      <c r="Q441" s="52">
        <v>21</v>
      </c>
      <c r="R441" s="52"/>
      <c r="S441" s="52">
        <v>0</v>
      </c>
      <c r="T441" s="52">
        <v>0</v>
      </c>
      <c r="U441" s="52">
        <v>310</v>
      </c>
      <c r="V441" s="52">
        <f t="shared" si="19"/>
        <v>73.84355028600001</v>
      </c>
      <c r="W441" s="52">
        <f t="shared" si="20"/>
        <v>73.84355028600001</v>
      </c>
      <c r="X441" s="52">
        <f t="shared" si="21"/>
        <v>0</v>
      </c>
      <c r="Y441" s="52">
        <v>0</v>
      </c>
    </row>
    <row r="442" spans="1:25" x14ac:dyDescent="0.25">
      <c r="A442" s="52">
        <v>2007</v>
      </c>
      <c r="B442" s="52" t="s">
        <v>106</v>
      </c>
      <c r="C442" s="52" t="s">
        <v>115</v>
      </c>
      <c r="D442" s="52">
        <v>17111</v>
      </c>
      <c r="E442" s="52">
        <v>23922</v>
      </c>
      <c r="F442" s="52">
        <v>12</v>
      </c>
      <c r="G442" s="52" t="s">
        <v>102</v>
      </c>
      <c r="H442" s="52">
        <v>37630</v>
      </c>
      <c r="I442" s="52" t="s">
        <v>91</v>
      </c>
      <c r="J442" s="52" t="s">
        <v>71</v>
      </c>
      <c r="K442" s="52">
        <v>73.3</v>
      </c>
      <c r="L442" s="52">
        <v>3.3000000000000003E-5</v>
      </c>
      <c r="M442" s="52">
        <v>1</v>
      </c>
      <c r="N442" s="52"/>
      <c r="O442" s="52">
        <v>0</v>
      </c>
      <c r="P442" s="52">
        <v>0</v>
      </c>
      <c r="Q442" s="52">
        <v>21</v>
      </c>
      <c r="R442" s="52"/>
      <c r="S442" s="52">
        <v>0</v>
      </c>
      <c r="T442" s="52">
        <v>0</v>
      </c>
      <c r="U442" s="52">
        <v>310</v>
      </c>
      <c r="V442" s="52">
        <f t="shared" si="19"/>
        <v>91.023207000000014</v>
      </c>
      <c r="W442" s="52">
        <f t="shared" si="20"/>
        <v>91.023207000000014</v>
      </c>
      <c r="X442" s="52">
        <f t="shared" si="21"/>
        <v>0</v>
      </c>
      <c r="Y442" s="52">
        <v>0</v>
      </c>
    </row>
    <row r="443" spans="1:25" x14ac:dyDescent="0.25">
      <c r="A443" s="52">
        <v>2007</v>
      </c>
      <c r="B443" s="52" t="s">
        <v>106</v>
      </c>
      <c r="C443" s="52" t="s">
        <v>115</v>
      </c>
      <c r="D443" s="52">
        <v>17114</v>
      </c>
      <c r="E443" s="52">
        <v>23903</v>
      </c>
      <c r="F443" s="52">
        <v>12</v>
      </c>
      <c r="G443" s="52" t="s">
        <v>102</v>
      </c>
      <c r="H443" s="52">
        <v>43359</v>
      </c>
      <c r="I443" s="52" t="s">
        <v>91</v>
      </c>
      <c r="J443" s="52" t="s">
        <v>71</v>
      </c>
      <c r="K443" s="52">
        <v>73.3</v>
      </c>
      <c r="L443" s="52">
        <v>3.3000000000000003E-5</v>
      </c>
      <c r="M443" s="52">
        <v>1</v>
      </c>
      <c r="N443" s="52"/>
      <c r="O443" s="52">
        <v>0</v>
      </c>
      <c r="P443" s="52">
        <v>0</v>
      </c>
      <c r="Q443" s="52">
        <v>21</v>
      </c>
      <c r="R443" s="52"/>
      <c r="S443" s="52">
        <v>0</v>
      </c>
      <c r="T443" s="52">
        <v>0</v>
      </c>
      <c r="U443" s="52">
        <v>310</v>
      </c>
      <c r="V443" s="52">
        <f t="shared" si="19"/>
        <v>104.88108509999999</v>
      </c>
      <c r="W443" s="52">
        <f t="shared" si="20"/>
        <v>104.88108509999999</v>
      </c>
      <c r="X443" s="52">
        <f t="shared" si="21"/>
        <v>0</v>
      </c>
      <c r="Y443" s="52">
        <v>0</v>
      </c>
    </row>
    <row r="444" spans="1:25" x14ac:dyDescent="0.25">
      <c r="A444" s="52">
        <v>2007</v>
      </c>
      <c r="B444" s="52" t="s">
        <v>106</v>
      </c>
      <c r="C444" s="52" t="s">
        <v>115</v>
      </c>
      <c r="D444" s="52">
        <v>17114</v>
      </c>
      <c r="E444" s="52">
        <v>23903</v>
      </c>
      <c r="F444" s="52">
        <v>12</v>
      </c>
      <c r="G444" s="52" t="s">
        <v>102</v>
      </c>
      <c r="H444" s="52">
        <v>224891.8</v>
      </c>
      <c r="I444" s="52" t="s">
        <v>91</v>
      </c>
      <c r="J444" s="52" t="s">
        <v>71</v>
      </c>
      <c r="K444" s="52">
        <v>73.3</v>
      </c>
      <c r="L444" s="52">
        <v>3.3000000000000003E-5</v>
      </c>
      <c r="M444" s="52">
        <v>1</v>
      </c>
      <c r="N444" s="52"/>
      <c r="O444" s="52">
        <v>0</v>
      </c>
      <c r="P444" s="52">
        <v>0</v>
      </c>
      <c r="Q444" s="52">
        <v>21</v>
      </c>
      <c r="R444" s="52"/>
      <c r="S444" s="52">
        <v>0</v>
      </c>
      <c r="T444" s="52">
        <v>0</v>
      </c>
      <c r="U444" s="52">
        <v>310</v>
      </c>
      <c r="V444" s="52">
        <f t="shared" si="19"/>
        <v>543.99077502</v>
      </c>
      <c r="W444" s="52">
        <f t="shared" si="20"/>
        <v>543.99077502</v>
      </c>
      <c r="X444" s="52">
        <f t="shared" si="21"/>
        <v>0</v>
      </c>
      <c r="Y444" s="52">
        <v>0</v>
      </c>
    </row>
    <row r="445" spans="1:25" x14ac:dyDescent="0.25">
      <c r="A445" s="52">
        <v>2007</v>
      </c>
      <c r="B445" s="52" t="s">
        <v>106</v>
      </c>
      <c r="C445" s="52" t="s">
        <v>115</v>
      </c>
      <c r="D445" s="52">
        <v>17114</v>
      </c>
      <c r="E445" s="52">
        <v>23908</v>
      </c>
      <c r="F445" s="52">
        <v>12</v>
      </c>
      <c r="G445" s="52" t="s">
        <v>102</v>
      </c>
      <c r="H445" s="52">
        <v>85130</v>
      </c>
      <c r="I445" s="52" t="s">
        <v>91</v>
      </c>
      <c r="J445" s="52" t="s">
        <v>71</v>
      </c>
      <c r="K445" s="52">
        <v>73.3</v>
      </c>
      <c r="L445" s="52">
        <v>3.3000000000000003E-5</v>
      </c>
      <c r="M445" s="52">
        <v>1</v>
      </c>
      <c r="N445" s="52"/>
      <c r="O445" s="52">
        <v>0</v>
      </c>
      <c r="P445" s="52">
        <v>0</v>
      </c>
      <c r="Q445" s="52">
        <v>21</v>
      </c>
      <c r="R445" s="52"/>
      <c r="S445" s="52">
        <v>0</v>
      </c>
      <c r="T445" s="52">
        <v>0</v>
      </c>
      <c r="U445" s="52">
        <v>310</v>
      </c>
      <c r="V445" s="52">
        <f t="shared" si="19"/>
        <v>205.92095700000002</v>
      </c>
      <c r="W445" s="52">
        <f t="shared" si="20"/>
        <v>205.92095700000002</v>
      </c>
      <c r="X445" s="52">
        <f t="shared" si="21"/>
        <v>0</v>
      </c>
      <c r="Y445" s="52">
        <v>0</v>
      </c>
    </row>
    <row r="446" spans="1:25" x14ac:dyDescent="0.25">
      <c r="A446" s="52">
        <v>2007</v>
      </c>
      <c r="B446" s="52" t="s">
        <v>106</v>
      </c>
      <c r="C446" s="52" t="s">
        <v>115</v>
      </c>
      <c r="D446" s="52">
        <v>17114</v>
      </c>
      <c r="E446" s="52">
        <v>23921</v>
      </c>
      <c r="F446" s="52">
        <v>12</v>
      </c>
      <c r="G446" s="52" t="s">
        <v>102</v>
      </c>
      <c r="H446" s="52">
        <v>650826</v>
      </c>
      <c r="I446" s="52" t="s">
        <v>91</v>
      </c>
      <c r="J446" s="52" t="s">
        <v>71</v>
      </c>
      <c r="K446" s="52">
        <v>73.3</v>
      </c>
      <c r="L446" s="52">
        <v>3.3000000000000003E-5</v>
      </c>
      <c r="M446" s="52">
        <v>1</v>
      </c>
      <c r="N446" s="52"/>
      <c r="O446" s="52">
        <v>0</v>
      </c>
      <c r="P446" s="52">
        <v>0</v>
      </c>
      <c r="Q446" s="52">
        <v>21</v>
      </c>
      <c r="R446" s="52"/>
      <c r="S446" s="52">
        <v>0</v>
      </c>
      <c r="T446" s="52">
        <v>0</v>
      </c>
      <c r="U446" s="52">
        <v>310</v>
      </c>
      <c r="V446" s="52">
        <f t="shared" si="19"/>
        <v>1574.2830114000001</v>
      </c>
      <c r="W446" s="52">
        <f t="shared" si="20"/>
        <v>1574.2830114000001</v>
      </c>
      <c r="X446" s="52">
        <f t="shared" si="21"/>
        <v>0</v>
      </c>
      <c r="Y446" s="52">
        <v>0</v>
      </c>
    </row>
    <row r="447" spans="1:25" x14ac:dyDescent="0.25">
      <c r="A447" s="52">
        <v>2007</v>
      </c>
      <c r="B447" s="52" t="s">
        <v>106</v>
      </c>
      <c r="C447" s="52" t="s">
        <v>115</v>
      </c>
      <c r="D447" s="52">
        <v>17114</v>
      </c>
      <c r="E447" s="52">
        <v>23921</v>
      </c>
      <c r="F447" s="52">
        <v>12</v>
      </c>
      <c r="G447" s="52" t="s">
        <v>102</v>
      </c>
      <c r="H447" s="52">
        <v>7884.3639999999996</v>
      </c>
      <c r="I447" s="52" t="s">
        <v>91</v>
      </c>
      <c r="J447" s="52" t="s">
        <v>71</v>
      </c>
      <c r="K447" s="52">
        <v>73.3</v>
      </c>
      <c r="L447" s="52">
        <v>3.3000000000000003E-5</v>
      </c>
      <c r="M447" s="52">
        <v>1</v>
      </c>
      <c r="N447" s="52"/>
      <c r="O447" s="52">
        <v>0</v>
      </c>
      <c r="P447" s="52">
        <v>0</v>
      </c>
      <c r="Q447" s="52">
        <v>21</v>
      </c>
      <c r="R447" s="52"/>
      <c r="S447" s="52">
        <v>0</v>
      </c>
      <c r="T447" s="52">
        <v>0</v>
      </c>
      <c r="U447" s="52">
        <v>310</v>
      </c>
      <c r="V447" s="52">
        <f t="shared" si="19"/>
        <v>19.071488079599998</v>
      </c>
      <c r="W447" s="52">
        <f t="shared" si="20"/>
        <v>19.071488079599998</v>
      </c>
      <c r="X447" s="52">
        <f t="shared" si="21"/>
        <v>0</v>
      </c>
      <c r="Y447" s="52">
        <v>0</v>
      </c>
    </row>
    <row r="448" spans="1:25" x14ac:dyDescent="0.25">
      <c r="A448" s="52">
        <v>2007</v>
      </c>
      <c r="B448" s="52" t="s">
        <v>106</v>
      </c>
      <c r="C448" s="52" t="s">
        <v>115</v>
      </c>
      <c r="D448" s="52">
        <v>17114</v>
      </c>
      <c r="E448" s="52">
        <v>23922</v>
      </c>
      <c r="F448" s="52">
        <v>12</v>
      </c>
      <c r="G448" s="52" t="s">
        <v>102</v>
      </c>
      <c r="H448" s="52">
        <v>153.58949999999999</v>
      </c>
      <c r="I448" s="52" t="s">
        <v>91</v>
      </c>
      <c r="J448" s="52" t="s">
        <v>71</v>
      </c>
      <c r="K448" s="52">
        <v>73.3</v>
      </c>
      <c r="L448" s="52">
        <v>3.3000000000000003E-5</v>
      </c>
      <c r="M448" s="52">
        <v>1</v>
      </c>
      <c r="N448" s="52"/>
      <c r="O448" s="52">
        <v>0</v>
      </c>
      <c r="P448" s="52">
        <v>0</v>
      </c>
      <c r="Q448" s="52">
        <v>21</v>
      </c>
      <c r="R448" s="52"/>
      <c r="S448" s="52">
        <v>0</v>
      </c>
      <c r="T448" s="52">
        <v>0</v>
      </c>
      <c r="U448" s="52">
        <v>310</v>
      </c>
      <c r="V448" s="52">
        <f t="shared" si="19"/>
        <v>0.37151764155</v>
      </c>
      <c r="W448" s="52">
        <f t="shared" si="20"/>
        <v>0.37151764155</v>
      </c>
      <c r="X448" s="52">
        <f t="shared" si="21"/>
        <v>0</v>
      </c>
      <c r="Y448" s="52">
        <v>0</v>
      </c>
    </row>
    <row r="449" spans="1:25" x14ac:dyDescent="0.25">
      <c r="A449" s="52">
        <v>2007</v>
      </c>
      <c r="B449" s="52" t="s">
        <v>106</v>
      </c>
      <c r="C449" s="52" t="s">
        <v>115</v>
      </c>
      <c r="D449" s="52">
        <v>17114</v>
      </c>
      <c r="E449" s="52">
        <v>23922</v>
      </c>
      <c r="F449" s="52">
        <v>12</v>
      </c>
      <c r="G449" s="52" t="s">
        <v>102</v>
      </c>
      <c r="H449" s="52">
        <v>87161</v>
      </c>
      <c r="I449" s="52" t="s">
        <v>91</v>
      </c>
      <c r="J449" s="52" t="s">
        <v>71</v>
      </c>
      <c r="K449" s="52">
        <v>73.3</v>
      </c>
      <c r="L449" s="52">
        <v>3.3000000000000003E-5</v>
      </c>
      <c r="M449" s="52">
        <v>1</v>
      </c>
      <c r="N449" s="52"/>
      <c r="O449" s="52">
        <v>0</v>
      </c>
      <c r="P449" s="52">
        <v>0</v>
      </c>
      <c r="Q449" s="52">
        <v>21</v>
      </c>
      <c r="R449" s="52"/>
      <c r="S449" s="52">
        <v>0</v>
      </c>
      <c r="T449" s="52">
        <v>0</v>
      </c>
      <c r="U449" s="52">
        <v>310</v>
      </c>
      <c r="V449" s="52">
        <f t="shared" si="19"/>
        <v>210.8337429</v>
      </c>
      <c r="W449" s="52">
        <f t="shared" si="20"/>
        <v>210.8337429</v>
      </c>
      <c r="X449" s="52">
        <f t="shared" si="21"/>
        <v>0</v>
      </c>
      <c r="Y449" s="52">
        <v>0</v>
      </c>
    </row>
    <row r="450" spans="1:25" x14ac:dyDescent="0.25">
      <c r="A450" s="52">
        <v>2007</v>
      </c>
      <c r="B450" s="52" t="s">
        <v>106</v>
      </c>
      <c r="C450" s="52" t="s">
        <v>115</v>
      </c>
      <c r="D450" s="52">
        <v>17114</v>
      </c>
      <c r="E450" s="52">
        <v>23922</v>
      </c>
      <c r="F450" s="52">
        <v>12</v>
      </c>
      <c r="G450" s="52" t="s">
        <v>102</v>
      </c>
      <c r="H450" s="52">
        <v>711664.4</v>
      </c>
      <c r="I450" s="52" t="s">
        <v>91</v>
      </c>
      <c r="J450" s="52" t="s">
        <v>71</v>
      </c>
      <c r="K450" s="52">
        <v>73.3</v>
      </c>
      <c r="L450" s="52">
        <v>3.3000000000000003E-5</v>
      </c>
      <c r="M450" s="52">
        <v>1</v>
      </c>
      <c r="N450" s="52"/>
      <c r="O450" s="52">
        <v>0</v>
      </c>
      <c r="P450" s="52">
        <v>0</v>
      </c>
      <c r="Q450" s="52">
        <v>21</v>
      </c>
      <c r="R450" s="52"/>
      <c r="S450" s="52">
        <v>0</v>
      </c>
      <c r="T450" s="52">
        <v>0</v>
      </c>
      <c r="U450" s="52">
        <v>310</v>
      </c>
      <c r="V450" s="52">
        <f t="shared" si="19"/>
        <v>1721.4450171600001</v>
      </c>
      <c r="W450" s="52">
        <f t="shared" si="20"/>
        <v>1721.4450171600001</v>
      </c>
      <c r="X450" s="52">
        <f t="shared" si="21"/>
        <v>0</v>
      </c>
      <c r="Y450" s="52">
        <v>0</v>
      </c>
    </row>
    <row r="451" spans="1:25" x14ac:dyDescent="0.25">
      <c r="A451" s="52">
        <v>2007</v>
      </c>
      <c r="B451" s="52" t="s">
        <v>106</v>
      </c>
      <c r="C451" s="52" t="s">
        <v>115</v>
      </c>
      <c r="D451" s="52">
        <v>17114</v>
      </c>
      <c r="E451" s="52">
        <v>23922</v>
      </c>
      <c r="F451" s="52">
        <v>12</v>
      </c>
      <c r="G451" s="52" t="s">
        <v>102</v>
      </c>
      <c r="H451" s="52">
        <v>44862</v>
      </c>
      <c r="I451" s="52" t="s">
        <v>91</v>
      </c>
      <c r="J451" s="52" t="s">
        <v>71</v>
      </c>
      <c r="K451" s="52">
        <v>73.3</v>
      </c>
      <c r="L451" s="52">
        <v>3.3000000000000003E-5</v>
      </c>
      <c r="M451" s="52">
        <v>1</v>
      </c>
      <c r="N451" s="52"/>
      <c r="O451" s="52">
        <v>0</v>
      </c>
      <c r="P451" s="52">
        <v>0</v>
      </c>
      <c r="Q451" s="52">
        <v>21</v>
      </c>
      <c r="R451" s="52"/>
      <c r="S451" s="52">
        <v>0</v>
      </c>
      <c r="T451" s="52">
        <v>0</v>
      </c>
      <c r="U451" s="52">
        <v>310</v>
      </c>
      <c r="V451" s="52">
        <f t="shared" ref="V451:V514" si="22">IF(F451=9,((H451*K451*L451*M451)+(H451*O451*P451*Q451)+(H451*S451*T451*U451))/1000, (H451*K451*L451*M451)+(H451*O451*P451*Q451)+(H451*S451*T451*U451))</f>
        <v>108.51669180000002</v>
      </c>
      <c r="W451" s="52">
        <f t="shared" ref="W451:W514" si="23">(V451-((O451*H451*P451*Q451)+(S451*H451*T451*U451))/M451)</f>
        <v>108.51669180000002</v>
      </c>
      <c r="X451" s="52">
        <f t="shared" si="21"/>
        <v>0</v>
      </c>
      <c r="Y451" s="52">
        <v>0</v>
      </c>
    </row>
    <row r="452" spans="1:25" x14ac:dyDescent="0.25">
      <c r="A452" s="52">
        <v>2007</v>
      </c>
      <c r="B452" s="52" t="s">
        <v>106</v>
      </c>
      <c r="C452" s="52" t="s">
        <v>115</v>
      </c>
      <c r="D452" s="52">
        <v>17114</v>
      </c>
      <c r="E452" s="52">
        <v>23922</v>
      </c>
      <c r="F452" s="52">
        <v>12</v>
      </c>
      <c r="G452" s="52" t="s">
        <v>102</v>
      </c>
      <c r="H452" s="52">
        <v>57542</v>
      </c>
      <c r="I452" s="52" t="s">
        <v>91</v>
      </c>
      <c r="J452" s="52" t="s">
        <v>71</v>
      </c>
      <c r="K452" s="52">
        <v>73.3</v>
      </c>
      <c r="L452" s="52">
        <v>3.3000000000000003E-5</v>
      </c>
      <c r="M452" s="52">
        <v>1</v>
      </c>
      <c r="N452" s="52"/>
      <c r="O452" s="52">
        <v>0</v>
      </c>
      <c r="P452" s="52">
        <v>0</v>
      </c>
      <c r="Q452" s="52">
        <v>21</v>
      </c>
      <c r="R452" s="52"/>
      <c r="S452" s="52">
        <v>0</v>
      </c>
      <c r="T452" s="52">
        <v>0</v>
      </c>
      <c r="U452" s="52">
        <v>310</v>
      </c>
      <c r="V452" s="52">
        <f t="shared" si="22"/>
        <v>139.18834379999998</v>
      </c>
      <c r="W452" s="52">
        <f t="shared" si="23"/>
        <v>139.18834379999998</v>
      </c>
      <c r="X452" s="52">
        <f t="shared" si="21"/>
        <v>0</v>
      </c>
      <c r="Y452" s="52">
        <v>0</v>
      </c>
    </row>
    <row r="453" spans="1:25" x14ac:dyDescent="0.25">
      <c r="A453" s="52">
        <v>2007</v>
      </c>
      <c r="B453" s="52" t="s">
        <v>106</v>
      </c>
      <c r="C453" s="52" t="s">
        <v>115</v>
      </c>
      <c r="D453" s="52">
        <v>17114</v>
      </c>
      <c r="E453" s="52">
        <v>23922</v>
      </c>
      <c r="F453" s="52">
        <v>12</v>
      </c>
      <c r="G453" s="52" t="s">
        <v>102</v>
      </c>
      <c r="H453" s="52">
        <v>1434.7619999999999</v>
      </c>
      <c r="I453" s="52" t="s">
        <v>91</v>
      </c>
      <c r="J453" s="52" t="s">
        <v>71</v>
      </c>
      <c r="K453" s="52">
        <v>73.3</v>
      </c>
      <c r="L453" s="52">
        <v>3.3000000000000003E-5</v>
      </c>
      <c r="M453" s="52">
        <v>1</v>
      </c>
      <c r="N453" s="52"/>
      <c r="O453" s="52">
        <v>0</v>
      </c>
      <c r="P453" s="52">
        <v>0</v>
      </c>
      <c r="Q453" s="52">
        <v>21</v>
      </c>
      <c r="R453" s="52"/>
      <c r="S453" s="52">
        <v>0</v>
      </c>
      <c r="T453" s="52">
        <v>0</v>
      </c>
      <c r="U453" s="52">
        <v>310</v>
      </c>
      <c r="V453" s="52">
        <f t="shared" si="22"/>
        <v>3.4705458017999997</v>
      </c>
      <c r="W453" s="52">
        <f t="shared" si="23"/>
        <v>3.4705458017999997</v>
      </c>
      <c r="X453" s="52">
        <f t="shared" si="21"/>
        <v>0</v>
      </c>
      <c r="Y453" s="52">
        <v>0</v>
      </c>
    </row>
    <row r="454" spans="1:25" x14ac:dyDescent="0.25">
      <c r="A454" s="52">
        <v>2007</v>
      </c>
      <c r="B454" s="52" t="s">
        <v>106</v>
      </c>
      <c r="C454" s="52" t="s">
        <v>115</v>
      </c>
      <c r="D454" s="52">
        <v>17114</v>
      </c>
      <c r="E454" s="52">
        <v>23922</v>
      </c>
      <c r="F454" s="52">
        <v>12</v>
      </c>
      <c r="G454" s="52" t="s">
        <v>102</v>
      </c>
      <c r="H454" s="52">
        <v>1409609</v>
      </c>
      <c r="I454" s="52" t="s">
        <v>91</v>
      </c>
      <c r="J454" s="52" t="s">
        <v>71</v>
      </c>
      <c r="K454" s="52">
        <v>73.3</v>
      </c>
      <c r="L454" s="52">
        <v>3.3000000000000003E-5</v>
      </c>
      <c r="M454" s="52">
        <v>1</v>
      </c>
      <c r="N454" s="52"/>
      <c r="O454" s="52">
        <v>0</v>
      </c>
      <c r="P454" s="52">
        <v>0</v>
      </c>
      <c r="Q454" s="52">
        <v>21</v>
      </c>
      <c r="R454" s="52"/>
      <c r="S454" s="52">
        <v>0</v>
      </c>
      <c r="T454" s="52">
        <v>0</v>
      </c>
      <c r="U454" s="52">
        <v>310</v>
      </c>
      <c r="V454" s="52">
        <f t="shared" si="22"/>
        <v>3409.7032101000004</v>
      </c>
      <c r="W454" s="52">
        <f t="shared" si="23"/>
        <v>3409.7032101000004</v>
      </c>
      <c r="X454" s="52">
        <f t="shared" si="21"/>
        <v>0</v>
      </c>
      <c r="Y454" s="52">
        <v>0</v>
      </c>
    </row>
    <row r="455" spans="1:25" x14ac:dyDescent="0.25">
      <c r="A455" s="52">
        <v>2007</v>
      </c>
      <c r="B455" s="52" t="s">
        <v>106</v>
      </c>
      <c r="C455" s="52" t="s">
        <v>115</v>
      </c>
      <c r="D455" s="52">
        <v>17114</v>
      </c>
      <c r="E455" s="52">
        <v>23922</v>
      </c>
      <c r="F455" s="52">
        <v>12</v>
      </c>
      <c r="G455" s="52" t="s">
        <v>102</v>
      </c>
      <c r="H455" s="52">
        <v>32841.39</v>
      </c>
      <c r="I455" s="52" t="s">
        <v>91</v>
      </c>
      <c r="J455" s="52" t="s">
        <v>71</v>
      </c>
      <c r="K455" s="52">
        <v>73.3</v>
      </c>
      <c r="L455" s="52">
        <v>3.3000000000000003E-5</v>
      </c>
      <c r="M455" s="52">
        <v>1</v>
      </c>
      <c r="N455" s="52"/>
      <c r="O455" s="52">
        <v>0</v>
      </c>
      <c r="P455" s="52">
        <v>0</v>
      </c>
      <c r="Q455" s="52">
        <v>21</v>
      </c>
      <c r="R455" s="52"/>
      <c r="S455" s="52">
        <v>0</v>
      </c>
      <c r="T455" s="52">
        <v>0</v>
      </c>
      <c r="U455" s="52">
        <v>310</v>
      </c>
      <c r="V455" s="52">
        <f t="shared" si="22"/>
        <v>79.440038270999992</v>
      </c>
      <c r="W455" s="52">
        <f t="shared" si="23"/>
        <v>79.440038270999992</v>
      </c>
      <c r="X455" s="52">
        <f t="shared" si="21"/>
        <v>0</v>
      </c>
      <c r="Y455" s="52">
        <v>0</v>
      </c>
    </row>
    <row r="456" spans="1:25" x14ac:dyDescent="0.25">
      <c r="A456" s="52">
        <v>2007</v>
      </c>
      <c r="B456" s="52" t="s">
        <v>106</v>
      </c>
      <c r="C456" s="52" t="s">
        <v>115</v>
      </c>
      <c r="D456" s="52">
        <v>17114</v>
      </c>
      <c r="E456" s="52">
        <v>23922</v>
      </c>
      <c r="F456" s="52">
        <v>12</v>
      </c>
      <c r="G456" s="52" t="s">
        <v>102</v>
      </c>
      <c r="H456" s="52">
        <v>28420</v>
      </c>
      <c r="I456" s="52" t="s">
        <v>91</v>
      </c>
      <c r="J456" s="52" t="s">
        <v>71</v>
      </c>
      <c r="K456" s="52">
        <v>73.3</v>
      </c>
      <c r="L456" s="52">
        <v>3.3000000000000003E-5</v>
      </c>
      <c r="M456" s="52">
        <v>1</v>
      </c>
      <c r="N456" s="52"/>
      <c r="O456" s="52">
        <v>0</v>
      </c>
      <c r="P456" s="52">
        <v>0</v>
      </c>
      <c r="Q456" s="52">
        <v>21</v>
      </c>
      <c r="R456" s="52"/>
      <c r="S456" s="52">
        <v>0</v>
      </c>
      <c r="T456" s="52">
        <v>0</v>
      </c>
      <c r="U456" s="52">
        <v>310</v>
      </c>
      <c r="V456" s="52">
        <f t="shared" si="22"/>
        <v>68.745138000000011</v>
      </c>
      <c r="W456" s="52">
        <f t="shared" si="23"/>
        <v>68.745138000000011</v>
      </c>
      <c r="X456" s="52">
        <f t="shared" si="21"/>
        <v>0</v>
      </c>
      <c r="Y456" s="52">
        <v>0</v>
      </c>
    </row>
    <row r="457" spans="1:25" x14ac:dyDescent="0.25">
      <c r="A457" s="52">
        <v>2007</v>
      </c>
      <c r="B457" s="52" t="s">
        <v>106</v>
      </c>
      <c r="C457" s="52" t="s">
        <v>115</v>
      </c>
      <c r="D457" s="52">
        <v>17114</v>
      </c>
      <c r="E457" s="52">
        <v>23922</v>
      </c>
      <c r="F457" s="52">
        <v>12</v>
      </c>
      <c r="G457" s="52" t="s">
        <v>102</v>
      </c>
      <c r="H457" s="52">
        <v>20961.27</v>
      </c>
      <c r="I457" s="52" t="s">
        <v>91</v>
      </c>
      <c r="J457" s="52" t="s">
        <v>71</v>
      </c>
      <c r="K457" s="52">
        <v>73.3</v>
      </c>
      <c r="L457" s="52">
        <v>3.3000000000000003E-5</v>
      </c>
      <c r="M457" s="52">
        <v>1</v>
      </c>
      <c r="N457" s="52"/>
      <c r="O457" s="52">
        <v>0</v>
      </c>
      <c r="P457" s="52">
        <v>0</v>
      </c>
      <c r="Q457" s="52">
        <v>21</v>
      </c>
      <c r="R457" s="52"/>
      <c r="S457" s="52">
        <v>0</v>
      </c>
      <c r="T457" s="52">
        <v>0</v>
      </c>
      <c r="U457" s="52">
        <v>310</v>
      </c>
      <c r="V457" s="52">
        <f t="shared" si="22"/>
        <v>50.703216003000001</v>
      </c>
      <c r="W457" s="52">
        <f t="shared" si="23"/>
        <v>50.703216003000001</v>
      </c>
      <c r="X457" s="52">
        <f t="shared" si="21"/>
        <v>0</v>
      </c>
      <c r="Y457" s="52">
        <v>0</v>
      </c>
    </row>
    <row r="458" spans="1:25" x14ac:dyDescent="0.25">
      <c r="A458" s="52">
        <v>2007</v>
      </c>
      <c r="B458" s="52" t="s">
        <v>106</v>
      </c>
      <c r="C458" s="52" t="s">
        <v>115</v>
      </c>
      <c r="D458" s="52">
        <v>17114</v>
      </c>
      <c r="E458" s="52">
        <v>23922</v>
      </c>
      <c r="F458" s="52">
        <v>12</v>
      </c>
      <c r="G458" s="52" t="s">
        <v>102</v>
      </c>
      <c r="H458" s="52">
        <v>26217</v>
      </c>
      <c r="I458" s="52" t="s">
        <v>91</v>
      </c>
      <c r="J458" s="52" t="s">
        <v>71</v>
      </c>
      <c r="K458" s="52">
        <v>73.3</v>
      </c>
      <c r="L458" s="52">
        <v>3.3000000000000003E-5</v>
      </c>
      <c r="M458" s="52">
        <v>1</v>
      </c>
      <c r="N458" s="52"/>
      <c r="O458" s="52">
        <v>0</v>
      </c>
      <c r="P458" s="52">
        <v>0</v>
      </c>
      <c r="Q458" s="52">
        <v>21</v>
      </c>
      <c r="R458" s="52"/>
      <c r="S458" s="52">
        <v>0</v>
      </c>
      <c r="T458" s="52">
        <v>0</v>
      </c>
      <c r="U458" s="52">
        <v>310</v>
      </c>
      <c r="V458" s="52">
        <f t="shared" si="22"/>
        <v>63.416301300000001</v>
      </c>
      <c r="W458" s="52">
        <f t="shared" si="23"/>
        <v>63.416301300000001</v>
      </c>
      <c r="X458" s="52">
        <f t="shared" si="21"/>
        <v>0</v>
      </c>
      <c r="Y458" s="52">
        <v>0</v>
      </c>
    </row>
    <row r="459" spans="1:25" x14ac:dyDescent="0.25">
      <c r="A459" s="52">
        <v>2007</v>
      </c>
      <c r="B459" s="52" t="s">
        <v>106</v>
      </c>
      <c r="C459" s="52" t="s">
        <v>115</v>
      </c>
      <c r="D459" s="52">
        <v>17114</v>
      </c>
      <c r="E459" s="52">
        <v>23922</v>
      </c>
      <c r="F459" s="52">
        <v>12</v>
      </c>
      <c r="G459" s="52" t="s">
        <v>102</v>
      </c>
      <c r="H459" s="52">
        <v>288423</v>
      </c>
      <c r="I459" s="52" t="s">
        <v>91</v>
      </c>
      <c r="J459" s="52" t="s">
        <v>71</v>
      </c>
      <c r="K459" s="52">
        <v>73.3</v>
      </c>
      <c r="L459" s="52">
        <v>3.3000000000000003E-5</v>
      </c>
      <c r="M459" s="52">
        <v>1</v>
      </c>
      <c r="N459" s="52"/>
      <c r="O459" s="52">
        <v>0</v>
      </c>
      <c r="P459" s="52">
        <v>0</v>
      </c>
      <c r="Q459" s="52">
        <v>21</v>
      </c>
      <c r="R459" s="52"/>
      <c r="S459" s="52">
        <v>0</v>
      </c>
      <c r="T459" s="52">
        <v>0</v>
      </c>
      <c r="U459" s="52">
        <v>310</v>
      </c>
      <c r="V459" s="52">
        <f t="shared" si="22"/>
        <v>697.66639469999996</v>
      </c>
      <c r="W459" s="52">
        <f t="shared" si="23"/>
        <v>697.66639469999996</v>
      </c>
      <c r="X459" s="52">
        <f t="shared" si="21"/>
        <v>0</v>
      </c>
      <c r="Y459" s="52">
        <v>0</v>
      </c>
    </row>
    <row r="460" spans="1:25" x14ac:dyDescent="0.25">
      <c r="A460" s="52">
        <v>2007</v>
      </c>
      <c r="B460" s="52" t="s">
        <v>106</v>
      </c>
      <c r="C460" s="52" t="s">
        <v>115</v>
      </c>
      <c r="D460" s="52">
        <v>17114</v>
      </c>
      <c r="E460" s="52">
        <v>23922</v>
      </c>
      <c r="F460" s="52">
        <v>12</v>
      </c>
      <c r="G460" s="52" t="s">
        <v>102</v>
      </c>
      <c r="H460" s="52">
        <v>403885.9</v>
      </c>
      <c r="I460" s="52" t="s">
        <v>91</v>
      </c>
      <c r="J460" s="52" t="s">
        <v>71</v>
      </c>
      <c r="K460" s="52">
        <v>73.3</v>
      </c>
      <c r="L460" s="52">
        <v>3.3000000000000003E-5</v>
      </c>
      <c r="M460" s="52">
        <v>1</v>
      </c>
      <c r="N460" s="52"/>
      <c r="O460" s="52">
        <v>0</v>
      </c>
      <c r="P460" s="52">
        <v>0</v>
      </c>
      <c r="Q460" s="52">
        <v>21</v>
      </c>
      <c r="R460" s="52"/>
      <c r="S460" s="52">
        <v>0</v>
      </c>
      <c r="T460" s="52">
        <v>0</v>
      </c>
      <c r="U460" s="52">
        <v>310</v>
      </c>
      <c r="V460" s="52">
        <f t="shared" si="22"/>
        <v>976.95960351000008</v>
      </c>
      <c r="W460" s="52">
        <f t="shared" si="23"/>
        <v>976.95960351000008</v>
      </c>
      <c r="X460" s="52">
        <f t="shared" si="21"/>
        <v>0</v>
      </c>
      <c r="Y460" s="52">
        <v>0</v>
      </c>
    </row>
    <row r="461" spans="1:25" x14ac:dyDescent="0.25">
      <c r="A461" s="52">
        <v>2007</v>
      </c>
      <c r="B461" s="52" t="s">
        <v>106</v>
      </c>
      <c r="C461" s="52" t="s">
        <v>115</v>
      </c>
      <c r="D461" s="52">
        <v>17114</v>
      </c>
      <c r="E461" s="52">
        <v>23922</v>
      </c>
      <c r="F461" s="52">
        <v>12</v>
      </c>
      <c r="G461" s="52" t="s">
        <v>102</v>
      </c>
      <c r="H461" s="52">
        <v>448555.7</v>
      </c>
      <c r="I461" s="52" t="s">
        <v>91</v>
      </c>
      <c r="J461" s="52" t="s">
        <v>71</v>
      </c>
      <c r="K461" s="52">
        <v>73.3</v>
      </c>
      <c r="L461" s="52">
        <v>3.3000000000000003E-5</v>
      </c>
      <c r="M461" s="52">
        <v>1</v>
      </c>
      <c r="N461" s="52"/>
      <c r="O461" s="52">
        <v>0</v>
      </c>
      <c r="P461" s="52">
        <v>0</v>
      </c>
      <c r="Q461" s="52">
        <v>21</v>
      </c>
      <c r="R461" s="52"/>
      <c r="S461" s="52">
        <v>0</v>
      </c>
      <c r="T461" s="52">
        <v>0</v>
      </c>
      <c r="U461" s="52">
        <v>310</v>
      </c>
      <c r="V461" s="52">
        <f t="shared" si="22"/>
        <v>1085.0113827300002</v>
      </c>
      <c r="W461" s="52">
        <f t="shared" si="23"/>
        <v>1085.0113827300002</v>
      </c>
      <c r="X461" s="52">
        <f t="shared" si="21"/>
        <v>0</v>
      </c>
      <c r="Y461" s="52">
        <v>0</v>
      </c>
    </row>
    <row r="462" spans="1:25" x14ac:dyDescent="0.25">
      <c r="A462" s="52">
        <v>2007</v>
      </c>
      <c r="B462" s="52" t="s">
        <v>106</v>
      </c>
      <c r="C462" s="52" t="s">
        <v>115</v>
      </c>
      <c r="D462" s="52">
        <v>17114</v>
      </c>
      <c r="E462" s="52">
        <v>23922</v>
      </c>
      <c r="F462" s="52">
        <v>12</v>
      </c>
      <c r="G462" s="52" t="s">
        <v>102</v>
      </c>
      <c r="H462" s="52">
        <v>1366788</v>
      </c>
      <c r="I462" s="52" t="s">
        <v>91</v>
      </c>
      <c r="J462" s="52" t="s">
        <v>71</v>
      </c>
      <c r="K462" s="52">
        <v>73.3</v>
      </c>
      <c r="L462" s="52">
        <v>3.3000000000000003E-5</v>
      </c>
      <c r="M462" s="52">
        <v>1</v>
      </c>
      <c r="N462" s="52"/>
      <c r="O462" s="52">
        <v>0</v>
      </c>
      <c r="P462" s="52">
        <v>0</v>
      </c>
      <c r="Q462" s="52">
        <v>21</v>
      </c>
      <c r="R462" s="52"/>
      <c r="S462" s="52">
        <v>0</v>
      </c>
      <c r="T462" s="52">
        <v>0</v>
      </c>
      <c r="U462" s="52">
        <v>310</v>
      </c>
      <c r="V462" s="52">
        <f t="shared" si="22"/>
        <v>3306.1234931999998</v>
      </c>
      <c r="W462" s="52">
        <f t="shared" si="23"/>
        <v>3306.1234931999998</v>
      </c>
      <c r="X462" s="52">
        <f t="shared" si="21"/>
        <v>0</v>
      </c>
      <c r="Y462" s="52">
        <v>0</v>
      </c>
    </row>
    <row r="463" spans="1:25" x14ac:dyDescent="0.25">
      <c r="A463" s="52">
        <v>2007</v>
      </c>
      <c r="B463" s="52" t="s">
        <v>106</v>
      </c>
      <c r="C463" s="52" t="s">
        <v>115</v>
      </c>
      <c r="D463" s="52">
        <v>17114</v>
      </c>
      <c r="E463" s="52">
        <v>23922</v>
      </c>
      <c r="F463" s="52">
        <v>12</v>
      </c>
      <c r="G463" s="52" t="s">
        <v>102</v>
      </c>
      <c r="H463" s="52">
        <v>153093</v>
      </c>
      <c r="I463" s="52" t="s">
        <v>91</v>
      </c>
      <c r="J463" s="52" t="s">
        <v>71</v>
      </c>
      <c r="K463" s="52">
        <v>73.3</v>
      </c>
      <c r="L463" s="52">
        <v>3.3000000000000003E-5</v>
      </c>
      <c r="M463" s="52">
        <v>1</v>
      </c>
      <c r="N463" s="52"/>
      <c r="O463" s="52">
        <v>0</v>
      </c>
      <c r="P463" s="52">
        <v>0</v>
      </c>
      <c r="Q463" s="52">
        <v>21</v>
      </c>
      <c r="R463" s="52"/>
      <c r="S463" s="52">
        <v>0</v>
      </c>
      <c r="T463" s="52">
        <v>0</v>
      </c>
      <c r="U463" s="52">
        <v>310</v>
      </c>
      <c r="V463" s="52">
        <f t="shared" si="22"/>
        <v>370.31665770000006</v>
      </c>
      <c r="W463" s="52">
        <f t="shared" si="23"/>
        <v>370.31665770000006</v>
      </c>
      <c r="X463" s="52">
        <f t="shared" si="21"/>
        <v>0</v>
      </c>
      <c r="Y463" s="52">
        <v>0</v>
      </c>
    </row>
    <row r="464" spans="1:25" x14ac:dyDescent="0.25">
      <c r="A464" s="52">
        <v>2007</v>
      </c>
      <c r="B464" s="52" t="s">
        <v>106</v>
      </c>
      <c r="C464" s="52" t="s">
        <v>115</v>
      </c>
      <c r="D464" s="52">
        <v>17114</v>
      </c>
      <c r="E464" s="52">
        <v>23925</v>
      </c>
      <c r="F464" s="52">
        <v>12</v>
      </c>
      <c r="G464" s="52" t="s">
        <v>102</v>
      </c>
      <c r="H464" s="52">
        <v>847894</v>
      </c>
      <c r="I464" s="52" t="s">
        <v>91</v>
      </c>
      <c r="J464" s="52" t="s">
        <v>71</v>
      </c>
      <c r="K464" s="52">
        <v>73.3</v>
      </c>
      <c r="L464" s="52">
        <v>3.3000000000000003E-5</v>
      </c>
      <c r="M464" s="52">
        <v>1</v>
      </c>
      <c r="N464" s="52"/>
      <c r="O464" s="52">
        <v>0</v>
      </c>
      <c r="P464" s="52">
        <v>0</v>
      </c>
      <c r="Q464" s="52">
        <v>21</v>
      </c>
      <c r="R464" s="52"/>
      <c r="S464" s="52">
        <v>0</v>
      </c>
      <c r="T464" s="52">
        <v>0</v>
      </c>
      <c r="U464" s="52">
        <v>310</v>
      </c>
      <c r="V464" s="52">
        <f t="shared" si="22"/>
        <v>2050.9707966000001</v>
      </c>
      <c r="W464" s="52">
        <f t="shared" si="23"/>
        <v>2050.9707966000001</v>
      </c>
      <c r="X464" s="52">
        <f t="shared" si="21"/>
        <v>0</v>
      </c>
      <c r="Y464" s="52">
        <v>0</v>
      </c>
    </row>
    <row r="465" spans="1:25" x14ac:dyDescent="0.25">
      <c r="A465" s="52">
        <v>2007</v>
      </c>
      <c r="B465" s="52" t="s">
        <v>106</v>
      </c>
      <c r="C465" s="52" t="s">
        <v>115</v>
      </c>
      <c r="D465" s="52">
        <v>17119</v>
      </c>
      <c r="E465" s="52">
        <v>23903</v>
      </c>
      <c r="F465" s="52">
        <v>12</v>
      </c>
      <c r="G465" s="52" t="s">
        <v>102</v>
      </c>
      <c r="H465" s="52">
        <v>268553.40000000002</v>
      </c>
      <c r="I465" s="52" t="s">
        <v>91</v>
      </c>
      <c r="J465" s="52" t="s">
        <v>71</v>
      </c>
      <c r="K465" s="52">
        <v>73.3</v>
      </c>
      <c r="L465" s="52">
        <v>3.3000000000000003E-5</v>
      </c>
      <c r="M465" s="52">
        <v>1</v>
      </c>
      <c r="N465" s="52"/>
      <c r="O465" s="52">
        <v>0</v>
      </c>
      <c r="P465" s="52">
        <v>0</v>
      </c>
      <c r="Q465" s="52">
        <v>21</v>
      </c>
      <c r="R465" s="52"/>
      <c r="S465" s="52">
        <v>0</v>
      </c>
      <c r="T465" s="52">
        <v>0</v>
      </c>
      <c r="U465" s="52">
        <v>310</v>
      </c>
      <c r="V465" s="52">
        <f t="shared" si="22"/>
        <v>649.60381926000014</v>
      </c>
      <c r="W465" s="52">
        <f t="shared" si="23"/>
        <v>649.60381926000014</v>
      </c>
      <c r="X465" s="52">
        <f t="shared" si="21"/>
        <v>0</v>
      </c>
      <c r="Y465" s="52">
        <v>0</v>
      </c>
    </row>
    <row r="466" spans="1:25" x14ac:dyDescent="0.25">
      <c r="A466" s="52">
        <v>2007</v>
      </c>
      <c r="B466" s="52" t="s">
        <v>106</v>
      </c>
      <c r="C466" s="52" t="s">
        <v>115</v>
      </c>
      <c r="D466" s="52">
        <v>17119</v>
      </c>
      <c r="E466" s="52">
        <v>23903</v>
      </c>
      <c r="F466" s="52">
        <v>12</v>
      </c>
      <c r="G466" s="52" t="s">
        <v>102</v>
      </c>
      <c r="H466" s="52">
        <v>539263.9</v>
      </c>
      <c r="I466" s="52" t="s">
        <v>91</v>
      </c>
      <c r="J466" s="52" t="s">
        <v>71</v>
      </c>
      <c r="K466" s="52">
        <v>73.3</v>
      </c>
      <c r="L466" s="52">
        <v>3.3000000000000003E-5</v>
      </c>
      <c r="M466" s="52">
        <v>1</v>
      </c>
      <c r="N466" s="52"/>
      <c r="O466" s="52">
        <v>0</v>
      </c>
      <c r="P466" s="52">
        <v>0</v>
      </c>
      <c r="Q466" s="52">
        <v>21</v>
      </c>
      <c r="R466" s="52"/>
      <c r="S466" s="52">
        <v>0</v>
      </c>
      <c r="T466" s="52">
        <v>0</v>
      </c>
      <c r="U466" s="52">
        <v>310</v>
      </c>
      <c r="V466" s="52">
        <f t="shared" si="22"/>
        <v>1304.4254477100001</v>
      </c>
      <c r="W466" s="52">
        <f t="shared" si="23"/>
        <v>1304.4254477100001</v>
      </c>
      <c r="X466" s="52">
        <f t="shared" si="21"/>
        <v>0</v>
      </c>
      <c r="Y466" s="52">
        <v>0</v>
      </c>
    </row>
    <row r="467" spans="1:25" x14ac:dyDescent="0.25">
      <c r="A467" s="52">
        <v>2007</v>
      </c>
      <c r="B467" s="52" t="s">
        <v>106</v>
      </c>
      <c r="C467" s="52" t="s">
        <v>115</v>
      </c>
      <c r="D467" s="52">
        <v>17119</v>
      </c>
      <c r="E467" s="52">
        <v>23922</v>
      </c>
      <c r="F467" s="52">
        <v>12</v>
      </c>
      <c r="G467" s="52" t="s">
        <v>102</v>
      </c>
      <c r="H467" s="52">
        <v>223335</v>
      </c>
      <c r="I467" s="52" t="s">
        <v>91</v>
      </c>
      <c r="J467" s="52" t="s">
        <v>71</v>
      </c>
      <c r="K467" s="52">
        <v>73.3</v>
      </c>
      <c r="L467" s="52">
        <v>3.3000000000000003E-5</v>
      </c>
      <c r="M467" s="52">
        <v>1</v>
      </c>
      <c r="N467" s="52"/>
      <c r="O467" s="52">
        <v>0</v>
      </c>
      <c r="P467" s="52">
        <v>0</v>
      </c>
      <c r="Q467" s="52">
        <v>21</v>
      </c>
      <c r="R467" s="52"/>
      <c r="S467" s="52">
        <v>0</v>
      </c>
      <c r="T467" s="52">
        <v>0</v>
      </c>
      <c r="U467" s="52">
        <v>310</v>
      </c>
      <c r="V467" s="52">
        <f t="shared" si="22"/>
        <v>540.2250315</v>
      </c>
      <c r="W467" s="52">
        <f t="shared" si="23"/>
        <v>540.2250315</v>
      </c>
      <c r="X467" s="52">
        <f t="shared" si="21"/>
        <v>0</v>
      </c>
      <c r="Y467" s="52">
        <v>0</v>
      </c>
    </row>
    <row r="468" spans="1:25" x14ac:dyDescent="0.25">
      <c r="A468" s="52">
        <v>2007</v>
      </c>
      <c r="B468" s="52" t="s">
        <v>106</v>
      </c>
      <c r="C468" s="52" t="s">
        <v>115</v>
      </c>
      <c r="D468" s="52">
        <v>17119</v>
      </c>
      <c r="E468" s="52">
        <v>23922</v>
      </c>
      <c r="F468" s="52">
        <v>12</v>
      </c>
      <c r="G468" s="52" t="s">
        <v>102</v>
      </c>
      <c r="H468" s="52">
        <v>1175</v>
      </c>
      <c r="I468" s="52" t="s">
        <v>91</v>
      </c>
      <c r="J468" s="52" t="s">
        <v>71</v>
      </c>
      <c r="K468" s="52">
        <v>73.3</v>
      </c>
      <c r="L468" s="52">
        <v>3.3000000000000003E-5</v>
      </c>
      <c r="M468" s="52">
        <v>1</v>
      </c>
      <c r="N468" s="52"/>
      <c r="O468" s="52">
        <v>0</v>
      </c>
      <c r="P468" s="52">
        <v>0</v>
      </c>
      <c r="Q468" s="52">
        <v>21</v>
      </c>
      <c r="R468" s="52"/>
      <c r="S468" s="52">
        <v>0</v>
      </c>
      <c r="T468" s="52">
        <v>0</v>
      </c>
      <c r="U468" s="52">
        <v>310</v>
      </c>
      <c r="V468" s="52">
        <f t="shared" si="22"/>
        <v>2.8422075000000002</v>
      </c>
      <c r="W468" s="52">
        <f t="shared" si="23"/>
        <v>2.8422075000000002</v>
      </c>
      <c r="X468" s="52">
        <f t="shared" si="21"/>
        <v>0</v>
      </c>
      <c r="Y468" s="52">
        <v>0</v>
      </c>
    </row>
    <row r="469" spans="1:25" x14ac:dyDescent="0.25">
      <c r="A469" s="52">
        <v>2007</v>
      </c>
      <c r="B469" s="52" t="s">
        <v>106</v>
      </c>
      <c r="C469" s="52" t="s">
        <v>115</v>
      </c>
      <c r="D469" s="52">
        <v>17119</v>
      </c>
      <c r="E469" s="52">
        <v>23922</v>
      </c>
      <c r="F469" s="52">
        <v>12</v>
      </c>
      <c r="G469" s="52" t="s">
        <v>102</v>
      </c>
      <c r="H469" s="52">
        <v>51939</v>
      </c>
      <c r="I469" s="52" t="s">
        <v>91</v>
      </c>
      <c r="J469" s="52" t="s">
        <v>71</v>
      </c>
      <c r="K469" s="52">
        <v>73.3</v>
      </c>
      <c r="L469" s="52">
        <v>3.3000000000000003E-5</v>
      </c>
      <c r="M469" s="52">
        <v>1</v>
      </c>
      <c r="N469" s="52"/>
      <c r="O469" s="52">
        <v>0</v>
      </c>
      <c r="P469" s="52">
        <v>0</v>
      </c>
      <c r="Q469" s="52">
        <v>21</v>
      </c>
      <c r="R469" s="52"/>
      <c r="S469" s="52">
        <v>0</v>
      </c>
      <c r="T469" s="52">
        <v>0</v>
      </c>
      <c r="U469" s="52">
        <v>310</v>
      </c>
      <c r="V469" s="52">
        <f t="shared" si="22"/>
        <v>125.6352471</v>
      </c>
      <c r="W469" s="52">
        <f t="shared" si="23"/>
        <v>125.6352471</v>
      </c>
      <c r="X469" s="52">
        <f t="shared" si="21"/>
        <v>0</v>
      </c>
      <c r="Y469" s="52">
        <v>0</v>
      </c>
    </row>
    <row r="470" spans="1:25" x14ac:dyDescent="0.25">
      <c r="A470" s="52">
        <v>2007</v>
      </c>
      <c r="B470" s="52" t="s">
        <v>106</v>
      </c>
      <c r="C470" s="52" t="s">
        <v>115</v>
      </c>
      <c r="D470" s="52">
        <v>17119</v>
      </c>
      <c r="E470" s="52">
        <v>23922</v>
      </c>
      <c r="F470" s="52">
        <v>12</v>
      </c>
      <c r="G470" s="52" t="s">
        <v>102</v>
      </c>
      <c r="H470" s="52">
        <v>84000</v>
      </c>
      <c r="I470" s="52" t="s">
        <v>91</v>
      </c>
      <c r="J470" s="52" t="s">
        <v>71</v>
      </c>
      <c r="K470" s="52">
        <v>73.3</v>
      </c>
      <c r="L470" s="52">
        <v>3.3000000000000003E-5</v>
      </c>
      <c r="M470" s="52">
        <v>1</v>
      </c>
      <c r="N470" s="52"/>
      <c r="O470" s="52">
        <v>0</v>
      </c>
      <c r="P470" s="52">
        <v>0</v>
      </c>
      <c r="Q470" s="52">
        <v>21</v>
      </c>
      <c r="R470" s="52"/>
      <c r="S470" s="52">
        <v>0</v>
      </c>
      <c r="T470" s="52">
        <v>0</v>
      </c>
      <c r="U470" s="52">
        <v>310</v>
      </c>
      <c r="V470" s="52">
        <f t="shared" si="22"/>
        <v>203.1876</v>
      </c>
      <c r="W470" s="52">
        <f t="shared" si="23"/>
        <v>203.1876</v>
      </c>
      <c r="X470" s="52">
        <f t="shared" si="21"/>
        <v>0</v>
      </c>
      <c r="Y470" s="52">
        <v>0</v>
      </c>
    </row>
    <row r="471" spans="1:25" x14ac:dyDescent="0.25">
      <c r="A471" s="52">
        <v>2007</v>
      </c>
      <c r="B471" s="52" t="s">
        <v>106</v>
      </c>
      <c r="C471" s="52" t="s">
        <v>115</v>
      </c>
      <c r="D471" s="52">
        <v>17119</v>
      </c>
      <c r="E471" s="52">
        <v>23922</v>
      </c>
      <c r="F471" s="52">
        <v>12</v>
      </c>
      <c r="G471" s="52" t="s">
        <v>102</v>
      </c>
      <c r="H471" s="52">
        <v>223300</v>
      </c>
      <c r="I471" s="52" t="s">
        <v>91</v>
      </c>
      <c r="J471" s="52" t="s">
        <v>71</v>
      </c>
      <c r="K471" s="52">
        <v>73.3</v>
      </c>
      <c r="L471" s="52">
        <v>3.3000000000000003E-5</v>
      </c>
      <c r="M471" s="52">
        <v>1</v>
      </c>
      <c r="N471" s="52"/>
      <c r="O471" s="52">
        <v>0</v>
      </c>
      <c r="P471" s="52">
        <v>0</v>
      </c>
      <c r="Q471" s="52">
        <v>21</v>
      </c>
      <c r="R471" s="52"/>
      <c r="S471" s="52">
        <v>0</v>
      </c>
      <c r="T471" s="52">
        <v>0</v>
      </c>
      <c r="U471" s="52">
        <v>310</v>
      </c>
      <c r="V471" s="52">
        <f t="shared" si="22"/>
        <v>540.14037000000008</v>
      </c>
      <c r="W471" s="52">
        <f t="shared" si="23"/>
        <v>540.14037000000008</v>
      </c>
      <c r="X471" s="52">
        <f t="shared" si="21"/>
        <v>0</v>
      </c>
      <c r="Y471" s="52">
        <v>0</v>
      </c>
    </row>
    <row r="472" spans="1:25" x14ac:dyDescent="0.25">
      <c r="A472" s="52">
        <v>2007</v>
      </c>
      <c r="B472" s="52" t="s">
        <v>106</v>
      </c>
      <c r="C472" s="52" t="s">
        <v>115</v>
      </c>
      <c r="D472" s="52">
        <v>17119</v>
      </c>
      <c r="E472" s="52">
        <v>23922</v>
      </c>
      <c r="F472" s="52">
        <v>12</v>
      </c>
      <c r="G472" s="52" t="s">
        <v>102</v>
      </c>
      <c r="H472" s="52">
        <v>102609</v>
      </c>
      <c r="I472" s="52" t="s">
        <v>91</v>
      </c>
      <c r="J472" s="52" t="s">
        <v>71</v>
      </c>
      <c r="K472" s="52">
        <v>73.3</v>
      </c>
      <c r="L472" s="52">
        <v>3.3000000000000003E-5</v>
      </c>
      <c r="M472" s="52">
        <v>1</v>
      </c>
      <c r="N472" s="52"/>
      <c r="O472" s="52">
        <v>0</v>
      </c>
      <c r="P472" s="52">
        <v>0</v>
      </c>
      <c r="Q472" s="52">
        <v>21</v>
      </c>
      <c r="R472" s="52"/>
      <c r="S472" s="52">
        <v>0</v>
      </c>
      <c r="T472" s="52">
        <v>0</v>
      </c>
      <c r="U472" s="52">
        <v>310</v>
      </c>
      <c r="V472" s="52">
        <f t="shared" si="22"/>
        <v>248.20091009999999</v>
      </c>
      <c r="W472" s="52">
        <f t="shared" si="23"/>
        <v>248.20091009999999</v>
      </c>
      <c r="X472" s="52">
        <f t="shared" si="21"/>
        <v>0</v>
      </c>
      <c r="Y472" s="52">
        <v>0</v>
      </c>
    </row>
    <row r="473" spans="1:25" x14ac:dyDescent="0.25">
      <c r="A473" s="52">
        <v>2007</v>
      </c>
      <c r="B473" s="52" t="s">
        <v>106</v>
      </c>
      <c r="C473" s="52" t="s">
        <v>115</v>
      </c>
      <c r="D473" s="52">
        <v>21014</v>
      </c>
      <c r="E473" s="52">
        <v>23911</v>
      </c>
      <c r="F473" s="52">
        <v>12</v>
      </c>
      <c r="G473" s="52" t="s">
        <v>102</v>
      </c>
      <c r="H473" s="52">
        <v>15102</v>
      </c>
      <c r="I473" s="52" t="s">
        <v>91</v>
      </c>
      <c r="J473" s="52" t="s">
        <v>71</v>
      </c>
      <c r="K473" s="52">
        <v>73.3</v>
      </c>
      <c r="L473" s="52">
        <v>3.3000000000000003E-5</v>
      </c>
      <c r="M473" s="52">
        <v>1</v>
      </c>
      <c r="N473" s="52"/>
      <c r="O473" s="52">
        <v>0</v>
      </c>
      <c r="P473" s="52">
        <v>0</v>
      </c>
      <c r="Q473" s="52">
        <v>21</v>
      </c>
      <c r="R473" s="52"/>
      <c r="S473" s="52">
        <v>0</v>
      </c>
      <c r="T473" s="52">
        <v>0</v>
      </c>
      <c r="U473" s="52">
        <v>310</v>
      </c>
      <c r="V473" s="52">
        <f t="shared" si="22"/>
        <v>36.530227799999999</v>
      </c>
      <c r="W473" s="52">
        <f t="shared" si="23"/>
        <v>36.530227799999999</v>
      </c>
      <c r="X473" s="52">
        <f t="shared" si="21"/>
        <v>0</v>
      </c>
      <c r="Y473" s="52">
        <v>0</v>
      </c>
    </row>
    <row r="474" spans="1:25" x14ac:dyDescent="0.25">
      <c r="A474" s="52">
        <v>2007</v>
      </c>
      <c r="B474" s="52" t="s">
        <v>106</v>
      </c>
      <c r="C474" s="52" t="s">
        <v>115</v>
      </c>
      <c r="D474" s="52">
        <v>21099</v>
      </c>
      <c r="E474" s="52">
        <v>23903</v>
      </c>
      <c r="F474" s="52">
        <v>12</v>
      </c>
      <c r="G474" s="52" t="s">
        <v>102</v>
      </c>
      <c r="H474" s="52">
        <v>110543</v>
      </c>
      <c r="I474" s="52" t="s">
        <v>91</v>
      </c>
      <c r="J474" s="52" t="s">
        <v>71</v>
      </c>
      <c r="K474" s="52">
        <v>73.3</v>
      </c>
      <c r="L474" s="52">
        <v>3.3000000000000003E-5</v>
      </c>
      <c r="M474" s="52">
        <v>1</v>
      </c>
      <c r="N474" s="52"/>
      <c r="O474" s="52">
        <v>0</v>
      </c>
      <c r="P474" s="52">
        <v>0</v>
      </c>
      <c r="Q474" s="52">
        <v>21</v>
      </c>
      <c r="R474" s="52"/>
      <c r="S474" s="52">
        <v>0</v>
      </c>
      <c r="T474" s="52">
        <v>0</v>
      </c>
      <c r="U474" s="52">
        <v>310</v>
      </c>
      <c r="V474" s="52">
        <f t="shared" si="22"/>
        <v>267.39246270000001</v>
      </c>
      <c r="W474" s="52">
        <f t="shared" si="23"/>
        <v>267.39246270000001</v>
      </c>
      <c r="X474" s="52">
        <f t="shared" si="21"/>
        <v>0</v>
      </c>
      <c r="Y474" s="52">
        <v>0</v>
      </c>
    </row>
    <row r="475" spans="1:25" x14ac:dyDescent="0.25">
      <c r="A475" s="52">
        <v>2007</v>
      </c>
      <c r="B475" s="52" t="s">
        <v>106</v>
      </c>
      <c r="C475" s="52" t="s">
        <v>115</v>
      </c>
      <c r="D475" s="52">
        <v>23209</v>
      </c>
      <c r="E475" s="52">
        <v>23901</v>
      </c>
      <c r="F475" s="52">
        <v>27</v>
      </c>
      <c r="G475" s="52" t="s">
        <v>89</v>
      </c>
      <c r="H475" s="52">
        <v>87434</v>
      </c>
      <c r="I475" s="52" t="s">
        <v>91</v>
      </c>
      <c r="J475" s="52" t="s">
        <v>71</v>
      </c>
      <c r="K475" s="52">
        <v>73.3</v>
      </c>
      <c r="L475" s="52">
        <v>3.3000000000000003E-5</v>
      </c>
      <c r="M475" s="52">
        <v>1</v>
      </c>
      <c r="N475" s="52"/>
      <c r="O475" s="52">
        <v>0</v>
      </c>
      <c r="P475" s="52">
        <v>0</v>
      </c>
      <c r="Q475" s="52">
        <v>21</v>
      </c>
      <c r="R475" s="52"/>
      <c r="S475" s="52">
        <v>0</v>
      </c>
      <c r="T475" s="52">
        <v>0</v>
      </c>
      <c r="U475" s="52">
        <v>310</v>
      </c>
      <c r="V475" s="52">
        <f t="shared" si="22"/>
        <v>211.49410260000002</v>
      </c>
      <c r="W475" s="52">
        <f t="shared" si="23"/>
        <v>211.49410260000002</v>
      </c>
      <c r="X475" s="52">
        <f t="shared" si="21"/>
        <v>0</v>
      </c>
      <c r="Y475" s="52">
        <v>0</v>
      </c>
    </row>
    <row r="476" spans="1:25" x14ac:dyDescent="0.25">
      <c r="A476" s="52">
        <v>2007</v>
      </c>
      <c r="B476" s="52" t="s">
        <v>106</v>
      </c>
      <c r="C476" s="52" t="s">
        <v>115</v>
      </c>
      <c r="D476" s="52">
        <v>23209</v>
      </c>
      <c r="E476" s="52">
        <v>23903</v>
      </c>
      <c r="F476" s="52">
        <v>12</v>
      </c>
      <c r="G476" s="52" t="s">
        <v>102</v>
      </c>
      <c r="H476" s="52">
        <v>137094</v>
      </c>
      <c r="I476" s="52" t="s">
        <v>91</v>
      </c>
      <c r="J476" s="52" t="s">
        <v>71</v>
      </c>
      <c r="K476" s="52">
        <v>73.3</v>
      </c>
      <c r="L476" s="52">
        <v>3.3000000000000003E-5</v>
      </c>
      <c r="M476" s="52">
        <v>1</v>
      </c>
      <c r="N476" s="52"/>
      <c r="O476" s="52">
        <v>0</v>
      </c>
      <c r="P476" s="52">
        <v>0</v>
      </c>
      <c r="Q476" s="52">
        <v>21</v>
      </c>
      <c r="R476" s="52"/>
      <c r="S476" s="52">
        <v>0</v>
      </c>
      <c r="T476" s="52">
        <v>0</v>
      </c>
      <c r="U476" s="52">
        <v>310</v>
      </c>
      <c r="V476" s="52">
        <f t="shared" si="22"/>
        <v>331.61667660000001</v>
      </c>
      <c r="W476" s="52">
        <f t="shared" si="23"/>
        <v>331.61667660000001</v>
      </c>
      <c r="X476" s="52">
        <f t="shared" si="21"/>
        <v>0</v>
      </c>
      <c r="Y476" s="52">
        <v>0</v>
      </c>
    </row>
    <row r="477" spans="1:25" x14ac:dyDescent="0.25">
      <c r="A477" s="52">
        <v>2007</v>
      </c>
      <c r="B477" s="52" t="s">
        <v>106</v>
      </c>
      <c r="C477" s="52" t="s">
        <v>115</v>
      </c>
      <c r="D477" s="52">
        <v>23209</v>
      </c>
      <c r="E477" s="52">
        <v>23903</v>
      </c>
      <c r="F477" s="52">
        <v>12</v>
      </c>
      <c r="G477" s="52" t="s">
        <v>102</v>
      </c>
      <c r="H477" s="52">
        <v>1030188</v>
      </c>
      <c r="I477" s="52" t="s">
        <v>91</v>
      </c>
      <c r="J477" s="52" t="s">
        <v>71</v>
      </c>
      <c r="K477" s="52">
        <v>73.3</v>
      </c>
      <c r="L477" s="52">
        <v>3.3000000000000003E-5</v>
      </c>
      <c r="M477" s="52">
        <v>1</v>
      </c>
      <c r="N477" s="52"/>
      <c r="O477" s="52">
        <v>0</v>
      </c>
      <c r="P477" s="52">
        <v>0</v>
      </c>
      <c r="Q477" s="52">
        <v>21</v>
      </c>
      <c r="R477" s="52"/>
      <c r="S477" s="52">
        <v>0</v>
      </c>
      <c r="T477" s="52">
        <v>0</v>
      </c>
      <c r="U477" s="52">
        <v>310</v>
      </c>
      <c r="V477" s="52">
        <f t="shared" si="22"/>
        <v>2491.9217531999998</v>
      </c>
      <c r="W477" s="52">
        <f t="shared" si="23"/>
        <v>2491.9217531999998</v>
      </c>
      <c r="X477" s="52">
        <f t="shared" si="21"/>
        <v>0</v>
      </c>
      <c r="Y477" s="52">
        <v>0</v>
      </c>
    </row>
    <row r="478" spans="1:25" x14ac:dyDescent="0.25">
      <c r="A478" s="52">
        <v>2007</v>
      </c>
      <c r="B478" s="52" t="s">
        <v>106</v>
      </c>
      <c r="C478" s="52" t="s">
        <v>115</v>
      </c>
      <c r="D478" s="52">
        <v>23209</v>
      </c>
      <c r="E478" s="52">
        <v>23903</v>
      </c>
      <c r="F478" s="52">
        <v>12</v>
      </c>
      <c r="G478" s="52" t="s">
        <v>102</v>
      </c>
      <c r="H478" s="52">
        <v>17700000</v>
      </c>
      <c r="I478" s="52" t="s">
        <v>91</v>
      </c>
      <c r="J478" s="52" t="s">
        <v>71</v>
      </c>
      <c r="K478" s="52">
        <v>73.3</v>
      </c>
      <c r="L478" s="52">
        <v>3.3000000000000003E-5</v>
      </c>
      <c r="M478" s="52">
        <v>1</v>
      </c>
      <c r="N478" s="52"/>
      <c r="O478" s="52">
        <v>0</v>
      </c>
      <c r="P478" s="52">
        <v>0</v>
      </c>
      <c r="Q478" s="52">
        <v>21</v>
      </c>
      <c r="R478" s="52"/>
      <c r="S478" s="52">
        <v>0</v>
      </c>
      <c r="T478" s="52">
        <v>0</v>
      </c>
      <c r="U478" s="52">
        <v>310</v>
      </c>
      <c r="V478" s="52">
        <f t="shared" si="22"/>
        <v>42814.530000000006</v>
      </c>
      <c r="W478" s="52">
        <f t="shared" si="23"/>
        <v>42814.530000000006</v>
      </c>
      <c r="X478" s="52">
        <f t="shared" si="21"/>
        <v>0</v>
      </c>
      <c r="Y478" s="52">
        <v>0</v>
      </c>
    </row>
    <row r="479" spans="1:25" x14ac:dyDescent="0.25">
      <c r="A479" s="52">
        <v>2007</v>
      </c>
      <c r="B479" s="52" t="s">
        <v>106</v>
      </c>
      <c r="C479" s="52" t="s">
        <v>115</v>
      </c>
      <c r="D479" s="52">
        <v>23209</v>
      </c>
      <c r="E479" s="52">
        <v>23903</v>
      </c>
      <c r="F479" s="52">
        <v>12</v>
      </c>
      <c r="G479" s="52" t="s">
        <v>102</v>
      </c>
      <c r="H479" s="52">
        <v>213981</v>
      </c>
      <c r="I479" s="52" t="s">
        <v>91</v>
      </c>
      <c r="J479" s="52" t="s">
        <v>71</v>
      </c>
      <c r="K479" s="52">
        <v>73.3</v>
      </c>
      <c r="L479" s="52">
        <v>3.3000000000000003E-5</v>
      </c>
      <c r="M479" s="52">
        <v>1</v>
      </c>
      <c r="N479" s="52"/>
      <c r="O479" s="52">
        <v>0</v>
      </c>
      <c r="P479" s="52">
        <v>0</v>
      </c>
      <c r="Q479" s="52">
        <v>21</v>
      </c>
      <c r="R479" s="52"/>
      <c r="S479" s="52">
        <v>0</v>
      </c>
      <c r="T479" s="52">
        <v>0</v>
      </c>
      <c r="U479" s="52">
        <v>310</v>
      </c>
      <c r="V479" s="52">
        <f t="shared" si="22"/>
        <v>517.59864089999996</v>
      </c>
      <c r="W479" s="52">
        <f t="shared" si="23"/>
        <v>517.59864089999996</v>
      </c>
      <c r="X479" s="52">
        <f t="shared" si="21"/>
        <v>0</v>
      </c>
      <c r="Y479" s="52">
        <v>0</v>
      </c>
    </row>
    <row r="480" spans="1:25" x14ac:dyDescent="0.25">
      <c r="A480" s="52">
        <v>2007</v>
      </c>
      <c r="B480" s="52" t="s">
        <v>106</v>
      </c>
      <c r="C480" s="52" t="s">
        <v>115</v>
      </c>
      <c r="D480" s="52">
        <v>23209</v>
      </c>
      <c r="E480" s="52">
        <v>23903</v>
      </c>
      <c r="F480" s="52">
        <v>12</v>
      </c>
      <c r="G480" s="52" t="s">
        <v>102</v>
      </c>
      <c r="H480" s="52">
        <v>2683103</v>
      </c>
      <c r="I480" s="52" t="s">
        <v>91</v>
      </c>
      <c r="J480" s="52" t="s">
        <v>71</v>
      </c>
      <c r="K480" s="52">
        <v>73.3</v>
      </c>
      <c r="L480" s="52">
        <v>3.3000000000000003E-5</v>
      </c>
      <c r="M480" s="52">
        <v>1</v>
      </c>
      <c r="N480" s="52"/>
      <c r="O480" s="52">
        <v>0</v>
      </c>
      <c r="P480" s="52">
        <v>0</v>
      </c>
      <c r="Q480" s="52">
        <v>21</v>
      </c>
      <c r="R480" s="52"/>
      <c r="S480" s="52">
        <v>0</v>
      </c>
      <c r="T480" s="52">
        <v>0</v>
      </c>
      <c r="U480" s="52">
        <v>310</v>
      </c>
      <c r="V480" s="52">
        <f t="shared" si="22"/>
        <v>6490.1578467000008</v>
      </c>
      <c r="W480" s="52">
        <f t="shared" si="23"/>
        <v>6490.1578467000008</v>
      </c>
      <c r="X480" s="52">
        <f t="shared" si="21"/>
        <v>0</v>
      </c>
      <c r="Y480" s="52">
        <v>0</v>
      </c>
    </row>
    <row r="481" spans="1:25" x14ac:dyDescent="0.25">
      <c r="A481" s="52">
        <v>2007</v>
      </c>
      <c r="B481" s="52" t="s">
        <v>106</v>
      </c>
      <c r="C481" s="52" t="s">
        <v>115</v>
      </c>
      <c r="D481" s="52">
        <v>23209</v>
      </c>
      <c r="E481" s="52">
        <v>23908</v>
      </c>
      <c r="F481" s="52">
        <v>12</v>
      </c>
      <c r="G481" s="52" t="s">
        <v>102</v>
      </c>
      <c r="H481" s="52">
        <v>3714</v>
      </c>
      <c r="I481" s="52" t="s">
        <v>91</v>
      </c>
      <c r="J481" s="52" t="s">
        <v>71</v>
      </c>
      <c r="K481" s="52">
        <v>73.3</v>
      </c>
      <c r="L481" s="52">
        <v>3.3000000000000003E-5</v>
      </c>
      <c r="M481" s="52">
        <v>1</v>
      </c>
      <c r="N481" s="52"/>
      <c r="O481" s="52">
        <v>0</v>
      </c>
      <c r="P481" s="52">
        <v>0</v>
      </c>
      <c r="Q481" s="52">
        <v>21</v>
      </c>
      <c r="R481" s="52"/>
      <c r="S481" s="52">
        <v>0</v>
      </c>
      <c r="T481" s="52">
        <v>0</v>
      </c>
      <c r="U481" s="52">
        <v>310</v>
      </c>
      <c r="V481" s="52">
        <f t="shared" si="22"/>
        <v>8.9837946000000013</v>
      </c>
      <c r="W481" s="52">
        <f t="shared" si="23"/>
        <v>8.9837946000000013</v>
      </c>
      <c r="X481" s="52">
        <f t="shared" si="21"/>
        <v>0</v>
      </c>
      <c r="Y481" s="52">
        <v>0</v>
      </c>
    </row>
    <row r="482" spans="1:25" x14ac:dyDescent="0.25">
      <c r="A482" s="52">
        <v>2007</v>
      </c>
      <c r="B482" s="52" t="s">
        <v>106</v>
      </c>
      <c r="C482" s="52" t="s">
        <v>115</v>
      </c>
      <c r="D482" s="52">
        <v>23209</v>
      </c>
      <c r="E482" s="52">
        <v>23908</v>
      </c>
      <c r="F482" s="52">
        <v>12</v>
      </c>
      <c r="G482" s="52" t="s">
        <v>102</v>
      </c>
      <c r="H482" s="52">
        <v>3499113</v>
      </c>
      <c r="I482" s="52" t="s">
        <v>91</v>
      </c>
      <c r="J482" s="52" t="s">
        <v>71</v>
      </c>
      <c r="K482" s="52">
        <v>73.3</v>
      </c>
      <c r="L482" s="52">
        <v>3.3000000000000003E-5</v>
      </c>
      <c r="M482" s="52">
        <v>1</v>
      </c>
      <c r="N482" s="52"/>
      <c r="O482" s="52">
        <v>0</v>
      </c>
      <c r="P482" s="52">
        <v>0</v>
      </c>
      <c r="Q482" s="52">
        <v>21</v>
      </c>
      <c r="R482" s="52"/>
      <c r="S482" s="52">
        <v>0</v>
      </c>
      <c r="T482" s="52">
        <v>0</v>
      </c>
      <c r="U482" s="52">
        <v>310</v>
      </c>
      <c r="V482" s="52">
        <f t="shared" si="22"/>
        <v>8464.0044357000006</v>
      </c>
      <c r="W482" s="52">
        <f t="shared" si="23"/>
        <v>8464.0044357000006</v>
      </c>
      <c r="X482" s="52">
        <f t="shared" si="21"/>
        <v>0</v>
      </c>
      <c r="Y482" s="52">
        <v>0</v>
      </c>
    </row>
    <row r="483" spans="1:25" x14ac:dyDescent="0.25">
      <c r="A483" s="52">
        <v>2007</v>
      </c>
      <c r="B483" s="52" t="s">
        <v>106</v>
      </c>
      <c r="C483" s="52" t="s">
        <v>115</v>
      </c>
      <c r="D483" s="52">
        <v>23209</v>
      </c>
      <c r="E483" s="52">
        <v>23911</v>
      </c>
      <c r="F483" s="52">
        <v>12</v>
      </c>
      <c r="G483" s="52" t="s">
        <v>102</v>
      </c>
      <c r="H483" s="52">
        <v>2776606</v>
      </c>
      <c r="I483" s="52" t="s">
        <v>91</v>
      </c>
      <c r="J483" s="52" t="s">
        <v>71</v>
      </c>
      <c r="K483" s="52">
        <v>73.3</v>
      </c>
      <c r="L483" s="52">
        <v>3.3000000000000003E-5</v>
      </c>
      <c r="M483" s="52">
        <v>1</v>
      </c>
      <c r="N483" s="52"/>
      <c r="O483" s="52">
        <v>0</v>
      </c>
      <c r="P483" s="52">
        <v>0</v>
      </c>
      <c r="Q483" s="52">
        <v>21</v>
      </c>
      <c r="R483" s="52"/>
      <c r="S483" s="52">
        <v>0</v>
      </c>
      <c r="T483" s="52">
        <v>0</v>
      </c>
      <c r="U483" s="52">
        <v>310</v>
      </c>
      <c r="V483" s="52">
        <f t="shared" si="22"/>
        <v>6716.3322533999999</v>
      </c>
      <c r="W483" s="52">
        <f t="shared" si="23"/>
        <v>6716.3322533999999</v>
      </c>
      <c r="X483" s="52">
        <f t="shared" si="21"/>
        <v>0</v>
      </c>
      <c r="Y483" s="52">
        <v>0</v>
      </c>
    </row>
    <row r="484" spans="1:25" x14ac:dyDescent="0.25">
      <c r="A484" s="52">
        <v>2007</v>
      </c>
      <c r="B484" s="52" t="s">
        <v>106</v>
      </c>
      <c r="C484" s="52" t="s">
        <v>115</v>
      </c>
      <c r="D484" s="52">
        <v>23209</v>
      </c>
      <c r="E484" s="52">
        <v>23911</v>
      </c>
      <c r="F484" s="52">
        <v>12</v>
      </c>
      <c r="G484" s="52" t="s">
        <v>102</v>
      </c>
      <c r="H484" s="52">
        <v>28500000</v>
      </c>
      <c r="I484" s="52" t="s">
        <v>91</v>
      </c>
      <c r="J484" s="52" t="s">
        <v>71</v>
      </c>
      <c r="K484" s="52">
        <v>73.3</v>
      </c>
      <c r="L484" s="52">
        <v>3.3000000000000003E-5</v>
      </c>
      <c r="M484" s="52">
        <v>1</v>
      </c>
      <c r="N484" s="52"/>
      <c r="O484" s="52">
        <v>0</v>
      </c>
      <c r="P484" s="52">
        <v>0</v>
      </c>
      <c r="Q484" s="52">
        <v>21</v>
      </c>
      <c r="R484" s="52"/>
      <c r="S484" s="52">
        <v>0</v>
      </c>
      <c r="T484" s="52">
        <v>0</v>
      </c>
      <c r="U484" s="52">
        <v>310</v>
      </c>
      <c r="V484" s="52">
        <f t="shared" si="22"/>
        <v>68938.650000000009</v>
      </c>
      <c r="W484" s="52">
        <f t="shared" si="23"/>
        <v>68938.650000000009</v>
      </c>
      <c r="X484" s="52">
        <f t="shared" si="21"/>
        <v>0</v>
      </c>
      <c r="Y484" s="52">
        <v>0</v>
      </c>
    </row>
    <row r="485" spans="1:25" x14ac:dyDescent="0.25">
      <c r="A485" s="52">
        <v>2007</v>
      </c>
      <c r="B485" s="52" t="s">
        <v>106</v>
      </c>
      <c r="C485" s="52" t="s">
        <v>115</v>
      </c>
      <c r="D485" s="52">
        <v>23209</v>
      </c>
      <c r="E485" s="52">
        <v>23922</v>
      </c>
      <c r="F485" s="52">
        <v>12</v>
      </c>
      <c r="G485" s="52" t="s">
        <v>102</v>
      </c>
      <c r="H485" s="52">
        <v>2334.567</v>
      </c>
      <c r="I485" s="52" t="s">
        <v>91</v>
      </c>
      <c r="J485" s="52" t="s">
        <v>71</v>
      </c>
      <c r="K485" s="52">
        <v>73.3</v>
      </c>
      <c r="L485" s="52">
        <v>3.3000000000000003E-5</v>
      </c>
      <c r="M485" s="52">
        <v>1</v>
      </c>
      <c r="N485" s="52"/>
      <c r="O485" s="52">
        <v>0</v>
      </c>
      <c r="P485" s="52">
        <v>0</v>
      </c>
      <c r="Q485" s="52">
        <v>21</v>
      </c>
      <c r="R485" s="52"/>
      <c r="S485" s="52">
        <v>0</v>
      </c>
      <c r="T485" s="52">
        <v>0</v>
      </c>
      <c r="U485" s="52">
        <v>310</v>
      </c>
      <c r="V485" s="52">
        <f t="shared" si="22"/>
        <v>5.6470841163000003</v>
      </c>
      <c r="W485" s="52">
        <f t="shared" si="23"/>
        <v>5.6470841163000003</v>
      </c>
      <c r="X485" s="52">
        <f t="shared" si="21"/>
        <v>0</v>
      </c>
      <c r="Y485" s="52">
        <v>0</v>
      </c>
    </row>
    <row r="486" spans="1:25" x14ac:dyDescent="0.25">
      <c r="A486" s="52">
        <v>2007</v>
      </c>
      <c r="B486" s="52" t="s">
        <v>106</v>
      </c>
      <c r="C486" s="52" t="s">
        <v>115</v>
      </c>
      <c r="D486" s="52">
        <v>23209</v>
      </c>
      <c r="E486" s="52">
        <v>23922</v>
      </c>
      <c r="F486" s="52">
        <v>12</v>
      </c>
      <c r="G486" s="52" t="s">
        <v>102</v>
      </c>
      <c r="H486" s="52">
        <v>4507</v>
      </c>
      <c r="I486" s="52" t="s">
        <v>91</v>
      </c>
      <c r="J486" s="52" t="s">
        <v>71</v>
      </c>
      <c r="K486" s="52">
        <v>73.3</v>
      </c>
      <c r="L486" s="52">
        <v>3.3000000000000003E-5</v>
      </c>
      <c r="M486" s="52">
        <v>1</v>
      </c>
      <c r="N486" s="52"/>
      <c r="O486" s="52">
        <v>0</v>
      </c>
      <c r="P486" s="52">
        <v>0</v>
      </c>
      <c r="Q486" s="52">
        <v>21</v>
      </c>
      <c r="R486" s="52"/>
      <c r="S486" s="52">
        <v>0</v>
      </c>
      <c r="T486" s="52">
        <v>0</v>
      </c>
      <c r="U486" s="52">
        <v>310</v>
      </c>
      <c r="V486" s="52">
        <f t="shared" si="22"/>
        <v>10.9019823</v>
      </c>
      <c r="W486" s="52">
        <f t="shared" si="23"/>
        <v>10.9019823</v>
      </c>
      <c r="X486" s="52">
        <f t="shared" si="21"/>
        <v>0</v>
      </c>
      <c r="Y486" s="52">
        <v>0</v>
      </c>
    </row>
    <row r="487" spans="1:25" x14ac:dyDescent="0.25">
      <c r="A487" s="52">
        <v>2007</v>
      </c>
      <c r="B487" s="52" t="s">
        <v>106</v>
      </c>
      <c r="C487" s="52" t="s">
        <v>115</v>
      </c>
      <c r="D487" s="52">
        <v>23209</v>
      </c>
      <c r="E487" s="52">
        <v>23922</v>
      </c>
      <c r="F487" s="52">
        <v>12</v>
      </c>
      <c r="G487" s="52" t="s">
        <v>102</v>
      </c>
      <c r="H487" s="52">
        <v>4832</v>
      </c>
      <c r="I487" s="52" t="s">
        <v>91</v>
      </c>
      <c r="J487" s="52" t="s">
        <v>71</v>
      </c>
      <c r="K487" s="52">
        <v>73.3</v>
      </c>
      <c r="L487" s="52">
        <v>3.3000000000000003E-5</v>
      </c>
      <c r="M487" s="52">
        <v>1</v>
      </c>
      <c r="N487" s="52"/>
      <c r="O487" s="52">
        <v>0</v>
      </c>
      <c r="P487" s="52">
        <v>0</v>
      </c>
      <c r="Q487" s="52">
        <v>21</v>
      </c>
      <c r="R487" s="52"/>
      <c r="S487" s="52">
        <v>0</v>
      </c>
      <c r="T487" s="52">
        <v>0</v>
      </c>
      <c r="U487" s="52">
        <v>310</v>
      </c>
      <c r="V487" s="52">
        <f t="shared" si="22"/>
        <v>11.688124800000001</v>
      </c>
      <c r="W487" s="52">
        <f t="shared" si="23"/>
        <v>11.688124800000001</v>
      </c>
      <c r="X487" s="52">
        <f t="shared" si="21"/>
        <v>0</v>
      </c>
      <c r="Y487" s="52">
        <v>0</v>
      </c>
    </row>
    <row r="488" spans="1:25" x14ac:dyDescent="0.25">
      <c r="A488" s="52">
        <v>2007</v>
      </c>
      <c r="B488" s="52" t="s">
        <v>106</v>
      </c>
      <c r="C488" s="52" t="s">
        <v>115</v>
      </c>
      <c r="D488" s="52">
        <v>23209</v>
      </c>
      <c r="E488" s="52">
        <v>23923</v>
      </c>
      <c r="F488" s="52">
        <v>12</v>
      </c>
      <c r="G488" s="52" t="s">
        <v>102</v>
      </c>
      <c r="H488" s="52">
        <v>495.84750000000003</v>
      </c>
      <c r="I488" s="52" t="s">
        <v>91</v>
      </c>
      <c r="J488" s="52" t="s">
        <v>71</v>
      </c>
      <c r="K488" s="52">
        <v>73.3</v>
      </c>
      <c r="L488" s="52">
        <v>3.3000000000000003E-5</v>
      </c>
      <c r="M488" s="52">
        <v>1</v>
      </c>
      <c r="N488" s="52"/>
      <c r="O488" s="52">
        <v>0</v>
      </c>
      <c r="P488" s="52">
        <v>0</v>
      </c>
      <c r="Q488" s="52">
        <v>21</v>
      </c>
      <c r="R488" s="52"/>
      <c r="S488" s="52">
        <v>0</v>
      </c>
      <c r="T488" s="52">
        <v>0</v>
      </c>
      <c r="U488" s="52">
        <v>310</v>
      </c>
      <c r="V488" s="52">
        <f t="shared" si="22"/>
        <v>1.19940551775</v>
      </c>
      <c r="W488" s="52">
        <f t="shared" si="23"/>
        <v>1.19940551775</v>
      </c>
      <c r="X488" s="52">
        <f t="shared" si="21"/>
        <v>0</v>
      </c>
      <c r="Y488" s="52">
        <v>0</v>
      </c>
    </row>
    <row r="489" spans="1:25" x14ac:dyDescent="0.25">
      <c r="A489" s="52">
        <v>2007</v>
      </c>
      <c r="B489" s="52" t="s">
        <v>106</v>
      </c>
      <c r="C489" s="52" t="s">
        <v>115</v>
      </c>
      <c r="D489" s="52">
        <v>23209</v>
      </c>
      <c r="E489" s="52">
        <v>23924</v>
      </c>
      <c r="F489" s="52">
        <v>12</v>
      </c>
      <c r="G489" s="52" t="s">
        <v>102</v>
      </c>
      <c r="H489" s="52">
        <v>17935</v>
      </c>
      <c r="I489" s="52" t="s">
        <v>91</v>
      </c>
      <c r="J489" s="52" t="s">
        <v>71</v>
      </c>
      <c r="K489" s="52">
        <v>73.3</v>
      </c>
      <c r="L489" s="52">
        <v>3.3000000000000003E-5</v>
      </c>
      <c r="M489" s="52">
        <v>1</v>
      </c>
      <c r="N489" s="52"/>
      <c r="O489" s="52">
        <v>0</v>
      </c>
      <c r="P489" s="52">
        <v>0</v>
      </c>
      <c r="Q489" s="52">
        <v>21</v>
      </c>
      <c r="R489" s="52"/>
      <c r="S489" s="52">
        <v>0</v>
      </c>
      <c r="T489" s="52">
        <v>0</v>
      </c>
      <c r="U489" s="52">
        <v>310</v>
      </c>
      <c r="V489" s="52">
        <f t="shared" si="22"/>
        <v>43.382971500000004</v>
      </c>
      <c r="W489" s="52">
        <f t="shared" si="23"/>
        <v>43.382971500000004</v>
      </c>
      <c r="X489" s="52">
        <f t="shared" si="21"/>
        <v>0</v>
      </c>
      <c r="Y489" s="52">
        <v>0</v>
      </c>
    </row>
    <row r="490" spans="1:25" x14ac:dyDescent="0.25">
      <c r="A490" s="52">
        <v>2007</v>
      </c>
      <c r="B490" s="52" t="s">
        <v>106</v>
      </c>
      <c r="C490" s="52" t="s">
        <v>115</v>
      </c>
      <c r="D490" s="52">
        <v>23209</v>
      </c>
      <c r="E490" s="52">
        <v>23924</v>
      </c>
      <c r="F490" s="52">
        <v>12</v>
      </c>
      <c r="G490" s="52" t="s">
        <v>102</v>
      </c>
      <c r="H490" s="52">
        <v>52246</v>
      </c>
      <c r="I490" s="52" t="s">
        <v>91</v>
      </c>
      <c r="J490" s="52" t="s">
        <v>71</v>
      </c>
      <c r="K490" s="52">
        <v>73.3</v>
      </c>
      <c r="L490" s="52">
        <v>3.3000000000000003E-5</v>
      </c>
      <c r="M490" s="52">
        <v>1</v>
      </c>
      <c r="N490" s="52"/>
      <c r="O490" s="52">
        <v>0</v>
      </c>
      <c r="P490" s="52">
        <v>0</v>
      </c>
      <c r="Q490" s="52">
        <v>21</v>
      </c>
      <c r="R490" s="52"/>
      <c r="S490" s="52">
        <v>0</v>
      </c>
      <c r="T490" s="52">
        <v>0</v>
      </c>
      <c r="U490" s="52">
        <v>310</v>
      </c>
      <c r="V490" s="52">
        <f t="shared" si="22"/>
        <v>126.3778494</v>
      </c>
      <c r="W490" s="52">
        <f t="shared" si="23"/>
        <v>126.3778494</v>
      </c>
      <c r="X490" s="52">
        <f t="shared" si="21"/>
        <v>0</v>
      </c>
      <c r="Y490" s="52">
        <v>0</v>
      </c>
    </row>
    <row r="491" spans="1:25" x14ac:dyDescent="0.25">
      <c r="A491" s="52">
        <v>2007</v>
      </c>
      <c r="B491" s="52" t="s">
        <v>106</v>
      </c>
      <c r="C491" s="52" t="s">
        <v>115</v>
      </c>
      <c r="D491" s="52">
        <v>24114</v>
      </c>
      <c r="E491" s="52">
        <v>23901</v>
      </c>
      <c r="F491" s="52">
        <v>27</v>
      </c>
      <c r="G491" s="52" t="s">
        <v>89</v>
      </c>
      <c r="H491" s="52">
        <v>888.05499999999995</v>
      </c>
      <c r="I491" s="52" t="s">
        <v>91</v>
      </c>
      <c r="J491" s="52" t="s">
        <v>71</v>
      </c>
      <c r="K491" s="52">
        <v>73.3</v>
      </c>
      <c r="L491" s="52">
        <v>3.3000000000000003E-5</v>
      </c>
      <c r="M491" s="52">
        <v>1</v>
      </c>
      <c r="N491" s="52"/>
      <c r="O491" s="52">
        <v>0</v>
      </c>
      <c r="P491" s="52">
        <v>0</v>
      </c>
      <c r="Q491" s="52">
        <v>21</v>
      </c>
      <c r="R491" s="52"/>
      <c r="S491" s="52">
        <v>0</v>
      </c>
      <c r="T491" s="52">
        <v>0</v>
      </c>
      <c r="U491" s="52">
        <v>310</v>
      </c>
      <c r="V491" s="52">
        <f t="shared" si="22"/>
        <v>2.1481162394999997</v>
      </c>
      <c r="W491" s="52">
        <f t="shared" si="23"/>
        <v>2.1481162394999997</v>
      </c>
      <c r="X491" s="52">
        <f t="shared" si="21"/>
        <v>0</v>
      </c>
      <c r="Y491" s="52">
        <v>0</v>
      </c>
    </row>
    <row r="492" spans="1:25" x14ac:dyDescent="0.25">
      <c r="A492" s="52">
        <v>2007</v>
      </c>
      <c r="B492" s="52" t="s">
        <v>106</v>
      </c>
      <c r="C492" s="52" t="s">
        <v>115</v>
      </c>
      <c r="D492" s="52">
        <v>24114</v>
      </c>
      <c r="E492" s="52">
        <v>23901</v>
      </c>
      <c r="F492" s="52">
        <v>27</v>
      </c>
      <c r="G492" s="52" t="s">
        <v>89</v>
      </c>
      <c r="H492" s="52">
        <v>888.05499999999995</v>
      </c>
      <c r="I492" s="52" t="s">
        <v>91</v>
      </c>
      <c r="J492" s="52" t="s">
        <v>71</v>
      </c>
      <c r="K492" s="52">
        <v>73.3</v>
      </c>
      <c r="L492" s="52">
        <v>3.3000000000000003E-5</v>
      </c>
      <c r="M492" s="52">
        <v>1</v>
      </c>
      <c r="N492" s="52"/>
      <c r="O492" s="52">
        <v>0</v>
      </c>
      <c r="P492" s="52">
        <v>0</v>
      </c>
      <c r="Q492" s="52">
        <v>21</v>
      </c>
      <c r="R492" s="52"/>
      <c r="S492" s="52">
        <v>0</v>
      </c>
      <c r="T492" s="52">
        <v>0</v>
      </c>
      <c r="U492" s="52">
        <v>310</v>
      </c>
      <c r="V492" s="52">
        <f t="shared" si="22"/>
        <v>2.1481162394999997</v>
      </c>
      <c r="W492" s="52">
        <f t="shared" si="23"/>
        <v>2.1481162394999997</v>
      </c>
      <c r="X492" s="52">
        <f t="shared" si="21"/>
        <v>0</v>
      </c>
      <c r="Y492" s="52">
        <v>0</v>
      </c>
    </row>
    <row r="493" spans="1:25" x14ac:dyDescent="0.25">
      <c r="A493" s="52">
        <v>2007</v>
      </c>
      <c r="B493" s="52" t="s">
        <v>106</v>
      </c>
      <c r="C493" s="52" t="s">
        <v>115</v>
      </c>
      <c r="D493" s="52">
        <v>24114</v>
      </c>
      <c r="E493" s="52">
        <v>23904</v>
      </c>
      <c r="F493" s="52">
        <v>12</v>
      </c>
      <c r="G493" s="52" t="s">
        <v>102</v>
      </c>
      <c r="H493" s="52">
        <v>478840.4</v>
      </c>
      <c r="I493" s="52" t="s">
        <v>91</v>
      </c>
      <c r="J493" s="52" t="s">
        <v>71</v>
      </c>
      <c r="K493" s="52">
        <v>73.3</v>
      </c>
      <c r="L493" s="52">
        <v>3.3000000000000003E-5</v>
      </c>
      <c r="M493" s="52">
        <v>1</v>
      </c>
      <c r="N493" s="52"/>
      <c r="O493" s="52">
        <v>0</v>
      </c>
      <c r="P493" s="52">
        <v>0</v>
      </c>
      <c r="Q493" s="52">
        <v>21</v>
      </c>
      <c r="R493" s="52"/>
      <c r="S493" s="52">
        <v>0</v>
      </c>
      <c r="T493" s="52">
        <v>0</v>
      </c>
      <c r="U493" s="52">
        <v>310</v>
      </c>
      <c r="V493" s="52">
        <f t="shared" si="22"/>
        <v>1158.26704356</v>
      </c>
      <c r="W493" s="52">
        <f t="shared" si="23"/>
        <v>1158.26704356</v>
      </c>
      <c r="X493" s="52">
        <f t="shared" si="21"/>
        <v>0</v>
      </c>
      <c r="Y493" s="52">
        <v>0</v>
      </c>
    </row>
    <row r="494" spans="1:25" x14ac:dyDescent="0.25">
      <c r="A494" s="52">
        <v>2007</v>
      </c>
      <c r="B494" s="52" t="s">
        <v>106</v>
      </c>
      <c r="C494" s="52" t="s">
        <v>115</v>
      </c>
      <c r="D494" s="52">
        <v>24132</v>
      </c>
      <c r="E494" s="52">
        <v>23922</v>
      </c>
      <c r="F494" s="52">
        <v>12</v>
      </c>
      <c r="G494" s="52" t="s">
        <v>102</v>
      </c>
      <c r="H494" s="52">
        <v>270050</v>
      </c>
      <c r="I494" s="52" t="s">
        <v>91</v>
      </c>
      <c r="J494" s="52" t="s">
        <v>71</v>
      </c>
      <c r="K494" s="52">
        <v>73.3</v>
      </c>
      <c r="L494" s="52">
        <v>3.3000000000000003E-5</v>
      </c>
      <c r="M494" s="52">
        <v>1</v>
      </c>
      <c r="N494" s="52"/>
      <c r="O494" s="52">
        <v>0</v>
      </c>
      <c r="P494" s="52">
        <v>0</v>
      </c>
      <c r="Q494" s="52">
        <v>21</v>
      </c>
      <c r="R494" s="52"/>
      <c r="S494" s="52">
        <v>0</v>
      </c>
      <c r="T494" s="52">
        <v>0</v>
      </c>
      <c r="U494" s="52">
        <v>310</v>
      </c>
      <c r="V494" s="52">
        <f t="shared" si="22"/>
        <v>653.22394500000007</v>
      </c>
      <c r="W494" s="52">
        <f t="shared" si="23"/>
        <v>653.22394500000007</v>
      </c>
      <c r="X494" s="52">
        <f t="shared" si="21"/>
        <v>0</v>
      </c>
      <c r="Y494" s="52">
        <v>0</v>
      </c>
    </row>
    <row r="495" spans="1:25" x14ac:dyDescent="0.25">
      <c r="A495" s="52">
        <v>2007</v>
      </c>
      <c r="B495" s="52" t="s">
        <v>106</v>
      </c>
      <c r="C495" s="52" t="s">
        <v>115</v>
      </c>
      <c r="D495" s="52">
        <v>24132</v>
      </c>
      <c r="E495" s="52">
        <v>23989</v>
      </c>
      <c r="F495" s="52">
        <v>0</v>
      </c>
      <c r="G495" s="52"/>
      <c r="H495" s="52">
        <v>3750204</v>
      </c>
      <c r="I495" s="52" t="s">
        <v>91</v>
      </c>
      <c r="J495" s="52" t="s">
        <v>71</v>
      </c>
      <c r="K495" s="52">
        <v>73.3</v>
      </c>
      <c r="L495" s="52">
        <v>3.3000000000000003E-5</v>
      </c>
      <c r="M495" s="52">
        <v>1</v>
      </c>
      <c r="N495" s="52"/>
      <c r="O495" s="52">
        <v>0</v>
      </c>
      <c r="P495" s="52">
        <v>0</v>
      </c>
      <c r="Q495" s="52">
        <v>21</v>
      </c>
      <c r="R495" s="52"/>
      <c r="S495" s="52">
        <v>0</v>
      </c>
      <c r="T495" s="52">
        <v>0</v>
      </c>
      <c r="U495" s="52">
        <v>310</v>
      </c>
      <c r="V495" s="52">
        <f t="shared" si="22"/>
        <v>9071.3684556000007</v>
      </c>
      <c r="W495" s="52">
        <f t="shared" si="23"/>
        <v>9071.3684556000007</v>
      </c>
      <c r="X495" s="52">
        <f t="shared" si="21"/>
        <v>0</v>
      </c>
      <c r="Y495" s="52">
        <v>0</v>
      </c>
    </row>
    <row r="496" spans="1:25" x14ac:dyDescent="0.25">
      <c r="A496" s="52">
        <v>2007</v>
      </c>
      <c r="B496" s="52" t="s">
        <v>106</v>
      </c>
      <c r="C496" s="52" t="s">
        <v>115</v>
      </c>
      <c r="D496" s="52">
        <v>24134</v>
      </c>
      <c r="E496" s="52">
        <v>23908</v>
      </c>
      <c r="F496" s="52">
        <v>12</v>
      </c>
      <c r="G496" s="52" t="s">
        <v>102</v>
      </c>
      <c r="H496" s="52">
        <v>3727992</v>
      </c>
      <c r="I496" s="52" t="s">
        <v>91</v>
      </c>
      <c r="J496" s="52" t="s">
        <v>71</v>
      </c>
      <c r="K496" s="52">
        <v>73.3</v>
      </c>
      <c r="L496" s="52">
        <v>3.3000000000000003E-5</v>
      </c>
      <c r="M496" s="52">
        <v>1</v>
      </c>
      <c r="N496" s="52"/>
      <c r="O496" s="52">
        <v>0</v>
      </c>
      <c r="P496" s="52">
        <v>0</v>
      </c>
      <c r="Q496" s="52">
        <v>21</v>
      </c>
      <c r="R496" s="52"/>
      <c r="S496" s="52">
        <v>0</v>
      </c>
      <c r="T496" s="52">
        <v>0</v>
      </c>
      <c r="U496" s="52">
        <v>310</v>
      </c>
      <c r="V496" s="52">
        <f t="shared" si="22"/>
        <v>9017.6398487999995</v>
      </c>
      <c r="W496" s="52">
        <f t="shared" si="23"/>
        <v>9017.6398487999995</v>
      </c>
      <c r="X496" s="52">
        <f t="shared" si="21"/>
        <v>0</v>
      </c>
      <c r="Y496" s="52">
        <v>0</v>
      </c>
    </row>
    <row r="497" spans="1:25" x14ac:dyDescent="0.25">
      <c r="A497" s="52">
        <v>2007</v>
      </c>
      <c r="B497" s="52" t="s">
        <v>106</v>
      </c>
      <c r="C497" s="52" t="s">
        <v>115</v>
      </c>
      <c r="D497" s="52">
        <v>24134</v>
      </c>
      <c r="E497" s="52">
        <v>23908</v>
      </c>
      <c r="F497" s="52">
        <v>12</v>
      </c>
      <c r="G497" s="52" t="s">
        <v>102</v>
      </c>
      <c r="H497" s="52">
        <v>1087000</v>
      </c>
      <c r="I497" s="52" t="s">
        <v>91</v>
      </c>
      <c r="J497" s="52" t="s">
        <v>71</v>
      </c>
      <c r="K497" s="52">
        <v>73.3</v>
      </c>
      <c r="L497" s="52">
        <v>3.3000000000000003E-5</v>
      </c>
      <c r="M497" s="52">
        <v>1</v>
      </c>
      <c r="N497" s="52"/>
      <c r="O497" s="52">
        <v>0</v>
      </c>
      <c r="P497" s="52">
        <v>0</v>
      </c>
      <c r="Q497" s="52">
        <v>21</v>
      </c>
      <c r="R497" s="52"/>
      <c r="S497" s="52">
        <v>0</v>
      </c>
      <c r="T497" s="52">
        <v>0</v>
      </c>
      <c r="U497" s="52">
        <v>310</v>
      </c>
      <c r="V497" s="52">
        <f t="shared" si="22"/>
        <v>2629.3443000000002</v>
      </c>
      <c r="W497" s="52">
        <f t="shared" si="23"/>
        <v>2629.3443000000002</v>
      </c>
      <c r="X497" s="52">
        <f t="shared" si="21"/>
        <v>0</v>
      </c>
      <c r="Y497" s="52">
        <v>0</v>
      </c>
    </row>
    <row r="498" spans="1:25" x14ac:dyDescent="0.25">
      <c r="A498" s="52">
        <v>2007</v>
      </c>
      <c r="B498" s="52" t="s">
        <v>106</v>
      </c>
      <c r="C498" s="52" t="s">
        <v>115</v>
      </c>
      <c r="D498" s="52">
        <v>24211</v>
      </c>
      <c r="E498" s="52">
        <v>23911</v>
      </c>
      <c r="F498" s="52">
        <v>12</v>
      </c>
      <c r="G498" s="52" t="s">
        <v>102</v>
      </c>
      <c r="H498" s="52">
        <v>2640.2249999999999</v>
      </c>
      <c r="I498" s="52" t="s">
        <v>91</v>
      </c>
      <c r="J498" s="52" t="s">
        <v>71</v>
      </c>
      <c r="K498" s="52">
        <v>73.3</v>
      </c>
      <c r="L498" s="52">
        <v>3.3000000000000003E-5</v>
      </c>
      <c r="M498" s="52">
        <v>1</v>
      </c>
      <c r="N498" s="52"/>
      <c r="O498" s="52">
        <v>0</v>
      </c>
      <c r="P498" s="52">
        <v>0</v>
      </c>
      <c r="Q498" s="52">
        <v>21</v>
      </c>
      <c r="R498" s="52"/>
      <c r="S498" s="52">
        <v>0</v>
      </c>
      <c r="T498" s="52">
        <v>0</v>
      </c>
      <c r="U498" s="52">
        <v>310</v>
      </c>
      <c r="V498" s="52">
        <f t="shared" si="22"/>
        <v>6.3864402524999999</v>
      </c>
      <c r="W498" s="52">
        <f t="shared" si="23"/>
        <v>6.3864402524999999</v>
      </c>
      <c r="X498" s="52">
        <f t="shared" ref="X498:X561" si="24">(V498-((K498*H498*L498*M498)+(S498*H498*T498*U498)))/Q498</f>
        <v>0</v>
      </c>
      <c r="Y498" s="52">
        <v>0</v>
      </c>
    </row>
    <row r="499" spans="1:25" x14ac:dyDescent="0.25">
      <c r="A499" s="52">
        <v>2007</v>
      </c>
      <c r="B499" s="52" t="s">
        <v>106</v>
      </c>
      <c r="C499" s="52" t="s">
        <v>115</v>
      </c>
      <c r="D499" s="52">
        <v>24219</v>
      </c>
      <c r="E499" s="52">
        <v>23908</v>
      </c>
      <c r="F499" s="52">
        <v>12</v>
      </c>
      <c r="G499" s="52" t="s">
        <v>102</v>
      </c>
      <c r="H499" s="52">
        <v>3901.2620000000002</v>
      </c>
      <c r="I499" s="52" t="s">
        <v>91</v>
      </c>
      <c r="J499" s="52" t="s">
        <v>71</v>
      </c>
      <c r="K499" s="52">
        <v>73.3</v>
      </c>
      <c r="L499" s="52">
        <v>3.3000000000000003E-5</v>
      </c>
      <c r="M499" s="52">
        <v>1</v>
      </c>
      <c r="N499" s="52"/>
      <c r="O499" s="52">
        <v>0</v>
      </c>
      <c r="P499" s="52">
        <v>0</v>
      </c>
      <c r="Q499" s="52">
        <v>21</v>
      </c>
      <c r="R499" s="52"/>
      <c r="S499" s="52">
        <v>0</v>
      </c>
      <c r="T499" s="52">
        <v>0</v>
      </c>
      <c r="U499" s="52">
        <v>310</v>
      </c>
      <c r="V499" s="52">
        <f t="shared" si="22"/>
        <v>9.4367626518000005</v>
      </c>
      <c r="W499" s="52">
        <f t="shared" si="23"/>
        <v>9.4367626518000005</v>
      </c>
      <c r="X499" s="52">
        <f t="shared" si="24"/>
        <v>0</v>
      </c>
      <c r="Y499" s="52">
        <v>0</v>
      </c>
    </row>
    <row r="500" spans="1:25" x14ac:dyDescent="0.25">
      <c r="A500" s="52">
        <v>2007</v>
      </c>
      <c r="B500" s="52" t="s">
        <v>106</v>
      </c>
      <c r="C500" s="52" t="s">
        <v>115</v>
      </c>
      <c r="D500" s="52">
        <v>24221</v>
      </c>
      <c r="E500" s="52">
        <v>23911</v>
      </c>
      <c r="F500" s="52">
        <v>12</v>
      </c>
      <c r="G500" s="52" t="s">
        <v>102</v>
      </c>
      <c r="H500" s="52">
        <v>1974277</v>
      </c>
      <c r="I500" s="52" t="s">
        <v>91</v>
      </c>
      <c r="J500" s="52" t="s">
        <v>71</v>
      </c>
      <c r="K500" s="52">
        <v>73.3</v>
      </c>
      <c r="L500" s="52">
        <v>3.3000000000000003E-5</v>
      </c>
      <c r="M500" s="52">
        <v>1</v>
      </c>
      <c r="N500" s="52"/>
      <c r="O500" s="52">
        <v>0</v>
      </c>
      <c r="P500" s="52">
        <v>0</v>
      </c>
      <c r="Q500" s="52">
        <v>21</v>
      </c>
      <c r="R500" s="52"/>
      <c r="S500" s="52">
        <v>0</v>
      </c>
      <c r="T500" s="52">
        <v>0</v>
      </c>
      <c r="U500" s="52">
        <v>310</v>
      </c>
      <c r="V500" s="52">
        <f t="shared" si="22"/>
        <v>4775.5786353000003</v>
      </c>
      <c r="W500" s="52">
        <f t="shared" si="23"/>
        <v>4775.5786353000003</v>
      </c>
      <c r="X500" s="52">
        <f t="shared" si="24"/>
        <v>0</v>
      </c>
      <c r="Y500" s="52">
        <v>0</v>
      </c>
    </row>
    <row r="501" spans="1:25" x14ac:dyDescent="0.25">
      <c r="A501" s="52">
        <v>2007</v>
      </c>
      <c r="B501" s="52" t="s">
        <v>106</v>
      </c>
      <c r="C501" s="52" t="s">
        <v>115</v>
      </c>
      <c r="D501" s="52">
        <v>24222</v>
      </c>
      <c r="E501" s="52">
        <v>23907</v>
      </c>
      <c r="F501" s="52">
        <v>12</v>
      </c>
      <c r="G501" s="52" t="s">
        <v>102</v>
      </c>
      <c r="H501" s="52">
        <v>1332</v>
      </c>
      <c r="I501" s="52" t="s">
        <v>91</v>
      </c>
      <c r="J501" s="52" t="s">
        <v>71</v>
      </c>
      <c r="K501" s="52">
        <v>73.3</v>
      </c>
      <c r="L501" s="52">
        <v>3.3000000000000003E-5</v>
      </c>
      <c r="M501" s="52">
        <v>1</v>
      </c>
      <c r="N501" s="52"/>
      <c r="O501" s="52">
        <v>0</v>
      </c>
      <c r="P501" s="52">
        <v>0</v>
      </c>
      <c r="Q501" s="52">
        <v>21</v>
      </c>
      <c r="R501" s="52"/>
      <c r="S501" s="52">
        <v>0</v>
      </c>
      <c r="T501" s="52">
        <v>0</v>
      </c>
      <c r="U501" s="52">
        <v>310</v>
      </c>
      <c r="V501" s="52">
        <f t="shared" si="22"/>
        <v>3.2219747999999999</v>
      </c>
      <c r="W501" s="52">
        <f t="shared" si="23"/>
        <v>3.2219747999999999</v>
      </c>
      <c r="X501" s="52">
        <f t="shared" si="24"/>
        <v>0</v>
      </c>
      <c r="Y501" s="52">
        <v>0</v>
      </c>
    </row>
    <row r="502" spans="1:25" x14ac:dyDescent="0.25">
      <c r="A502" s="52">
        <v>2007</v>
      </c>
      <c r="B502" s="52" t="s">
        <v>106</v>
      </c>
      <c r="C502" s="52" t="s">
        <v>115</v>
      </c>
      <c r="D502" s="52">
        <v>24222</v>
      </c>
      <c r="E502" s="52">
        <v>23908</v>
      </c>
      <c r="F502" s="52">
        <v>12</v>
      </c>
      <c r="G502" s="52" t="s">
        <v>102</v>
      </c>
      <c r="H502" s="52">
        <v>12700000</v>
      </c>
      <c r="I502" s="52" t="s">
        <v>91</v>
      </c>
      <c r="J502" s="52" t="s">
        <v>71</v>
      </c>
      <c r="K502" s="52">
        <v>73.3</v>
      </c>
      <c r="L502" s="52">
        <v>3.3000000000000003E-5</v>
      </c>
      <c r="M502" s="52">
        <v>1</v>
      </c>
      <c r="N502" s="52"/>
      <c r="O502" s="52">
        <v>0</v>
      </c>
      <c r="P502" s="52">
        <v>0</v>
      </c>
      <c r="Q502" s="52">
        <v>21</v>
      </c>
      <c r="R502" s="52"/>
      <c r="S502" s="52">
        <v>0</v>
      </c>
      <c r="T502" s="52">
        <v>0</v>
      </c>
      <c r="U502" s="52">
        <v>310</v>
      </c>
      <c r="V502" s="52">
        <f t="shared" si="22"/>
        <v>30720.030000000002</v>
      </c>
      <c r="W502" s="52">
        <f t="shared" si="23"/>
        <v>30720.030000000002</v>
      </c>
      <c r="X502" s="52">
        <f t="shared" si="24"/>
        <v>0</v>
      </c>
      <c r="Y502" s="52">
        <v>0</v>
      </c>
    </row>
    <row r="503" spans="1:25" x14ac:dyDescent="0.25">
      <c r="A503" s="52">
        <v>2007</v>
      </c>
      <c r="B503" s="52" t="s">
        <v>106</v>
      </c>
      <c r="C503" s="52" t="s">
        <v>115</v>
      </c>
      <c r="D503" s="52">
        <v>24222</v>
      </c>
      <c r="E503" s="52">
        <v>23908</v>
      </c>
      <c r="F503" s="52">
        <v>12</v>
      </c>
      <c r="G503" s="52" t="s">
        <v>102</v>
      </c>
      <c r="H503" s="52">
        <v>321496.7</v>
      </c>
      <c r="I503" s="52" t="s">
        <v>91</v>
      </c>
      <c r="J503" s="52" t="s">
        <v>71</v>
      </c>
      <c r="K503" s="52">
        <v>73.3</v>
      </c>
      <c r="L503" s="52">
        <v>3.3000000000000003E-5</v>
      </c>
      <c r="M503" s="52">
        <v>1</v>
      </c>
      <c r="N503" s="52"/>
      <c r="O503" s="52">
        <v>0</v>
      </c>
      <c r="P503" s="52">
        <v>0</v>
      </c>
      <c r="Q503" s="52">
        <v>21</v>
      </c>
      <c r="R503" s="52"/>
      <c r="S503" s="52">
        <v>0</v>
      </c>
      <c r="T503" s="52">
        <v>0</v>
      </c>
      <c r="U503" s="52">
        <v>310</v>
      </c>
      <c r="V503" s="52">
        <f t="shared" si="22"/>
        <v>777.66836763000003</v>
      </c>
      <c r="W503" s="52">
        <f t="shared" si="23"/>
        <v>777.66836763000003</v>
      </c>
      <c r="X503" s="52">
        <f t="shared" si="24"/>
        <v>0</v>
      </c>
      <c r="Y503" s="52">
        <v>0</v>
      </c>
    </row>
    <row r="504" spans="1:25" x14ac:dyDescent="0.25">
      <c r="A504" s="52">
        <v>2007</v>
      </c>
      <c r="B504" s="52" t="s">
        <v>106</v>
      </c>
      <c r="C504" s="52" t="s">
        <v>115</v>
      </c>
      <c r="D504" s="52">
        <v>24222</v>
      </c>
      <c r="E504" s="52">
        <v>23908</v>
      </c>
      <c r="F504" s="52">
        <v>12</v>
      </c>
      <c r="G504" s="52" t="s">
        <v>102</v>
      </c>
      <c r="H504" s="52">
        <v>1947.951</v>
      </c>
      <c r="I504" s="52" t="s">
        <v>91</v>
      </c>
      <c r="J504" s="52" t="s">
        <v>71</v>
      </c>
      <c r="K504" s="52">
        <v>73.3</v>
      </c>
      <c r="L504" s="52">
        <v>3.3000000000000003E-5</v>
      </c>
      <c r="M504" s="52">
        <v>1</v>
      </c>
      <c r="N504" s="52"/>
      <c r="O504" s="52">
        <v>0</v>
      </c>
      <c r="P504" s="52">
        <v>0</v>
      </c>
      <c r="Q504" s="52">
        <v>21</v>
      </c>
      <c r="R504" s="52"/>
      <c r="S504" s="52">
        <v>0</v>
      </c>
      <c r="T504" s="52">
        <v>0</v>
      </c>
      <c r="U504" s="52">
        <v>310</v>
      </c>
      <c r="V504" s="52">
        <f t="shared" si="22"/>
        <v>4.7118986739000004</v>
      </c>
      <c r="W504" s="52">
        <f t="shared" si="23"/>
        <v>4.7118986739000004</v>
      </c>
      <c r="X504" s="52">
        <f t="shared" si="24"/>
        <v>0</v>
      </c>
      <c r="Y504" s="52">
        <v>0</v>
      </c>
    </row>
    <row r="505" spans="1:25" x14ac:dyDescent="0.25">
      <c r="A505" s="52">
        <v>2007</v>
      </c>
      <c r="B505" s="52" t="s">
        <v>106</v>
      </c>
      <c r="C505" s="52" t="s">
        <v>115</v>
      </c>
      <c r="D505" s="52">
        <v>24222</v>
      </c>
      <c r="E505" s="52">
        <v>23908</v>
      </c>
      <c r="F505" s="52">
        <v>12</v>
      </c>
      <c r="G505" s="52" t="s">
        <v>102</v>
      </c>
      <c r="H505" s="52">
        <v>21359.87</v>
      </c>
      <c r="I505" s="52" t="s">
        <v>91</v>
      </c>
      <c r="J505" s="52" t="s">
        <v>71</v>
      </c>
      <c r="K505" s="52">
        <v>73.3</v>
      </c>
      <c r="L505" s="52">
        <v>3.3000000000000003E-5</v>
      </c>
      <c r="M505" s="52">
        <v>1</v>
      </c>
      <c r="N505" s="52"/>
      <c r="O505" s="52">
        <v>0</v>
      </c>
      <c r="P505" s="52">
        <v>0</v>
      </c>
      <c r="Q505" s="52">
        <v>21</v>
      </c>
      <c r="R505" s="52"/>
      <c r="S505" s="52">
        <v>0</v>
      </c>
      <c r="T505" s="52">
        <v>0</v>
      </c>
      <c r="U505" s="52">
        <v>310</v>
      </c>
      <c r="V505" s="52">
        <f t="shared" si="22"/>
        <v>51.667389542999999</v>
      </c>
      <c r="W505" s="52">
        <f t="shared" si="23"/>
        <v>51.667389542999999</v>
      </c>
      <c r="X505" s="52">
        <f t="shared" si="24"/>
        <v>0</v>
      </c>
      <c r="Y505" s="52">
        <v>0</v>
      </c>
    </row>
    <row r="506" spans="1:25" x14ac:dyDescent="0.25">
      <c r="A506" s="52">
        <v>2007</v>
      </c>
      <c r="B506" s="52" t="s">
        <v>106</v>
      </c>
      <c r="C506" s="52" t="s">
        <v>115</v>
      </c>
      <c r="D506" s="52">
        <v>24222</v>
      </c>
      <c r="E506" s="52">
        <v>23908</v>
      </c>
      <c r="F506" s="52">
        <v>12</v>
      </c>
      <c r="G506" s="52" t="s">
        <v>102</v>
      </c>
      <c r="H506" s="52">
        <v>8546</v>
      </c>
      <c r="I506" s="52" t="s">
        <v>91</v>
      </c>
      <c r="J506" s="52" t="s">
        <v>71</v>
      </c>
      <c r="K506" s="52">
        <v>73.3</v>
      </c>
      <c r="L506" s="52">
        <v>3.3000000000000003E-5</v>
      </c>
      <c r="M506" s="52">
        <v>1</v>
      </c>
      <c r="N506" s="52"/>
      <c r="O506" s="52">
        <v>0</v>
      </c>
      <c r="P506" s="52">
        <v>0</v>
      </c>
      <c r="Q506" s="52">
        <v>21</v>
      </c>
      <c r="R506" s="52"/>
      <c r="S506" s="52">
        <v>0</v>
      </c>
      <c r="T506" s="52">
        <v>0</v>
      </c>
      <c r="U506" s="52">
        <v>310</v>
      </c>
      <c r="V506" s="52">
        <f t="shared" si="22"/>
        <v>20.6719194</v>
      </c>
      <c r="W506" s="52">
        <f t="shared" si="23"/>
        <v>20.6719194</v>
      </c>
      <c r="X506" s="52">
        <f t="shared" si="24"/>
        <v>0</v>
      </c>
      <c r="Y506" s="52">
        <v>0</v>
      </c>
    </row>
    <row r="507" spans="1:25" x14ac:dyDescent="0.25">
      <c r="A507" s="52">
        <v>2007</v>
      </c>
      <c r="B507" s="52" t="s">
        <v>106</v>
      </c>
      <c r="C507" s="52" t="s">
        <v>115</v>
      </c>
      <c r="D507" s="52">
        <v>24222</v>
      </c>
      <c r="E507" s="52">
        <v>23911</v>
      </c>
      <c r="F507" s="52">
        <v>12</v>
      </c>
      <c r="G507" s="52" t="s">
        <v>102</v>
      </c>
      <c r="H507" s="52">
        <v>400</v>
      </c>
      <c r="I507" s="52" t="s">
        <v>91</v>
      </c>
      <c r="J507" s="52" t="s">
        <v>71</v>
      </c>
      <c r="K507" s="52">
        <v>73.3</v>
      </c>
      <c r="L507" s="52">
        <v>3.3000000000000003E-5</v>
      </c>
      <c r="M507" s="52">
        <v>1</v>
      </c>
      <c r="N507" s="52"/>
      <c r="O507" s="52">
        <v>0</v>
      </c>
      <c r="P507" s="52">
        <v>0</v>
      </c>
      <c r="Q507" s="52">
        <v>21</v>
      </c>
      <c r="R507" s="52"/>
      <c r="S507" s="52">
        <v>0</v>
      </c>
      <c r="T507" s="52">
        <v>0</v>
      </c>
      <c r="U507" s="52">
        <v>310</v>
      </c>
      <c r="V507" s="52">
        <f t="shared" si="22"/>
        <v>0.96756000000000009</v>
      </c>
      <c r="W507" s="52">
        <f t="shared" si="23"/>
        <v>0.96756000000000009</v>
      </c>
      <c r="X507" s="52">
        <f t="shared" si="24"/>
        <v>0</v>
      </c>
      <c r="Y507" s="52">
        <v>0</v>
      </c>
    </row>
    <row r="508" spans="1:25" x14ac:dyDescent="0.25">
      <c r="A508" s="52">
        <v>2007</v>
      </c>
      <c r="B508" s="52" t="s">
        <v>106</v>
      </c>
      <c r="C508" s="52" t="s">
        <v>115</v>
      </c>
      <c r="D508" s="52">
        <v>24222</v>
      </c>
      <c r="E508" s="52">
        <v>23911</v>
      </c>
      <c r="F508" s="52">
        <v>12</v>
      </c>
      <c r="G508" s="52" t="s">
        <v>102</v>
      </c>
      <c r="H508" s="52">
        <v>6828372</v>
      </c>
      <c r="I508" s="52" t="s">
        <v>91</v>
      </c>
      <c r="J508" s="52" t="s">
        <v>71</v>
      </c>
      <c r="K508" s="52">
        <v>73.3</v>
      </c>
      <c r="L508" s="52">
        <v>3.3000000000000003E-5</v>
      </c>
      <c r="M508" s="52">
        <v>1</v>
      </c>
      <c r="N508" s="52"/>
      <c r="O508" s="52">
        <v>0</v>
      </c>
      <c r="P508" s="52">
        <v>0</v>
      </c>
      <c r="Q508" s="52">
        <v>21</v>
      </c>
      <c r="R508" s="52"/>
      <c r="S508" s="52">
        <v>0</v>
      </c>
      <c r="T508" s="52">
        <v>0</v>
      </c>
      <c r="U508" s="52">
        <v>310</v>
      </c>
      <c r="V508" s="52">
        <f t="shared" si="22"/>
        <v>16517.149030799999</v>
      </c>
      <c r="W508" s="52">
        <f t="shared" si="23"/>
        <v>16517.149030799999</v>
      </c>
      <c r="X508" s="52">
        <f t="shared" si="24"/>
        <v>0</v>
      </c>
      <c r="Y508" s="52">
        <v>0</v>
      </c>
    </row>
    <row r="509" spans="1:25" x14ac:dyDescent="0.25">
      <c r="A509" s="52">
        <v>2007</v>
      </c>
      <c r="B509" s="52" t="s">
        <v>106</v>
      </c>
      <c r="C509" s="52" t="s">
        <v>115</v>
      </c>
      <c r="D509" s="52">
        <v>24222</v>
      </c>
      <c r="E509" s="52">
        <v>23911</v>
      </c>
      <c r="F509" s="52">
        <v>12</v>
      </c>
      <c r="G509" s="52" t="s">
        <v>102</v>
      </c>
      <c r="H509" s="52">
        <v>188904</v>
      </c>
      <c r="I509" s="52" t="s">
        <v>91</v>
      </c>
      <c r="J509" s="52" t="s">
        <v>71</v>
      </c>
      <c r="K509" s="52">
        <v>73.3</v>
      </c>
      <c r="L509" s="52">
        <v>3.3000000000000003E-5</v>
      </c>
      <c r="M509" s="52">
        <v>1</v>
      </c>
      <c r="N509" s="52"/>
      <c r="O509" s="52">
        <v>0</v>
      </c>
      <c r="P509" s="52">
        <v>0</v>
      </c>
      <c r="Q509" s="52">
        <v>21</v>
      </c>
      <c r="R509" s="52"/>
      <c r="S509" s="52">
        <v>0</v>
      </c>
      <c r="T509" s="52">
        <v>0</v>
      </c>
      <c r="U509" s="52">
        <v>310</v>
      </c>
      <c r="V509" s="52">
        <f t="shared" si="22"/>
        <v>456.93988560000003</v>
      </c>
      <c r="W509" s="52">
        <f t="shared" si="23"/>
        <v>456.93988560000003</v>
      </c>
      <c r="X509" s="52">
        <f t="shared" si="24"/>
        <v>0</v>
      </c>
      <c r="Y509" s="52">
        <v>0</v>
      </c>
    </row>
    <row r="510" spans="1:25" x14ac:dyDescent="0.25">
      <c r="A510" s="52">
        <v>2007</v>
      </c>
      <c r="B510" s="52" t="s">
        <v>106</v>
      </c>
      <c r="C510" s="52" t="s">
        <v>115</v>
      </c>
      <c r="D510" s="52">
        <v>24222</v>
      </c>
      <c r="E510" s="52">
        <v>23911</v>
      </c>
      <c r="F510" s="52">
        <v>12</v>
      </c>
      <c r="G510" s="52" t="s">
        <v>102</v>
      </c>
      <c r="H510" s="52">
        <v>6792.2370000000001</v>
      </c>
      <c r="I510" s="52" t="s">
        <v>91</v>
      </c>
      <c r="J510" s="52" t="s">
        <v>71</v>
      </c>
      <c r="K510" s="52">
        <v>73.3</v>
      </c>
      <c r="L510" s="52">
        <v>3.3000000000000003E-5</v>
      </c>
      <c r="M510" s="52">
        <v>1</v>
      </c>
      <c r="N510" s="52"/>
      <c r="O510" s="52">
        <v>0</v>
      </c>
      <c r="P510" s="52">
        <v>0</v>
      </c>
      <c r="Q510" s="52">
        <v>21</v>
      </c>
      <c r="R510" s="52"/>
      <c r="S510" s="52">
        <v>0</v>
      </c>
      <c r="T510" s="52">
        <v>0</v>
      </c>
      <c r="U510" s="52">
        <v>310</v>
      </c>
      <c r="V510" s="52">
        <f t="shared" si="22"/>
        <v>16.429742079300002</v>
      </c>
      <c r="W510" s="52">
        <f t="shared" si="23"/>
        <v>16.429742079300002</v>
      </c>
      <c r="X510" s="52">
        <f t="shared" si="24"/>
        <v>0</v>
      </c>
      <c r="Y510" s="52">
        <v>0</v>
      </c>
    </row>
    <row r="511" spans="1:25" x14ac:dyDescent="0.25">
      <c r="A511" s="52">
        <v>2007</v>
      </c>
      <c r="B511" s="52" t="s">
        <v>106</v>
      </c>
      <c r="C511" s="52" t="s">
        <v>115</v>
      </c>
      <c r="D511" s="52">
        <v>24222</v>
      </c>
      <c r="E511" s="52">
        <v>23911</v>
      </c>
      <c r="F511" s="52">
        <v>12</v>
      </c>
      <c r="G511" s="52" t="s">
        <v>102</v>
      </c>
      <c r="H511" s="52">
        <v>18600000</v>
      </c>
      <c r="I511" s="52" t="s">
        <v>91</v>
      </c>
      <c r="J511" s="52" t="s">
        <v>71</v>
      </c>
      <c r="K511" s="52">
        <v>73.3</v>
      </c>
      <c r="L511" s="52">
        <v>3.3000000000000003E-5</v>
      </c>
      <c r="M511" s="52">
        <v>1</v>
      </c>
      <c r="N511" s="52"/>
      <c r="O511" s="52">
        <v>0</v>
      </c>
      <c r="P511" s="52">
        <v>0</v>
      </c>
      <c r="Q511" s="52">
        <v>21</v>
      </c>
      <c r="R511" s="52"/>
      <c r="S511" s="52">
        <v>0</v>
      </c>
      <c r="T511" s="52">
        <v>0</v>
      </c>
      <c r="U511" s="52">
        <v>310</v>
      </c>
      <c r="V511" s="52">
        <f t="shared" si="22"/>
        <v>44991.54</v>
      </c>
      <c r="W511" s="52">
        <f t="shared" si="23"/>
        <v>44991.54</v>
      </c>
      <c r="X511" s="52">
        <f t="shared" si="24"/>
        <v>0</v>
      </c>
      <c r="Y511" s="52">
        <v>0</v>
      </c>
    </row>
    <row r="512" spans="1:25" x14ac:dyDescent="0.25">
      <c r="A512" s="52">
        <v>2007</v>
      </c>
      <c r="B512" s="52" t="s">
        <v>106</v>
      </c>
      <c r="C512" s="52" t="s">
        <v>115</v>
      </c>
      <c r="D512" s="52">
        <v>24222</v>
      </c>
      <c r="E512" s="52">
        <v>23923</v>
      </c>
      <c r="F512" s="52">
        <v>12</v>
      </c>
      <c r="G512" s="52" t="s">
        <v>102</v>
      </c>
      <c r="H512" s="52">
        <v>2274</v>
      </c>
      <c r="I512" s="52" t="s">
        <v>91</v>
      </c>
      <c r="J512" s="52" t="s">
        <v>71</v>
      </c>
      <c r="K512" s="52">
        <v>73.3</v>
      </c>
      <c r="L512" s="52">
        <v>3.3000000000000003E-5</v>
      </c>
      <c r="M512" s="52">
        <v>1</v>
      </c>
      <c r="N512" s="52"/>
      <c r="O512" s="52">
        <v>0</v>
      </c>
      <c r="P512" s="52">
        <v>0</v>
      </c>
      <c r="Q512" s="52">
        <v>21</v>
      </c>
      <c r="R512" s="52"/>
      <c r="S512" s="52">
        <v>0</v>
      </c>
      <c r="T512" s="52">
        <v>0</v>
      </c>
      <c r="U512" s="52">
        <v>310</v>
      </c>
      <c r="V512" s="52">
        <f t="shared" si="22"/>
        <v>5.5005785999999999</v>
      </c>
      <c r="W512" s="52">
        <f t="shared" si="23"/>
        <v>5.5005785999999999</v>
      </c>
      <c r="X512" s="52">
        <f t="shared" si="24"/>
        <v>0</v>
      </c>
      <c r="Y512" s="52">
        <v>0</v>
      </c>
    </row>
    <row r="513" spans="1:25" x14ac:dyDescent="0.25">
      <c r="A513" s="52">
        <v>2007</v>
      </c>
      <c r="B513" s="52" t="s">
        <v>106</v>
      </c>
      <c r="C513" s="52" t="s">
        <v>115</v>
      </c>
      <c r="D513" s="52">
        <v>24222</v>
      </c>
      <c r="E513" s="52">
        <v>23923</v>
      </c>
      <c r="F513" s="52">
        <v>12</v>
      </c>
      <c r="G513" s="52" t="s">
        <v>102</v>
      </c>
      <c r="H513" s="52">
        <v>5077597</v>
      </c>
      <c r="I513" s="52" t="s">
        <v>91</v>
      </c>
      <c r="J513" s="52" t="s">
        <v>71</v>
      </c>
      <c r="K513" s="52">
        <v>73.3</v>
      </c>
      <c r="L513" s="52">
        <v>3.3000000000000003E-5</v>
      </c>
      <c r="M513" s="52">
        <v>1</v>
      </c>
      <c r="N513" s="52"/>
      <c r="O513" s="52">
        <v>0</v>
      </c>
      <c r="P513" s="52">
        <v>0</v>
      </c>
      <c r="Q513" s="52">
        <v>21</v>
      </c>
      <c r="R513" s="52"/>
      <c r="S513" s="52">
        <v>0</v>
      </c>
      <c r="T513" s="52">
        <v>0</v>
      </c>
      <c r="U513" s="52">
        <v>310</v>
      </c>
      <c r="V513" s="52">
        <f t="shared" si="22"/>
        <v>12282.1993833</v>
      </c>
      <c r="W513" s="52">
        <f t="shared" si="23"/>
        <v>12282.1993833</v>
      </c>
      <c r="X513" s="52">
        <f t="shared" si="24"/>
        <v>0</v>
      </c>
      <c r="Y513" s="52">
        <v>0</v>
      </c>
    </row>
    <row r="514" spans="1:25" x14ac:dyDescent="0.25">
      <c r="A514" s="52">
        <v>2007</v>
      </c>
      <c r="B514" s="52" t="s">
        <v>106</v>
      </c>
      <c r="C514" s="52" t="s">
        <v>115</v>
      </c>
      <c r="D514" s="52">
        <v>24222</v>
      </c>
      <c r="E514" s="52">
        <v>23924</v>
      </c>
      <c r="F514" s="52">
        <v>12</v>
      </c>
      <c r="G514" s="52" t="s">
        <v>102</v>
      </c>
      <c r="H514" s="52">
        <v>1035</v>
      </c>
      <c r="I514" s="52" t="s">
        <v>91</v>
      </c>
      <c r="J514" s="52" t="s">
        <v>71</v>
      </c>
      <c r="K514" s="52">
        <v>73.3</v>
      </c>
      <c r="L514" s="52">
        <v>3.3000000000000003E-5</v>
      </c>
      <c r="M514" s="52">
        <v>1</v>
      </c>
      <c r="N514" s="52"/>
      <c r="O514" s="52">
        <v>0</v>
      </c>
      <c r="P514" s="52">
        <v>0</v>
      </c>
      <c r="Q514" s="52">
        <v>21</v>
      </c>
      <c r="R514" s="52"/>
      <c r="S514" s="52">
        <v>0</v>
      </c>
      <c r="T514" s="52">
        <v>0</v>
      </c>
      <c r="U514" s="52">
        <v>310</v>
      </c>
      <c r="V514" s="52">
        <f t="shared" si="22"/>
        <v>2.5035615</v>
      </c>
      <c r="W514" s="52">
        <f t="shared" si="23"/>
        <v>2.5035615</v>
      </c>
      <c r="X514" s="52">
        <f t="shared" si="24"/>
        <v>0</v>
      </c>
      <c r="Y514" s="52">
        <v>0</v>
      </c>
    </row>
    <row r="515" spans="1:25" x14ac:dyDescent="0.25">
      <c r="A515" s="52">
        <v>2007</v>
      </c>
      <c r="B515" s="52" t="s">
        <v>106</v>
      </c>
      <c r="C515" s="52" t="s">
        <v>115</v>
      </c>
      <c r="D515" s="52">
        <v>24222</v>
      </c>
      <c r="E515" s="52">
        <v>23989</v>
      </c>
      <c r="F515" s="52">
        <v>0</v>
      </c>
      <c r="G515" s="52"/>
      <c r="H515" s="52">
        <v>290501</v>
      </c>
      <c r="I515" s="52" t="s">
        <v>91</v>
      </c>
      <c r="J515" s="52" t="s">
        <v>71</v>
      </c>
      <c r="K515" s="52">
        <v>73.3</v>
      </c>
      <c r="L515" s="52">
        <v>3.3000000000000003E-5</v>
      </c>
      <c r="M515" s="52">
        <v>1</v>
      </c>
      <c r="N515" s="52"/>
      <c r="O515" s="52">
        <v>0</v>
      </c>
      <c r="P515" s="52">
        <v>0</v>
      </c>
      <c r="Q515" s="52">
        <v>21</v>
      </c>
      <c r="R515" s="52"/>
      <c r="S515" s="52">
        <v>0</v>
      </c>
      <c r="T515" s="52">
        <v>0</v>
      </c>
      <c r="U515" s="52">
        <v>310</v>
      </c>
      <c r="V515" s="52">
        <f t="shared" ref="V515:V578" si="25">IF(F515=9,((H515*K515*L515*M515)+(H515*O515*P515*Q515)+(H515*S515*T515*U515))/1000, (H515*K515*L515*M515)+(H515*O515*P515*Q515)+(H515*S515*T515*U515))</f>
        <v>702.69286890000012</v>
      </c>
      <c r="W515" s="52">
        <f t="shared" ref="W515:W578" si="26">(V515-((O515*H515*P515*Q515)+(S515*H515*T515*U515))/M515)</f>
        <v>702.69286890000012</v>
      </c>
      <c r="X515" s="52">
        <f t="shared" si="24"/>
        <v>0</v>
      </c>
      <c r="Y515" s="52">
        <v>0</v>
      </c>
    </row>
    <row r="516" spans="1:25" x14ac:dyDescent="0.25">
      <c r="A516" s="52">
        <v>2007</v>
      </c>
      <c r="B516" s="52" t="s">
        <v>106</v>
      </c>
      <c r="C516" s="52" t="s">
        <v>115</v>
      </c>
      <c r="D516" s="52">
        <v>24223</v>
      </c>
      <c r="E516" s="52">
        <v>23903</v>
      </c>
      <c r="F516" s="52">
        <v>12</v>
      </c>
      <c r="G516" s="52" t="s">
        <v>102</v>
      </c>
      <c r="H516" s="52">
        <v>704136</v>
      </c>
      <c r="I516" s="52" t="s">
        <v>91</v>
      </c>
      <c r="J516" s="52" t="s">
        <v>71</v>
      </c>
      <c r="K516" s="52">
        <v>73.3</v>
      </c>
      <c r="L516" s="52">
        <v>3.3000000000000003E-5</v>
      </c>
      <c r="M516" s="52">
        <v>1</v>
      </c>
      <c r="N516" s="52"/>
      <c r="O516" s="52">
        <v>0</v>
      </c>
      <c r="P516" s="52">
        <v>0</v>
      </c>
      <c r="Q516" s="52">
        <v>21</v>
      </c>
      <c r="R516" s="52"/>
      <c r="S516" s="52">
        <v>0</v>
      </c>
      <c r="T516" s="52">
        <v>0</v>
      </c>
      <c r="U516" s="52">
        <v>310</v>
      </c>
      <c r="V516" s="52">
        <f t="shared" si="25"/>
        <v>1703.2345703999999</v>
      </c>
      <c r="W516" s="52">
        <f t="shared" si="26"/>
        <v>1703.2345703999999</v>
      </c>
      <c r="X516" s="52">
        <f t="shared" si="24"/>
        <v>0</v>
      </c>
      <c r="Y516" s="52">
        <v>0</v>
      </c>
    </row>
    <row r="517" spans="1:25" x14ac:dyDescent="0.25">
      <c r="A517" s="52">
        <v>2007</v>
      </c>
      <c r="B517" s="52" t="s">
        <v>106</v>
      </c>
      <c r="C517" s="52" t="s">
        <v>115</v>
      </c>
      <c r="D517" s="52">
        <v>24223</v>
      </c>
      <c r="E517" s="52">
        <v>23908</v>
      </c>
      <c r="F517" s="52">
        <v>12</v>
      </c>
      <c r="G517" s="52" t="s">
        <v>102</v>
      </c>
      <c r="H517" s="52">
        <v>49464</v>
      </c>
      <c r="I517" s="52" t="s">
        <v>91</v>
      </c>
      <c r="J517" s="52" t="s">
        <v>71</v>
      </c>
      <c r="K517" s="52">
        <v>73.3</v>
      </c>
      <c r="L517" s="52">
        <v>3.3000000000000003E-5</v>
      </c>
      <c r="M517" s="52">
        <v>1</v>
      </c>
      <c r="N517" s="52"/>
      <c r="O517" s="52">
        <v>0</v>
      </c>
      <c r="P517" s="52">
        <v>0</v>
      </c>
      <c r="Q517" s="52">
        <v>21</v>
      </c>
      <c r="R517" s="52"/>
      <c r="S517" s="52">
        <v>0</v>
      </c>
      <c r="T517" s="52">
        <v>0</v>
      </c>
      <c r="U517" s="52">
        <v>310</v>
      </c>
      <c r="V517" s="52">
        <f t="shared" si="25"/>
        <v>119.6484696</v>
      </c>
      <c r="W517" s="52">
        <f t="shared" si="26"/>
        <v>119.6484696</v>
      </c>
      <c r="X517" s="52">
        <f t="shared" si="24"/>
        <v>0</v>
      </c>
      <c r="Y517" s="52">
        <v>0</v>
      </c>
    </row>
    <row r="518" spans="1:25" x14ac:dyDescent="0.25">
      <c r="A518" s="52">
        <v>2007</v>
      </c>
      <c r="B518" s="52" t="s">
        <v>106</v>
      </c>
      <c r="C518" s="52" t="s">
        <v>115</v>
      </c>
      <c r="D518" s="52">
        <v>24223</v>
      </c>
      <c r="E518" s="52">
        <v>23908</v>
      </c>
      <c r="F518" s="52">
        <v>12</v>
      </c>
      <c r="G518" s="52" t="s">
        <v>102</v>
      </c>
      <c r="H518" s="52">
        <v>140197.1</v>
      </c>
      <c r="I518" s="52" t="s">
        <v>91</v>
      </c>
      <c r="J518" s="52" t="s">
        <v>71</v>
      </c>
      <c r="K518" s="52">
        <v>73.3</v>
      </c>
      <c r="L518" s="52">
        <v>3.3000000000000003E-5</v>
      </c>
      <c r="M518" s="52">
        <v>1</v>
      </c>
      <c r="N518" s="52"/>
      <c r="O518" s="52">
        <v>0</v>
      </c>
      <c r="P518" s="52">
        <v>0</v>
      </c>
      <c r="Q518" s="52">
        <v>21</v>
      </c>
      <c r="R518" s="52"/>
      <c r="S518" s="52">
        <v>0</v>
      </c>
      <c r="T518" s="52">
        <v>0</v>
      </c>
      <c r="U518" s="52">
        <v>310</v>
      </c>
      <c r="V518" s="52">
        <f t="shared" si="25"/>
        <v>339.12276519</v>
      </c>
      <c r="W518" s="52">
        <f t="shared" si="26"/>
        <v>339.12276519</v>
      </c>
      <c r="X518" s="52">
        <f t="shared" si="24"/>
        <v>0</v>
      </c>
      <c r="Y518" s="52">
        <v>0</v>
      </c>
    </row>
    <row r="519" spans="1:25" x14ac:dyDescent="0.25">
      <c r="A519" s="52">
        <v>2007</v>
      </c>
      <c r="B519" s="52" t="s">
        <v>106</v>
      </c>
      <c r="C519" s="52" t="s">
        <v>115</v>
      </c>
      <c r="D519" s="52">
        <v>24223</v>
      </c>
      <c r="E519" s="52">
        <v>23908</v>
      </c>
      <c r="F519" s="52">
        <v>12</v>
      </c>
      <c r="G519" s="52" t="s">
        <v>102</v>
      </c>
      <c r="H519" s="52">
        <v>21313.439999999999</v>
      </c>
      <c r="I519" s="52" t="s">
        <v>91</v>
      </c>
      <c r="J519" s="52" t="s">
        <v>71</v>
      </c>
      <c r="K519" s="52">
        <v>73.3</v>
      </c>
      <c r="L519" s="52">
        <v>3.3000000000000003E-5</v>
      </c>
      <c r="M519" s="52">
        <v>1</v>
      </c>
      <c r="N519" s="52"/>
      <c r="O519" s="52">
        <v>0</v>
      </c>
      <c r="P519" s="52">
        <v>0</v>
      </c>
      <c r="Q519" s="52">
        <v>21</v>
      </c>
      <c r="R519" s="52"/>
      <c r="S519" s="52">
        <v>0</v>
      </c>
      <c r="T519" s="52">
        <v>0</v>
      </c>
      <c r="U519" s="52">
        <v>310</v>
      </c>
      <c r="V519" s="52">
        <f t="shared" si="25"/>
        <v>51.555080015999998</v>
      </c>
      <c r="W519" s="52">
        <f t="shared" si="26"/>
        <v>51.555080015999998</v>
      </c>
      <c r="X519" s="52">
        <f t="shared" si="24"/>
        <v>0</v>
      </c>
      <c r="Y519" s="52">
        <v>0</v>
      </c>
    </row>
    <row r="520" spans="1:25" x14ac:dyDescent="0.25">
      <c r="A520" s="52">
        <v>2007</v>
      </c>
      <c r="B520" s="52" t="s">
        <v>106</v>
      </c>
      <c r="C520" s="52" t="s">
        <v>115</v>
      </c>
      <c r="D520" s="52">
        <v>24229</v>
      </c>
      <c r="E520" s="52">
        <v>23903</v>
      </c>
      <c r="F520" s="52">
        <v>12</v>
      </c>
      <c r="G520" s="52" t="s">
        <v>102</v>
      </c>
      <c r="H520" s="52">
        <v>41000</v>
      </c>
      <c r="I520" s="52" t="s">
        <v>91</v>
      </c>
      <c r="J520" s="52" t="s">
        <v>71</v>
      </c>
      <c r="K520" s="52">
        <v>73.3</v>
      </c>
      <c r="L520" s="52">
        <v>3.3000000000000003E-5</v>
      </c>
      <c r="M520" s="52">
        <v>1</v>
      </c>
      <c r="N520" s="52"/>
      <c r="O520" s="52">
        <v>0</v>
      </c>
      <c r="P520" s="52">
        <v>0</v>
      </c>
      <c r="Q520" s="52">
        <v>21</v>
      </c>
      <c r="R520" s="52"/>
      <c r="S520" s="52">
        <v>0</v>
      </c>
      <c r="T520" s="52">
        <v>0</v>
      </c>
      <c r="U520" s="52">
        <v>310</v>
      </c>
      <c r="V520" s="52">
        <f t="shared" si="25"/>
        <v>99.174900000000008</v>
      </c>
      <c r="W520" s="52">
        <f t="shared" si="26"/>
        <v>99.174900000000008</v>
      </c>
      <c r="X520" s="52">
        <f t="shared" si="24"/>
        <v>0</v>
      </c>
      <c r="Y520" s="52">
        <v>0</v>
      </c>
    </row>
    <row r="521" spans="1:25" x14ac:dyDescent="0.25">
      <c r="A521" s="52">
        <v>2007</v>
      </c>
      <c r="B521" s="52" t="s">
        <v>106</v>
      </c>
      <c r="C521" s="52" t="s">
        <v>115</v>
      </c>
      <c r="D521" s="52">
        <v>24229</v>
      </c>
      <c r="E521" s="52">
        <v>23903</v>
      </c>
      <c r="F521" s="52">
        <v>12</v>
      </c>
      <c r="G521" s="52" t="s">
        <v>102</v>
      </c>
      <c r="H521" s="52">
        <v>243242.4</v>
      </c>
      <c r="I521" s="52" t="s">
        <v>91</v>
      </c>
      <c r="J521" s="52" t="s">
        <v>71</v>
      </c>
      <c r="K521" s="52">
        <v>73.3</v>
      </c>
      <c r="L521" s="52">
        <v>3.3000000000000003E-5</v>
      </c>
      <c r="M521" s="52">
        <v>1</v>
      </c>
      <c r="N521" s="52"/>
      <c r="O521" s="52">
        <v>0</v>
      </c>
      <c r="P521" s="52">
        <v>0</v>
      </c>
      <c r="Q521" s="52">
        <v>21</v>
      </c>
      <c r="R521" s="52"/>
      <c r="S521" s="52">
        <v>0</v>
      </c>
      <c r="T521" s="52">
        <v>0</v>
      </c>
      <c r="U521" s="52">
        <v>310</v>
      </c>
      <c r="V521" s="52">
        <f t="shared" si="25"/>
        <v>588.37904135999997</v>
      </c>
      <c r="W521" s="52">
        <f t="shared" si="26"/>
        <v>588.37904135999997</v>
      </c>
      <c r="X521" s="52">
        <f t="shared" si="24"/>
        <v>0</v>
      </c>
      <c r="Y521" s="52">
        <v>0</v>
      </c>
    </row>
    <row r="522" spans="1:25" x14ac:dyDescent="0.25">
      <c r="A522" s="52">
        <v>2007</v>
      </c>
      <c r="B522" s="52" t="s">
        <v>106</v>
      </c>
      <c r="C522" s="52" t="s">
        <v>115</v>
      </c>
      <c r="D522" s="52">
        <v>24229</v>
      </c>
      <c r="E522" s="52">
        <v>23908</v>
      </c>
      <c r="F522" s="52">
        <v>12</v>
      </c>
      <c r="G522" s="52" t="s">
        <v>102</v>
      </c>
      <c r="H522" s="52">
        <v>611968</v>
      </c>
      <c r="I522" s="52" t="s">
        <v>91</v>
      </c>
      <c r="J522" s="52" t="s">
        <v>71</v>
      </c>
      <c r="K522" s="52">
        <v>73.3</v>
      </c>
      <c r="L522" s="52">
        <v>3.3000000000000003E-5</v>
      </c>
      <c r="M522" s="52">
        <v>1</v>
      </c>
      <c r="N522" s="52"/>
      <c r="O522" s="52">
        <v>0</v>
      </c>
      <c r="P522" s="52">
        <v>0</v>
      </c>
      <c r="Q522" s="52">
        <v>21</v>
      </c>
      <c r="R522" s="52"/>
      <c r="S522" s="52">
        <v>0</v>
      </c>
      <c r="T522" s="52">
        <v>0</v>
      </c>
      <c r="U522" s="52">
        <v>310</v>
      </c>
      <c r="V522" s="52">
        <f t="shared" si="25"/>
        <v>1480.2893952000002</v>
      </c>
      <c r="W522" s="52">
        <f t="shared" si="26"/>
        <v>1480.2893952000002</v>
      </c>
      <c r="X522" s="52">
        <f t="shared" si="24"/>
        <v>0</v>
      </c>
      <c r="Y522" s="52">
        <v>0</v>
      </c>
    </row>
    <row r="523" spans="1:25" x14ac:dyDescent="0.25">
      <c r="A523" s="52">
        <v>2007</v>
      </c>
      <c r="B523" s="52" t="s">
        <v>106</v>
      </c>
      <c r="C523" s="52" t="s">
        <v>115</v>
      </c>
      <c r="D523" s="52">
        <v>24229</v>
      </c>
      <c r="E523" s="52">
        <v>23922</v>
      </c>
      <c r="F523" s="52">
        <v>12</v>
      </c>
      <c r="G523" s="52" t="s">
        <v>102</v>
      </c>
      <c r="H523" s="52">
        <v>38820.400000000001</v>
      </c>
      <c r="I523" s="52" t="s">
        <v>91</v>
      </c>
      <c r="J523" s="52" t="s">
        <v>71</v>
      </c>
      <c r="K523" s="52">
        <v>73.3</v>
      </c>
      <c r="L523" s="52">
        <v>3.3000000000000003E-5</v>
      </c>
      <c r="M523" s="52">
        <v>1</v>
      </c>
      <c r="N523" s="52"/>
      <c r="O523" s="52">
        <v>0</v>
      </c>
      <c r="P523" s="52">
        <v>0</v>
      </c>
      <c r="Q523" s="52">
        <v>21</v>
      </c>
      <c r="R523" s="52"/>
      <c r="S523" s="52">
        <v>0</v>
      </c>
      <c r="T523" s="52">
        <v>0</v>
      </c>
      <c r="U523" s="52">
        <v>310</v>
      </c>
      <c r="V523" s="52">
        <f t="shared" si="25"/>
        <v>93.902665560000003</v>
      </c>
      <c r="W523" s="52">
        <f t="shared" si="26"/>
        <v>93.902665560000003</v>
      </c>
      <c r="X523" s="52">
        <f t="shared" si="24"/>
        <v>0</v>
      </c>
      <c r="Y523" s="52">
        <v>0</v>
      </c>
    </row>
    <row r="524" spans="1:25" x14ac:dyDescent="0.25">
      <c r="A524" s="52">
        <v>2007</v>
      </c>
      <c r="B524" s="52" t="s">
        <v>106</v>
      </c>
      <c r="C524" s="52" t="s">
        <v>115</v>
      </c>
      <c r="D524" s="52">
        <v>24229</v>
      </c>
      <c r="E524" s="52">
        <v>23922</v>
      </c>
      <c r="F524" s="52">
        <v>12</v>
      </c>
      <c r="G524" s="52" t="s">
        <v>102</v>
      </c>
      <c r="H524" s="52">
        <v>10000</v>
      </c>
      <c r="I524" s="52" t="s">
        <v>91</v>
      </c>
      <c r="J524" s="52" t="s">
        <v>71</v>
      </c>
      <c r="K524" s="52">
        <v>73.3</v>
      </c>
      <c r="L524" s="52">
        <v>3.3000000000000003E-5</v>
      </c>
      <c r="M524" s="52">
        <v>1</v>
      </c>
      <c r="N524" s="52"/>
      <c r="O524" s="52">
        <v>0</v>
      </c>
      <c r="P524" s="52">
        <v>0</v>
      </c>
      <c r="Q524" s="52">
        <v>21</v>
      </c>
      <c r="R524" s="52"/>
      <c r="S524" s="52">
        <v>0</v>
      </c>
      <c r="T524" s="52">
        <v>0</v>
      </c>
      <c r="U524" s="52">
        <v>310</v>
      </c>
      <c r="V524" s="52">
        <f t="shared" si="25"/>
        <v>24.189000000000004</v>
      </c>
      <c r="W524" s="52">
        <f t="shared" si="26"/>
        <v>24.189000000000004</v>
      </c>
      <c r="X524" s="52">
        <f t="shared" si="24"/>
        <v>0</v>
      </c>
      <c r="Y524" s="52">
        <v>0</v>
      </c>
    </row>
    <row r="525" spans="1:25" x14ac:dyDescent="0.25">
      <c r="A525" s="52">
        <v>2007</v>
      </c>
      <c r="B525" s="52" t="s">
        <v>106</v>
      </c>
      <c r="C525" s="52" t="s">
        <v>115</v>
      </c>
      <c r="D525" s="52">
        <v>24229</v>
      </c>
      <c r="E525" s="52">
        <v>23922</v>
      </c>
      <c r="F525" s="52">
        <v>12</v>
      </c>
      <c r="G525" s="52" t="s">
        <v>102</v>
      </c>
      <c r="H525" s="52">
        <v>176889.1</v>
      </c>
      <c r="I525" s="52" t="s">
        <v>91</v>
      </c>
      <c r="J525" s="52" t="s">
        <v>71</v>
      </c>
      <c r="K525" s="52">
        <v>73.3</v>
      </c>
      <c r="L525" s="52">
        <v>3.3000000000000003E-5</v>
      </c>
      <c r="M525" s="52">
        <v>1</v>
      </c>
      <c r="N525" s="52"/>
      <c r="O525" s="52">
        <v>0</v>
      </c>
      <c r="P525" s="52">
        <v>0</v>
      </c>
      <c r="Q525" s="52">
        <v>21</v>
      </c>
      <c r="R525" s="52"/>
      <c r="S525" s="52">
        <v>0</v>
      </c>
      <c r="T525" s="52">
        <v>0</v>
      </c>
      <c r="U525" s="52">
        <v>310</v>
      </c>
      <c r="V525" s="52">
        <f t="shared" si="25"/>
        <v>427.87704399</v>
      </c>
      <c r="W525" s="52">
        <f t="shared" si="26"/>
        <v>427.87704399</v>
      </c>
      <c r="X525" s="52">
        <f t="shared" si="24"/>
        <v>0</v>
      </c>
      <c r="Y525" s="52">
        <v>0</v>
      </c>
    </row>
    <row r="526" spans="1:25" x14ac:dyDescent="0.25">
      <c r="A526" s="52">
        <v>2007</v>
      </c>
      <c r="B526" s="52" t="s">
        <v>106</v>
      </c>
      <c r="C526" s="52" t="s">
        <v>115</v>
      </c>
      <c r="D526" s="52">
        <v>24232</v>
      </c>
      <c r="E526" s="52">
        <v>23903</v>
      </c>
      <c r="F526" s="52">
        <v>12</v>
      </c>
      <c r="G526" s="52" t="s">
        <v>102</v>
      </c>
      <c r="H526" s="52">
        <v>1809.24</v>
      </c>
      <c r="I526" s="52" t="s">
        <v>91</v>
      </c>
      <c r="J526" s="52" t="s">
        <v>71</v>
      </c>
      <c r="K526" s="52">
        <v>73.3</v>
      </c>
      <c r="L526" s="52">
        <v>3.3000000000000003E-5</v>
      </c>
      <c r="M526" s="52">
        <v>1</v>
      </c>
      <c r="N526" s="52"/>
      <c r="O526" s="52">
        <v>0</v>
      </c>
      <c r="P526" s="52">
        <v>0</v>
      </c>
      <c r="Q526" s="52">
        <v>21</v>
      </c>
      <c r="R526" s="52"/>
      <c r="S526" s="52">
        <v>0</v>
      </c>
      <c r="T526" s="52">
        <v>0</v>
      </c>
      <c r="U526" s="52">
        <v>310</v>
      </c>
      <c r="V526" s="52">
        <f t="shared" si="25"/>
        <v>4.3763706359999999</v>
      </c>
      <c r="W526" s="52">
        <f t="shared" si="26"/>
        <v>4.3763706359999999</v>
      </c>
      <c r="X526" s="52">
        <f t="shared" si="24"/>
        <v>0</v>
      </c>
      <c r="Y526" s="52">
        <v>0</v>
      </c>
    </row>
    <row r="527" spans="1:25" x14ac:dyDescent="0.25">
      <c r="A527" s="52">
        <v>2007</v>
      </c>
      <c r="B527" s="52" t="s">
        <v>106</v>
      </c>
      <c r="C527" s="52" t="s">
        <v>115</v>
      </c>
      <c r="D527" s="52">
        <v>24232</v>
      </c>
      <c r="E527" s="52">
        <v>23989</v>
      </c>
      <c r="F527" s="52">
        <v>0</v>
      </c>
      <c r="G527" s="52"/>
      <c r="H527" s="52">
        <v>252939.3</v>
      </c>
      <c r="I527" s="52" t="s">
        <v>91</v>
      </c>
      <c r="J527" s="52" t="s">
        <v>71</v>
      </c>
      <c r="K527" s="52">
        <v>73.3</v>
      </c>
      <c r="L527" s="52">
        <v>3.3000000000000003E-5</v>
      </c>
      <c r="M527" s="52">
        <v>1</v>
      </c>
      <c r="N527" s="52"/>
      <c r="O527" s="52">
        <v>0</v>
      </c>
      <c r="P527" s="52">
        <v>0</v>
      </c>
      <c r="Q527" s="52">
        <v>21</v>
      </c>
      <c r="R527" s="52"/>
      <c r="S527" s="52">
        <v>0</v>
      </c>
      <c r="T527" s="52">
        <v>0</v>
      </c>
      <c r="U527" s="52">
        <v>310</v>
      </c>
      <c r="V527" s="52">
        <f t="shared" si="25"/>
        <v>611.83487276999995</v>
      </c>
      <c r="W527" s="52">
        <f t="shared" si="26"/>
        <v>611.83487276999995</v>
      </c>
      <c r="X527" s="52">
        <f t="shared" si="24"/>
        <v>0</v>
      </c>
      <c r="Y527" s="52">
        <v>0</v>
      </c>
    </row>
    <row r="528" spans="1:25" x14ac:dyDescent="0.25">
      <c r="A528" s="52">
        <v>2007</v>
      </c>
      <c r="B528" s="52" t="s">
        <v>106</v>
      </c>
      <c r="C528" s="52" t="s">
        <v>115</v>
      </c>
      <c r="D528" s="52">
        <v>24233</v>
      </c>
      <c r="E528" s="52">
        <v>23903</v>
      </c>
      <c r="F528" s="52">
        <v>12</v>
      </c>
      <c r="G528" s="52" t="s">
        <v>102</v>
      </c>
      <c r="H528" s="52">
        <v>28</v>
      </c>
      <c r="I528" s="52" t="s">
        <v>91</v>
      </c>
      <c r="J528" s="52" t="s">
        <v>71</v>
      </c>
      <c r="K528" s="52">
        <v>73.3</v>
      </c>
      <c r="L528" s="52">
        <v>3.3000000000000003E-5</v>
      </c>
      <c r="M528" s="52">
        <v>1</v>
      </c>
      <c r="N528" s="52"/>
      <c r="O528" s="52">
        <v>0</v>
      </c>
      <c r="P528" s="52">
        <v>0</v>
      </c>
      <c r="Q528" s="52">
        <v>21</v>
      </c>
      <c r="R528" s="52"/>
      <c r="S528" s="52">
        <v>0</v>
      </c>
      <c r="T528" s="52">
        <v>0</v>
      </c>
      <c r="U528" s="52">
        <v>310</v>
      </c>
      <c r="V528" s="52">
        <f t="shared" si="25"/>
        <v>6.7729200000000003E-2</v>
      </c>
      <c r="W528" s="52">
        <f t="shared" si="26"/>
        <v>6.7729200000000003E-2</v>
      </c>
      <c r="X528" s="52">
        <f t="shared" si="24"/>
        <v>0</v>
      </c>
      <c r="Y528" s="52">
        <v>0</v>
      </c>
    </row>
    <row r="529" spans="1:25" x14ac:dyDescent="0.25">
      <c r="A529" s="52">
        <v>2007</v>
      </c>
      <c r="B529" s="52" t="s">
        <v>106</v>
      </c>
      <c r="C529" s="52" t="s">
        <v>115</v>
      </c>
      <c r="D529" s="52">
        <v>24233</v>
      </c>
      <c r="E529" s="52">
        <v>23907</v>
      </c>
      <c r="F529" s="52">
        <v>12</v>
      </c>
      <c r="G529" s="52" t="s">
        <v>102</v>
      </c>
      <c r="H529" s="52">
        <v>12993</v>
      </c>
      <c r="I529" s="52" t="s">
        <v>91</v>
      </c>
      <c r="J529" s="52" t="s">
        <v>71</v>
      </c>
      <c r="K529" s="52">
        <v>73.3</v>
      </c>
      <c r="L529" s="52">
        <v>3.3000000000000003E-5</v>
      </c>
      <c r="M529" s="52">
        <v>1</v>
      </c>
      <c r="N529" s="52"/>
      <c r="O529" s="52">
        <v>0</v>
      </c>
      <c r="P529" s="52">
        <v>0</v>
      </c>
      <c r="Q529" s="52">
        <v>21</v>
      </c>
      <c r="R529" s="52"/>
      <c r="S529" s="52">
        <v>0</v>
      </c>
      <c r="T529" s="52">
        <v>0</v>
      </c>
      <c r="U529" s="52">
        <v>310</v>
      </c>
      <c r="V529" s="52">
        <f t="shared" si="25"/>
        <v>31.428767699999998</v>
      </c>
      <c r="W529" s="52">
        <f t="shared" si="26"/>
        <v>31.428767699999998</v>
      </c>
      <c r="X529" s="52">
        <f t="shared" si="24"/>
        <v>0</v>
      </c>
      <c r="Y529" s="52">
        <v>0</v>
      </c>
    </row>
    <row r="530" spans="1:25" x14ac:dyDescent="0.25">
      <c r="A530" s="52">
        <v>2007</v>
      </c>
      <c r="B530" s="52" t="s">
        <v>106</v>
      </c>
      <c r="C530" s="52" t="s">
        <v>115</v>
      </c>
      <c r="D530" s="52">
        <v>24233</v>
      </c>
      <c r="E530" s="52">
        <v>23908</v>
      </c>
      <c r="F530" s="52">
        <v>12</v>
      </c>
      <c r="G530" s="52" t="s">
        <v>102</v>
      </c>
      <c r="H530" s="52">
        <v>6460730</v>
      </c>
      <c r="I530" s="52" t="s">
        <v>91</v>
      </c>
      <c r="J530" s="52" t="s">
        <v>71</v>
      </c>
      <c r="K530" s="52">
        <v>73.3</v>
      </c>
      <c r="L530" s="52">
        <v>3.3000000000000003E-5</v>
      </c>
      <c r="M530" s="52">
        <v>1</v>
      </c>
      <c r="N530" s="52"/>
      <c r="O530" s="52">
        <v>0</v>
      </c>
      <c r="P530" s="52">
        <v>0</v>
      </c>
      <c r="Q530" s="52">
        <v>21</v>
      </c>
      <c r="R530" s="52"/>
      <c r="S530" s="52">
        <v>0</v>
      </c>
      <c r="T530" s="52">
        <v>0</v>
      </c>
      <c r="U530" s="52">
        <v>310</v>
      </c>
      <c r="V530" s="52">
        <f t="shared" si="25"/>
        <v>15627.859797000001</v>
      </c>
      <c r="W530" s="52">
        <f t="shared" si="26"/>
        <v>15627.859797000001</v>
      </c>
      <c r="X530" s="52">
        <f t="shared" si="24"/>
        <v>0</v>
      </c>
      <c r="Y530" s="52">
        <v>0</v>
      </c>
    </row>
    <row r="531" spans="1:25" x14ac:dyDescent="0.25">
      <c r="A531" s="52">
        <v>2007</v>
      </c>
      <c r="B531" s="52" t="s">
        <v>106</v>
      </c>
      <c r="C531" s="52" t="s">
        <v>115</v>
      </c>
      <c r="D531" s="52">
        <v>24233</v>
      </c>
      <c r="E531" s="52">
        <v>23908</v>
      </c>
      <c r="F531" s="52">
        <v>12</v>
      </c>
      <c r="G531" s="52" t="s">
        <v>102</v>
      </c>
      <c r="H531" s="52">
        <v>546191.9</v>
      </c>
      <c r="I531" s="52" t="s">
        <v>91</v>
      </c>
      <c r="J531" s="52" t="s">
        <v>71</v>
      </c>
      <c r="K531" s="52">
        <v>73.3</v>
      </c>
      <c r="L531" s="52">
        <v>3.3000000000000003E-5</v>
      </c>
      <c r="M531" s="52">
        <v>1</v>
      </c>
      <c r="N531" s="52"/>
      <c r="O531" s="52">
        <v>0</v>
      </c>
      <c r="P531" s="52">
        <v>0</v>
      </c>
      <c r="Q531" s="52">
        <v>21</v>
      </c>
      <c r="R531" s="52"/>
      <c r="S531" s="52">
        <v>0</v>
      </c>
      <c r="T531" s="52">
        <v>0</v>
      </c>
      <c r="U531" s="52">
        <v>310</v>
      </c>
      <c r="V531" s="52">
        <f t="shared" si="25"/>
        <v>1321.1835869100003</v>
      </c>
      <c r="W531" s="52">
        <f t="shared" si="26"/>
        <v>1321.1835869100003</v>
      </c>
      <c r="X531" s="52">
        <f t="shared" si="24"/>
        <v>0</v>
      </c>
      <c r="Y531" s="52">
        <v>0</v>
      </c>
    </row>
    <row r="532" spans="1:25" x14ac:dyDescent="0.25">
      <c r="A532" s="52">
        <v>2007</v>
      </c>
      <c r="B532" s="52" t="s">
        <v>106</v>
      </c>
      <c r="C532" s="52" t="s">
        <v>115</v>
      </c>
      <c r="D532" s="52">
        <v>24233</v>
      </c>
      <c r="E532" s="52">
        <v>23908</v>
      </c>
      <c r="F532" s="52">
        <v>12</v>
      </c>
      <c r="G532" s="52" t="s">
        <v>102</v>
      </c>
      <c r="H532" s="52">
        <v>11324</v>
      </c>
      <c r="I532" s="52" t="s">
        <v>91</v>
      </c>
      <c r="J532" s="52" t="s">
        <v>71</v>
      </c>
      <c r="K532" s="52">
        <v>73.3</v>
      </c>
      <c r="L532" s="52">
        <v>3.3000000000000003E-5</v>
      </c>
      <c r="M532" s="52">
        <v>1</v>
      </c>
      <c r="N532" s="52"/>
      <c r="O532" s="52">
        <v>0</v>
      </c>
      <c r="P532" s="52">
        <v>0</v>
      </c>
      <c r="Q532" s="52">
        <v>21</v>
      </c>
      <c r="R532" s="52"/>
      <c r="S532" s="52">
        <v>0</v>
      </c>
      <c r="T532" s="52">
        <v>0</v>
      </c>
      <c r="U532" s="52">
        <v>310</v>
      </c>
      <c r="V532" s="52">
        <f t="shared" si="25"/>
        <v>27.391623599999999</v>
      </c>
      <c r="W532" s="52">
        <f t="shared" si="26"/>
        <v>27.391623599999999</v>
      </c>
      <c r="X532" s="52">
        <f t="shared" si="24"/>
        <v>0</v>
      </c>
      <c r="Y532" s="52">
        <v>0</v>
      </c>
    </row>
    <row r="533" spans="1:25" x14ac:dyDescent="0.25">
      <c r="A533" s="52">
        <v>2007</v>
      </c>
      <c r="B533" s="52" t="s">
        <v>106</v>
      </c>
      <c r="C533" s="52" t="s">
        <v>115</v>
      </c>
      <c r="D533" s="52">
        <v>24233</v>
      </c>
      <c r="E533" s="52">
        <v>23908</v>
      </c>
      <c r="F533" s="52">
        <v>12</v>
      </c>
      <c r="G533" s="52" t="s">
        <v>102</v>
      </c>
      <c r="H533" s="52">
        <v>171496</v>
      </c>
      <c r="I533" s="52" t="s">
        <v>91</v>
      </c>
      <c r="J533" s="52" t="s">
        <v>71</v>
      </c>
      <c r="K533" s="52">
        <v>73.3</v>
      </c>
      <c r="L533" s="52">
        <v>3.3000000000000003E-5</v>
      </c>
      <c r="M533" s="52">
        <v>1</v>
      </c>
      <c r="N533" s="52"/>
      <c r="O533" s="52">
        <v>0</v>
      </c>
      <c r="P533" s="52">
        <v>0</v>
      </c>
      <c r="Q533" s="52">
        <v>21</v>
      </c>
      <c r="R533" s="52"/>
      <c r="S533" s="52">
        <v>0</v>
      </c>
      <c r="T533" s="52">
        <v>0</v>
      </c>
      <c r="U533" s="52">
        <v>310</v>
      </c>
      <c r="V533" s="52">
        <f t="shared" si="25"/>
        <v>414.8316744</v>
      </c>
      <c r="W533" s="52">
        <f t="shared" si="26"/>
        <v>414.8316744</v>
      </c>
      <c r="X533" s="52">
        <f t="shared" si="24"/>
        <v>0</v>
      </c>
      <c r="Y533" s="52">
        <v>0</v>
      </c>
    </row>
    <row r="534" spans="1:25" x14ac:dyDescent="0.25">
      <c r="A534" s="52">
        <v>2007</v>
      </c>
      <c r="B534" s="52" t="s">
        <v>106</v>
      </c>
      <c r="C534" s="52" t="s">
        <v>115</v>
      </c>
      <c r="D534" s="52">
        <v>24233</v>
      </c>
      <c r="E534" s="52">
        <v>23908</v>
      </c>
      <c r="F534" s="52">
        <v>12</v>
      </c>
      <c r="G534" s="52" t="s">
        <v>102</v>
      </c>
      <c r="H534" s="52">
        <v>2763.5129999999999</v>
      </c>
      <c r="I534" s="52" t="s">
        <v>91</v>
      </c>
      <c r="J534" s="52" t="s">
        <v>71</v>
      </c>
      <c r="K534" s="52">
        <v>73.3</v>
      </c>
      <c r="L534" s="52">
        <v>3.3000000000000003E-5</v>
      </c>
      <c r="M534" s="52">
        <v>1</v>
      </c>
      <c r="N534" s="52"/>
      <c r="O534" s="52">
        <v>0</v>
      </c>
      <c r="P534" s="52">
        <v>0</v>
      </c>
      <c r="Q534" s="52">
        <v>21</v>
      </c>
      <c r="R534" s="52"/>
      <c r="S534" s="52">
        <v>0</v>
      </c>
      <c r="T534" s="52">
        <v>0</v>
      </c>
      <c r="U534" s="52">
        <v>310</v>
      </c>
      <c r="V534" s="52">
        <f t="shared" si="25"/>
        <v>6.6846615957000006</v>
      </c>
      <c r="W534" s="52">
        <f t="shared" si="26"/>
        <v>6.6846615957000006</v>
      </c>
      <c r="X534" s="52">
        <f t="shared" si="24"/>
        <v>0</v>
      </c>
      <c r="Y534" s="52">
        <v>0</v>
      </c>
    </row>
    <row r="535" spans="1:25" x14ac:dyDescent="0.25">
      <c r="A535" s="52">
        <v>2007</v>
      </c>
      <c r="B535" s="52" t="s">
        <v>106</v>
      </c>
      <c r="C535" s="52" t="s">
        <v>115</v>
      </c>
      <c r="D535" s="52">
        <v>24233</v>
      </c>
      <c r="E535" s="52">
        <v>23908</v>
      </c>
      <c r="F535" s="52">
        <v>12</v>
      </c>
      <c r="G535" s="52" t="s">
        <v>102</v>
      </c>
      <c r="H535" s="52">
        <v>14131.43</v>
      </c>
      <c r="I535" s="52" t="s">
        <v>91</v>
      </c>
      <c r="J535" s="52" t="s">
        <v>71</v>
      </c>
      <c r="K535" s="52">
        <v>73.3</v>
      </c>
      <c r="L535" s="52">
        <v>3.3000000000000003E-5</v>
      </c>
      <c r="M535" s="52">
        <v>1</v>
      </c>
      <c r="N535" s="52"/>
      <c r="O535" s="52">
        <v>0</v>
      </c>
      <c r="P535" s="52">
        <v>0</v>
      </c>
      <c r="Q535" s="52">
        <v>21</v>
      </c>
      <c r="R535" s="52"/>
      <c r="S535" s="52">
        <v>0</v>
      </c>
      <c r="T535" s="52">
        <v>0</v>
      </c>
      <c r="U535" s="52">
        <v>310</v>
      </c>
      <c r="V535" s="52">
        <f t="shared" si="25"/>
        <v>34.182516027000005</v>
      </c>
      <c r="W535" s="52">
        <f t="shared" si="26"/>
        <v>34.182516027000005</v>
      </c>
      <c r="X535" s="52">
        <f t="shared" si="24"/>
        <v>0</v>
      </c>
      <c r="Y535" s="52">
        <v>0</v>
      </c>
    </row>
    <row r="536" spans="1:25" x14ac:dyDescent="0.25">
      <c r="A536" s="52">
        <v>2007</v>
      </c>
      <c r="B536" s="52" t="s">
        <v>106</v>
      </c>
      <c r="C536" s="52" t="s">
        <v>115</v>
      </c>
      <c r="D536" s="52">
        <v>24233</v>
      </c>
      <c r="E536" s="52">
        <v>23922</v>
      </c>
      <c r="F536" s="52">
        <v>12</v>
      </c>
      <c r="G536" s="52" t="s">
        <v>102</v>
      </c>
      <c r="H536" s="52">
        <v>522.6</v>
      </c>
      <c r="I536" s="52" t="s">
        <v>91</v>
      </c>
      <c r="J536" s="52" t="s">
        <v>71</v>
      </c>
      <c r="K536" s="52">
        <v>73.3</v>
      </c>
      <c r="L536" s="52">
        <v>3.3000000000000003E-5</v>
      </c>
      <c r="M536" s="52">
        <v>1</v>
      </c>
      <c r="N536" s="52"/>
      <c r="O536" s="52">
        <v>0</v>
      </c>
      <c r="P536" s="52">
        <v>0</v>
      </c>
      <c r="Q536" s="52">
        <v>21</v>
      </c>
      <c r="R536" s="52"/>
      <c r="S536" s="52">
        <v>0</v>
      </c>
      <c r="T536" s="52">
        <v>0</v>
      </c>
      <c r="U536" s="52">
        <v>310</v>
      </c>
      <c r="V536" s="52">
        <f t="shared" si="25"/>
        <v>1.2641171400000002</v>
      </c>
      <c r="W536" s="52">
        <f t="shared" si="26"/>
        <v>1.2641171400000002</v>
      </c>
      <c r="X536" s="52">
        <f t="shared" si="24"/>
        <v>0</v>
      </c>
      <c r="Y536" s="52">
        <v>0</v>
      </c>
    </row>
    <row r="537" spans="1:25" x14ac:dyDescent="0.25">
      <c r="A537" s="52">
        <v>2007</v>
      </c>
      <c r="B537" s="52" t="s">
        <v>106</v>
      </c>
      <c r="C537" s="52" t="s">
        <v>115</v>
      </c>
      <c r="D537" s="52">
        <v>24241</v>
      </c>
      <c r="E537" s="52">
        <v>23908</v>
      </c>
      <c r="F537" s="52">
        <v>12</v>
      </c>
      <c r="G537" s="52" t="s">
        <v>102</v>
      </c>
      <c r="H537" s="52">
        <v>1587543</v>
      </c>
      <c r="I537" s="52" t="s">
        <v>91</v>
      </c>
      <c r="J537" s="52" t="s">
        <v>71</v>
      </c>
      <c r="K537" s="52">
        <v>73.3</v>
      </c>
      <c r="L537" s="52">
        <v>3.3000000000000003E-5</v>
      </c>
      <c r="M537" s="52">
        <v>1</v>
      </c>
      <c r="N537" s="52"/>
      <c r="O537" s="52">
        <v>0</v>
      </c>
      <c r="P537" s="52">
        <v>0</v>
      </c>
      <c r="Q537" s="52">
        <v>21</v>
      </c>
      <c r="R537" s="52"/>
      <c r="S537" s="52">
        <v>0</v>
      </c>
      <c r="T537" s="52">
        <v>0</v>
      </c>
      <c r="U537" s="52">
        <v>310</v>
      </c>
      <c r="V537" s="52">
        <f t="shared" si="25"/>
        <v>3840.1077627</v>
      </c>
      <c r="W537" s="52">
        <f t="shared" si="26"/>
        <v>3840.1077627</v>
      </c>
      <c r="X537" s="52">
        <f t="shared" si="24"/>
        <v>0</v>
      </c>
      <c r="Y537" s="52">
        <v>0</v>
      </c>
    </row>
    <row r="538" spans="1:25" x14ac:dyDescent="0.25">
      <c r="A538" s="52">
        <v>2007</v>
      </c>
      <c r="B538" s="52" t="s">
        <v>106</v>
      </c>
      <c r="C538" s="52" t="s">
        <v>115</v>
      </c>
      <c r="D538" s="52">
        <v>24241</v>
      </c>
      <c r="E538" s="52">
        <v>23911</v>
      </c>
      <c r="F538" s="52">
        <v>12</v>
      </c>
      <c r="G538" s="52" t="s">
        <v>102</v>
      </c>
      <c r="H538" s="52">
        <v>155.1</v>
      </c>
      <c r="I538" s="52" t="s">
        <v>91</v>
      </c>
      <c r="J538" s="52" t="s">
        <v>71</v>
      </c>
      <c r="K538" s="52">
        <v>73.3</v>
      </c>
      <c r="L538" s="52">
        <v>3.3000000000000003E-5</v>
      </c>
      <c r="M538" s="52">
        <v>1</v>
      </c>
      <c r="N538" s="52"/>
      <c r="O538" s="52">
        <v>0</v>
      </c>
      <c r="P538" s="52">
        <v>0</v>
      </c>
      <c r="Q538" s="52">
        <v>21</v>
      </c>
      <c r="R538" s="52"/>
      <c r="S538" s="52">
        <v>0</v>
      </c>
      <c r="T538" s="52">
        <v>0</v>
      </c>
      <c r="U538" s="52">
        <v>310</v>
      </c>
      <c r="V538" s="52">
        <f t="shared" si="25"/>
        <v>0.37517139000000005</v>
      </c>
      <c r="W538" s="52">
        <f t="shared" si="26"/>
        <v>0.37517139000000005</v>
      </c>
      <c r="X538" s="52">
        <f t="shared" si="24"/>
        <v>0</v>
      </c>
      <c r="Y538" s="52">
        <v>0</v>
      </c>
    </row>
    <row r="539" spans="1:25" x14ac:dyDescent="0.25">
      <c r="A539" s="52">
        <v>2007</v>
      </c>
      <c r="B539" s="52" t="s">
        <v>106</v>
      </c>
      <c r="C539" s="52" t="s">
        <v>115</v>
      </c>
      <c r="D539" s="52">
        <v>24241</v>
      </c>
      <c r="E539" s="52">
        <v>23922</v>
      </c>
      <c r="F539" s="52">
        <v>12</v>
      </c>
      <c r="G539" s="52" t="s">
        <v>102</v>
      </c>
      <c r="H539" s="52">
        <v>1082662</v>
      </c>
      <c r="I539" s="52" t="s">
        <v>91</v>
      </c>
      <c r="J539" s="52" t="s">
        <v>71</v>
      </c>
      <c r="K539" s="52">
        <v>73.3</v>
      </c>
      <c r="L539" s="52">
        <v>3.3000000000000003E-5</v>
      </c>
      <c r="M539" s="52">
        <v>1</v>
      </c>
      <c r="N539" s="52"/>
      <c r="O539" s="52">
        <v>0</v>
      </c>
      <c r="P539" s="52">
        <v>0</v>
      </c>
      <c r="Q539" s="52">
        <v>21</v>
      </c>
      <c r="R539" s="52"/>
      <c r="S539" s="52">
        <v>0</v>
      </c>
      <c r="T539" s="52">
        <v>0</v>
      </c>
      <c r="U539" s="52">
        <v>310</v>
      </c>
      <c r="V539" s="52">
        <f t="shared" si="25"/>
        <v>2618.8511118000001</v>
      </c>
      <c r="W539" s="52">
        <f t="shared" si="26"/>
        <v>2618.8511118000001</v>
      </c>
      <c r="X539" s="52">
        <f t="shared" si="24"/>
        <v>0</v>
      </c>
      <c r="Y539" s="52">
        <v>0</v>
      </c>
    </row>
    <row r="540" spans="1:25" x14ac:dyDescent="0.25">
      <c r="A540" s="52">
        <v>2007</v>
      </c>
      <c r="B540" s="52" t="s">
        <v>106</v>
      </c>
      <c r="C540" s="52" t="s">
        <v>115</v>
      </c>
      <c r="D540" s="52">
        <v>24241</v>
      </c>
      <c r="E540" s="52">
        <v>23922</v>
      </c>
      <c r="F540" s="52">
        <v>12</v>
      </c>
      <c r="G540" s="52" t="s">
        <v>102</v>
      </c>
      <c r="H540" s="52">
        <v>18028</v>
      </c>
      <c r="I540" s="52" t="s">
        <v>91</v>
      </c>
      <c r="J540" s="52" t="s">
        <v>71</v>
      </c>
      <c r="K540" s="52">
        <v>73.3</v>
      </c>
      <c r="L540" s="52">
        <v>3.3000000000000003E-5</v>
      </c>
      <c r="M540" s="52">
        <v>1</v>
      </c>
      <c r="N540" s="52"/>
      <c r="O540" s="52">
        <v>0</v>
      </c>
      <c r="P540" s="52">
        <v>0</v>
      </c>
      <c r="Q540" s="52">
        <v>21</v>
      </c>
      <c r="R540" s="52"/>
      <c r="S540" s="52">
        <v>0</v>
      </c>
      <c r="T540" s="52">
        <v>0</v>
      </c>
      <c r="U540" s="52">
        <v>310</v>
      </c>
      <c r="V540" s="52">
        <f t="shared" si="25"/>
        <v>43.607929200000001</v>
      </c>
      <c r="W540" s="52">
        <f t="shared" si="26"/>
        <v>43.607929200000001</v>
      </c>
      <c r="X540" s="52">
        <f t="shared" si="24"/>
        <v>0</v>
      </c>
      <c r="Y540" s="52">
        <v>0</v>
      </c>
    </row>
    <row r="541" spans="1:25" x14ac:dyDescent="0.25">
      <c r="A541" s="52">
        <v>2007</v>
      </c>
      <c r="B541" s="52" t="s">
        <v>106</v>
      </c>
      <c r="C541" s="52" t="s">
        <v>115</v>
      </c>
      <c r="D541" s="52">
        <v>24241</v>
      </c>
      <c r="E541" s="52">
        <v>23925</v>
      </c>
      <c r="F541" s="52">
        <v>12</v>
      </c>
      <c r="G541" s="52" t="s">
        <v>102</v>
      </c>
      <c r="H541" s="52">
        <v>121748.9</v>
      </c>
      <c r="I541" s="52" t="s">
        <v>91</v>
      </c>
      <c r="J541" s="52" t="s">
        <v>71</v>
      </c>
      <c r="K541" s="52">
        <v>73.3</v>
      </c>
      <c r="L541" s="52">
        <v>3.3000000000000003E-5</v>
      </c>
      <c r="M541" s="52">
        <v>1</v>
      </c>
      <c r="N541" s="52"/>
      <c r="O541" s="52">
        <v>0</v>
      </c>
      <c r="P541" s="52">
        <v>0</v>
      </c>
      <c r="Q541" s="52">
        <v>21</v>
      </c>
      <c r="R541" s="52"/>
      <c r="S541" s="52">
        <v>0</v>
      </c>
      <c r="T541" s="52">
        <v>0</v>
      </c>
      <c r="U541" s="52">
        <v>310</v>
      </c>
      <c r="V541" s="52">
        <f t="shared" si="25"/>
        <v>294.49841421000002</v>
      </c>
      <c r="W541" s="52">
        <f t="shared" si="26"/>
        <v>294.49841421000002</v>
      </c>
      <c r="X541" s="52">
        <f t="shared" si="24"/>
        <v>0</v>
      </c>
      <c r="Y541" s="52">
        <v>0</v>
      </c>
    </row>
    <row r="542" spans="1:25" x14ac:dyDescent="0.25">
      <c r="A542" s="52">
        <v>2007</v>
      </c>
      <c r="B542" s="52" t="s">
        <v>106</v>
      </c>
      <c r="C542" s="52" t="s">
        <v>115</v>
      </c>
      <c r="D542" s="52">
        <v>24242</v>
      </c>
      <c r="E542" s="52">
        <v>23922</v>
      </c>
      <c r="F542" s="52">
        <v>12</v>
      </c>
      <c r="G542" s="52" t="s">
        <v>102</v>
      </c>
      <c r="H542" s="52">
        <v>29713.4</v>
      </c>
      <c r="I542" s="52" t="s">
        <v>91</v>
      </c>
      <c r="J542" s="52" t="s">
        <v>71</v>
      </c>
      <c r="K542" s="52">
        <v>73.3</v>
      </c>
      <c r="L542" s="52">
        <v>3.3000000000000003E-5</v>
      </c>
      <c r="M542" s="52">
        <v>1</v>
      </c>
      <c r="N542" s="52"/>
      <c r="O542" s="52">
        <v>0</v>
      </c>
      <c r="P542" s="52">
        <v>0</v>
      </c>
      <c r="Q542" s="52">
        <v>21</v>
      </c>
      <c r="R542" s="52"/>
      <c r="S542" s="52">
        <v>0</v>
      </c>
      <c r="T542" s="52">
        <v>0</v>
      </c>
      <c r="U542" s="52">
        <v>310</v>
      </c>
      <c r="V542" s="52">
        <f t="shared" si="25"/>
        <v>71.873743260000012</v>
      </c>
      <c r="W542" s="52">
        <f t="shared" si="26"/>
        <v>71.873743260000012</v>
      </c>
      <c r="X542" s="52">
        <f t="shared" si="24"/>
        <v>0</v>
      </c>
      <c r="Y542" s="52">
        <v>0</v>
      </c>
    </row>
    <row r="543" spans="1:25" x14ac:dyDescent="0.25">
      <c r="A543" s="52">
        <v>2007</v>
      </c>
      <c r="B543" s="52" t="s">
        <v>106</v>
      </c>
      <c r="C543" s="52" t="s">
        <v>115</v>
      </c>
      <c r="D543" s="52">
        <v>24243</v>
      </c>
      <c r="E543" s="52">
        <v>23904</v>
      </c>
      <c r="F543" s="52">
        <v>12</v>
      </c>
      <c r="G543" s="52" t="s">
        <v>102</v>
      </c>
      <c r="H543" s="52">
        <v>2419</v>
      </c>
      <c r="I543" s="52" t="s">
        <v>91</v>
      </c>
      <c r="J543" s="52" t="s">
        <v>71</v>
      </c>
      <c r="K543" s="52">
        <v>73.3</v>
      </c>
      <c r="L543" s="52">
        <v>3.3000000000000003E-5</v>
      </c>
      <c r="M543" s="52">
        <v>1</v>
      </c>
      <c r="N543" s="52"/>
      <c r="O543" s="52">
        <v>0</v>
      </c>
      <c r="P543" s="52">
        <v>0</v>
      </c>
      <c r="Q543" s="52">
        <v>21</v>
      </c>
      <c r="R543" s="52"/>
      <c r="S543" s="52">
        <v>0</v>
      </c>
      <c r="T543" s="52">
        <v>0</v>
      </c>
      <c r="U543" s="52">
        <v>310</v>
      </c>
      <c r="V543" s="52">
        <f t="shared" si="25"/>
        <v>5.8513190999999996</v>
      </c>
      <c r="W543" s="52">
        <f t="shared" si="26"/>
        <v>5.8513190999999996</v>
      </c>
      <c r="X543" s="52">
        <f t="shared" si="24"/>
        <v>0</v>
      </c>
      <c r="Y543" s="52">
        <v>0</v>
      </c>
    </row>
    <row r="544" spans="1:25" x14ac:dyDescent="0.25">
      <c r="A544" s="52">
        <v>2007</v>
      </c>
      <c r="B544" s="52" t="s">
        <v>106</v>
      </c>
      <c r="C544" s="52" t="s">
        <v>115</v>
      </c>
      <c r="D544" s="52">
        <v>24243</v>
      </c>
      <c r="E544" s="52">
        <v>23908</v>
      </c>
      <c r="F544" s="52">
        <v>12</v>
      </c>
      <c r="G544" s="52" t="s">
        <v>102</v>
      </c>
      <c r="H544" s="52">
        <v>715</v>
      </c>
      <c r="I544" s="52" t="s">
        <v>91</v>
      </c>
      <c r="J544" s="52" t="s">
        <v>71</v>
      </c>
      <c r="K544" s="52">
        <v>73.3</v>
      </c>
      <c r="L544" s="52">
        <v>3.3000000000000003E-5</v>
      </c>
      <c r="M544" s="52">
        <v>1</v>
      </c>
      <c r="N544" s="52"/>
      <c r="O544" s="52">
        <v>0</v>
      </c>
      <c r="P544" s="52">
        <v>0</v>
      </c>
      <c r="Q544" s="52">
        <v>21</v>
      </c>
      <c r="R544" s="52"/>
      <c r="S544" s="52">
        <v>0</v>
      </c>
      <c r="T544" s="52">
        <v>0</v>
      </c>
      <c r="U544" s="52">
        <v>310</v>
      </c>
      <c r="V544" s="52">
        <f t="shared" si="25"/>
        <v>1.7295135000000001</v>
      </c>
      <c r="W544" s="52">
        <f t="shared" si="26"/>
        <v>1.7295135000000001</v>
      </c>
      <c r="X544" s="52">
        <f t="shared" si="24"/>
        <v>0</v>
      </c>
      <c r="Y544" s="52">
        <v>0</v>
      </c>
    </row>
    <row r="545" spans="1:25" x14ac:dyDescent="0.25">
      <c r="A545" s="52">
        <v>2007</v>
      </c>
      <c r="B545" s="52" t="s">
        <v>106</v>
      </c>
      <c r="C545" s="52" t="s">
        <v>115</v>
      </c>
      <c r="D545" s="52">
        <v>24243</v>
      </c>
      <c r="E545" s="52">
        <v>23908</v>
      </c>
      <c r="F545" s="52">
        <v>12</v>
      </c>
      <c r="G545" s="52" t="s">
        <v>102</v>
      </c>
      <c r="H545" s="52">
        <v>6535</v>
      </c>
      <c r="I545" s="52" t="s">
        <v>91</v>
      </c>
      <c r="J545" s="52" t="s">
        <v>71</v>
      </c>
      <c r="K545" s="52">
        <v>73.3</v>
      </c>
      <c r="L545" s="52">
        <v>3.3000000000000003E-5</v>
      </c>
      <c r="M545" s="52">
        <v>1</v>
      </c>
      <c r="N545" s="52"/>
      <c r="O545" s="52">
        <v>0</v>
      </c>
      <c r="P545" s="52">
        <v>0</v>
      </c>
      <c r="Q545" s="52">
        <v>21</v>
      </c>
      <c r="R545" s="52"/>
      <c r="S545" s="52">
        <v>0</v>
      </c>
      <c r="T545" s="52">
        <v>0</v>
      </c>
      <c r="U545" s="52">
        <v>310</v>
      </c>
      <c r="V545" s="52">
        <f t="shared" si="25"/>
        <v>15.8075115</v>
      </c>
      <c r="W545" s="52">
        <f t="shared" si="26"/>
        <v>15.8075115</v>
      </c>
      <c r="X545" s="52">
        <f t="shared" si="24"/>
        <v>0</v>
      </c>
      <c r="Y545" s="52">
        <v>0</v>
      </c>
    </row>
    <row r="546" spans="1:25" x14ac:dyDescent="0.25">
      <c r="A546" s="52">
        <v>2007</v>
      </c>
      <c r="B546" s="52" t="s">
        <v>106</v>
      </c>
      <c r="C546" s="52" t="s">
        <v>115</v>
      </c>
      <c r="D546" s="52">
        <v>24243</v>
      </c>
      <c r="E546" s="52">
        <v>23908</v>
      </c>
      <c r="F546" s="52">
        <v>12</v>
      </c>
      <c r="G546" s="52" t="s">
        <v>102</v>
      </c>
      <c r="H546" s="52">
        <v>52589.88</v>
      </c>
      <c r="I546" s="52" t="s">
        <v>91</v>
      </c>
      <c r="J546" s="52" t="s">
        <v>71</v>
      </c>
      <c r="K546" s="52">
        <v>73.3</v>
      </c>
      <c r="L546" s="52">
        <v>3.3000000000000003E-5</v>
      </c>
      <c r="M546" s="52">
        <v>1</v>
      </c>
      <c r="N546" s="52"/>
      <c r="O546" s="52">
        <v>0</v>
      </c>
      <c r="P546" s="52">
        <v>0</v>
      </c>
      <c r="Q546" s="52">
        <v>21</v>
      </c>
      <c r="R546" s="52"/>
      <c r="S546" s="52">
        <v>0</v>
      </c>
      <c r="T546" s="52">
        <v>0</v>
      </c>
      <c r="U546" s="52">
        <v>310</v>
      </c>
      <c r="V546" s="52">
        <f t="shared" si="25"/>
        <v>127.20966073199999</v>
      </c>
      <c r="W546" s="52">
        <f t="shared" si="26"/>
        <v>127.20966073199999</v>
      </c>
      <c r="X546" s="52">
        <f t="shared" si="24"/>
        <v>0</v>
      </c>
      <c r="Y546" s="52">
        <v>0</v>
      </c>
    </row>
    <row r="547" spans="1:25" x14ac:dyDescent="0.25">
      <c r="A547" s="52">
        <v>2007</v>
      </c>
      <c r="B547" s="52" t="s">
        <v>106</v>
      </c>
      <c r="C547" s="52" t="s">
        <v>115</v>
      </c>
      <c r="D547" s="52">
        <v>24243</v>
      </c>
      <c r="E547" s="52">
        <v>23989</v>
      </c>
      <c r="F547" s="52">
        <v>0</v>
      </c>
      <c r="G547" s="52"/>
      <c r="H547" s="52">
        <v>24.6</v>
      </c>
      <c r="I547" s="52" t="s">
        <v>91</v>
      </c>
      <c r="J547" s="52" t="s">
        <v>71</v>
      </c>
      <c r="K547" s="52">
        <v>73.3</v>
      </c>
      <c r="L547" s="52">
        <v>3.3000000000000003E-5</v>
      </c>
      <c r="M547" s="52">
        <v>1</v>
      </c>
      <c r="N547" s="52"/>
      <c r="O547" s="52">
        <v>0</v>
      </c>
      <c r="P547" s="52">
        <v>0</v>
      </c>
      <c r="Q547" s="52">
        <v>21</v>
      </c>
      <c r="R547" s="52"/>
      <c r="S547" s="52">
        <v>0</v>
      </c>
      <c r="T547" s="52">
        <v>0</v>
      </c>
      <c r="U547" s="52">
        <v>310</v>
      </c>
      <c r="V547" s="52">
        <f t="shared" si="25"/>
        <v>5.9504940000000006E-2</v>
      </c>
      <c r="W547" s="52">
        <f t="shared" si="26"/>
        <v>5.9504940000000006E-2</v>
      </c>
      <c r="X547" s="52">
        <f t="shared" si="24"/>
        <v>0</v>
      </c>
      <c r="Y547" s="52">
        <v>0</v>
      </c>
    </row>
    <row r="548" spans="1:25" x14ac:dyDescent="0.25">
      <c r="A548" s="52">
        <v>2007</v>
      </c>
      <c r="B548" s="52" t="s">
        <v>106</v>
      </c>
      <c r="C548" s="52" t="s">
        <v>115</v>
      </c>
      <c r="D548" s="52">
        <v>24244</v>
      </c>
      <c r="E548" s="52">
        <v>23903</v>
      </c>
      <c r="F548" s="52">
        <v>12</v>
      </c>
      <c r="G548" s="52" t="s">
        <v>102</v>
      </c>
      <c r="H548" s="52">
        <v>456.49169999999998</v>
      </c>
      <c r="I548" s="52" t="s">
        <v>91</v>
      </c>
      <c r="J548" s="52" t="s">
        <v>71</v>
      </c>
      <c r="K548" s="52">
        <v>73.3</v>
      </c>
      <c r="L548" s="52">
        <v>3.3000000000000003E-5</v>
      </c>
      <c r="M548" s="52">
        <v>1</v>
      </c>
      <c r="N548" s="52"/>
      <c r="O548" s="52">
        <v>0</v>
      </c>
      <c r="P548" s="52">
        <v>0</v>
      </c>
      <c r="Q548" s="52">
        <v>21</v>
      </c>
      <c r="R548" s="52"/>
      <c r="S548" s="52">
        <v>0</v>
      </c>
      <c r="T548" s="52">
        <v>0</v>
      </c>
      <c r="U548" s="52">
        <v>310</v>
      </c>
      <c r="V548" s="52">
        <f t="shared" si="25"/>
        <v>1.10420777313</v>
      </c>
      <c r="W548" s="52">
        <f t="shared" si="26"/>
        <v>1.10420777313</v>
      </c>
      <c r="X548" s="52">
        <f t="shared" si="24"/>
        <v>0</v>
      </c>
      <c r="Y548" s="52">
        <v>0</v>
      </c>
    </row>
    <row r="549" spans="1:25" x14ac:dyDescent="0.25">
      <c r="A549" s="52">
        <v>2007</v>
      </c>
      <c r="B549" s="52" t="s">
        <v>106</v>
      </c>
      <c r="C549" s="52" t="s">
        <v>115</v>
      </c>
      <c r="D549" s="52">
        <v>24246</v>
      </c>
      <c r="E549" s="52">
        <v>23908</v>
      </c>
      <c r="F549" s="52">
        <v>12</v>
      </c>
      <c r="G549" s="52" t="s">
        <v>102</v>
      </c>
      <c r="H549" s="52">
        <v>840710.5</v>
      </c>
      <c r="I549" s="52" t="s">
        <v>91</v>
      </c>
      <c r="J549" s="52" t="s">
        <v>71</v>
      </c>
      <c r="K549" s="52">
        <v>73.3</v>
      </c>
      <c r="L549" s="52">
        <v>3.3000000000000003E-5</v>
      </c>
      <c r="M549" s="52">
        <v>1</v>
      </c>
      <c r="N549" s="52"/>
      <c r="O549" s="52">
        <v>0</v>
      </c>
      <c r="P549" s="52">
        <v>0</v>
      </c>
      <c r="Q549" s="52">
        <v>21</v>
      </c>
      <c r="R549" s="52"/>
      <c r="S549" s="52">
        <v>0</v>
      </c>
      <c r="T549" s="52">
        <v>0</v>
      </c>
      <c r="U549" s="52">
        <v>310</v>
      </c>
      <c r="V549" s="52">
        <f t="shared" si="25"/>
        <v>2033.5946284500001</v>
      </c>
      <c r="W549" s="52">
        <f t="shared" si="26"/>
        <v>2033.5946284500001</v>
      </c>
      <c r="X549" s="52">
        <f t="shared" si="24"/>
        <v>0</v>
      </c>
      <c r="Y549" s="52">
        <v>0</v>
      </c>
    </row>
    <row r="550" spans="1:25" x14ac:dyDescent="0.25">
      <c r="A550" s="52">
        <v>2007</v>
      </c>
      <c r="B550" s="52" t="s">
        <v>106</v>
      </c>
      <c r="C550" s="52" t="s">
        <v>115</v>
      </c>
      <c r="D550" s="52">
        <v>24246</v>
      </c>
      <c r="E550" s="52">
        <v>23908</v>
      </c>
      <c r="F550" s="52">
        <v>12</v>
      </c>
      <c r="G550" s="52" t="s">
        <v>102</v>
      </c>
      <c r="H550" s="52">
        <v>2238</v>
      </c>
      <c r="I550" s="52" t="s">
        <v>91</v>
      </c>
      <c r="J550" s="52" t="s">
        <v>71</v>
      </c>
      <c r="K550" s="52">
        <v>73.3</v>
      </c>
      <c r="L550" s="52">
        <v>3.3000000000000003E-5</v>
      </c>
      <c r="M550" s="52">
        <v>1</v>
      </c>
      <c r="N550" s="52"/>
      <c r="O550" s="52">
        <v>0</v>
      </c>
      <c r="P550" s="52">
        <v>0</v>
      </c>
      <c r="Q550" s="52">
        <v>21</v>
      </c>
      <c r="R550" s="52"/>
      <c r="S550" s="52">
        <v>0</v>
      </c>
      <c r="T550" s="52">
        <v>0</v>
      </c>
      <c r="U550" s="52">
        <v>310</v>
      </c>
      <c r="V550" s="52">
        <f t="shared" si="25"/>
        <v>5.4134982000000003</v>
      </c>
      <c r="W550" s="52">
        <f t="shared" si="26"/>
        <v>5.4134982000000003</v>
      </c>
      <c r="X550" s="52">
        <f t="shared" si="24"/>
        <v>0</v>
      </c>
      <c r="Y550" s="52">
        <v>0</v>
      </c>
    </row>
    <row r="551" spans="1:25" x14ac:dyDescent="0.25">
      <c r="A551" s="52">
        <v>2007</v>
      </c>
      <c r="B551" s="52" t="s">
        <v>106</v>
      </c>
      <c r="C551" s="52" t="s">
        <v>115</v>
      </c>
      <c r="D551" s="52">
        <v>24246</v>
      </c>
      <c r="E551" s="52">
        <v>23989</v>
      </c>
      <c r="F551" s="52">
        <v>0</v>
      </c>
      <c r="G551" s="52"/>
      <c r="H551" s="52">
        <v>1580</v>
      </c>
      <c r="I551" s="52" t="s">
        <v>91</v>
      </c>
      <c r="J551" s="52" t="s">
        <v>71</v>
      </c>
      <c r="K551" s="52">
        <v>73.3</v>
      </c>
      <c r="L551" s="52">
        <v>3.3000000000000003E-5</v>
      </c>
      <c r="M551" s="52">
        <v>1</v>
      </c>
      <c r="N551" s="52"/>
      <c r="O551" s="52">
        <v>0</v>
      </c>
      <c r="P551" s="52">
        <v>0</v>
      </c>
      <c r="Q551" s="52">
        <v>21</v>
      </c>
      <c r="R551" s="52"/>
      <c r="S551" s="52">
        <v>0</v>
      </c>
      <c r="T551" s="52">
        <v>0</v>
      </c>
      <c r="U551" s="52">
        <v>310</v>
      </c>
      <c r="V551" s="52">
        <f t="shared" si="25"/>
        <v>3.8218620000000003</v>
      </c>
      <c r="W551" s="52">
        <f t="shared" si="26"/>
        <v>3.8218620000000003</v>
      </c>
      <c r="X551" s="52">
        <f t="shared" si="24"/>
        <v>0</v>
      </c>
      <c r="Y551" s="52">
        <v>0</v>
      </c>
    </row>
    <row r="552" spans="1:25" x14ac:dyDescent="0.25">
      <c r="A552" s="52">
        <v>2007</v>
      </c>
      <c r="B552" s="52" t="s">
        <v>106</v>
      </c>
      <c r="C552" s="52" t="s">
        <v>115</v>
      </c>
      <c r="D552" s="52">
        <v>24247</v>
      </c>
      <c r="E552" s="52">
        <v>23908</v>
      </c>
      <c r="F552" s="52">
        <v>12</v>
      </c>
      <c r="G552" s="52" t="s">
        <v>102</v>
      </c>
      <c r="H552" s="52">
        <v>733932</v>
      </c>
      <c r="I552" s="52" t="s">
        <v>91</v>
      </c>
      <c r="J552" s="52" t="s">
        <v>71</v>
      </c>
      <c r="K552" s="52">
        <v>73.3</v>
      </c>
      <c r="L552" s="52">
        <v>3.3000000000000003E-5</v>
      </c>
      <c r="M552" s="52">
        <v>1</v>
      </c>
      <c r="N552" s="52"/>
      <c r="O552" s="52">
        <v>0</v>
      </c>
      <c r="P552" s="52">
        <v>0</v>
      </c>
      <c r="Q552" s="52">
        <v>21</v>
      </c>
      <c r="R552" s="52"/>
      <c r="S552" s="52">
        <v>0</v>
      </c>
      <c r="T552" s="52">
        <v>0</v>
      </c>
      <c r="U552" s="52">
        <v>310</v>
      </c>
      <c r="V552" s="52">
        <f t="shared" si="25"/>
        <v>1775.3081148000001</v>
      </c>
      <c r="W552" s="52">
        <f t="shared" si="26"/>
        <v>1775.3081148000001</v>
      </c>
      <c r="X552" s="52">
        <f t="shared" si="24"/>
        <v>0</v>
      </c>
      <c r="Y552" s="52">
        <v>0</v>
      </c>
    </row>
    <row r="553" spans="1:25" x14ac:dyDescent="0.25">
      <c r="A553" s="52">
        <v>2007</v>
      </c>
      <c r="B553" s="52" t="s">
        <v>106</v>
      </c>
      <c r="C553" s="52" t="s">
        <v>115</v>
      </c>
      <c r="D553" s="52">
        <v>24247</v>
      </c>
      <c r="E553" s="52">
        <v>23908</v>
      </c>
      <c r="F553" s="52">
        <v>12</v>
      </c>
      <c r="G553" s="52" t="s">
        <v>102</v>
      </c>
      <c r="H553" s="52">
        <v>17434</v>
      </c>
      <c r="I553" s="52" t="s">
        <v>91</v>
      </c>
      <c r="J553" s="52" t="s">
        <v>71</v>
      </c>
      <c r="K553" s="52">
        <v>73.3</v>
      </c>
      <c r="L553" s="52">
        <v>3.3000000000000003E-5</v>
      </c>
      <c r="M553" s="52">
        <v>1</v>
      </c>
      <c r="N553" s="52"/>
      <c r="O553" s="52">
        <v>0</v>
      </c>
      <c r="P553" s="52">
        <v>0</v>
      </c>
      <c r="Q553" s="52">
        <v>21</v>
      </c>
      <c r="R553" s="52"/>
      <c r="S553" s="52">
        <v>0</v>
      </c>
      <c r="T553" s="52">
        <v>0</v>
      </c>
      <c r="U553" s="52">
        <v>310</v>
      </c>
      <c r="V553" s="52">
        <f t="shared" si="25"/>
        <v>42.171102600000005</v>
      </c>
      <c r="W553" s="52">
        <f t="shared" si="26"/>
        <v>42.171102600000005</v>
      </c>
      <c r="X553" s="52">
        <f t="shared" si="24"/>
        <v>0</v>
      </c>
      <c r="Y553" s="52">
        <v>0</v>
      </c>
    </row>
    <row r="554" spans="1:25" x14ac:dyDescent="0.25">
      <c r="A554" s="52">
        <v>2007</v>
      </c>
      <c r="B554" s="52" t="s">
        <v>106</v>
      </c>
      <c r="C554" s="52" t="s">
        <v>115</v>
      </c>
      <c r="D554" s="52">
        <v>24247</v>
      </c>
      <c r="E554" s="52">
        <v>23908</v>
      </c>
      <c r="F554" s="52">
        <v>12</v>
      </c>
      <c r="G554" s="52" t="s">
        <v>102</v>
      </c>
      <c r="H554" s="52">
        <v>1156415</v>
      </c>
      <c r="I554" s="52" t="s">
        <v>91</v>
      </c>
      <c r="J554" s="52" t="s">
        <v>71</v>
      </c>
      <c r="K554" s="52">
        <v>73.3</v>
      </c>
      <c r="L554" s="52">
        <v>3.3000000000000003E-5</v>
      </c>
      <c r="M554" s="52">
        <v>1</v>
      </c>
      <c r="N554" s="52"/>
      <c r="O554" s="52">
        <v>0</v>
      </c>
      <c r="P554" s="52">
        <v>0</v>
      </c>
      <c r="Q554" s="52">
        <v>21</v>
      </c>
      <c r="R554" s="52"/>
      <c r="S554" s="52">
        <v>0</v>
      </c>
      <c r="T554" s="52">
        <v>0</v>
      </c>
      <c r="U554" s="52">
        <v>310</v>
      </c>
      <c r="V554" s="52">
        <f t="shared" si="25"/>
        <v>2797.2522435000001</v>
      </c>
      <c r="W554" s="52">
        <f t="shared" si="26"/>
        <v>2797.2522435000001</v>
      </c>
      <c r="X554" s="52">
        <f t="shared" si="24"/>
        <v>0</v>
      </c>
      <c r="Y554" s="52">
        <v>0</v>
      </c>
    </row>
    <row r="555" spans="1:25" x14ac:dyDescent="0.25">
      <c r="A555" s="52">
        <v>2007</v>
      </c>
      <c r="B555" s="52" t="s">
        <v>106</v>
      </c>
      <c r="C555" s="52" t="s">
        <v>115</v>
      </c>
      <c r="D555" s="52">
        <v>24248</v>
      </c>
      <c r="E555" s="52">
        <v>23903</v>
      </c>
      <c r="F555" s="52">
        <v>12</v>
      </c>
      <c r="G555" s="52" t="s">
        <v>102</v>
      </c>
      <c r="H555" s="52">
        <v>259810.4</v>
      </c>
      <c r="I555" s="52" t="s">
        <v>91</v>
      </c>
      <c r="J555" s="52" t="s">
        <v>71</v>
      </c>
      <c r="K555" s="52">
        <v>73.3</v>
      </c>
      <c r="L555" s="52">
        <v>3.3000000000000003E-5</v>
      </c>
      <c r="M555" s="52">
        <v>1</v>
      </c>
      <c r="N555" s="52"/>
      <c r="O555" s="52">
        <v>0</v>
      </c>
      <c r="P555" s="52">
        <v>0</v>
      </c>
      <c r="Q555" s="52">
        <v>21</v>
      </c>
      <c r="R555" s="52"/>
      <c r="S555" s="52">
        <v>0</v>
      </c>
      <c r="T555" s="52">
        <v>0</v>
      </c>
      <c r="U555" s="52">
        <v>310</v>
      </c>
      <c r="V555" s="52">
        <f t="shared" si="25"/>
        <v>628.4553765600001</v>
      </c>
      <c r="W555" s="52">
        <f t="shared" si="26"/>
        <v>628.4553765600001</v>
      </c>
      <c r="X555" s="52">
        <f t="shared" si="24"/>
        <v>0</v>
      </c>
      <c r="Y555" s="52">
        <v>0</v>
      </c>
    </row>
    <row r="556" spans="1:25" x14ac:dyDescent="0.25">
      <c r="A556" s="52">
        <v>2007</v>
      </c>
      <c r="B556" s="52" t="s">
        <v>106</v>
      </c>
      <c r="C556" s="52" t="s">
        <v>115</v>
      </c>
      <c r="D556" s="52">
        <v>24248</v>
      </c>
      <c r="E556" s="52">
        <v>23907</v>
      </c>
      <c r="F556" s="52">
        <v>12</v>
      </c>
      <c r="G556" s="52" t="s">
        <v>102</v>
      </c>
      <c r="H556" s="52">
        <v>729885</v>
      </c>
      <c r="I556" s="52" t="s">
        <v>91</v>
      </c>
      <c r="J556" s="52" t="s">
        <v>71</v>
      </c>
      <c r="K556" s="52">
        <v>73.3</v>
      </c>
      <c r="L556" s="52">
        <v>3.3000000000000003E-5</v>
      </c>
      <c r="M556" s="52">
        <v>1</v>
      </c>
      <c r="N556" s="52"/>
      <c r="O556" s="52">
        <v>0</v>
      </c>
      <c r="P556" s="52">
        <v>0</v>
      </c>
      <c r="Q556" s="52">
        <v>21</v>
      </c>
      <c r="R556" s="52"/>
      <c r="S556" s="52">
        <v>0</v>
      </c>
      <c r="T556" s="52">
        <v>0</v>
      </c>
      <c r="U556" s="52">
        <v>310</v>
      </c>
      <c r="V556" s="52">
        <f t="shared" si="25"/>
        <v>1765.5188265000002</v>
      </c>
      <c r="W556" s="52">
        <f t="shared" si="26"/>
        <v>1765.5188265000002</v>
      </c>
      <c r="X556" s="52">
        <f t="shared" si="24"/>
        <v>0</v>
      </c>
      <c r="Y556" s="52">
        <v>0</v>
      </c>
    </row>
    <row r="557" spans="1:25" x14ac:dyDescent="0.25">
      <c r="A557" s="52">
        <v>2007</v>
      </c>
      <c r="B557" s="52" t="s">
        <v>106</v>
      </c>
      <c r="C557" s="52" t="s">
        <v>115</v>
      </c>
      <c r="D557" s="52">
        <v>24248</v>
      </c>
      <c r="E557" s="52">
        <v>23908</v>
      </c>
      <c r="F557" s="52">
        <v>12</v>
      </c>
      <c r="G557" s="52" t="s">
        <v>102</v>
      </c>
      <c r="H557" s="52">
        <v>8955.94</v>
      </c>
      <c r="I557" s="52" t="s">
        <v>91</v>
      </c>
      <c r="J557" s="52" t="s">
        <v>71</v>
      </c>
      <c r="K557" s="52">
        <v>73.3</v>
      </c>
      <c r="L557" s="52">
        <v>3.3000000000000003E-5</v>
      </c>
      <c r="M557" s="52">
        <v>1</v>
      </c>
      <c r="N557" s="52"/>
      <c r="O557" s="52">
        <v>0</v>
      </c>
      <c r="P557" s="52">
        <v>0</v>
      </c>
      <c r="Q557" s="52">
        <v>21</v>
      </c>
      <c r="R557" s="52"/>
      <c r="S557" s="52">
        <v>0</v>
      </c>
      <c r="T557" s="52">
        <v>0</v>
      </c>
      <c r="U557" s="52">
        <v>310</v>
      </c>
      <c r="V557" s="52">
        <f t="shared" si="25"/>
        <v>21.663523266000002</v>
      </c>
      <c r="W557" s="52">
        <f t="shared" si="26"/>
        <v>21.663523266000002</v>
      </c>
      <c r="X557" s="52">
        <f t="shared" si="24"/>
        <v>0</v>
      </c>
      <c r="Y557" s="52">
        <v>0</v>
      </c>
    </row>
    <row r="558" spans="1:25" x14ac:dyDescent="0.25">
      <c r="A558" s="52">
        <v>2007</v>
      </c>
      <c r="B558" s="52" t="s">
        <v>106</v>
      </c>
      <c r="C558" s="52" t="s">
        <v>115</v>
      </c>
      <c r="D558" s="52">
        <v>24249</v>
      </c>
      <c r="E558" s="52">
        <v>23902</v>
      </c>
      <c r="F558" s="52">
        <v>27</v>
      </c>
      <c r="G558" s="52" t="s">
        <v>89</v>
      </c>
      <c r="H558" s="52">
        <v>215.52610000000001</v>
      </c>
      <c r="I558" s="52" t="s">
        <v>91</v>
      </c>
      <c r="J558" s="52" t="s">
        <v>71</v>
      </c>
      <c r="K558" s="52">
        <v>73.3</v>
      </c>
      <c r="L558" s="52">
        <v>3.3000000000000003E-5</v>
      </c>
      <c r="M558" s="52">
        <v>1</v>
      </c>
      <c r="N558" s="52"/>
      <c r="O558" s="52">
        <v>0</v>
      </c>
      <c r="P558" s="52">
        <v>0</v>
      </c>
      <c r="Q558" s="52">
        <v>21</v>
      </c>
      <c r="R558" s="52"/>
      <c r="S558" s="52">
        <v>0</v>
      </c>
      <c r="T558" s="52">
        <v>0</v>
      </c>
      <c r="U558" s="52">
        <v>310</v>
      </c>
      <c r="V558" s="52">
        <f t="shared" si="25"/>
        <v>0.52133608329000003</v>
      </c>
      <c r="W558" s="52">
        <f t="shared" si="26"/>
        <v>0.52133608329000003</v>
      </c>
      <c r="X558" s="52">
        <f t="shared" si="24"/>
        <v>0</v>
      </c>
      <c r="Y558" s="52">
        <v>0</v>
      </c>
    </row>
    <row r="559" spans="1:25" x14ac:dyDescent="0.25">
      <c r="A559" s="52">
        <v>2007</v>
      </c>
      <c r="B559" s="52" t="s">
        <v>106</v>
      </c>
      <c r="C559" s="52" t="s">
        <v>115</v>
      </c>
      <c r="D559" s="52">
        <v>24293</v>
      </c>
      <c r="E559" s="52">
        <v>23903</v>
      </c>
      <c r="F559" s="52">
        <v>12</v>
      </c>
      <c r="G559" s="52" t="s">
        <v>102</v>
      </c>
      <c r="H559" s="52">
        <v>2976164</v>
      </c>
      <c r="I559" s="52" t="s">
        <v>91</v>
      </c>
      <c r="J559" s="52" t="s">
        <v>71</v>
      </c>
      <c r="K559" s="52">
        <v>73.3</v>
      </c>
      <c r="L559" s="52">
        <v>3.3000000000000003E-5</v>
      </c>
      <c r="M559" s="52">
        <v>1</v>
      </c>
      <c r="N559" s="52"/>
      <c r="O559" s="52">
        <v>0</v>
      </c>
      <c r="P559" s="52">
        <v>0</v>
      </c>
      <c r="Q559" s="52">
        <v>21</v>
      </c>
      <c r="R559" s="52"/>
      <c r="S559" s="52">
        <v>0</v>
      </c>
      <c r="T559" s="52">
        <v>0</v>
      </c>
      <c r="U559" s="52">
        <v>310</v>
      </c>
      <c r="V559" s="52">
        <f t="shared" si="25"/>
        <v>7199.0430996000005</v>
      </c>
      <c r="W559" s="52">
        <f t="shared" si="26"/>
        <v>7199.0430996000005</v>
      </c>
      <c r="X559" s="52">
        <f t="shared" si="24"/>
        <v>0</v>
      </c>
      <c r="Y559" s="52">
        <v>0</v>
      </c>
    </row>
    <row r="560" spans="1:25" x14ac:dyDescent="0.25">
      <c r="A560" s="52">
        <v>2007</v>
      </c>
      <c r="B560" s="52" t="s">
        <v>106</v>
      </c>
      <c r="C560" s="52" t="s">
        <v>115</v>
      </c>
      <c r="D560" s="52">
        <v>24293</v>
      </c>
      <c r="E560" s="52">
        <v>23903</v>
      </c>
      <c r="F560" s="52">
        <v>12</v>
      </c>
      <c r="G560" s="52" t="s">
        <v>102</v>
      </c>
      <c r="H560" s="52">
        <v>48028.18</v>
      </c>
      <c r="I560" s="52" t="s">
        <v>91</v>
      </c>
      <c r="J560" s="52" t="s">
        <v>71</v>
      </c>
      <c r="K560" s="52">
        <v>73.3</v>
      </c>
      <c r="L560" s="52">
        <v>3.3000000000000003E-5</v>
      </c>
      <c r="M560" s="52">
        <v>1</v>
      </c>
      <c r="N560" s="52"/>
      <c r="O560" s="52">
        <v>0</v>
      </c>
      <c r="P560" s="52">
        <v>0</v>
      </c>
      <c r="Q560" s="52">
        <v>21</v>
      </c>
      <c r="R560" s="52"/>
      <c r="S560" s="52">
        <v>0</v>
      </c>
      <c r="T560" s="52">
        <v>0</v>
      </c>
      <c r="U560" s="52">
        <v>310</v>
      </c>
      <c r="V560" s="52">
        <f t="shared" si="25"/>
        <v>116.17536460200002</v>
      </c>
      <c r="W560" s="52">
        <f t="shared" si="26"/>
        <v>116.17536460200002</v>
      </c>
      <c r="X560" s="52">
        <f t="shared" si="24"/>
        <v>0</v>
      </c>
      <c r="Y560" s="52">
        <v>0</v>
      </c>
    </row>
    <row r="561" spans="1:25" x14ac:dyDescent="0.25">
      <c r="A561" s="52">
        <v>2007</v>
      </c>
      <c r="B561" s="52" t="s">
        <v>106</v>
      </c>
      <c r="C561" s="52" t="s">
        <v>115</v>
      </c>
      <c r="D561" s="52">
        <v>24293</v>
      </c>
      <c r="E561" s="52">
        <v>23903</v>
      </c>
      <c r="F561" s="52">
        <v>12</v>
      </c>
      <c r="G561" s="52" t="s">
        <v>102</v>
      </c>
      <c r="H561" s="52">
        <v>455537.7</v>
      </c>
      <c r="I561" s="52" t="s">
        <v>91</v>
      </c>
      <c r="J561" s="52" t="s">
        <v>71</v>
      </c>
      <c r="K561" s="52">
        <v>73.3</v>
      </c>
      <c r="L561" s="52">
        <v>3.3000000000000003E-5</v>
      </c>
      <c r="M561" s="52">
        <v>1</v>
      </c>
      <c r="N561" s="52"/>
      <c r="O561" s="52">
        <v>0</v>
      </c>
      <c r="P561" s="52">
        <v>0</v>
      </c>
      <c r="Q561" s="52">
        <v>21</v>
      </c>
      <c r="R561" s="52"/>
      <c r="S561" s="52">
        <v>0</v>
      </c>
      <c r="T561" s="52">
        <v>0</v>
      </c>
      <c r="U561" s="52">
        <v>310</v>
      </c>
      <c r="V561" s="52">
        <f t="shared" si="25"/>
        <v>1101.90014253</v>
      </c>
      <c r="W561" s="52">
        <f t="shared" si="26"/>
        <v>1101.90014253</v>
      </c>
      <c r="X561" s="52">
        <f t="shared" si="24"/>
        <v>0</v>
      </c>
      <c r="Y561" s="52">
        <v>0</v>
      </c>
    </row>
    <row r="562" spans="1:25" x14ac:dyDescent="0.25">
      <c r="A562" s="52">
        <v>2007</v>
      </c>
      <c r="B562" s="52" t="s">
        <v>106</v>
      </c>
      <c r="C562" s="52" t="s">
        <v>115</v>
      </c>
      <c r="D562" s="52">
        <v>24293</v>
      </c>
      <c r="E562" s="52">
        <v>23908</v>
      </c>
      <c r="F562" s="52">
        <v>12</v>
      </c>
      <c r="G562" s="52" t="s">
        <v>102</v>
      </c>
      <c r="H562" s="52">
        <v>1582948</v>
      </c>
      <c r="I562" s="52" t="s">
        <v>91</v>
      </c>
      <c r="J562" s="52" t="s">
        <v>71</v>
      </c>
      <c r="K562" s="52">
        <v>73.3</v>
      </c>
      <c r="L562" s="52">
        <v>3.3000000000000003E-5</v>
      </c>
      <c r="M562" s="52">
        <v>1</v>
      </c>
      <c r="N562" s="52"/>
      <c r="O562" s="52">
        <v>0</v>
      </c>
      <c r="P562" s="52">
        <v>0</v>
      </c>
      <c r="Q562" s="52">
        <v>21</v>
      </c>
      <c r="R562" s="52"/>
      <c r="S562" s="52">
        <v>0</v>
      </c>
      <c r="T562" s="52">
        <v>0</v>
      </c>
      <c r="U562" s="52">
        <v>310</v>
      </c>
      <c r="V562" s="52">
        <f t="shared" si="25"/>
        <v>3828.9929172000002</v>
      </c>
      <c r="W562" s="52">
        <f t="shared" si="26"/>
        <v>3828.9929172000002</v>
      </c>
      <c r="X562" s="52">
        <f t="shared" ref="X562:X625" si="27">(V562-((K562*H562*L562*M562)+(S562*H562*T562*U562)))/Q562</f>
        <v>0</v>
      </c>
      <c r="Y562" s="52">
        <v>0</v>
      </c>
    </row>
    <row r="563" spans="1:25" x14ac:dyDescent="0.25">
      <c r="A563" s="52">
        <v>2007</v>
      </c>
      <c r="B563" s="52" t="s">
        <v>106</v>
      </c>
      <c r="C563" s="52" t="s">
        <v>115</v>
      </c>
      <c r="D563" s="52">
        <v>24293</v>
      </c>
      <c r="E563" s="52">
        <v>23921</v>
      </c>
      <c r="F563" s="52">
        <v>12</v>
      </c>
      <c r="G563" s="52" t="s">
        <v>102</v>
      </c>
      <c r="H563" s="52">
        <v>167943</v>
      </c>
      <c r="I563" s="52" t="s">
        <v>91</v>
      </c>
      <c r="J563" s="52" t="s">
        <v>71</v>
      </c>
      <c r="K563" s="52">
        <v>73.3</v>
      </c>
      <c r="L563" s="52">
        <v>3.3000000000000003E-5</v>
      </c>
      <c r="M563" s="52">
        <v>1</v>
      </c>
      <c r="N563" s="52"/>
      <c r="O563" s="52">
        <v>0</v>
      </c>
      <c r="P563" s="52">
        <v>0</v>
      </c>
      <c r="Q563" s="52">
        <v>21</v>
      </c>
      <c r="R563" s="52"/>
      <c r="S563" s="52">
        <v>0</v>
      </c>
      <c r="T563" s="52">
        <v>0</v>
      </c>
      <c r="U563" s="52">
        <v>310</v>
      </c>
      <c r="V563" s="52">
        <f t="shared" si="25"/>
        <v>406.23732270000005</v>
      </c>
      <c r="W563" s="52">
        <f t="shared" si="26"/>
        <v>406.23732270000005</v>
      </c>
      <c r="X563" s="52">
        <f t="shared" si="27"/>
        <v>0</v>
      </c>
      <c r="Y563" s="52">
        <v>0</v>
      </c>
    </row>
    <row r="564" spans="1:25" x14ac:dyDescent="0.25">
      <c r="A564" s="52">
        <v>2007</v>
      </c>
      <c r="B564" s="52" t="s">
        <v>106</v>
      </c>
      <c r="C564" s="52" t="s">
        <v>115</v>
      </c>
      <c r="D564" s="52">
        <v>24293</v>
      </c>
      <c r="E564" s="52">
        <v>23922</v>
      </c>
      <c r="F564" s="52">
        <v>12</v>
      </c>
      <c r="G564" s="52" t="s">
        <v>102</v>
      </c>
      <c r="H564" s="52">
        <v>169629</v>
      </c>
      <c r="I564" s="52" t="s">
        <v>91</v>
      </c>
      <c r="J564" s="52" t="s">
        <v>71</v>
      </c>
      <c r="K564" s="52">
        <v>73.3</v>
      </c>
      <c r="L564" s="52">
        <v>3.3000000000000003E-5</v>
      </c>
      <c r="M564" s="52">
        <v>1</v>
      </c>
      <c r="N564" s="52"/>
      <c r="O564" s="52">
        <v>0</v>
      </c>
      <c r="P564" s="52">
        <v>0</v>
      </c>
      <c r="Q564" s="52">
        <v>21</v>
      </c>
      <c r="R564" s="52"/>
      <c r="S564" s="52">
        <v>0</v>
      </c>
      <c r="T564" s="52">
        <v>0</v>
      </c>
      <c r="U564" s="52">
        <v>310</v>
      </c>
      <c r="V564" s="52">
        <f t="shared" si="25"/>
        <v>410.31558810000001</v>
      </c>
      <c r="W564" s="52">
        <f t="shared" si="26"/>
        <v>410.31558810000001</v>
      </c>
      <c r="X564" s="52">
        <f t="shared" si="27"/>
        <v>0</v>
      </c>
      <c r="Y564" s="52">
        <v>0</v>
      </c>
    </row>
    <row r="565" spans="1:25" x14ac:dyDescent="0.25">
      <c r="A565" s="52">
        <v>2007</v>
      </c>
      <c r="B565" s="52" t="s">
        <v>106</v>
      </c>
      <c r="C565" s="52" t="s">
        <v>115</v>
      </c>
      <c r="D565" s="52">
        <v>24295</v>
      </c>
      <c r="E565" s="52">
        <v>23911</v>
      </c>
      <c r="F565" s="52">
        <v>12</v>
      </c>
      <c r="G565" s="52" t="s">
        <v>102</v>
      </c>
      <c r="H565" s="52">
        <v>340547.4</v>
      </c>
      <c r="I565" s="52" t="s">
        <v>91</v>
      </c>
      <c r="J565" s="52" t="s">
        <v>71</v>
      </c>
      <c r="K565" s="52">
        <v>73.3</v>
      </c>
      <c r="L565" s="52">
        <v>3.3000000000000003E-5</v>
      </c>
      <c r="M565" s="52">
        <v>1</v>
      </c>
      <c r="N565" s="52"/>
      <c r="O565" s="52">
        <v>0</v>
      </c>
      <c r="P565" s="52">
        <v>0</v>
      </c>
      <c r="Q565" s="52">
        <v>21</v>
      </c>
      <c r="R565" s="52"/>
      <c r="S565" s="52">
        <v>0</v>
      </c>
      <c r="T565" s="52">
        <v>0</v>
      </c>
      <c r="U565" s="52">
        <v>310</v>
      </c>
      <c r="V565" s="52">
        <f t="shared" si="25"/>
        <v>823.75010586000008</v>
      </c>
      <c r="W565" s="52">
        <f t="shared" si="26"/>
        <v>823.75010586000008</v>
      </c>
      <c r="X565" s="52">
        <f t="shared" si="27"/>
        <v>0</v>
      </c>
      <c r="Y565" s="52">
        <v>0</v>
      </c>
    </row>
    <row r="566" spans="1:25" x14ac:dyDescent="0.25">
      <c r="A566" s="52">
        <v>2007</v>
      </c>
      <c r="B566" s="52" t="s">
        <v>106</v>
      </c>
      <c r="C566" s="52" t="s">
        <v>115</v>
      </c>
      <c r="D566" s="52">
        <v>24295</v>
      </c>
      <c r="E566" s="52">
        <v>23989</v>
      </c>
      <c r="F566" s="52">
        <v>0</v>
      </c>
      <c r="G566" s="52"/>
      <c r="H566" s="52">
        <v>660436</v>
      </c>
      <c r="I566" s="52" t="s">
        <v>91</v>
      </c>
      <c r="J566" s="52" t="s">
        <v>71</v>
      </c>
      <c r="K566" s="52">
        <v>73.3</v>
      </c>
      <c r="L566" s="52">
        <v>3.3000000000000003E-5</v>
      </c>
      <c r="M566" s="52">
        <v>1</v>
      </c>
      <c r="N566" s="52"/>
      <c r="O566" s="52">
        <v>0</v>
      </c>
      <c r="P566" s="52">
        <v>0</v>
      </c>
      <c r="Q566" s="52">
        <v>21</v>
      </c>
      <c r="R566" s="52"/>
      <c r="S566" s="52">
        <v>0</v>
      </c>
      <c r="T566" s="52">
        <v>0</v>
      </c>
      <c r="U566" s="52">
        <v>310</v>
      </c>
      <c r="V566" s="52">
        <f t="shared" si="25"/>
        <v>1597.5286404000001</v>
      </c>
      <c r="W566" s="52">
        <f t="shared" si="26"/>
        <v>1597.5286404000001</v>
      </c>
      <c r="X566" s="52">
        <f t="shared" si="27"/>
        <v>0</v>
      </c>
      <c r="Y566" s="52">
        <v>0</v>
      </c>
    </row>
    <row r="567" spans="1:25" x14ac:dyDescent="0.25">
      <c r="A567" s="52">
        <v>2007</v>
      </c>
      <c r="B567" s="52" t="s">
        <v>106</v>
      </c>
      <c r="C567" s="52" t="s">
        <v>115</v>
      </c>
      <c r="D567" s="52">
        <v>24297</v>
      </c>
      <c r="E567" s="52">
        <v>23903</v>
      </c>
      <c r="F567" s="52">
        <v>12</v>
      </c>
      <c r="G567" s="52" t="s">
        <v>102</v>
      </c>
      <c r="H567" s="52">
        <v>518412</v>
      </c>
      <c r="I567" s="52" t="s">
        <v>91</v>
      </c>
      <c r="J567" s="52" t="s">
        <v>71</v>
      </c>
      <c r="K567" s="52">
        <v>73.3</v>
      </c>
      <c r="L567" s="52">
        <v>3.3000000000000003E-5</v>
      </c>
      <c r="M567" s="52">
        <v>1</v>
      </c>
      <c r="N567" s="52"/>
      <c r="O567" s="52">
        <v>0</v>
      </c>
      <c r="P567" s="52">
        <v>0</v>
      </c>
      <c r="Q567" s="52">
        <v>21</v>
      </c>
      <c r="R567" s="52"/>
      <c r="S567" s="52">
        <v>0</v>
      </c>
      <c r="T567" s="52">
        <v>0</v>
      </c>
      <c r="U567" s="52">
        <v>310</v>
      </c>
      <c r="V567" s="52">
        <f t="shared" si="25"/>
        <v>1253.9867868000001</v>
      </c>
      <c r="W567" s="52">
        <f t="shared" si="26"/>
        <v>1253.9867868000001</v>
      </c>
      <c r="X567" s="52">
        <f t="shared" si="27"/>
        <v>0</v>
      </c>
      <c r="Y567" s="52">
        <v>0</v>
      </c>
    </row>
    <row r="568" spans="1:25" x14ac:dyDescent="0.25">
      <c r="A568" s="52">
        <v>2007</v>
      </c>
      <c r="B568" s="52" t="s">
        <v>106</v>
      </c>
      <c r="C568" s="52" t="s">
        <v>115</v>
      </c>
      <c r="D568" s="52">
        <v>24297</v>
      </c>
      <c r="E568" s="52">
        <v>23903</v>
      </c>
      <c r="F568" s="52">
        <v>12</v>
      </c>
      <c r="G568" s="52" t="s">
        <v>102</v>
      </c>
      <c r="H568" s="52">
        <v>3239249</v>
      </c>
      <c r="I568" s="52" t="s">
        <v>91</v>
      </c>
      <c r="J568" s="52" t="s">
        <v>71</v>
      </c>
      <c r="K568" s="52">
        <v>73.3</v>
      </c>
      <c r="L568" s="52">
        <v>3.3000000000000003E-5</v>
      </c>
      <c r="M568" s="52">
        <v>1</v>
      </c>
      <c r="N568" s="52"/>
      <c r="O568" s="52">
        <v>0</v>
      </c>
      <c r="P568" s="52">
        <v>0</v>
      </c>
      <c r="Q568" s="52">
        <v>21</v>
      </c>
      <c r="R568" s="52"/>
      <c r="S568" s="52">
        <v>0</v>
      </c>
      <c r="T568" s="52">
        <v>0</v>
      </c>
      <c r="U568" s="52">
        <v>310</v>
      </c>
      <c r="V568" s="52">
        <f t="shared" si="25"/>
        <v>7835.4194060999998</v>
      </c>
      <c r="W568" s="52">
        <f t="shared" si="26"/>
        <v>7835.4194060999998</v>
      </c>
      <c r="X568" s="52">
        <f t="shared" si="27"/>
        <v>0</v>
      </c>
      <c r="Y568" s="52">
        <v>0</v>
      </c>
    </row>
    <row r="569" spans="1:25" x14ac:dyDescent="0.25">
      <c r="A569" s="52">
        <v>2007</v>
      </c>
      <c r="B569" s="52" t="s">
        <v>106</v>
      </c>
      <c r="C569" s="52" t="s">
        <v>115</v>
      </c>
      <c r="D569" s="52">
        <v>24297</v>
      </c>
      <c r="E569" s="52">
        <v>23904</v>
      </c>
      <c r="F569" s="52">
        <v>12</v>
      </c>
      <c r="G569" s="52" t="s">
        <v>102</v>
      </c>
      <c r="H569" s="52">
        <v>597047</v>
      </c>
      <c r="I569" s="52" t="s">
        <v>91</v>
      </c>
      <c r="J569" s="52" t="s">
        <v>71</v>
      </c>
      <c r="K569" s="52">
        <v>73.3</v>
      </c>
      <c r="L569" s="52">
        <v>3.3000000000000003E-5</v>
      </c>
      <c r="M569" s="52">
        <v>1</v>
      </c>
      <c r="N569" s="52"/>
      <c r="O569" s="52">
        <v>0</v>
      </c>
      <c r="P569" s="52">
        <v>0</v>
      </c>
      <c r="Q569" s="52">
        <v>21</v>
      </c>
      <c r="R569" s="52"/>
      <c r="S569" s="52">
        <v>0</v>
      </c>
      <c r="T569" s="52">
        <v>0</v>
      </c>
      <c r="U569" s="52">
        <v>310</v>
      </c>
      <c r="V569" s="52">
        <f t="shared" si="25"/>
        <v>1444.1969883000002</v>
      </c>
      <c r="W569" s="52">
        <f t="shared" si="26"/>
        <v>1444.1969883000002</v>
      </c>
      <c r="X569" s="52">
        <f t="shared" si="27"/>
        <v>0</v>
      </c>
      <c r="Y569" s="52">
        <v>0</v>
      </c>
    </row>
    <row r="570" spans="1:25" x14ac:dyDescent="0.25">
      <c r="A570" s="52">
        <v>2007</v>
      </c>
      <c r="B570" s="52" t="s">
        <v>106</v>
      </c>
      <c r="C570" s="52" t="s">
        <v>115</v>
      </c>
      <c r="D570" s="52">
        <v>24297</v>
      </c>
      <c r="E570" s="52">
        <v>23908</v>
      </c>
      <c r="F570" s="52">
        <v>12</v>
      </c>
      <c r="G570" s="52" t="s">
        <v>102</v>
      </c>
      <c r="H570" s="52">
        <v>9799.0650000000005</v>
      </c>
      <c r="I570" s="52" t="s">
        <v>91</v>
      </c>
      <c r="J570" s="52" t="s">
        <v>71</v>
      </c>
      <c r="K570" s="52">
        <v>73.3</v>
      </c>
      <c r="L570" s="52">
        <v>3.3000000000000003E-5</v>
      </c>
      <c r="M570" s="52">
        <v>1</v>
      </c>
      <c r="N570" s="52"/>
      <c r="O570" s="52">
        <v>0</v>
      </c>
      <c r="P570" s="52">
        <v>0</v>
      </c>
      <c r="Q570" s="52">
        <v>21</v>
      </c>
      <c r="R570" s="52"/>
      <c r="S570" s="52">
        <v>0</v>
      </c>
      <c r="T570" s="52">
        <v>0</v>
      </c>
      <c r="U570" s="52">
        <v>310</v>
      </c>
      <c r="V570" s="52">
        <f t="shared" si="25"/>
        <v>23.702958328500003</v>
      </c>
      <c r="W570" s="52">
        <f t="shared" si="26"/>
        <v>23.702958328500003</v>
      </c>
      <c r="X570" s="52">
        <f t="shared" si="27"/>
        <v>0</v>
      </c>
      <c r="Y570" s="52">
        <v>0</v>
      </c>
    </row>
    <row r="571" spans="1:25" x14ac:dyDescent="0.25">
      <c r="A571" s="52">
        <v>2007</v>
      </c>
      <c r="B571" s="52" t="s">
        <v>106</v>
      </c>
      <c r="C571" s="52" t="s">
        <v>115</v>
      </c>
      <c r="D571" s="52">
        <v>24297</v>
      </c>
      <c r="E571" s="52">
        <v>23908</v>
      </c>
      <c r="F571" s="52">
        <v>12</v>
      </c>
      <c r="G571" s="52" t="s">
        <v>102</v>
      </c>
      <c r="H571" s="52">
        <v>1513899</v>
      </c>
      <c r="I571" s="52" t="s">
        <v>91</v>
      </c>
      <c r="J571" s="52" t="s">
        <v>71</v>
      </c>
      <c r="K571" s="52">
        <v>73.3</v>
      </c>
      <c r="L571" s="52">
        <v>3.3000000000000003E-5</v>
      </c>
      <c r="M571" s="52">
        <v>1</v>
      </c>
      <c r="N571" s="52"/>
      <c r="O571" s="52">
        <v>0</v>
      </c>
      <c r="P571" s="52">
        <v>0</v>
      </c>
      <c r="Q571" s="52">
        <v>21</v>
      </c>
      <c r="R571" s="52"/>
      <c r="S571" s="52">
        <v>0</v>
      </c>
      <c r="T571" s="52">
        <v>0</v>
      </c>
      <c r="U571" s="52">
        <v>310</v>
      </c>
      <c r="V571" s="52">
        <f t="shared" si="25"/>
        <v>3661.9702911000004</v>
      </c>
      <c r="W571" s="52">
        <f t="shared" si="26"/>
        <v>3661.9702911000004</v>
      </c>
      <c r="X571" s="52">
        <f t="shared" si="27"/>
        <v>0</v>
      </c>
      <c r="Y571" s="52">
        <v>0</v>
      </c>
    </row>
    <row r="572" spans="1:25" x14ac:dyDescent="0.25">
      <c r="A572" s="52">
        <v>2007</v>
      </c>
      <c r="B572" s="52" t="s">
        <v>106</v>
      </c>
      <c r="C572" s="52" t="s">
        <v>115</v>
      </c>
      <c r="D572" s="52">
        <v>24297</v>
      </c>
      <c r="E572" s="52">
        <v>23911</v>
      </c>
      <c r="F572" s="52">
        <v>12</v>
      </c>
      <c r="G572" s="52" t="s">
        <v>102</v>
      </c>
      <c r="H572" s="52">
        <v>18406</v>
      </c>
      <c r="I572" s="52" t="s">
        <v>91</v>
      </c>
      <c r="J572" s="52" t="s">
        <v>71</v>
      </c>
      <c r="K572" s="52">
        <v>73.3</v>
      </c>
      <c r="L572" s="52">
        <v>3.3000000000000003E-5</v>
      </c>
      <c r="M572" s="52">
        <v>1</v>
      </c>
      <c r="N572" s="52"/>
      <c r="O572" s="52">
        <v>0</v>
      </c>
      <c r="P572" s="52">
        <v>0</v>
      </c>
      <c r="Q572" s="52">
        <v>21</v>
      </c>
      <c r="R572" s="52"/>
      <c r="S572" s="52">
        <v>0</v>
      </c>
      <c r="T572" s="52">
        <v>0</v>
      </c>
      <c r="U572" s="52">
        <v>310</v>
      </c>
      <c r="V572" s="52">
        <f t="shared" si="25"/>
        <v>44.522273400000003</v>
      </c>
      <c r="W572" s="52">
        <f t="shared" si="26"/>
        <v>44.522273400000003</v>
      </c>
      <c r="X572" s="52">
        <f t="shared" si="27"/>
        <v>0</v>
      </c>
      <c r="Y572" s="52">
        <v>0</v>
      </c>
    </row>
    <row r="573" spans="1:25" x14ac:dyDescent="0.25">
      <c r="A573" s="52">
        <v>2007</v>
      </c>
      <c r="B573" s="52" t="s">
        <v>106</v>
      </c>
      <c r="C573" s="52" t="s">
        <v>115</v>
      </c>
      <c r="D573" s="52">
        <v>24297</v>
      </c>
      <c r="E573" s="52">
        <v>23911</v>
      </c>
      <c r="F573" s="52">
        <v>12</v>
      </c>
      <c r="G573" s="52" t="s">
        <v>102</v>
      </c>
      <c r="H573" s="52">
        <v>400.42169999999999</v>
      </c>
      <c r="I573" s="52" t="s">
        <v>91</v>
      </c>
      <c r="J573" s="52" t="s">
        <v>71</v>
      </c>
      <c r="K573" s="52">
        <v>73.3</v>
      </c>
      <c r="L573" s="52">
        <v>3.3000000000000003E-5</v>
      </c>
      <c r="M573" s="52">
        <v>1</v>
      </c>
      <c r="N573" s="52"/>
      <c r="O573" s="52">
        <v>0</v>
      </c>
      <c r="P573" s="52">
        <v>0</v>
      </c>
      <c r="Q573" s="52">
        <v>21</v>
      </c>
      <c r="R573" s="52"/>
      <c r="S573" s="52">
        <v>0</v>
      </c>
      <c r="T573" s="52">
        <v>0</v>
      </c>
      <c r="U573" s="52">
        <v>310</v>
      </c>
      <c r="V573" s="52">
        <f t="shared" si="25"/>
        <v>0.96858005013000004</v>
      </c>
      <c r="W573" s="52">
        <f t="shared" si="26"/>
        <v>0.96858005013000004</v>
      </c>
      <c r="X573" s="52">
        <f t="shared" si="27"/>
        <v>0</v>
      </c>
      <c r="Y573" s="52">
        <v>0</v>
      </c>
    </row>
    <row r="574" spans="1:25" x14ac:dyDescent="0.25">
      <c r="A574" s="52">
        <v>2007</v>
      </c>
      <c r="B574" s="52" t="s">
        <v>106</v>
      </c>
      <c r="C574" s="52" t="s">
        <v>115</v>
      </c>
      <c r="D574" s="52">
        <v>24297</v>
      </c>
      <c r="E574" s="52">
        <v>23922</v>
      </c>
      <c r="F574" s="52">
        <v>12</v>
      </c>
      <c r="G574" s="52" t="s">
        <v>102</v>
      </c>
      <c r="H574" s="52">
        <v>900100</v>
      </c>
      <c r="I574" s="52" t="s">
        <v>91</v>
      </c>
      <c r="J574" s="52" t="s">
        <v>71</v>
      </c>
      <c r="K574" s="52">
        <v>73.3</v>
      </c>
      <c r="L574" s="52">
        <v>3.3000000000000003E-5</v>
      </c>
      <c r="M574" s="52">
        <v>1</v>
      </c>
      <c r="N574" s="52"/>
      <c r="O574" s="52">
        <v>0</v>
      </c>
      <c r="P574" s="52">
        <v>0</v>
      </c>
      <c r="Q574" s="52">
        <v>21</v>
      </c>
      <c r="R574" s="52"/>
      <c r="S574" s="52">
        <v>0</v>
      </c>
      <c r="T574" s="52">
        <v>0</v>
      </c>
      <c r="U574" s="52">
        <v>310</v>
      </c>
      <c r="V574" s="52">
        <f t="shared" si="25"/>
        <v>2177.25189</v>
      </c>
      <c r="W574" s="52">
        <f t="shared" si="26"/>
        <v>2177.25189</v>
      </c>
      <c r="X574" s="52">
        <f t="shared" si="27"/>
        <v>0</v>
      </c>
      <c r="Y574" s="52">
        <v>0</v>
      </c>
    </row>
    <row r="575" spans="1:25" x14ac:dyDescent="0.25">
      <c r="A575" s="52">
        <v>2007</v>
      </c>
      <c r="B575" s="52" t="s">
        <v>106</v>
      </c>
      <c r="C575" s="52" t="s">
        <v>115</v>
      </c>
      <c r="D575" s="52">
        <v>24299</v>
      </c>
      <c r="E575" s="52">
        <v>23908</v>
      </c>
      <c r="F575" s="52">
        <v>12</v>
      </c>
      <c r="G575" s="52" t="s">
        <v>102</v>
      </c>
      <c r="H575" s="52">
        <v>674507.1</v>
      </c>
      <c r="I575" s="52" t="s">
        <v>91</v>
      </c>
      <c r="J575" s="52" t="s">
        <v>71</v>
      </c>
      <c r="K575" s="52">
        <v>73.3</v>
      </c>
      <c r="L575" s="52">
        <v>3.3000000000000003E-5</v>
      </c>
      <c r="M575" s="52">
        <v>1</v>
      </c>
      <c r="N575" s="52"/>
      <c r="O575" s="52">
        <v>0</v>
      </c>
      <c r="P575" s="52">
        <v>0</v>
      </c>
      <c r="Q575" s="52">
        <v>21</v>
      </c>
      <c r="R575" s="52"/>
      <c r="S575" s="52">
        <v>0</v>
      </c>
      <c r="T575" s="52">
        <v>0</v>
      </c>
      <c r="U575" s="52">
        <v>310</v>
      </c>
      <c r="V575" s="52">
        <f t="shared" si="25"/>
        <v>1631.5652241900002</v>
      </c>
      <c r="W575" s="52">
        <f t="shared" si="26"/>
        <v>1631.5652241900002</v>
      </c>
      <c r="X575" s="52">
        <f t="shared" si="27"/>
        <v>0</v>
      </c>
      <c r="Y575" s="52">
        <v>0</v>
      </c>
    </row>
    <row r="576" spans="1:25" x14ac:dyDescent="0.25">
      <c r="A576" s="52">
        <v>2007</v>
      </c>
      <c r="B576" s="52" t="s">
        <v>106</v>
      </c>
      <c r="C576" s="52" t="s">
        <v>115</v>
      </c>
      <c r="D576" s="52">
        <v>24299</v>
      </c>
      <c r="E576" s="52">
        <v>23922</v>
      </c>
      <c r="F576" s="52">
        <v>12</v>
      </c>
      <c r="G576" s="52" t="s">
        <v>102</v>
      </c>
      <c r="H576" s="52">
        <v>23090.400000000001</v>
      </c>
      <c r="I576" s="52" t="s">
        <v>91</v>
      </c>
      <c r="J576" s="52" t="s">
        <v>71</v>
      </c>
      <c r="K576" s="52">
        <v>73.3</v>
      </c>
      <c r="L576" s="52">
        <v>3.3000000000000003E-5</v>
      </c>
      <c r="M576" s="52">
        <v>1</v>
      </c>
      <c r="N576" s="52"/>
      <c r="O576" s="52">
        <v>0</v>
      </c>
      <c r="P576" s="52">
        <v>0</v>
      </c>
      <c r="Q576" s="52">
        <v>21</v>
      </c>
      <c r="R576" s="52"/>
      <c r="S576" s="52">
        <v>0</v>
      </c>
      <c r="T576" s="52">
        <v>0</v>
      </c>
      <c r="U576" s="52">
        <v>310</v>
      </c>
      <c r="V576" s="52">
        <f t="shared" si="25"/>
        <v>55.853368560000007</v>
      </c>
      <c r="W576" s="52">
        <f t="shared" si="26"/>
        <v>55.853368560000007</v>
      </c>
      <c r="X576" s="52">
        <f t="shared" si="27"/>
        <v>0</v>
      </c>
      <c r="Y576" s="52">
        <v>0</v>
      </c>
    </row>
    <row r="577" spans="1:25" x14ac:dyDescent="0.25">
      <c r="A577" s="52">
        <v>2007</v>
      </c>
      <c r="B577" s="52" t="s">
        <v>106</v>
      </c>
      <c r="C577" s="52" t="s">
        <v>115</v>
      </c>
      <c r="D577" s="52">
        <v>25111</v>
      </c>
      <c r="E577" s="52">
        <v>23907</v>
      </c>
      <c r="F577" s="52">
        <v>12</v>
      </c>
      <c r="G577" s="52" t="s">
        <v>102</v>
      </c>
      <c r="H577" s="52">
        <v>103655</v>
      </c>
      <c r="I577" s="52" t="s">
        <v>91</v>
      </c>
      <c r="J577" s="52" t="s">
        <v>71</v>
      </c>
      <c r="K577" s="52">
        <v>73.3</v>
      </c>
      <c r="L577" s="52">
        <v>3.3000000000000003E-5</v>
      </c>
      <c r="M577" s="52">
        <v>1</v>
      </c>
      <c r="N577" s="52"/>
      <c r="O577" s="52">
        <v>0</v>
      </c>
      <c r="P577" s="52">
        <v>0</v>
      </c>
      <c r="Q577" s="52">
        <v>21</v>
      </c>
      <c r="R577" s="52"/>
      <c r="S577" s="52">
        <v>0</v>
      </c>
      <c r="T577" s="52">
        <v>0</v>
      </c>
      <c r="U577" s="52">
        <v>310</v>
      </c>
      <c r="V577" s="52">
        <f t="shared" si="25"/>
        <v>250.73107950000002</v>
      </c>
      <c r="W577" s="52">
        <f t="shared" si="26"/>
        <v>250.73107950000002</v>
      </c>
      <c r="X577" s="52">
        <f t="shared" si="27"/>
        <v>0</v>
      </c>
      <c r="Y577" s="52">
        <v>0</v>
      </c>
    </row>
    <row r="578" spans="1:25" x14ac:dyDescent="0.25">
      <c r="A578" s="52">
        <v>2007</v>
      </c>
      <c r="B578" s="52" t="s">
        <v>106</v>
      </c>
      <c r="C578" s="52" t="s">
        <v>115</v>
      </c>
      <c r="D578" s="52">
        <v>25111</v>
      </c>
      <c r="E578" s="52">
        <v>23908</v>
      </c>
      <c r="F578" s="52">
        <v>12</v>
      </c>
      <c r="G578" s="52" t="s">
        <v>102</v>
      </c>
      <c r="H578" s="52">
        <v>280866</v>
      </c>
      <c r="I578" s="52" t="s">
        <v>91</v>
      </c>
      <c r="J578" s="52" t="s">
        <v>71</v>
      </c>
      <c r="K578" s="52">
        <v>73.3</v>
      </c>
      <c r="L578" s="52">
        <v>3.3000000000000003E-5</v>
      </c>
      <c r="M578" s="52">
        <v>1</v>
      </c>
      <c r="N578" s="52"/>
      <c r="O578" s="52">
        <v>0</v>
      </c>
      <c r="P578" s="52">
        <v>0</v>
      </c>
      <c r="Q578" s="52">
        <v>21</v>
      </c>
      <c r="R578" s="52"/>
      <c r="S578" s="52">
        <v>0</v>
      </c>
      <c r="T578" s="52">
        <v>0</v>
      </c>
      <c r="U578" s="52">
        <v>310</v>
      </c>
      <c r="V578" s="52">
        <f t="shared" si="25"/>
        <v>679.38676740000005</v>
      </c>
      <c r="W578" s="52">
        <f t="shared" si="26"/>
        <v>679.38676740000005</v>
      </c>
      <c r="X578" s="52">
        <f t="shared" si="27"/>
        <v>0</v>
      </c>
      <c r="Y578" s="52">
        <v>0</v>
      </c>
    </row>
    <row r="579" spans="1:25" x14ac:dyDescent="0.25">
      <c r="A579" s="52">
        <v>2007</v>
      </c>
      <c r="B579" s="52" t="s">
        <v>106</v>
      </c>
      <c r="C579" s="52" t="s">
        <v>115</v>
      </c>
      <c r="D579" s="52">
        <v>25111</v>
      </c>
      <c r="E579" s="52">
        <v>23911</v>
      </c>
      <c r="F579" s="52">
        <v>12</v>
      </c>
      <c r="G579" s="52" t="s">
        <v>102</v>
      </c>
      <c r="H579" s="52">
        <v>290275</v>
      </c>
      <c r="I579" s="52" t="s">
        <v>91</v>
      </c>
      <c r="J579" s="52" t="s">
        <v>71</v>
      </c>
      <c r="K579" s="52">
        <v>73.3</v>
      </c>
      <c r="L579" s="52">
        <v>3.3000000000000003E-5</v>
      </c>
      <c r="M579" s="52">
        <v>1</v>
      </c>
      <c r="N579" s="52"/>
      <c r="O579" s="52">
        <v>0</v>
      </c>
      <c r="P579" s="52">
        <v>0</v>
      </c>
      <c r="Q579" s="52">
        <v>21</v>
      </c>
      <c r="R579" s="52"/>
      <c r="S579" s="52">
        <v>0</v>
      </c>
      <c r="T579" s="52">
        <v>0</v>
      </c>
      <c r="U579" s="52">
        <v>310</v>
      </c>
      <c r="V579" s="52">
        <f t="shared" ref="V579:V642" si="28">IF(F579=9,((H579*K579*L579*M579)+(H579*O579*P579*Q579)+(H579*S579*T579*U579))/1000, (H579*K579*L579*M579)+(H579*O579*P579*Q579)+(H579*S579*T579*U579))</f>
        <v>702.14619750000008</v>
      </c>
      <c r="W579" s="52">
        <f t="shared" ref="W579:W642" si="29">(V579-((O579*H579*P579*Q579)+(S579*H579*T579*U579))/M579)</f>
        <v>702.14619750000008</v>
      </c>
      <c r="X579" s="52">
        <f t="shared" si="27"/>
        <v>0</v>
      </c>
      <c r="Y579" s="52">
        <v>0</v>
      </c>
    </row>
    <row r="580" spans="1:25" x14ac:dyDescent="0.25">
      <c r="A580" s="52">
        <v>2007</v>
      </c>
      <c r="B580" s="52" t="s">
        <v>106</v>
      </c>
      <c r="C580" s="52" t="s">
        <v>115</v>
      </c>
      <c r="D580" s="52">
        <v>25111</v>
      </c>
      <c r="E580" s="52">
        <v>23911</v>
      </c>
      <c r="F580" s="52">
        <v>12</v>
      </c>
      <c r="G580" s="52" t="s">
        <v>102</v>
      </c>
      <c r="H580" s="52">
        <v>201909.1</v>
      </c>
      <c r="I580" s="52" t="s">
        <v>91</v>
      </c>
      <c r="J580" s="52" t="s">
        <v>71</v>
      </c>
      <c r="K580" s="52">
        <v>73.3</v>
      </c>
      <c r="L580" s="52">
        <v>3.3000000000000003E-5</v>
      </c>
      <c r="M580" s="52">
        <v>1</v>
      </c>
      <c r="N580" s="52"/>
      <c r="O580" s="52">
        <v>0</v>
      </c>
      <c r="P580" s="52">
        <v>0</v>
      </c>
      <c r="Q580" s="52">
        <v>21</v>
      </c>
      <c r="R580" s="52"/>
      <c r="S580" s="52">
        <v>0</v>
      </c>
      <c r="T580" s="52">
        <v>0</v>
      </c>
      <c r="U580" s="52">
        <v>310</v>
      </c>
      <c r="V580" s="52">
        <f t="shared" si="28"/>
        <v>488.39792199000004</v>
      </c>
      <c r="W580" s="52">
        <f t="shared" si="29"/>
        <v>488.39792199000004</v>
      </c>
      <c r="X580" s="52">
        <f t="shared" si="27"/>
        <v>0</v>
      </c>
      <c r="Y580" s="52">
        <v>0</v>
      </c>
    </row>
    <row r="581" spans="1:25" x14ac:dyDescent="0.25">
      <c r="A581" s="52">
        <v>2007</v>
      </c>
      <c r="B581" s="52" t="s">
        <v>106</v>
      </c>
      <c r="C581" s="52" t="s">
        <v>115</v>
      </c>
      <c r="D581" s="52">
        <v>25111</v>
      </c>
      <c r="E581" s="52">
        <v>23923</v>
      </c>
      <c r="F581" s="52">
        <v>12</v>
      </c>
      <c r="G581" s="52" t="s">
        <v>102</v>
      </c>
      <c r="H581" s="52">
        <v>1246</v>
      </c>
      <c r="I581" s="52" t="s">
        <v>91</v>
      </c>
      <c r="J581" s="52" t="s">
        <v>71</v>
      </c>
      <c r="K581" s="52">
        <v>73.3</v>
      </c>
      <c r="L581" s="52">
        <v>3.3000000000000003E-5</v>
      </c>
      <c r="M581" s="52">
        <v>1</v>
      </c>
      <c r="N581" s="52"/>
      <c r="O581" s="52">
        <v>0</v>
      </c>
      <c r="P581" s="52">
        <v>0</v>
      </c>
      <c r="Q581" s="52">
        <v>21</v>
      </c>
      <c r="R581" s="52"/>
      <c r="S581" s="52">
        <v>0</v>
      </c>
      <c r="T581" s="52">
        <v>0</v>
      </c>
      <c r="U581" s="52">
        <v>310</v>
      </c>
      <c r="V581" s="52">
        <f t="shared" si="28"/>
        <v>3.0139494000000004</v>
      </c>
      <c r="W581" s="52">
        <f t="shared" si="29"/>
        <v>3.0139494000000004</v>
      </c>
      <c r="X581" s="52">
        <f t="shared" si="27"/>
        <v>0</v>
      </c>
      <c r="Y581" s="52">
        <v>0</v>
      </c>
    </row>
    <row r="582" spans="1:25" x14ac:dyDescent="0.25">
      <c r="A582" s="52">
        <v>2007</v>
      </c>
      <c r="B582" s="52" t="s">
        <v>106</v>
      </c>
      <c r="C582" s="52" t="s">
        <v>115</v>
      </c>
      <c r="D582" s="52">
        <v>25111</v>
      </c>
      <c r="E582" s="52">
        <v>23924</v>
      </c>
      <c r="F582" s="52">
        <v>12</v>
      </c>
      <c r="G582" s="52" t="s">
        <v>102</v>
      </c>
      <c r="H582" s="52">
        <v>2728932</v>
      </c>
      <c r="I582" s="52" t="s">
        <v>91</v>
      </c>
      <c r="J582" s="52" t="s">
        <v>71</v>
      </c>
      <c r="K582" s="52">
        <v>73.3</v>
      </c>
      <c r="L582" s="52">
        <v>3.3000000000000003E-5</v>
      </c>
      <c r="M582" s="52">
        <v>1</v>
      </c>
      <c r="N582" s="52"/>
      <c r="O582" s="52">
        <v>0</v>
      </c>
      <c r="P582" s="52">
        <v>0</v>
      </c>
      <c r="Q582" s="52">
        <v>21</v>
      </c>
      <c r="R582" s="52"/>
      <c r="S582" s="52">
        <v>0</v>
      </c>
      <c r="T582" s="52">
        <v>0</v>
      </c>
      <c r="U582" s="52">
        <v>310</v>
      </c>
      <c r="V582" s="52">
        <f t="shared" si="28"/>
        <v>6601.0136148000001</v>
      </c>
      <c r="W582" s="52">
        <f t="shared" si="29"/>
        <v>6601.0136148000001</v>
      </c>
      <c r="X582" s="52">
        <f t="shared" si="27"/>
        <v>0</v>
      </c>
      <c r="Y582" s="52">
        <v>0</v>
      </c>
    </row>
    <row r="583" spans="1:25" x14ac:dyDescent="0.25">
      <c r="A583" s="52">
        <v>2007</v>
      </c>
      <c r="B583" s="52" t="s">
        <v>106</v>
      </c>
      <c r="C583" s="52" t="s">
        <v>115</v>
      </c>
      <c r="D583" s="52">
        <v>25111</v>
      </c>
      <c r="E583" s="52">
        <v>23989</v>
      </c>
      <c r="F583" s="52">
        <v>0</v>
      </c>
      <c r="G583" s="52"/>
      <c r="H583" s="52">
        <v>5313322</v>
      </c>
      <c r="I583" s="52" t="s">
        <v>91</v>
      </c>
      <c r="J583" s="52" t="s">
        <v>71</v>
      </c>
      <c r="K583" s="52">
        <v>73.3</v>
      </c>
      <c r="L583" s="52">
        <v>3.3000000000000003E-5</v>
      </c>
      <c r="M583" s="52">
        <v>1</v>
      </c>
      <c r="N583" s="52"/>
      <c r="O583" s="52">
        <v>0</v>
      </c>
      <c r="P583" s="52">
        <v>0</v>
      </c>
      <c r="Q583" s="52">
        <v>21</v>
      </c>
      <c r="R583" s="52"/>
      <c r="S583" s="52">
        <v>0</v>
      </c>
      <c r="T583" s="52">
        <v>0</v>
      </c>
      <c r="U583" s="52">
        <v>310</v>
      </c>
      <c r="V583" s="52">
        <f t="shared" si="28"/>
        <v>12852.394585800001</v>
      </c>
      <c r="W583" s="52">
        <f t="shared" si="29"/>
        <v>12852.394585800001</v>
      </c>
      <c r="X583" s="52">
        <f t="shared" si="27"/>
        <v>0</v>
      </c>
      <c r="Y583" s="52">
        <v>0</v>
      </c>
    </row>
    <row r="584" spans="1:25" x14ac:dyDescent="0.25">
      <c r="A584" s="52">
        <v>2007</v>
      </c>
      <c r="B584" s="52" t="s">
        <v>106</v>
      </c>
      <c r="C584" s="52" t="s">
        <v>115</v>
      </c>
      <c r="D584" s="52">
        <v>25112</v>
      </c>
      <c r="E584" s="52">
        <v>23911</v>
      </c>
      <c r="F584" s="52">
        <v>12</v>
      </c>
      <c r="G584" s="52" t="s">
        <v>102</v>
      </c>
      <c r="H584" s="52">
        <v>9140</v>
      </c>
      <c r="I584" s="52" t="s">
        <v>91</v>
      </c>
      <c r="J584" s="52" t="s">
        <v>71</v>
      </c>
      <c r="K584" s="52">
        <v>73.3</v>
      </c>
      <c r="L584" s="52">
        <v>3.3000000000000003E-5</v>
      </c>
      <c r="M584" s="52">
        <v>1</v>
      </c>
      <c r="N584" s="52"/>
      <c r="O584" s="52">
        <v>0</v>
      </c>
      <c r="P584" s="52">
        <v>0</v>
      </c>
      <c r="Q584" s="52">
        <v>21</v>
      </c>
      <c r="R584" s="52"/>
      <c r="S584" s="52">
        <v>0</v>
      </c>
      <c r="T584" s="52">
        <v>0</v>
      </c>
      <c r="U584" s="52">
        <v>310</v>
      </c>
      <c r="V584" s="52">
        <f t="shared" si="28"/>
        <v>22.108746</v>
      </c>
      <c r="W584" s="52">
        <f t="shared" si="29"/>
        <v>22.108746</v>
      </c>
      <c r="X584" s="52">
        <f t="shared" si="27"/>
        <v>0</v>
      </c>
      <c r="Y584" s="52">
        <v>0</v>
      </c>
    </row>
    <row r="585" spans="1:25" x14ac:dyDescent="0.25">
      <c r="A585" s="52">
        <v>2007</v>
      </c>
      <c r="B585" s="52" t="s">
        <v>106</v>
      </c>
      <c r="C585" s="52" t="s">
        <v>115</v>
      </c>
      <c r="D585" s="52">
        <v>25113</v>
      </c>
      <c r="E585" s="52">
        <v>23911</v>
      </c>
      <c r="F585" s="52">
        <v>12</v>
      </c>
      <c r="G585" s="52" t="s">
        <v>102</v>
      </c>
      <c r="H585" s="52">
        <v>216705</v>
      </c>
      <c r="I585" s="52" t="s">
        <v>91</v>
      </c>
      <c r="J585" s="52" t="s">
        <v>71</v>
      </c>
      <c r="K585" s="52">
        <v>73.3</v>
      </c>
      <c r="L585" s="52">
        <v>3.3000000000000003E-5</v>
      </c>
      <c r="M585" s="52">
        <v>1</v>
      </c>
      <c r="N585" s="52"/>
      <c r="O585" s="52">
        <v>0</v>
      </c>
      <c r="P585" s="52">
        <v>0</v>
      </c>
      <c r="Q585" s="52">
        <v>21</v>
      </c>
      <c r="R585" s="52"/>
      <c r="S585" s="52">
        <v>0</v>
      </c>
      <c r="T585" s="52">
        <v>0</v>
      </c>
      <c r="U585" s="52">
        <v>310</v>
      </c>
      <c r="V585" s="52">
        <f t="shared" si="28"/>
        <v>524.18772450000006</v>
      </c>
      <c r="W585" s="52">
        <f t="shared" si="29"/>
        <v>524.18772450000006</v>
      </c>
      <c r="X585" s="52">
        <f t="shared" si="27"/>
        <v>0</v>
      </c>
      <c r="Y585" s="52">
        <v>0</v>
      </c>
    </row>
    <row r="586" spans="1:25" x14ac:dyDescent="0.25">
      <c r="A586" s="52">
        <v>2007</v>
      </c>
      <c r="B586" s="52" t="s">
        <v>106</v>
      </c>
      <c r="C586" s="52" t="s">
        <v>115</v>
      </c>
      <c r="D586" s="52">
        <v>25113</v>
      </c>
      <c r="E586" s="52">
        <v>23911</v>
      </c>
      <c r="F586" s="52">
        <v>12</v>
      </c>
      <c r="G586" s="52" t="s">
        <v>102</v>
      </c>
      <c r="H586" s="52">
        <v>68412</v>
      </c>
      <c r="I586" s="52" t="s">
        <v>91</v>
      </c>
      <c r="J586" s="52" t="s">
        <v>71</v>
      </c>
      <c r="K586" s="52">
        <v>73.3</v>
      </c>
      <c r="L586" s="52">
        <v>3.3000000000000003E-5</v>
      </c>
      <c r="M586" s="52">
        <v>1</v>
      </c>
      <c r="N586" s="52"/>
      <c r="O586" s="52">
        <v>0</v>
      </c>
      <c r="P586" s="52">
        <v>0</v>
      </c>
      <c r="Q586" s="52">
        <v>21</v>
      </c>
      <c r="R586" s="52"/>
      <c r="S586" s="52">
        <v>0</v>
      </c>
      <c r="T586" s="52">
        <v>0</v>
      </c>
      <c r="U586" s="52">
        <v>310</v>
      </c>
      <c r="V586" s="52">
        <f t="shared" si="28"/>
        <v>165.48178680000001</v>
      </c>
      <c r="W586" s="52">
        <f t="shared" si="29"/>
        <v>165.48178680000001</v>
      </c>
      <c r="X586" s="52">
        <f t="shared" si="27"/>
        <v>0</v>
      </c>
      <c r="Y586" s="52">
        <v>0</v>
      </c>
    </row>
    <row r="587" spans="1:25" x14ac:dyDescent="0.25">
      <c r="A587" s="52">
        <v>2007</v>
      </c>
      <c r="B587" s="52" t="s">
        <v>106</v>
      </c>
      <c r="C587" s="52" t="s">
        <v>115</v>
      </c>
      <c r="D587" s="52">
        <v>25113</v>
      </c>
      <c r="E587" s="52">
        <v>23922</v>
      </c>
      <c r="F587" s="52">
        <v>12</v>
      </c>
      <c r="G587" s="52" t="s">
        <v>102</v>
      </c>
      <c r="H587" s="52">
        <v>130922</v>
      </c>
      <c r="I587" s="52" t="s">
        <v>91</v>
      </c>
      <c r="J587" s="52" t="s">
        <v>71</v>
      </c>
      <c r="K587" s="52">
        <v>73.3</v>
      </c>
      <c r="L587" s="52">
        <v>3.3000000000000003E-5</v>
      </c>
      <c r="M587" s="52">
        <v>1</v>
      </c>
      <c r="N587" s="52"/>
      <c r="O587" s="52">
        <v>0</v>
      </c>
      <c r="P587" s="52">
        <v>0</v>
      </c>
      <c r="Q587" s="52">
        <v>21</v>
      </c>
      <c r="R587" s="52"/>
      <c r="S587" s="52">
        <v>0</v>
      </c>
      <c r="T587" s="52">
        <v>0</v>
      </c>
      <c r="U587" s="52">
        <v>310</v>
      </c>
      <c r="V587" s="52">
        <f t="shared" si="28"/>
        <v>316.68722580000002</v>
      </c>
      <c r="W587" s="52">
        <f t="shared" si="29"/>
        <v>316.68722580000002</v>
      </c>
      <c r="X587" s="52">
        <f t="shared" si="27"/>
        <v>0</v>
      </c>
      <c r="Y587" s="52">
        <v>0</v>
      </c>
    </row>
    <row r="588" spans="1:25" x14ac:dyDescent="0.25">
      <c r="A588" s="52">
        <v>2007</v>
      </c>
      <c r="B588" s="52" t="s">
        <v>106</v>
      </c>
      <c r="C588" s="52" t="s">
        <v>115</v>
      </c>
      <c r="D588" s="52">
        <v>25114</v>
      </c>
      <c r="E588" s="52">
        <v>23911</v>
      </c>
      <c r="F588" s="52">
        <v>12</v>
      </c>
      <c r="G588" s="52" t="s">
        <v>102</v>
      </c>
      <c r="H588" s="52">
        <v>705358.2</v>
      </c>
      <c r="I588" s="52" t="s">
        <v>91</v>
      </c>
      <c r="J588" s="52" t="s">
        <v>71</v>
      </c>
      <c r="K588" s="52">
        <v>73.3</v>
      </c>
      <c r="L588" s="52">
        <v>3.3000000000000003E-5</v>
      </c>
      <c r="M588" s="52">
        <v>1</v>
      </c>
      <c r="N588" s="52"/>
      <c r="O588" s="52">
        <v>0</v>
      </c>
      <c r="P588" s="52">
        <v>0</v>
      </c>
      <c r="Q588" s="52">
        <v>21</v>
      </c>
      <c r="R588" s="52"/>
      <c r="S588" s="52">
        <v>0</v>
      </c>
      <c r="T588" s="52">
        <v>0</v>
      </c>
      <c r="U588" s="52">
        <v>310</v>
      </c>
      <c r="V588" s="52">
        <f t="shared" si="28"/>
        <v>1706.1909499799999</v>
      </c>
      <c r="W588" s="52">
        <f t="shared" si="29"/>
        <v>1706.1909499799999</v>
      </c>
      <c r="X588" s="52">
        <f t="shared" si="27"/>
        <v>0</v>
      </c>
      <c r="Y588" s="52">
        <v>0</v>
      </c>
    </row>
    <row r="589" spans="1:25" x14ac:dyDescent="0.25">
      <c r="A589" s="52">
        <v>2007</v>
      </c>
      <c r="B589" s="52" t="s">
        <v>106</v>
      </c>
      <c r="C589" s="52" t="s">
        <v>115</v>
      </c>
      <c r="D589" s="52">
        <v>25114</v>
      </c>
      <c r="E589" s="52">
        <v>23911</v>
      </c>
      <c r="F589" s="52">
        <v>12</v>
      </c>
      <c r="G589" s="52" t="s">
        <v>102</v>
      </c>
      <c r="H589" s="52">
        <v>4605</v>
      </c>
      <c r="I589" s="52" t="s">
        <v>91</v>
      </c>
      <c r="J589" s="52" t="s">
        <v>71</v>
      </c>
      <c r="K589" s="52">
        <v>73.3</v>
      </c>
      <c r="L589" s="52">
        <v>3.3000000000000003E-5</v>
      </c>
      <c r="M589" s="52">
        <v>1</v>
      </c>
      <c r="N589" s="52"/>
      <c r="O589" s="52">
        <v>0</v>
      </c>
      <c r="P589" s="52">
        <v>0</v>
      </c>
      <c r="Q589" s="52">
        <v>21</v>
      </c>
      <c r="R589" s="52"/>
      <c r="S589" s="52">
        <v>0</v>
      </c>
      <c r="T589" s="52">
        <v>0</v>
      </c>
      <c r="U589" s="52">
        <v>310</v>
      </c>
      <c r="V589" s="52">
        <f t="shared" si="28"/>
        <v>11.139034500000001</v>
      </c>
      <c r="W589" s="52">
        <f t="shared" si="29"/>
        <v>11.139034500000001</v>
      </c>
      <c r="X589" s="52">
        <f t="shared" si="27"/>
        <v>0</v>
      </c>
      <c r="Y589" s="52">
        <v>0</v>
      </c>
    </row>
    <row r="590" spans="1:25" x14ac:dyDescent="0.25">
      <c r="A590" s="52">
        <v>2007</v>
      </c>
      <c r="B590" s="52" t="s">
        <v>106</v>
      </c>
      <c r="C590" s="52" t="s">
        <v>115</v>
      </c>
      <c r="D590" s="52">
        <v>25114</v>
      </c>
      <c r="E590" s="52">
        <v>23911</v>
      </c>
      <c r="F590" s="52">
        <v>12</v>
      </c>
      <c r="G590" s="52" t="s">
        <v>102</v>
      </c>
      <c r="H590" s="52">
        <v>1421</v>
      </c>
      <c r="I590" s="52" t="s">
        <v>91</v>
      </c>
      <c r="J590" s="52" t="s">
        <v>71</v>
      </c>
      <c r="K590" s="52">
        <v>73.3</v>
      </c>
      <c r="L590" s="52">
        <v>3.3000000000000003E-5</v>
      </c>
      <c r="M590" s="52">
        <v>1</v>
      </c>
      <c r="N590" s="52"/>
      <c r="O590" s="52">
        <v>0</v>
      </c>
      <c r="P590" s="52">
        <v>0</v>
      </c>
      <c r="Q590" s="52">
        <v>21</v>
      </c>
      <c r="R590" s="52"/>
      <c r="S590" s="52">
        <v>0</v>
      </c>
      <c r="T590" s="52">
        <v>0</v>
      </c>
      <c r="U590" s="52">
        <v>310</v>
      </c>
      <c r="V590" s="52">
        <f t="shared" si="28"/>
        <v>3.4372569000000004</v>
      </c>
      <c r="W590" s="52">
        <f t="shared" si="29"/>
        <v>3.4372569000000004</v>
      </c>
      <c r="X590" s="52">
        <f t="shared" si="27"/>
        <v>0</v>
      </c>
      <c r="Y590" s="52">
        <v>0</v>
      </c>
    </row>
    <row r="591" spans="1:25" x14ac:dyDescent="0.25">
      <c r="A591" s="52">
        <v>2007</v>
      </c>
      <c r="B591" s="52" t="s">
        <v>106</v>
      </c>
      <c r="C591" s="52" t="s">
        <v>115</v>
      </c>
      <c r="D591" s="52">
        <v>25114</v>
      </c>
      <c r="E591" s="52">
        <v>23922</v>
      </c>
      <c r="F591" s="52">
        <v>12</v>
      </c>
      <c r="G591" s="52" t="s">
        <v>102</v>
      </c>
      <c r="H591" s="52">
        <v>48988.800000000003</v>
      </c>
      <c r="I591" s="52" t="s">
        <v>91</v>
      </c>
      <c r="J591" s="52" t="s">
        <v>71</v>
      </c>
      <c r="K591" s="52">
        <v>73.3</v>
      </c>
      <c r="L591" s="52">
        <v>3.3000000000000003E-5</v>
      </c>
      <c r="M591" s="52">
        <v>1</v>
      </c>
      <c r="N591" s="52"/>
      <c r="O591" s="52">
        <v>0</v>
      </c>
      <c r="P591" s="52">
        <v>0</v>
      </c>
      <c r="Q591" s="52">
        <v>21</v>
      </c>
      <c r="R591" s="52"/>
      <c r="S591" s="52">
        <v>0</v>
      </c>
      <c r="T591" s="52">
        <v>0</v>
      </c>
      <c r="U591" s="52">
        <v>310</v>
      </c>
      <c r="V591" s="52">
        <f t="shared" si="28"/>
        <v>118.49900832000002</v>
      </c>
      <c r="W591" s="52">
        <f t="shared" si="29"/>
        <v>118.49900832000002</v>
      </c>
      <c r="X591" s="52">
        <f t="shared" si="27"/>
        <v>0</v>
      </c>
      <c r="Y591" s="52">
        <v>0</v>
      </c>
    </row>
    <row r="592" spans="1:25" x14ac:dyDescent="0.25">
      <c r="A592" s="52">
        <v>2007</v>
      </c>
      <c r="B592" s="52" t="s">
        <v>106</v>
      </c>
      <c r="C592" s="52" t="s">
        <v>115</v>
      </c>
      <c r="D592" s="52">
        <v>25114</v>
      </c>
      <c r="E592" s="52">
        <v>23923</v>
      </c>
      <c r="F592" s="52">
        <v>12</v>
      </c>
      <c r="G592" s="52" t="s">
        <v>102</v>
      </c>
      <c r="H592" s="52">
        <v>446.25</v>
      </c>
      <c r="I592" s="52" t="s">
        <v>91</v>
      </c>
      <c r="J592" s="52" t="s">
        <v>71</v>
      </c>
      <c r="K592" s="52">
        <v>73.3</v>
      </c>
      <c r="L592" s="52">
        <v>3.3000000000000003E-5</v>
      </c>
      <c r="M592" s="52">
        <v>1</v>
      </c>
      <c r="N592" s="52"/>
      <c r="O592" s="52">
        <v>0</v>
      </c>
      <c r="P592" s="52">
        <v>0</v>
      </c>
      <c r="Q592" s="52">
        <v>21</v>
      </c>
      <c r="R592" s="52"/>
      <c r="S592" s="52">
        <v>0</v>
      </c>
      <c r="T592" s="52">
        <v>0</v>
      </c>
      <c r="U592" s="52">
        <v>310</v>
      </c>
      <c r="V592" s="52">
        <f t="shared" si="28"/>
        <v>1.0794341250000001</v>
      </c>
      <c r="W592" s="52">
        <f t="shared" si="29"/>
        <v>1.0794341250000001</v>
      </c>
      <c r="X592" s="52">
        <f t="shared" si="27"/>
        <v>0</v>
      </c>
      <c r="Y592" s="52">
        <v>0</v>
      </c>
    </row>
    <row r="593" spans="1:25" x14ac:dyDescent="0.25">
      <c r="A593" s="52">
        <v>2007</v>
      </c>
      <c r="B593" s="52" t="s">
        <v>106</v>
      </c>
      <c r="C593" s="52" t="s">
        <v>115</v>
      </c>
      <c r="D593" s="52">
        <v>25119</v>
      </c>
      <c r="E593" s="52">
        <v>23923</v>
      </c>
      <c r="F593" s="52">
        <v>12</v>
      </c>
      <c r="G593" s="52" t="s">
        <v>102</v>
      </c>
      <c r="H593" s="52">
        <v>48753</v>
      </c>
      <c r="I593" s="52" t="s">
        <v>91</v>
      </c>
      <c r="J593" s="52" t="s">
        <v>71</v>
      </c>
      <c r="K593" s="52">
        <v>73.3</v>
      </c>
      <c r="L593" s="52">
        <v>3.3000000000000003E-5</v>
      </c>
      <c r="M593" s="52">
        <v>1</v>
      </c>
      <c r="N593" s="52"/>
      <c r="O593" s="52">
        <v>0</v>
      </c>
      <c r="P593" s="52">
        <v>0</v>
      </c>
      <c r="Q593" s="52">
        <v>21</v>
      </c>
      <c r="R593" s="52"/>
      <c r="S593" s="52">
        <v>0</v>
      </c>
      <c r="T593" s="52">
        <v>0</v>
      </c>
      <c r="U593" s="52">
        <v>310</v>
      </c>
      <c r="V593" s="52">
        <f t="shared" si="28"/>
        <v>117.92863170000001</v>
      </c>
      <c r="W593" s="52">
        <f t="shared" si="29"/>
        <v>117.92863170000001</v>
      </c>
      <c r="X593" s="52">
        <f t="shared" si="27"/>
        <v>0</v>
      </c>
      <c r="Y593" s="52">
        <v>0</v>
      </c>
    </row>
    <row r="594" spans="1:25" x14ac:dyDescent="0.25">
      <c r="A594" s="52">
        <v>2007</v>
      </c>
      <c r="B594" s="52" t="s">
        <v>106</v>
      </c>
      <c r="C594" s="52" t="s">
        <v>115</v>
      </c>
      <c r="D594" s="52">
        <v>25191</v>
      </c>
      <c r="E594" s="52">
        <v>23908</v>
      </c>
      <c r="F594" s="52">
        <v>12</v>
      </c>
      <c r="G594" s="52" t="s">
        <v>102</v>
      </c>
      <c r="H594" s="52">
        <v>53006.34</v>
      </c>
      <c r="I594" s="52" t="s">
        <v>91</v>
      </c>
      <c r="J594" s="52" t="s">
        <v>71</v>
      </c>
      <c r="K594" s="52">
        <v>73.3</v>
      </c>
      <c r="L594" s="52">
        <v>3.3000000000000003E-5</v>
      </c>
      <c r="M594" s="52">
        <v>1</v>
      </c>
      <c r="N594" s="52"/>
      <c r="O594" s="52">
        <v>0</v>
      </c>
      <c r="P594" s="52">
        <v>0</v>
      </c>
      <c r="Q594" s="52">
        <v>21</v>
      </c>
      <c r="R594" s="52"/>
      <c r="S594" s="52">
        <v>0</v>
      </c>
      <c r="T594" s="52">
        <v>0</v>
      </c>
      <c r="U594" s="52">
        <v>310</v>
      </c>
      <c r="V594" s="52">
        <f t="shared" si="28"/>
        <v>128.217035826</v>
      </c>
      <c r="W594" s="52">
        <f t="shared" si="29"/>
        <v>128.217035826</v>
      </c>
      <c r="X594" s="52">
        <f t="shared" si="27"/>
        <v>0</v>
      </c>
      <c r="Y594" s="52">
        <v>0</v>
      </c>
    </row>
    <row r="595" spans="1:25" x14ac:dyDescent="0.25">
      <c r="A595" s="52">
        <v>2007</v>
      </c>
      <c r="B595" s="52" t="s">
        <v>106</v>
      </c>
      <c r="C595" s="52" t="s">
        <v>115</v>
      </c>
      <c r="D595" s="52">
        <v>25191</v>
      </c>
      <c r="E595" s="52">
        <v>23911</v>
      </c>
      <c r="F595" s="52">
        <v>12</v>
      </c>
      <c r="G595" s="52" t="s">
        <v>102</v>
      </c>
      <c r="H595" s="52">
        <v>7500</v>
      </c>
      <c r="I595" s="52" t="s">
        <v>91</v>
      </c>
      <c r="J595" s="52" t="s">
        <v>71</v>
      </c>
      <c r="K595" s="52">
        <v>73.3</v>
      </c>
      <c r="L595" s="52">
        <v>3.3000000000000003E-5</v>
      </c>
      <c r="M595" s="52">
        <v>1</v>
      </c>
      <c r="N595" s="52"/>
      <c r="O595" s="52">
        <v>0</v>
      </c>
      <c r="P595" s="52">
        <v>0</v>
      </c>
      <c r="Q595" s="52">
        <v>21</v>
      </c>
      <c r="R595" s="52"/>
      <c r="S595" s="52">
        <v>0</v>
      </c>
      <c r="T595" s="52">
        <v>0</v>
      </c>
      <c r="U595" s="52">
        <v>310</v>
      </c>
      <c r="V595" s="52">
        <f t="shared" si="28"/>
        <v>18.141750000000002</v>
      </c>
      <c r="W595" s="52">
        <f t="shared" si="29"/>
        <v>18.141750000000002</v>
      </c>
      <c r="X595" s="52">
        <f t="shared" si="27"/>
        <v>0</v>
      </c>
      <c r="Y595" s="52">
        <v>0</v>
      </c>
    </row>
    <row r="596" spans="1:25" x14ac:dyDescent="0.25">
      <c r="A596" s="52">
        <v>2007</v>
      </c>
      <c r="B596" s="52" t="s">
        <v>106</v>
      </c>
      <c r="C596" s="52" t="s">
        <v>115</v>
      </c>
      <c r="D596" s="52">
        <v>25191</v>
      </c>
      <c r="E596" s="52">
        <v>23911</v>
      </c>
      <c r="F596" s="52">
        <v>12</v>
      </c>
      <c r="G596" s="52" t="s">
        <v>102</v>
      </c>
      <c r="H596" s="52">
        <v>23686</v>
      </c>
      <c r="I596" s="52" t="s">
        <v>91</v>
      </c>
      <c r="J596" s="52" t="s">
        <v>71</v>
      </c>
      <c r="K596" s="52">
        <v>73.3</v>
      </c>
      <c r="L596" s="52">
        <v>3.3000000000000003E-5</v>
      </c>
      <c r="M596" s="52">
        <v>1</v>
      </c>
      <c r="N596" s="52"/>
      <c r="O596" s="52">
        <v>0</v>
      </c>
      <c r="P596" s="52">
        <v>0</v>
      </c>
      <c r="Q596" s="52">
        <v>21</v>
      </c>
      <c r="R596" s="52"/>
      <c r="S596" s="52">
        <v>0</v>
      </c>
      <c r="T596" s="52">
        <v>0</v>
      </c>
      <c r="U596" s="52">
        <v>310</v>
      </c>
      <c r="V596" s="52">
        <f t="shared" si="28"/>
        <v>57.294065400000008</v>
      </c>
      <c r="W596" s="52">
        <f t="shared" si="29"/>
        <v>57.294065400000008</v>
      </c>
      <c r="X596" s="52">
        <f t="shared" si="27"/>
        <v>0</v>
      </c>
      <c r="Y596" s="52">
        <v>0</v>
      </c>
    </row>
    <row r="597" spans="1:25" x14ac:dyDescent="0.25">
      <c r="A597" s="52">
        <v>2007</v>
      </c>
      <c r="B597" s="52" t="s">
        <v>106</v>
      </c>
      <c r="C597" s="52" t="s">
        <v>115</v>
      </c>
      <c r="D597" s="52">
        <v>25191</v>
      </c>
      <c r="E597" s="52">
        <v>23922</v>
      </c>
      <c r="F597" s="52">
        <v>12</v>
      </c>
      <c r="G597" s="52" t="s">
        <v>102</v>
      </c>
      <c r="H597" s="52">
        <v>10290</v>
      </c>
      <c r="I597" s="52" t="s">
        <v>91</v>
      </c>
      <c r="J597" s="52" t="s">
        <v>71</v>
      </c>
      <c r="K597" s="52">
        <v>73.3</v>
      </c>
      <c r="L597" s="52">
        <v>3.3000000000000003E-5</v>
      </c>
      <c r="M597" s="52">
        <v>1</v>
      </c>
      <c r="N597" s="52"/>
      <c r="O597" s="52">
        <v>0</v>
      </c>
      <c r="P597" s="52">
        <v>0</v>
      </c>
      <c r="Q597" s="52">
        <v>21</v>
      </c>
      <c r="R597" s="52"/>
      <c r="S597" s="52">
        <v>0</v>
      </c>
      <c r="T597" s="52">
        <v>0</v>
      </c>
      <c r="U597" s="52">
        <v>310</v>
      </c>
      <c r="V597" s="52">
        <f t="shared" si="28"/>
        <v>24.890481000000001</v>
      </c>
      <c r="W597" s="52">
        <f t="shared" si="29"/>
        <v>24.890481000000001</v>
      </c>
      <c r="X597" s="52">
        <f t="shared" si="27"/>
        <v>0</v>
      </c>
      <c r="Y597" s="52">
        <v>0</v>
      </c>
    </row>
    <row r="598" spans="1:25" x14ac:dyDescent="0.25">
      <c r="A598" s="52">
        <v>2007</v>
      </c>
      <c r="B598" s="52" t="s">
        <v>106</v>
      </c>
      <c r="C598" s="52" t="s">
        <v>115</v>
      </c>
      <c r="D598" s="52">
        <v>25191</v>
      </c>
      <c r="E598" s="52">
        <v>23923</v>
      </c>
      <c r="F598" s="52">
        <v>12</v>
      </c>
      <c r="G598" s="52" t="s">
        <v>102</v>
      </c>
      <c r="H598" s="52">
        <v>6400</v>
      </c>
      <c r="I598" s="52" t="s">
        <v>91</v>
      </c>
      <c r="J598" s="52" t="s">
        <v>71</v>
      </c>
      <c r="K598" s="52">
        <v>73.3</v>
      </c>
      <c r="L598" s="52">
        <v>3.3000000000000003E-5</v>
      </c>
      <c r="M598" s="52">
        <v>1</v>
      </c>
      <c r="N598" s="52"/>
      <c r="O598" s="52">
        <v>0</v>
      </c>
      <c r="P598" s="52">
        <v>0</v>
      </c>
      <c r="Q598" s="52">
        <v>21</v>
      </c>
      <c r="R598" s="52"/>
      <c r="S598" s="52">
        <v>0</v>
      </c>
      <c r="T598" s="52">
        <v>0</v>
      </c>
      <c r="U598" s="52">
        <v>310</v>
      </c>
      <c r="V598" s="52">
        <f t="shared" si="28"/>
        <v>15.480960000000001</v>
      </c>
      <c r="W598" s="52">
        <f t="shared" si="29"/>
        <v>15.480960000000001</v>
      </c>
      <c r="X598" s="52">
        <f t="shared" si="27"/>
        <v>0</v>
      </c>
      <c r="Y598" s="52">
        <v>0</v>
      </c>
    </row>
    <row r="599" spans="1:25" x14ac:dyDescent="0.25">
      <c r="A599" s="52">
        <v>2007</v>
      </c>
      <c r="B599" s="52" t="s">
        <v>106</v>
      </c>
      <c r="C599" s="52" t="s">
        <v>115</v>
      </c>
      <c r="D599" s="52">
        <v>25191</v>
      </c>
      <c r="E599" s="52">
        <v>23923</v>
      </c>
      <c r="F599" s="52">
        <v>12</v>
      </c>
      <c r="G599" s="52" t="s">
        <v>102</v>
      </c>
      <c r="H599" s="52">
        <v>11151</v>
      </c>
      <c r="I599" s="52" t="s">
        <v>91</v>
      </c>
      <c r="J599" s="52" t="s">
        <v>71</v>
      </c>
      <c r="K599" s="52">
        <v>73.3</v>
      </c>
      <c r="L599" s="52">
        <v>3.3000000000000003E-5</v>
      </c>
      <c r="M599" s="52">
        <v>1</v>
      </c>
      <c r="N599" s="52"/>
      <c r="O599" s="52">
        <v>0</v>
      </c>
      <c r="P599" s="52">
        <v>0</v>
      </c>
      <c r="Q599" s="52">
        <v>21</v>
      </c>
      <c r="R599" s="52"/>
      <c r="S599" s="52">
        <v>0</v>
      </c>
      <c r="T599" s="52">
        <v>0</v>
      </c>
      <c r="U599" s="52">
        <v>310</v>
      </c>
      <c r="V599" s="52">
        <f t="shared" si="28"/>
        <v>26.9731539</v>
      </c>
      <c r="W599" s="52">
        <f t="shared" si="29"/>
        <v>26.9731539</v>
      </c>
      <c r="X599" s="52">
        <f t="shared" si="27"/>
        <v>0</v>
      </c>
      <c r="Y599" s="52">
        <v>0</v>
      </c>
    </row>
    <row r="600" spans="1:25" x14ac:dyDescent="0.25">
      <c r="A600" s="52">
        <v>2007</v>
      </c>
      <c r="B600" s="52" t="s">
        <v>106</v>
      </c>
      <c r="C600" s="52" t="s">
        <v>115</v>
      </c>
      <c r="D600" s="52">
        <v>25191</v>
      </c>
      <c r="E600" s="52">
        <v>23923</v>
      </c>
      <c r="F600" s="52">
        <v>12</v>
      </c>
      <c r="G600" s="52" t="s">
        <v>102</v>
      </c>
      <c r="H600" s="52">
        <v>115666.2</v>
      </c>
      <c r="I600" s="52" t="s">
        <v>91</v>
      </c>
      <c r="J600" s="52" t="s">
        <v>71</v>
      </c>
      <c r="K600" s="52">
        <v>73.3</v>
      </c>
      <c r="L600" s="52">
        <v>3.3000000000000003E-5</v>
      </c>
      <c r="M600" s="52">
        <v>1</v>
      </c>
      <c r="N600" s="52"/>
      <c r="O600" s="52">
        <v>0</v>
      </c>
      <c r="P600" s="52">
        <v>0</v>
      </c>
      <c r="Q600" s="52">
        <v>21</v>
      </c>
      <c r="R600" s="52"/>
      <c r="S600" s="52">
        <v>0</v>
      </c>
      <c r="T600" s="52">
        <v>0</v>
      </c>
      <c r="U600" s="52">
        <v>310</v>
      </c>
      <c r="V600" s="52">
        <f t="shared" si="28"/>
        <v>279.78497118000001</v>
      </c>
      <c r="W600" s="52">
        <f t="shared" si="29"/>
        <v>279.78497118000001</v>
      </c>
      <c r="X600" s="52">
        <f t="shared" si="27"/>
        <v>0</v>
      </c>
      <c r="Y600" s="52">
        <v>0</v>
      </c>
    </row>
    <row r="601" spans="1:25" x14ac:dyDescent="0.25">
      <c r="A601" s="52">
        <v>2007</v>
      </c>
      <c r="B601" s="52" t="s">
        <v>106</v>
      </c>
      <c r="C601" s="52" t="s">
        <v>115</v>
      </c>
      <c r="D601" s="52">
        <v>25191</v>
      </c>
      <c r="E601" s="52">
        <v>23923</v>
      </c>
      <c r="F601" s="52">
        <v>12</v>
      </c>
      <c r="G601" s="52" t="s">
        <v>102</v>
      </c>
      <c r="H601" s="52">
        <v>1053117</v>
      </c>
      <c r="I601" s="52" t="s">
        <v>91</v>
      </c>
      <c r="J601" s="52" t="s">
        <v>71</v>
      </c>
      <c r="K601" s="52">
        <v>73.3</v>
      </c>
      <c r="L601" s="52">
        <v>3.3000000000000003E-5</v>
      </c>
      <c r="M601" s="52">
        <v>1</v>
      </c>
      <c r="N601" s="52"/>
      <c r="O601" s="52">
        <v>0</v>
      </c>
      <c r="P601" s="52">
        <v>0</v>
      </c>
      <c r="Q601" s="52">
        <v>21</v>
      </c>
      <c r="R601" s="52"/>
      <c r="S601" s="52">
        <v>0</v>
      </c>
      <c r="T601" s="52">
        <v>0</v>
      </c>
      <c r="U601" s="52">
        <v>310</v>
      </c>
      <c r="V601" s="52">
        <f t="shared" si="28"/>
        <v>2547.3847113000002</v>
      </c>
      <c r="W601" s="52">
        <f t="shared" si="29"/>
        <v>2547.3847113000002</v>
      </c>
      <c r="X601" s="52">
        <f t="shared" si="27"/>
        <v>0</v>
      </c>
      <c r="Y601" s="52">
        <v>0</v>
      </c>
    </row>
    <row r="602" spans="1:25" x14ac:dyDescent="0.25">
      <c r="A602" s="52">
        <v>2007</v>
      </c>
      <c r="B602" s="52" t="s">
        <v>106</v>
      </c>
      <c r="C602" s="52" t="s">
        <v>115</v>
      </c>
      <c r="D602" s="52">
        <v>25199</v>
      </c>
      <c r="E602" s="52">
        <v>23908</v>
      </c>
      <c r="F602" s="52">
        <v>12</v>
      </c>
      <c r="G602" s="52" t="s">
        <v>102</v>
      </c>
      <c r="H602" s="52">
        <v>1700</v>
      </c>
      <c r="I602" s="52" t="s">
        <v>91</v>
      </c>
      <c r="J602" s="52" t="s">
        <v>71</v>
      </c>
      <c r="K602" s="52">
        <v>73.3</v>
      </c>
      <c r="L602" s="52">
        <v>3.3000000000000003E-5</v>
      </c>
      <c r="M602" s="52">
        <v>1</v>
      </c>
      <c r="N602" s="52"/>
      <c r="O602" s="52">
        <v>0</v>
      </c>
      <c r="P602" s="52">
        <v>0</v>
      </c>
      <c r="Q602" s="52">
        <v>21</v>
      </c>
      <c r="R602" s="52"/>
      <c r="S602" s="52">
        <v>0</v>
      </c>
      <c r="T602" s="52">
        <v>0</v>
      </c>
      <c r="U602" s="52">
        <v>310</v>
      </c>
      <c r="V602" s="52">
        <f t="shared" si="28"/>
        <v>4.1121300000000005</v>
      </c>
      <c r="W602" s="52">
        <f t="shared" si="29"/>
        <v>4.1121300000000005</v>
      </c>
      <c r="X602" s="52">
        <f t="shared" si="27"/>
        <v>0</v>
      </c>
      <c r="Y602" s="52">
        <v>0</v>
      </c>
    </row>
    <row r="603" spans="1:25" x14ac:dyDescent="0.25">
      <c r="A603" s="52">
        <v>2007</v>
      </c>
      <c r="B603" s="52" t="s">
        <v>106</v>
      </c>
      <c r="C603" s="52" t="s">
        <v>115</v>
      </c>
      <c r="D603" s="52">
        <v>25199</v>
      </c>
      <c r="E603" s="52">
        <v>23908</v>
      </c>
      <c r="F603" s="52">
        <v>12</v>
      </c>
      <c r="G603" s="52" t="s">
        <v>102</v>
      </c>
      <c r="H603" s="52">
        <v>39488.639999999999</v>
      </c>
      <c r="I603" s="52" t="s">
        <v>91</v>
      </c>
      <c r="J603" s="52" t="s">
        <v>71</v>
      </c>
      <c r="K603" s="52">
        <v>73.3</v>
      </c>
      <c r="L603" s="52">
        <v>3.3000000000000003E-5</v>
      </c>
      <c r="M603" s="52">
        <v>1</v>
      </c>
      <c r="N603" s="52"/>
      <c r="O603" s="52">
        <v>0</v>
      </c>
      <c r="P603" s="52">
        <v>0</v>
      </c>
      <c r="Q603" s="52">
        <v>21</v>
      </c>
      <c r="R603" s="52"/>
      <c r="S603" s="52">
        <v>0</v>
      </c>
      <c r="T603" s="52">
        <v>0</v>
      </c>
      <c r="U603" s="52">
        <v>310</v>
      </c>
      <c r="V603" s="52">
        <f t="shared" si="28"/>
        <v>95.519071296000007</v>
      </c>
      <c r="W603" s="52">
        <f t="shared" si="29"/>
        <v>95.519071296000007</v>
      </c>
      <c r="X603" s="52">
        <f t="shared" si="27"/>
        <v>0</v>
      </c>
      <c r="Y603" s="52">
        <v>0</v>
      </c>
    </row>
    <row r="604" spans="1:25" x14ac:dyDescent="0.25">
      <c r="A604" s="52">
        <v>2007</v>
      </c>
      <c r="B604" s="52" t="s">
        <v>106</v>
      </c>
      <c r="C604" s="52" t="s">
        <v>115</v>
      </c>
      <c r="D604" s="52">
        <v>25199</v>
      </c>
      <c r="E604" s="52">
        <v>23908</v>
      </c>
      <c r="F604" s="52">
        <v>12</v>
      </c>
      <c r="G604" s="52" t="s">
        <v>102</v>
      </c>
      <c r="H604" s="52">
        <v>2666</v>
      </c>
      <c r="I604" s="52" t="s">
        <v>91</v>
      </c>
      <c r="J604" s="52" t="s">
        <v>71</v>
      </c>
      <c r="K604" s="52">
        <v>73.3</v>
      </c>
      <c r="L604" s="52">
        <v>3.3000000000000003E-5</v>
      </c>
      <c r="M604" s="52">
        <v>1</v>
      </c>
      <c r="N604" s="52"/>
      <c r="O604" s="52">
        <v>0</v>
      </c>
      <c r="P604" s="52">
        <v>0</v>
      </c>
      <c r="Q604" s="52">
        <v>21</v>
      </c>
      <c r="R604" s="52"/>
      <c r="S604" s="52">
        <v>0</v>
      </c>
      <c r="T604" s="52">
        <v>0</v>
      </c>
      <c r="U604" s="52">
        <v>310</v>
      </c>
      <c r="V604" s="52">
        <f t="shared" si="28"/>
        <v>6.4487874000000005</v>
      </c>
      <c r="W604" s="52">
        <f t="shared" si="29"/>
        <v>6.4487874000000005</v>
      </c>
      <c r="X604" s="52">
        <f t="shared" si="27"/>
        <v>0</v>
      </c>
      <c r="Y604" s="52">
        <v>0</v>
      </c>
    </row>
    <row r="605" spans="1:25" x14ac:dyDescent="0.25">
      <c r="A605" s="52">
        <v>2007</v>
      </c>
      <c r="B605" s="52" t="s">
        <v>106</v>
      </c>
      <c r="C605" s="52" t="s">
        <v>115</v>
      </c>
      <c r="D605" s="52">
        <v>25199</v>
      </c>
      <c r="E605" s="52">
        <v>23908</v>
      </c>
      <c r="F605" s="52">
        <v>12</v>
      </c>
      <c r="G605" s="52" t="s">
        <v>102</v>
      </c>
      <c r="H605" s="52">
        <v>3972</v>
      </c>
      <c r="I605" s="52" t="s">
        <v>91</v>
      </c>
      <c r="J605" s="52" t="s">
        <v>71</v>
      </c>
      <c r="K605" s="52">
        <v>73.3</v>
      </c>
      <c r="L605" s="52">
        <v>3.3000000000000003E-5</v>
      </c>
      <c r="M605" s="52">
        <v>1</v>
      </c>
      <c r="N605" s="52"/>
      <c r="O605" s="52">
        <v>0</v>
      </c>
      <c r="P605" s="52">
        <v>0</v>
      </c>
      <c r="Q605" s="52">
        <v>21</v>
      </c>
      <c r="R605" s="52"/>
      <c r="S605" s="52">
        <v>0</v>
      </c>
      <c r="T605" s="52">
        <v>0</v>
      </c>
      <c r="U605" s="52">
        <v>310</v>
      </c>
      <c r="V605" s="52">
        <f t="shared" si="28"/>
        <v>9.6078708000000006</v>
      </c>
      <c r="W605" s="52">
        <f t="shared" si="29"/>
        <v>9.6078708000000006</v>
      </c>
      <c r="X605" s="52">
        <f t="shared" si="27"/>
        <v>0</v>
      </c>
      <c r="Y605" s="52">
        <v>0</v>
      </c>
    </row>
    <row r="606" spans="1:25" x14ac:dyDescent="0.25">
      <c r="A606" s="52">
        <v>2007</v>
      </c>
      <c r="B606" s="52" t="s">
        <v>106</v>
      </c>
      <c r="C606" s="52" t="s">
        <v>115</v>
      </c>
      <c r="D606" s="52">
        <v>25199</v>
      </c>
      <c r="E606" s="52">
        <v>23911</v>
      </c>
      <c r="F606" s="52">
        <v>12</v>
      </c>
      <c r="G606" s="52" t="s">
        <v>102</v>
      </c>
      <c r="H606" s="52">
        <v>29201</v>
      </c>
      <c r="I606" s="52" t="s">
        <v>91</v>
      </c>
      <c r="J606" s="52" t="s">
        <v>71</v>
      </c>
      <c r="K606" s="52">
        <v>73.3</v>
      </c>
      <c r="L606" s="52">
        <v>3.3000000000000003E-5</v>
      </c>
      <c r="M606" s="52">
        <v>1</v>
      </c>
      <c r="N606" s="52"/>
      <c r="O606" s="52">
        <v>0</v>
      </c>
      <c r="P606" s="52">
        <v>0</v>
      </c>
      <c r="Q606" s="52">
        <v>21</v>
      </c>
      <c r="R606" s="52"/>
      <c r="S606" s="52">
        <v>0</v>
      </c>
      <c r="T606" s="52">
        <v>0</v>
      </c>
      <c r="U606" s="52">
        <v>310</v>
      </c>
      <c r="V606" s="52">
        <f t="shared" si="28"/>
        <v>70.634298900000005</v>
      </c>
      <c r="W606" s="52">
        <f t="shared" si="29"/>
        <v>70.634298900000005</v>
      </c>
      <c r="X606" s="52">
        <f t="shared" si="27"/>
        <v>0</v>
      </c>
      <c r="Y606" s="52">
        <v>0</v>
      </c>
    </row>
    <row r="607" spans="1:25" x14ac:dyDescent="0.25">
      <c r="A607" s="52">
        <v>2007</v>
      </c>
      <c r="B607" s="52" t="s">
        <v>106</v>
      </c>
      <c r="C607" s="52" t="s">
        <v>115</v>
      </c>
      <c r="D607" s="52">
        <v>25199</v>
      </c>
      <c r="E607" s="52">
        <v>23922</v>
      </c>
      <c r="F607" s="52">
        <v>12</v>
      </c>
      <c r="G607" s="52" t="s">
        <v>102</v>
      </c>
      <c r="H607" s="52">
        <v>43200</v>
      </c>
      <c r="I607" s="52" t="s">
        <v>91</v>
      </c>
      <c r="J607" s="52" t="s">
        <v>71</v>
      </c>
      <c r="K607" s="52">
        <v>73.3</v>
      </c>
      <c r="L607" s="52">
        <v>3.3000000000000003E-5</v>
      </c>
      <c r="M607" s="52">
        <v>1</v>
      </c>
      <c r="N607" s="52"/>
      <c r="O607" s="52">
        <v>0</v>
      </c>
      <c r="P607" s="52">
        <v>0</v>
      </c>
      <c r="Q607" s="52">
        <v>21</v>
      </c>
      <c r="R607" s="52"/>
      <c r="S607" s="52">
        <v>0</v>
      </c>
      <c r="T607" s="52">
        <v>0</v>
      </c>
      <c r="U607" s="52">
        <v>310</v>
      </c>
      <c r="V607" s="52">
        <f t="shared" si="28"/>
        <v>104.49648000000001</v>
      </c>
      <c r="W607" s="52">
        <f t="shared" si="29"/>
        <v>104.49648000000001</v>
      </c>
      <c r="X607" s="52">
        <f t="shared" si="27"/>
        <v>0</v>
      </c>
      <c r="Y607" s="52">
        <v>0</v>
      </c>
    </row>
    <row r="608" spans="1:25" x14ac:dyDescent="0.25">
      <c r="A608" s="52">
        <v>2007</v>
      </c>
      <c r="B608" s="52" t="s">
        <v>106</v>
      </c>
      <c r="C608" s="52" t="s">
        <v>115</v>
      </c>
      <c r="D608" s="52">
        <v>25199</v>
      </c>
      <c r="E608" s="52">
        <v>23922</v>
      </c>
      <c r="F608" s="52">
        <v>12</v>
      </c>
      <c r="G608" s="52" t="s">
        <v>102</v>
      </c>
      <c r="H608" s="52">
        <v>35180</v>
      </c>
      <c r="I608" s="52" t="s">
        <v>91</v>
      </c>
      <c r="J608" s="52" t="s">
        <v>71</v>
      </c>
      <c r="K608" s="52">
        <v>73.3</v>
      </c>
      <c r="L608" s="52">
        <v>3.3000000000000003E-5</v>
      </c>
      <c r="M608" s="52">
        <v>1</v>
      </c>
      <c r="N608" s="52"/>
      <c r="O608" s="52">
        <v>0</v>
      </c>
      <c r="P608" s="52">
        <v>0</v>
      </c>
      <c r="Q608" s="52">
        <v>21</v>
      </c>
      <c r="R608" s="52"/>
      <c r="S608" s="52">
        <v>0</v>
      </c>
      <c r="T608" s="52">
        <v>0</v>
      </c>
      <c r="U608" s="52">
        <v>310</v>
      </c>
      <c r="V608" s="52">
        <f t="shared" si="28"/>
        <v>85.096902</v>
      </c>
      <c r="W608" s="52">
        <f t="shared" si="29"/>
        <v>85.096902</v>
      </c>
      <c r="X608" s="52">
        <f t="shared" si="27"/>
        <v>0</v>
      </c>
      <c r="Y608" s="52">
        <v>0</v>
      </c>
    </row>
    <row r="609" spans="1:25" x14ac:dyDescent="0.25">
      <c r="A609" s="52">
        <v>2007</v>
      </c>
      <c r="B609" s="52" t="s">
        <v>106</v>
      </c>
      <c r="C609" s="52" t="s">
        <v>115</v>
      </c>
      <c r="D609" s="52">
        <v>25199</v>
      </c>
      <c r="E609" s="52">
        <v>23922</v>
      </c>
      <c r="F609" s="52">
        <v>12</v>
      </c>
      <c r="G609" s="52" t="s">
        <v>102</v>
      </c>
      <c r="H609" s="52">
        <v>18174.38</v>
      </c>
      <c r="I609" s="52" t="s">
        <v>91</v>
      </c>
      <c r="J609" s="52" t="s">
        <v>71</v>
      </c>
      <c r="K609" s="52">
        <v>73.3</v>
      </c>
      <c r="L609" s="52">
        <v>3.3000000000000003E-5</v>
      </c>
      <c r="M609" s="52">
        <v>1</v>
      </c>
      <c r="N609" s="52"/>
      <c r="O609" s="52">
        <v>0</v>
      </c>
      <c r="P609" s="52">
        <v>0</v>
      </c>
      <c r="Q609" s="52">
        <v>21</v>
      </c>
      <c r="R609" s="52"/>
      <c r="S609" s="52">
        <v>0</v>
      </c>
      <c r="T609" s="52">
        <v>0</v>
      </c>
      <c r="U609" s="52">
        <v>310</v>
      </c>
      <c r="V609" s="52">
        <f t="shared" si="28"/>
        <v>43.962007782000001</v>
      </c>
      <c r="W609" s="52">
        <f t="shared" si="29"/>
        <v>43.962007782000001</v>
      </c>
      <c r="X609" s="52">
        <f t="shared" si="27"/>
        <v>0</v>
      </c>
      <c r="Y609" s="52">
        <v>0</v>
      </c>
    </row>
    <row r="610" spans="1:25" x14ac:dyDescent="0.25">
      <c r="A610" s="52">
        <v>2007</v>
      </c>
      <c r="B610" s="52" t="s">
        <v>106</v>
      </c>
      <c r="C610" s="52" t="s">
        <v>115</v>
      </c>
      <c r="D610" s="52">
        <v>25199</v>
      </c>
      <c r="E610" s="52">
        <v>23922</v>
      </c>
      <c r="F610" s="52">
        <v>12</v>
      </c>
      <c r="G610" s="52" t="s">
        <v>102</v>
      </c>
      <c r="H610" s="52">
        <v>410011</v>
      </c>
      <c r="I610" s="52" t="s">
        <v>91</v>
      </c>
      <c r="J610" s="52" t="s">
        <v>71</v>
      </c>
      <c r="K610" s="52">
        <v>73.3</v>
      </c>
      <c r="L610" s="52">
        <v>3.3000000000000003E-5</v>
      </c>
      <c r="M610" s="52">
        <v>1</v>
      </c>
      <c r="N610" s="52"/>
      <c r="O610" s="52">
        <v>0</v>
      </c>
      <c r="P610" s="52">
        <v>0</v>
      </c>
      <c r="Q610" s="52">
        <v>21</v>
      </c>
      <c r="R610" s="52"/>
      <c r="S610" s="52">
        <v>0</v>
      </c>
      <c r="T610" s="52">
        <v>0</v>
      </c>
      <c r="U610" s="52">
        <v>310</v>
      </c>
      <c r="V610" s="52">
        <f t="shared" si="28"/>
        <v>991.77560789999995</v>
      </c>
      <c r="W610" s="52">
        <f t="shared" si="29"/>
        <v>991.77560789999995</v>
      </c>
      <c r="X610" s="52">
        <f t="shared" si="27"/>
        <v>0</v>
      </c>
      <c r="Y610" s="52">
        <v>0</v>
      </c>
    </row>
    <row r="611" spans="1:25" x14ac:dyDescent="0.25">
      <c r="A611" s="52">
        <v>2007</v>
      </c>
      <c r="B611" s="52" t="s">
        <v>106</v>
      </c>
      <c r="C611" s="52" t="s">
        <v>115</v>
      </c>
      <c r="D611" s="52">
        <v>25199</v>
      </c>
      <c r="E611" s="52">
        <v>23923</v>
      </c>
      <c r="F611" s="52">
        <v>12</v>
      </c>
      <c r="G611" s="52" t="s">
        <v>102</v>
      </c>
      <c r="H611" s="52">
        <v>5105</v>
      </c>
      <c r="I611" s="52" t="s">
        <v>91</v>
      </c>
      <c r="J611" s="52" t="s">
        <v>71</v>
      </c>
      <c r="K611" s="52">
        <v>73.3</v>
      </c>
      <c r="L611" s="52">
        <v>3.3000000000000003E-5</v>
      </c>
      <c r="M611" s="52">
        <v>1</v>
      </c>
      <c r="N611" s="52"/>
      <c r="O611" s="52">
        <v>0</v>
      </c>
      <c r="P611" s="52">
        <v>0</v>
      </c>
      <c r="Q611" s="52">
        <v>21</v>
      </c>
      <c r="R611" s="52"/>
      <c r="S611" s="52">
        <v>0</v>
      </c>
      <c r="T611" s="52">
        <v>0</v>
      </c>
      <c r="U611" s="52">
        <v>310</v>
      </c>
      <c r="V611" s="52">
        <f t="shared" si="28"/>
        <v>12.348484500000001</v>
      </c>
      <c r="W611" s="52">
        <f t="shared" si="29"/>
        <v>12.348484500000001</v>
      </c>
      <c r="X611" s="52">
        <f t="shared" si="27"/>
        <v>0</v>
      </c>
      <c r="Y611" s="52">
        <v>0</v>
      </c>
    </row>
    <row r="612" spans="1:25" x14ac:dyDescent="0.25">
      <c r="A612" s="52">
        <v>2007</v>
      </c>
      <c r="B612" s="52" t="s">
        <v>106</v>
      </c>
      <c r="C612" s="52" t="s">
        <v>115</v>
      </c>
      <c r="D612" s="52">
        <v>25199</v>
      </c>
      <c r="E612" s="52">
        <v>23923</v>
      </c>
      <c r="F612" s="52">
        <v>12</v>
      </c>
      <c r="G612" s="52" t="s">
        <v>102</v>
      </c>
      <c r="H612" s="52">
        <v>307253</v>
      </c>
      <c r="I612" s="52" t="s">
        <v>91</v>
      </c>
      <c r="J612" s="52" t="s">
        <v>71</v>
      </c>
      <c r="K612" s="52">
        <v>73.3</v>
      </c>
      <c r="L612" s="52">
        <v>3.3000000000000003E-5</v>
      </c>
      <c r="M612" s="52">
        <v>1</v>
      </c>
      <c r="N612" s="52"/>
      <c r="O612" s="52">
        <v>0</v>
      </c>
      <c r="P612" s="52">
        <v>0</v>
      </c>
      <c r="Q612" s="52">
        <v>21</v>
      </c>
      <c r="R612" s="52"/>
      <c r="S612" s="52">
        <v>0</v>
      </c>
      <c r="T612" s="52">
        <v>0</v>
      </c>
      <c r="U612" s="52">
        <v>310</v>
      </c>
      <c r="V612" s="52">
        <f t="shared" si="28"/>
        <v>743.21428170000002</v>
      </c>
      <c r="W612" s="52">
        <f t="shared" si="29"/>
        <v>743.21428170000002</v>
      </c>
      <c r="X612" s="52">
        <f t="shared" si="27"/>
        <v>0</v>
      </c>
      <c r="Y612" s="52">
        <v>0</v>
      </c>
    </row>
    <row r="613" spans="1:25" x14ac:dyDescent="0.25">
      <c r="A613" s="52">
        <v>2007</v>
      </c>
      <c r="B613" s="52" t="s">
        <v>106</v>
      </c>
      <c r="C613" s="52" t="s">
        <v>115</v>
      </c>
      <c r="D613" s="52">
        <v>25199</v>
      </c>
      <c r="E613" s="52">
        <v>23923</v>
      </c>
      <c r="F613" s="52">
        <v>12</v>
      </c>
      <c r="G613" s="52" t="s">
        <v>102</v>
      </c>
      <c r="H613" s="52">
        <v>10660</v>
      </c>
      <c r="I613" s="52" t="s">
        <v>91</v>
      </c>
      <c r="J613" s="52" t="s">
        <v>71</v>
      </c>
      <c r="K613" s="52">
        <v>73.3</v>
      </c>
      <c r="L613" s="52">
        <v>3.3000000000000003E-5</v>
      </c>
      <c r="M613" s="52">
        <v>1</v>
      </c>
      <c r="N613" s="52"/>
      <c r="O613" s="52">
        <v>0</v>
      </c>
      <c r="P613" s="52">
        <v>0</v>
      </c>
      <c r="Q613" s="52">
        <v>21</v>
      </c>
      <c r="R613" s="52"/>
      <c r="S613" s="52">
        <v>0</v>
      </c>
      <c r="T613" s="52">
        <v>0</v>
      </c>
      <c r="U613" s="52">
        <v>310</v>
      </c>
      <c r="V613" s="52">
        <f t="shared" si="28"/>
        <v>25.785474000000001</v>
      </c>
      <c r="W613" s="52">
        <f t="shared" si="29"/>
        <v>25.785474000000001</v>
      </c>
      <c r="X613" s="52">
        <f t="shared" si="27"/>
        <v>0</v>
      </c>
      <c r="Y613" s="52">
        <v>0</v>
      </c>
    </row>
    <row r="614" spans="1:25" x14ac:dyDescent="0.25">
      <c r="A614" s="52">
        <v>2007</v>
      </c>
      <c r="B614" s="52" t="s">
        <v>106</v>
      </c>
      <c r="C614" s="52" t="s">
        <v>115</v>
      </c>
      <c r="D614" s="52">
        <v>25199</v>
      </c>
      <c r="E614" s="52">
        <v>23923</v>
      </c>
      <c r="F614" s="52">
        <v>12</v>
      </c>
      <c r="G614" s="52" t="s">
        <v>102</v>
      </c>
      <c r="H614" s="52">
        <v>25705</v>
      </c>
      <c r="I614" s="52" t="s">
        <v>91</v>
      </c>
      <c r="J614" s="52" t="s">
        <v>71</v>
      </c>
      <c r="K614" s="52">
        <v>73.3</v>
      </c>
      <c r="L614" s="52">
        <v>3.3000000000000003E-5</v>
      </c>
      <c r="M614" s="52">
        <v>1</v>
      </c>
      <c r="N614" s="52"/>
      <c r="O614" s="52">
        <v>0</v>
      </c>
      <c r="P614" s="52">
        <v>0</v>
      </c>
      <c r="Q614" s="52">
        <v>21</v>
      </c>
      <c r="R614" s="52"/>
      <c r="S614" s="52">
        <v>0</v>
      </c>
      <c r="T614" s="52">
        <v>0</v>
      </c>
      <c r="U614" s="52">
        <v>310</v>
      </c>
      <c r="V614" s="52">
        <f t="shared" si="28"/>
        <v>62.177824500000007</v>
      </c>
      <c r="W614" s="52">
        <f t="shared" si="29"/>
        <v>62.177824500000007</v>
      </c>
      <c r="X614" s="52">
        <f t="shared" si="27"/>
        <v>0</v>
      </c>
      <c r="Y614" s="52">
        <v>0</v>
      </c>
    </row>
    <row r="615" spans="1:25" x14ac:dyDescent="0.25">
      <c r="A615" s="52">
        <v>2007</v>
      </c>
      <c r="B615" s="52" t="s">
        <v>106</v>
      </c>
      <c r="C615" s="52" t="s">
        <v>115</v>
      </c>
      <c r="D615" s="52">
        <v>25201</v>
      </c>
      <c r="E615" s="52">
        <v>23922</v>
      </c>
      <c r="F615" s="52">
        <v>12</v>
      </c>
      <c r="G615" s="52" t="s">
        <v>102</v>
      </c>
      <c r="H615" s="52">
        <v>56</v>
      </c>
      <c r="I615" s="52" t="s">
        <v>91</v>
      </c>
      <c r="J615" s="52" t="s">
        <v>71</v>
      </c>
      <c r="K615" s="52">
        <v>73.3</v>
      </c>
      <c r="L615" s="52">
        <v>3.3000000000000003E-5</v>
      </c>
      <c r="M615" s="52">
        <v>1</v>
      </c>
      <c r="N615" s="52"/>
      <c r="O615" s="52">
        <v>0</v>
      </c>
      <c r="P615" s="52">
        <v>0</v>
      </c>
      <c r="Q615" s="52">
        <v>21</v>
      </c>
      <c r="R615" s="52"/>
      <c r="S615" s="52">
        <v>0</v>
      </c>
      <c r="T615" s="52">
        <v>0</v>
      </c>
      <c r="U615" s="52">
        <v>310</v>
      </c>
      <c r="V615" s="52">
        <f t="shared" si="28"/>
        <v>0.13545840000000001</v>
      </c>
      <c r="W615" s="52">
        <f t="shared" si="29"/>
        <v>0.13545840000000001</v>
      </c>
      <c r="X615" s="52">
        <f t="shared" si="27"/>
        <v>0</v>
      </c>
      <c r="Y615" s="52">
        <v>0</v>
      </c>
    </row>
    <row r="616" spans="1:25" x14ac:dyDescent="0.25">
      <c r="A616" s="52">
        <v>2007</v>
      </c>
      <c r="B616" s="52" t="s">
        <v>106</v>
      </c>
      <c r="C616" s="52" t="s">
        <v>115</v>
      </c>
      <c r="D616" s="52">
        <v>25202</v>
      </c>
      <c r="E616" s="52">
        <v>23911</v>
      </c>
      <c r="F616" s="52">
        <v>12</v>
      </c>
      <c r="G616" s="52" t="s">
        <v>102</v>
      </c>
      <c r="H616" s="52">
        <v>23832</v>
      </c>
      <c r="I616" s="52" t="s">
        <v>91</v>
      </c>
      <c r="J616" s="52" t="s">
        <v>71</v>
      </c>
      <c r="K616" s="52">
        <v>73.3</v>
      </c>
      <c r="L616" s="52">
        <v>3.3000000000000003E-5</v>
      </c>
      <c r="M616" s="52">
        <v>1</v>
      </c>
      <c r="N616" s="52"/>
      <c r="O616" s="52">
        <v>0</v>
      </c>
      <c r="P616" s="52">
        <v>0</v>
      </c>
      <c r="Q616" s="52">
        <v>21</v>
      </c>
      <c r="R616" s="52"/>
      <c r="S616" s="52">
        <v>0</v>
      </c>
      <c r="T616" s="52">
        <v>0</v>
      </c>
      <c r="U616" s="52">
        <v>310</v>
      </c>
      <c r="V616" s="52">
        <f t="shared" si="28"/>
        <v>57.647224799999996</v>
      </c>
      <c r="W616" s="52">
        <f t="shared" si="29"/>
        <v>57.647224799999996</v>
      </c>
      <c r="X616" s="52">
        <f t="shared" si="27"/>
        <v>0</v>
      </c>
      <c r="Y616" s="52">
        <v>0</v>
      </c>
    </row>
    <row r="617" spans="1:25" x14ac:dyDescent="0.25">
      <c r="A617" s="52">
        <v>2007</v>
      </c>
      <c r="B617" s="52" t="s">
        <v>106</v>
      </c>
      <c r="C617" s="52" t="s">
        <v>115</v>
      </c>
      <c r="D617" s="52">
        <v>25202</v>
      </c>
      <c r="E617" s="52">
        <v>23922</v>
      </c>
      <c r="F617" s="52">
        <v>12</v>
      </c>
      <c r="G617" s="52" t="s">
        <v>102</v>
      </c>
      <c r="H617" s="52">
        <v>13734</v>
      </c>
      <c r="I617" s="52" t="s">
        <v>91</v>
      </c>
      <c r="J617" s="52" t="s">
        <v>71</v>
      </c>
      <c r="K617" s="52">
        <v>73.3</v>
      </c>
      <c r="L617" s="52">
        <v>3.3000000000000003E-5</v>
      </c>
      <c r="M617" s="52">
        <v>1</v>
      </c>
      <c r="N617" s="52"/>
      <c r="O617" s="52">
        <v>0</v>
      </c>
      <c r="P617" s="52">
        <v>0</v>
      </c>
      <c r="Q617" s="52">
        <v>21</v>
      </c>
      <c r="R617" s="52"/>
      <c r="S617" s="52">
        <v>0</v>
      </c>
      <c r="T617" s="52">
        <v>0</v>
      </c>
      <c r="U617" s="52">
        <v>310</v>
      </c>
      <c r="V617" s="52">
        <f t="shared" si="28"/>
        <v>33.221172600000003</v>
      </c>
      <c r="W617" s="52">
        <f t="shared" si="29"/>
        <v>33.221172600000003</v>
      </c>
      <c r="X617" s="52">
        <f t="shared" si="27"/>
        <v>0</v>
      </c>
      <c r="Y617" s="52">
        <v>0</v>
      </c>
    </row>
    <row r="618" spans="1:25" x14ac:dyDescent="0.25">
      <c r="A618" s="52">
        <v>2007</v>
      </c>
      <c r="B618" s="52" t="s">
        <v>106</v>
      </c>
      <c r="C618" s="52" t="s">
        <v>115</v>
      </c>
      <c r="D618" s="52">
        <v>25206</v>
      </c>
      <c r="E618" s="52">
        <v>23904</v>
      </c>
      <c r="F618" s="52">
        <v>12</v>
      </c>
      <c r="G618" s="52" t="s">
        <v>102</v>
      </c>
      <c r="H618" s="52">
        <v>107748</v>
      </c>
      <c r="I618" s="52" t="s">
        <v>91</v>
      </c>
      <c r="J618" s="52" t="s">
        <v>71</v>
      </c>
      <c r="K618" s="52">
        <v>73.3</v>
      </c>
      <c r="L618" s="52">
        <v>3.3000000000000003E-5</v>
      </c>
      <c r="M618" s="52">
        <v>1</v>
      </c>
      <c r="N618" s="52"/>
      <c r="O618" s="52">
        <v>0</v>
      </c>
      <c r="P618" s="52">
        <v>0</v>
      </c>
      <c r="Q618" s="52">
        <v>21</v>
      </c>
      <c r="R618" s="52"/>
      <c r="S618" s="52">
        <v>0</v>
      </c>
      <c r="T618" s="52">
        <v>0</v>
      </c>
      <c r="U618" s="52">
        <v>310</v>
      </c>
      <c r="V618" s="52">
        <f t="shared" si="28"/>
        <v>260.6316372</v>
      </c>
      <c r="W618" s="52">
        <f t="shared" si="29"/>
        <v>260.6316372</v>
      </c>
      <c r="X618" s="52">
        <f t="shared" si="27"/>
        <v>0</v>
      </c>
      <c r="Y618" s="52">
        <v>0</v>
      </c>
    </row>
    <row r="619" spans="1:25" x14ac:dyDescent="0.25">
      <c r="A619" s="52">
        <v>2007</v>
      </c>
      <c r="B619" s="52" t="s">
        <v>106</v>
      </c>
      <c r="C619" s="52" t="s">
        <v>115</v>
      </c>
      <c r="D619" s="52">
        <v>25206</v>
      </c>
      <c r="E619" s="52">
        <v>23904</v>
      </c>
      <c r="F619" s="52">
        <v>12</v>
      </c>
      <c r="G619" s="52" t="s">
        <v>102</v>
      </c>
      <c r="H619" s="52">
        <v>608876.1</v>
      </c>
      <c r="I619" s="52" t="s">
        <v>91</v>
      </c>
      <c r="J619" s="52" t="s">
        <v>71</v>
      </c>
      <c r="K619" s="52">
        <v>73.3</v>
      </c>
      <c r="L619" s="52">
        <v>3.3000000000000003E-5</v>
      </c>
      <c r="M619" s="52">
        <v>1</v>
      </c>
      <c r="N619" s="52"/>
      <c r="O619" s="52">
        <v>0</v>
      </c>
      <c r="P619" s="52">
        <v>0</v>
      </c>
      <c r="Q619" s="52">
        <v>21</v>
      </c>
      <c r="R619" s="52"/>
      <c r="S619" s="52">
        <v>0</v>
      </c>
      <c r="T619" s="52">
        <v>0</v>
      </c>
      <c r="U619" s="52">
        <v>310</v>
      </c>
      <c r="V619" s="52">
        <f t="shared" si="28"/>
        <v>1472.81039829</v>
      </c>
      <c r="W619" s="52">
        <f t="shared" si="29"/>
        <v>1472.81039829</v>
      </c>
      <c r="X619" s="52">
        <f t="shared" si="27"/>
        <v>0</v>
      </c>
      <c r="Y619" s="52">
        <v>0</v>
      </c>
    </row>
    <row r="620" spans="1:25" x14ac:dyDescent="0.25">
      <c r="A620" s="52">
        <v>2007</v>
      </c>
      <c r="B620" s="52" t="s">
        <v>106</v>
      </c>
      <c r="C620" s="52" t="s">
        <v>115</v>
      </c>
      <c r="D620" s="52">
        <v>25209</v>
      </c>
      <c r="E620" s="52">
        <v>23904</v>
      </c>
      <c r="F620" s="52">
        <v>12</v>
      </c>
      <c r="G620" s="52" t="s">
        <v>102</v>
      </c>
      <c r="H620" s="52">
        <v>12399.92</v>
      </c>
      <c r="I620" s="52" t="s">
        <v>91</v>
      </c>
      <c r="J620" s="52" t="s">
        <v>71</v>
      </c>
      <c r="K620" s="52">
        <v>73.3</v>
      </c>
      <c r="L620" s="52">
        <v>3.3000000000000003E-5</v>
      </c>
      <c r="M620" s="52">
        <v>1</v>
      </c>
      <c r="N620" s="52"/>
      <c r="O620" s="52">
        <v>0</v>
      </c>
      <c r="P620" s="52">
        <v>0</v>
      </c>
      <c r="Q620" s="52">
        <v>21</v>
      </c>
      <c r="R620" s="52"/>
      <c r="S620" s="52">
        <v>0</v>
      </c>
      <c r="T620" s="52">
        <v>0</v>
      </c>
      <c r="U620" s="52">
        <v>310</v>
      </c>
      <c r="V620" s="52">
        <f t="shared" si="28"/>
        <v>29.994166488000001</v>
      </c>
      <c r="W620" s="52">
        <f t="shared" si="29"/>
        <v>29.994166488000001</v>
      </c>
      <c r="X620" s="52">
        <f t="shared" si="27"/>
        <v>0</v>
      </c>
      <c r="Y620" s="52">
        <v>0</v>
      </c>
    </row>
    <row r="621" spans="1:25" x14ac:dyDescent="0.25">
      <c r="A621" s="52">
        <v>2007</v>
      </c>
      <c r="B621" s="52" t="s">
        <v>106</v>
      </c>
      <c r="C621" s="52" t="s">
        <v>115</v>
      </c>
      <c r="D621" s="52">
        <v>25209</v>
      </c>
      <c r="E621" s="52">
        <v>23904</v>
      </c>
      <c r="F621" s="52">
        <v>12</v>
      </c>
      <c r="G621" s="52" t="s">
        <v>102</v>
      </c>
      <c r="H621" s="52">
        <v>619082.9</v>
      </c>
      <c r="I621" s="52" t="s">
        <v>91</v>
      </c>
      <c r="J621" s="52" t="s">
        <v>71</v>
      </c>
      <c r="K621" s="52">
        <v>73.3</v>
      </c>
      <c r="L621" s="52">
        <v>3.3000000000000003E-5</v>
      </c>
      <c r="M621" s="52">
        <v>1</v>
      </c>
      <c r="N621" s="52"/>
      <c r="O621" s="52">
        <v>0</v>
      </c>
      <c r="P621" s="52">
        <v>0</v>
      </c>
      <c r="Q621" s="52">
        <v>21</v>
      </c>
      <c r="R621" s="52"/>
      <c r="S621" s="52">
        <v>0</v>
      </c>
      <c r="T621" s="52">
        <v>0</v>
      </c>
      <c r="U621" s="52">
        <v>310</v>
      </c>
      <c r="V621" s="52">
        <f t="shared" si="28"/>
        <v>1497.4996268100001</v>
      </c>
      <c r="W621" s="52">
        <f t="shared" si="29"/>
        <v>1497.4996268100001</v>
      </c>
      <c r="X621" s="52">
        <f t="shared" si="27"/>
        <v>0</v>
      </c>
      <c r="Y621" s="52">
        <v>0</v>
      </c>
    </row>
    <row r="622" spans="1:25" x14ac:dyDescent="0.25">
      <c r="A622" s="52">
        <v>2007</v>
      </c>
      <c r="B622" s="52" t="s">
        <v>106</v>
      </c>
      <c r="C622" s="52" t="s">
        <v>115</v>
      </c>
      <c r="D622" s="52">
        <v>25209</v>
      </c>
      <c r="E622" s="52">
        <v>23908</v>
      </c>
      <c r="F622" s="52">
        <v>12</v>
      </c>
      <c r="G622" s="52" t="s">
        <v>102</v>
      </c>
      <c r="H622" s="52">
        <v>202609.8</v>
      </c>
      <c r="I622" s="52" t="s">
        <v>91</v>
      </c>
      <c r="J622" s="52" t="s">
        <v>71</v>
      </c>
      <c r="K622" s="52">
        <v>73.3</v>
      </c>
      <c r="L622" s="52">
        <v>3.3000000000000003E-5</v>
      </c>
      <c r="M622" s="52">
        <v>1</v>
      </c>
      <c r="N622" s="52"/>
      <c r="O622" s="52">
        <v>0</v>
      </c>
      <c r="P622" s="52">
        <v>0</v>
      </c>
      <c r="Q622" s="52">
        <v>21</v>
      </c>
      <c r="R622" s="52"/>
      <c r="S622" s="52">
        <v>0</v>
      </c>
      <c r="T622" s="52">
        <v>0</v>
      </c>
      <c r="U622" s="52">
        <v>310</v>
      </c>
      <c r="V622" s="52">
        <f t="shared" si="28"/>
        <v>490.09284521999996</v>
      </c>
      <c r="W622" s="52">
        <f t="shared" si="29"/>
        <v>490.09284521999996</v>
      </c>
      <c r="X622" s="52">
        <f t="shared" si="27"/>
        <v>0</v>
      </c>
      <c r="Y622" s="52">
        <v>0</v>
      </c>
    </row>
    <row r="623" spans="1:25" x14ac:dyDescent="0.25">
      <c r="A623" s="52">
        <v>2007</v>
      </c>
      <c r="B623" s="52" t="s">
        <v>106</v>
      </c>
      <c r="C623" s="52" t="s">
        <v>115</v>
      </c>
      <c r="D623" s="52">
        <v>25209</v>
      </c>
      <c r="E623" s="52">
        <v>23921</v>
      </c>
      <c r="F623" s="52">
        <v>12</v>
      </c>
      <c r="G623" s="52" t="s">
        <v>102</v>
      </c>
      <c r="H623" s="52">
        <v>6208</v>
      </c>
      <c r="I623" s="52" t="s">
        <v>91</v>
      </c>
      <c r="J623" s="52" t="s">
        <v>71</v>
      </c>
      <c r="K623" s="52">
        <v>73.3</v>
      </c>
      <c r="L623" s="52">
        <v>3.3000000000000003E-5</v>
      </c>
      <c r="M623" s="52">
        <v>1</v>
      </c>
      <c r="N623" s="52"/>
      <c r="O623" s="52">
        <v>0</v>
      </c>
      <c r="P623" s="52">
        <v>0</v>
      </c>
      <c r="Q623" s="52">
        <v>21</v>
      </c>
      <c r="R623" s="52"/>
      <c r="S623" s="52">
        <v>0</v>
      </c>
      <c r="T623" s="52">
        <v>0</v>
      </c>
      <c r="U623" s="52">
        <v>310</v>
      </c>
      <c r="V623" s="52">
        <f t="shared" si="28"/>
        <v>15.016531199999999</v>
      </c>
      <c r="W623" s="52">
        <f t="shared" si="29"/>
        <v>15.016531199999999</v>
      </c>
      <c r="X623" s="52">
        <f t="shared" si="27"/>
        <v>0</v>
      </c>
      <c r="Y623" s="52">
        <v>0</v>
      </c>
    </row>
    <row r="624" spans="1:25" x14ac:dyDescent="0.25">
      <c r="A624" s="52">
        <v>2007</v>
      </c>
      <c r="B624" s="52" t="s">
        <v>106</v>
      </c>
      <c r="C624" s="52" t="s">
        <v>115</v>
      </c>
      <c r="D624" s="52">
        <v>25209</v>
      </c>
      <c r="E624" s="52">
        <v>23922</v>
      </c>
      <c r="F624" s="52">
        <v>12</v>
      </c>
      <c r="G624" s="52" t="s">
        <v>102</v>
      </c>
      <c r="H624" s="52">
        <v>30.5928</v>
      </c>
      <c r="I624" s="52" t="s">
        <v>91</v>
      </c>
      <c r="J624" s="52" t="s">
        <v>71</v>
      </c>
      <c r="K624" s="52">
        <v>73.3</v>
      </c>
      <c r="L624" s="52">
        <v>3.3000000000000003E-5</v>
      </c>
      <c r="M624" s="52">
        <v>1</v>
      </c>
      <c r="N624" s="52"/>
      <c r="O624" s="52">
        <v>0</v>
      </c>
      <c r="P624" s="52">
        <v>0</v>
      </c>
      <c r="Q624" s="52">
        <v>21</v>
      </c>
      <c r="R624" s="52"/>
      <c r="S624" s="52">
        <v>0</v>
      </c>
      <c r="T624" s="52">
        <v>0</v>
      </c>
      <c r="U624" s="52">
        <v>310</v>
      </c>
      <c r="V624" s="52">
        <f t="shared" si="28"/>
        <v>7.4000923920000003E-2</v>
      </c>
      <c r="W624" s="52">
        <f t="shared" si="29"/>
        <v>7.4000923920000003E-2</v>
      </c>
      <c r="X624" s="52">
        <f t="shared" si="27"/>
        <v>0</v>
      </c>
      <c r="Y624" s="52">
        <v>0</v>
      </c>
    </row>
    <row r="625" spans="1:25" x14ac:dyDescent="0.25">
      <c r="A625" s="52">
        <v>2007</v>
      </c>
      <c r="B625" s="52" t="s">
        <v>106</v>
      </c>
      <c r="C625" s="52" t="s">
        <v>115</v>
      </c>
      <c r="D625" s="52">
        <v>26921</v>
      </c>
      <c r="E625" s="52">
        <v>23922</v>
      </c>
      <c r="F625" s="52">
        <v>12</v>
      </c>
      <c r="G625" s="52" t="s">
        <v>102</v>
      </c>
      <c r="H625" s="52">
        <v>16899.3</v>
      </c>
      <c r="I625" s="52" t="s">
        <v>91</v>
      </c>
      <c r="J625" s="52" t="s">
        <v>71</v>
      </c>
      <c r="K625" s="52">
        <v>73.3</v>
      </c>
      <c r="L625" s="52">
        <v>3.3000000000000003E-5</v>
      </c>
      <c r="M625" s="52">
        <v>1</v>
      </c>
      <c r="N625" s="52"/>
      <c r="O625" s="52">
        <v>0</v>
      </c>
      <c r="P625" s="52">
        <v>0</v>
      </c>
      <c r="Q625" s="52">
        <v>21</v>
      </c>
      <c r="R625" s="52"/>
      <c r="S625" s="52">
        <v>0</v>
      </c>
      <c r="T625" s="52">
        <v>0</v>
      </c>
      <c r="U625" s="52">
        <v>310</v>
      </c>
      <c r="V625" s="52">
        <f t="shared" si="28"/>
        <v>40.877716769999999</v>
      </c>
      <c r="W625" s="52">
        <f t="shared" si="29"/>
        <v>40.877716769999999</v>
      </c>
      <c r="X625" s="52">
        <f t="shared" si="27"/>
        <v>0</v>
      </c>
      <c r="Y625" s="52">
        <v>0</v>
      </c>
    </row>
    <row r="626" spans="1:25" x14ac:dyDescent="0.25">
      <c r="A626" s="52">
        <v>2007</v>
      </c>
      <c r="B626" s="52" t="s">
        <v>106</v>
      </c>
      <c r="C626" s="52" t="s">
        <v>115</v>
      </c>
      <c r="D626" s="52">
        <v>26954</v>
      </c>
      <c r="E626" s="52">
        <v>23908</v>
      </c>
      <c r="F626" s="52">
        <v>12</v>
      </c>
      <c r="G626" s="52" t="s">
        <v>102</v>
      </c>
      <c r="H626" s="52">
        <v>12301</v>
      </c>
      <c r="I626" s="52" t="s">
        <v>91</v>
      </c>
      <c r="J626" s="52" t="s">
        <v>71</v>
      </c>
      <c r="K626" s="52">
        <v>73.3</v>
      </c>
      <c r="L626" s="52">
        <v>3.3000000000000003E-5</v>
      </c>
      <c r="M626" s="52">
        <v>1</v>
      </c>
      <c r="N626" s="52"/>
      <c r="O626" s="52">
        <v>0</v>
      </c>
      <c r="P626" s="52">
        <v>0</v>
      </c>
      <c r="Q626" s="52">
        <v>21</v>
      </c>
      <c r="R626" s="52"/>
      <c r="S626" s="52">
        <v>0</v>
      </c>
      <c r="T626" s="52">
        <v>0</v>
      </c>
      <c r="U626" s="52">
        <v>310</v>
      </c>
      <c r="V626" s="52">
        <f t="shared" si="28"/>
        <v>29.754888900000001</v>
      </c>
      <c r="W626" s="52">
        <f t="shared" si="29"/>
        <v>29.754888900000001</v>
      </c>
      <c r="X626" s="52">
        <f t="shared" ref="X626:X689" si="30">(V626-((K626*H626*L626*M626)+(S626*H626*T626*U626)))/Q626</f>
        <v>0</v>
      </c>
      <c r="Y626" s="52">
        <v>0</v>
      </c>
    </row>
    <row r="627" spans="1:25" x14ac:dyDescent="0.25">
      <c r="A627" s="52">
        <v>2007</v>
      </c>
      <c r="B627" s="52" t="s">
        <v>106</v>
      </c>
      <c r="C627" s="52" t="s">
        <v>115</v>
      </c>
      <c r="D627" s="52">
        <v>26956</v>
      </c>
      <c r="E627" s="52">
        <v>23903</v>
      </c>
      <c r="F627" s="52">
        <v>12</v>
      </c>
      <c r="G627" s="52" t="s">
        <v>102</v>
      </c>
      <c r="H627" s="52">
        <v>626089</v>
      </c>
      <c r="I627" s="52" t="s">
        <v>91</v>
      </c>
      <c r="J627" s="52" t="s">
        <v>71</v>
      </c>
      <c r="K627" s="52">
        <v>73.3</v>
      </c>
      <c r="L627" s="52">
        <v>3.3000000000000003E-5</v>
      </c>
      <c r="M627" s="52">
        <v>1</v>
      </c>
      <c r="N627" s="52"/>
      <c r="O627" s="52">
        <v>0</v>
      </c>
      <c r="P627" s="52">
        <v>0</v>
      </c>
      <c r="Q627" s="52">
        <v>21</v>
      </c>
      <c r="R627" s="52"/>
      <c r="S627" s="52">
        <v>0</v>
      </c>
      <c r="T627" s="52">
        <v>0</v>
      </c>
      <c r="U627" s="52">
        <v>310</v>
      </c>
      <c r="V627" s="52">
        <f t="shared" si="28"/>
        <v>1514.4466820999999</v>
      </c>
      <c r="W627" s="52">
        <f t="shared" si="29"/>
        <v>1514.4466820999999</v>
      </c>
      <c r="X627" s="52">
        <f t="shared" si="30"/>
        <v>0</v>
      </c>
      <c r="Y627" s="52">
        <v>0</v>
      </c>
    </row>
    <row r="628" spans="1:25" x14ac:dyDescent="0.25">
      <c r="A628" s="52">
        <v>2007</v>
      </c>
      <c r="B628" s="52" t="s">
        <v>106</v>
      </c>
      <c r="C628" s="52" t="s">
        <v>115</v>
      </c>
      <c r="D628" s="52">
        <v>26956</v>
      </c>
      <c r="E628" s="52">
        <v>23903</v>
      </c>
      <c r="F628" s="52">
        <v>12</v>
      </c>
      <c r="G628" s="52" t="s">
        <v>102</v>
      </c>
      <c r="H628" s="52">
        <v>158023</v>
      </c>
      <c r="I628" s="52" t="s">
        <v>91</v>
      </c>
      <c r="J628" s="52" t="s">
        <v>71</v>
      </c>
      <c r="K628" s="52">
        <v>73.3</v>
      </c>
      <c r="L628" s="52">
        <v>3.3000000000000003E-5</v>
      </c>
      <c r="M628" s="52">
        <v>1</v>
      </c>
      <c r="N628" s="52"/>
      <c r="O628" s="52">
        <v>0</v>
      </c>
      <c r="P628" s="52">
        <v>0</v>
      </c>
      <c r="Q628" s="52">
        <v>21</v>
      </c>
      <c r="R628" s="52"/>
      <c r="S628" s="52">
        <v>0</v>
      </c>
      <c r="T628" s="52">
        <v>0</v>
      </c>
      <c r="U628" s="52">
        <v>310</v>
      </c>
      <c r="V628" s="52">
        <f t="shared" si="28"/>
        <v>382.24183470000003</v>
      </c>
      <c r="W628" s="52">
        <f t="shared" si="29"/>
        <v>382.24183470000003</v>
      </c>
      <c r="X628" s="52">
        <f t="shared" si="30"/>
        <v>0</v>
      </c>
      <c r="Y628" s="52">
        <v>0</v>
      </c>
    </row>
    <row r="629" spans="1:25" x14ac:dyDescent="0.25">
      <c r="A629" s="52">
        <v>2007</v>
      </c>
      <c r="B629" s="52" t="s">
        <v>106</v>
      </c>
      <c r="C629" s="52" t="s">
        <v>115</v>
      </c>
      <c r="D629" s="52">
        <v>26956</v>
      </c>
      <c r="E629" s="52">
        <v>23903</v>
      </c>
      <c r="F629" s="52">
        <v>12</v>
      </c>
      <c r="G629" s="52" t="s">
        <v>102</v>
      </c>
      <c r="H629" s="52">
        <v>78613</v>
      </c>
      <c r="I629" s="52" t="s">
        <v>91</v>
      </c>
      <c r="J629" s="52" t="s">
        <v>71</v>
      </c>
      <c r="K629" s="52">
        <v>73.3</v>
      </c>
      <c r="L629" s="52">
        <v>3.3000000000000003E-5</v>
      </c>
      <c r="M629" s="52">
        <v>1</v>
      </c>
      <c r="N629" s="52"/>
      <c r="O629" s="52">
        <v>0</v>
      </c>
      <c r="P629" s="52">
        <v>0</v>
      </c>
      <c r="Q629" s="52">
        <v>21</v>
      </c>
      <c r="R629" s="52"/>
      <c r="S629" s="52">
        <v>0</v>
      </c>
      <c r="T629" s="52">
        <v>0</v>
      </c>
      <c r="U629" s="52">
        <v>310</v>
      </c>
      <c r="V629" s="52">
        <f t="shared" si="28"/>
        <v>190.15698570000001</v>
      </c>
      <c r="W629" s="52">
        <f t="shared" si="29"/>
        <v>190.15698570000001</v>
      </c>
      <c r="X629" s="52">
        <f t="shared" si="30"/>
        <v>0</v>
      </c>
      <c r="Y629" s="52">
        <v>0</v>
      </c>
    </row>
    <row r="630" spans="1:25" x14ac:dyDescent="0.25">
      <c r="A630" s="52">
        <v>2007</v>
      </c>
      <c r="B630" s="52" t="s">
        <v>106</v>
      </c>
      <c r="C630" s="52" t="s">
        <v>115</v>
      </c>
      <c r="D630" s="52">
        <v>26956</v>
      </c>
      <c r="E630" s="52">
        <v>23903</v>
      </c>
      <c r="F630" s="52">
        <v>12</v>
      </c>
      <c r="G630" s="52" t="s">
        <v>102</v>
      </c>
      <c r="H630" s="52">
        <v>150520</v>
      </c>
      <c r="I630" s="52" t="s">
        <v>91</v>
      </c>
      <c r="J630" s="52" t="s">
        <v>71</v>
      </c>
      <c r="K630" s="52">
        <v>73.3</v>
      </c>
      <c r="L630" s="52">
        <v>3.3000000000000003E-5</v>
      </c>
      <c r="M630" s="52">
        <v>1</v>
      </c>
      <c r="N630" s="52"/>
      <c r="O630" s="52">
        <v>0</v>
      </c>
      <c r="P630" s="52">
        <v>0</v>
      </c>
      <c r="Q630" s="52">
        <v>21</v>
      </c>
      <c r="R630" s="52"/>
      <c r="S630" s="52">
        <v>0</v>
      </c>
      <c r="T630" s="52">
        <v>0</v>
      </c>
      <c r="U630" s="52">
        <v>310</v>
      </c>
      <c r="V630" s="52">
        <f t="shared" si="28"/>
        <v>364.09282800000005</v>
      </c>
      <c r="W630" s="52">
        <f t="shared" si="29"/>
        <v>364.09282800000005</v>
      </c>
      <c r="X630" s="52">
        <f t="shared" si="30"/>
        <v>0</v>
      </c>
      <c r="Y630" s="52">
        <v>0</v>
      </c>
    </row>
    <row r="631" spans="1:25" x14ac:dyDescent="0.25">
      <c r="A631" s="52">
        <v>2007</v>
      </c>
      <c r="B631" s="52" t="s">
        <v>106</v>
      </c>
      <c r="C631" s="52" t="s">
        <v>115</v>
      </c>
      <c r="D631" s="52">
        <v>26956</v>
      </c>
      <c r="E631" s="52">
        <v>23903</v>
      </c>
      <c r="F631" s="52">
        <v>12</v>
      </c>
      <c r="G631" s="52" t="s">
        <v>102</v>
      </c>
      <c r="H631" s="52">
        <v>134462</v>
      </c>
      <c r="I631" s="52" t="s">
        <v>91</v>
      </c>
      <c r="J631" s="52" t="s">
        <v>71</v>
      </c>
      <c r="K631" s="52">
        <v>73.3</v>
      </c>
      <c r="L631" s="52">
        <v>3.3000000000000003E-5</v>
      </c>
      <c r="M631" s="52">
        <v>1</v>
      </c>
      <c r="N631" s="52"/>
      <c r="O631" s="52">
        <v>0</v>
      </c>
      <c r="P631" s="52">
        <v>0</v>
      </c>
      <c r="Q631" s="52">
        <v>21</v>
      </c>
      <c r="R631" s="52"/>
      <c r="S631" s="52">
        <v>0</v>
      </c>
      <c r="T631" s="52">
        <v>0</v>
      </c>
      <c r="U631" s="52">
        <v>310</v>
      </c>
      <c r="V631" s="52">
        <f t="shared" si="28"/>
        <v>325.25013180000002</v>
      </c>
      <c r="W631" s="52">
        <f t="shared" si="29"/>
        <v>325.25013180000002</v>
      </c>
      <c r="X631" s="52">
        <f t="shared" si="30"/>
        <v>0</v>
      </c>
      <c r="Y631" s="52">
        <v>0</v>
      </c>
    </row>
    <row r="632" spans="1:25" x14ac:dyDescent="0.25">
      <c r="A632" s="52">
        <v>2007</v>
      </c>
      <c r="B632" s="52" t="s">
        <v>106</v>
      </c>
      <c r="C632" s="52" t="s">
        <v>115</v>
      </c>
      <c r="D632" s="52">
        <v>26956</v>
      </c>
      <c r="E632" s="52">
        <v>23903</v>
      </c>
      <c r="F632" s="52">
        <v>12</v>
      </c>
      <c r="G632" s="52" t="s">
        <v>102</v>
      </c>
      <c r="H632" s="52">
        <v>99182.41</v>
      </c>
      <c r="I632" s="52" t="s">
        <v>91</v>
      </c>
      <c r="J632" s="52" t="s">
        <v>71</v>
      </c>
      <c r="K632" s="52">
        <v>73.3</v>
      </c>
      <c r="L632" s="52">
        <v>3.3000000000000003E-5</v>
      </c>
      <c r="M632" s="52">
        <v>1</v>
      </c>
      <c r="N632" s="52"/>
      <c r="O632" s="52">
        <v>0</v>
      </c>
      <c r="P632" s="52">
        <v>0</v>
      </c>
      <c r="Q632" s="52">
        <v>21</v>
      </c>
      <c r="R632" s="52"/>
      <c r="S632" s="52">
        <v>0</v>
      </c>
      <c r="T632" s="52">
        <v>0</v>
      </c>
      <c r="U632" s="52">
        <v>310</v>
      </c>
      <c r="V632" s="52">
        <f t="shared" si="28"/>
        <v>239.91233154900002</v>
      </c>
      <c r="W632" s="52">
        <f t="shared" si="29"/>
        <v>239.91233154900002</v>
      </c>
      <c r="X632" s="52">
        <f t="shared" si="30"/>
        <v>0</v>
      </c>
      <c r="Y632" s="52">
        <v>0</v>
      </c>
    </row>
    <row r="633" spans="1:25" x14ac:dyDescent="0.25">
      <c r="A633" s="52">
        <v>2007</v>
      </c>
      <c r="B633" s="52" t="s">
        <v>106</v>
      </c>
      <c r="C633" s="52" t="s">
        <v>115</v>
      </c>
      <c r="D633" s="52">
        <v>26956</v>
      </c>
      <c r="E633" s="52">
        <v>23903</v>
      </c>
      <c r="F633" s="52">
        <v>12</v>
      </c>
      <c r="G633" s="52" t="s">
        <v>102</v>
      </c>
      <c r="H633" s="52">
        <v>1765.8</v>
      </c>
      <c r="I633" s="52" t="s">
        <v>91</v>
      </c>
      <c r="J633" s="52" t="s">
        <v>71</v>
      </c>
      <c r="K633" s="52">
        <v>73.3</v>
      </c>
      <c r="L633" s="52">
        <v>3.3000000000000003E-5</v>
      </c>
      <c r="M633" s="52">
        <v>1</v>
      </c>
      <c r="N633" s="52"/>
      <c r="O633" s="52">
        <v>0</v>
      </c>
      <c r="P633" s="52">
        <v>0</v>
      </c>
      <c r="Q633" s="52">
        <v>21</v>
      </c>
      <c r="R633" s="52"/>
      <c r="S633" s="52">
        <v>0</v>
      </c>
      <c r="T633" s="52">
        <v>0</v>
      </c>
      <c r="U633" s="52">
        <v>310</v>
      </c>
      <c r="V633" s="52">
        <f t="shared" si="28"/>
        <v>4.2712936199999998</v>
      </c>
      <c r="W633" s="52">
        <f t="shared" si="29"/>
        <v>4.2712936199999998</v>
      </c>
      <c r="X633" s="52">
        <f t="shared" si="30"/>
        <v>0</v>
      </c>
      <c r="Y633" s="52">
        <v>0</v>
      </c>
    </row>
    <row r="634" spans="1:25" x14ac:dyDescent="0.25">
      <c r="A634" s="52">
        <v>2007</v>
      </c>
      <c r="B634" s="52" t="s">
        <v>106</v>
      </c>
      <c r="C634" s="52" t="s">
        <v>115</v>
      </c>
      <c r="D634" s="52">
        <v>26956</v>
      </c>
      <c r="E634" s="52">
        <v>23904</v>
      </c>
      <c r="F634" s="52">
        <v>12</v>
      </c>
      <c r="G634" s="52" t="s">
        <v>102</v>
      </c>
      <c r="H634" s="52">
        <v>168204.1</v>
      </c>
      <c r="I634" s="52" t="s">
        <v>91</v>
      </c>
      <c r="J634" s="52" t="s">
        <v>71</v>
      </c>
      <c r="K634" s="52">
        <v>73.3</v>
      </c>
      <c r="L634" s="52">
        <v>3.3000000000000003E-5</v>
      </c>
      <c r="M634" s="52">
        <v>1</v>
      </c>
      <c r="N634" s="52"/>
      <c r="O634" s="52">
        <v>0</v>
      </c>
      <c r="P634" s="52">
        <v>0</v>
      </c>
      <c r="Q634" s="52">
        <v>21</v>
      </c>
      <c r="R634" s="52"/>
      <c r="S634" s="52">
        <v>0</v>
      </c>
      <c r="T634" s="52">
        <v>0</v>
      </c>
      <c r="U634" s="52">
        <v>310</v>
      </c>
      <c r="V634" s="52">
        <f t="shared" si="28"/>
        <v>406.86889748999999</v>
      </c>
      <c r="W634" s="52">
        <f t="shared" si="29"/>
        <v>406.86889748999999</v>
      </c>
      <c r="X634" s="52">
        <f t="shared" si="30"/>
        <v>0</v>
      </c>
      <c r="Y634" s="52">
        <v>0</v>
      </c>
    </row>
    <row r="635" spans="1:25" x14ac:dyDescent="0.25">
      <c r="A635" s="52">
        <v>2007</v>
      </c>
      <c r="B635" s="52" t="s">
        <v>106</v>
      </c>
      <c r="C635" s="52" t="s">
        <v>115</v>
      </c>
      <c r="D635" s="52">
        <v>26956</v>
      </c>
      <c r="E635" s="52">
        <v>23904</v>
      </c>
      <c r="F635" s="52">
        <v>12</v>
      </c>
      <c r="G635" s="52" t="s">
        <v>102</v>
      </c>
      <c r="H635" s="52">
        <v>20731.21</v>
      </c>
      <c r="I635" s="52" t="s">
        <v>91</v>
      </c>
      <c r="J635" s="52" t="s">
        <v>71</v>
      </c>
      <c r="K635" s="52">
        <v>73.3</v>
      </c>
      <c r="L635" s="52">
        <v>3.3000000000000003E-5</v>
      </c>
      <c r="M635" s="52">
        <v>1</v>
      </c>
      <c r="N635" s="52"/>
      <c r="O635" s="52">
        <v>0</v>
      </c>
      <c r="P635" s="52">
        <v>0</v>
      </c>
      <c r="Q635" s="52">
        <v>21</v>
      </c>
      <c r="R635" s="52"/>
      <c r="S635" s="52">
        <v>0</v>
      </c>
      <c r="T635" s="52">
        <v>0</v>
      </c>
      <c r="U635" s="52">
        <v>310</v>
      </c>
      <c r="V635" s="52">
        <f t="shared" si="28"/>
        <v>50.146723869000006</v>
      </c>
      <c r="W635" s="52">
        <f t="shared" si="29"/>
        <v>50.146723869000006</v>
      </c>
      <c r="X635" s="52">
        <f t="shared" si="30"/>
        <v>0</v>
      </c>
      <c r="Y635" s="52">
        <v>0</v>
      </c>
    </row>
    <row r="636" spans="1:25" x14ac:dyDescent="0.25">
      <c r="A636" s="52">
        <v>2007</v>
      </c>
      <c r="B636" s="52" t="s">
        <v>106</v>
      </c>
      <c r="C636" s="52" t="s">
        <v>115</v>
      </c>
      <c r="D636" s="52">
        <v>26956</v>
      </c>
      <c r="E636" s="52">
        <v>23908</v>
      </c>
      <c r="F636" s="52">
        <v>12</v>
      </c>
      <c r="G636" s="52" t="s">
        <v>102</v>
      </c>
      <c r="H636" s="52">
        <v>1325</v>
      </c>
      <c r="I636" s="52" t="s">
        <v>91</v>
      </c>
      <c r="J636" s="52" t="s">
        <v>71</v>
      </c>
      <c r="K636" s="52">
        <v>73.3</v>
      </c>
      <c r="L636" s="52">
        <v>3.3000000000000003E-5</v>
      </c>
      <c r="M636" s="52">
        <v>1</v>
      </c>
      <c r="N636" s="52"/>
      <c r="O636" s="52">
        <v>0</v>
      </c>
      <c r="P636" s="52">
        <v>0</v>
      </c>
      <c r="Q636" s="52">
        <v>21</v>
      </c>
      <c r="R636" s="52"/>
      <c r="S636" s="52">
        <v>0</v>
      </c>
      <c r="T636" s="52">
        <v>0</v>
      </c>
      <c r="U636" s="52">
        <v>310</v>
      </c>
      <c r="V636" s="52">
        <f t="shared" si="28"/>
        <v>3.2050425000000002</v>
      </c>
      <c r="W636" s="52">
        <f t="shared" si="29"/>
        <v>3.2050425000000002</v>
      </c>
      <c r="X636" s="52">
        <f t="shared" si="30"/>
        <v>0</v>
      </c>
      <c r="Y636" s="52">
        <v>0</v>
      </c>
    </row>
    <row r="637" spans="1:25" x14ac:dyDescent="0.25">
      <c r="A637" s="52">
        <v>2007</v>
      </c>
      <c r="B637" s="52" t="s">
        <v>106</v>
      </c>
      <c r="C637" s="52" t="s">
        <v>115</v>
      </c>
      <c r="D637" s="52">
        <v>26994</v>
      </c>
      <c r="E637" s="52">
        <v>23908</v>
      </c>
      <c r="F637" s="52">
        <v>12</v>
      </c>
      <c r="G637" s="52" t="s">
        <v>102</v>
      </c>
      <c r="H637" s="52">
        <v>157894.6</v>
      </c>
      <c r="I637" s="52" t="s">
        <v>91</v>
      </c>
      <c r="J637" s="52" t="s">
        <v>71</v>
      </c>
      <c r="K637" s="52">
        <v>73.3</v>
      </c>
      <c r="L637" s="52">
        <v>3.3000000000000003E-5</v>
      </c>
      <c r="M637" s="52">
        <v>1</v>
      </c>
      <c r="N637" s="52"/>
      <c r="O637" s="52">
        <v>0</v>
      </c>
      <c r="P637" s="52">
        <v>0</v>
      </c>
      <c r="Q637" s="52">
        <v>21</v>
      </c>
      <c r="R637" s="52"/>
      <c r="S637" s="52">
        <v>0</v>
      </c>
      <c r="T637" s="52">
        <v>0</v>
      </c>
      <c r="U637" s="52">
        <v>310</v>
      </c>
      <c r="V637" s="52">
        <f t="shared" si="28"/>
        <v>381.93124793999999</v>
      </c>
      <c r="W637" s="52">
        <f t="shared" si="29"/>
        <v>381.93124793999999</v>
      </c>
      <c r="X637" s="52">
        <f t="shared" si="30"/>
        <v>0</v>
      </c>
      <c r="Y637" s="52">
        <v>0</v>
      </c>
    </row>
    <row r="638" spans="1:25" x14ac:dyDescent="0.25">
      <c r="A638" s="52">
        <v>2007</v>
      </c>
      <c r="B638" s="52" t="s">
        <v>106</v>
      </c>
      <c r="C638" s="52" t="s">
        <v>115</v>
      </c>
      <c r="D638" s="52">
        <v>26994</v>
      </c>
      <c r="E638" s="52">
        <v>23921</v>
      </c>
      <c r="F638" s="52">
        <v>12</v>
      </c>
      <c r="G638" s="52" t="s">
        <v>102</v>
      </c>
      <c r="H638" s="52">
        <v>208851</v>
      </c>
      <c r="I638" s="52" t="s">
        <v>91</v>
      </c>
      <c r="J638" s="52" t="s">
        <v>71</v>
      </c>
      <c r="K638" s="52">
        <v>73.3</v>
      </c>
      <c r="L638" s="52">
        <v>3.3000000000000003E-5</v>
      </c>
      <c r="M638" s="52">
        <v>1</v>
      </c>
      <c r="N638" s="52"/>
      <c r="O638" s="52">
        <v>0</v>
      </c>
      <c r="P638" s="52">
        <v>0</v>
      </c>
      <c r="Q638" s="52">
        <v>21</v>
      </c>
      <c r="R638" s="52"/>
      <c r="S638" s="52">
        <v>0</v>
      </c>
      <c r="T638" s="52">
        <v>0</v>
      </c>
      <c r="U638" s="52">
        <v>310</v>
      </c>
      <c r="V638" s="52">
        <f t="shared" si="28"/>
        <v>505.18968389999998</v>
      </c>
      <c r="W638" s="52">
        <f t="shared" si="29"/>
        <v>505.18968389999998</v>
      </c>
      <c r="X638" s="52">
        <f t="shared" si="30"/>
        <v>0</v>
      </c>
      <c r="Y638" s="52">
        <v>0</v>
      </c>
    </row>
    <row r="639" spans="1:25" x14ac:dyDescent="0.25">
      <c r="A639" s="52">
        <v>2007</v>
      </c>
      <c r="B639" s="52" t="s">
        <v>106</v>
      </c>
      <c r="C639" s="52" t="s">
        <v>115</v>
      </c>
      <c r="D639" s="52">
        <v>26994</v>
      </c>
      <c r="E639" s="52">
        <v>23923</v>
      </c>
      <c r="F639" s="52">
        <v>12</v>
      </c>
      <c r="G639" s="52" t="s">
        <v>102</v>
      </c>
      <c r="H639" s="52">
        <v>102896.9</v>
      </c>
      <c r="I639" s="52" t="s">
        <v>91</v>
      </c>
      <c r="J639" s="52" t="s">
        <v>71</v>
      </c>
      <c r="K639" s="52">
        <v>73.3</v>
      </c>
      <c r="L639" s="52">
        <v>3.3000000000000003E-5</v>
      </c>
      <c r="M639" s="52">
        <v>1</v>
      </c>
      <c r="N639" s="52"/>
      <c r="O639" s="52">
        <v>0</v>
      </c>
      <c r="P639" s="52">
        <v>0</v>
      </c>
      <c r="Q639" s="52">
        <v>21</v>
      </c>
      <c r="R639" s="52"/>
      <c r="S639" s="52">
        <v>0</v>
      </c>
      <c r="T639" s="52">
        <v>0</v>
      </c>
      <c r="U639" s="52">
        <v>310</v>
      </c>
      <c r="V639" s="52">
        <f t="shared" si="28"/>
        <v>248.89731141000001</v>
      </c>
      <c r="W639" s="52">
        <f t="shared" si="29"/>
        <v>248.89731141000001</v>
      </c>
      <c r="X639" s="52">
        <f t="shared" si="30"/>
        <v>0</v>
      </c>
      <c r="Y639" s="52">
        <v>0</v>
      </c>
    </row>
    <row r="640" spans="1:25" x14ac:dyDescent="0.25">
      <c r="A640" s="52">
        <v>2007</v>
      </c>
      <c r="B640" s="52" t="s">
        <v>106</v>
      </c>
      <c r="C640" s="52" t="s">
        <v>115</v>
      </c>
      <c r="D640" s="52">
        <v>28920</v>
      </c>
      <c r="E640" s="52">
        <v>23903</v>
      </c>
      <c r="F640" s="52">
        <v>12</v>
      </c>
      <c r="G640" s="52" t="s">
        <v>102</v>
      </c>
      <c r="H640" s="52">
        <v>13013.4</v>
      </c>
      <c r="I640" s="52" t="s">
        <v>91</v>
      </c>
      <c r="J640" s="52" t="s">
        <v>71</v>
      </c>
      <c r="K640" s="52">
        <v>73.3</v>
      </c>
      <c r="L640" s="52">
        <v>3.3000000000000003E-5</v>
      </c>
      <c r="M640" s="52">
        <v>1</v>
      </c>
      <c r="N640" s="52"/>
      <c r="O640" s="52">
        <v>0</v>
      </c>
      <c r="P640" s="52">
        <v>0</v>
      </c>
      <c r="Q640" s="52">
        <v>21</v>
      </c>
      <c r="R640" s="52"/>
      <c r="S640" s="52">
        <v>0</v>
      </c>
      <c r="T640" s="52">
        <v>0</v>
      </c>
      <c r="U640" s="52">
        <v>310</v>
      </c>
      <c r="V640" s="52">
        <f t="shared" si="28"/>
        <v>31.478113260000001</v>
      </c>
      <c r="W640" s="52">
        <f t="shared" si="29"/>
        <v>31.478113260000001</v>
      </c>
      <c r="X640" s="52">
        <f t="shared" si="30"/>
        <v>0</v>
      </c>
      <c r="Y640" s="52">
        <v>0</v>
      </c>
    </row>
    <row r="641" spans="1:25" x14ac:dyDescent="0.25">
      <c r="A641" s="52">
        <v>2007</v>
      </c>
      <c r="B641" s="52" t="s">
        <v>106</v>
      </c>
      <c r="C641" s="52" t="s">
        <v>115</v>
      </c>
      <c r="D641" s="52">
        <v>28999</v>
      </c>
      <c r="E641" s="52">
        <v>23922</v>
      </c>
      <c r="F641" s="52">
        <v>12</v>
      </c>
      <c r="G641" s="52" t="s">
        <v>102</v>
      </c>
      <c r="H641" s="52">
        <v>2246.4</v>
      </c>
      <c r="I641" s="52" t="s">
        <v>91</v>
      </c>
      <c r="J641" s="52" t="s">
        <v>71</v>
      </c>
      <c r="K641" s="52">
        <v>73.3</v>
      </c>
      <c r="L641" s="52">
        <v>3.3000000000000003E-5</v>
      </c>
      <c r="M641" s="52">
        <v>1</v>
      </c>
      <c r="N641" s="52"/>
      <c r="O641" s="52">
        <v>0</v>
      </c>
      <c r="P641" s="52">
        <v>0</v>
      </c>
      <c r="Q641" s="52">
        <v>21</v>
      </c>
      <c r="R641" s="52"/>
      <c r="S641" s="52">
        <v>0</v>
      </c>
      <c r="T641" s="52">
        <v>0</v>
      </c>
      <c r="U641" s="52">
        <v>310</v>
      </c>
      <c r="V641" s="52">
        <f t="shared" si="28"/>
        <v>5.4338169600000006</v>
      </c>
      <c r="W641" s="52">
        <f t="shared" si="29"/>
        <v>5.4338169600000006</v>
      </c>
      <c r="X641" s="52">
        <f t="shared" si="30"/>
        <v>0</v>
      </c>
      <c r="Y641" s="52">
        <v>0</v>
      </c>
    </row>
    <row r="642" spans="1:25" x14ac:dyDescent="0.25">
      <c r="A642" s="52">
        <v>2007</v>
      </c>
      <c r="B642" s="52" t="s">
        <v>106</v>
      </c>
      <c r="C642" s="52" t="s">
        <v>115</v>
      </c>
      <c r="D642" s="52">
        <v>29121</v>
      </c>
      <c r="E642" s="52">
        <v>23922</v>
      </c>
      <c r="F642" s="52">
        <v>12</v>
      </c>
      <c r="G642" s="52" t="s">
        <v>102</v>
      </c>
      <c r="H642" s="52">
        <v>5350</v>
      </c>
      <c r="I642" s="52" t="s">
        <v>91</v>
      </c>
      <c r="J642" s="52" t="s">
        <v>71</v>
      </c>
      <c r="K642" s="52">
        <v>73.3</v>
      </c>
      <c r="L642" s="52">
        <v>3.3000000000000003E-5</v>
      </c>
      <c r="M642" s="52">
        <v>1</v>
      </c>
      <c r="N642" s="52"/>
      <c r="O642" s="52">
        <v>0</v>
      </c>
      <c r="P642" s="52">
        <v>0</v>
      </c>
      <c r="Q642" s="52">
        <v>21</v>
      </c>
      <c r="R642" s="52"/>
      <c r="S642" s="52">
        <v>0</v>
      </c>
      <c r="T642" s="52">
        <v>0</v>
      </c>
      <c r="U642" s="52">
        <v>310</v>
      </c>
      <c r="V642" s="52">
        <f t="shared" si="28"/>
        <v>12.941115000000002</v>
      </c>
      <c r="W642" s="52">
        <f t="shared" si="29"/>
        <v>12.941115000000002</v>
      </c>
      <c r="X642" s="52">
        <f t="shared" si="30"/>
        <v>0</v>
      </c>
      <c r="Y642" s="52">
        <v>0</v>
      </c>
    </row>
    <row r="643" spans="1:25" x14ac:dyDescent="0.25">
      <c r="A643" s="52">
        <v>2007</v>
      </c>
      <c r="B643" s="52" t="s">
        <v>106</v>
      </c>
      <c r="C643" s="52" t="s">
        <v>115</v>
      </c>
      <c r="D643" s="52">
        <v>29121</v>
      </c>
      <c r="E643" s="52">
        <v>23923</v>
      </c>
      <c r="F643" s="52">
        <v>12</v>
      </c>
      <c r="G643" s="52" t="s">
        <v>102</v>
      </c>
      <c r="H643" s="52">
        <v>212372</v>
      </c>
      <c r="I643" s="52" t="s">
        <v>91</v>
      </c>
      <c r="J643" s="52" t="s">
        <v>71</v>
      </c>
      <c r="K643" s="52">
        <v>73.3</v>
      </c>
      <c r="L643" s="52">
        <v>3.3000000000000003E-5</v>
      </c>
      <c r="M643" s="52">
        <v>1</v>
      </c>
      <c r="N643" s="52"/>
      <c r="O643" s="52">
        <v>0</v>
      </c>
      <c r="P643" s="52">
        <v>0</v>
      </c>
      <c r="Q643" s="52">
        <v>21</v>
      </c>
      <c r="R643" s="52"/>
      <c r="S643" s="52">
        <v>0</v>
      </c>
      <c r="T643" s="52">
        <v>0</v>
      </c>
      <c r="U643" s="52">
        <v>310</v>
      </c>
      <c r="V643" s="52">
        <f t="shared" ref="V643:V706" si="31">IF(F643=9,((H643*K643*L643*M643)+(H643*O643*P643*Q643)+(H643*S643*T643*U643))/1000, (H643*K643*L643*M643)+(H643*O643*P643*Q643)+(H643*S643*T643*U643))</f>
        <v>513.70663079999997</v>
      </c>
      <c r="W643" s="52">
        <f t="shared" ref="W643:W706" si="32">(V643-((O643*H643*P643*Q643)+(S643*H643*T643*U643))/M643)</f>
        <v>513.70663079999997</v>
      </c>
      <c r="X643" s="52">
        <f t="shared" si="30"/>
        <v>0</v>
      </c>
      <c r="Y643" s="52">
        <v>0</v>
      </c>
    </row>
    <row r="644" spans="1:25" x14ac:dyDescent="0.25">
      <c r="A644" s="52">
        <v>2007</v>
      </c>
      <c r="B644" s="52" t="s">
        <v>106</v>
      </c>
      <c r="C644" s="52" t="s">
        <v>115</v>
      </c>
      <c r="D644" s="52">
        <v>29131</v>
      </c>
      <c r="E644" s="52">
        <v>23902</v>
      </c>
      <c r="F644" s="52">
        <v>27</v>
      </c>
      <c r="G644" s="52" t="s">
        <v>89</v>
      </c>
      <c r="H644" s="52">
        <v>12.006500000000001</v>
      </c>
      <c r="I644" s="52" t="s">
        <v>91</v>
      </c>
      <c r="J644" s="52" t="s">
        <v>71</v>
      </c>
      <c r="K644" s="52">
        <v>73.3</v>
      </c>
      <c r="L644" s="52">
        <v>3.3000000000000003E-5</v>
      </c>
      <c r="M644" s="52">
        <v>1</v>
      </c>
      <c r="N644" s="52"/>
      <c r="O644" s="52">
        <v>0</v>
      </c>
      <c r="P644" s="52">
        <v>0</v>
      </c>
      <c r="Q644" s="52">
        <v>21</v>
      </c>
      <c r="R644" s="52"/>
      <c r="S644" s="52">
        <v>0</v>
      </c>
      <c r="T644" s="52">
        <v>0</v>
      </c>
      <c r="U644" s="52">
        <v>310</v>
      </c>
      <c r="V644" s="52">
        <f t="shared" si="31"/>
        <v>2.9042522850000002E-2</v>
      </c>
      <c r="W644" s="52">
        <f t="shared" si="32"/>
        <v>2.9042522850000002E-2</v>
      </c>
      <c r="X644" s="52">
        <f t="shared" si="30"/>
        <v>0</v>
      </c>
      <c r="Y644" s="52">
        <v>0</v>
      </c>
    </row>
    <row r="645" spans="1:25" x14ac:dyDescent="0.25">
      <c r="A645" s="52">
        <v>2007</v>
      </c>
      <c r="B645" s="52" t="s">
        <v>106</v>
      </c>
      <c r="C645" s="52" t="s">
        <v>115</v>
      </c>
      <c r="D645" s="52">
        <v>29191</v>
      </c>
      <c r="E645" s="52">
        <v>23922</v>
      </c>
      <c r="F645" s="52">
        <v>12</v>
      </c>
      <c r="G645" s="52" t="s">
        <v>102</v>
      </c>
      <c r="H645" s="52">
        <v>424010</v>
      </c>
      <c r="I645" s="52" t="s">
        <v>91</v>
      </c>
      <c r="J645" s="52" t="s">
        <v>71</v>
      </c>
      <c r="K645" s="52">
        <v>73.3</v>
      </c>
      <c r="L645" s="52">
        <v>3.3000000000000003E-5</v>
      </c>
      <c r="M645" s="52">
        <v>1</v>
      </c>
      <c r="N645" s="52"/>
      <c r="O645" s="52">
        <v>0</v>
      </c>
      <c r="P645" s="52">
        <v>0</v>
      </c>
      <c r="Q645" s="52">
        <v>21</v>
      </c>
      <c r="R645" s="52"/>
      <c r="S645" s="52">
        <v>0</v>
      </c>
      <c r="T645" s="52">
        <v>0</v>
      </c>
      <c r="U645" s="52">
        <v>310</v>
      </c>
      <c r="V645" s="52">
        <f t="shared" si="31"/>
        <v>1025.6377890000001</v>
      </c>
      <c r="W645" s="52">
        <f t="shared" si="32"/>
        <v>1025.6377890000001</v>
      </c>
      <c r="X645" s="52">
        <f t="shared" si="30"/>
        <v>0</v>
      </c>
      <c r="Y645" s="52">
        <v>0</v>
      </c>
    </row>
    <row r="646" spans="1:25" x14ac:dyDescent="0.25">
      <c r="A646" s="52">
        <v>2007</v>
      </c>
      <c r="B646" s="52" t="s">
        <v>106</v>
      </c>
      <c r="C646" s="52" t="s">
        <v>115</v>
      </c>
      <c r="D646" s="52">
        <v>29191</v>
      </c>
      <c r="E646" s="52">
        <v>23922</v>
      </c>
      <c r="F646" s="52">
        <v>12</v>
      </c>
      <c r="G646" s="52" t="s">
        <v>102</v>
      </c>
      <c r="H646" s="52">
        <v>227057</v>
      </c>
      <c r="I646" s="52" t="s">
        <v>91</v>
      </c>
      <c r="J646" s="52" t="s">
        <v>71</v>
      </c>
      <c r="K646" s="52">
        <v>73.3</v>
      </c>
      <c r="L646" s="52">
        <v>3.3000000000000003E-5</v>
      </c>
      <c r="M646" s="52">
        <v>1</v>
      </c>
      <c r="N646" s="52"/>
      <c r="O646" s="52">
        <v>0</v>
      </c>
      <c r="P646" s="52">
        <v>0</v>
      </c>
      <c r="Q646" s="52">
        <v>21</v>
      </c>
      <c r="R646" s="52"/>
      <c r="S646" s="52">
        <v>0</v>
      </c>
      <c r="T646" s="52">
        <v>0</v>
      </c>
      <c r="U646" s="52">
        <v>310</v>
      </c>
      <c r="V646" s="52">
        <f t="shared" si="31"/>
        <v>549.22817730000008</v>
      </c>
      <c r="W646" s="52">
        <f t="shared" si="32"/>
        <v>549.22817730000008</v>
      </c>
      <c r="X646" s="52">
        <f t="shared" si="30"/>
        <v>0</v>
      </c>
      <c r="Y646" s="52">
        <v>0</v>
      </c>
    </row>
    <row r="647" spans="1:25" x14ac:dyDescent="0.25">
      <c r="A647" s="52">
        <v>2007</v>
      </c>
      <c r="B647" s="52" t="s">
        <v>106</v>
      </c>
      <c r="C647" s="52" t="s">
        <v>115</v>
      </c>
      <c r="D647" s="52">
        <v>29191</v>
      </c>
      <c r="E647" s="52">
        <v>23923</v>
      </c>
      <c r="F647" s="52">
        <v>12</v>
      </c>
      <c r="G647" s="52" t="s">
        <v>102</v>
      </c>
      <c r="H647" s="52">
        <v>4585.75</v>
      </c>
      <c r="I647" s="52" t="s">
        <v>91</v>
      </c>
      <c r="J647" s="52" t="s">
        <v>71</v>
      </c>
      <c r="K647" s="52">
        <v>73.3</v>
      </c>
      <c r="L647" s="52">
        <v>3.3000000000000003E-5</v>
      </c>
      <c r="M647" s="52">
        <v>1</v>
      </c>
      <c r="N647" s="52"/>
      <c r="O647" s="52">
        <v>0</v>
      </c>
      <c r="P647" s="52">
        <v>0</v>
      </c>
      <c r="Q647" s="52">
        <v>21</v>
      </c>
      <c r="R647" s="52"/>
      <c r="S647" s="52">
        <v>0</v>
      </c>
      <c r="T647" s="52">
        <v>0</v>
      </c>
      <c r="U647" s="52">
        <v>310</v>
      </c>
      <c r="V647" s="52">
        <f t="shared" si="31"/>
        <v>11.092470675</v>
      </c>
      <c r="W647" s="52">
        <f t="shared" si="32"/>
        <v>11.092470675</v>
      </c>
      <c r="X647" s="52">
        <f t="shared" si="30"/>
        <v>0</v>
      </c>
      <c r="Y647" s="52">
        <v>0</v>
      </c>
    </row>
    <row r="648" spans="1:25" x14ac:dyDescent="0.25">
      <c r="A648" s="52">
        <v>2007</v>
      </c>
      <c r="B648" s="52" t="s">
        <v>106</v>
      </c>
      <c r="C648" s="52" t="s">
        <v>115</v>
      </c>
      <c r="D648" s="52">
        <v>29244</v>
      </c>
      <c r="E648" s="52">
        <v>23924</v>
      </c>
      <c r="F648" s="52">
        <v>12</v>
      </c>
      <c r="G648" s="52" t="s">
        <v>102</v>
      </c>
      <c r="H648" s="52">
        <v>9981</v>
      </c>
      <c r="I648" s="52" t="s">
        <v>91</v>
      </c>
      <c r="J648" s="52" t="s">
        <v>71</v>
      </c>
      <c r="K648" s="52">
        <v>73.3</v>
      </c>
      <c r="L648" s="52">
        <v>3.3000000000000003E-5</v>
      </c>
      <c r="M648" s="52">
        <v>1</v>
      </c>
      <c r="N648" s="52"/>
      <c r="O648" s="52">
        <v>0</v>
      </c>
      <c r="P648" s="52">
        <v>0</v>
      </c>
      <c r="Q648" s="52">
        <v>21</v>
      </c>
      <c r="R648" s="52"/>
      <c r="S648" s="52">
        <v>0</v>
      </c>
      <c r="T648" s="52">
        <v>0</v>
      </c>
      <c r="U648" s="52">
        <v>310</v>
      </c>
      <c r="V648" s="52">
        <f t="shared" si="31"/>
        <v>24.143040899999999</v>
      </c>
      <c r="W648" s="52">
        <f t="shared" si="32"/>
        <v>24.143040899999999</v>
      </c>
      <c r="X648" s="52">
        <f t="shared" si="30"/>
        <v>0</v>
      </c>
      <c r="Y648" s="52">
        <v>0</v>
      </c>
    </row>
    <row r="649" spans="1:25" x14ac:dyDescent="0.25">
      <c r="A649" s="52">
        <v>2007</v>
      </c>
      <c r="B649" s="52" t="s">
        <v>106</v>
      </c>
      <c r="C649" s="52" t="s">
        <v>115</v>
      </c>
      <c r="D649" s="52">
        <v>29248</v>
      </c>
      <c r="E649" s="52">
        <v>23922</v>
      </c>
      <c r="F649" s="52">
        <v>12</v>
      </c>
      <c r="G649" s="52" t="s">
        <v>102</v>
      </c>
      <c r="H649" s="52">
        <v>2460</v>
      </c>
      <c r="I649" s="52" t="s">
        <v>91</v>
      </c>
      <c r="J649" s="52" t="s">
        <v>71</v>
      </c>
      <c r="K649" s="52">
        <v>73.3</v>
      </c>
      <c r="L649" s="52">
        <v>3.3000000000000003E-5</v>
      </c>
      <c r="M649" s="52">
        <v>1</v>
      </c>
      <c r="N649" s="52"/>
      <c r="O649" s="52">
        <v>0</v>
      </c>
      <c r="P649" s="52">
        <v>0</v>
      </c>
      <c r="Q649" s="52">
        <v>21</v>
      </c>
      <c r="R649" s="52"/>
      <c r="S649" s="52">
        <v>0</v>
      </c>
      <c r="T649" s="52">
        <v>0</v>
      </c>
      <c r="U649" s="52">
        <v>310</v>
      </c>
      <c r="V649" s="52">
        <f t="shared" si="31"/>
        <v>5.9504940000000008</v>
      </c>
      <c r="W649" s="52">
        <f t="shared" si="32"/>
        <v>5.9504940000000008</v>
      </c>
      <c r="X649" s="52">
        <f t="shared" si="30"/>
        <v>0</v>
      </c>
      <c r="Y649" s="52">
        <v>0</v>
      </c>
    </row>
    <row r="650" spans="1:25" x14ac:dyDescent="0.25">
      <c r="A650" s="52">
        <v>2007</v>
      </c>
      <c r="B650" s="52" t="s">
        <v>106</v>
      </c>
      <c r="C650" s="52" t="s">
        <v>115</v>
      </c>
      <c r="D650" s="52">
        <v>29248</v>
      </c>
      <c r="E650" s="52">
        <v>23924</v>
      </c>
      <c r="F650" s="52">
        <v>12</v>
      </c>
      <c r="G650" s="52" t="s">
        <v>102</v>
      </c>
      <c r="H650" s="52">
        <v>31225</v>
      </c>
      <c r="I650" s="52" t="s">
        <v>91</v>
      </c>
      <c r="J650" s="52" t="s">
        <v>71</v>
      </c>
      <c r="K650" s="52">
        <v>73.3</v>
      </c>
      <c r="L650" s="52">
        <v>3.3000000000000003E-5</v>
      </c>
      <c r="M650" s="52">
        <v>1</v>
      </c>
      <c r="N650" s="52"/>
      <c r="O650" s="52">
        <v>0</v>
      </c>
      <c r="P650" s="52">
        <v>0</v>
      </c>
      <c r="Q650" s="52">
        <v>21</v>
      </c>
      <c r="R650" s="52"/>
      <c r="S650" s="52">
        <v>0</v>
      </c>
      <c r="T650" s="52">
        <v>0</v>
      </c>
      <c r="U650" s="52">
        <v>310</v>
      </c>
      <c r="V650" s="52">
        <f t="shared" si="31"/>
        <v>75.5301525</v>
      </c>
      <c r="W650" s="52">
        <f t="shared" si="32"/>
        <v>75.5301525</v>
      </c>
      <c r="X650" s="52">
        <f t="shared" si="30"/>
        <v>0</v>
      </c>
      <c r="Y650" s="52">
        <v>0</v>
      </c>
    </row>
    <row r="651" spans="1:25" x14ac:dyDescent="0.25">
      <c r="A651" s="52">
        <v>2007</v>
      </c>
      <c r="B651" s="52" t="s">
        <v>106</v>
      </c>
      <c r="C651" s="52" t="s">
        <v>115</v>
      </c>
      <c r="D651" s="52">
        <v>29248</v>
      </c>
      <c r="E651" s="52">
        <v>23925</v>
      </c>
      <c r="F651" s="52">
        <v>12</v>
      </c>
      <c r="G651" s="52" t="s">
        <v>102</v>
      </c>
      <c r="H651" s="52">
        <v>790</v>
      </c>
      <c r="I651" s="52" t="s">
        <v>91</v>
      </c>
      <c r="J651" s="52" t="s">
        <v>71</v>
      </c>
      <c r="K651" s="52">
        <v>73.3</v>
      </c>
      <c r="L651" s="52">
        <v>3.3000000000000003E-5</v>
      </c>
      <c r="M651" s="52">
        <v>1</v>
      </c>
      <c r="N651" s="52"/>
      <c r="O651" s="52">
        <v>0</v>
      </c>
      <c r="P651" s="52">
        <v>0</v>
      </c>
      <c r="Q651" s="52">
        <v>21</v>
      </c>
      <c r="R651" s="52"/>
      <c r="S651" s="52">
        <v>0</v>
      </c>
      <c r="T651" s="52">
        <v>0</v>
      </c>
      <c r="U651" s="52">
        <v>310</v>
      </c>
      <c r="V651" s="52">
        <f t="shared" si="31"/>
        <v>1.9109310000000002</v>
      </c>
      <c r="W651" s="52">
        <f t="shared" si="32"/>
        <v>1.9109310000000002</v>
      </c>
      <c r="X651" s="52">
        <f t="shared" si="30"/>
        <v>0</v>
      </c>
      <c r="Y651" s="52">
        <v>0</v>
      </c>
    </row>
    <row r="652" spans="1:25" x14ac:dyDescent="0.25">
      <c r="A652" s="52">
        <v>2007</v>
      </c>
      <c r="B652" s="52" t="s">
        <v>106</v>
      </c>
      <c r="C652" s="52" t="s">
        <v>115</v>
      </c>
      <c r="D652" s="52">
        <v>29303</v>
      </c>
      <c r="E652" s="52">
        <v>23922</v>
      </c>
      <c r="F652" s="52">
        <v>12</v>
      </c>
      <c r="G652" s="52" t="s">
        <v>102</v>
      </c>
      <c r="H652" s="52">
        <v>161</v>
      </c>
      <c r="I652" s="52" t="s">
        <v>91</v>
      </c>
      <c r="J652" s="52" t="s">
        <v>71</v>
      </c>
      <c r="K652" s="52">
        <v>73.3</v>
      </c>
      <c r="L652" s="52">
        <v>3.3000000000000003E-5</v>
      </c>
      <c r="M652" s="52">
        <v>1</v>
      </c>
      <c r="N652" s="52"/>
      <c r="O652" s="52">
        <v>0</v>
      </c>
      <c r="P652" s="52">
        <v>0</v>
      </c>
      <c r="Q652" s="52">
        <v>21</v>
      </c>
      <c r="R652" s="52"/>
      <c r="S652" s="52">
        <v>0</v>
      </c>
      <c r="T652" s="52">
        <v>0</v>
      </c>
      <c r="U652" s="52">
        <v>310</v>
      </c>
      <c r="V652" s="52">
        <f t="shared" si="31"/>
        <v>0.38944289999999998</v>
      </c>
      <c r="W652" s="52">
        <f t="shared" si="32"/>
        <v>0.38944289999999998</v>
      </c>
      <c r="X652" s="52">
        <f t="shared" si="30"/>
        <v>0</v>
      </c>
      <c r="Y652" s="52">
        <v>0</v>
      </c>
    </row>
    <row r="653" spans="1:25" x14ac:dyDescent="0.25">
      <c r="A653" s="52">
        <v>2007</v>
      </c>
      <c r="B653" s="52" t="s">
        <v>106</v>
      </c>
      <c r="C653" s="52" t="s">
        <v>115</v>
      </c>
      <c r="D653" s="52">
        <v>31101</v>
      </c>
      <c r="E653" s="52">
        <v>23924</v>
      </c>
      <c r="F653" s="52">
        <v>12</v>
      </c>
      <c r="G653" s="52" t="s">
        <v>102</v>
      </c>
      <c r="H653" s="52">
        <v>174.375</v>
      </c>
      <c r="I653" s="52" t="s">
        <v>91</v>
      </c>
      <c r="J653" s="52" t="s">
        <v>71</v>
      </c>
      <c r="K653" s="52">
        <v>73.3</v>
      </c>
      <c r="L653" s="52">
        <v>3.3000000000000003E-5</v>
      </c>
      <c r="M653" s="52">
        <v>1</v>
      </c>
      <c r="N653" s="52"/>
      <c r="O653" s="52">
        <v>0</v>
      </c>
      <c r="P653" s="52">
        <v>0</v>
      </c>
      <c r="Q653" s="52">
        <v>21</v>
      </c>
      <c r="R653" s="52"/>
      <c r="S653" s="52">
        <v>0</v>
      </c>
      <c r="T653" s="52">
        <v>0</v>
      </c>
      <c r="U653" s="52">
        <v>310</v>
      </c>
      <c r="V653" s="52">
        <f t="shared" si="31"/>
        <v>0.42179568750000002</v>
      </c>
      <c r="W653" s="52">
        <f t="shared" si="32"/>
        <v>0.42179568750000002</v>
      </c>
      <c r="X653" s="52">
        <f t="shared" si="30"/>
        <v>0</v>
      </c>
      <c r="Y653" s="52">
        <v>0</v>
      </c>
    </row>
    <row r="654" spans="1:25" x14ac:dyDescent="0.25">
      <c r="A654" s="52">
        <v>2007</v>
      </c>
      <c r="B654" s="52" t="s">
        <v>106</v>
      </c>
      <c r="C654" s="52" t="s">
        <v>115</v>
      </c>
      <c r="D654" s="52">
        <v>31102</v>
      </c>
      <c r="E654" s="52">
        <v>23911</v>
      </c>
      <c r="F654" s="52">
        <v>12</v>
      </c>
      <c r="G654" s="52" t="s">
        <v>102</v>
      </c>
      <c r="H654" s="52">
        <v>39110</v>
      </c>
      <c r="I654" s="52" t="s">
        <v>91</v>
      </c>
      <c r="J654" s="52" t="s">
        <v>71</v>
      </c>
      <c r="K654" s="52">
        <v>73.3</v>
      </c>
      <c r="L654" s="52">
        <v>3.3000000000000003E-5</v>
      </c>
      <c r="M654" s="52">
        <v>1</v>
      </c>
      <c r="N654" s="52"/>
      <c r="O654" s="52">
        <v>0</v>
      </c>
      <c r="P654" s="52">
        <v>0</v>
      </c>
      <c r="Q654" s="52">
        <v>21</v>
      </c>
      <c r="R654" s="52"/>
      <c r="S654" s="52">
        <v>0</v>
      </c>
      <c r="T654" s="52">
        <v>0</v>
      </c>
      <c r="U654" s="52">
        <v>310</v>
      </c>
      <c r="V654" s="52">
        <f t="shared" si="31"/>
        <v>94.603179000000011</v>
      </c>
      <c r="W654" s="52">
        <f t="shared" si="32"/>
        <v>94.603179000000011</v>
      </c>
      <c r="X654" s="52">
        <f t="shared" si="30"/>
        <v>0</v>
      </c>
      <c r="Y654" s="52">
        <v>0</v>
      </c>
    </row>
    <row r="655" spans="1:25" x14ac:dyDescent="0.25">
      <c r="A655" s="52">
        <v>2007</v>
      </c>
      <c r="B655" s="52" t="s">
        <v>106</v>
      </c>
      <c r="C655" s="52" t="s">
        <v>115</v>
      </c>
      <c r="D655" s="52">
        <v>31102</v>
      </c>
      <c r="E655" s="52">
        <v>23922</v>
      </c>
      <c r="F655" s="52">
        <v>12</v>
      </c>
      <c r="G655" s="52" t="s">
        <v>102</v>
      </c>
      <c r="H655" s="52">
        <v>81949</v>
      </c>
      <c r="I655" s="52" t="s">
        <v>91</v>
      </c>
      <c r="J655" s="52" t="s">
        <v>71</v>
      </c>
      <c r="K655" s="52">
        <v>73.3</v>
      </c>
      <c r="L655" s="52">
        <v>3.3000000000000003E-5</v>
      </c>
      <c r="M655" s="52">
        <v>1</v>
      </c>
      <c r="N655" s="52"/>
      <c r="O655" s="52">
        <v>0</v>
      </c>
      <c r="P655" s="52">
        <v>0</v>
      </c>
      <c r="Q655" s="52">
        <v>21</v>
      </c>
      <c r="R655" s="52"/>
      <c r="S655" s="52">
        <v>0</v>
      </c>
      <c r="T655" s="52">
        <v>0</v>
      </c>
      <c r="U655" s="52">
        <v>310</v>
      </c>
      <c r="V655" s="52">
        <f t="shared" si="31"/>
        <v>198.22643610000003</v>
      </c>
      <c r="W655" s="52">
        <f t="shared" si="32"/>
        <v>198.22643610000003</v>
      </c>
      <c r="X655" s="52">
        <f t="shared" si="30"/>
        <v>0</v>
      </c>
      <c r="Y655" s="52">
        <v>0</v>
      </c>
    </row>
    <row r="656" spans="1:25" x14ac:dyDescent="0.25">
      <c r="A656" s="52">
        <v>2007</v>
      </c>
      <c r="B656" s="52" t="s">
        <v>106</v>
      </c>
      <c r="C656" s="52" t="s">
        <v>115</v>
      </c>
      <c r="D656" s="52">
        <v>31102</v>
      </c>
      <c r="E656" s="52">
        <v>23924</v>
      </c>
      <c r="F656" s="52">
        <v>12</v>
      </c>
      <c r="G656" s="52" t="s">
        <v>102</v>
      </c>
      <c r="H656" s="52">
        <v>13912.5</v>
      </c>
      <c r="I656" s="52" t="s">
        <v>91</v>
      </c>
      <c r="J656" s="52" t="s">
        <v>71</v>
      </c>
      <c r="K656" s="52">
        <v>73.3</v>
      </c>
      <c r="L656" s="52">
        <v>3.3000000000000003E-5</v>
      </c>
      <c r="M656" s="52">
        <v>1</v>
      </c>
      <c r="N656" s="52"/>
      <c r="O656" s="52">
        <v>0</v>
      </c>
      <c r="P656" s="52">
        <v>0</v>
      </c>
      <c r="Q656" s="52">
        <v>21</v>
      </c>
      <c r="R656" s="52"/>
      <c r="S656" s="52">
        <v>0</v>
      </c>
      <c r="T656" s="52">
        <v>0</v>
      </c>
      <c r="U656" s="52">
        <v>310</v>
      </c>
      <c r="V656" s="52">
        <f t="shared" si="31"/>
        <v>33.652946249999999</v>
      </c>
      <c r="W656" s="52">
        <f t="shared" si="32"/>
        <v>33.652946249999999</v>
      </c>
      <c r="X656" s="52">
        <f t="shared" si="30"/>
        <v>0</v>
      </c>
      <c r="Y656" s="52">
        <v>0</v>
      </c>
    </row>
    <row r="657" spans="1:25" x14ac:dyDescent="0.25">
      <c r="A657" s="52">
        <v>2007</v>
      </c>
      <c r="B657" s="52" t="s">
        <v>106</v>
      </c>
      <c r="C657" s="52" t="s">
        <v>115</v>
      </c>
      <c r="D657" s="52">
        <v>31102</v>
      </c>
      <c r="E657" s="52">
        <v>23924</v>
      </c>
      <c r="F657" s="52">
        <v>12</v>
      </c>
      <c r="G657" s="52" t="s">
        <v>102</v>
      </c>
      <c r="H657" s="52">
        <v>555519.4</v>
      </c>
      <c r="I657" s="52" t="s">
        <v>91</v>
      </c>
      <c r="J657" s="52" t="s">
        <v>71</v>
      </c>
      <c r="K657" s="52">
        <v>73.3</v>
      </c>
      <c r="L657" s="52">
        <v>3.3000000000000003E-5</v>
      </c>
      <c r="M657" s="52">
        <v>1</v>
      </c>
      <c r="N657" s="52"/>
      <c r="O657" s="52">
        <v>0</v>
      </c>
      <c r="P657" s="52">
        <v>0</v>
      </c>
      <c r="Q657" s="52">
        <v>21</v>
      </c>
      <c r="R657" s="52"/>
      <c r="S657" s="52">
        <v>0</v>
      </c>
      <c r="T657" s="52">
        <v>0</v>
      </c>
      <c r="U657" s="52">
        <v>310</v>
      </c>
      <c r="V657" s="52">
        <f t="shared" si="31"/>
        <v>1343.7458766600002</v>
      </c>
      <c r="W657" s="52">
        <f t="shared" si="32"/>
        <v>1343.7458766600002</v>
      </c>
      <c r="X657" s="52">
        <f t="shared" si="30"/>
        <v>0</v>
      </c>
      <c r="Y657" s="52">
        <v>0</v>
      </c>
    </row>
    <row r="658" spans="1:25" x14ac:dyDescent="0.25">
      <c r="A658" s="52">
        <v>2007</v>
      </c>
      <c r="B658" s="52" t="s">
        <v>106</v>
      </c>
      <c r="C658" s="52" t="s">
        <v>115</v>
      </c>
      <c r="D658" s="52">
        <v>31102</v>
      </c>
      <c r="E658" s="52">
        <v>23924</v>
      </c>
      <c r="F658" s="52">
        <v>12</v>
      </c>
      <c r="G658" s="52" t="s">
        <v>102</v>
      </c>
      <c r="H658" s="52">
        <v>16418</v>
      </c>
      <c r="I658" s="52" t="s">
        <v>91</v>
      </c>
      <c r="J658" s="52" t="s">
        <v>71</v>
      </c>
      <c r="K658" s="52">
        <v>73.3</v>
      </c>
      <c r="L658" s="52">
        <v>3.3000000000000003E-5</v>
      </c>
      <c r="M658" s="52">
        <v>1</v>
      </c>
      <c r="N658" s="52"/>
      <c r="O658" s="52">
        <v>0</v>
      </c>
      <c r="P658" s="52">
        <v>0</v>
      </c>
      <c r="Q658" s="52">
        <v>21</v>
      </c>
      <c r="R658" s="52"/>
      <c r="S658" s="52">
        <v>0</v>
      </c>
      <c r="T658" s="52">
        <v>0</v>
      </c>
      <c r="U658" s="52">
        <v>310</v>
      </c>
      <c r="V658" s="52">
        <f t="shared" si="31"/>
        <v>39.713500199999999</v>
      </c>
      <c r="W658" s="52">
        <f t="shared" si="32"/>
        <v>39.713500199999999</v>
      </c>
      <c r="X658" s="52">
        <f t="shared" si="30"/>
        <v>0</v>
      </c>
      <c r="Y658" s="52">
        <v>0</v>
      </c>
    </row>
    <row r="659" spans="1:25" x14ac:dyDescent="0.25">
      <c r="A659" s="52">
        <v>2007</v>
      </c>
      <c r="B659" s="52" t="s">
        <v>106</v>
      </c>
      <c r="C659" s="52" t="s">
        <v>115</v>
      </c>
      <c r="D659" s="52">
        <v>31102</v>
      </c>
      <c r="E659" s="52">
        <v>23924</v>
      </c>
      <c r="F659" s="52">
        <v>12</v>
      </c>
      <c r="G659" s="52" t="s">
        <v>102</v>
      </c>
      <c r="H659" s="52">
        <v>387667.4</v>
      </c>
      <c r="I659" s="52" t="s">
        <v>91</v>
      </c>
      <c r="J659" s="52" t="s">
        <v>71</v>
      </c>
      <c r="K659" s="52">
        <v>73.3</v>
      </c>
      <c r="L659" s="52">
        <v>3.3000000000000003E-5</v>
      </c>
      <c r="M659" s="52">
        <v>1</v>
      </c>
      <c r="N659" s="52"/>
      <c r="O659" s="52">
        <v>0</v>
      </c>
      <c r="P659" s="52">
        <v>0</v>
      </c>
      <c r="Q659" s="52">
        <v>21</v>
      </c>
      <c r="R659" s="52"/>
      <c r="S659" s="52">
        <v>0</v>
      </c>
      <c r="T659" s="52">
        <v>0</v>
      </c>
      <c r="U659" s="52">
        <v>310</v>
      </c>
      <c r="V659" s="52">
        <f t="shared" si="31"/>
        <v>937.72867386000019</v>
      </c>
      <c r="W659" s="52">
        <f t="shared" si="32"/>
        <v>937.72867386000019</v>
      </c>
      <c r="X659" s="52">
        <f t="shared" si="30"/>
        <v>0</v>
      </c>
      <c r="Y659" s="52">
        <v>0</v>
      </c>
    </row>
    <row r="660" spans="1:25" x14ac:dyDescent="0.25">
      <c r="A660" s="52">
        <v>2007</v>
      </c>
      <c r="B660" s="52" t="s">
        <v>106</v>
      </c>
      <c r="C660" s="52" t="s">
        <v>115</v>
      </c>
      <c r="D660" s="52">
        <v>31102</v>
      </c>
      <c r="E660" s="52">
        <v>23924</v>
      </c>
      <c r="F660" s="52">
        <v>12</v>
      </c>
      <c r="G660" s="52" t="s">
        <v>102</v>
      </c>
      <c r="H660" s="52">
        <v>327005.2</v>
      </c>
      <c r="I660" s="52" t="s">
        <v>91</v>
      </c>
      <c r="J660" s="52" t="s">
        <v>71</v>
      </c>
      <c r="K660" s="52">
        <v>73.3</v>
      </c>
      <c r="L660" s="52">
        <v>3.3000000000000003E-5</v>
      </c>
      <c r="M660" s="52">
        <v>1</v>
      </c>
      <c r="N660" s="52"/>
      <c r="O660" s="52">
        <v>0</v>
      </c>
      <c r="P660" s="52">
        <v>0</v>
      </c>
      <c r="Q660" s="52">
        <v>21</v>
      </c>
      <c r="R660" s="52"/>
      <c r="S660" s="52">
        <v>0</v>
      </c>
      <c r="T660" s="52">
        <v>0</v>
      </c>
      <c r="U660" s="52">
        <v>310</v>
      </c>
      <c r="V660" s="52">
        <f t="shared" si="31"/>
        <v>790.99287828000001</v>
      </c>
      <c r="W660" s="52">
        <f t="shared" si="32"/>
        <v>790.99287828000001</v>
      </c>
      <c r="X660" s="52">
        <f t="shared" si="30"/>
        <v>0</v>
      </c>
      <c r="Y660" s="52">
        <v>0</v>
      </c>
    </row>
    <row r="661" spans="1:25" x14ac:dyDescent="0.25">
      <c r="A661" s="52">
        <v>2007</v>
      </c>
      <c r="B661" s="52" t="s">
        <v>106</v>
      </c>
      <c r="C661" s="52" t="s">
        <v>115</v>
      </c>
      <c r="D661" s="52">
        <v>31102</v>
      </c>
      <c r="E661" s="52">
        <v>23924</v>
      </c>
      <c r="F661" s="52">
        <v>12</v>
      </c>
      <c r="G661" s="52" t="s">
        <v>102</v>
      </c>
      <c r="H661" s="52">
        <v>61291</v>
      </c>
      <c r="I661" s="52" t="s">
        <v>91</v>
      </c>
      <c r="J661" s="52" t="s">
        <v>71</v>
      </c>
      <c r="K661" s="52">
        <v>73.3</v>
      </c>
      <c r="L661" s="52">
        <v>3.3000000000000003E-5</v>
      </c>
      <c r="M661" s="52">
        <v>1</v>
      </c>
      <c r="N661" s="52"/>
      <c r="O661" s="52">
        <v>0</v>
      </c>
      <c r="P661" s="52">
        <v>0</v>
      </c>
      <c r="Q661" s="52">
        <v>21</v>
      </c>
      <c r="R661" s="52"/>
      <c r="S661" s="52">
        <v>0</v>
      </c>
      <c r="T661" s="52">
        <v>0</v>
      </c>
      <c r="U661" s="52">
        <v>310</v>
      </c>
      <c r="V661" s="52">
        <f t="shared" si="31"/>
        <v>148.2567999</v>
      </c>
      <c r="W661" s="52">
        <f t="shared" si="32"/>
        <v>148.2567999</v>
      </c>
      <c r="X661" s="52">
        <f t="shared" si="30"/>
        <v>0</v>
      </c>
      <c r="Y661" s="52">
        <v>0</v>
      </c>
    </row>
    <row r="662" spans="1:25" x14ac:dyDescent="0.25">
      <c r="A662" s="52">
        <v>2007</v>
      </c>
      <c r="B662" s="52" t="s">
        <v>106</v>
      </c>
      <c r="C662" s="52" t="s">
        <v>115</v>
      </c>
      <c r="D662" s="52">
        <v>31102</v>
      </c>
      <c r="E662" s="52">
        <v>23924</v>
      </c>
      <c r="F662" s="52">
        <v>12</v>
      </c>
      <c r="G662" s="52" t="s">
        <v>102</v>
      </c>
      <c r="H662" s="52">
        <v>698936</v>
      </c>
      <c r="I662" s="52" t="s">
        <v>91</v>
      </c>
      <c r="J662" s="52" t="s">
        <v>71</v>
      </c>
      <c r="K662" s="52">
        <v>73.3</v>
      </c>
      <c r="L662" s="52">
        <v>3.3000000000000003E-5</v>
      </c>
      <c r="M662" s="52">
        <v>1</v>
      </c>
      <c r="N662" s="52"/>
      <c r="O662" s="52">
        <v>0</v>
      </c>
      <c r="P662" s="52">
        <v>0</v>
      </c>
      <c r="Q662" s="52">
        <v>21</v>
      </c>
      <c r="R662" s="52"/>
      <c r="S662" s="52">
        <v>0</v>
      </c>
      <c r="T662" s="52">
        <v>0</v>
      </c>
      <c r="U662" s="52">
        <v>310</v>
      </c>
      <c r="V662" s="52">
        <f t="shared" si="31"/>
        <v>1690.6562904</v>
      </c>
      <c r="W662" s="52">
        <f t="shared" si="32"/>
        <v>1690.6562904</v>
      </c>
      <c r="X662" s="52">
        <f t="shared" si="30"/>
        <v>0</v>
      </c>
      <c r="Y662" s="52">
        <v>0</v>
      </c>
    </row>
    <row r="663" spans="1:25" x14ac:dyDescent="0.25">
      <c r="A663" s="52">
        <v>2007</v>
      </c>
      <c r="B663" s="52" t="s">
        <v>106</v>
      </c>
      <c r="C663" s="52" t="s">
        <v>115</v>
      </c>
      <c r="D663" s="52">
        <v>31102</v>
      </c>
      <c r="E663" s="52">
        <v>23924</v>
      </c>
      <c r="F663" s="52">
        <v>12</v>
      </c>
      <c r="G663" s="52" t="s">
        <v>102</v>
      </c>
      <c r="H663" s="52">
        <v>610260</v>
      </c>
      <c r="I663" s="52" t="s">
        <v>91</v>
      </c>
      <c r="J663" s="52" t="s">
        <v>71</v>
      </c>
      <c r="K663" s="52">
        <v>73.3</v>
      </c>
      <c r="L663" s="52">
        <v>3.3000000000000003E-5</v>
      </c>
      <c r="M663" s="52">
        <v>1</v>
      </c>
      <c r="N663" s="52"/>
      <c r="O663" s="52">
        <v>0</v>
      </c>
      <c r="P663" s="52">
        <v>0</v>
      </c>
      <c r="Q663" s="52">
        <v>21</v>
      </c>
      <c r="R663" s="52"/>
      <c r="S663" s="52">
        <v>0</v>
      </c>
      <c r="T663" s="52">
        <v>0</v>
      </c>
      <c r="U663" s="52">
        <v>310</v>
      </c>
      <c r="V663" s="52">
        <f t="shared" si="31"/>
        <v>1476.1579140000001</v>
      </c>
      <c r="W663" s="52">
        <f t="shared" si="32"/>
        <v>1476.1579140000001</v>
      </c>
      <c r="X663" s="52">
        <f t="shared" si="30"/>
        <v>0</v>
      </c>
      <c r="Y663" s="52">
        <v>0</v>
      </c>
    </row>
    <row r="664" spans="1:25" x14ac:dyDescent="0.25">
      <c r="A664" s="52">
        <v>2007</v>
      </c>
      <c r="B664" s="52" t="s">
        <v>106</v>
      </c>
      <c r="C664" s="52" t="s">
        <v>115</v>
      </c>
      <c r="D664" s="52">
        <v>31102</v>
      </c>
      <c r="E664" s="52">
        <v>23924</v>
      </c>
      <c r="F664" s="52">
        <v>12</v>
      </c>
      <c r="G664" s="52" t="s">
        <v>102</v>
      </c>
      <c r="H664" s="52">
        <v>3208541</v>
      </c>
      <c r="I664" s="52" t="s">
        <v>91</v>
      </c>
      <c r="J664" s="52" t="s">
        <v>71</v>
      </c>
      <c r="K664" s="52">
        <v>73.3</v>
      </c>
      <c r="L664" s="52">
        <v>3.3000000000000003E-5</v>
      </c>
      <c r="M664" s="52">
        <v>1</v>
      </c>
      <c r="N664" s="52"/>
      <c r="O664" s="52">
        <v>0</v>
      </c>
      <c r="P664" s="52">
        <v>0</v>
      </c>
      <c r="Q664" s="52">
        <v>21</v>
      </c>
      <c r="R664" s="52"/>
      <c r="S664" s="52">
        <v>0</v>
      </c>
      <c r="T664" s="52">
        <v>0</v>
      </c>
      <c r="U664" s="52">
        <v>310</v>
      </c>
      <c r="V664" s="52">
        <f t="shared" si="31"/>
        <v>7761.1398249000003</v>
      </c>
      <c r="W664" s="52">
        <f t="shared" si="32"/>
        <v>7761.1398249000003</v>
      </c>
      <c r="X664" s="52">
        <f t="shared" si="30"/>
        <v>0</v>
      </c>
      <c r="Y664" s="52">
        <v>0</v>
      </c>
    </row>
    <row r="665" spans="1:25" x14ac:dyDescent="0.25">
      <c r="A665" s="52">
        <v>2007</v>
      </c>
      <c r="B665" s="52" t="s">
        <v>106</v>
      </c>
      <c r="C665" s="52" t="s">
        <v>115</v>
      </c>
      <c r="D665" s="52">
        <v>31102</v>
      </c>
      <c r="E665" s="52">
        <v>23924</v>
      </c>
      <c r="F665" s="52">
        <v>12</v>
      </c>
      <c r="G665" s="52" t="s">
        <v>102</v>
      </c>
      <c r="H665" s="52">
        <v>122555</v>
      </c>
      <c r="I665" s="52" t="s">
        <v>91</v>
      </c>
      <c r="J665" s="52" t="s">
        <v>71</v>
      </c>
      <c r="K665" s="52">
        <v>73.3</v>
      </c>
      <c r="L665" s="52">
        <v>3.3000000000000003E-5</v>
      </c>
      <c r="M665" s="52">
        <v>1</v>
      </c>
      <c r="N665" s="52"/>
      <c r="O665" s="52">
        <v>0</v>
      </c>
      <c r="P665" s="52">
        <v>0</v>
      </c>
      <c r="Q665" s="52">
        <v>21</v>
      </c>
      <c r="R665" s="52"/>
      <c r="S665" s="52">
        <v>0</v>
      </c>
      <c r="T665" s="52">
        <v>0</v>
      </c>
      <c r="U665" s="52">
        <v>310</v>
      </c>
      <c r="V665" s="52">
        <f t="shared" si="31"/>
        <v>296.44828950000004</v>
      </c>
      <c r="W665" s="52">
        <f t="shared" si="32"/>
        <v>296.44828950000004</v>
      </c>
      <c r="X665" s="52">
        <f t="shared" si="30"/>
        <v>0</v>
      </c>
      <c r="Y665" s="52">
        <v>0</v>
      </c>
    </row>
    <row r="666" spans="1:25" x14ac:dyDescent="0.25">
      <c r="A666" s="52">
        <v>2007</v>
      </c>
      <c r="B666" s="52" t="s">
        <v>106</v>
      </c>
      <c r="C666" s="52" t="s">
        <v>115</v>
      </c>
      <c r="D666" s="52">
        <v>31102</v>
      </c>
      <c r="E666" s="52">
        <v>23924</v>
      </c>
      <c r="F666" s="52">
        <v>12</v>
      </c>
      <c r="G666" s="52" t="s">
        <v>102</v>
      </c>
      <c r="H666" s="52">
        <v>3291813</v>
      </c>
      <c r="I666" s="52" t="s">
        <v>91</v>
      </c>
      <c r="J666" s="52" t="s">
        <v>71</v>
      </c>
      <c r="K666" s="52">
        <v>73.3</v>
      </c>
      <c r="L666" s="52">
        <v>3.3000000000000003E-5</v>
      </c>
      <c r="M666" s="52">
        <v>1</v>
      </c>
      <c r="N666" s="52"/>
      <c r="O666" s="52">
        <v>0</v>
      </c>
      <c r="P666" s="52">
        <v>0</v>
      </c>
      <c r="Q666" s="52">
        <v>21</v>
      </c>
      <c r="R666" s="52"/>
      <c r="S666" s="52">
        <v>0</v>
      </c>
      <c r="T666" s="52">
        <v>0</v>
      </c>
      <c r="U666" s="52">
        <v>310</v>
      </c>
      <c r="V666" s="52">
        <f t="shared" si="31"/>
        <v>7962.5664656999998</v>
      </c>
      <c r="W666" s="52">
        <f t="shared" si="32"/>
        <v>7962.5664656999998</v>
      </c>
      <c r="X666" s="52">
        <f t="shared" si="30"/>
        <v>0</v>
      </c>
      <c r="Y666" s="52">
        <v>0</v>
      </c>
    </row>
    <row r="667" spans="1:25" x14ac:dyDescent="0.25">
      <c r="A667" s="52">
        <v>2007</v>
      </c>
      <c r="B667" s="52" t="s">
        <v>106</v>
      </c>
      <c r="C667" s="52" t="s">
        <v>115</v>
      </c>
      <c r="D667" s="52">
        <v>31102</v>
      </c>
      <c r="E667" s="52">
        <v>23924</v>
      </c>
      <c r="F667" s="52">
        <v>12</v>
      </c>
      <c r="G667" s="52" t="s">
        <v>102</v>
      </c>
      <c r="H667" s="52">
        <v>66813.399999999994</v>
      </c>
      <c r="I667" s="52" t="s">
        <v>91</v>
      </c>
      <c r="J667" s="52" t="s">
        <v>71</v>
      </c>
      <c r="K667" s="52">
        <v>73.3</v>
      </c>
      <c r="L667" s="52">
        <v>3.3000000000000003E-5</v>
      </c>
      <c r="M667" s="52">
        <v>1</v>
      </c>
      <c r="N667" s="52"/>
      <c r="O667" s="52">
        <v>0</v>
      </c>
      <c r="P667" s="52">
        <v>0</v>
      </c>
      <c r="Q667" s="52">
        <v>21</v>
      </c>
      <c r="R667" s="52"/>
      <c r="S667" s="52">
        <v>0</v>
      </c>
      <c r="T667" s="52">
        <v>0</v>
      </c>
      <c r="U667" s="52">
        <v>310</v>
      </c>
      <c r="V667" s="52">
        <f t="shared" si="31"/>
        <v>161.61493326000002</v>
      </c>
      <c r="W667" s="52">
        <f t="shared" si="32"/>
        <v>161.61493326000002</v>
      </c>
      <c r="X667" s="52">
        <f t="shared" si="30"/>
        <v>0</v>
      </c>
      <c r="Y667" s="52">
        <v>0</v>
      </c>
    </row>
    <row r="668" spans="1:25" x14ac:dyDescent="0.25">
      <c r="A668" s="52">
        <v>2007</v>
      </c>
      <c r="B668" s="52" t="s">
        <v>106</v>
      </c>
      <c r="C668" s="52" t="s">
        <v>115</v>
      </c>
      <c r="D668" s="52">
        <v>31102</v>
      </c>
      <c r="E668" s="52">
        <v>23924</v>
      </c>
      <c r="F668" s="52">
        <v>12</v>
      </c>
      <c r="G668" s="52" t="s">
        <v>102</v>
      </c>
      <c r="H668" s="52">
        <v>643462</v>
      </c>
      <c r="I668" s="52" t="s">
        <v>91</v>
      </c>
      <c r="J668" s="52" t="s">
        <v>71</v>
      </c>
      <c r="K668" s="52">
        <v>73.3</v>
      </c>
      <c r="L668" s="52">
        <v>3.3000000000000003E-5</v>
      </c>
      <c r="M668" s="52">
        <v>1</v>
      </c>
      <c r="N668" s="52"/>
      <c r="O668" s="52">
        <v>0</v>
      </c>
      <c r="P668" s="52">
        <v>0</v>
      </c>
      <c r="Q668" s="52">
        <v>21</v>
      </c>
      <c r="R668" s="52"/>
      <c r="S668" s="52">
        <v>0</v>
      </c>
      <c r="T668" s="52">
        <v>0</v>
      </c>
      <c r="U668" s="52">
        <v>310</v>
      </c>
      <c r="V668" s="52">
        <f t="shared" si="31"/>
        <v>1556.4702318000002</v>
      </c>
      <c r="W668" s="52">
        <f t="shared" si="32"/>
        <v>1556.4702318000002</v>
      </c>
      <c r="X668" s="52">
        <f t="shared" si="30"/>
        <v>0</v>
      </c>
      <c r="Y668" s="52">
        <v>0</v>
      </c>
    </row>
    <row r="669" spans="1:25" x14ac:dyDescent="0.25">
      <c r="A669" s="52">
        <v>2007</v>
      </c>
      <c r="B669" s="52" t="s">
        <v>106</v>
      </c>
      <c r="C669" s="52" t="s">
        <v>115</v>
      </c>
      <c r="D669" s="52">
        <v>31102</v>
      </c>
      <c r="E669" s="52">
        <v>23924</v>
      </c>
      <c r="F669" s="52">
        <v>12</v>
      </c>
      <c r="G669" s="52" t="s">
        <v>102</v>
      </c>
      <c r="H669" s="52">
        <v>40079</v>
      </c>
      <c r="I669" s="52" t="s">
        <v>91</v>
      </c>
      <c r="J669" s="52" t="s">
        <v>71</v>
      </c>
      <c r="K669" s="52">
        <v>73.3</v>
      </c>
      <c r="L669" s="52">
        <v>3.3000000000000003E-5</v>
      </c>
      <c r="M669" s="52">
        <v>1</v>
      </c>
      <c r="N669" s="52"/>
      <c r="O669" s="52">
        <v>0</v>
      </c>
      <c r="P669" s="52">
        <v>0</v>
      </c>
      <c r="Q669" s="52">
        <v>21</v>
      </c>
      <c r="R669" s="52"/>
      <c r="S669" s="52">
        <v>0</v>
      </c>
      <c r="T669" s="52">
        <v>0</v>
      </c>
      <c r="U669" s="52">
        <v>310</v>
      </c>
      <c r="V669" s="52">
        <f t="shared" si="31"/>
        <v>96.947093100000004</v>
      </c>
      <c r="W669" s="52">
        <f t="shared" si="32"/>
        <v>96.947093100000004</v>
      </c>
      <c r="X669" s="52">
        <f t="shared" si="30"/>
        <v>0</v>
      </c>
      <c r="Y669" s="52">
        <v>0</v>
      </c>
    </row>
    <row r="670" spans="1:25" x14ac:dyDescent="0.25">
      <c r="A670" s="52">
        <v>2007</v>
      </c>
      <c r="B670" s="52" t="s">
        <v>106</v>
      </c>
      <c r="C670" s="52" t="s">
        <v>115</v>
      </c>
      <c r="D670" s="52">
        <v>31102</v>
      </c>
      <c r="E670" s="52">
        <v>23924</v>
      </c>
      <c r="F670" s="52">
        <v>12</v>
      </c>
      <c r="G670" s="52" t="s">
        <v>102</v>
      </c>
      <c r="H670" s="52">
        <v>3776760</v>
      </c>
      <c r="I670" s="52" t="s">
        <v>91</v>
      </c>
      <c r="J670" s="52" t="s">
        <v>71</v>
      </c>
      <c r="K670" s="52">
        <v>73.3</v>
      </c>
      <c r="L670" s="52">
        <v>3.3000000000000003E-5</v>
      </c>
      <c r="M670" s="52">
        <v>1</v>
      </c>
      <c r="N670" s="52"/>
      <c r="O670" s="52">
        <v>0</v>
      </c>
      <c r="P670" s="52">
        <v>0</v>
      </c>
      <c r="Q670" s="52">
        <v>21</v>
      </c>
      <c r="R670" s="52"/>
      <c r="S670" s="52">
        <v>0</v>
      </c>
      <c r="T670" s="52">
        <v>0</v>
      </c>
      <c r="U670" s="52">
        <v>310</v>
      </c>
      <c r="V670" s="52">
        <f t="shared" si="31"/>
        <v>9135.6047640000015</v>
      </c>
      <c r="W670" s="52">
        <f t="shared" si="32"/>
        <v>9135.6047640000015</v>
      </c>
      <c r="X670" s="52">
        <f t="shared" si="30"/>
        <v>0</v>
      </c>
      <c r="Y670" s="52">
        <v>0</v>
      </c>
    </row>
    <row r="671" spans="1:25" x14ac:dyDescent="0.25">
      <c r="A671" s="52">
        <v>2007</v>
      </c>
      <c r="B671" s="52" t="s">
        <v>106</v>
      </c>
      <c r="C671" s="52" t="s">
        <v>115</v>
      </c>
      <c r="D671" s="52">
        <v>31102</v>
      </c>
      <c r="E671" s="52">
        <v>23924</v>
      </c>
      <c r="F671" s="52">
        <v>12</v>
      </c>
      <c r="G671" s="52" t="s">
        <v>102</v>
      </c>
      <c r="H671" s="52">
        <v>410464</v>
      </c>
      <c r="I671" s="52" t="s">
        <v>91</v>
      </c>
      <c r="J671" s="52" t="s">
        <v>71</v>
      </c>
      <c r="K671" s="52">
        <v>73.3</v>
      </c>
      <c r="L671" s="52">
        <v>3.3000000000000003E-5</v>
      </c>
      <c r="M671" s="52">
        <v>1</v>
      </c>
      <c r="N671" s="52"/>
      <c r="O671" s="52">
        <v>0</v>
      </c>
      <c r="P671" s="52">
        <v>0</v>
      </c>
      <c r="Q671" s="52">
        <v>21</v>
      </c>
      <c r="R671" s="52"/>
      <c r="S671" s="52">
        <v>0</v>
      </c>
      <c r="T671" s="52">
        <v>0</v>
      </c>
      <c r="U671" s="52">
        <v>310</v>
      </c>
      <c r="V671" s="52">
        <f t="shared" si="31"/>
        <v>992.87136960000009</v>
      </c>
      <c r="W671" s="52">
        <f t="shared" si="32"/>
        <v>992.87136960000009</v>
      </c>
      <c r="X671" s="52">
        <f t="shared" si="30"/>
        <v>0</v>
      </c>
      <c r="Y671" s="52">
        <v>0</v>
      </c>
    </row>
    <row r="672" spans="1:25" x14ac:dyDescent="0.25">
      <c r="A672" s="52">
        <v>2007</v>
      </c>
      <c r="B672" s="52" t="s">
        <v>106</v>
      </c>
      <c r="C672" s="52" t="s">
        <v>115</v>
      </c>
      <c r="D672" s="52">
        <v>31102</v>
      </c>
      <c r="E672" s="52">
        <v>23924</v>
      </c>
      <c r="F672" s="52">
        <v>12</v>
      </c>
      <c r="G672" s="52" t="s">
        <v>102</v>
      </c>
      <c r="H672" s="52">
        <v>58437.22</v>
      </c>
      <c r="I672" s="52" t="s">
        <v>91</v>
      </c>
      <c r="J672" s="52" t="s">
        <v>71</v>
      </c>
      <c r="K672" s="52">
        <v>73.3</v>
      </c>
      <c r="L672" s="52">
        <v>3.3000000000000003E-5</v>
      </c>
      <c r="M672" s="52">
        <v>1</v>
      </c>
      <c r="N672" s="52"/>
      <c r="O672" s="52">
        <v>0</v>
      </c>
      <c r="P672" s="52">
        <v>0</v>
      </c>
      <c r="Q672" s="52">
        <v>21</v>
      </c>
      <c r="R672" s="52"/>
      <c r="S672" s="52">
        <v>0</v>
      </c>
      <c r="T672" s="52">
        <v>0</v>
      </c>
      <c r="U672" s="52">
        <v>310</v>
      </c>
      <c r="V672" s="52">
        <f t="shared" si="31"/>
        <v>141.35379145800002</v>
      </c>
      <c r="W672" s="52">
        <f t="shared" si="32"/>
        <v>141.35379145800002</v>
      </c>
      <c r="X672" s="52">
        <f t="shared" si="30"/>
        <v>0</v>
      </c>
      <c r="Y672" s="52">
        <v>0</v>
      </c>
    </row>
    <row r="673" spans="1:25" x14ac:dyDescent="0.25">
      <c r="A673" s="52">
        <v>2007</v>
      </c>
      <c r="B673" s="52" t="s">
        <v>106</v>
      </c>
      <c r="C673" s="52" t="s">
        <v>115</v>
      </c>
      <c r="D673" s="52">
        <v>31102</v>
      </c>
      <c r="E673" s="52">
        <v>23924</v>
      </c>
      <c r="F673" s="52">
        <v>12</v>
      </c>
      <c r="G673" s="52" t="s">
        <v>102</v>
      </c>
      <c r="H673" s="52">
        <v>58532</v>
      </c>
      <c r="I673" s="52" t="s">
        <v>91</v>
      </c>
      <c r="J673" s="52" t="s">
        <v>71</v>
      </c>
      <c r="K673" s="52">
        <v>73.3</v>
      </c>
      <c r="L673" s="52">
        <v>3.3000000000000003E-5</v>
      </c>
      <c r="M673" s="52">
        <v>1</v>
      </c>
      <c r="N673" s="52"/>
      <c r="O673" s="52">
        <v>0</v>
      </c>
      <c r="P673" s="52">
        <v>0</v>
      </c>
      <c r="Q673" s="52">
        <v>21</v>
      </c>
      <c r="R673" s="52"/>
      <c r="S673" s="52">
        <v>0</v>
      </c>
      <c r="T673" s="52">
        <v>0</v>
      </c>
      <c r="U673" s="52">
        <v>310</v>
      </c>
      <c r="V673" s="52">
        <f t="shared" si="31"/>
        <v>141.58305479999999</v>
      </c>
      <c r="W673" s="52">
        <f t="shared" si="32"/>
        <v>141.58305479999999</v>
      </c>
      <c r="X673" s="52">
        <f t="shared" si="30"/>
        <v>0</v>
      </c>
      <c r="Y673" s="52">
        <v>0</v>
      </c>
    </row>
    <row r="674" spans="1:25" x14ac:dyDescent="0.25">
      <c r="A674" s="52">
        <v>2007</v>
      </c>
      <c r="B674" s="52" t="s">
        <v>106</v>
      </c>
      <c r="C674" s="52" t="s">
        <v>115</v>
      </c>
      <c r="D674" s="52">
        <v>31102</v>
      </c>
      <c r="E674" s="52">
        <v>23924</v>
      </c>
      <c r="F674" s="52">
        <v>12</v>
      </c>
      <c r="G674" s="52" t="s">
        <v>102</v>
      </c>
      <c r="H674" s="52">
        <v>385059.6</v>
      </c>
      <c r="I674" s="52" t="s">
        <v>91</v>
      </c>
      <c r="J674" s="52" t="s">
        <v>71</v>
      </c>
      <c r="K674" s="52">
        <v>73.3</v>
      </c>
      <c r="L674" s="52">
        <v>3.3000000000000003E-5</v>
      </c>
      <c r="M674" s="52">
        <v>1</v>
      </c>
      <c r="N674" s="52"/>
      <c r="O674" s="52">
        <v>0</v>
      </c>
      <c r="P674" s="52">
        <v>0</v>
      </c>
      <c r="Q674" s="52">
        <v>21</v>
      </c>
      <c r="R674" s="52"/>
      <c r="S674" s="52">
        <v>0</v>
      </c>
      <c r="T674" s="52">
        <v>0</v>
      </c>
      <c r="U674" s="52">
        <v>310</v>
      </c>
      <c r="V674" s="52">
        <f t="shared" si="31"/>
        <v>931.42066643999999</v>
      </c>
      <c r="W674" s="52">
        <f t="shared" si="32"/>
        <v>931.42066643999999</v>
      </c>
      <c r="X674" s="52">
        <f t="shared" si="30"/>
        <v>0</v>
      </c>
      <c r="Y674" s="52">
        <v>0</v>
      </c>
    </row>
    <row r="675" spans="1:25" x14ac:dyDescent="0.25">
      <c r="A675" s="52">
        <v>2007</v>
      </c>
      <c r="B675" s="52" t="s">
        <v>106</v>
      </c>
      <c r="C675" s="52" t="s">
        <v>115</v>
      </c>
      <c r="D675" s="52">
        <v>31102</v>
      </c>
      <c r="E675" s="52">
        <v>23924</v>
      </c>
      <c r="F675" s="52">
        <v>12</v>
      </c>
      <c r="G675" s="52" t="s">
        <v>102</v>
      </c>
      <c r="H675" s="52">
        <v>1664686</v>
      </c>
      <c r="I675" s="52" t="s">
        <v>91</v>
      </c>
      <c r="J675" s="52" t="s">
        <v>71</v>
      </c>
      <c r="K675" s="52">
        <v>73.3</v>
      </c>
      <c r="L675" s="52">
        <v>3.3000000000000003E-5</v>
      </c>
      <c r="M675" s="52">
        <v>1</v>
      </c>
      <c r="N675" s="52"/>
      <c r="O675" s="52">
        <v>0</v>
      </c>
      <c r="P675" s="52">
        <v>0</v>
      </c>
      <c r="Q675" s="52">
        <v>21</v>
      </c>
      <c r="R675" s="52"/>
      <c r="S675" s="52">
        <v>0</v>
      </c>
      <c r="T675" s="52">
        <v>0</v>
      </c>
      <c r="U675" s="52">
        <v>310</v>
      </c>
      <c r="V675" s="52">
        <f t="shared" si="31"/>
        <v>4026.7089654000001</v>
      </c>
      <c r="W675" s="52">
        <f t="shared" si="32"/>
        <v>4026.7089654000001</v>
      </c>
      <c r="X675" s="52">
        <f t="shared" si="30"/>
        <v>0</v>
      </c>
      <c r="Y675" s="52">
        <v>0</v>
      </c>
    </row>
    <row r="676" spans="1:25" x14ac:dyDescent="0.25">
      <c r="A676" s="52">
        <v>2007</v>
      </c>
      <c r="B676" s="52" t="s">
        <v>106</v>
      </c>
      <c r="C676" s="52" t="s">
        <v>115</v>
      </c>
      <c r="D676" s="52">
        <v>31102</v>
      </c>
      <c r="E676" s="52">
        <v>23924</v>
      </c>
      <c r="F676" s="52">
        <v>12</v>
      </c>
      <c r="G676" s="52" t="s">
        <v>102</v>
      </c>
      <c r="H676" s="52">
        <v>239383</v>
      </c>
      <c r="I676" s="52" t="s">
        <v>91</v>
      </c>
      <c r="J676" s="52" t="s">
        <v>71</v>
      </c>
      <c r="K676" s="52">
        <v>73.3</v>
      </c>
      <c r="L676" s="52">
        <v>3.3000000000000003E-5</v>
      </c>
      <c r="M676" s="52">
        <v>1</v>
      </c>
      <c r="N676" s="52"/>
      <c r="O676" s="52">
        <v>0</v>
      </c>
      <c r="P676" s="52">
        <v>0</v>
      </c>
      <c r="Q676" s="52">
        <v>21</v>
      </c>
      <c r="R676" s="52"/>
      <c r="S676" s="52">
        <v>0</v>
      </c>
      <c r="T676" s="52">
        <v>0</v>
      </c>
      <c r="U676" s="52">
        <v>310</v>
      </c>
      <c r="V676" s="52">
        <f t="shared" si="31"/>
        <v>579.0435387</v>
      </c>
      <c r="W676" s="52">
        <f t="shared" si="32"/>
        <v>579.0435387</v>
      </c>
      <c r="X676" s="52">
        <f t="shared" si="30"/>
        <v>0</v>
      </c>
      <c r="Y676" s="52">
        <v>0</v>
      </c>
    </row>
    <row r="677" spans="1:25" x14ac:dyDescent="0.25">
      <c r="A677" s="52">
        <v>2007</v>
      </c>
      <c r="B677" s="52" t="s">
        <v>106</v>
      </c>
      <c r="C677" s="52" t="s">
        <v>115</v>
      </c>
      <c r="D677" s="52">
        <v>31102</v>
      </c>
      <c r="E677" s="52">
        <v>23924</v>
      </c>
      <c r="F677" s="52">
        <v>12</v>
      </c>
      <c r="G677" s="52" t="s">
        <v>102</v>
      </c>
      <c r="H677" s="52">
        <v>221611</v>
      </c>
      <c r="I677" s="52" t="s">
        <v>91</v>
      </c>
      <c r="J677" s="52" t="s">
        <v>71</v>
      </c>
      <c r="K677" s="52">
        <v>73.3</v>
      </c>
      <c r="L677" s="52">
        <v>3.3000000000000003E-5</v>
      </c>
      <c r="M677" s="52">
        <v>1</v>
      </c>
      <c r="N677" s="52"/>
      <c r="O677" s="52">
        <v>0</v>
      </c>
      <c r="P677" s="52">
        <v>0</v>
      </c>
      <c r="Q677" s="52">
        <v>21</v>
      </c>
      <c r="R677" s="52"/>
      <c r="S677" s="52">
        <v>0</v>
      </c>
      <c r="T677" s="52">
        <v>0</v>
      </c>
      <c r="U677" s="52">
        <v>310</v>
      </c>
      <c r="V677" s="52">
        <f t="shared" si="31"/>
        <v>536.05484790000003</v>
      </c>
      <c r="W677" s="52">
        <f t="shared" si="32"/>
        <v>536.05484790000003</v>
      </c>
      <c r="X677" s="52">
        <f t="shared" si="30"/>
        <v>0</v>
      </c>
      <c r="Y677" s="52">
        <v>0</v>
      </c>
    </row>
    <row r="678" spans="1:25" x14ac:dyDescent="0.25">
      <c r="A678" s="52">
        <v>2007</v>
      </c>
      <c r="B678" s="52" t="s">
        <v>106</v>
      </c>
      <c r="C678" s="52" t="s">
        <v>115</v>
      </c>
      <c r="D678" s="52">
        <v>31102</v>
      </c>
      <c r="E678" s="52">
        <v>23924</v>
      </c>
      <c r="F678" s="52">
        <v>12</v>
      </c>
      <c r="G678" s="52" t="s">
        <v>102</v>
      </c>
      <c r="H678" s="52">
        <v>5813032</v>
      </c>
      <c r="I678" s="52" t="s">
        <v>91</v>
      </c>
      <c r="J678" s="52" t="s">
        <v>71</v>
      </c>
      <c r="K678" s="52">
        <v>73.3</v>
      </c>
      <c r="L678" s="52">
        <v>3.3000000000000003E-5</v>
      </c>
      <c r="M678" s="52">
        <v>1</v>
      </c>
      <c r="N678" s="52"/>
      <c r="O678" s="52">
        <v>0</v>
      </c>
      <c r="P678" s="52">
        <v>0</v>
      </c>
      <c r="Q678" s="52">
        <v>21</v>
      </c>
      <c r="R678" s="52"/>
      <c r="S678" s="52">
        <v>0</v>
      </c>
      <c r="T678" s="52">
        <v>0</v>
      </c>
      <c r="U678" s="52">
        <v>310</v>
      </c>
      <c r="V678" s="52">
        <f t="shared" si="31"/>
        <v>14061.143104799999</v>
      </c>
      <c r="W678" s="52">
        <f t="shared" si="32"/>
        <v>14061.143104799999</v>
      </c>
      <c r="X678" s="52">
        <f t="shared" si="30"/>
        <v>0</v>
      </c>
      <c r="Y678" s="52">
        <v>0</v>
      </c>
    </row>
    <row r="679" spans="1:25" x14ac:dyDescent="0.25">
      <c r="A679" s="52">
        <v>2007</v>
      </c>
      <c r="B679" s="52" t="s">
        <v>106</v>
      </c>
      <c r="C679" s="52" t="s">
        <v>115</v>
      </c>
      <c r="D679" s="52">
        <v>31102</v>
      </c>
      <c r="E679" s="52">
        <v>23924</v>
      </c>
      <c r="F679" s="52">
        <v>12</v>
      </c>
      <c r="G679" s="52" t="s">
        <v>102</v>
      </c>
      <c r="H679" s="52">
        <v>97180.27</v>
      </c>
      <c r="I679" s="52" t="s">
        <v>91</v>
      </c>
      <c r="J679" s="52" t="s">
        <v>71</v>
      </c>
      <c r="K679" s="52">
        <v>73.3</v>
      </c>
      <c r="L679" s="52">
        <v>3.3000000000000003E-5</v>
      </c>
      <c r="M679" s="52">
        <v>1</v>
      </c>
      <c r="N679" s="52"/>
      <c r="O679" s="52">
        <v>0</v>
      </c>
      <c r="P679" s="52">
        <v>0</v>
      </c>
      <c r="Q679" s="52">
        <v>21</v>
      </c>
      <c r="R679" s="52"/>
      <c r="S679" s="52">
        <v>0</v>
      </c>
      <c r="T679" s="52">
        <v>0</v>
      </c>
      <c r="U679" s="52">
        <v>310</v>
      </c>
      <c r="V679" s="52">
        <f t="shared" si="31"/>
        <v>235.06935510300002</v>
      </c>
      <c r="W679" s="52">
        <f t="shared" si="32"/>
        <v>235.06935510300002</v>
      </c>
      <c r="X679" s="52">
        <f t="shared" si="30"/>
        <v>0</v>
      </c>
      <c r="Y679" s="52">
        <v>0</v>
      </c>
    </row>
    <row r="680" spans="1:25" x14ac:dyDescent="0.25">
      <c r="A680" s="52">
        <v>2007</v>
      </c>
      <c r="B680" s="52" t="s">
        <v>106</v>
      </c>
      <c r="C680" s="52" t="s">
        <v>115</v>
      </c>
      <c r="D680" s="52">
        <v>31102</v>
      </c>
      <c r="E680" s="52">
        <v>23924</v>
      </c>
      <c r="F680" s="52">
        <v>12</v>
      </c>
      <c r="G680" s="52" t="s">
        <v>102</v>
      </c>
      <c r="H680" s="52">
        <v>20043</v>
      </c>
      <c r="I680" s="52" t="s">
        <v>91</v>
      </c>
      <c r="J680" s="52" t="s">
        <v>71</v>
      </c>
      <c r="K680" s="52">
        <v>73.3</v>
      </c>
      <c r="L680" s="52">
        <v>3.3000000000000003E-5</v>
      </c>
      <c r="M680" s="52">
        <v>1</v>
      </c>
      <c r="N680" s="52"/>
      <c r="O680" s="52">
        <v>0</v>
      </c>
      <c r="P680" s="52">
        <v>0</v>
      </c>
      <c r="Q680" s="52">
        <v>21</v>
      </c>
      <c r="R680" s="52"/>
      <c r="S680" s="52">
        <v>0</v>
      </c>
      <c r="T680" s="52">
        <v>0</v>
      </c>
      <c r="U680" s="52">
        <v>310</v>
      </c>
      <c r="V680" s="52">
        <f t="shared" si="31"/>
        <v>48.482012699999999</v>
      </c>
      <c r="W680" s="52">
        <f t="shared" si="32"/>
        <v>48.482012699999999</v>
      </c>
      <c r="X680" s="52">
        <f t="shared" si="30"/>
        <v>0</v>
      </c>
      <c r="Y680" s="52">
        <v>0</v>
      </c>
    </row>
    <row r="681" spans="1:25" x14ac:dyDescent="0.25">
      <c r="A681" s="52">
        <v>2007</v>
      </c>
      <c r="B681" s="52" t="s">
        <v>106</v>
      </c>
      <c r="C681" s="52" t="s">
        <v>115</v>
      </c>
      <c r="D681" s="52">
        <v>31102</v>
      </c>
      <c r="E681" s="52">
        <v>23924</v>
      </c>
      <c r="F681" s="52">
        <v>12</v>
      </c>
      <c r="G681" s="52" t="s">
        <v>102</v>
      </c>
      <c r="H681" s="52">
        <v>451730</v>
      </c>
      <c r="I681" s="52" t="s">
        <v>91</v>
      </c>
      <c r="J681" s="52" t="s">
        <v>71</v>
      </c>
      <c r="K681" s="52">
        <v>73.3</v>
      </c>
      <c r="L681" s="52">
        <v>3.3000000000000003E-5</v>
      </c>
      <c r="M681" s="52">
        <v>1</v>
      </c>
      <c r="N681" s="52"/>
      <c r="O681" s="52">
        <v>0</v>
      </c>
      <c r="P681" s="52">
        <v>0</v>
      </c>
      <c r="Q681" s="52">
        <v>21</v>
      </c>
      <c r="R681" s="52"/>
      <c r="S681" s="52">
        <v>0</v>
      </c>
      <c r="T681" s="52">
        <v>0</v>
      </c>
      <c r="U681" s="52">
        <v>310</v>
      </c>
      <c r="V681" s="52">
        <f t="shared" si="31"/>
        <v>1092.689697</v>
      </c>
      <c r="W681" s="52">
        <f t="shared" si="32"/>
        <v>1092.689697</v>
      </c>
      <c r="X681" s="52">
        <f t="shared" si="30"/>
        <v>0</v>
      </c>
      <c r="Y681" s="52">
        <v>0</v>
      </c>
    </row>
    <row r="682" spans="1:25" x14ac:dyDescent="0.25">
      <c r="A682" s="52">
        <v>2007</v>
      </c>
      <c r="B682" s="52" t="s">
        <v>106</v>
      </c>
      <c r="C682" s="52" t="s">
        <v>115</v>
      </c>
      <c r="D682" s="52">
        <v>31102</v>
      </c>
      <c r="E682" s="52">
        <v>23924</v>
      </c>
      <c r="F682" s="52">
        <v>12</v>
      </c>
      <c r="G682" s="52" t="s">
        <v>102</v>
      </c>
      <c r="H682" s="52">
        <v>64973.35</v>
      </c>
      <c r="I682" s="52" t="s">
        <v>91</v>
      </c>
      <c r="J682" s="52" t="s">
        <v>71</v>
      </c>
      <c r="K682" s="52">
        <v>73.3</v>
      </c>
      <c r="L682" s="52">
        <v>3.3000000000000003E-5</v>
      </c>
      <c r="M682" s="52">
        <v>1</v>
      </c>
      <c r="N682" s="52"/>
      <c r="O682" s="52">
        <v>0</v>
      </c>
      <c r="P682" s="52">
        <v>0</v>
      </c>
      <c r="Q682" s="52">
        <v>21</v>
      </c>
      <c r="R682" s="52"/>
      <c r="S682" s="52">
        <v>0</v>
      </c>
      <c r="T682" s="52">
        <v>0</v>
      </c>
      <c r="U682" s="52">
        <v>310</v>
      </c>
      <c r="V682" s="52">
        <f t="shared" si="31"/>
        <v>157.164036315</v>
      </c>
      <c r="W682" s="52">
        <f t="shared" si="32"/>
        <v>157.164036315</v>
      </c>
      <c r="X682" s="52">
        <f t="shared" si="30"/>
        <v>0</v>
      </c>
      <c r="Y682" s="52">
        <v>0</v>
      </c>
    </row>
    <row r="683" spans="1:25" x14ac:dyDescent="0.25">
      <c r="A683" s="52">
        <v>2007</v>
      </c>
      <c r="B683" s="52" t="s">
        <v>106</v>
      </c>
      <c r="C683" s="52" t="s">
        <v>115</v>
      </c>
      <c r="D683" s="52">
        <v>31102</v>
      </c>
      <c r="E683" s="52">
        <v>23924</v>
      </c>
      <c r="F683" s="52">
        <v>12</v>
      </c>
      <c r="G683" s="52" t="s">
        <v>102</v>
      </c>
      <c r="H683" s="52">
        <v>203190</v>
      </c>
      <c r="I683" s="52" t="s">
        <v>91</v>
      </c>
      <c r="J683" s="52" t="s">
        <v>71</v>
      </c>
      <c r="K683" s="52">
        <v>73.3</v>
      </c>
      <c r="L683" s="52">
        <v>3.3000000000000003E-5</v>
      </c>
      <c r="M683" s="52">
        <v>1</v>
      </c>
      <c r="N683" s="52"/>
      <c r="O683" s="52">
        <v>0</v>
      </c>
      <c r="P683" s="52">
        <v>0</v>
      </c>
      <c r="Q683" s="52">
        <v>21</v>
      </c>
      <c r="R683" s="52"/>
      <c r="S683" s="52">
        <v>0</v>
      </c>
      <c r="T683" s="52">
        <v>0</v>
      </c>
      <c r="U683" s="52">
        <v>310</v>
      </c>
      <c r="V683" s="52">
        <f t="shared" si="31"/>
        <v>491.49629100000004</v>
      </c>
      <c r="W683" s="52">
        <f t="shared" si="32"/>
        <v>491.49629100000004</v>
      </c>
      <c r="X683" s="52">
        <f t="shared" si="30"/>
        <v>0</v>
      </c>
      <c r="Y683" s="52">
        <v>0</v>
      </c>
    </row>
    <row r="684" spans="1:25" x14ac:dyDescent="0.25">
      <c r="A684" s="52">
        <v>2007</v>
      </c>
      <c r="B684" s="52" t="s">
        <v>106</v>
      </c>
      <c r="C684" s="52" t="s">
        <v>115</v>
      </c>
      <c r="D684" s="52">
        <v>31102</v>
      </c>
      <c r="E684" s="52">
        <v>23924</v>
      </c>
      <c r="F684" s="52">
        <v>12</v>
      </c>
      <c r="G684" s="52" t="s">
        <v>102</v>
      </c>
      <c r="H684" s="52">
        <v>21871</v>
      </c>
      <c r="I684" s="52" t="s">
        <v>91</v>
      </c>
      <c r="J684" s="52" t="s">
        <v>71</v>
      </c>
      <c r="K684" s="52">
        <v>73.3</v>
      </c>
      <c r="L684" s="52">
        <v>3.3000000000000003E-5</v>
      </c>
      <c r="M684" s="52">
        <v>1</v>
      </c>
      <c r="N684" s="52"/>
      <c r="O684" s="52">
        <v>0</v>
      </c>
      <c r="P684" s="52">
        <v>0</v>
      </c>
      <c r="Q684" s="52">
        <v>21</v>
      </c>
      <c r="R684" s="52"/>
      <c r="S684" s="52">
        <v>0</v>
      </c>
      <c r="T684" s="52">
        <v>0</v>
      </c>
      <c r="U684" s="52">
        <v>310</v>
      </c>
      <c r="V684" s="52">
        <f t="shared" si="31"/>
        <v>52.903761900000006</v>
      </c>
      <c r="W684" s="52">
        <f t="shared" si="32"/>
        <v>52.903761900000006</v>
      </c>
      <c r="X684" s="52">
        <f t="shared" si="30"/>
        <v>0</v>
      </c>
      <c r="Y684" s="52">
        <v>0</v>
      </c>
    </row>
    <row r="685" spans="1:25" x14ac:dyDescent="0.25">
      <c r="A685" s="52">
        <v>2007</v>
      </c>
      <c r="B685" s="52" t="s">
        <v>106</v>
      </c>
      <c r="C685" s="52" t="s">
        <v>115</v>
      </c>
      <c r="D685" s="52">
        <v>31102</v>
      </c>
      <c r="E685" s="52">
        <v>23924</v>
      </c>
      <c r="F685" s="52">
        <v>12</v>
      </c>
      <c r="G685" s="52" t="s">
        <v>102</v>
      </c>
      <c r="H685" s="52">
        <v>109857</v>
      </c>
      <c r="I685" s="52" t="s">
        <v>91</v>
      </c>
      <c r="J685" s="52" t="s">
        <v>71</v>
      </c>
      <c r="K685" s="52">
        <v>73.3</v>
      </c>
      <c r="L685" s="52">
        <v>3.3000000000000003E-5</v>
      </c>
      <c r="M685" s="52">
        <v>1</v>
      </c>
      <c r="N685" s="52"/>
      <c r="O685" s="52">
        <v>0</v>
      </c>
      <c r="P685" s="52">
        <v>0</v>
      </c>
      <c r="Q685" s="52">
        <v>21</v>
      </c>
      <c r="R685" s="52"/>
      <c r="S685" s="52">
        <v>0</v>
      </c>
      <c r="T685" s="52">
        <v>0</v>
      </c>
      <c r="U685" s="52">
        <v>310</v>
      </c>
      <c r="V685" s="52">
        <f t="shared" si="31"/>
        <v>265.7330973</v>
      </c>
      <c r="W685" s="52">
        <f t="shared" si="32"/>
        <v>265.7330973</v>
      </c>
      <c r="X685" s="52">
        <f t="shared" si="30"/>
        <v>0</v>
      </c>
      <c r="Y685" s="52">
        <v>0</v>
      </c>
    </row>
    <row r="686" spans="1:25" x14ac:dyDescent="0.25">
      <c r="A686" s="52">
        <v>2007</v>
      </c>
      <c r="B686" s="52" t="s">
        <v>106</v>
      </c>
      <c r="C686" s="52" t="s">
        <v>115</v>
      </c>
      <c r="D686" s="52">
        <v>31102</v>
      </c>
      <c r="E686" s="52">
        <v>23924</v>
      </c>
      <c r="F686" s="52">
        <v>12</v>
      </c>
      <c r="G686" s="52" t="s">
        <v>102</v>
      </c>
      <c r="H686" s="52">
        <v>126086</v>
      </c>
      <c r="I686" s="52" t="s">
        <v>91</v>
      </c>
      <c r="J686" s="52" t="s">
        <v>71</v>
      </c>
      <c r="K686" s="52">
        <v>73.3</v>
      </c>
      <c r="L686" s="52">
        <v>3.3000000000000003E-5</v>
      </c>
      <c r="M686" s="52">
        <v>1</v>
      </c>
      <c r="N686" s="52"/>
      <c r="O686" s="52">
        <v>0</v>
      </c>
      <c r="P686" s="52">
        <v>0</v>
      </c>
      <c r="Q686" s="52">
        <v>21</v>
      </c>
      <c r="R686" s="52"/>
      <c r="S686" s="52">
        <v>0</v>
      </c>
      <c r="T686" s="52">
        <v>0</v>
      </c>
      <c r="U686" s="52">
        <v>310</v>
      </c>
      <c r="V686" s="52">
        <f t="shared" si="31"/>
        <v>304.98942539999996</v>
      </c>
      <c r="W686" s="52">
        <f t="shared" si="32"/>
        <v>304.98942539999996</v>
      </c>
      <c r="X686" s="52">
        <f t="shared" si="30"/>
        <v>0</v>
      </c>
      <c r="Y686" s="52">
        <v>0</v>
      </c>
    </row>
    <row r="687" spans="1:25" x14ac:dyDescent="0.25">
      <c r="A687" s="52">
        <v>2007</v>
      </c>
      <c r="B687" s="52" t="s">
        <v>106</v>
      </c>
      <c r="C687" s="52" t="s">
        <v>115</v>
      </c>
      <c r="D687" s="52">
        <v>31102</v>
      </c>
      <c r="E687" s="52">
        <v>23924</v>
      </c>
      <c r="F687" s="52">
        <v>12</v>
      </c>
      <c r="G687" s="52" t="s">
        <v>102</v>
      </c>
      <c r="H687" s="52">
        <v>2676657</v>
      </c>
      <c r="I687" s="52" t="s">
        <v>91</v>
      </c>
      <c r="J687" s="52" t="s">
        <v>71</v>
      </c>
      <c r="K687" s="52">
        <v>73.3</v>
      </c>
      <c r="L687" s="52">
        <v>3.3000000000000003E-5</v>
      </c>
      <c r="M687" s="52">
        <v>1</v>
      </c>
      <c r="N687" s="52"/>
      <c r="O687" s="52">
        <v>0</v>
      </c>
      <c r="P687" s="52">
        <v>0</v>
      </c>
      <c r="Q687" s="52">
        <v>21</v>
      </c>
      <c r="R687" s="52"/>
      <c r="S687" s="52">
        <v>0</v>
      </c>
      <c r="T687" s="52">
        <v>0</v>
      </c>
      <c r="U687" s="52">
        <v>310</v>
      </c>
      <c r="V687" s="52">
        <f t="shared" si="31"/>
        <v>6474.5656173000007</v>
      </c>
      <c r="W687" s="52">
        <f t="shared" si="32"/>
        <v>6474.5656173000007</v>
      </c>
      <c r="X687" s="52">
        <f t="shared" si="30"/>
        <v>0</v>
      </c>
      <c r="Y687" s="52">
        <v>0</v>
      </c>
    </row>
    <row r="688" spans="1:25" x14ac:dyDescent="0.25">
      <c r="A688" s="52">
        <v>2007</v>
      </c>
      <c r="B688" s="52" t="s">
        <v>106</v>
      </c>
      <c r="C688" s="52" t="s">
        <v>115</v>
      </c>
      <c r="D688" s="52">
        <v>31102</v>
      </c>
      <c r="E688" s="52">
        <v>23924</v>
      </c>
      <c r="F688" s="52">
        <v>12</v>
      </c>
      <c r="G688" s="52" t="s">
        <v>102</v>
      </c>
      <c r="H688" s="52">
        <v>303280</v>
      </c>
      <c r="I688" s="52" t="s">
        <v>91</v>
      </c>
      <c r="J688" s="52" t="s">
        <v>71</v>
      </c>
      <c r="K688" s="52">
        <v>73.3</v>
      </c>
      <c r="L688" s="52">
        <v>3.3000000000000003E-5</v>
      </c>
      <c r="M688" s="52">
        <v>1</v>
      </c>
      <c r="N688" s="52"/>
      <c r="O688" s="52">
        <v>0</v>
      </c>
      <c r="P688" s="52">
        <v>0</v>
      </c>
      <c r="Q688" s="52">
        <v>21</v>
      </c>
      <c r="R688" s="52"/>
      <c r="S688" s="52">
        <v>0</v>
      </c>
      <c r="T688" s="52">
        <v>0</v>
      </c>
      <c r="U688" s="52">
        <v>310</v>
      </c>
      <c r="V688" s="52">
        <f t="shared" si="31"/>
        <v>733.60399200000006</v>
      </c>
      <c r="W688" s="52">
        <f t="shared" si="32"/>
        <v>733.60399200000006</v>
      </c>
      <c r="X688" s="52">
        <f t="shared" si="30"/>
        <v>0</v>
      </c>
      <c r="Y688" s="52">
        <v>0</v>
      </c>
    </row>
    <row r="689" spans="1:25" x14ac:dyDescent="0.25">
      <c r="A689" s="52">
        <v>2007</v>
      </c>
      <c r="B689" s="52" t="s">
        <v>106</v>
      </c>
      <c r="C689" s="52" t="s">
        <v>115</v>
      </c>
      <c r="D689" s="52">
        <v>31102</v>
      </c>
      <c r="E689" s="52">
        <v>23924</v>
      </c>
      <c r="F689" s="52">
        <v>12</v>
      </c>
      <c r="G689" s="52" t="s">
        <v>102</v>
      </c>
      <c r="H689" s="52">
        <v>53044</v>
      </c>
      <c r="I689" s="52" t="s">
        <v>91</v>
      </c>
      <c r="J689" s="52" t="s">
        <v>71</v>
      </c>
      <c r="K689" s="52">
        <v>73.3</v>
      </c>
      <c r="L689" s="52">
        <v>3.3000000000000003E-5</v>
      </c>
      <c r="M689" s="52">
        <v>1</v>
      </c>
      <c r="N689" s="52"/>
      <c r="O689" s="52">
        <v>0</v>
      </c>
      <c r="P689" s="52">
        <v>0</v>
      </c>
      <c r="Q689" s="52">
        <v>21</v>
      </c>
      <c r="R689" s="52"/>
      <c r="S689" s="52">
        <v>0</v>
      </c>
      <c r="T689" s="52">
        <v>0</v>
      </c>
      <c r="U689" s="52">
        <v>310</v>
      </c>
      <c r="V689" s="52">
        <f t="shared" si="31"/>
        <v>128.3081316</v>
      </c>
      <c r="W689" s="52">
        <f t="shared" si="32"/>
        <v>128.3081316</v>
      </c>
      <c r="X689" s="52">
        <f t="shared" si="30"/>
        <v>0</v>
      </c>
      <c r="Y689" s="52">
        <v>0</v>
      </c>
    </row>
    <row r="690" spans="1:25" x14ac:dyDescent="0.25">
      <c r="A690" s="52">
        <v>2007</v>
      </c>
      <c r="B690" s="52" t="s">
        <v>106</v>
      </c>
      <c r="C690" s="52" t="s">
        <v>115</v>
      </c>
      <c r="D690" s="52">
        <v>31102</v>
      </c>
      <c r="E690" s="52">
        <v>23924</v>
      </c>
      <c r="F690" s="52">
        <v>12</v>
      </c>
      <c r="G690" s="52" t="s">
        <v>102</v>
      </c>
      <c r="H690" s="52">
        <v>395010</v>
      </c>
      <c r="I690" s="52" t="s">
        <v>91</v>
      </c>
      <c r="J690" s="52" t="s">
        <v>71</v>
      </c>
      <c r="K690" s="52">
        <v>73.3</v>
      </c>
      <c r="L690" s="52">
        <v>3.3000000000000003E-5</v>
      </c>
      <c r="M690" s="52">
        <v>1</v>
      </c>
      <c r="N690" s="52"/>
      <c r="O690" s="52">
        <v>0</v>
      </c>
      <c r="P690" s="52">
        <v>0</v>
      </c>
      <c r="Q690" s="52">
        <v>21</v>
      </c>
      <c r="R690" s="52"/>
      <c r="S690" s="52">
        <v>0</v>
      </c>
      <c r="T690" s="52">
        <v>0</v>
      </c>
      <c r="U690" s="52">
        <v>310</v>
      </c>
      <c r="V690" s="52">
        <f t="shared" si="31"/>
        <v>955.48968900000011</v>
      </c>
      <c r="W690" s="52">
        <f t="shared" si="32"/>
        <v>955.48968900000011</v>
      </c>
      <c r="X690" s="52">
        <f t="shared" ref="X690:X753" si="33">(V690-((K690*H690*L690*M690)+(S690*H690*T690*U690)))/Q690</f>
        <v>0</v>
      </c>
      <c r="Y690" s="52">
        <v>0</v>
      </c>
    </row>
    <row r="691" spans="1:25" x14ac:dyDescent="0.25">
      <c r="A691" s="52">
        <v>2007</v>
      </c>
      <c r="B691" s="52" t="s">
        <v>106</v>
      </c>
      <c r="C691" s="52" t="s">
        <v>115</v>
      </c>
      <c r="D691" s="52">
        <v>31102</v>
      </c>
      <c r="E691" s="52">
        <v>23924</v>
      </c>
      <c r="F691" s="52">
        <v>12</v>
      </c>
      <c r="G691" s="52" t="s">
        <v>102</v>
      </c>
      <c r="H691" s="52">
        <v>1675.2</v>
      </c>
      <c r="I691" s="52" t="s">
        <v>91</v>
      </c>
      <c r="J691" s="52" t="s">
        <v>71</v>
      </c>
      <c r="K691" s="52">
        <v>73.3</v>
      </c>
      <c r="L691" s="52">
        <v>3.3000000000000003E-5</v>
      </c>
      <c r="M691" s="52">
        <v>1</v>
      </c>
      <c r="N691" s="52"/>
      <c r="O691" s="52">
        <v>0</v>
      </c>
      <c r="P691" s="52">
        <v>0</v>
      </c>
      <c r="Q691" s="52">
        <v>21</v>
      </c>
      <c r="R691" s="52"/>
      <c r="S691" s="52">
        <v>0</v>
      </c>
      <c r="T691" s="52">
        <v>0</v>
      </c>
      <c r="U691" s="52">
        <v>310</v>
      </c>
      <c r="V691" s="52">
        <f t="shared" si="31"/>
        <v>4.0521412800000007</v>
      </c>
      <c r="W691" s="52">
        <f t="shared" si="32"/>
        <v>4.0521412800000007</v>
      </c>
      <c r="X691" s="52">
        <f t="shared" si="33"/>
        <v>0</v>
      </c>
      <c r="Y691" s="52">
        <v>0</v>
      </c>
    </row>
    <row r="692" spans="1:25" x14ac:dyDescent="0.25">
      <c r="A692" s="52">
        <v>2007</v>
      </c>
      <c r="B692" s="52" t="s">
        <v>106</v>
      </c>
      <c r="C692" s="52" t="s">
        <v>115</v>
      </c>
      <c r="D692" s="52">
        <v>31102</v>
      </c>
      <c r="E692" s="52">
        <v>23924</v>
      </c>
      <c r="F692" s="52">
        <v>12</v>
      </c>
      <c r="G692" s="52" t="s">
        <v>102</v>
      </c>
      <c r="H692" s="52">
        <v>342675.1</v>
      </c>
      <c r="I692" s="52" t="s">
        <v>91</v>
      </c>
      <c r="J692" s="52" t="s">
        <v>71</v>
      </c>
      <c r="K692" s="52">
        <v>73.3</v>
      </c>
      <c r="L692" s="52">
        <v>3.3000000000000003E-5</v>
      </c>
      <c r="M692" s="52">
        <v>1</v>
      </c>
      <c r="N692" s="52"/>
      <c r="O692" s="52">
        <v>0</v>
      </c>
      <c r="P692" s="52">
        <v>0</v>
      </c>
      <c r="Q692" s="52">
        <v>21</v>
      </c>
      <c r="R692" s="52"/>
      <c r="S692" s="52">
        <v>0</v>
      </c>
      <c r="T692" s="52">
        <v>0</v>
      </c>
      <c r="U692" s="52">
        <v>310</v>
      </c>
      <c r="V692" s="52">
        <f t="shared" si="31"/>
        <v>828.89679938999996</v>
      </c>
      <c r="W692" s="52">
        <f t="shared" si="32"/>
        <v>828.89679938999996</v>
      </c>
      <c r="X692" s="52">
        <f t="shared" si="33"/>
        <v>0</v>
      </c>
      <c r="Y692" s="52">
        <v>0</v>
      </c>
    </row>
    <row r="693" spans="1:25" x14ac:dyDescent="0.25">
      <c r="A693" s="52">
        <v>2007</v>
      </c>
      <c r="B693" s="52" t="s">
        <v>106</v>
      </c>
      <c r="C693" s="52" t="s">
        <v>115</v>
      </c>
      <c r="D693" s="52">
        <v>31102</v>
      </c>
      <c r="E693" s="52">
        <v>23924</v>
      </c>
      <c r="F693" s="52">
        <v>12</v>
      </c>
      <c r="G693" s="52" t="s">
        <v>102</v>
      </c>
      <c r="H693" s="52">
        <v>300985</v>
      </c>
      <c r="I693" s="52" t="s">
        <v>91</v>
      </c>
      <c r="J693" s="52" t="s">
        <v>71</v>
      </c>
      <c r="K693" s="52">
        <v>73.3</v>
      </c>
      <c r="L693" s="52">
        <v>3.3000000000000003E-5</v>
      </c>
      <c r="M693" s="52">
        <v>1</v>
      </c>
      <c r="N693" s="52"/>
      <c r="O693" s="52">
        <v>0</v>
      </c>
      <c r="P693" s="52">
        <v>0</v>
      </c>
      <c r="Q693" s="52">
        <v>21</v>
      </c>
      <c r="R693" s="52"/>
      <c r="S693" s="52">
        <v>0</v>
      </c>
      <c r="T693" s="52">
        <v>0</v>
      </c>
      <c r="U693" s="52">
        <v>310</v>
      </c>
      <c r="V693" s="52">
        <f t="shared" si="31"/>
        <v>728.0526165</v>
      </c>
      <c r="W693" s="52">
        <f t="shared" si="32"/>
        <v>728.0526165</v>
      </c>
      <c r="X693" s="52">
        <f t="shared" si="33"/>
        <v>0</v>
      </c>
      <c r="Y693" s="52">
        <v>0</v>
      </c>
    </row>
    <row r="694" spans="1:25" x14ac:dyDescent="0.25">
      <c r="A694" s="52">
        <v>2007</v>
      </c>
      <c r="B694" s="52" t="s">
        <v>106</v>
      </c>
      <c r="C694" s="52" t="s">
        <v>115</v>
      </c>
      <c r="D694" s="52">
        <v>31102</v>
      </c>
      <c r="E694" s="52">
        <v>23924</v>
      </c>
      <c r="F694" s="52">
        <v>12</v>
      </c>
      <c r="G694" s="52" t="s">
        <v>102</v>
      </c>
      <c r="H694" s="52">
        <v>13800000</v>
      </c>
      <c r="I694" s="52" t="s">
        <v>91</v>
      </c>
      <c r="J694" s="52" t="s">
        <v>71</v>
      </c>
      <c r="K694" s="52">
        <v>73.3</v>
      </c>
      <c r="L694" s="52">
        <v>3.3000000000000003E-5</v>
      </c>
      <c r="M694" s="52">
        <v>1</v>
      </c>
      <c r="N694" s="52"/>
      <c r="O694" s="52">
        <v>0</v>
      </c>
      <c r="P694" s="52">
        <v>0</v>
      </c>
      <c r="Q694" s="52">
        <v>21</v>
      </c>
      <c r="R694" s="52"/>
      <c r="S694" s="52">
        <v>0</v>
      </c>
      <c r="T694" s="52">
        <v>0</v>
      </c>
      <c r="U694" s="52">
        <v>310</v>
      </c>
      <c r="V694" s="52">
        <f t="shared" si="31"/>
        <v>33380.82</v>
      </c>
      <c r="W694" s="52">
        <f t="shared" si="32"/>
        <v>33380.82</v>
      </c>
      <c r="X694" s="52">
        <f t="shared" si="33"/>
        <v>0</v>
      </c>
      <c r="Y694" s="52">
        <v>0</v>
      </c>
    </row>
    <row r="695" spans="1:25" x14ac:dyDescent="0.25">
      <c r="A695" s="52">
        <v>2007</v>
      </c>
      <c r="B695" s="52" t="s">
        <v>106</v>
      </c>
      <c r="C695" s="52" t="s">
        <v>115</v>
      </c>
      <c r="D695" s="52">
        <v>31102</v>
      </c>
      <c r="E695" s="52">
        <v>23924</v>
      </c>
      <c r="F695" s="52">
        <v>12</v>
      </c>
      <c r="G695" s="52" t="s">
        <v>102</v>
      </c>
      <c r="H695" s="52">
        <v>529646.1</v>
      </c>
      <c r="I695" s="52" t="s">
        <v>91</v>
      </c>
      <c r="J695" s="52" t="s">
        <v>71</v>
      </c>
      <c r="K695" s="52">
        <v>73.3</v>
      </c>
      <c r="L695" s="52">
        <v>3.3000000000000003E-5</v>
      </c>
      <c r="M695" s="52">
        <v>1</v>
      </c>
      <c r="N695" s="52"/>
      <c r="O695" s="52">
        <v>0</v>
      </c>
      <c r="P695" s="52">
        <v>0</v>
      </c>
      <c r="Q695" s="52">
        <v>21</v>
      </c>
      <c r="R695" s="52"/>
      <c r="S695" s="52">
        <v>0</v>
      </c>
      <c r="T695" s="52">
        <v>0</v>
      </c>
      <c r="U695" s="52">
        <v>310</v>
      </c>
      <c r="V695" s="52">
        <f t="shared" si="31"/>
        <v>1281.16095129</v>
      </c>
      <c r="W695" s="52">
        <f t="shared" si="32"/>
        <v>1281.16095129</v>
      </c>
      <c r="X695" s="52">
        <f t="shared" si="33"/>
        <v>0</v>
      </c>
      <c r="Y695" s="52">
        <v>0</v>
      </c>
    </row>
    <row r="696" spans="1:25" x14ac:dyDescent="0.25">
      <c r="A696" s="52">
        <v>2007</v>
      </c>
      <c r="B696" s="52" t="s">
        <v>106</v>
      </c>
      <c r="C696" s="52" t="s">
        <v>115</v>
      </c>
      <c r="D696" s="52">
        <v>31102</v>
      </c>
      <c r="E696" s="52">
        <v>23924</v>
      </c>
      <c r="F696" s="52">
        <v>12</v>
      </c>
      <c r="G696" s="52" t="s">
        <v>102</v>
      </c>
      <c r="H696" s="52">
        <v>12331</v>
      </c>
      <c r="I696" s="52" t="s">
        <v>91</v>
      </c>
      <c r="J696" s="52" t="s">
        <v>71</v>
      </c>
      <c r="K696" s="52">
        <v>73.3</v>
      </c>
      <c r="L696" s="52">
        <v>3.3000000000000003E-5</v>
      </c>
      <c r="M696" s="52">
        <v>1</v>
      </c>
      <c r="N696" s="52"/>
      <c r="O696" s="52">
        <v>0</v>
      </c>
      <c r="P696" s="52">
        <v>0</v>
      </c>
      <c r="Q696" s="52">
        <v>21</v>
      </c>
      <c r="R696" s="52"/>
      <c r="S696" s="52">
        <v>0</v>
      </c>
      <c r="T696" s="52">
        <v>0</v>
      </c>
      <c r="U696" s="52">
        <v>310</v>
      </c>
      <c r="V696" s="52">
        <f t="shared" si="31"/>
        <v>29.8274559</v>
      </c>
      <c r="W696" s="52">
        <f t="shared" si="32"/>
        <v>29.8274559</v>
      </c>
      <c r="X696" s="52">
        <f t="shared" si="33"/>
        <v>0</v>
      </c>
      <c r="Y696" s="52">
        <v>0</v>
      </c>
    </row>
    <row r="697" spans="1:25" x14ac:dyDescent="0.25">
      <c r="A697" s="52">
        <v>2007</v>
      </c>
      <c r="B697" s="52" t="s">
        <v>106</v>
      </c>
      <c r="C697" s="52" t="s">
        <v>115</v>
      </c>
      <c r="D697" s="52">
        <v>31102</v>
      </c>
      <c r="E697" s="52">
        <v>23924</v>
      </c>
      <c r="F697" s="52">
        <v>12</v>
      </c>
      <c r="G697" s="52" t="s">
        <v>102</v>
      </c>
      <c r="H697" s="52">
        <v>55301.68</v>
      </c>
      <c r="I697" s="52" t="s">
        <v>91</v>
      </c>
      <c r="J697" s="52" t="s">
        <v>71</v>
      </c>
      <c r="K697" s="52">
        <v>73.3</v>
      </c>
      <c r="L697" s="52">
        <v>3.3000000000000003E-5</v>
      </c>
      <c r="M697" s="52">
        <v>1</v>
      </c>
      <c r="N697" s="52"/>
      <c r="O697" s="52">
        <v>0</v>
      </c>
      <c r="P697" s="52">
        <v>0</v>
      </c>
      <c r="Q697" s="52">
        <v>21</v>
      </c>
      <c r="R697" s="52"/>
      <c r="S697" s="52">
        <v>0</v>
      </c>
      <c r="T697" s="52">
        <v>0</v>
      </c>
      <c r="U697" s="52">
        <v>310</v>
      </c>
      <c r="V697" s="52">
        <f t="shared" si="31"/>
        <v>133.76923375200002</v>
      </c>
      <c r="W697" s="52">
        <f t="shared" si="32"/>
        <v>133.76923375200002</v>
      </c>
      <c r="X697" s="52">
        <f t="shared" si="33"/>
        <v>0</v>
      </c>
      <c r="Y697" s="52">
        <v>0</v>
      </c>
    </row>
    <row r="698" spans="1:25" x14ac:dyDescent="0.25">
      <c r="A698" s="52">
        <v>2007</v>
      </c>
      <c r="B698" s="52" t="s">
        <v>106</v>
      </c>
      <c r="C698" s="52" t="s">
        <v>115</v>
      </c>
      <c r="D698" s="52">
        <v>31102</v>
      </c>
      <c r="E698" s="52">
        <v>23924</v>
      </c>
      <c r="F698" s="52">
        <v>12</v>
      </c>
      <c r="G698" s="52" t="s">
        <v>102</v>
      </c>
      <c r="H698" s="52">
        <v>1480370</v>
      </c>
      <c r="I698" s="52" t="s">
        <v>91</v>
      </c>
      <c r="J698" s="52" t="s">
        <v>71</v>
      </c>
      <c r="K698" s="52">
        <v>73.3</v>
      </c>
      <c r="L698" s="52">
        <v>3.3000000000000003E-5</v>
      </c>
      <c r="M698" s="52">
        <v>1</v>
      </c>
      <c r="N698" s="52"/>
      <c r="O698" s="52">
        <v>0</v>
      </c>
      <c r="P698" s="52">
        <v>0</v>
      </c>
      <c r="Q698" s="52">
        <v>21</v>
      </c>
      <c r="R698" s="52"/>
      <c r="S698" s="52">
        <v>0</v>
      </c>
      <c r="T698" s="52">
        <v>0</v>
      </c>
      <c r="U698" s="52">
        <v>310</v>
      </c>
      <c r="V698" s="52">
        <f t="shared" si="31"/>
        <v>3580.8669930000001</v>
      </c>
      <c r="W698" s="52">
        <f t="shared" si="32"/>
        <v>3580.8669930000001</v>
      </c>
      <c r="X698" s="52">
        <f t="shared" si="33"/>
        <v>0</v>
      </c>
      <c r="Y698" s="52">
        <v>0</v>
      </c>
    </row>
    <row r="699" spans="1:25" x14ac:dyDescent="0.25">
      <c r="A699" s="52">
        <v>2007</v>
      </c>
      <c r="B699" s="52" t="s">
        <v>106</v>
      </c>
      <c r="C699" s="52" t="s">
        <v>115</v>
      </c>
      <c r="D699" s="52">
        <v>31102</v>
      </c>
      <c r="E699" s="52">
        <v>23924</v>
      </c>
      <c r="F699" s="52">
        <v>12</v>
      </c>
      <c r="G699" s="52" t="s">
        <v>102</v>
      </c>
      <c r="H699" s="52">
        <v>769456.7</v>
      </c>
      <c r="I699" s="52" t="s">
        <v>91</v>
      </c>
      <c r="J699" s="52" t="s">
        <v>71</v>
      </c>
      <c r="K699" s="52">
        <v>73.3</v>
      </c>
      <c r="L699" s="52">
        <v>3.3000000000000003E-5</v>
      </c>
      <c r="M699" s="52">
        <v>1</v>
      </c>
      <c r="N699" s="52"/>
      <c r="O699" s="52">
        <v>0</v>
      </c>
      <c r="P699" s="52">
        <v>0</v>
      </c>
      <c r="Q699" s="52">
        <v>21</v>
      </c>
      <c r="R699" s="52"/>
      <c r="S699" s="52">
        <v>0</v>
      </c>
      <c r="T699" s="52">
        <v>0</v>
      </c>
      <c r="U699" s="52">
        <v>310</v>
      </c>
      <c r="V699" s="52">
        <f t="shared" si="31"/>
        <v>1861.2388116299999</v>
      </c>
      <c r="W699" s="52">
        <f t="shared" si="32"/>
        <v>1861.2388116299999</v>
      </c>
      <c r="X699" s="52">
        <f t="shared" si="33"/>
        <v>0</v>
      </c>
      <c r="Y699" s="52">
        <v>0</v>
      </c>
    </row>
    <row r="700" spans="1:25" x14ac:dyDescent="0.25">
      <c r="A700" s="52">
        <v>2007</v>
      </c>
      <c r="B700" s="52" t="s">
        <v>106</v>
      </c>
      <c r="C700" s="52" t="s">
        <v>115</v>
      </c>
      <c r="D700" s="52">
        <v>31102</v>
      </c>
      <c r="E700" s="52">
        <v>23924</v>
      </c>
      <c r="F700" s="52">
        <v>12</v>
      </c>
      <c r="G700" s="52" t="s">
        <v>102</v>
      </c>
      <c r="H700" s="52">
        <v>154489.1</v>
      </c>
      <c r="I700" s="52" t="s">
        <v>91</v>
      </c>
      <c r="J700" s="52" t="s">
        <v>71</v>
      </c>
      <c r="K700" s="52">
        <v>73.3</v>
      </c>
      <c r="L700" s="52">
        <v>3.3000000000000003E-5</v>
      </c>
      <c r="M700" s="52">
        <v>1</v>
      </c>
      <c r="N700" s="52"/>
      <c r="O700" s="52">
        <v>0</v>
      </c>
      <c r="P700" s="52">
        <v>0</v>
      </c>
      <c r="Q700" s="52">
        <v>21</v>
      </c>
      <c r="R700" s="52"/>
      <c r="S700" s="52">
        <v>0</v>
      </c>
      <c r="T700" s="52">
        <v>0</v>
      </c>
      <c r="U700" s="52">
        <v>310</v>
      </c>
      <c r="V700" s="52">
        <f t="shared" si="31"/>
        <v>373.69368399000001</v>
      </c>
      <c r="W700" s="52">
        <f t="shared" si="32"/>
        <v>373.69368399000001</v>
      </c>
      <c r="X700" s="52">
        <f t="shared" si="33"/>
        <v>0</v>
      </c>
      <c r="Y700" s="52">
        <v>0</v>
      </c>
    </row>
    <row r="701" spans="1:25" x14ac:dyDescent="0.25">
      <c r="A701" s="52">
        <v>2007</v>
      </c>
      <c r="B701" s="52" t="s">
        <v>106</v>
      </c>
      <c r="C701" s="52" t="s">
        <v>115</v>
      </c>
      <c r="D701" s="52">
        <v>31102</v>
      </c>
      <c r="E701" s="52">
        <v>23924</v>
      </c>
      <c r="F701" s="52">
        <v>12</v>
      </c>
      <c r="G701" s="52" t="s">
        <v>102</v>
      </c>
      <c r="H701" s="52">
        <v>1146050</v>
      </c>
      <c r="I701" s="52" t="s">
        <v>91</v>
      </c>
      <c r="J701" s="52" t="s">
        <v>71</v>
      </c>
      <c r="K701" s="52">
        <v>73.3</v>
      </c>
      <c r="L701" s="52">
        <v>3.3000000000000003E-5</v>
      </c>
      <c r="M701" s="52">
        <v>1</v>
      </c>
      <c r="N701" s="52"/>
      <c r="O701" s="52">
        <v>0</v>
      </c>
      <c r="P701" s="52">
        <v>0</v>
      </c>
      <c r="Q701" s="52">
        <v>21</v>
      </c>
      <c r="R701" s="52"/>
      <c r="S701" s="52">
        <v>0</v>
      </c>
      <c r="T701" s="52">
        <v>0</v>
      </c>
      <c r="U701" s="52">
        <v>310</v>
      </c>
      <c r="V701" s="52">
        <f t="shared" si="31"/>
        <v>2772.1803450000002</v>
      </c>
      <c r="W701" s="52">
        <f t="shared" si="32"/>
        <v>2772.1803450000002</v>
      </c>
      <c r="X701" s="52">
        <f t="shared" si="33"/>
        <v>0</v>
      </c>
      <c r="Y701" s="52">
        <v>0</v>
      </c>
    </row>
    <row r="702" spans="1:25" x14ac:dyDescent="0.25">
      <c r="A702" s="52">
        <v>2007</v>
      </c>
      <c r="B702" s="52" t="s">
        <v>106</v>
      </c>
      <c r="C702" s="52" t="s">
        <v>115</v>
      </c>
      <c r="D702" s="52">
        <v>31102</v>
      </c>
      <c r="E702" s="52">
        <v>23924</v>
      </c>
      <c r="F702" s="52">
        <v>12</v>
      </c>
      <c r="G702" s="52" t="s">
        <v>102</v>
      </c>
      <c r="H702" s="52">
        <v>42350</v>
      </c>
      <c r="I702" s="52" t="s">
        <v>91</v>
      </c>
      <c r="J702" s="52" t="s">
        <v>71</v>
      </c>
      <c r="K702" s="52">
        <v>73.3</v>
      </c>
      <c r="L702" s="52">
        <v>3.3000000000000003E-5</v>
      </c>
      <c r="M702" s="52">
        <v>1</v>
      </c>
      <c r="N702" s="52"/>
      <c r="O702" s="52">
        <v>0</v>
      </c>
      <c r="P702" s="52">
        <v>0</v>
      </c>
      <c r="Q702" s="52">
        <v>21</v>
      </c>
      <c r="R702" s="52"/>
      <c r="S702" s="52">
        <v>0</v>
      </c>
      <c r="T702" s="52">
        <v>0</v>
      </c>
      <c r="U702" s="52">
        <v>310</v>
      </c>
      <c r="V702" s="52">
        <f t="shared" si="31"/>
        <v>102.440415</v>
      </c>
      <c r="W702" s="52">
        <f t="shared" si="32"/>
        <v>102.440415</v>
      </c>
      <c r="X702" s="52">
        <f t="shared" si="33"/>
        <v>0</v>
      </c>
      <c r="Y702" s="52">
        <v>0</v>
      </c>
    </row>
    <row r="703" spans="1:25" x14ac:dyDescent="0.25">
      <c r="A703" s="52">
        <v>2007</v>
      </c>
      <c r="B703" s="52" t="s">
        <v>106</v>
      </c>
      <c r="C703" s="52" t="s">
        <v>115</v>
      </c>
      <c r="D703" s="52">
        <v>31102</v>
      </c>
      <c r="E703" s="52">
        <v>23924</v>
      </c>
      <c r="F703" s="52">
        <v>12</v>
      </c>
      <c r="G703" s="52" t="s">
        <v>102</v>
      </c>
      <c r="H703" s="52">
        <v>550</v>
      </c>
      <c r="I703" s="52" t="s">
        <v>91</v>
      </c>
      <c r="J703" s="52" t="s">
        <v>71</v>
      </c>
      <c r="K703" s="52">
        <v>73.3</v>
      </c>
      <c r="L703" s="52">
        <v>3.3000000000000003E-5</v>
      </c>
      <c r="M703" s="52">
        <v>1</v>
      </c>
      <c r="N703" s="52"/>
      <c r="O703" s="52">
        <v>0</v>
      </c>
      <c r="P703" s="52">
        <v>0</v>
      </c>
      <c r="Q703" s="52">
        <v>21</v>
      </c>
      <c r="R703" s="52"/>
      <c r="S703" s="52">
        <v>0</v>
      </c>
      <c r="T703" s="52">
        <v>0</v>
      </c>
      <c r="U703" s="52">
        <v>310</v>
      </c>
      <c r="V703" s="52">
        <f t="shared" si="31"/>
        <v>1.330395</v>
      </c>
      <c r="W703" s="52">
        <f t="shared" si="32"/>
        <v>1.330395</v>
      </c>
      <c r="X703" s="52">
        <f t="shared" si="33"/>
        <v>0</v>
      </c>
      <c r="Y703" s="52">
        <v>0</v>
      </c>
    </row>
    <row r="704" spans="1:25" x14ac:dyDescent="0.25">
      <c r="A704" s="52">
        <v>2007</v>
      </c>
      <c r="B704" s="52" t="s">
        <v>106</v>
      </c>
      <c r="C704" s="52" t="s">
        <v>115</v>
      </c>
      <c r="D704" s="52">
        <v>31102</v>
      </c>
      <c r="E704" s="52">
        <v>23924</v>
      </c>
      <c r="F704" s="52">
        <v>12</v>
      </c>
      <c r="G704" s="52" t="s">
        <v>102</v>
      </c>
      <c r="H704" s="52">
        <v>4391163</v>
      </c>
      <c r="I704" s="52" t="s">
        <v>91</v>
      </c>
      <c r="J704" s="52" t="s">
        <v>71</v>
      </c>
      <c r="K704" s="52">
        <v>73.3</v>
      </c>
      <c r="L704" s="52">
        <v>3.3000000000000003E-5</v>
      </c>
      <c r="M704" s="52">
        <v>1</v>
      </c>
      <c r="N704" s="52"/>
      <c r="O704" s="52">
        <v>0</v>
      </c>
      <c r="P704" s="52">
        <v>0</v>
      </c>
      <c r="Q704" s="52">
        <v>21</v>
      </c>
      <c r="R704" s="52"/>
      <c r="S704" s="52">
        <v>0</v>
      </c>
      <c r="T704" s="52">
        <v>0</v>
      </c>
      <c r="U704" s="52">
        <v>310</v>
      </c>
      <c r="V704" s="52">
        <f t="shared" si="31"/>
        <v>10621.7841807</v>
      </c>
      <c r="W704" s="52">
        <f t="shared" si="32"/>
        <v>10621.7841807</v>
      </c>
      <c r="X704" s="52">
        <f t="shared" si="33"/>
        <v>0</v>
      </c>
      <c r="Y704" s="52">
        <v>0</v>
      </c>
    </row>
    <row r="705" spans="1:25" x14ac:dyDescent="0.25">
      <c r="A705" s="52">
        <v>2007</v>
      </c>
      <c r="B705" s="52" t="s">
        <v>106</v>
      </c>
      <c r="C705" s="52" t="s">
        <v>115</v>
      </c>
      <c r="D705" s="52">
        <v>31102</v>
      </c>
      <c r="E705" s="52">
        <v>23924</v>
      </c>
      <c r="F705" s="52">
        <v>12</v>
      </c>
      <c r="G705" s="52" t="s">
        <v>102</v>
      </c>
      <c r="H705" s="52">
        <v>38013.71</v>
      </c>
      <c r="I705" s="52" t="s">
        <v>91</v>
      </c>
      <c r="J705" s="52" t="s">
        <v>71</v>
      </c>
      <c r="K705" s="52">
        <v>73.3</v>
      </c>
      <c r="L705" s="52">
        <v>3.3000000000000003E-5</v>
      </c>
      <c r="M705" s="52">
        <v>1</v>
      </c>
      <c r="N705" s="52"/>
      <c r="O705" s="52">
        <v>0</v>
      </c>
      <c r="P705" s="52">
        <v>0</v>
      </c>
      <c r="Q705" s="52">
        <v>21</v>
      </c>
      <c r="R705" s="52"/>
      <c r="S705" s="52">
        <v>0</v>
      </c>
      <c r="T705" s="52">
        <v>0</v>
      </c>
      <c r="U705" s="52">
        <v>310</v>
      </c>
      <c r="V705" s="52">
        <f t="shared" si="31"/>
        <v>91.951363119000007</v>
      </c>
      <c r="W705" s="52">
        <f t="shared" si="32"/>
        <v>91.951363119000007</v>
      </c>
      <c r="X705" s="52">
        <f t="shared" si="33"/>
        <v>0</v>
      </c>
      <c r="Y705" s="52">
        <v>0</v>
      </c>
    </row>
    <row r="706" spans="1:25" x14ac:dyDescent="0.25">
      <c r="A706" s="52">
        <v>2007</v>
      </c>
      <c r="B706" s="52" t="s">
        <v>106</v>
      </c>
      <c r="C706" s="52" t="s">
        <v>115</v>
      </c>
      <c r="D706" s="52">
        <v>31102</v>
      </c>
      <c r="E706" s="52">
        <v>23924</v>
      </c>
      <c r="F706" s="52">
        <v>12</v>
      </c>
      <c r="G706" s="52" t="s">
        <v>102</v>
      </c>
      <c r="H706" s="52">
        <v>155320</v>
      </c>
      <c r="I706" s="52" t="s">
        <v>91</v>
      </c>
      <c r="J706" s="52" t="s">
        <v>71</v>
      </c>
      <c r="K706" s="52">
        <v>73.3</v>
      </c>
      <c r="L706" s="52">
        <v>3.3000000000000003E-5</v>
      </c>
      <c r="M706" s="52">
        <v>1</v>
      </c>
      <c r="N706" s="52"/>
      <c r="O706" s="52">
        <v>0</v>
      </c>
      <c r="P706" s="52">
        <v>0</v>
      </c>
      <c r="Q706" s="52">
        <v>21</v>
      </c>
      <c r="R706" s="52"/>
      <c r="S706" s="52">
        <v>0</v>
      </c>
      <c r="T706" s="52">
        <v>0</v>
      </c>
      <c r="U706" s="52">
        <v>310</v>
      </c>
      <c r="V706" s="52">
        <f t="shared" si="31"/>
        <v>375.70354800000001</v>
      </c>
      <c r="W706" s="52">
        <f t="shared" si="32"/>
        <v>375.70354800000001</v>
      </c>
      <c r="X706" s="52">
        <f t="shared" si="33"/>
        <v>0</v>
      </c>
      <c r="Y706" s="52">
        <v>0</v>
      </c>
    </row>
    <row r="707" spans="1:25" x14ac:dyDescent="0.25">
      <c r="A707" s="52">
        <v>2007</v>
      </c>
      <c r="B707" s="52" t="s">
        <v>106</v>
      </c>
      <c r="C707" s="52" t="s">
        <v>115</v>
      </c>
      <c r="D707" s="52">
        <v>31102</v>
      </c>
      <c r="E707" s="52">
        <v>23924</v>
      </c>
      <c r="F707" s="52">
        <v>12</v>
      </c>
      <c r="G707" s="52" t="s">
        <v>102</v>
      </c>
      <c r="H707" s="52">
        <v>4721201</v>
      </c>
      <c r="I707" s="52" t="s">
        <v>91</v>
      </c>
      <c r="J707" s="52" t="s">
        <v>71</v>
      </c>
      <c r="K707" s="52">
        <v>73.3</v>
      </c>
      <c r="L707" s="52">
        <v>3.3000000000000003E-5</v>
      </c>
      <c r="M707" s="52">
        <v>1</v>
      </c>
      <c r="N707" s="52"/>
      <c r="O707" s="52">
        <v>0</v>
      </c>
      <c r="P707" s="52">
        <v>0</v>
      </c>
      <c r="Q707" s="52">
        <v>21</v>
      </c>
      <c r="R707" s="52"/>
      <c r="S707" s="52">
        <v>0</v>
      </c>
      <c r="T707" s="52">
        <v>0</v>
      </c>
      <c r="U707" s="52">
        <v>310</v>
      </c>
      <c r="V707" s="52">
        <f t="shared" ref="V707:V770" si="34">IF(F707=9,((H707*K707*L707*M707)+(H707*O707*P707*Q707)+(H707*S707*T707*U707))/1000, (H707*K707*L707*M707)+(H707*O707*P707*Q707)+(H707*S707*T707*U707))</f>
        <v>11420.113098900001</v>
      </c>
      <c r="W707" s="52">
        <f t="shared" ref="W707:W770" si="35">(V707-((O707*H707*P707*Q707)+(S707*H707*T707*U707))/M707)</f>
        <v>11420.113098900001</v>
      </c>
      <c r="X707" s="52">
        <f t="shared" si="33"/>
        <v>0</v>
      </c>
      <c r="Y707" s="52">
        <v>0</v>
      </c>
    </row>
    <row r="708" spans="1:25" x14ac:dyDescent="0.25">
      <c r="A708" s="52">
        <v>2007</v>
      </c>
      <c r="B708" s="52" t="s">
        <v>106</v>
      </c>
      <c r="C708" s="52" t="s">
        <v>115</v>
      </c>
      <c r="D708" s="52">
        <v>31102</v>
      </c>
      <c r="E708" s="52">
        <v>23924</v>
      </c>
      <c r="F708" s="52">
        <v>12</v>
      </c>
      <c r="G708" s="52" t="s">
        <v>102</v>
      </c>
      <c r="H708" s="52">
        <v>321931</v>
      </c>
      <c r="I708" s="52" t="s">
        <v>91</v>
      </c>
      <c r="J708" s="52" t="s">
        <v>71</v>
      </c>
      <c r="K708" s="52">
        <v>73.3</v>
      </c>
      <c r="L708" s="52">
        <v>3.3000000000000003E-5</v>
      </c>
      <c r="M708" s="52">
        <v>1</v>
      </c>
      <c r="N708" s="52"/>
      <c r="O708" s="52">
        <v>0</v>
      </c>
      <c r="P708" s="52">
        <v>0</v>
      </c>
      <c r="Q708" s="52">
        <v>21</v>
      </c>
      <c r="R708" s="52"/>
      <c r="S708" s="52">
        <v>0</v>
      </c>
      <c r="T708" s="52">
        <v>0</v>
      </c>
      <c r="U708" s="52">
        <v>310</v>
      </c>
      <c r="V708" s="52">
        <f t="shared" si="34"/>
        <v>778.71889590000012</v>
      </c>
      <c r="W708" s="52">
        <f t="shared" si="35"/>
        <v>778.71889590000012</v>
      </c>
      <c r="X708" s="52">
        <f t="shared" si="33"/>
        <v>0</v>
      </c>
      <c r="Y708" s="52">
        <v>0</v>
      </c>
    </row>
    <row r="709" spans="1:25" x14ac:dyDescent="0.25">
      <c r="A709" s="52">
        <v>2007</v>
      </c>
      <c r="B709" s="52" t="s">
        <v>106</v>
      </c>
      <c r="C709" s="52" t="s">
        <v>115</v>
      </c>
      <c r="D709" s="52">
        <v>31102</v>
      </c>
      <c r="E709" s="52">
        <v>23924</v>
      </c>
      <c r="F709" s="52">
        <v>12</v>
      </c>
      <c r="G709" s="52" t="s">
        <v>102</v>
      </c>
      <c r="H709" s="52">
        <v>300000</v>
      </c>
      <c r="I709" s="52" t="s">
        <v>91</v>
      </c>
      <c r="J709" s="52" t="s">
        <v>71</v>
      </c>
      <c r="K709" s="52">
        <v>73.3</v>
      </c>
      <c r="L709" s="52">
        <v>3.3000000000000003E-5</v>
      </c>
      <c r="M709" s="52">
        <v>1</v>
      </c>
      <c r="N709" s="52"/>
      <c r="O709" s="52">
        <v>0</v>
      </c>
      <c r="P709" s="52">
        <v>0</v>
      </c>
      <c r="Q709" s="52">
        <v>21</v>
      </c>
      <c r="R709" s="52"/>
      <c r="S709" s="52">
        <v>0</v>
      </c>
      <c r="T709" s="52">
        <v>0</v>
      </c>
      <c r="U709" s="52">
        <v>310</v>
      </c>
      <c r="V709" s="52">
        <f t="shared" si="34"/>
        <v>725.67000000000007</v>
      </c>
      <c r="W709" s="52">
        <f t="shared" si="35"/>
        <v>725.67000000000007</v>
      </c>
      <c r="X709" s="52">
        <f t="shared" si="33"/>
        <v>0</v>
      </c>
      <c r="Y709" s="52">
        <v>0</v>
      </c>
    </row>
    <row r="710" spans="1:25" x14ac:dyDescent="0.25">
      <c r="A710" s="52">
        <v>2007</v>
      </c>
      <c r="B710" s="52" t="s">
        <v>106</v>
      </c>
      <c r="C710" s="52" t="s">
        <v>115</v>
      </c>
      <c r="D710" s="52">
        <v>31102</v>
      </c>
      <c r="E710" s="52">
        <v>23924</v>
      </c>
      <c r="F710" s="52">
        <v>12</v>
      </c>
      <c r="G710" s="52" t="s">
        <v>102</v>
      </c>
      <c r="H710" s="52">
        <v>471055.3</v>
      </c>
      <c r="I710" s="52" t="s">
        <v>91</v>
      </c>
      <c r="J710" s="52" t="s">
        <v>71</v>
      </c>
      <c r="K710" s="52">
        <v>73.3</v>
      </c>
      <c r="L710" s="52">
        <v>3.3000000000000003E-5</v>
      </c>
      <c r="M710" s="52">
        <v>1</v>
      </c>
      <c r="N710" s="52"/>
      <c r="O710" s="52">
        <v>0</v>
      </c>
      <c r="P710" s="52">
        <v>0</v>
      </c>
      <c r="Q710" s="52">
        <v>21</v>
      </c>
      <c r="R710" s="52"/>
      <c r="S710" s="52">
        <v>0</v>
      </c>
      <c r="T710" s="52">
        <v>0</v>
      </c>
      <c r="U710" s="52">
        <v>310</v>
      </c>
      <c r="V710" s="52">
        <f t="shared" si="34"/>
        <v>1139.43566517</v>
      </c>
      <c r="W710" s="52">
        <f t="shared" si="35"/>
        <v>1139.43566517</v>
      </c>
      <c r="X710" s="52">
        <f t="shared" si="33"/>
        <v>0</v>
      </c>
      <c r="Y710" s="52">
        <v>0</v>
      </c>
    </row>
    <row r="711" spans="1:25" x14ac:dyDescent="0.25">
      <c r="A711" s="52">
        <v>2007</v>
      </c>
      <c r="B711" s="52" t="s">
        <v>106</v>
      </c>
      <c r="C711" s="52" t="s">
        <v>115</v>
      </c>
      <c r="D711" s="52">
        <v>31102</v>
      </c>
      <c r="E711" s="52">
        <v>23924</v>
      </c>
      <c r="F711" s="52">
        <v>12</v>
      </c>
      <c r="G711" s="52" t="s">
        <v>102</v>
      </c>
      <c r="H711" s="52">
        <v>281299</v>
      </c>
      <c r="I711" s="52" t="s">
        <v>91</v>
      </c>
      <c r="J711" s="52" t="s">
        <v>71</v>
      </c>
      <c r="K711" s="52">
        <v>73.3</v>
      </c>
      <c r="L711" s="52">
        <v>3.3000000000000003E-5</v>
      </c>
      <c r="M711" s="52">
        <v>1</v>
      </c>
      <c r="N711" s="52"/>
      <c r="O711" s="52">
        <v>0</v>
      </c>
      <c r="P711" s="52">
        <v>0</v>
      </c>
      <c r="Q711" s="52">
        <v>21</v>
      </c>
      <c r="R711" s="52"/>
      <c r="S711" s="52">
        <v>0</v>
      </c>
      <c r="T711" s="52">
        <v>0</v>
      </c>
      <c r="U711" s="52">
        <v>310</v>
      </c>
      <c r="V711" s="52">
        <f t="shared" si="34"/>
        <v>680.43415110000001</v>
      </c>
      <c r="W711" s="52">
        <f t="shared" si="35"/>
        <v>680.43415110000001</v>
      </c>
      <c r="X711" s="52">
        <f t="shared" si="33"/>
        <v>0</v>
      </c>
      <c r="Y711" s="52">
        <v>0</v>
      </c>
    </row>
    <row r="712" spans="1:25" x14ac:dyDescent="0.25">
      <c r="A712" s="52">
        <v>2007</v>
      </c>
      <c r="B712" s="52" t="s">
        <v>106</v>
      </c>
      <c r="C712" s="52" t="s">
        <v>115</v>
      </c>
      <c r="D712" s="52">
        <v>31102</v>
      </c>
      <c r="E712" s="52">
        <v>23924</v>
      </c>
      <c r="F712" s="52">
        <v>12</v>
      </c>
      <c r="G712" s="52" t="s">
        <v>102</v>
      </c>
      <c r="H712" s="52">
        <v>58318.54</v>
      </c>
      <c r="I712" s="52" t="s">
        <v>91</v>
      </c>
      <c r="J712" s="52" t="s">
        <v>71</v>
      </c>
      <c r="K712" s="52">
        <v>73.3</v>
      </c>
      <c r="L712" s="52">
        <v>3.3000000000000003E-5</v>
      </c>
      <c r="M712" s="52">
        <v>1</v>
      </c>
      <c r="N712" s="52"/>
      <c r="O712" s="52">
        <v>0</v>
      </c>
      <c r="P712" s="52">
        <v>0</v>
      </c>
      <c r="Q712" s="52">
        <v>21</v>
      </c>
      <c r="R712" s="52"/>
      <c r="S712" s="52">
        <v>0</v>
      </c>
      <c r="T712" s="52">
        <v>0</v>
      </c>
      <c r="U712" s="52">
        <v>310</v>
      </c>
      <c r="V712" s="52">
        <f t="shared" si="34"/>
        <v>141.06671640600001</v>
      </c>
      <c r="W712" s="52">
        <f t="shared" si="35"/>
        <v>141.06671640600001</v>
      </c>
      <c r="X712" s="52">
        <f t="shared" si="33"/>
        <v>0</v>
      </c>
      <c r="Y712" s="52">
        <v>0</v>
      </c>
    </row>
    <row r="713" spans="1:25" x14ac:dyDescent="0.25">
      <c r="A713" s="52">
        <v>2007</v>
      </c>
      <c r="B713" s="52" t="s">
        <v>106</v>
      </c>
      <c r="C713" s="52" t="s">
        <v>115</v>
      </c>
      <c r="D713" s="52">
        <v>31102</v>
      </c>
      <c r="E713" s="52">
        <v>23924</v>
      </c>
      <c r="F713" s="52">
        <v>12</v>
      </c>
      <c r="G713" s="52" t="s">
        <v>102</v>
      </c>
      <c r="H713" s="52">
        <v>51876</v>
      </c>
      <c r="I713" s="52" t="s">
        <v>91</v>
      </c>
      <c r="J713" s="52" t="s">
        <v>71</v>
      </c>
      <c r="K713" s="52">
        <v>73.3</v>
      </c>
      <c r="L713" s="52">
        <v>3.3000000000000003E-5</v>
      </c>
      <c r="M713" s="52">
        <v>1</v>
      </c>
      <c r="N713" s="52"/>
      <c r="O713" s="52">
        <v>0</v>
      </c>
      <c r="P713" s="52">
        <v>0</v>
      </c>
      <c r="Q713" s="52">
        <v>21</v>
      </c>
      <c r="R713" s="52"/>
      <c r="S713" s="52">
        <v>0</v>
      </c>
      <c r="T713" s="52">
        <v>0</v>
      </c>
      <c r="U713" s="52">
        <v>310</v>
      </c>
      <c r="V713" s="52">
        <f t="shared" si="34"/>
        <v>125.4828564</v>
      </c>
      <c r="W713" s="52">
        <f t="shared" si="35"/>
        <v>125.4828564</v>
      </c>
      <c r="X713" s="52">
        <f t="shared" si="33"/>
        <v>0</v>
      </c>
      <c r="Y713" s="52">
        <v>0</v>
      </c>
    </row>
    <row r="714" spans="1:25" x14ac:dyDescent="0.25">
      <c r="A714" s="52">
        <v>2007</v>
      </c>
      <c r="B714" s="52" t="s">
        <v>106</v>
      </c>
      <c r="C714" s="52" t="s">
        <v>115</v>
      </c>
      <c r="D714" s="52">
        <v>31102</v>
      </c>
      <c r="E714" s="52">
        <v>23924</v>
      </c>
      <c r="F714" s="52">
        <v>12</v>
      </c>
      <c r="G714" s="52" t="s">
        <v>102</v>
      </c>
      <c r="H714" s="52">
        <v>4970933</v>
      </c>
      <c r="I714" s="52" t="s">
        <v>91</v>
      </c>
      <c r="J714" s="52" t="s">
        <v>71</v>
      </c>
      <c r="K714" s="52">
        <v>73.3</v>
      </c>
      <c r="L714" s="52">
        <v>3.3000000000000003E-5</v>
      </c>
      <c r="M714" s="52">
        <v>1</v>
      </c>
      <c r="N714" s="52"/>
      <c r="O714" s="52">
        <v>0</v>
      </c>
      <c r="P714" s="52">
        <v>0</v>
      </c>
      <c r="Q714" s="52">
        <v>21</v>
      </c>
      <c r="R714" s="52"/>
      <c r="S714" s="52">
        <v>0</v>
      </c>
      <c r="T714" s="52">
        <v>0</v>
      </c>
      <c r="U714" s="52">
        <v>310</v>
      </c>
      <c r="V714" s="52">
        <f t="shared" si="34"/>
        <v>12024.1898337</v>
      </c>
      <c r="W714" s="52">
        <f t="shared" si="35"/>
        <v>12024.1898337</v>
      </c>
      <c r="X714" s="52">
        <f t="shared" si="33"/>
        <v>0</v>
      </c>
      <c r="Y714" s="52">
        <v>0</v>
      </c>
    </row>
    <row r="715" spans="1:25" x14ac:dyDescent="0.25">
      <c r="A715" s="52">
        <v>2007</v>
      </c>
      <c r="B715" s="52" t="s">
        <v>106</v>
      </c>
      <c r="C715" s="52" t="s">
        <v>115</v>
      </c>
      <c r="D715" s="52">
        <v>31102</v>
      </c>
      <c r="E715" s="52">
        <v>23924</v>
      </c>
      <c r="F715" s="52">
        <v>12</v>
      </c>
      <c r="G715" s="52" t="s">
        <v>102</v>
      </c>
      <c r="H715" s="52">
        <v>5428722</v>
      </c>
      <c r="I715" s="52" t="s">
        <v>91</v>
      </c>
      <c r="J715" s="52" t="s">
        <v>71</v>
      </c>
      <c r="K715" s="52">
        <v>73.3</v>
      </c>
      <c r="L715" s="52">
        <v>3.3000000000000003E-5</v>
      </c>
      <c r="M715" s="52">
        <v>1</v>
      </c>
      <c r="N715" s="52"/>
      <c r="O715" s="52">
        <v>0</v>
      </c>
      <c r="P715" s="52">
        <v>0</v>
      </c>
      <c r="Q715" s="52">
        <v>21</v>
      </c>
      <c r="R715" s="52"/>
      <c r="S715" s="52">
        <v>0</v>
      </c>
      <c r="T715" s="52">
        <v>0</v>
      </c>
      <c r="U715" s="52">
        <v>310</v>
      </c>
      <c r="V715" s="52">
        <f t="shared" si="34"/>
        <v>13131.535645800001</v>
      </c>
      <c r="W715" s="52">
        <f t="shared" si="35"/>
        <v>13131.535645800001</v>
      </c>
      <c r="X715" s="52">
        <f t="shared" si="33"/>
        <v>0</v>
      </c>
      <c r="Y715" s="52">
        <v>0</v>
      </c>
    </row>
    <row r="716" spans="1:25" x14ac:dyDescent="0.25">
      <c r="A716" s="52">
        <v>2007</v>
      </c>
      <c r="B716" s="52" t="s">
        <v>106</v>
      </c>
      <c r="C716" s="52" t="s">
        <v>115</v>
      </c>
      <c r="D716" s="52">
        <v>31102</v>
      </c>
      <c r="E716" s="52">
        <v>23924</v>
      </c>
      <c r="F716" s="52">
        <v>12</v>
      </c>
      <c r="G716" s="52" t="s">
        <v>102</v>
      </c>
      <c r="H716" s="52">
        <v>146104.9</v>
      </c>
      <c r="I716" s="52" t="s">
        <v>91</v>
      </c>
      <c r="J716" s="52" t="s">
        <v>71</v>
      </c>
      <c r="K716" s="52">
        <v>73.3</v>
      </c>
      <c r="L716" s="52">
        <v>3.3000000000000003E-5</v>
      </c>
      <c r="M716" s="52">
        <v>1</v>
      </c>
      <c r="N716" s="52"/>
      <c r="O716" s="52">
        <v>0</v>
      </c>
      <c r="P716" s="52">
        <v>0</v>
      </c>
      <c r="Q716" s="52">
        <v>21</v>
      </c>
      <c r="R716" s="52"/>
      <c r="S716" s="52">
        <v>0</v>
      </c>
      <c r="T716" s="52">
        <v>0</v>
      </c>
      <c r="U716" s="52">
        <v>310</v>
      </c>
      <c r="V716" s="52">
        <f t="shared" si="34"/>
        <v>353.41314261000002</v>
      </c>
      <c r="W716" s="52">
        <f t="shared" si="35"/>
        <v>353.41314261000002</v>
      </c>
      <c r="X716" s="52">
        <f t="shared" si="33"/>
        <v>0</v>
      </c>
      <c r="Y716" s="52">
        <v>0</v>
      </c>
    </row>
    <row r="717" spans="1:25" x14ac:dyDescent="0.25">
      <c r="A717" s="52">
        <v>2007</v>
      </c>
      <c r="B717" s="52" t="s">
        <v>106</v>
      </c>
      <c r="C717" s="52" t="s">
        <v>115</v>
      </c>
      <c r="D717" s="52">
        <v>31102</v>
      </c>
      <c r="E717" s="52">
        <v>23924</v>
      </c>
      <c r="F717" s="52">
        <v>12</v>
      </c>
      <c r="G717" s="52" t="s">
        <v>102</v>
      </c>
      <c r="H717" s="52">
        <v>2280424</v>
      </c>
      <c r="I717" s="52" t="s">
        <v>91</v>
      </c>
      <c r="J717" s="52" t="s">
        <v>71</v>
      </c>
      <c r="K717" s="52">
        <v>73.3</v>
      </c>
      <c r="L717" s="52">
        <v>3.3000000000000003E-5</v>
      </c>
      <c r="M717" s="52">
        <v>1</v>
      </c>
      <c r="N717" s="52"/>
      <c r="O717" s="52">
        <v>0</v>
      </c>
      <c r="P717" s="52">
        <v>0</v>
      </c>
      <c r="Q717" s="52">
        <v>21</v>
      </c>
      <c r="R717" s="52"/>
      <c r="S717" s="52">
        <v>0</v>
      </c>
      <c r="T717" s="52">
        <v>0</v>
      </c>
      <c r="U717" s="52">
        <v>310</v>
      </c>
      <c r="V717" s="52">
        <f t="shared" si="34"/>
        <v>5516.1176136000004</v>
      </c>
      <c r="W717" s="52">
        <f t="shared" si="35"/>
        <v>5516.1176136000004</v>
      </c>
      <c r="X717" s="52">
        <f t="shared" si="33"/>
        <v>0</v>
      </c>
      <c r="Y717" s="52">
        <v>0</v>
      </c>
    </row>
    <row r="718" spans="1:25" x14ac:dyDescent="0.25">
      <c r="A718" s="52">
        <v>2007</v>
      </c>
      <c r="B718" s="52" t="s">
        <v>106</v>
      </c>
      <c r="C718" s="52" t="s">
        <v>115</v>
      </c>
      <c r="D718" s="52">
        <v>31102</v>
      </c>
      <c r="E718" s="52">
        <v>23924</v>
      </c>
      <c r="F718" s="52">
        <v>12</v>
      </c>
      <c r="G718" s="52" t="s">
        <v>102</v>
      </c>
      <c r="H718" s="52">
        <v>1005844</v>
      </c>
      <c r="I718" s="52" t="s">
        <v>91</v>
      </c>
      <c r="J718" s="52" t="s">
        <v>71</v>
      </c>
      <c r="K718" s="52">
        <v>73.3</v>
      </c>
      <c r="L718" s="52">
        <v>3.3000000000000003E-5</v>
      </c>
      <c r="M718" s="52">
        <v>1</v>
      </c>
      <c r="N718" s="52"/>
      <c r="O718" s="52">
        <v>0</v>
      </c>
      <c r="P718" s="52">
        <v>0</v>
      </c>
      <c r="Q718" s="52">
        <v>21</v>
      </c>
      <c r="R718" s="52"/>
      <c r="S718" s="52">
        <v>0</v>
      </c>
      <c r="T718" s="52">
        <v>0</v>
      </c>
      <c r="U718" s="52">
        <v>310</v>
      </c>
      <c r="V718" s="52">
        <f t="shared" si="34"/>
        <v>2433.0360516000001</v>
      </c>
      <c r="W718" s="52">
        <f t="shared" si="35"/>
        <v>2433.0360516000001</v>
      </c>
      <c r="X718" s="52">
        <f t="shared" si="33"/>
        <v>0</v>
      </c>
      <c r="Y718" s="52">
        <v>0</v>
      </c>
    </row>
    <row r="719" spans="1:25" x14ac:dyDescent="0.25">
      <c r="A719" s="52">
        <v>2007</v>
      </c>
      <c r="B719" s="52" t="s">
        <v>106</v>
      </c>
      <c r="C719" s="52" t="s">
        <v>115</v>
      </c>
      <c r="D719" s="52">
        <v>31102</v>
      </c>
      <c r="E719" s="52">
        <v>23924</v>
      </c>
      <c r="F719" s="52">
        <v>12</v>
      </c>
      <c r="G719" s="52" t="s">
        <v>102</v>
      </c>
      <c r="H719" s="52">
        <v>1223795</v>
      </c>
      <c r="I719" s="52" t="s">
        <v>91</v>
      </c>
      <c r="J719" s="52" t="s">
        <v>71</v>
      </c>
      <c r="K719" s="52">
        <v>73.3</v>
      </c>
      <c r="L719" s="52">
        <v>3.3000000000000003E-5</v>
      </c>
      <c r="M719" s="52">
        <v>1</v>
      </c>
      <c r="N719" s="52"/>
      <c r="O719" s="52">
        <v>0</v>
      </c>
      <c r="P719" s="52">
        <v>0</v>
      </c>
      <c r="Q719" s="52">
        <v>21</v>
      </c>
      <c r="R719" s="52"/>
      <c r="S719" s="52">
        <v>0</v>
      </c>
      <c r="T719" s="52">
        <v>0</v>
      </c>
      <c r="U719" s="52">
        <v>310</v>
      </c>
      <c r="V719" s="52">
        <f t="shared" si="34"/>
        <v>2960.2377255000001</v>
      </c>
      <c r="W719" s="52">
        <f t="shared" si="35"/>
        <v>2960.2377255000001</v>
      </c>
      <c r="X719" s="52">
        <f t="shared" si="33"/>
        <v>0</v>
      </c>
      <c r="Y719" s="52">
        <v>0</v>
      </c>
    </row>
    <row r="720" spans="1:25" x14ac:dyDescent="0.25">
      <c r="A720" s="52">
        <v>2007</v>
      </c>
      <c r="B720" s="52" t="s">
        <v>106</v>
      </c>
      <c r="C720" s="52" t="s">
        <v>115</v>
      </c>
      <c r="D720" s="52">
        <v>31102</v>
      </c>
      <c r="E720" s="52">
        <v>23924</v>
      </c>
      <c r="F720" s="52">
        <v>12</v>
      </c>
      <c r="G720" s="52" t="s">
        <v>102</v>
      </c>
      <c r="H720" s="52">
        <v>37962.1</v>
      </c>
      <c r="I720" s="52" t="s">
        <v>91</v>
      </c>
      <c r="J720" s="52" t="s">
        <v>71</v>
      </c>
      <c r="K720" s="52">
        <v>73.3</v>
      </c>
      <c r="L720" s="52">
        <v>3.3000000000000003E-5</v>
      </c>
      <c r="M720" s="52">
        <v>1</v>
      </c>
      <c r="N720" s="52"/>
      <c r="O720" s="52">
        <v>0</v>
      </c>
      <c r="P720" s="52">
        <v>0</v>
      </c>
      <c r="Q720" s="52">
        <v>21</v>
      </c>
      <c r="R720" s="52"/>
      <c r="S720" s="52">
        <v>0</v>
      </c>
      <c r="T720" s="52">
        <v>0</v>
      </c>
      <c r="U720" s="52">
        <v>310</v>
      </c>
      <c r="V720" s="52">
        <f t="shared" si="34"/>
        <v>91.826523690000002</v>
      </c>
      <c r="W720" s="52">
        <f t="shared" si="35"/>
        <v>91.826523690000002</v>
      </c>
      <c r="X720" s="52">
        <f t="shared" si="33"/>
        <v>0</v>
      </c>
      <c r="Y720" s="52">
        <v>0</v>
      </c>
    </row>
    <row r="721" spans="1:25" x14ac:dyDescent="0.25">
      <c r="A721" s="52">
        <v>2007</v>
      </c>
      <c r="B721" s="52" t="s">
        <v>106</v>
      </c>
      <c r="C721" s="52" t="s">
        <v>115</v>
      </c>
      <c r="D721" s="52">
        <v>31102</v>
      </c>
      <c r="E721" s="52">
        <v>23924</v>
      </c>
      <c r="F721" s="52">
        <v>12</v>
      </c>
      <c r="G721" s="52" t="s">
        <v>102</v>
      </c>
      <c r="H721" s="52">
        <v>24637.9</v>
      </c>
      <c r="I721" s="52" t="s">
        <v>91</v>
      </c>
      <c r="J721" s="52" t="s">
        <v>71</v>
      </c>
      <c r="K721" s="52">
        <v>73.3</v>
      </c>
      <c r="L721" s="52">
        <v>3.3000000000000003E-5</v>
      </c>
      <c r="M721" s="52">
        <v>1</v>
      </c>
      <c r="N721" s="52"/>
      <c r="O721" s="52">
        <v>0</v>
      </c>
      <c r="P721" s="52">
        <v>0</v>
      </c>
      <c r="Q721" s="52">
        <v>21</v>
      </c>
      <c r="R721" s="52"/>
      <c r="S721" s="52">
        <v>0</v>
      </c>
      <c r="T721" s="52">
        <v>0</v>
      </c>
      <c r="U721" s="52">
        <v>310</v>
      </c>
      <c r="V721" s="52">
        <f t="shared" si="34"/>
        <v>59.596616310000009</v>
      </c>
      <c r="W721" s="52">
        <f t="shared" si="35"/>
        <v>59.596616310000009</v>
      </c>
      <c r="X721" s="52">
        <f t="shared" si="33"/>
        <v>0</v>
      </c>
      <c r="Y721" s="52">
        <v>0</v>
      </c>
    </row>
    <row r="722" spans="1:25" x14ac:dyDescent="0.25">
      <c r="A722" s="52">
        <v>2007</v>
      </c>
      <c r="B722" s="52" t="s">
        <v>106</v>
      </c>
      <c r="C722" s="52" t="s">
        <v>115</v>
      </c>
      <c r="D722" s="52">
        <v>31102</v>
      </c>
      <c r="E722" s="52">
        <v>23924</v>
      </c>
      <c r="F722" s="52">
        <v>12</v>
      </c>
      <c r="G722" s="52" t="s">
        <v>102</v>
      </c>
      <c r="H722" s="52">
        <v>177023</v>
      </c>
      <c r="I722" s="52" t="s">
        <v>91</v>
      </c>
      <c r="J722" s="52" t="s">
        <v>71</v>
      </c>
      <c r="K722" s="52">
        <v>73.3</v>
      </c>
      <c r="L722" s="52">
        <v>3.3000000000000003E-5</v>
      </c>
      <c r="M722" s="52">
        <v>1</v>
      </c>
      <c r="N722" s="52"/>
      <c r="O722" s="52">
        <v>0</v>
      </c>
      <c r="P722" s="52">
        <v>0</v>
      </c>
      <c r="Q722" s="52">
        <v>21</v>
      </c>
      <c r="R722" s="52"/>
      <c r="S722" s="52">
        <v>0</v>
      </c>
      <c r="T722" s="52">
        <v>0</v>
      </c>
      <c r="U722" s="52">
        <v>310</v>
      </c>
      <c r="V722" s="52">
        <f t="shared" si="34"/>
        <v>428.20093470000006</v>
      </c>
      <c r="W722" s="52">
        <f t="shared" si="35"/>
        <v>428.20093470000006</v>
      </c>
      <c r="X722" s="52">
        <f t="shared" si="33"/>
        <v>0</v>
      </c>
      <c r="Y722" s="52">
        <v>0</v>
      </c>
    </row>
    <row r="723" spans="1:25" x14ac:dyDescent="0.25">
      <c r="A723" s="52">
        <v>2007</v>
      </c>
      <c r="B723" s="52" t="s">
        <v>106</v>
      </c>
      <c r="C723" s="52" t="s">
        <v>115</v>
      </c>
      <c r="D723" s="52">
        <v>31102</v>
      </c>
      <c r="E723" s="52">
        <v>23924</v>
      </c>
      <c r="F723" s="52">
        <v>12</v>
      </c>
      <c r="G723" s="52" t="s">
        <v>102</v>
      </c>
      <c r="H723" s="52">
        <v>55684</v>
      </c>
      <c r="I723" s="52" t="s">
        <v>91</v>
      </c>
      <c r="J723" s="52" t="s">
        <v>71</v>
      </c>
      <c r="K723" s="52">
        <v>73.3</v>
      </c>
      <c r="L723" s="52">
        <v>3.3000000000000003E-5</v>
      </c>
      <c r="M723" s="52">
        <v>1</v>
      </c>
      <c r="N723" s="52"/>
      <c r="O723" s="52">
        <v>0</v>
      </c>
      <c r="P723" s="52">
        <v>0</v>
      </c>
      <c r="Q723" s="52">
        <v>21</v>
      </c>
      <c r="R723" s="52"/>
      <c r="S723" s="52">
        <v>0</v>
      </c>
      <c r="T723" s="52">
        <v>0</v>
      </c>
      <c r="U723" s="52">
        <v>310</v>
      </c>
      <c r="V723" s="52">
        <f t="shared" si="34"/>
        <v>134.6940276</v>
      </c>
      <c r="W723" s="52">
        <f t="shared" si="35"/>
        <v>134.6940276</v>
      </c>
      <c r="X723" s="52">
        <f t="shared" si="33"/>
        <v>0</v>
      </c>
      <c r="Y723" s="52">
        <v>0</v>
      </c>
    </row>
    <row r="724" spans="1:25" x14ac:dyDescent="0.25">
      <c r="A724" s="52">
        <v>2007</v>
      </c>
      <c r="B724" s="52" t="s">
        <v>106</v>
      </c>
      <c r="C724" s="52" t="s">
        <v>115</v>
      </c>
      <c r="D724" s="52">
        <v>31102</v>
      </c>
      <c r="E724" s="52">
        <v>23924</v>
      </c>
      <c r="F724" s="52">
        <v>12</v>
      </c>
      <c r="G724" s="52" t="s">
        <v>102</v>
      </c>
      <c r="H724" s="52">
        <v>1392970</v>
      </c>
      <c r="I724" s="52" t="s">
        <v>91</v>
      </c>
      <c r="J724" s="52" t="s">
        <v>71</v>
      </c>
      <c r="K724" s="52">
        <v>73.3</v>
      </c>
      <c r="L724" s="52">
        <v>3.3000000000000003E-5</v>
      </c>
      <c r="M724" s="52">
        <v>1</v>
      </c>
      <c r="N724" s="52"/>
      <c r="O724" s="52">
        <v>0</v>
      </c>
      <c r="P724" s="52">
        <v>0</v>
      </c>
      <c r="Q724" s="52">
        <v>21</v>
      </c>
      <c r="R724" s="52"/>
      <c r="S724" s="52">
        <v>0</v>
      </c>
      <c r="T724" s="52">
        <v>0</v>
      </c>
      <c r="U724" s="52">
        <v>310</v>
      </c>
      <c r="V724" s="52">
        <f t="shared" si="34"/>
        <v>3369.4551330000004</v>
      </c>
      <c r="W724" s="52">
        <f t="shared" si="35"/>
        <v>3369.4551330000004</v>
      </c>
      <c r="X724" s="52">
        <f t="shared" si="33"/>
        <v>0</v>
      </c>
      <c r="Y724" s="52">
        <v>0</v>
      </c>
    </row>
    <row r="725" spans="1:25" x14ac:dyDescent="0.25">
      <c r="A725" s="52">
        <v>2007</v>
      </c>
      <c r="B725" s="52" t="s">
        <v>106</v>
      </c>
      <c r="C725" s="52" t="s">
        <v>115</v>
      </c>
      <c r="D725" s="52">
        <v>31102</v>
      </c>
      <c r="E725" s="52">
        <v>23924</v>
      </c>
      <c r="F725" s="52">
        <v>12</v>
      </c>
      <c r="G725" s="52" t="s">
        <v>102</v>
      </c>
      <c r="H725" s="52">
        <v>107133</v>
      </c>
      <c r="I725" s="52" t="s">
        <v>91</v>
      </c>
      <c r="J725" s="52" t="s">
        <v>71</v>
      </c>
      <c r="K725" s="52">
        <v>73.3</v>
      </c>
      <c r="L725" s="52">
        <v>3.3000000000000003E-5</v>
      </c>
      <c r="M725" s="52">
        <v>1</v>
      </c>
      <c r="N725" s="52"/>
      <c r="O725" s="52">
        <v>0</v>
      </c>
      <c r="P725" s="52">
        <v>0</v>
      </c>
      <c r="Q725" s="52">
        <v>21</v>
      </c>
      <c r="R725" s="52"/>
      <c r="S725" s="52">
        <v>0</v>
      </c>
      <c r="T725" s="52">
        <v>0</v>
      </c>
      <c r="U725" s="52">
        <v>310</v>
      </c>
      <c r="V725" s="52">
        <f t="shared" si="34"/>
        <v>259.14401370000002</v>
      </c>
      <c r="W725" s="52">
        <f t="shared" si="35"/>
        <v>259.14401370000002</v>
      </c>
      <c r="X725" s="52">
        <f t="shared" si="33"/>
        <v>0</v>
      </c>
      <c r="Y725" s="52">
        <v>0</v>
      </c>
    </row>
    <row r="726" spans="1:25" x14ac:dyDescent="0.25">
      <c r="A726" s="52">
        <v>2007</v>
      </c>
      <c r="B726" s="52" t="s">
        <v>106</v>
      </c>
      <c r="C726" s="52" t="s">
        <v>115</v>
      </c>
      <c r="D726" s="52">
        <v>31102</v>
      </c>
      <c r="E726" s="52">
        <v>23924</v>
      </c>
      <c r="F726" s="52">
        <v>12</v>
      </c>
      <c r="G726" s="52" t="s">
        <v>102</v>
      </c>
      <c r="H726" s="52">
        <v>142339.20000000001</v>
      </c>
      <c r="I726" s="52" t="s">
        <v>91</v>
      </c>
      <c r="J726" s="52" t="s">
        <v>71</v>
      </c>
      <c r="K726" s="52">
        <v>73.3</v>
      </c>
      <c r="L726" s="52">
        <v>3.3000000000000003E-5</v>
      </c>
      <c r="M726" s="52">
        <v>1</v>
      </c>
      <c r="N726" s="52"/>
      <c r="O726" s="52">
        <v>0</v>
      </c>
      <c r="P726" s="52">
        <v>0</v>
      </c>
      <c r="Q726" s="52">
        <v>21</v>
      </c>
      <c r="R726" s="52"/>
      <c r="S726" s="52">
        <v>0</v>
      </c>
      <c r="T726" s="52">
        <v>0</v>
      </c>
      <c r="U726" s="52">
        <v>310</v>
      </c>
      <c r="V726" s="52">
        <f t="shared" si="34"/>
        <v>344.30429088000005</v>
      </c>
      <c r="W726" s="52">
        <f t="shared" si="35"/>
        <v>344.30429088000005</v>
      </c>
      <c r="X726" s="52">
        <f t="shared" si="33"/>
        <v>0</v>
      </c>
      <c r="Y726" s="52">
        <v>0</v>
      </c>
    </row>
    <row r="727" spans="1:25" x14ac:dyDescent="0.25">
      <c r="A727" s="52">
        <v>2007</v>
      </c>
      <c r="B727" s="52" t="s">
        <v>106</v>
      </c>
      <c r="C727" s="52" t="s">
        <v>115</v>
      </c>
      <c r="D727" s="52">
        <v>31102</v>
      </c>
      <c r="E727" s="52">
        <v>23924</v>
      </c>
      <c r="F727" s="52">
        <v>12</v>
      </c>
      <c r="G727" s="52" t="s">
        <v>102</v>
      </c>
      <c r="H727" s="52">
        <v>1547</v>
      </c>
      <c r="I727" s="52" t="s">
        <v>91</v>
      </c>
      <c r="J727" s="52" t="s">
        <v>71</v>
      </c>
      <c r="K727" s="52">
        <v>73.3</v>
      </c>
      <c r="L727" s="52">
        <v>3.3000000000000003E-5</v>
      </c>
      <c r="M727" s="52">
        <v>1</v>
      </c>
      <c r="N727" s="52"/>
      <c r="O727" s="52">
        <v>0</v>
      </c>
      <c r="P727" s="52">
        <v>0</v>
      </c>
      <c r="Q727" s="52">
        <v>21</v>
      </c>
      <c r="R727" s="52"/>
      <c r="S727" s="52">
        <v>0</v>
      </c>
      <c r="T727" s="52">
        <v>0</v>
      </c>
      <c r="U727" s="52">
        <v>310</v>
      </c>
      <c r="V727" s="52">
        <f t="shared" si="34"/>
        <v>3.7420382999999999</v>
      </c>
      <c r="W727" s="52">
        <f t="shared" si="35"/>
        <v>3.7420382999999999</v>
      </c>
      <c r="X727" s="52">
        <f t="shared" si="33"/>
        <v>0</v>
      </c>
      <c r="Y727" s="52">
        <v>0</v>
      </c>
    </row>
    <row r="728" spans="1:25" x14ac:dyDescent="0.25">
      <c r="A728" s="52">
        <v>2007</v>
      </c>
      <c r="B728" s="52" t="s">
        <v>106</v>
      </c>
      <c r="C728" s="52" t="s">
        <v>115</v>
      </c>
      <c r="D728" s="52">
        <v>31102</v>
      </c>
      <c r="E728" s="52">
        <v>23924</v>
      </c>
      <c r="F728" s="52">
        <v>12</v>
      </c>
      <c r="G728" s="52" t="s">
        <v>102</v>
      </c>
      <c r="H728" s="52">
        <v>569862.5</v>
      </c>
      <c r="I728" s="52" t="s">
        <v>91</v>
      </c>
      <c r="J728" s="52" t="s">
        <v>71</v>
      </c>
      <c r="K728" s="52">
        <v>73.3</v>
      </c>
      <c r="L728" s="52">
        <v>3.3000000000000003E-5</v>
      </c>
      <c r="M728" s="52">
        <v>1</v>
      </c>
      <c r="N728" s="52"/>
      <c r="O728" s="52">
        <v>0</v>
      </c>
      <c r="P728" s="52">
        <v>0</v>
      </c>
      <c r="Q728" s="52">
        <v>21</v>
      </c>
      <c r="R728" s="52"/>
      <c r="S728" s="52">
        <v>0</v>
      </c>
      <c r="T728" s="52">
        <v>0</v>
      </c>
      <c r="U728" s="52">
        <v>310</v>
      </c>
      <c r="V728" s="52">
        <f t="shared" si="34"/>
        <v>1378.4404012500001</v>
      </c>
      <c r="W728" s="52">
        <f t="shared" si="35"/>
        <v>1378.4404012500001</v>
      </c>
      <c r="X728" s="52">
        <f t="shared" si="33"/>
        <v>0</v>
      </c>
      <c r="Y728" s="52">
        <v>0</v>
      </c>
    </row>
    <row r="729" spans="1:25" x14ac:dyDescent="0.25">
      <c r="A729" s="52">
        <v>2007</v>
      </c>
      <c r="B729" s="52" t="s">
        <v>106</v>
      </c>
      <c r="C729" s="52" t="s">
        <v>115</v>
      </c>
      <c r="D729" s="52">
        <v>31102</v>
      </c>
      <c r="E729" s="52">
        <v>23924</v>
      </c>
      <c r="F729" s="52">
        <v>12</v>
      </c>
      <c r="G729" s="52" t="s">
        <v>102</v>
      </c>
      <c r="H729" s="52">
        <v>606870</v>
      </c>
      <c r="I729" s="52" t="s">
        <v>91</v>
      </c>
      <c r="J729" s="52" t="s">
        <v>71</v>
      </c>
      <c r="K729" s="52">
        <v>73.3</v>
      </c>
      <c r="L729" s="52">
        <v>3.3000000000000003E-5</v>
      </c>
      <c r="M729" s="52">
        <v>1</v>
      </c>
      <c r="N729" s="52"/>
      <c r="O729" s="52">
        <v>0</v>
      </c>
      <c r="P729" s="52">
        <v>0</v>
      </c>
      <c r="Q729" s="52">
        <v>21</v>
      </c>
      <c r="R729" s="52"/>
      <c r="S729" s="52">
        <v>0</v>
      </c>
      <c r="T729" s="52">
        <v>0</v>
      </c>
      <c r="U729" s="52">
        <v>310</v>
      </c>
      <c r="V729" s="52">
        <f t="shared" si="34"/>
        <v>1467.9578430000001</v>
      </c>
      <c r="W729" s="52">
        <f t="shared" si="35"/>
        <v>1467.9578430000001</v>
      </c>
      <c r="X729" s="52">
        <f t="shared" si="33"/>
        <v>0</v>
      </c>
      <c r="Y729" s="52">
        <v>0</v>
      </c>
    </row>
    <row r="730" spans="1:25" x14ac:dyDescent="0.25">
      <c r="A730" s="52">
        <v>2007</v>
      </c>
      <c r="B730" s="52" t="s">
        <v>106</v>
      </c>
      <c r="C730" s="52" t="s">
        <v>115</v>
      </c>
      <c r="D730" s="52">
        <v>31102</v>
      </c>
      <c r="E730" s="52">
        <v>23924</v>
      </c>
      <c r="F730" s="52">
        <v>12</v>
      </c>
      <c r="G730" s="52" t="s">
        <v>102</v>
      </c>
      <c r="H730" s="52">
        <v>1057864</v>
      </c>
      <c r="I730" s="52" t="s">
        <v>91</v>
      </c>
      <c r="J730" s="52" t="s">
        <v>71</v>
      </c>
      <c r="K730" s="52">
        <v>73.3</v>
      </c>
      <c r="L730" s="52">
        <v>3.3000000000000003E-5</v>
      </c>
      <c r="M730" s="52">
        <v>1</v>
      </c>
      <c r="N730" s="52"/>
      <c r="O730" s="52">
        <v>0</v>
      </c>
      <c r="P730" s="52">
        <v>0</v>
      </c>
      <c r="Q730" s="52">
        <v>21</v>
      </c>
      <c r="R730" s="52"/>
      <c r="S730" s="52">
        <v>0</v>
      </c>
      <c r="T730" s="52">
        <v>0</v>
      </c>
      <c r="U730" s="52">
        <v>310</v>
      </c>
      <c r="V730" s="52">
        <f t="shared" si="34"/>
        <v>2558.8672296000004</v>
      </c>
      <c r="W730" s="52">
        <f t="shared" si="35"/>
        <v>2558.8672296000004</v>
      </c>
      <c r="X730" s="52">
        <f t="shared" si="33"/>
        <v>0</v>
      </c>
      <c r="Y730" s="52">
        <v>0</v>
      </c>
    </row>
    <row r="731" spans="1:25" x14ac:dyDescent="0.25">
      <c r="A731" s="52">
        <v>2007</v>
      </c>
      <c r="B731" s="52" t="s">
        <v>106</v>
      </c>
      <c r="C731" s="52" t="s">
        <v>115</v>
      </c>
      <c r="D731" s="52">
        <v>31102</v>
      </c>
      <c r="E731" s="52">
        <v>23924</v>
      </c>
      <c r="F731" s="52">
        <v>12</v>
      </c>
      <c r="G731" s="52" t="s">
        <v>102</v>
      </c>
      <c r="H731" s="52">
        <v>315625.5</v>
      </c>
      <c r="I731" s="52" t="s">
        <v>91</v>
      </c>
      <c r="J731" s="52" t="s">
        <v>71</v>
      </c>
      <c r="K731" s="52">
        <v>73.3</v>
      </c>
      <c r="L731" s="52">
        <v>3.3000000000000003E-5</v>
      </c>
      <c r="M731" s="52">
        <v>1</v>
      </c>
      <c r="N731" s="52"/>
      <c r="O731" s="52">
        <v>0</v>
      </c>
      <c r="P731" s="52">
        <v>0</v>
      </c>
      <c r="Q731" s="52">
        <v>21</v>
      </c>
      <c r="R731" s="52"/>
      <c r="S731" s="52">
        <v>0</v>
      </c>
      <c r="T731" s="52">
        <v>0</v>
      </c>
      <c r="U731" s="52">
        <v>310</v>
      </c>
      <c r="V731" s="52">
        <f t="shared" si="34"/>
        <v>763.46652195000001</v>
      </c>
      <c r="W731" s="52">
        <f t="shared" si="35"/>
        <v>763.46652195000001</v>
      </c>
      <c r="X731" s="52">
        <f t="shared" si="33"/>
        <v>0</v>
      </c>
      <c r="Y731" s="52">
        <v>0</v>
      </c>
    </row>
    <row r="732" spans="1:25" x14ac:dyDescent="0.25">
      <c r="A732" s="52">
        <v>2007</v>
      </c>
      <c r="B732" s="52" t="s">
        <v>106</v>
      </c>
      <c r="C732" s="52" t="s">
        <v>115</v>
      </c>
      <c r="D732" s="52">
        <v>31102</v>
      </c>
      <c r="E732" s="52">
        <v>23924</v>
      </c>
      <c r="F732" s="52">
        <v>12</v>
      </c>
      <c r="G732" s="52" t="s">
        <v>102</v>
      </c>
      <c r="H732" s="52">
        <v>987864</v>
      </c>
      <c r="I732" s="52" t="s">
        <v>91</v>
      </c>
      <c r="J732" s="52" t="s">
        <v>71</v>
      </c>
      <c r="K732" s="52">
        <v>73.3</v>
      </c>
      <c r="L732" s="52">
        <v>3.3000000000000003E-5</v>
      </c>
      <c r="M732" s="52">
        <v>1</v>
      </c>
      <c r="N732" s="52"/>
      <c r="O732" s="52">
        <v>0</v>
      </c>
      <c r="P732" s="52">
        <v>0</v>
      </c>
      <c r="Q732" s="52">
        <v>21</v>
      </c>
      <c r="R732" s="52"/>
      <c r="S732" s="52">
        <v>0</v>
      </c>
      <c r="T732" s="52">
        <v>0</v>
      </c>
      <c r="U732" s="52">
        <v>310</v>
      </c>
      <c r="V732" s="52">
        <f t="shared" si="34"/>
        <v>2389.5442296000001</v>
      </c>
      <c r="W732" s="52">
        <f t="shared" si="35"/>
        <v>2389.5442296000001</v>
      </c>
      <c r="X732" s="52">
        <f t="shared" si="33"/>
        <v>0</v>
      </c>
      <c r="Y732" s="52">
        <v>0</v>
      </c>
    </row>
    <row r="733" spans="1:25" x14ac:dyDescent="0.25">
      <c r="A733" s="52">
        <v>2007</v>
      </c>
      <c r="B733" s="52" t="s">
        <v>106</v>
      </c>
      <c r="C733" s="52" t="s">
        <v>115</v>
      </c>
      <c r="D733" s="52">
        <v>31102</v>
      </c>
      <c r="E733" s="52">
        <v>23924</v>
      </c>
      <c r="F733" s="52">
        <v>12</v>
      </c>
      <c r="G733" s="52" t="s">
        <v>102</v>
      </c>
      <c r="H733" s="52">
        <v>1089</v>
      </c>
      <c r="I733" s="52" t="s">
        <v>91</v>
      </c>
      <c r="J733" s="52" t="s">
        <v>71</v>
      </c>
      <c r="K733" s="52">
        <v>73.3</v>
      </c>
      <c r="L733" s="52">
        <v>3.3000000000000003E-5</v>
      </c>
      <c r="M733" s="52">
        <v>1</v>
      </c>
      <c r="N733" s="52"/>
      <c r="O733" s="52">
        <v>0</v>
      </c>
      <c r="P733" s="52">
        <v>0</v>
      </c>
      <c r="Q733" s="52">
        <v>21</v>
      </c>
      <c r="R733" s="52"/>
      <c r="S733" s="52">
        <v>0</v>
      </c>
      <c r="T733" s="52">
        <v>0</v>
      </c>
      <c r="U733" s="52">
        <v>310</v>
      </c>
      <c r="V733" s="52">
        <f t="shared" si="34"/>
        <v>2.6341821000000003</v>
      </c>
      <c r="W733" s="52">
        <f t="shared" si="35"/>
        <v>2.6341821000000003</v>
      </c>
      <c r="X733" s="52">
        <f t="shared" si="33"/>
        <v>0</v>
      </c>
      <c r="Y733" s="52">
        <v>0</v>
      </c>
    </row>
    <row r="734" spans="1:25" x14ac:dyDescent="0.25">
      <c r="A734" s="52">
        <v>2007</v>
      </c>
      <c r="B734" s="52" t="s">
        <v>106</v>
      </c>
      <c r="C734" s="52" t="s">
        <v>115</v>
      </c>
      <c r="D734" s="52">
        <v>31102</v>
      </c>
      <c r="E734" s="52">
        <v>23924</v>
      </c>
      <c r="F734" s="52">
        <v>12</v>
      </c>
      <c r="G734" s="52" t="s">
        <v>102</v>
      </c>
      <c r="H734" s="52">
        <v>125284</v>
      </c>
      <c r="I734" s="52" t="s">
        <v>91</v>
      </c>
      <c r="J734" s="52" t="s">
        <v>71</v>
      </c>
      <c r="K734" s="52">
        <v>73.3</v>
      </c>
      <c r="L734" s="52">
        <v>3.3000000000000003E-5</v>
      </c>
      <c r="M734" s="52">
        <v>1</v>
      </c>
      <c r="N734" s="52"/>
      <c r="O734" s="52">
        <v>0</v>
      </c>
      <c r="P734" s="52">
        <v>0</v>
      </c>
      <c r="Q734" s="52">
        <v>21</v>
      </c>
      <c r="R734" s="52"/>
      <c r="S734" s="52">
        <v>0</v>
      </c>
      <c r="T734" s="52">
        <v>0</v>
      </c>
      <c r="U734" s="52">
        <v>310</v>
      </c>
      <c r="V734" s="52">
        <f t="shared" si="34"/>
        <v>303.04946760000001</v>
      </c>
      <c r="W734" s="52">
        <f t="shared" si="35"/>
        <v>303.04946760000001</v>
      </c>
      <c r="X734" s="52">
        <f t="shared" si="33"/>
        <v>0</v>
      </c>
      <c r="Y734" s="52">
        <v>0</v>
      </c>
    </row>
    <row r="735" spans="1:25" x14ac:dyDescent="0.25">
      <c r="A735" s="52">
        <v>2007</v>
      </c>
      <c r="B735" s="52" t="s">
        <v>106</v>
      </c>
      <c r="C735" s="52" t="s">
        <v>115</v>
      </c>
      <c r="D735" s="52">
        <v>31102</v>
      </c>
      <c r="E735" s="52">
        <v>23924</v>
      </c>
      <c r="F735" s="52">
        <v>12</v>
      </c>
      <c r="G735" s="52" t="s">
        <v>102</v>
      </c>
      <c r="H735" s="52">
        <v>211867.5</v>
      </c>
      <c r="I735" s="52" t="s">
        <v>91</v>
      </c>
      <c r="J735" s="52" t="s">
        <v>71</v>
      </c>
      <c r="K735" s="52">
        <v>73.3</v>
      </c>
      <c r="L735" s="52">
        <v>3.3000000000000003E-5</v>
      </c>
      <c r="M735" s="52">
        <v>1</v>
      </c>
      <c r="N735" s="52"/>
      <c r="O735" s="52">
        <v>0</v>
      </c>
      <c r="P735" s="52">
        <v>0</v>
      </c>
      <c r="Q735" s="52">
        <v>21</v>
      </c>
      <c r="R735" s="52"/>
      <c r="S735" s="52">
        <v>0</v>
      </c>
      <c r="T735" s="52">
        <v>0</v>
      </c>
      <c r="U735" s="52">
        <v>310</v>
      </c>
      <c r="V735" s="52">
        <f t="shared" si="34"/>
        <v>512.48629575000007</v>
      </c>
      <c r="W735" s="52">
        <f t="shared" si="35"/>
        <v>512.48629575000007</v>
      </c>
      <c r="X735" s="52">
        <f t="shared" si="33"/>
        <v>0</v>
      </c>
      <c r="Y735" s="52">
        <v>0</v>
      </c>
    </row>
    <row r="736" spans="1:25" x14ac:dyDescent="0.25">
      <c r="A736" s="52">
        <v>2007</v>
      </c>
      <c r="B736" s="52" t="s">
        <v>106</v>
      </c>
      <c r="C736" s="52" t="s">
        <v>115</v>
      </c>
      <c r="D736" s="52">
        <v>31102</v>
      </c>
      <c r="E736" s="52">
        <v>23924</v>
      </c>
      <c r="F736" s="52">
        <v>12</v>
      </c>
      <c r="G736" s="52" t="s">
        <v>102</v>
      </c>
      <c r="H736" s="52">
        <v>1569508</v>
      </c>
      <c r="I736" s="52" t="s">
        <v>91</v>
      </c>
      <c r="J736" s="52" t="s">
        <v>71</v>
      </c>
      <c r="K736" s="52">
        <v>73.3</v>
      </c>
      <c r="L736" s="52">
        <v>3.3000000000000003E-5</v>
      </c>
      <c r="M736" s="52">
        <v>1</v>
      </c>
      <c r="N736" s="52"/>
      <c r="O736" s="52">
        <v>0</v>
      </c>
      <c r="P736" s="52">
        <v>0</v>
      </c>
      <c r="Q736" s="52">
        <v>21</v>
      </c>
      <c r="R736" s="52"/>
      <c r="S736" s="52">
        <v>0</v>
      </c>
      <c r="T736" s="52">
        <v>0</v>
      </c>
      <c r="U736" s="52">
        <v>310</v>
      </c>
      <c r="V736" s="52">
        <f t="shared" si="34"/>
        <v>3796.4829012</v>
      </c>
      <c r="W736" s="52">
        <f t="shared" si="35"/>
        <v>3796.4829012</v>
      </c>
      <c r="X736" s="52">
        <f t="shared" si="33"/>
        <v>0</v>
      </c>
      <c r="Y736" s="52">
        <v>0</v>
      </c>
    </row>
    <row r="737" spans="1:25" x14ac:dyDescent="0.25">
      <c r="A737" s="52">
        <v>2007</v>
      </c>
      <c r="B737" s="52" t="s">
        <v>106</v>
      </c>
      <c r="C737" s="52" t="s">
        <v>115</v>
      </c>
      <c r="D737" s="52">
        <v>31102</v>
      </c>
      <c r="E737" s="52">
        <v>23924</v>
      </c>
      <c r="F737" s="52">
        <v>12</v>
      </c>
      <c r="G737" s="52" t="s">
        <v>102</v>
      </c>
      <c r="H737" s="52">
        <v>1350</v>
      </c>
      <c r="I737" s="52" t="s">
        <v>91</v>
      </c>
      <c r="J737" s="52" t="s">
        <v>71</v>
      </c>
      <c r="K737" s="52">
        <v>73.3</v>
      </c>
      <c r="L737" s="52">
        <v>3.3000000000000003E-5</v>
      </c>
      <c r="M737" s="52">
        <v>1</v>
      </c>
      <c r="N737" s="52"/>
      <c r="O737" s="52">
        <v>0</v>
      </c>
      <c r="P737" s="52">
        <v>0</v>
      </c>
      <c r="Q737" s="52">
        <v>21</v>
      </c>
      <c r="R737" s="52"/>
      <c r="S737" s="52">
        <v>0</v>
      </c>
      <c r="T737" s="52">
        <v>0</v>
      </c>
      <c r="U737" s="52">
        <v>310</v>
      </c>
      <c r="V737" s="52">
        <f t="shared" si="34"/>
        <v>3.2655150000000002</v>
      </c>
      <c r="W737" s="52">
        <f t="shared" si="35"/>
        <v>3.2655150000000002</v>
      </c>
      <c r="X737" s="52">
        <f t="shared" si="33"/>
        <v>0</v>
      </c>
      <c r="Y737" s="52">
        <v>0</v>
      </c>
    </row>
    <row r="738" spans="1:25" x14ac:dyDescent="0.25">
      <c r="A738" s="52">
        <v>2007</v>
      </c>
      <c r="B738" s="52" t="s">
        <v>106</v>
      </c>
      <c r="C738" s="52" t="s">
        <v>115</v>
      </c>
      <c r="D738" s="52">
        <v>31102</v>
      </c>
      <c r="E738" s="52">
        <v>23924</v>
      </c>
      <c r="F738" s="52">
        <v>12</v>
      </c>
      <c r="G738" s="52" t="s">
        <v>102</v>
      </c>
      <c r="H738" s="52">
        <v>1471778</v>
      </c>
      <c r="I738" s="52" t="s">
        <v>91</v>
      </c>
      <c r="J738" s="52" t="s">
        <v>71</v>
      </c>
      <c r="K738" s="52">
        <v>73.3</v>
      </c>
      <c r="L738" s="52">
        <v>3.3000000000000003E-5</v>
      </c>
      <c r="M738" s="52">
        <v>1</v>
      </c>
      <c r="N738" s="52"/>
      <c r="O738" s="52">
        <v>0</v>
      </c>
      <c r="P738" s="52">
        <v>0</v>
      </c>
      <c r="Q738" s="52">
        <v>21</v>
      </c>
      <c r="R738" s="52"/>
      <c r="S738" s="52">
        <v>0</v>
      </c>
      <c r="T738" s="52">
        <v>0</v>
      </c>
      <c r="U738" s="52">
        <v>310</v>
      </c>
      <c r="V738" s="52">
        <f t="shared" si="34"/>
        <v>3560.0838042</v>
      </c>
      <c r="W738" s="52">
        <f t="shared" si="35"/>
        <v>3560.0838042</v>
      </c>
      <c r="X738" s="52">
        <f t="shared" si="33"/>
        <v>0</v>
      </c>
      <c r="Y738" s="52">
        <v>0</v>
      </c>
    </row>
    <row r="739" spans="1:25" x14ac:dyDescent="0.25">
      <c r="A739" s="52">
        <v>2007</v>
      </c>
      <c r="B739" s="52" t="s">
        <v>106</v>
      </c>
      <c r="C739" s="52" t="s">
        <v>115</v>
      </c>
      <c r="D739" s="52">
        <v>31102</v>
      </c>
      <c r="E739" s="52">
        <v>23924</v>
      </c>
      <c r="F739" s="52">
        <v>12</v>
      </c>
      <c r="G739" s="52" t="s">
        <v>102</v>
      </c>
      <c r="H739" s="52">
        <v>362913</v>
      </c>
      <c r="I739" s="52" t="s">
        <v>91</v>
      </c>
      <c r="J739" s="52" t="s">
        <v>71</v>
      </c>
      <c r="K739" s="52">
        <v>73.3</v>
      </c>
      <c r="L739" s="52">
        <v>3.3000000000000003E-5</v>
      </c>
      <c r="M739" s="52">
        <v>1</v>
      </c>
      <c r="N739" s="52"/>
      <c r="O739" s="52">
        <v>0</v>
      </c>
      <c r="P739" s="52">
        <v>0</v>
      </c>
      <c r="Q739" s="52">
        <v>21</v>
      </c>
      <c r="R739" s="52"/>
      <c r="S739" s="52">
        <v>0</v>
      </c>
      <c r="T739" s="52">
        <v>0</v>
      </c>
      <c r="U739" s="52">
        <v>310</v>
      </c>
      <c r="V739" s="52">
        <f t="shared" si="34"/>
        <v>877.85025570000005</v>
      </c>
      <c r="W739" s="52">
        <f t="shared" si="35"/>
        <v>877.85025570000005</v>
      </c>
      <c r="X739" s="52">
        <f t="shared" si="33"/>
        <v>0</v>
      </c>
      <c r="Y739" s="52">
        <v>0</v>
      </c>
    </row>
    <row r="740" spans="1:25" x14ac:dyDescent="0.25">
      <c r="A740" s="52">
        <v>2007</v>
      </c>
      <c r="B740" s="52" t="s">
        <v>106</v>
      </c>
      <c r="C740" s="52" t="s">
        <v>115</v>
      </c>
      <c r="D740" s="52">
        <v>31102</v>
      </c>
      <c r="E740" s="52">
        <v>23924</v>
      </c>
      <c r="F740" s="52">
        <v>12</v>
      </c>
      <c r="G740" s="52" t="s">
        <v>102</v>
      </c>
      <c r="H740" s="52">
        <v>1481149</v>
      </c>
      <c r="I740" s="52" t="s">
        <v>91</v>
      </c>
      <c r="J740" s="52" t="s">
        <v>71</v>
      </c>
      <c r="K740" s="52">
        <v>73.3</v>
      </c>
      <c r="L740" s="52">
        <v>3.3000000000000003E-5</v>
      </c>
      <c r="M740" s="52">
        <v>1</v>
      </c>
      <c r="N740" s="52"/>
      <c r="O740" s="52">
        <v>0</v>
      </c>
      <c r="P740" s="52">
        <v>0</v>
      </c>
      <c r="Q740" s="52">
        <v>21</v>
      </c>
      <c r="R740" s="52"/>
      <c r="S740" s="52">
        <v>0</v>
      </c>
      <c r="T740" s="52">
        <v>0</v>
      </c>
      <c r="U740" s="52">
        <v>310</v>
      </c>
      <c r="V740" s="52">
        <f t="shared" si="34"/>
        <v>3582.7513161000002</v>
      </c>
      <c r="W740" s="52">
        <f t="shared" si="35"/>
        <v>3582.7513161000002</v>
      </c>
      <c r="X740" s="52">
        <f t="shared" si="33"/>
        <v>0</v>
      </c>
      <c r="Y740" s="52">
        <v>0</v>
      </c>
    </row>
    <row r="741" spans="1:25" x14ac:dyDescent="0.25">
      <c r="A741" s="52">
        <v>2007</v>
      </c>
      <c r="B741" s="52" t="s">
        <v>106</v>
      </c>
      <c r="C741" s="52" t="s">
        <v>115</v>
      </c>
      <c r="D741" s="52">
        <v>31102</v>
      </c>
      <c r="E741" s="52">
        <v>23924</v>
      </c>
      <c r="F741" s="52">
        <v>12</v>
      </c>
      <c r="G741" s="52" t="s">
        <v>102</v>
      </c>
      <c r="H741" s="52">
        <v>106938.4</v>
      </c>
      <c r="I741" s="52" t="s">
        <v>91</v>
      </c>
      <c r="J741" s="52" t="s">
        <v>71</v>
      </c>
      <c r="K741" s="52">
        <v>73.3</v>
      </c>
      <c r="L741" s="52">
        <v>3.3000000000000003E-5</v>
      </c>
      <c r="M741" s="52">
        <v>1</v>
      </c>
      <c r="N741" s="52"/>
      <c r="O741" s="52">
        <v>0</v>
      </c>
      <c r="P741" s="52">
        <v>0</v>
      </c>
      <c r="Q741" s="52">
        <v>21</v>
      </c>
      <c r="R741" s="52"/>
      <c r="S741" s="52">
        <v>0</v>
      </c>
      <c r="T741" s="52">
        <v>0</v>
      </c>
      <c r="U741" s="52">
        <v>310</v>
      </c>
      <c r="V741" s="52">
        <f t="shared" si="34"/>
        <v>258.67329575999997</v>
      </c>
      <c r="W741" s="52">
        <f t="shared" si="35"/>
        <v>258.67329575999997</v>
      </c>
      <c r="X741" s="52">
        <f t="shared" si="33"/>
        <v>0</v>
      </c>
      <c r="Y741" s="52">
        <v>0</v>
      </c>
    </row>
    <row r="742" spans="1:25" x14ac:dyDescent="0.25">
      <c r="A742" s="52">
        <v>2007</v>
      </c>
      <c r="B742" s="52" t="s">
        <v>106</v>
      </c>
      <c r="C742" s="52" t="s">
        <v>115</v>
      </c>
      <c r="D742" s="52">
        <v>31102</v>
      </c>
      <c r="E742" s="52">
        <v>23924</v>
      </c>
      <c r="F742" s="52">
        <v>12</v>
      </c>
      <c r="G742" s="52" t="s">
        <v>102</v>
      </c>
      <c r="H742" s="52">
        <v>103314.7</v>
      </c>
      <c r="I742" s="52" t="s">
        <v>91</v>
      </c>
      <c r="J742" s="52" t="s">
        <v>71</v>
      </c>
      <c r="K742" s="52">
        <v>73.3</v>
      </c>
      <c r="L742" s="52">
        <v>3.3000000000000003E-5</v>
      </c>
      <c r="M742" s="52">
        <v>1</v>
      </c>
      <c r="N742" s="52"/>
      <c r="O742" s="52">
        <v>0</v>
      </c>
      <c r="P742" s="52">
        <v>0</v>
      </c>
      <c r="Q742" s="52">
        <v>21</v>
      </c>
      <c r="R742" s="52"/>
      <c r="S742" s="52">
        <v>0</v>
      </c>
      <c r="T742" s="52">
        <v>0</v>
      </c>
      <c r="U742" s="52">
        <v>310</v>
      </c>
      <c r="V742" s="52">
        <f t="shared" si="34"/>
        <v>249.90792783000001</v>
      </c>
      <c r="W742" s="52">
        <f t="shared" si="35"/>
        <v>249.90792783000001</v>
      </c>
      <c r="X742" s="52">
        <f t="shared" si="33"/>
        <v>0</v>
      </c>
      <c r="Y742" s="52">
        <v>0</v>
      </c>
    </row>
    <row r="743" spans="1:25" x14ac:dyDescent="0.25">
      <c r="A743" s="52">
        <v>2007</v>
      </c>
      <c r="B743" s="52" t="s">
        <v>106</v>
      </c>
      <c r="C743" s="52" t="s">
        <v>115</v>
      </c>
      <c r="D743" s="52">
        <v>31102</v>
      </c>
      <c r="E743" s="52">
        <v>23924</v>
      </c>
      <c r="F743" s="52">
        <v>12</v>
      </c>
      <c r="G743" s="52" t="s">
        <v>102</v>
      </c>
      <c r="H743" s="52">
        <v>757152.8</v>
      </c>
      <c r="I743" s="52" t="s">
        <v>91</v>
      </c>
      <c r="J743" s="52" t="s">
        <v>71</v>
      </c>
      <c r="K743" s="52">
        <v>73.3</v>
      </c>
      <c r="L743" s="52">
        <v>3.3000000000000003E-5</v>
      </c>
      <c r="M743" s="52">
        <v>1</v>
      </c>
      <c r="N743" s="52"/>
      <c r="O743" s="52">
        <v>0</v>
      </c>
      <c r="P743" s="52">
        <v>0</v>
      </c>
      <c r="Q743" s="52">
        <v>21</v>
      </c>
      <c r="R743" s="52"/>
      <c r="S743" s="52">
        <v>0</v>
      </c>
      <c r="T743" s="52">
        <v>0</v>
      </c>
      <c r="U743" s="52">
        <v>310</v>
      </c>
      <c r="V743" s="52">
        <f t="shared" si="34"/>
        <v>1831.4769079200003</v>
      </c>
      <c r="W743" s="52">
        <f t="shared" si="35"/>
        <v>1831.4769079200003</v>
      </c>
      <c r="X743" s="52">
        <f t="shared" si="33"/>
        <v>0</v>
      </c>
      <c r="Y743" s="52">
        <v>0</v>
      </c>
    </row>
    <row r="744" spans="1:25" x14ac:dyDescent="0.25">
      <c r="A744" s="52">
        <v>2007</v>
      </c>
      <c r="B744" s="52" t="s">
        <v>106</v>
      </c>
      <c r="C744" s="52" t="s">
        <v>115</v>
      </c>
      <c r="D744" s="52">
        <v>31102</v>
      </c>
      <c r="E744" s="52">
        <v>23924</v>
      </c>
      <c r="F744" s="52">
        <v>12</v>
      </c>
      <c r="G744" s="52" t="s">
        <v>102</v>
      </c>
      <c r="H744" s="52">
        <v>12362.4</v>
      </c>
      <c r="I744" s="52" t="s">
        <v>91</v>
      </c>
      <c r="J744" s="52" t="s">
        <v>71</v>
      </c>
      <c r="K744" s="52">
        <v>73.3</v>
      </c>
      <c r="L744" s="52">
        <v>3.3000000000000003E-5</v>
      </c>
      <c r="M744" s="52">
        <v>1</v>
      </c>
      <c r="N744" s="52"/>
      <c r="O744" s="52">
        <v>0</v>
      </c>
      <c r="P744" s="52">
        <v>0</v>
      </c>
      <c r="Q744" s="52">
        <v>21</v>
      </c>
      <c r="R744" s="52"/>
      <c r="S744" s="52">
        <v>0</v>
      </c>
      <c r="T744" s="52">
        <v>0</v>
      </c>
      <c r="U744" s="52">
        <v>310</v>
      </c>
      <c r="V744" s="52">
        <f t="shared" si="34"/>
        <v>29.903409360000001</v>
      </c>
      <c r="W744" s="52">
        <f t="shared" si="35"/>
        <v>29.903409360000001</v>
      </c>
      <c r="X744" s="52">
        <f t="shared" si="33"/>
        <v>0</v>
      </c>
      <c r="Y744" s="52">
        <v>0</v>
      </c>
    </row>
    <row r="745" spans="1:25" x14ac:dyDescent="0.25">
      <c r="A745" s="52">
        <v>2007</v>
      </c>
      <c r="B745" s="52" t="s">
        <v>106</v>
      </c>
      <c r="C745" s="52" t="s">
        <v>115</v>
      </c>
      <c r="D745" s="52">
        <v>31102</v>
      </c>
      <c r="E745" s="52">
        <v>23924</v>
      </c>
      <c r="F745" s="52">
        <v>12</v>
      </c>
      <c r="G745" s="52" t="s">
        <v>102</v>
      </c>
      <c r="H745" s="52">
        <v>1446231</v>
      </c>
      <c r="I745" s="52" t="s">
        <v>91</v>
      </c>
      <c r="J745" s="52" t="s">
        <v>71</v>
      </c>
      <c r="K745" s="52">
        <v>73.3</v>
      </c>
      <c r="L745" s="52">
        <v>3.3000000000000003E-5</v>
      </c>
      <c r="M745" s="52">
        <v>1</v>
      </c>
      <c r="N745" s="52"/>
      <c r="O745" s="52">
        <v>0</v>
      </c>
      <c r="P745" s="52">
        <v>0</v>
      </c>
      <c r="Q745" s="52">
        <v>21</v>
      </c>
      <c r="R745" s="52"/>
      <c r="S745" s="52">
        <v>0</v>
      </c>
      <c r="T745" s="52">
        <v>0</v>
      </c>
      <c r="U745" s="52">
        <v>310</v>
      </c>
      <c r="V745" s="52">
        <f t="shared" si="34"/>
        <v>3498.2881659</v>
      </c>
      <c r="W745" s="52">
        <f t="shared" si="35"/>
        <v>3498.2881659</v>
      </c>
      <c r="X745" s="52">
        <f t="shared" si="33"/>
        <v>0</v>
      </c>
      <c r="Y745" s="52">
        <v>0</v>
      </c>
    </row>
    <row r="746" spans="1:25" x14ac:dyDescent="0.25">
      <c r="A746" s="52">
        <v>2007</v>
      </c>
      <c r="B746" s="52" t="s">
        <v>106</v>
      </c>
      <c r="C746" s="52" t="s">
        <v>115</v>
      </c>
      <c r="D746" s="52">
        <v>31102</v>
      </c>
      <c r="E746" s="52">
        <v>23924</v>
      </c>
      <c r="F746" s="52">
        <v>12</v>
      </c>
      <c r="G746" s="52" t="s">
        <v>102</v>
      </c>
      <c r="H746" s="52">
        <v>2399232</v>
      </c>
      <c r="I746" s="52" t="s">
        <v>91</v>
      </c>
      <c r="J746" s="52" t="s">
        <v>71</v>
      </c>
      <c r="K746" s="52">
        <v>73.3</v>
      </c>
      <c r="L746" s="52">
        <v>3.3000000000000003E-5</v>
      </c>
      <c r="M746" s="52">
        <v>1</v>
      </c>
      <c r="N746" s="52"/>
      <c r="O746" s="52">
        <v>0</v>
      </c>
      <c r="P746" s="52">
        <v>0</v>
      </c>
      <c r="Q746" s="52">
        <v>21</v>
      </c>
      <c r="R746" s="52"/>
      <c r="S746" s="52">
        <v>0</v>
      </c>
      <c r="T746" s="52">
        <v>0</v>
      </c>
      <c r="U746" s="52">
        <v>310</v>
      </c>
      <c r="V746" s="52">
        <f t="shared" si="34"/>
        <v>5803.5022847999999</v>
      </c>
      <c r="W746" s="52">
        <f t="shared" si="35"/>
        <v>5803.5022847999999</v>
      </c>
      <c r="X746" s="52">
        <f t="shared" si="33"/>
        <v>0</v>
      </c>
      <c r="Y746" s="52">
        <v>0</v>
      </c>
    </row>
    <row r="747" spans="1:25" x14ac:dyDescent="0.25">
      <c r="A747" s="52">
        <v>2007</v>
      </c>
      <c r="B747" s="52" t="s">
        <v>106</v>
      </c>
      <c r="C747" s="52" t="s">
        <v>115</v>
      </c>
      <c r="D747" s="52">
        <v>31102</v>
      </c>
      <c r="E747" s="52">
        <v>23924</v>
      </c>
      <c r="F747" s="52">
        <v>12</v>
      </c>
      <c r="G747" s="52" t="s">
        <v>102</v>
      </c>
      <c r="H747" s="52">
        <v>343171.9</v>
      </c>
      <c r="I747" s="52" t="s">
        <v>91</v>
      </c>
      <c r="J747" s="52" t="s">
        <v>71</v>
      </c>
      <c r="K747" s="52">
        <v>73.3</v>
      </c>
      <c r="L747" s="52">
        <v>3.3000000000000003E-5</v>
      </c>
      <c r="M747" s="52">
        <v>1</v>
      </c>
      <c r="N747" s="52"/>
      <c r="O747" s="52">
        <v>0</v>
      </c>
      <c r="P747" s="52">
        <v>0</v>
      </c>
      <c r="Q747" s="52">
        <v>21</v>
      </c>
      <c r="R747" s="52"/>
      <c r="S747" s="52">
        <v>0</v>
      </c>
      <c r="T747" s="52">
        <v>0</v>
      </c>
      <c r="U747" s="52">
        <v>310</v>
      </c>
      <c r="V747" s="52">
        <f t="shared" si="34"/>
        <v>830.09850891000008</v>
      </c>
      <c r="W747" s="52">
        <f t="shared" si="35"/>
        <v>830.09850891000008</v>
      </c>
      <c r="X747" s="52">
        <f t="shared" si="33"/>
        <v>0</v>
      </c>
      <c r="Y747" s="52">
        <v>0</v>
      </c>
    </row>
    <row r="748" spans="1:25" x14ac:dyDescent="0.25">
      <c r="A748" s="52">
        <v>2007</v>
      </c>
      <c r="B748" s="52" t="s">
        <v>106</v>
      </c>
      <c r="C748" s="52" t="s">
        <v>115</v>
      </c>
      <c r="D748" s="52">
        <v>31102</v>
      </c>
      <c r="E748" s="52">
        <v>23924</v>
      </c>
      <c r="F748" s="52">
        <v>12</v>
      </c>
      <c r="G748" s="52" t="s">
        <v>102</v>
      </c>
      <c r="H748" s="52">
        <v>1660</v>
      </c>
      <c r="I748" s="52" t="s">
        <v>91</v>
      </c>
      <c r="J748" s="52" t="s">
        <v>71</v>
      </c>
      <c r="K748" s="52">
        <v>73.3</v>
      </c>
      <c r="L748" s="52">
        <v>3.3000000000000003E-5</v>
      </c>
      <c r="M748" s="52">
        <v>1</v>
      </c>
      <c r="N748" s="52"/>
      <c r="O748" s="52">
        <v>0</v>
      </c>
      <c r="P748" s="52">
        <v>0</v>
      </c>
      <c r="Q748" s="52">
        <v>21</v>
      </c>
      <c r="R748" s="52"/>
      <c r="S748" s="52">
        <v>0</v>
      </c>
      <c r="T748" s="52">
        <v>0</v>
      </c>
      <c r="U748" s="52">
        <v>310</v>
      </c>
      <c r="V748" s="52">
        <f t="shared" si="34"/>
        <v>4.0153740000000004</v>
      </c>
      <c r="W748" s="52">
        <f t="shared" si="35"/>
        <v>4.0153740000000004</v>
      </c>
      <c r="X748" s="52">
        <f t="shared" si="33"/>
        <v>0</v>
      </c>
      <c r="Y748" s="52">
        <v>0</v>
      </c>
    </row>
    <row r="749" spans="1:25" x14ac:dyDescent="0.25">
      <c r="A749" s="52">
        <v>2007</v>
      </c>
      <c r="B749" s="52" t="s">
        <v>106</v>
      </c>
      <c r="C749" s="52" t="s">
        <v>115</v>
      </c>
      <c r="D749" s="52">
        <v>31102</v>
      </c>
      <c r="E749" s="52">
        <v>23924</v>
      </c>
      <c r="F749" s="52">
        <v>12</v>
      </c>
      <c r="G749" s="52" t="s">
        <v>102</v>
      </c>
      <c r="H749" s="52">
        <v>2550091</v>
      </c>
      <c r="I749" s="52" t="s">
        <v>91</v>
      </c>
      <c r="J749" s="52" t="s">
        <v>71</v>
      </c>
      <c r="K749" s="52">
        <v>73.3</v>
      </c>
      <c r="L749" s="52">
        <v>3.3000000000000003E-5</v>
      </c>
      <c r="M749" s="52">
        <v>1</v>
      </c>
      <c r="N749" s="52"/>
      <c r="O749" s="52">
        <v>0</v>
      </c>
      <c r="P749" s="52">
        <v>0</v>
      </c>
      <c r="Q749" s="52">
        <v>21</v>
      </c>
      <c r="R749" s="52"/>
      <c r="S749" s="52">
        <v>0</v>
      </c>
      <c r="T749" s="52">
        <v>0</v>
      </c>
      <c r="U749" s="52">
        <v>310</v>
      </c>
      <c r="V749" s="52">
        <f t="shared" si="34"/>
        <v>6168.4151198999998</v>
      </c>
      <c r="W749" s="52">
        <f t="shared" si="35"/>
        <v>6168.4151198999998</v>
      </c>
      <c r="X749" s="52">
        <f t="shared" si="33"/>
        <v>0</v>
      </c>
      <c r="Y749" s="52">
        <v>0</v>
      </c>
    </row>
    <row r="750" spans="1:25" x14ac:dyDescent="0.25">
      <c r="A750" s="52">
        <v>2007</v>
      </c>
      <c r="B750" s="52" t="s">
        <v>106</v>
      </c>
      <c r="C750" s="52" t="s">
        <v>115</v>
      </c>
      <c r="D750" s="52">
        <v>31102</v>
      </c>
      <c r="E750" s="52">
        <v>23924</v>
      </c>
      <c r="F750" s="52">
        <v>12</v>
      </c>
      <c r="G750" s="52" t="s">
        <v>102</v>
      </c>
      <c r="H750" s="52">
        <v>192170.6</v>
      </c>
      <c r="I750" s="52" t="s">
        <v>91</v>
      </c>
      <c r="J750" s="52" t="s">
        <v>71</v>
      </c>
      <c r="K750" s="52">
        <v>73.3</v>
      </c>
      <c r="L750" s="52">
        <v>3.3000000000000003E-5</v>
      </c>
      <c r="M750" s="52">
        <v>1</v>
      </c>
      <c r="N750" s="52"/>
      <c r="O750" s="52">
        <v>0</v>
      </c>
      <c r="P750" s="52">
        <v>0</v>
      </c>
      <c r="Q750" s="52">
        <v>21</v>
      </c>
      <c r="R750" s="52"/>
      <c r="S750" s="52">
        <v>0</v>
      </c>
      <c r="T750" s="52">
        <v>0</v>
      </c>
      <c r="U750" s="52">
        <v>310</v>
      </c>
      <c r="V750" s="52">
        <f t="shared" si="34"/>
        <v>464.84146434000007</v>
      </c>
      <c r="W750" s="52">
        <f t="shared" si="35"/>
        <v>464.84146434000007</v>
      </c>
      <c r="X750" s="52">
        <f t="shared" si="33"/>
        <v>0</v>
      </c>
      <c r="Y750" s="52">
        <v>0</v>
      </c>
    </row>
    <row r="751" spans="1:25" x14ac:dyDescent="0.25">
      <c r="A751" s="52">
        <v>2007</v>
      </c>
      <c r="B751" s="52" t="s">
        <v>106</v>
      </c>
      <c r="C751" s="52" t="s">
        <v>115</v>
      </c>
      <c r="D751" s="52">
        <v>31102</v>
      </c>
      <c r="E751" s="52">
        <v>23924</v>
      </c>
      <c r="F751" s="52">
        <v>12</v>
      </c>
      <c r="G751" s="52" t="s">
        <v>102</v>
      </c>
      <c r="H751" s="52">
        <v>660</v>
      </c>
      <c r="I751" s="52" t="s">
        <v>91</v>
      </c>
      <c r="J751" s="52" t="s">
        <v>71</v>
      </c>
      <c r="K751" s="52">
        <v>73.3</v>
      </c>
      <c r="L751" s="52">
        <v>3.3000000000000003E-5</v>
      </c>
      <c r="M751" s="52">
        <v>1</v>
      </c>
      <c r="N751" s="52"/>
      <c r="O751" s="52">
        <v>0</v>
      </c>
      <c r="P751" s="52">
        <v>0</v>
      </c>
      <c r="Q751" s="52">
        <v>21</v>
      </c>
      <c r="R751" s="52"/>
      <c r="S751" s="52">
        <v>0</v>
      </c>
      <c r="T751" s="52">
        <v>0</v>
      </c>
      <c r="U751" s="52">
        <v>310</v>
      </c>
      <c r="V751" s="52">
        <f t="shared" si="34"/>
        <v>1.5964740000000002</v>
      </c>
      <c r="W751" s="52">
        <f t="shared" si="35"/>
        <v>1.5964740000000002</v>
      </c>
      <c r="X751" s="52">
        <f t="shared" si="33"/>
        <v>0</v>
      </c>
      <c r="Y751" s="52">
        <v>0</v>
      </c>
    </row>
    <row r="752" spans="1:25" x14ac:dyDescent="0.25">
      <c r="A752" s="52">
        <v>2007</v>
      </c>
      <c r="B752" s="52" t="s">
        <v>106</v>
      </c>
      <c r="C752" s="52" t="s">
        <v>115</v>
      </c>
      <c r="D752" s="52">
        <v>31102</v>
      </c>
      <c r="E752" s="52">
        <v>23924</v>
      </c>
      <c r="F752" s="52">
        <v>12</v>
      </c>
      <c r="G752" s="52" t="s">
        <v>102</v>
      </c>
      <c r="H752" s="52">
        <v>2465572</v>
      </c>
      <c r="I752" s="52" t="s">
        <v>91</v>
      </c>
      <c r="J752" s="52" t="s">
        <v>71</v>
      </c>
      <c r="K752" s="52">
        <v>73.3</v>
      </c>
      <c r="L752" s="52">
        <v>3.3000000000000003E-5</v>
      </c>
      <c r="M752" s="52">
        <v>1</v>
      </c>
      <c r="N752" s="52"/>
      <c r="O752" s="52">
        <v>0</v>
      </c>
      <c r="P752" s="52">
        <v>0</v>
      </c>
      <c r="Q752" s="52">
        <v>21</v>
      </c>
      <c r="R752" s="52"/>
      <c r="S752" s="52">
        <v>0</v>
      </c>
      <c r="T752" s="52">
        <v>0</v>
      </c>
      <c r="U752" s="52">
        <v>310</v>
      </c>
      <c r="V752" s="52">
        <f t="shared" si="34"/>
        <v>5963.9721108000003</v>
      </c>
      <c r="W752" s="52">
        <f t="shared" si="35"/>
        <v>5963.9721108000003</v>
      </c>
      <c r="X752" s="52">
        <f t="shared" si="33"/>
        <v>0</v>
      </c>
      <c r="Y752" s="52">
        <v>0</v>
      </c>
    </row>
    <row r="753" spans="1:25" x14ac:dyDescent="0.25">
      <c r="A753" s="52">
        <v>2007</v>
      </c>
      <c r="B753" s="52" t="s">
        <v>106</v>
      </c>
      <c r="C753" s="52" t="s">
        <v>115</v>
      </c>
      <c r="D753" s="52">
        <v>31102</v>
      </c>
      <c r="E753" s="52">
        <v>23924</v>
      </c>
      <c r="F753" s="52">
        <v>12</v>
      </c>
      <c r="G753" s="52" t="s">
        <v>102</v>
      </c>
      <c r="H753" s="52">
        <v>492502</v>
      </c>
      <c r="I753" s="52" t="s">
        <v>91</v>
      </c>
      <c r="J753" s="52" t="s">
        <v>71</v>
      </c>
      <c r="K753" s="52">
        <v>73.3</v>
      </c>
      <c r="L753" s="52">
        <v>3.3000000000000003E-5</v>
      </c>
      <c r="M753" s="52">
        <v>1</v>
      </c>
      <c r="N753" s="52"/>
      <c r="O753" s="52">
        <v>0</v>
      </c>
      <c r="P753" s="52">
        <v>0</v>
      </c>
      <c r="Q753" s="52">
        <v>21</v>
      </c>
      <c r="R753" s="52"/>
      <c r="S753" s="52">
        <v>0</v>
      </c>
      <c r="T753" s="52">
        <v>0</v>
      </c>
      <c r="U753" s="52">
        <v>310</v>
      </c>
      <c r="V753" s="52">
        <f t="shared" si="34"/>
        <v>1191.3130878000002</v>
      </c>
      <c r="W753" s="52">
        <f t="shared" si="35"/>
        <v>1191.3130878000002</v>
      </c>
      <c r="X753" s="52">
        <f t="shared" si="33"/>
        <v>0</v>
      </c>
      <c r="Y753" s="52">
        <v>0</v>
      </c>
    </row>
    <row r="754" spans="1:25" x14ac:dyDescent="0.25">
      <c r="A754" s="52">
        <v>2007</v>
      </c>
      <c r="B754" s="52" t="s">
        <v>106</v>
      </c>
      <c r="C754" s="52" t="s">
        <v>115</v>
      </c>
      <c r="D754" s="52">
        <v>31102</v>
      </c>
      <c r="E754" s="52">
        <v>23924</v>
      </c>
      <c r="F754" s="52">
        <v>12</v>
      </c>
      <c r="G754" s="52" t="s">
        <v>102</v>
      </c>
      <c r="H754" s="52">
        <v>525700.80000000005</v>
      </c>
      <c r="I754" s="52" t="s">
        <v>91</v>
      </c>
      <c r="J754" s="52" t="s">
        <v>71</v>
      </c>
      <c r="K754" s="52">
        <v>73.3</v>
      </c>
      <c r="L754" s="52">
        <v>3.3000000000000003E-5</v>
      </c>
      <c r="M754" s="52">
        <v>1</v>
      </c>
      <c r="N754" s="52"/>
      <c r="O754" s="52">
        <v>0</v>
      </c>
      <c r="P754" s="52">
        <v>0</v>
      </c>
      <c r="Q754" s="52">
        <v>21</v>
      </c>
      <c r="R754" s="52"/>
      <c r="S754" s="52">
        <v>0</v>
      </c>
      <c r="T754" s="52">
        <v>0</v>
      </c>
      <c r="U754" s="52">
        <v>310</v>
      </c>
      <c r="V754" s="52">
        <f t="shared" si="34"/>
        <v>1271.6176651200001</v>
      </c>
      <c r="W754" s="52">
        <f t="shared" si="35"/>
        <v>1271.6176651200001</v>
      </c>
      <c r="X754" s="52">
        <f t="shared" ref="X754:X817" si="36">(V754-((K754*H754*L754*M754)+(S754*H754*T754*U754)))/Q754</f>
        <v>0</v>
      </c>
      <c r="Y754" s="52">
        <v>0</v>
      </c>
    </row>
    <row r="755" spans="1:25" x14ac:dyDescent="0.25">
      <c r="A755" s="52">
        <v>2007</v>
      </c>
      <c r="B755" s="52" t="s">
        <v>106</v>
      </c>
      <c r="C755" s="52" t="s">
        <v>115</v>
      </c>
      <c r="D755" s="52">
        <v>31102</v>
      </c>
      <c r="E755" s="52">
        <v>23924</v>
      </c>
      <c r="F755" s="52">
        <v>12</v>
      </c>
      <c r="G755" s="52" t="s">
        <v>102</v>
      </c>
      <c r="H755" s="52">
        <v>218</v>
      </c>
      <c r="I755" s="52" t="s">
        <v>91</v>
      </c>
      <c r="J755" s="52" t="s">
        <v>71</v>
      </c>
      <c r="K755" s="52">
        <v>73.3</v>
      </c>
      <c r="L755" s="52">
        <v>3.3000000000000003E-5</v>
      </c>
      <c r="M755" s="52">
        <v>1</v>
      </c>
      <c r="N755" s="52"/>
      <c r="O755" s="52">
        <v>0</v>
      </c>
      <c r="P755" s="52">
        <v>0</v>
      </c>
      <c r="Q755" s="52">
        <v>21</v>
      </c>
      <c r="R755" s="52"/>
      <c r="S755" s="52">
        <v>0</v>
      </c>
      <c r="T755" s="52">
        <v>0</v>
      </c>
      <c r="U755" s="52">
        <v>310</v>
      </c>
      <c r="V755" s="52">
        <f t="shared" si="34"/>
        <v>0.52732020000000002</v>
      </c>
      <c r="W755" s="52">
        <f t="shared" si="35"/>
        <v>0.52732020000000002</v>
      </c>
      <c r="X755" s="52">
        <f t="shared" si="36"/>
        <v>0</v>
      </c>
      <c r="Y755" s="52">
        <v>0</v>
      </c>
    </row>
    <row r="756" spans="1:25" x14ac:dyDescent="0.25">
      <c r="A756" s="52">
        <v>2007</v>
      </c>
      <c r="B756" s="52" t="s">
        <v>106</v>
      </c>
      <c r="C756" s="52" t="s">
        <v>115</v>
      </c>
      <c r="D756" s="52">
        <v>31102</v>
      </c>
      <c r="E756" s="52">
        <v>23924</v>
      </c>
      <c r="F756" s="52">
        <v>12</v>
      </c>
      <c r="G756" s="52" t="s">
        <v>102</v>
      </c>
      <c r="H756" s="52">
        <v>571963.19999999995</v>
      </c>
      <c r="I756" s="52" t="s">
        <v>91</v>
      </c>
      <c r="J756" s="52" t="s">
        <v>71</v>
      </c>
      <c r="K756" s="52">
        <v>73.3</v>
      </c>
      <c r="L756" s="52">
        <v>3.3000000000000003E-5</v>
      </c>
      <c r="M756" s="52">
        <v>1</v>
      </c>
      <c r="N756" s="52"/>
      <c r="O756" s="52">
        <v>0</v>
      </c>
      <c r="P756" s="52">
        <v>0</v>
      </c>
      <c r="Q756" s="52">
        <v>21</v>
      </c>
      <c r="R756" s="52"/>
      <c r="S756" s="52">
        <v>0</v>
      </c>
      <c r="T756" s="52">
        <v>0</v>
      </c>
      <c r="U756" s="52">
        <v>310</v>
      </c>
      <c r="V756" s="52">
        <f t="shared" si="34"/>
        <v>1383.52178448</v>
      </c>
      <c r="W756" s="52">
        <f t="shared" si="35"/>
        <v>1383.52178448</v>
      </c>
      <c r="X756" s="52">
        <f t="shared" si="36"/>
        <v>0</v>
      </c>
      <c r="Y756" s="52">
        <v>0</v>
      </c>
    </row>
    <row r="757" spans="1:25" x14ac:dyDescent="0.25">
      <c r="A757" s="52">
        <v>2007</v>
      </c>
      <c r="B757" s="52" t="s">
        <v>106</v>
      </c>
      <c r="C757" s="52" t="s">
        <v>115</v>
      </c>
      <c r="D757" s="52">
        <v>31102</v>
      </c>
      <c r="E757" s="52">
        <v>23924</v>
      </c>
      <c r="F757" s="52">
        <v>12</v>
      </c>
      <c r="G757" s="52" t="s">
        <v>102</v>
      </c>
      <c r="H757" s="52">
        <v>16375</v>
      </c>
      <c r="I757" s="52" t="s">
        <v>91</v>
      </c>
      <c r="J757" s="52" t="s">
        <v>71</v>
      </c>
      <c r="K757" s="52">
        <v>73.3</v>
      </c>
      <c r="L757" s="52">
        <v>3.3000000000000003E-5</v>
      </c>
      <c r="M757" s="52">
        <v>1</v>
      </c>
      <c r="N757" s="52"/>
      <c r="O757" s="52">
        <v>0</v>
      </c>
      <c r="P757" s="52">
        <v>0</v>
      </c>
      <c r="Q757" s="52">
        <v>21</v>
      </c>
      <c r="R757" s="52"/>
      <c r="S757" s="52">
        <v>0</v>
      </c>
      <c r="T757" s="52">
        <v>0</v>
      </c>
      <c r="U757" s="52">
        <v>310</v>
      </c>
      <c r="V757" s="52">
        <f t="shared" si="34"/>
        <v>39.6094875</v>
      </c>
      <c r="W757" s="52">
        <f t="shared" si="35"/>
        <v>39.6094875</v>
      </c>
      <c r="X757" s="52">
        <f t="shared" si="36"/>
        <v>0</v>
      </c>
      <c r="Y757" s="52">
        <v>0</v>
      </c>
    </row>
    <row r="758" spans="1:25" x14ac:dyDescent="0.25">
      <c r="A758" s="52">
        <v>2007</v>
      </c>
      <c r="B758" s="52" t="s">
        <v>106</v>
      </c>
      <c r="C758" s="52" t="s">
        <v>115</v>
      </c>
      <c r="D758" s="52">
        <v>31102</v>
      </c>
      <c r="E758" s="52">
        <v>23924</v>
      </c>
      <c r="F758" s="52">
        <v>12</v>
      </c>
      <c r="G758" s="52" t="s">
        <v>102</v>
      </c>
      <c r="H758" s="52">
        <v>3587136</v>
      </c>
      <c r="I758" s="52" t="s">
        <v>91</v>
      </c>
      <c r="J758" s="52" t="s">
        <v>71</v>
      </c>
      <c r="K758" s="52">
        <v>73.3</v>
      </c>
      <c r="L758" s="52">
        <v>3.3000000000000003E-5</v>
      </c>
      <c r="M758" s="52">
        <v>1</v>
      </c>
      <c r="N758" s="52"/>
      <c r="O758" s="52">
        <v>0</v>
      </c>
      <c r="P758" s="52">
        <v>0</v>
      </c>
      <c r="Q758" s="52">
        <v>21</v>
      </c>
      <c r="R758" s="52"/>
      <c r="S758" s="52">
        <v>0</v>
      </c>
      <c r="T758" s="52">
        <v>0</v>
      </c>
      <c r="U758" s="52">
        <v>310</v>
      </c>
      <c r="V758" s="52">
        <f t="shared" si="34"/>
        <v>8676.9232704000005</v>
      </c>
      <c r="W758" s="52">
        <f t="shared" si="35"/>
        <v>8676.9232704000005</v>
      </c>
      <c r="X758" s="52">
        <f t="shared" si="36"/>
        <v>0</v>
      </c>
      <c r="Y758" s="52">
        <v>0</v>
      </c>
    </row>
    <row r="759" spans="1:25" x14ac:dyDescent="0.25">
      <c r="A759" s="52">
        <v>2007</v>
      </c>
      <c r="B759" s="52" t="s">
        <v>106</v>
      </c>
      <c r="C759" s="52" t="s">
        <v>115</v>
      </c>
      <c r="D759" s="52">
        <v>31102</v>
      </c>
      <c r="E759" s="52">
        <v>23924</v>
      </c>
      <c r="F759" s="52">
        <v>12</v>
      </c>
      <c r="G759" s="52" t="s">
        <v>102</v>
      </c>
      <c r="H759" s="52">
        <v>304810</v>
      </c>
      <c r="I759" s="52" t="s">
        <v>91</v>
      </c>
      <c r="J759" s="52" t="s">
        <v>71</v>
      </c>
      <c r="K759" s="52">
        <v>73.3</v>
      </c>
      <c r="L759" s="52">
        <v>3.3000000000000003E-5</v>
      </c>
      <c r="M759" s="52">
        <v>1</v>
      </c>
      <c r="N759" s="52"/>
      <c r="O759" s="52">
        <v>0</v>
      </c>
      <c r="P759" s="52">
        <v>0</v>
      </c>
      <c r="Q759" s="52">
        <v>21</v>
      </c>
      <c r="R759" s="52"/>
      <c r="S759" s="52">
        <v>0</v>
      </c>
      <c r="T759" s="52">
        <v>0</v>
      </c>
      <c r="U759" s="52">
        <v>310</v>
      </c>
      <c r="V759" s="52">
        <f t="shared" si="34"/>
        <v>737.30490900000007</v>
      </c>
      <c r="W759" s="52">
        <f t="shared" si="35"/>
        <v>737.30490900000007</v>
      </c>
      <c r="X759" s="52">
        <f t="shared" si="36"/>
        <v>0</v>
      </c>
      <c r="Y759" s="52">
        <v>0</v>
      </c>
    </row>
    <row r="760" spans="1:25" x14ac:dyDescent="0.25">
      <c r="A760" s="52">
        <v>2007</v>
      </c>
      <c r="B760" s="52" t="s">
        <v>106</v>
      </c>
      <c r="C760" s="52" t="s">
        <v>115</v>
      </c>
      <c r="D760" s="52">
        <v>31102</v>
      </c>
      <c r="E760" s="52">
        <v>23924</v>
      </c>
      <c r="F760" s="52">
        <v>12</v>
      </c>
      <c r="G760" s="52" t="s">
        <v>102</v>
      </c>
      <c r="H760" s="52">
        <v>2023176</v>
      </c>
      <c r="I760" s="52" t="s">
        <v>91</v>
      </c>
      <c r="J760" s="52" t="s">
        <v>71</v>
      </c>
      <c r="K760" s="52">
        <v>73.3</v>
      </c>
      <c r="L760" s="52">
        <v>3.3000000000000003E-5</v>
      </c>
      <c r="M760" s="52">
        <v>1</v>
      </c>
      <c r="N760" s="52"/>
      <c r="O760" s="52">
        <v>0</v>
      </c>
      <c r="P760" s="52">
        <v>0</v>
      </c>
      <c r="Q760" s="52">
        <v>21</v>
      </c>
      <c r="R760" s="52"/>
      <c r="S760" s="52">
        <v>0</v>
      </c>
      <c r="T760" s="52">
        <v>0</v>
      </c>
      <c r="U760" s="52">
        <v>310</v>
      </c>
      <c r="V760" s="52">
        <f t="shared" si="34"/>
        <v>4893.8604263999996</v>
      </c>
      <c r="W760" s="52">
        <f t="shared" si="35"/>
        <v>4893.8604263999996</v>
      </c>
      <c r="X760" s="52">
        <f t="shared" si="36"/>
        <v>0</v>
      </c>
      <c r="Y760" s="52">
        <v>0</v>
      </c>
    </row>
    <row r="761" spans="1:25" x14ac:dyDescent="0.25">
      <c r="A761" s="52">
        <v>2007</v>
      </c>
      <c r="B761" s="52" t="s">
        <v>106</v>
      </c>
      <c r="C761" s="52" t="s">
        <v>115</v>
      </c>
      <c r="D761" s="52">
        <v>31102</v>
      </c>
      <c r="E761" s="52">
        <v>23924</v>
      </c>
      <c r="F761" s="52">
        <v>12</v>
      </c>
      <c r="G761" s="52" t="s">
        <v>102</v>
      </c>
      <c r="H761" s="52">
        <v>749963.6</v>
      </c>
      <c r="I761" s="52" t="s">
        <v>91</v>
      </c>
      <c r="J761" s="52" t="s">
        <v>71</v>
      </c>
      <c r="K761" s="52">
        <v>73.3</v>
      </c>
      <c r="L761" s="52">
        <v>3.3000000000000003E-5</v>
      </c>
      <c r="M761" s="52">
        <v>1</v>
      </c>
      <c r="N761" s="52"/>
      <c r="O761" s="52">
        <v>0</v>
      </c>
      <c r="P761" s="52">
        <v>0</v>
      </c>
      <c r="Q761" s="52">
        <v>21</v>
      </c>
      <c r="R761" s="52"/>
      <c r="S761" s="52">
        <v>0</v>
      </c>
      <c r="T761" s="52">
        <v>0</v>
      </c>
      <c r="U761" s="52">
        <v>310</v>
      </c>
      <c r="V761" s="52">
        <f t="shared" si="34"/>
        <v>1814.0869520399999</v>
      </c>
      <c r="W761" s="52">
        <f t="shared" si="35"/>
        <v>1814.0869520399999</v>
      </c>
      <c r="X761" s="52">
        <f t="shared" si="36"/>
        <v>0</v>
      </c>
      <c r="Y761" s="52">
        <v>0</v>
      </c>
    </row>
    <row r="762" spans="1:25" x14ac:dyDescent="0.25">
      <c r="A762" s="52">
        <v>2007</v>
      </c>
      <c r="B762" s="52" t="s">
        <v>106</v>
      </c>
      <c r="C762" s="52" t="s">
        <v>115</v>
      </c>
      <c r="D762" s="52">
        <v>31102</v>
      </c>
      <c r="E762" s="52">
        <v>23924</v>
      </c>
      <c r="F762" s="52">
        <v>12</v>
      </c>
      <c r="G762" s="52" t="s">
        <v>102</v>
      </c>
      <c r="H762" s="52">
        <v>251977</v>
      </c>
      <c r="I762" s="52" t="s">
        <v>91</v>
      </c>
      <c r="J762" s="52" t="s">
        <v>71</v>
      </c>
      <c r="K762" s="52">
        <v>73.3</v>
      </c>
      <c r="L762" s="52">
        <v>3.3000000000000003E-5</v>
      </c>
      <c r="M762" s="52">
        <v>1</v>
      </c>
      <c r="N762" s="52"/>
      <c r="O762" s="52">
        <v>0</v>
      </c>
      <c r="P762" s="52">
        <v>0</v>
      </c>
      <c r="Q762" s="52">
        <v>21</v>
      </c>
      <c r="R762" s="52"/>
      <c r="S762" s="52">
        <v>0</v>
      </c>
      <c r="T762" s="52">
        <v>0</v>
      </c>
      <c r="U762" s="52">
        <v>310</v>
      </c>
      <c r="V762" s="52">
        <f t="shared" si="34"/>
        <v>609.5071653</v>
      </c>
      <c r="W762" s="52">
        <f t="shared" si="35"/>
        <v>609.5071653</v>
      </c>
      <c r="X762" s="52">
        <f t="shared" si="36"/>
        <v>0</v>
      </c>
      <c r="Y762" s="52">
        <v>0</v>
      </c>
    </row>
    <row r="763" spans="1:25" x14ac:dyDescent="0.25">
      <c r="A763" s="52">
        <v>2007</v>
      </c>
      <c r="B763" s="52" t="s">
        <v>106</v>
      </c>
      <c r="C763" s="52" t="s">
        <v>115</v>
      </c>
      <c r="D763" s="52">
        <v>31102</v>
      </c>
      <c r="E763" s="52">
        <v>23924</v>
      </c>
      <c r="F763" s="52">
        <v>12</v>
      </c>
      <c r="G763" s="52" t="s">
        <v>102</v>
      </c>
      <c r="H763" s="52">
        <v>691.13040000000001</v>
      </c>
      <c r="I763" s="52" t="s">
        <v>91</v>
      </c>
      <c r="J763" s="52" t="s">
        <v>71</v>
      </c>
      <c r="K763" s="52">
        <v>73.3</v>
      </c>
      <c r="L763" s="52">
        <v>3.3000000000000003E-5</v>
      </c>
      <c r="M763" s="52">
        <v>1</v>
      </c>
      <c r="N763" s="52"/>
      <c r="O763" s="52">
        <v>0</v>
      </c>
      <c r="P763" s="52">
        <v>0</v>
      </c>
      <c r="Q763" s="52">
        <v>21</v>
      </c>
      <c r="R763" s="52"/>
      <c r="S763" s="52">
        <v>0</v>
      </c>
      <c r="T763" s="52">
        <v>0</v>
      </c>
      <c r="U763" s="52">
        <v>310</v>
      </c>
      <c r="V763" s="52">
        <f t="shared" si="34"/>
        <v>1.67177532456</v>
      </c>
      <c r="W763" s="52">
        <f t="shared" si="35"/>
        <v>1.67177532456</v>
      </c>
      <c r="X763" s="52">
        <f t="shared" si="36"/>
        <v>0</v>
      </c>
      <c r="Y763" s="52">
        <v>0</v>
      </c>
    </row>
    <row r="764" spans="1:25" x14ac:dyDescent="0.25">
      <c r="A764" s="52">
        <v>2007</v>
      </c>
      <c r="B764" s="52" t="s">
        <v>106</v>
      </c>
      <c r="C764" s="52" t="s">
        <v>115</v>
      </c>
      <c r="D764" s="52">
        <v>31108</v>
      </c>
      <c r="E764" s="52">
        <v>23924</v>
      </c>
      <c r="F764" s="52">
        <v>12</v>
      </c>
      <c r="G764" s="52" t="s">
        <v>102</v>
      </c>
      <c r="H764" s="52">
        <v>232269</v>
      </c>
      <c r="I764" s="52" t="s">
        <v>91</v>
      </c>
      <c r="J764" s="52" t="s">
        <v>71</v>
      </c>
      <c r="K764" s="52">
        <v>73.3</v>
      </c>
      <c r="L764" s="52">
        <v>3.3000000000000003E-5</v>
      </c>
      <c r="M764" s="52">
        <v>1</v>
      </c>
      <c r="N764" s="52"/>
      <c r="O764" s="52">
        <v>0</v>
      </c>
      <c r="P764" s="52">
        <v>0</v>
      </c>
      <c r="Q764" s="52">
        <v>21</v>
      </c>
      <c r="R764" s="52"/>
      <c r="S764" s="52">
        <v>0</v>
      </c>
      <c r="T764" s="52">
        <v>0</v>
      </c>
      <c r="U764" s="52">
        <v>310</v>
      </c>
      <c r="V764" s="52">
        <f t="shared" si="34"/>
        <v>561.83548410000003</v>
      </c>
      <c r="W764" s="52">
        <f t="shared" si="35"/>
        <v>561.83548410000003</v>
      </c>
      <c r="X764" s="52">
        <f t="shared" si="36"/>
        <v>0</v>
      </c>
      <c r="Y764" s="52">
        <v>0</v>
      </c>
    </row>
    <row r="765" spans="1:25" x14ac:dyDescent="0.25">
      <c r="A765" s="52">
        <v>2007</v>
      </c>
      <c r="B765" s="52" t="s">
        <v>106</v>
      </c>
      <c r="C765" s="52" t="s">
        <v>115</v>
      </c>
      <c r="D765" s="52">
        <v>31108</v>
      </c>
      <c r="E765" s="52">
        <v>23924</v>
      </c>
      <c r="F765" s="52">
        <v>12</v>
      </c>
      <c r="G765" s="52" t="s">
        <v>102</v>
      </c>
      <c r="H765" s="52">
        <v>222865.5</v>
      </c>
      <c r="I765" s="52" t="s">
        <v>91</v>
      </c>
      <c r="J765" s="52" t="s">
        <v>71</v>
      </c>
      <c r="K765" s="52">
        <v>73.3</v>
      </c>
      <c r="L765" s="52">
        <v>3.3000000000000003E-5</v>
      </c>
      <c r="M765" s="52">
        <v>1</v>
      </c>
      <c r="N765" s="52"/>
      <c r="O765" s="52">
        <v>0</v>
      </c>
      <c r="P765" s="52">
        <v>0</v>
      </c>
      <c r="Q765" s="52">
        <v>21</v>
      </c>
      <c r="R765" s="52"/>
      <c r="S765" s="52">
        <v>0</v>
      </c>
      <c r="T765" s="52">
        <v>0</v>
      </c>
      <c r="U765" s="52">
        <v>310</v>
      </c>
      <c r="V765" s="52">
        <f t="shared" si="34"/>
        <v>539.08935795000002</v>
      </c>
      <c r="W765" s="52">
        <f t="shared" si="35"/>
        <v>539.08935795000002</v>
      </c>
      <c r="X765" s="52">
        <f t="shared" si="36"/>
        <v>0</v>
      </c>
      <c r="Y765" s="52">
        <v>0</v>
      </c>
    </row>
    <row r="766" spans="1:25" x14ac:dyDescent="0.25">
      <c r="A766" s="52">
        <v>2007</v>
      </c>
      <c r="B766" s="52" t="s">
        <v>106</v>
      </c>
      <c r="C766" s="52" t="s">
        <v>115</v>
      </c>
      <c r="D766" s="52">
        <v>31108</v>
      </c>
      <c r="E766" s="52">
        <v>23924</v>
      </c>
      <c r="F766" s="52">
        <v>12</v>
      </c>
      <c r="G766" s="52" t="s">
        <v>102</v>
      </c>
      <c r="H766" s="52">
        <v>190252.79999999999</v>
      </c>
      <c r="I766" s="52" t="s">
        <v>91</v>
      </c>
      <c r="J766" s="52" t="s">
        <v>71</v>
      </c>
      <c r="K766" s="52">
        <v>73.3</v>
      </c>
      <c r="L766" s="52">
        <v>3.3000000000000003E-5</v>
      </c>
      <c r="M766" s="52">
        <v>1</v>
      </c>
      <c r="N766" s="52"/>
      <c r="O766" s="52">
        <v>0</v>
      </c>
      <c r="P766" s="52">
        <v>0</v>
      </c>
      <c r="Q766" s="52">
        <v>21</v>
      </c>
      <c r="R766" s="52"/>
      <c r="S766" s="52">
        <v>0</v>
      </c>
      <c r="T766" s="52">
        <v>0</v>
      </c>
      <c r="U766" s="52">
        <v>310</v>
      </c>
      <c r="V766" s="52">
        <f t="shared" si="34"/>
        <v>460.20249791999998</v>
      </c>
      <c r="W766" s="52">
        <f t="shared" si="35"/>
        <v>460.20249791999998</v>
      </c>
      <c r="X766" s="52">
        <f t="shared" si="36"/>
        <v>0</v>
      </c>
      <c r="Y766" s="52">
        <v>0</v>
      </c>
    </row>
    <row r="767" spans="1:25" x14ac:dyDescent="0.25">
      <c r="A767" s="52">
        <v>2007</v>
      </c>
      <c r="B767" s="52" t="s">
        <v>106</v>
      </c>
      <c r="C767" s="52" t="s">
        <v>115</v>
      </c>
      <c r="D767" s="52">
        <v>31108</v>
      </c>
      <c r="E767" s="52">
        <v>23924</v>
      </c>
      <c r="F767" s="52">
        <v>12</v>
      </c>
      <c r="G767" s="52" t="s">
        <v>102</v>
      </c>
      <c r="H767" s="52">
        <v>418295.5</v>
      </c>
      <c r="I767" s="52" t="s">
        <v>91</v>
      </c>
      <c r="J767" s="52" t="s">
        <v>71</v>
      </c>
      <c r="K767" s="52">
        <v>73.3</v>
      </c>
      <c r="L767" s="52">
        <v>3.3000000000000003E-5</v>
      </c>
      <c r="M767" s="52">
        <v>1</v>
      </c>
      <c r="N767" s="52"/>
      <c r="O767" s="52">
        <v>0</v>
      </c>
      <c r="P767" s="52">
        <v>0</v>
      </c>
      <c r="Q767" s="52">
        <v>21</v>
      </c>
      <c r="R767" s="52"/>
      <c r="S767" s="52">
        <v>0</v>
      </c>
      <c r="T767" s="52">
        <v>0</v>
      </c>
      <c r="U767" s="52">
        <v>310</v>
      </c>
      <c r="V767" s="52">
        <f t="shared" si="34"/>
        <v>1011.8149849500001</v>
      </c>
      <c r="W767" s="52">
        <f t="shared" si="35"/>
        <v>1011.8149849500001</v>
      </c>
      <c r="X767" s="52">
        <f t="shared" si="36"/>
        <v>0</v>
      </c>
      <c r="Y767" s="52">
        <v>0</v>
      </c>
    </row>
    <row r="768" spans="1:25" x14ac:dyDescent="0.25">
      <c r="A768" s="52">
        <v>2007</v>
      </c>
      <c r="B768" s="52" t="s">
        <v>106</v>
      </c>
      <c r="C768" s="52" t="s">
        <v>115</v>
      </c>
      <c r="D768" s="52">
        <v>31108</v>
      </c>
      <c r="E768" s="52">
        <v>23924</v>
      </c>
      <c r="F768" s="52">
        <v>12</v>
      </c>
      <c r="G768" s="52" t="s">
        <v>102</v>
      </c>
      <c r="H768" s="52">
        <v>44187</v>
      </c>
      <c r="I768" s="52" t="s">
        <v>91</v>
      </c>
      <c r="J768" s="52" t="s">
        <v>71</v>
      </c>
      <c r="K768" s="52">
        <v>73.3</v>
      </c>
      <c r="L768" s="52">
        <v>3.3000000000000003E-5</v>
      </c>
      <c r="M768" s="52">
        <v>1</v>
      </c>
      <c r="N768" s="52"/>
      <c r="O768" s="52">
        <v>0</v>
      </c>
      <c r="P768" s="52">
        <v>0</v>
      </c>
      <c r="Q768" s="52">
        <v>21</v>
      </c>
      <c r="R768" s="52"/>
      <c r="S768" s="52">
        <v>0</v>
      </c>
      <c r="T768" s="52">
        <v>0</v>
      </c>
      <c r="U768" s="52">
        <v>310</v>
      </c>
      <c r="V768" s="52">
        <f t="shared" si="34"/>
        <v>106.88393430000001</v>
      </c>
      <c r="W768" s="52">
        <f t="shared" si="35"/>
        <v>106.88393430000001</v>
      </c>
      <c r="X768" s="52">
        <f t="shared" si="36"/>
        <v>0</v>
      </c>
      <c r="Y768" s="52">
        <v>0</v>
      </c>
    </row>
    <row r="769" spans="1:25" x14ac:dyDescent="0.25">
      <c r="A769" s="52">
        <v>2007</v>
      </c>
      <c r="B769" s="52" t="s">
        <v>106</v>
      </c>
      <c r="C769" s="52" t="s">
        <v>115</v>
      </c>
      <c r="D769" s="52">
        <v>31108</v>
      </c>
      <c r="E769" s="52">
        <v>23924</v>
      </c>
      <c r="F769" s="52">
        <v>12</v>
      </c>
      <c r="G769" s="52" t="s">
        <v>102</v>
      </c>
      <c r="H769" s="52">
        <v>713.32799999999997</v>
      </c>
      <c r="I769" s="52" t="s">
        <v>91</v>
      </c>
      <c r="J769" s="52" t="s">
        <v>71</v>
      </c>
      <c r="K769" s="52">
        <v>73.3</v>
      </c>
      <c r="L769" s="52">
        <v>3.3000000000000003E-5</v>
      </c>
      <c r="M769" s="52">
        <v>1</v>
      </c>
      <c r="N769" s="52"/>
      <c r="O769" s="52">
        <v>0</v>
      </c>
      <c r="P769" s="52">
        <v>0</v>
      </c>
      <c r="Q769" s="52">
        <v>21</v>
      </c>
      <c r="R769" s="52"/>
      <c r="S769" s="52">
        <v>0</v>
      </c>
      <c r="T769" s="52">
        <v>0</v>
      </c>
      <c r="U769" s="52">
        <v>310</v>
      </c>
      <c r="V769" s="52">
        <f t="shared" si="34"/>
        <v>1.7254690991999999</v>
      </c>
      <c r="W769" s="52">
        <f t="shared" si="35"/>
        <v>1.7254690991999999</v>
      </c>
      <c r="X769" s="52">
        <f t="shared" si="36"/>
        <v>0</v>
      </c>
      <c r="Y769" s="52">
        <v>0</v>
      </c>
    </row>
    <row r="770" spans="1:25" x14ac:dyDescent="0.25">
      <c r="A770" s="52">
        <v>2007</v>
      </c>
      <c r="B770" s="52" t="s">
        <v>106</v>
      </c>
      <c r="C770" s="52" t="s">
        <v>115</v>
      </c>
      <c r="D770" s="52">
        <v>31200</v>
      </c>
      <c r="E770" s="52">
        <v>23907</v>
      </c>
      <c r="F770" s="52">
        <v>0</v>
      </c>
      <c r="G770" s="52"/>
      <c r="H770" s="52">
        <v>448000</v>
      </c>
      <c r="I770" s="52" t="s">
        <v>91</v>
      </c>
      <c r="J770" s="52" t="s">
        <v>71</v>
      </c>
      <c r="K770" s="52">
        <v>73.3</v>
      </c>
      <c r="L770" s="52">
        <v>3.3000000000000003E-5</v>
      </c>
      <c r="M770" s="52">
        <v>1</v>
      </c>
      <c r="N770" s="52"/>
      <c r="O770" s="52">
        <v>0</v>
      </c>
      <c r="P770" s="52">
        <v>0</v>
      </c>
      <c r="Q770" s="52">
        <v>21</v>
      </c>
      <c r="R770" s="52"/>
      <c r="S770" s="52">
        <v>0</v>
      </c>
      <c r="T770" s="52">
        <v>0</v>
      </c>
      <c r="U770" s="52">
        <v>310</v>
      </c>
      <c r="V770" s="52">
        <f t="shared" si="34"/>
        <v>1083.6672000000001</v>
      </c>
      <c r="W770" s="52">
        <f t="shared" si="35"/>
        <v>1083.6672000000001</v>
      </c>
      <c r="X770" s="52">
        <f t="shared" si="36"/>
        <v>0</v>
      </c>
      <c r="Y770" s="52">
        <v>0</v>
      </c>
    </row>
    <row r="771" spans="1:25" x14ac:dyDescent="0.25">
      <c r="A771" s="52">
        <v>2007</v>
      </c>
      <c r="B771" s="52" t="s">
        <v>106</v>
      </c>
      <c r="C771" s="52" t="s">
        <v>115</v>
      </c>
      <c r="D771" s="52">
        <v>31200</v>
      </c>
      <c r="E771" s="52">
        <v>23907</v>
      </c>
      <c r="F771" s="52">
        <v>0</v>
      </c>
      <c r="G771" s="52"/>
      <c r="H771" s="52">
        <v>174000</v>
      </c>
      <c r="I771" s="52" t="s">
        <v>91</v>
      </c>
      <c r="J771" s="52" t="s">
        <v>71</v>
      </c>
      <c r="K771" s="52">
        <v>73.3</v>
      </c>
      <c r="L771" s="52">
        <v>3.3000000000000003E-5</v>
      </c>
      <c r="M771" s="52">
        <v>1</v>
      </c>
      <c r="N771" s="52"/>
      <c r="O771" s="52">
        <v>0</v>
      </c>
      <c r="P771" s="52">
        <v>0</v>
      </c>
      <c r="Q771" s="52">
        <v>21</v>
      </c>
      <c r="R771" s="52"/>
      <c r="S771" s="52">
        <v>0</v>
      </c>
      <c r="T771" s="52">
        <v>0</v>
      </c>
      <c r="U771" s="52">
        <v>310</v>
      </c>
      <c r="V771" s="52">
        <f t="shared" ref="V771:V834" si="37">IF(F771=9,((H771*K771*L771*M771)+(H771*O771*P771*Q771)+(H771*S771*T771*U771))/1000, (H771*K771*L771*M771)+(H771*O771*P771*Q771)+(H771*S771*T771*U771))</f>
        <v>420.88860000000005</v>
      </c>
      <c r="W771" s="52">
        <f t="shared" ref="W771:W827" si="38">(V771-((O771*H771*P771*Q771)+(S771*H771*T771*U771))/M771)</f>
        <v>420.88860000000005</v>
      </c>
      <c r="X771" s="52">
        <f t="shared" si="36"/>
        <v>0</v>
      </c>
      <c r="Y771" s="52">
        <v>0</v>
      </c>
    </row>
    <row r="772" spans="1:25" x14ac:dyDescent="0.25">
      <c r="A772" s="52">
        <v>2007</v>
      </c>
      <c r="B772" s="52" t="s">
        <v>106</v>
      </c>
      <c r="C772" s="52" t="s">
        <v>115</v>
      </c>
      <c r="D772" s="52">
        <v>31200</v>
      </c>
      <c r="E772" s="52">
        <v>23924</v>
      </c>
      <c r="F772" s="52">
        <v>12</v>
      </c>
      <c r="G772" s="52" t="s">
        <v>102</v>
      </c>
      <c r="H772" s="52">
        <v>97433.86</v>
      </c>
      <c r="I772" s="52" t="s">
        <v>91</v>
      </c>
      <c r="J772" s="52" t="s">
        <v>71</v>
      </c>
      <c r="K772" s="52">
        <v>73.3</v>
      </c>
      <c r="L772" s="52">
        <v>3.3000000000000003E-5</v>
      </c>
      <c r="M772" s="52">
        <v>1</v>
      </c>
      <c r="N772" s="52"/>
      <c r="O772" s="52">
        <v>0</v>
      </c>
      <c r="P772" s="52">
        <v>0</v>
      </c>
      <c r="Q772" s="52">
        <v>21</v>
      </c>
      <c r="R772" s="52"/>
      <c r="S772" s="52">
        <v>0</v>
      </c>
      <c r="T772" s="52">
        <v>0</v>
      </c>
      <c r="U772" s="52">
        <v>310</v>
      </c>
      <c r="V772" s="52">
        <f t="shared" si="37"/>
        <v>235.68276395400002</v>
      </c>
      <c r="W772" s="52">
        <f t="shared" si="38"/>
        <v>235.68276395400002</v>
      </c>
      <c r="X772" s="52">
        <f t="shared" si="36"/>
        <v>0</v>
      </c>
      <c r="Y772" s="52">
        <v>0</v>
      </c>
    </row>
    <row r="773" spans="1:25" x14ac:dyDescent="0.25">
      <c r="A773" s="52">
        <v>2007</v>
      </c>
      <c r="B773" s="52" t="s">
        <v>106</v>
      </c>
      <c r="C773" s="52" t="s">
        <v>115</v>
      </c>
      <c r="D773" s="52">
        <v>31200</v>
      </c>
      <c r="E773" s="52">
        <v>23924</v>
      </c>
      <c r="F773" s="52">
        <v>12</v>
      </c>
      <c r="G773" s="52" t="s">
        <v>102</v>
      </c>
      <c r="H773" s="52">
        <v>92462.04</v>
      </c>
      <c r="I773" s="52" t="s">
        <v>91</v>
      </c>
      <c r="J773" s="52" t="s">
        <v>71</v>
      </c>
      <c r="K773" s="52">
        <v>73.3</v>
      </c>
      <c r="L773" s="52">
        <v>3.3000000000000003E-5</v>
      </c>
      <c r="M773" s="52">
        <v>1</v>
      </c>
      <c r="N773" s="52"/>
      <c r="O773" s="52">
        <v>0</v>
      </c>
      <c r="P773" s="52">
        <v>0</v>
      </c>
      <c r="Q773" s="52">
        <v>21</v>
      </c>
      <c r="R773" s="52"/>
      <c r="S773" s="52">
        <v>0</v>
      </c>
      <c r="T773" s="52">
        <v>0</v>
      </c>
      <c r="U773" s="52">
        <v>310</v>
      </c>
      <c r="V773" s="52">
        <f t="shared" si="37"/>
        <v>223.65642855600001</v>
      </c>
      <c r="W773" s="52">
        <f t="shared" si="38"/>
        <v>223.65642855600001</v>
      </c>
      <c r="X773" s="52">
        <f t="shared" si="36"/>
        <v>0</v>
      </c>
      <c r="Y773" s="52">
        <v>0</v>
      </c>
    </row>
    <row r="774" spans="1:25" x14ac:dyDescent="0.25">
      <c r="A774" s="52">
        <v>2007</v>
      </c>
      <c r="B774" s="52" t="s">
        <v>106</v>
      </c>
      <c r="C774" s="52" t="s">
        <v>115</v>
      </c>
      <c r="D774" s="52">
        <v>31200</v>
      </c>
      <c r="E774" s="52">
        <v>23924</v>
      </c>
      <c r="F774" s="52">
        <v>12</v>
      </c>
      <c r="G774" s="52" t="s">
        <v>102</v>
      </c>
      <c r="H774" s="52">
        <v>12950</v>
      </c>
      <c r="I774" s="52" t="s">
        <v>91</v>
      </c>
      <c r="J774" s="52" t="s">
        <v>71</v>
      </c>
      <c r="K774" s="52">
        <v>73.3</v>
      </c>
      <c r="L774" s="52">
        <v>3.3000000000000003E-5</v>
      </c>
      <c r="M774" s="52">
        <v>1</v>
      </c>
      <c r="N774" s="52"/>
      <c r="O774" s="52">
        <v>0</v>
      </c>
      <c r="P774" s="52">
        <v>0</v>
      </c>
      <c r="Q774" s="52">
        <v>21</v>
      </c>
      <c r="R774" s="52"/>
      <c r="S774" s="52">
        <v>0</v>
      </c>
      <c r="T774" s="52">
        <v>0</v>
      </c>
      <c r="U774" s="52">
        <v>310</v>
      </c>
      <c r="V774" s="52">
        <f t="shared" si="37"/>
        <v>31.324755000000003</v>
      </c>
      <c r="W774" s="52">
        <f t="shared" si="38"/>
        <v>31.324755000000003</v>
      </c>
      <c r="X774" s="52">
        <f t="shared" si="36"/>
        <v>0</v>
      </c>
      <c r="Y774" s="52">
        <v>0</v>
      </c>
    </row>
    <row r="775" spans="1:25" x14ac:dyDescent="0.25">
      <c r="A775" s="52">
        <v>2007</v>
      </c>
      <c r="B775" s="52" t="s">
        <v>106</v>
      </c>
      <c r="C775" s="52" t="s">
        <v>115</v>
      </c>
      <c r="D775" s="52">
        <v>31200</v>
      </c>
      <c r="E775" s="52">
        <v>23924</v>
      </c>
      <c r="F775" s="52">
        <v>12</v>
      </c>
      <c r="G775" s="52" t="s">
        <v>102</v>
      </c>
      <c r="H775" s="52">
        <v>26</v>
      </c>
      <c r="I775" s="52" t="s">
        <v>91</v>
      </c>
      <c r="J775" s="52" t="s">
        <v>71</v>
      </c>
      <c r="K775" s="52">
        <v>73.3</v>
      </c>
      <c r="L775" s="52">
        <v>3.3000000000000003E-5</v>
      </c>
      <c r="M775" s="52">
        <v>1</v>
      </c>
      <c r="N775" s="52"/>
      <c r="O775" s="52">
        <v>0</v>
      </c>
      <c r="P775" s="52">
        <v>0</v>
      </c>
      <c r="Q775" s="52">
        <v>21</v>
      </c>
      <c r="R775" s="52"/>
      <c r="S775" s="52">
        <v>0</v>
      </c>
      <c r="T775" s="52">
        <v>0</v>
      </c>
      <c r="U775" s="52">
        <v>310</v>
      </c>
      <c r="V775" s="52">
        <f t="shared" si="37"/>
        <v>6.28914E-2</v>
      </c>
      <c r="W775" s="52">
        <f t="shared" si="38"/>
        <v>6.28914E-2</v>
      </c>
      <c r="X775" s="52">
        <f t="shared" si="36"/>
        <v>0</v>
      </c>
      <c r="Y775" s="52">
        <v>0</v>
      </c>
    </row>
    <row r="776" spans="1:25" x14ac:dyDescent="0.25">
      <c r="A776" s="52">
        <v>2007</v>
      </c>
      <c r="B776" s="52" t="s">
        <v>106</v>
      </c>
      <c r="C776" s="52" t="s">
        <v>115</v>
      </c>
      <c r="D776" s="52">
        <v>31200</v>
      </c>
      <c r="E776" s="52">
        <v>23924</v>
      </c>
      <c r="F776" s="52">
        <v>12</v>
      </c>
      <c r="G776" s="52" t="s">
        <v>102</v>
      </c>
      <c r="H776" s="52">
        <v>41283</v>
      </c>
      <c r="I776" s="52" t="s">
        <v>91</v>
      </c>
      <c r="J776" s="52" t="s">
        <v>71</v>
      </c>
      <c r="K776" s="52">
        <v>73.3</v>
      </c>
      <c r="L776" s="52">
        <v>3.3000000000000003E-5</v>
      </c>
      <c r="M776" s="52">
        <v>1</v>
      </c>
      <c r="N776" s="52"/>
      <c r="O776" s="52">
        <v>0</v>
      </c>
      <c r="P776" s="52">
        <v>0</v>
      </c>
      <c r="Q776" s="52">
        <v>21</v>
      </c>
      <c r="R776" s="52"/>
      <c r="S776" s="52">
        <v>0</v>
      </c>
      <c r="T776" s="52">
        <v>0</v>
      </c>
      <c r="U776" s="52">
        <v>310</v>
      </c>
      <c r="V776" s="52">
        <f t="shared" si="37"/>
        <v>99.859448700000002</v>
      </c>
      <c r="W776" s="52">
        <f t="shared" si="38"/>
        <v>99.859448700000002</v>
      </c>
      <c r="X776" s="52">
        <f t="shared" si="36"/>
        <v>0</v>
      </c>
      <c r="Y776" s="52">
        <v>0</v>
      </c>
    </row>
    <row r="777" spans="1:25" x14ac:dyDescent="0.25">
      <c r="A777" s="52">
        <v>2007</v>
      </c>
      <c r="B777" s="52" t="s">
        <v>106</v>
      </c>
      <c r="C777" s="52" t="s">
        <v>115</v>
      </c>
      <c r="D777" s="52">
        <v>31200</v>
      </c>
      <c r="E777" s="52">
        <v>23924</v>
      </c>
      <c r="F777" s="52">
        <v>12</v>
      </c>
      <c r="G777" s="52" t="s">
        <v>102</v>
      </c>
      <c r="H777" s="52">
        <v>41748</v>
      </c>
      <c r="I777" s="52" t="s">
        <v>91</v>
      </c>
      <c r="J777" s="52" t="s">
        <v>71</v>
      </c>
      <c r="K777" s="52">
        <v>73.3</v>
      </c>
      <c r="L777" s="52">
        <v>3.3000000000000003E-5</v>
      </c>
      <c r="M777" s="52">
        <v>1</v>
      </c>
      <c r="N777" s="52"/>
      <c r="O777" s="52">
        <v>0</v>
      </c>
      <c r="P777" s="52">
        <v>0</v>
      </c>
      <c r="Q777" s="52">
        <v>21</v>
      </c>
      <c r="R777" s="52"/>
      <c r="S777" s="52">
        <v>0</v>
      </c>
      <c r="T777" s="52">
        <v>0</v>
      </c>
      <c r="U777" s="52">
        <v>310</v>
      </c>
      <c r="V777" s="52">
        <f t="shared" si="37"/>
        <v>100.98423720000001</v>
      </c>
      <c r="W777" s="52">
        <f t="shared" si="38"/>
        <v>100.98423720000001</v>
      </c>
      <c r="X777" s="52">
        <f t="shared" si="36"/>
        <v>0</v>
      </c>
      <c r="Y777" s="52">
        <v>0</v>
      </c>
    </row>
    <row r="778" spans="1:25" x14ac:dyDescent="0.25">
      <c r="A778" s="52">
        <v>2007</v>
      </c>
      <c r="B778" s="52" t="s">
        <v>106</v>
      </c>
      <c r="C778" s="52" t="s">
        <v>115</v>
      </c>
      <c r="D778" s="52">
        <v>31200</v>
      </c>
      <c r="E778" s="52">
        <v>23989</v>
      </c>
      <c r="F778" s="52">
        <v>0</v>
      </c>
      <c r="G778" s="52"/>
      <c r="H778" s="52">
        <v>3000</v>
      </c>
      <c r="I778" s="52" t="s">
        <v>91</v>
      </c>
      <c r="J778" s="52" t="s">
        <v>71</v>
      </c>
      <c r="K778" s="52">
        <v>73.3</v>
      </c>
      <c r="L778" s="52">
        <v>3.3000000000000003E-5</v>
      </c>
      <c r="M778" s="52">
        <v>1</v>
      </c>
      <c r="N778" s="52"/>
      <c r="O778" s="52">
        <v>0</v>
      </c>
      <c r="P778" s="52">
        <v>0</v>
      </c>
      <c r="Q778" s="52">
        <v>21</v>
      </c>
      <c r="R778" s="52"/>
      <c r="S778" s="52">
        <v>0</v>
      </c>
      <c r="T778" s="52">
        <v>0</v>
      </c>
      <c r="U778" s="52">
        <v>310</v>
      </c>
      <c r="V778" s="52">
        <f t="shared" si="37"/>
        <v>7.2567000000000004</v>
      </c>
      <c r="W778" s="52">
        <f t="shared" si="38"/>
        <v>7.2567000000000004</v>
      </c>
      <c r="X778" s="52">
        <f t="shared" si="36"/>
        <v>0</v>
      </c>
      <c r="Y778" s="52">
        <v>0</v>
      </c>
    </row>
    <row r="779" spans="1:25" x14ac:dyDescent="0.25">
      <c r="A779" s="52">
        <v>2007</v>
      </c>
      <c r="B779" s="52" t="s">
        <v>106</v>
      </c>
      <c r="C779" s="52" t="s">
        <v>115</v>
      </c>
      <c r="D779" s="52">
        <v>31200</v>
      </c>
      <c r="E779" s="52">
        <v>23989</v>
      </c>
      <c r="F779" s="52">
        <v>0</v>
      </c>
      <c r="G779" s="52"/>
      <c r="H779" s="52">
        <v>17000</v>
      </c>
      <c r="I779" s="52" t="s">
        <v>91</v>
      </c>
      <c r="J779" s="52" t="s">
        <v>71</v>
      </c>
      <c r="K779" s="52">
        <v>73.3</v>
      </c>
      <c r="L779" s="52">
        <v>3.3000000000000003E-5</v>
      </c>
      <c r="M779" s="52">
        <v>1</v>
      </c>
      <c r="N779" s="52"/>
      <c r="O779" s="52">
        <v>0</v>
      </c>
      <c r="P779" s="52">
        <v>0</v>
      </c>
      <c r="Q779" s="52">
        <v>21</v>
      </c>
      <c r="R779" s="52"/>
      <c r="S779" s="52">
        <v>0</v>
      </c>
      <c r="T779" s="52">
        <v>0</v>
      </c>
      <c r="U779" s="52">
        <v>310</v>
      </c>
      <c r="V779" s="52">
        <f t="shared" si="37"/>
        <v>41.121300000000005</v>
      </c>
      <c r="W779" s="52">
        <f t="shared" si="38"/>
        <v>41.121300000000005</v>
      </c>
      <c r="X779" s="52">
        <f t="shared" si="36"/>
        <v>0</v>
      </c>
      <c r="Y779" s="52">
        <v>0</v>
      </c>
    </row>
    <row r="780" spans="1:25" x14ac:dyDescent="0.25">
      <c r="A780" s="52">
        <v>2007</v>
      </c>
      <c r="B780" s="52" t="s">
        <v>106</v>
      </c>
      <c r="C780" s="52" t="s">
        <v>115</v>
      </c>
      <c r="D780" s="52">
        <v>31300</v>
      </c>
      <c r="E780" s="52">
        <v>23989</v>
      </c>
      <c r="F780" s="52">
        <v>0</v>
      </c>
      <c r="G780" s="52"/>
      <c r="H780" s="52">
        <v>12250</v>
      </c>
      <c r="I780" s="52" t="s">
        <v>91</v>
      </c>
      <c r="J780" s="52" t="s">
        <v>71</v>
      </c>
      <c r="K780" s="52">
        <v>73.3</v>
      </c>
      <c r="L780" s="52">
        <v>3.3000000000000003E-5</v>
      </c>
      <c r="M780" s="52">
        <v>1</v>
      </c>
      <c r="N780" s="52"/>
      <c r="O780" s="52">
        <v>0</v>
      </c>
      <c r="P780" s="52">
        <v>0</v>
      </c>
      <c r="Q780" s="52">
        <v>21</v>
      </c>
      <c r="R780" s="52"/>
      <c r="S780" s="52">
        <v>0</v>
      </c>
      <c r="T780" s="52">
        <v>0</v>
      </c>
      <c r="U780" s="52">
        <v>310</v>
      </c>
      <c r="V780" s="52">
        <f t="shared" si="37"/>
        <v>29.631525000000003</v>
      </c>
      <c r="W780" s="52">
        <f t="shared" si="38"/>
        <v>29.631525000000003</v>
      </c>
      <c r="X780" s="52">
        <f t="shared" si="36"/>
        <v>0</v>
      </c>
      <c r="Y780" s="52">
        <v>0</v>
      </c>
    </row>
    <row r="781" spans="1:25" x14ac:dyDescent="0.25">
      <c r="A781" s="52">
        <v>2007</v>
      </c>
      <c r="B781" s="52" t="s">
        <v>106</v>
      </c>
      <c r="C781" s="52" t="s">
        <v>115</v>
      </c>
      <c r="D781" s="52">
        <v>31908</v>
      </c>
      <c r="E781" s="52">
        <v>23908</v>
      </c>
      <c r="F781" s="52">
        <v>12</v>
      </c>
      <c r="G781" s="52" t="s">
        <v>102</v>
      </c>
      <c r="H781" s="52">
        <v>1887303</v>
      </c>
      <c r="I781" s="52" t="s">
        <v>91</v>
      </c>
      <c r="J781" s="52" t="s">
        <v>71</v>
      </c>
      <c r="K781" s="52">
        <v>73.3</v>
      </c>
      <c r="L781" s="52">
        <v>3.3000000000000003E-5</v>
      </c>
      <c r="M781" s="52">
        <v>1</v>
      </c>
      <c r="N781" s="52"/>
      <c r="O781" s="52">
        <v>0</v>
      </c>
      <c r="P781" s="52">
        <v>0</v>
      </c>
      <c r="Q781" s="52">
        <v>21</v>
      </c>
      <c r="R781" s="52"/>
      <c r="S781" s="52">
        <v>0</v>
      </c>
      <c r="T781" s="52">
        <v>0</v>
      </c>
      <c r="U781" s="52">
        <v>310</v>
      </c>
      <c r="V781" s="52">
        <f t="shared" si="37"/>
        <v>4565.1972267000001</v>
      </c>
      <c r="W781" s="52">
        <f t="shared" si="38"/>
        <v>4565.1972267000001</v>
      </c>
      <c r="X781" s="52">
        <f t="shared" si="36"/>
        <v>0</v>
      </c>
      <c r="Y781" s="52">
        <v>0</v>
      </c>
    </row>
    <row r="782" spans="1:25" x14ac:dyDescent="0.25">
      <c r="A782" s="52">
        <v>2007</v>
      </c>
      <c r="B782" s="52" t="s">
        <v>106</v>
      </c>
      <c r="C782" s="52" t="s">
        <v>115</v>
      </c>
      <c r="D782" s="52">
        <v>31908</v>
      </c>
      <c r="E782" s="52">
        <v>23989</v>
      </c>
      <c r="F782" s="52">
        <v>0</v>
      </c>
      <c r="G782" s="52"/>
      <c r="H782" s="52">
        <v>94532</v>
      </c>
      <c r="I782" s="52" t="s">
        <v>91</v>
      </c>
      <c r="J782" s="52" t="s">
        <v>71</v>
      </c>
      <c r="K782" s="52">
        <v>73.3</v>
      </c>
      <c r="L782" s="52">
        <v>3.3000000000000003E-5</v>
      </c>
      <c r="M782" s="52">
        <v>1</v>
      </c>
      <c r="N782" s="52"/>
      <c r="O782" s="52">
        <v>0</v>
      </c>
      <c r="P782" s="52">
        <v>0</v>
      </c>
      <c r="Q782" s="52">
        <v>21</v>
      </c>
      <c r="R782" s="52"/>
      <c r="S782" s="52">
        <v>0</v>
      </c>
      <c r="T782" s="52">
        <v>0</v>
      </c>
      <c r="U782" s="52">
        <v>310</v>
      </c>
      <c r="V782" s="52">
        <f t="shared" si="37"/>
        <v>228.66345480000001</v>
      </c>
      <c r="W782" s="52">
        <f t="shared" si="38"/>
        <v>228.66345480000001</v>
      </c>
      <c r="X782" s="52">
        <f t="shared" si="36"/>
        <v>0</v>
      </c>
      <c r="Y782" s="52">
        <v>0</v>
      </c>
    </row>
    <row r="783" spans="1:25" x14ac:dyDescent="0.25">
      <c r="A783" s="52">
        <v>2007</v>
      </c>
      <c r="B783" s="52" t="s">
        <v>106</v>
      </c>
      <c r="C783" s="52" t="s">
        <v>115</v>
      </c>
      <c r="D783" s="52">
        <v>31909</v>
      </c>
      <c r="E783" s="52">
        <v>23922</v>
      </c>
      <c r="F783" s="52">
        <v>12</v>
      </c>
      <c r="G783" s="52" t="s">
        <v>102</v>
      </c>
      <c r="H783" s="52">
        <v>35900</v>
      </c>
      <c r="I783" s="52" t="s">
        <v>91</v>
      </c>
      <c r="J783" s="52" t="s">
        <v>71</v>
      </c>
      <c r="K783" s="52">
        <v>73.3</v>
      </c>
      <c r="L783" s="52">
        <v>3.3000000000000003E-5</v>
      </c>
      <c r="M783" s="52">
        <v>1</v>
      </c>
      <c r="N783" s="52"/>
      <c r="O783" s="52">
        <v>0</v>
      </c>
      <c r="P783" s="52">
        <v>0</v>
      </c>
      <c r="Q783" s="52">
        <v>21</v>
      </c>
      <c r="R783" s="52"/>
      <c r="S783" s="52">
        <v>0</v>
      </c>
      <c r="T783" s="52">
        <v>0</v>
      </c>
      <c r="U783" s="52">
        <v>310</v>
      </c>
      <c r="V783" s="52">
        <f t="shared" si="37"/>
        <v>86.838510000000014</v>
      </c>
      <c r="W783" s="52">
        <f t="shared" si="38"/>
        <v>86.838510000000014</v>
      </c>
      <c r="X783" s="52">
        <f t="shared" si="36"/>
        <v>0</v>
      </c>
      <c r="Y783" s="52">
        <v>0</v>
      </c>
    </row>
    <row r="784" spans="1:25" x14ac:dyDescent="0.25">
      <c r="A784" s="52">
        <v>2007</v>
      </c>
      <c r="B784" s="52" t="s">
        <v>106</v>
      </c>
      <c r="C784" s="52" t="s">
        <v>115</v>
      </c>
      <c r="D784" s="52">
        <v>31909</v>
      </c>
      <c r="E784" s="52">
        <v>23924</v>
      </c>
      <c r="F784" s="52">
        <v>12</v>
      </c>
      <c r="G784" s="52" t="s">
        <v>102</v>
      </c>
      <c r="H784" s="52">
        <v>33800</v>
      </c>
      <c r="I784" s="52" t="s">
        <v>91</v>
      </c>
      <c r="J784" s="52" t="s">
        <v>71</v>
      </c>
      <c r="K784" s="52">
        <v>73.3</v>
      </c>
      <c r="L784" s="52">
        <v>3.3000000000000003E-5</v>
      </c>
      <c r="M784" s="52">
        <v>1</v>
      </c>
      <c r="N784" s="52"/>
      <c r="O784" s="52">
        <v>0</v>
      </c>
      <c r="P784" s="52">
        <v>0</v>
      </c>
      <c r="Q784" s="52">
        <v>21</v>
      </c>
      <c r="R784" s="52"/>
      <c r="S784" s="52">
        <v>0</v>
      </c>
      <c r="T784" s="52">
        <v>0</v>
      </c>
      <c r="U784" s="52">
        <v>310</v>
      </c>
      <c r="V784" s="52">
        <f t="shared" si="37"/>
        <v>81.75882</v>
      </c>
      <c r="W784" s="52">
        <f t="shared" si="38"/>
        <v>81.75882</v>
      </c>
      <c r="X784" s="52">
        <f t="shared" si="36"/>
        <v>0</v>
      </c>
      <c r="Y784" s="52">
        <v>0</v>
      </c>
    </row>
    <row r="785" spans="1:25" x14ac:dyDescent="0.25">
      <c r="A785" s="52">
        <v>2007</v>
      </c>
      <c r="B785" s="52" t="s">
        <v>106</v>
      </c>
      <c r="C785" s="52" t="s">
        <v>115</v>
      </c>
      <c r="D785" s="52">
        <v>33111</v>
      </c>
      <c r="E785" s="52">
        <v>23924</v>
      </c>
      <c r="F785" s="52">
        <v>12</v>
      </c>
      <c r="G785" s="52" t="s">
        <v>102</v>
      </c>
      <c r="H785" s="52">
        <v>8978</v>
      </c>
      <c r="I785" s="52" t="s">
        <v>91</v>
      </c>
      <c r="J785" s="52" t="s">
        <v>71</v>
      </c>
      <c r="K785" s="52">
        <v>73.3</v>
      </c>
      <c r="L785" s="52">
        <v>3.3000000000000003E-5</v>
      </c>
      <c r="M785" s="52">
        <v>1</v>
      </c>
      <c r="N785" s="52"/>
      <c r="O785" s="52">
        <v>0</v>
      </c>
      <c r="P785" s="52">
        <v>0</v>
      </c>
      <c r="Q785" s="52">
        <v>21</v>
      </c>
      <c r="R785" s="52"/>
      <c r="S785" s="52">
        <v>0</v>
      </c>
      <c r="T785" s="52">
        <v>0</v>
      </c>
      <c r="U785" s="52">
        <v>310</v>
      </c>
      <c r="V785" s="52">
        <f t="shared" si="37"/>
        <v>21.716884200000003</v>
      </c>
      <c r="W785" s="52">
        <f t="shared" si="38"/>
        <v>21.716884200000003</v>
      </c>
      <c r="X785" s="52">
        <f t="shared" si="36"/>
        <v>0</v>
      </c>
      <c r="Y785" s="52">
        <v>0</v>
      </c>
    </row>
    <row r="786" spans="1:25" x14ac:dyDescent="0.25">
      <c r="A786" s="52">
        <v>2007</v>
      </c>
      <c r="B786" s="52" t="s">
        <v>106</v>
      </c>
      <c r="C786" s="52" t="s">
        <v>115</v>
      </c>
      <c r="D786" s="52">
        <v>34300</v>
      </c>
      <c r="E786" s="52">
        <v>23902</v>
      </c>
      <c r="F786" s="52">
        <v>27</v>
      </c>
      <c r="G786" s="52" t="s">
        <v>89</v>
      </c>
      <c r="H786" s="52">
        <v>25</v>
      </c>
      <c r="I786" s="52" t="s">
        <v>91</v>
      </c>
      <c r="J786" s="52" t="s">
        <v>71</v>
      </c>
      <c r="K786" s="52">
        <v>73.3</v>
      </c>
      <c r="L786" s="52">
        <v>3.3000000000000003E-5</v>
      </c>
      <c r="M786" s="52">
        <v>1</v>
      </c>
      <c r="N786" s="52"/>
      <c r="O786" s="52">
        <v>0</v>
      </c>
      <c r="P786" s="52">
        <v>0</v>
      </c>
      <c r="Q786" s="52">
        <v>21</v>
      </c>
      <c r="R786" s="52"/>
      <c r="S786" s="52">
        <v>0</v>
      </c>
      <c r="T786" s="52">
        <v>0</v>
      </c>
      <c r="U786" s="52">
        <v>310</v>
      </c>
      <c r="V786" s="52">
        <f t="shared" si="37"/>
        <v>6.0472500000000005E-2</v>
      </c>
      <c r="W786" s="52">
        <f t="shared" si="38"/>
        <v>6.0472500000000005E-2</v>
      </c>
      <c r="X786" s="52">
        <f t="shared" si="36"/>
        <v>0</v>
      </c>
      <c r="Y786" s="52">
        <v>0</v>
      </c>
    </row>
    <row r="787" spans="1:25" x14ac:dyDescent="0.25">
      <c r="A787" s="52">
        <v>2007</v>
      </c>
      <c r="B787" s="52" t="s">
        <v>106</v>
      </c>
      <c r="C787" s="52" t="s">
        <v>115</v>
      </c>
      <c r="D787" s="52">
        <v>34300</v>
      </c>
      <c r="E787" s="52">
        <v>23922</v>
      </c>
      <c r="F787" s="52">
        <v>12</v>
      </c>
      <c r="G787" s="52" t="s">
        <v>102</v>
      </c>
      <c r="H787" s="52">
        <v>3836700</v>
      </c>
      <c r="I787" s="52" t="s">
        <v>91</v>
      </c>
      <c r="J787" s="52" t="s">
        <v>71</v>
      </c>
      <c r="K787" s="52">
        <v>73.3</v>
      </c>
      <c r="L787" s="52">
        <v>3.3000000000000003E-5</v>
      </c>
      <c r="M787" s="52">
        <v>1</v>
      </c>
      <c r="N787" s="52"/>
      <c r="O787" s="52">
        <v>0</v>
      </c>
      <c r="P787" s="52">
        <v>0</v>
      </c>
      <c r="Q787" s="52">
        <v>21</v>
      </c>
      <c r="R787" s="52"/>
      <c r="S787" s="52">
        <v>0</v>
      </c>
      <c r="T787" s="52">
        <v>0</v>
      </c>
      <c r="U787" s="52">
        <v>310</v>
      </c>
      <c r="V787" s="52">
        <f t="shared" si="37"/>
        <v>9280.5936300000012</v>
      </c>
      <c r="W787" s="52">
        <f t="shared" si="38"/>
        <v>9280.5936300000012</v>
      </c>
      <c r="X787" s="52">
        <f t="shared" si="36"/>
        <v>0</v>
      </c>
      <c r="Y787" s="52">
        <v>0</v>
      </c>
    </row>
    <row r="788" spans="1:25" x14ac:dyDescent="0.25">
      <c r="A788" s="52">
        <v>2007</v>
      </c>
      <c r="B788" s="52" t="s">
        <v>106</v>
      </c>
      <c r="C788" s="52" t="s">
        <v>115</v>
      </c>
      <c r="D788" s="52">
        <v>34300</v>
      </c>
      <c r="E788" s="52">
        <v>23922</v>
      </c>
      <c r="F788" s="52">
        <v>12</v>
      </c>
      <c r="G788" s="52" t="s">
        <v>102</v>
      </c>
      <c r="H788" s="52">
        <v>219870</v>
      </c>
      <c r="I788" s="52" t="s">
        <v>91</v>
      </c>
      <c r="J788" s="52" t="s">
        <v>71</v>
      </c>
      <c r="K788" s="52">
        <v>73.3</v>
      </c>
      <c r="L788" s="52">
        <v>3.3000000000000003E-5</v>
      </c>
      <c r="M788" s="52">
        <v>1</v>
      </c>
      <c r="N788" s="52"/>
      <c r="O788" s="52">
        <v>0</v>
      </c>
      <c r="P788" s="52">
        <v>0</v>
      </c>
      <c r="Q788" s="52">
        <v>21</v>
      </c>
      <c r="R788" s="52"/>
      <c r="S788" s="52">
        <v>0</v>
      </c>
      <c r="T788" s="52">
        <v>0</v>
      </c>
      <c r="U788" s="52">
        <v>310</v>
      </c>
      <c r="V788" s="52">
        <f t="shared" si="37"/>
        <v>531.84354300000007</v>
      </c>
      <c r="W788" s="52">
        <f t="shared" si="38"/>
        <v>531.84354300000007</v>
      </c>
      <c r="X788" s="52">
        <f t="shared" si="36"/>
        <v>0</v>
      </c>
      <c r="Y788" s="52">
        <v>0</v>
      </c>
    </row>
    <row r="789" spans="1:25" x14ac:dyDescent="0.25">
      <c r="A789" s="52">
        <v>2007</v>
      </c>
      <c r="B789" s="52" t="s">
        <v>106</v>
      </c>
      <c r="C789" s="52" t="s">
        <v>115</v>
      </c>
      <c r="D789" s="52">
        <v>34300</v>
      </c>
      <c r="E789" s="52">
        <v>23922</v>
      </c>
      <c r="F789" s="52">
        <v>12</v>
      </c>
      <c r="G789" s="52" t="s">
        <v>102</v>
      </c>
      <c r="H789" s="52">
        <v>496000</v>
      </c>
      <c r="I789" s="52" t="s">
        <v>91</v>
      </c>
      <c r="J789" s="52" t="s">
        <v>71</v>
      </c>
      <c r="K789" s="52">
        <v>73.3</v>
      </c>
      <c r="L789" s="52">
        <v>3.3000000000000003E-5</v>
      </c>
      <c r="M789" s="52">
        <v>1</v>
      </c>
      <c r="N789" s="52"/>
      <c r="O789" s="52">
        <v>0</v>
      </c>
      <c r="P789" s="52">
        <v>0</v>
      </c>
      <c r="Q789" s="52">
        <v>21</v>
      </c>
      <c r="R789" s="52"/>
      <c r="S789" s="52">
        <v>0</v>
      </c>
      <c r="T789" s="52">
        <v>0</v>
      </c>
      <c r="U789" s="52">
        <v>310</v>
      </c>
      <c r="V789" s="52">
        <f t="shared" si="37"/>
        <v>1199.7744</v>
      </c>
      <c r="W789" s="52">
        <f t="shared" si="38"/>
        <v>1199.7744</v>
      </c>
      <c r="X789" s="52">
        <f t="shared" si="36"/>
        <v>0</v>
      </c>
      <c r="Y789" s="52">
        <v>0</v>
      </c>
    </row>
    <row r="790" spans="1:25" x14ac:dyDescent="0.25">
      <c r="A790" s="52">
        <v>2007</v>
      </c>
      <c r="B790" s="52" t="s">
        <v>106</v>
      </c>
      <c r="C790" s="52" t="s">
        <v>115</v>
      </c>
      <c r="D790" s="52">
        <v>34300</v>
      </c>
      <c r="E790" s="52">
        <v>23923</v>
      </c>
      <c r="F790" s="52">
        <v>12</v>
      </c>
      <c r="G790" s="52" t="s">
        <v>102</v>
      </c>
      <c r="H790" s="52">
        <v>14627.57</v>
      </c>
      <c r="I790" s="52" t="s">
        <v>91</v>
      </c>
      <c r="J790" s="52" t="s">
        <v>71</v>
      </c>
      <c r="K790" s="52">
        <v>73.3</v>
      </c>
      <c r="L790" s="52">
        <v>3.3000000000000003E-5</v>
      </c>
      <c r="M790" s="52">
        <v>1</v>
      </c>
      <c r="N790" s="52"/>
      <c r="O790" s="52">
        <v>0</v>
      </c>
      <c r="P790" s="52">
        <v>0</v>
      </c>
      <c r="Q790" s="52">
        <v>21</v>
      </c>
      <c r="R790" s="52"/>
      <c r="S790" s="52">
        <v>0</v>
      </c>
      <c r="T790" s="52">
        <v>0</v>
      </c>
      <c r="U790" s="52">
        <v>310</v>
      </c>
      <c r="V790" s="52">
        <f t="shared" si="37"/>
        <v>35.382629073000004</v>
      </c>
      <c r="W790" s="52">
        <f t="shared" si="38"/>
        <v>35.382629073000004</v>
      </c>
      <c r="X790" s="52">
        <f t="shared" si="36"/>
        <v>0</v>
      </c>
      <c r="Y790" s="52">
        <v>0</v>
      </c>
    </row>
    <row r="791" spans="1:25" x14ac:dyDescent="0.25">
      <c r="A791" s="52">
        <v>2007</v>
      </c>
      <c r="B791" s="52" t="s">
        <v>106</v>
      </c>
      <c r="C791" s="52" t="s">
        <v>115</v>
      </c>
      <c r="D791" s="52">
        <v>34300</v>
      </c>
      <c r="E791" s="52">
        <v>23923</v>
      </c>
      <c r="F791" s="52">
        <v>12</v>
      </c>
      <c r="G791" s="52" t="s">
        <v>102</v>
      </c>
      <c r="H791" s="52">
        <v>173217</v>
      </c>
      <c r="I791" s="52" t="s">
        <v>91</v>
      </c>
      <c r="J791" s="52" t="s">
        <v>71</v>
      </c>
      <c r="K791" s="52">
        <v>73.3</v>
      </c>
      <c r="L791" s="52">
        <v>3.3000000000000003E-5</v>
      </c>
      <c r="M791" s="52">
        <v>1</v>
      </c>
      <c r="N791" s="52"/>
      <c r="O791" s="52">
        <v>0</v>
      </c>
      <c r="P791" s="52">
        <v>0</v>
      </c>
      <c r="Q791" s="52">
        <v>21</v>
      </c>
      <c r="R791" s="52"/>
      <c r="S791" s="52">
        <v>0</v>
      </c>
      <c r="T791" s="52">
        <v>0</v>
      </c>
      <c r="U791" s="52">
        <v>310</v>
      </c>
      <c r="V791" s="52">
        <f t="shared" si="37"/>
        <v>418.9946013</v>
      </c>
      <c r="W791" s="52">
        <f t="shared" si="38"/>
        <v>418.9946013</v>
      </c>
      <c r="X791" s="52">
        <f t="shared" si="36"/>
        <v>0</v>
      </c>
      <c r="Y791" s="52">
        <v>0</v>
      </c>
    </row>
    <row r="792" spans="1:25" x14ac:dyDescent="0.25">
      <c r="A792" s="52">
        <v>2007</v>
      </c>
      <c r="B792" s="52" t="s">
        <v>106</v>
      </c>
      <c r="C792" s="52" t="s">
        <v>115</v>
      </c>
      <c r="D792" s="52">
        <v>34300</v>
      </c>
      <c r="E792" s="52">
        <v>23923</v>
      </c>
      <c r="F792" s="52">
        <v>12</v>
      </c>
      <c r="G792" s="52" t="s">
        <v>102</v>
      </c>
      <c r="H792" s="52">
        <v>54572</v>
      </c>
      <c r="I792" s="52" t="s">
        <v>91</v>
      </c>
      <c r="J792" s="52" t="s">
        <v>71</v>
      </c>
      <c r="K792" s="52">
        <v>73.3</v>
      </c>
      <c r="L792" s="52">
        <v>3.3000000000000003E-5</v>
      </c>
      <c r="M792" s="52">
        <v>1</v>
      </c>
      <c r="N792" s="52"/>
      <c r="O792" s="52">
        <v>0</v>
      </c>
      <c r="P792" s="52">
        <v>0</v>
      </c>
      <c r="Q792" s="52">
        <v>21</v>
      </c>
      <c r="R792" s="52"/>
      <c r="S792" s="52">
        <v>0</v>
      </c>
      <c r="T792" s="52">
        <v>0</v>
      </c>
      <c r="U792" s="52">
        <v>310</v>
      </c>
      <c r="V792" s="52">
        <f t="shared" si="37"/>
        <v>132.00421080000001</v>
      </c>
      <c r="W792" s="52">
        <f t="shared" si="38"/>
        <v>132.00421080000001</v>
      </c>
      <c r="X792" s="52">
        <f t="shared" si="36"/>
        <v>0</v>
      </c>
      <c r="Y792" s="52">
        <v>0</v>
      </c>
    </row>
    <row r="793" spans="1:25" x14ac:dyDescent="0.25">
      <c r="A793" s="52">
        <v>2007</v>
      </c>
      <c r="B793" s="52" t="s">
        <v>106</v>
      </c>
      <c r="C793" s="52" t="s">
        <v>115</v>
      </c>
      <c r="D793" s="52">
        <v>34300</v>
      </c>
      <c r="E793" s="52">
        <v>23989</v>
      </c>
      <c r="F793" s="52">
        <v>0</v>
      </c>
      <c r="G793" s="52"/>
      <c r="H793" s="52">
        <v>931</v>
      </c>
      <c r="I793" s="52" t="s">
        <v>91</v>
      </c>
      <c r="J793" s="52" t="s">
        <v>71</v>
      </c>
      <c r="K793" s="52">
        <v>73.3</v>
      </c>
      <c r="L793" s="52">
        <v>3.3000000000000003E-5</v>
      </c>
      <c r="M793" s="52">
        <v>1</v>
      </c>
      <c r="N793" s="52"/>
      <c r="O793" s="52">
        <v>0</v>
      </c>
      <c r="P793" s="52">
        <v>0</v>
      </c>
      <c r="Q793" s="52">
        <v>21</v>
      </c>
      <c r="R793" s="52"/>
      <c r="S793" s="52">
        <v>0</v>
      </c>
      <c r="T793" s="52">
        <v>0</v>
      </c>
      <c r="U793" s="52">
        <v>310</v>
      </c>
      <c r="V793" s="52">
        <f t="shared" si="37"/>
        <v>2.2519959000000003</v>
      </c>
      <c r="W793" s="52">
        <f t="shared" si="38"/>
        <v>2.2519959000000003</v>
      </c>
      <c r="X793" s="52">
        <f t="shared" si="36"/>
        <v>0</v>
      </c>
      <c r="Y793" s="52">
        <v>0</v>
      </c>
    </row>
    <row r="794" spans="1:25" x14ac:dyDescent="0.25">
      <c r="A794" s="52">
        <v>2007</v>
      </c>
      <c r="B794" s="52" t="s">
        <v>106</v>
      </c>
      <c r="C794" s="52" t="s">
        <v>115</v>
      </c>
      <c r="D794" s="52">
        <v>34300</v>
      </c>
      <c r="E794" s="52">
        <v>23989</v>
      </c>
      <c r="F794" s="52">
        <v>0</v>
      </c>
      <c r="G794" s="52"/>
      <c r="H794" s="52">
        <v>107175</v>
      </c>
      <c r="I794" s="52" t="s">
        <v>91</v>
      </c>
      <c r="J794" s="52" t="s">
        <v>71</v>
      </c>
      <c r="K794" s="52">
        <v>73.3</v>
      </c>
      <c r="L794" s="52">
        <v>3.3000000000000003E-5</v>
      </c>
      <c r="M794" s="52">
        <v>1</v>
      </c>
      <c r="N794" s="52"/>
      <c r="O794" s="52">
        <v>0</v>
      </c>
      <c r="P794" s="52">
        <v>0</v>
      </c>
      <c r="Q794" s="52">
        <v>21</v>
      </c>
      <c r="R794" s="52"/>
      <c r="S794" s="52">
        <v>0</v>
      </c>
      <c r="T794" s="52">
        <v>0</v>
      </c>
      <c r="U794" s="52">
        <v>310</v>
      </c>
      <c r="V794" s="52">
        <f t="shared" si="37"/>
        <v>259.24560750000001</v>
      </c>
      <c r="W794" s="52">
        <f t="shared" si="38"/>
        <v>259.24560750000001</v>
      </c>
      <c r="X794" s="52">
        <f t="shared" si="36"/>
        <v>0</v>
      </c>
      <c r="Y794" s="52">
        <v>0</v>
      </c>
    </row>
    <row r="795" spans="1:25" x14ac:dyDescent="0.25">
      <c r="A795" s="52">
        <v>2007</v>
      </c>
      <c r="B795" s="52" t="s">
        <v>106</v>
      </c>
      <c r="C795" s="52" t="s">
        <v>115</v>
      </c>
      <c r="D795" s="52">
        <v>35203</v>
      </c>
      <c r="E795" s="52">
        <v>23989</v>
      </c>
      <c r="F795" s="52">
        <v>0</v>
      </c>
      <c r="G795" s="52"/>
      <c r="H795" s="52">
        <v>98.600009999999997</v>
      </c>
      <c r="I795" s="52" t="s">
        <v>91</v>
      </c>
      <c r="J795" s="52" t="s">
        <v>71</v>
      </c>
      <c r="K795" s="52">
        <v>73.3</v>
      </c>
      <c r="L795" s="52">
        <v>3.3000000000000003E-5</v>
      </c>
      <c r="M795" s="52">
        <v>1</v>
      </c>
      <c r="N795" s="52"/>
      <c r="O795" s="52">
        <v>0</v>
      </c>
      <c r="P795" s="52">
        <v>0</v>
      </c>
      <c r="Q795" s="52">
        <v>21</v>
      </c>
      <c r="R795" s="52"/>
      <c r="S795" s="52">
        <v>0</v>
      </c>
      <c r="T795" s="52">
        <v>0</v>
      </c>
      <c r="U795" s="52">
        <v>310</v>
      </c>
      <c r="V795" s="52">
        <f t="shared" si="37"/>
        <v>0.23850356418900001</v>
      </c>
      <c r="W795" s="52">
        <f t="shared" si="38"/>
        <v>0.23850356418900001</v>
      </c>
      <c r="X795" s="52">
        <f t="shared" si="36"/>
        <v>0</v>
      </c>
      <c r="Y795" s="52">
        <v>0</v>
      </c>
    </row>
    <row r="796" spans="1:25" x14ac:dyDescent="0.25">
      <c r="A796" s="52">
        <v>2007</v>
      </c>
      <c r="B796" s="52" t="s">
        <v>106</v>
      </c>
      <c r="C796" s="52" t="s">
        <v>115</v>
      </c>
      <c r="D796" s="52">
        <v>35203</v>
      </c>
      <c r="E796" s="52">
        <v>23989</v>
      </c>
      <c r="F796" s="52">
        <v>0</v>
      </c>
      <c r="G796" s="52"/>
      <c r="H796" s="52">
        <v>26710.400000000001</v>
      </c>
      <c r="I796" s="52" t="s">
        <v>91</v>
      </c>
      <c r="J796" s="52" t="s">
        <v>71</v>
      </c>
      <c r="K796" s="52">
        <v>73.3</v>
      </c>
      <c r="L796" s="52">
        <v>3.3000000000000003E-5</v>
      </c>
      <c r="M796" s="52">
        <v>1</v>
      </c>
      <c r="N796" s="52"/>
      <c r="O796" s="52">
        <v>0</v>
      </c>
      <c r="P796" s="52">
        <v>0</v>
      </c>
      <c r="Q796" s="52">
        <v>21</v>
      </c>
      <c r="R796" s="52"/>
      <c r="S796" s="52">
        <v>0</v>
      </c>
      <c r="T796" s="52">
        <v>0</v>
      </c>
      <c r="U796" s="52">
        <v>310</v>
      </c>
      <c r="V796" s="52">
        <f t="shared" si="37"/>
        <v>64.609786560000003</v>
      </c>
      <c r="W796" s="52">
        <f t="shared" si="38"/>
        <v>64.609786560000003</v>
      </c>
      <c r="X796" s="52">
        <f t="shared" si="36"/>
        <v>0</v>
      </c>
      <c r="Y796" s="52">
        <v>0</v>
      </c>
    </row>
    <row r="797" spans="1:25" x14ac:dyDescent="0.25">
      <c r="A797" s="52">
        <v>2007</v>
      </c>
      <c r="B797" s="52" t="s">
        <v>106</v>
      </c>
      <c r="C797" s="52" t="s">
        <v>115</v>
      </c>
      <c r="D797" s="52">
        <v>35914</v>
      </c>
      <c r="E797" s="52">
        <v>23922</v>
      </c>
      <c r="F797" s="52">
        <v>0</v>
      </c>
      <c r="G797" s="52"/>
      <c r="H797" s="52">
        <v>35543.03</v>
      </c>
      <c r="I797" s="52" t="s">
        <v>91</v>
      </c>
      <c r="J797" s="52" t="s">
        <v>71</v>
      </c>
      <c r="K797" s="52">
        <v>73.3</v>
      </c>
      <c r="L797" s="52">
        <v>3.3000000000000003E-5</v>
      </c>
      <c r="M797" s="52">
        <v>1</v>
      </c>
      <c r="N797" s="52"/>
      <c r="O797" s="52">
        <v>0</v>
      </c>
      <c r="P797" s="52">
        <v>0</v>
      </c>
      <c r="Q797" s="52">
        <v>21</v>
      </c>
      <c r="R797" s="52"/>
      <c r="S797" s="52">
        <v>0</v>
      </c>
      <c r="T797" s="52">
        <v>0</v>
      </c>
      <c r="U797" s="52">
        <v>310</v>
      </c>
      <c r="V797" s="52">
        <f t="shared" si="37"/>
        <v>85.97503526700001</v>
      </c>
      <c r="W797" s="52">
        <f t="shared" si="38"/>
        <v>85.97503526700001</v>
      </c>
      <c r="X797" s="52">
        <f t="shared" si="36"/>
        <v>0</v>
      </c>
      <c r="Y797" s="52">
        <v>0</v>
      </c>
    </row>
    <row r="798" spans="1:25" x14ac:dyDescent="0.25">
      <c r="A798" s="52">
        <v>2007</v>
      </c>
      <c r="B798" s="52" t="s">
        <v>106</v>
      </c>
      <c r="C798" s="52" t="s">
        <v>115</v>
      </c>
      <c r="D798" s="52">
        <v>36991</v>
      </c>
      <c r="E798" s="52">
        <v>23911</v>
      </c>
      <c r="F798" s="52">
        <v>12</v>
      </c>
      <c r="G798" s="52" t="s">
        <v>102</v>
      </c>
      <c r="H798" s="52">
        <v>818126</v>
      </c>
      <c r="I798" s="52" t="s">
        <v>91</v>
      </c>
      <c r="J798" s="52" t="s">
        <v>71</v>
      </c>
      <c r="K798" s="52">
        <v>73.3</v>
      </c>
      <c r="L798" s="52">
        <v>3.3000000000000003E-5</v>
      </c>
      <c r="M798" s="52">
        <v>1</v>
      </c>
      <c r="N798" s="52"/>
      <c r="O798" s="52">
        <v>0</v>
      </c>
      <c r="P798" s="52">
        <v>0</v>
      </c>
      <c r="Q798" s="52">
        <v>21</v>
      </c>
      <c r="R798" s="52"/>
      <c r="S798" s="52">
        <v>0</v>
      </c>
      <c r="T798" s="52">
        <v>0</v>
      </c>
      <c r="U798" s="52">
        <v>310</v>
      </c>
      <c r="V798" s="52">
        <f t="shared" si="37"/>
        <v>1978.9649813999999</v>
      </c>
      <c r="W798" s="52">
        <f t="shared" si="38"/>
        <v>1978.9649813999999</v>
      </c>
      <c r="X798" s="52">
        <f t="shared" si="36"/>
        <v>0</v>
      </c>
      <c r="Y798" s="52">
        <v>0</v>
      </c>
    </row>
    <row r="799" spans="1:25" x14ac:dyDescent="0.25">
      <c r="A799" s="52">
        <v>2007</v>
      </c>
      <c r="B799" s="52" t="s">
        <v>106</v>
      </c>
      <c r="C799" s="52" t="s">
        <v>115</v>
      </c>
      <c r="D799" s="52">
        <v>36991</v>
      </c>
      <c r="E799" s="52">
        <v>23989</v>
      </c>
      <c r="F799" s="52">
        <v>0</v>
      </c>
      <c r="G799" s="52"/>
      <c r="H799" s="52">
        <v>118335</v>
      </c>
      <c r="I799" s="52" t="s">
        <v>91</v>
      </c>
      <c r="J799" s="52" t="s">
        <v>71</v>
      </c>
      <c r="K799" s="52">
        <v>73.3</v>
      </c>
      <c r="L799" s="52">
        <v>3.3000000000000003E-5</v>
      </c>
      <c r="M799" s="52">
        <v>1</v>
      </c>
      <c r="N799" s="52"/>
      <c r="O799" s="52">
        <v>0</v>
      </c>
      <c r="P799" s="52">
        <v>0</v>
      </c>
      <c r="Q799" s="52">
        <v>21</v>
      </c>
      <c r="R799" s="52"/>
      <c r="S799" s="52">
        <v>0</v>
      </c>
      <c r="T799" s="52">
        <v>0</v>
      </c>
      <c r="U799" s="52">
        <v>310</v>
      </c>
      <c r="V799" s="52">
        <f t="shared" si="37"/>
        <v>286.24053150000003</v>
      </c>
      <c r="W799" s="52">
        <f t="shared" si="38"/>
        <v>286.24053150000003</v>
      </c>
      <c r="X799" s="52">
        <f t="shared" si="36"/>
        <v>0</v>
      </c>
      <c r="Y799" s="52">
        <v>0</v>
      </c>
    </row>
    <row r="800" spans="1:25" x14ac:dyDescent="0.25">
      <c r="A800" s="52">
        <v>2007</v>
      </c>
      <c r="B800" s="52" t="s">
        <v>106</v>
      </c>
      <c r="C800" s="52" t="s">
        <v>115</v>
      </c>
      <c r="D800" s="52">
        <v>50200</v>
      </c>
      <c r="E800" s="52">
        <v>23902</v>
      </c>
      <c r="F800" s="52">
        <v>27</v>
      </c>
      <c r="G800" s="52" t="s">
        <v>89</v>
      </c>
      <c r="H800" s="52">
        <v>4942.0349999999999</v>
      </c>
      <c r="I800" s="52" t="s">
        <v>91</v>
      </c>
      <c r="J800" s="52" t="s">
        <v>71</v>
      </c>
      <c r="K800" s="52">
        <v>73.3</v>
      </c>
      <c r="L800" s="52">
        <v>3.3000000000000003E-5</v>
      </c>
      <c r="M800" s="52">
        <v>1</v>
      </c>
      <c r="N800" s="52"/>
      <c r="O800" s="52">
        <v>0</v>
      </c>
      <c r="P800" s="52">
        <v>0</v>
      </c>
      <c r="Q800" s="52">
        <v>21</v>
      </c>
      <c r="R800" s="52"/>
      <c r="S800" s="52">
        <v>0</v>
      </c>
      <c r="T800" s="52">
        <v>0</v>
      </c>
      <c r="U800" s="52">
        <v>310</v>
      </c>
      <c r="V800" s="52">
        <f t="shared" si="37"/>
        <v>11.954288461500001</v>
      </c>
      <c r="W800" s="52">
        <f t="shared" si="38"/>
        <v>11.954288461500001</v>
      </c>
      <c r="X800" s="52">
        <f t="shared" si="36"/>
        <v>0</v>
      </c>
      <c r="Y800" s="52">
        <v>0</v>
      </c>
    </row>
    <row r="801" spans="1:25" x14ac:dyDescent="0.25">
      <c r="A801" s="52">
        <v>2007</v>
      </c>
      <c r="B801" s="52" t="s">
        <v>106</v>
      </c>
      <c r="C801" s="52" t="s">
        <v>115</v>
      </c>
      <c r="D801" s="52">
        <v>50200</v>
      </c>
      <c r="E801" s="52">
        <v>23902</v>
      </c>
      <c r="F801" s="52">
        <v>27</v>
      </c>
      <c r="G801" s="52" t="s">
        <v>89</v>
      </c>
      <c r="H801" s="52">
        <v>20.687999999999999</v>
      </c>
      <c r="I801" s="52" t="s">
        <v>91</v>
      </c>
      <c r="J801" s="52" t="s">
        <v>71</v>
      </c>
      <c r="K801" s="52">
        <v>73.3</v>
      </c>
      <c r="L801" s="52">
        <v>3.3000000000000003E-5</v>
      </c>
      <c r="M801" s="52">
        <v>1</v>
      </c>
      <c r="N801" s="52"/>
      <c r="O801" s="52">
        <v>0</v>
      </c>
      <c r="P801" s="52">
        <v>0</v>
      </c>
      <c r="Q801" s="52">
        <v>21</v>
      </c>
      <c r="R801" s="52"/>
      <c r="S801" s="52">
        <v>0</v>
      </c>
      <c r="T801" s="52">
        <v>0</v>
      </c>
      <c r="U801" s="52">
        <v>310</v>
      </c>
      <c r="V801" s="52">
        <f t="shared" si="37"/>
        <v>5.0042203200000003E-2</v>
      </c>
      <c r="W801" s="52">
        <f t="shared" si="38"/>
        <v>5.0042203200000003E-2</v>
      </c>
      <c r="X801" s="52">
        <f t="shared" si="36"/>
        <v>0</v>
      </c>
      <c r="Y801" s="52">
        <v>0</v>
      </c>
    </row>
    <row r="802" spans="1:25" x14ac:dyDescent="0.25">
      <c r="A802" s="52">
        <v>2007</v>
      </c>
      <c r="B802" s="52" t="s">
        <v>106</v>
      </c>
      <c r="C802" s="52" t="s">
        <v>115</v>
      </c>
      <c r="D802" s="52">
        <v>50200</v>
      </c>
      <c r="E802" s="52">
        <v>23903</v>
      </c>
      <c r="F802" s="52">
        <v>12</v>
      </c>
      <c r="G802" s="52" t="s">
        <v>102</v>
      </c>
      <c r="H802" s="52">
        <v>5105.625</v>
      </c>
      <c r="I802" s="52" t="s">
        <v>91</v>
      </c>
      <c r="J802" s="52" t="s">
        <v>71</v>
      </c>
      <c r="K802" s="52">
        <v>73.3</v>
      </c>
      <c r="L802" s="52">
        <v>3.3000000000000003E-5</v>
      </c>
      <c r="M802" s="52">
        <v>1</v>
      </c>
      <c r="N802" s="52"/>
      <c r="O802" s="52">
        <v>0</v>
      </c>
      <c r="P802" s="52">
        <v>0</v>
      </c>
      <c r="Q802" s="52">
        <v>21</v>
      </c>
      <c r="R802" s="52"/>
      <c r="S802" s="52">
        <v>0</v>
      </c>
      <c r="T802" s="52">
        <v>0</v>
      </c>
      <c r="U802" s="52">
        <v>310</v>
      </c>
      <c r="V802" s="52">
        <f t="shared" si="37"/>
        <v>12.3499963125</v>
      </c>
      <c r="W802" s="52">
        <f t="shared" si="38"/>
        <v>12.3499963125</v>
      </c>
      <c r="X802" s="52">
        <f t="shared" si="36"/>
        <v>0</v>
      </c>
      <c r="Y802" s="52">
        <v>0</v>
      </c>
    </row>
    <row r="803" spans="1:25" x14ac:dyDescent="0.25">
      <c r="A803" s="52">
        <v>2007</v>
      </c>
      <c r="B803" s="52" t="s">
        <v>106</v>
      </c>
      <c r="C803" s="52" t="s">
        <v>115</v>
      </c>
      <c r="D803" s="52">
        <v>50200</v>
      </c>
      <c r="E803" s="52">
        <v>23922</v>
      </c>
      <c r="F803" s="52">
        <v>12</v>
      </c>
      <c r="G803" s="52" t="s">
        <v>102</v>
      </c>
      <c r="H803" s="52">
        <v>99656.23</v>
      </c>
      <c r="I803" s="52" t="s">
        <v>91</v>
      </c>
      <c r="J803" s="52" t="s">
        <v>71</v>
      </c>
      <c r="K803" s="52">
        <v>73.3</v>
      </c>
      <c r="L803" s="52">
        <v>3.3000000000000003E-5</v>
      </c>
      <c r="M803" s="52">
        <v>1</v>
      </c>
      <c r="N803" s="52"/>
      <c r="O803" s="52">
        <v>0</v>
      </c>
      <c r="P803" s="52">
        <v>0</v>
      </c>
      <c r="Q803" s="52">
        <v>21</v>
      </c>
      <c r="R803" s="52"/>
      <c r="S803" s="52">
        <v>0</v>
      </c>
      <c r="T803" s="52">
        <v>0</v>
      </c>
      <c r="U803" s="52">
        <v>310</v>
      </c>
      <c r="V803" s="52">
        <f t="shared" si="37"/>
        <v>241.05845474699998</v>
      </c>
      <c r="W803" s="52">
        <f t="shared" si="38"/>
        <v>241.05845474699998</v>
      </c>
      <c r="X803" s="52">
        <f t="shared" si="36"/>
        <v>0</v>
      </c>
      <c r="Y803" s="52">
        <v>0</v>
      </c>
    </row>
    <row r="804" spans="1:25" x14ac:dyDescent="0.25">
      <c r="A804" s="52">
        <v>2007</v>
      </c>
      <c r="B804" s="52" t="s">
        <v>106</v>
      </c>
      <c r="C804" s="52" t="s">
        <v>115</v>
      </c>
      <c r="D804" s="52">
        <v>50200</v>
      </c>
      <c r="E804" s="52">
        <v>23922</v>
      </c>
      <c r="F804" s="52">
        <v>12</v>
      </c>
      <c r="G804" s="52" t="s">
        <v>102</v>
      </c>
      <c r="H804" s="52">
        <v>2903.25</v>
      </c>
      <c r="I804" s="52" t="s">
        <v>91</v>
      </c>
      <c r="J804" s="52" t="s">
        <v>71</v>
      </c>
      <c r="K804" s="52">
        <v>73.3</v>
      </c>
      <c r="L804" s="52">
        <v>3.3000000000000003E-5</v>
      </c>
      <c r="M804" s="52">
        <v>1</v>
      </c>
      <c r="N804" s="52"/>
      <c r="O804" s="52">
        <v>0</v>
      </c>
      <c r="P804" s="52">
        <v>0</v>
      </c>
      <c r="Q804" s="52">
        <v>21</v>
      </c>
      <c r="R804" s="52"/>
      <c r="S804" s="52">
        <v>0</v>
      </c>
      <c r="T804" s="52">
        <v>0</v>
      </c>
      <c r="U804" s="52">
        <v>310</v>
      </c>
      <c r="V804" s="52">
        <f t="shared" si="37"/>
        <v>7.0226714250000004</v>
      </c>
      <c r="W804" s="52">
        <f t="shared" si="38"/>
        <v>7.0226714250000004</v>
      </c>
      <c r="X804" s="52">
        <f t="shared" si="36"/>
        <v>0</v>
      </c>
      <c r="Y804" s="52">
        <v>0</v>
      </c>
    </row>
    <row r="805" spans="1:25" x14ac:dyDescent="0.25">
      <c r="A805" s="52">
        <v>2007</v>
      </c>
      <c r="B805" s="52" t="s">
        <v>106</v>
      </c>
      <c r="C805" s="52" t="s">
        <v>115</v>
      </c>
      <c r="D805" s="52">
        <v>50200</v>
      </c>
      <c r="E805" s="52">
        <v>23922</v>
      </c>
      <c r="F805" s="52">
        <v>12</v>
      </c>
      <c r="G805" s="52" t="s">
        <v>102</v>
      </c>
      <c r="H805" s="52">
        <v>58592</v>
      </c>
      <c r="I805" s="52" t="s">
        <v>91</v>
      </c>
      <c r="J805" s="52" t="s">
        <v>71</v>
      </c>
      <c r="K805" s="52">
        <v>73.3</v>
      </c>
      <c r="L805" s="52">
        <v>3.3000000000000003E-5</v>
      </c>
      <c r="M805" s="52">
        <v>1</v>
      </c>
      <c r="N805" s="52"/>
      <c r="O805" s="52">
        <v>0</v>
      </c>
      <c r="P805" s="52">
        <v>0</v>
      </c>
      <c r="Q805" s="52">
        <v>21</v>
      </c>
      <c r="R805" s="52"/>
      <c r="S805" s="52">
        <v>0</v>
      </c>
      <c r="T805" s="52">
        <v>0</v>
      </c>
      <c r="U805" s="52">
        <v>310</v>
      </c>
      <c r="V805" s="52">
        <f t="shared" si="37"/>
        <v>141.7281888</v>
      </c>
      <c r="W805" s="52">
        <f t="shared" si="38"/>
        <v>141.7281888</v>
      </c>
      <c r="X805" s="52">
        <f t="shared" si="36"/>
        <v>0</v>
      </c>
      <c r="Y805" s="52">
        <v>0</v>
      </c>
    </row>
    <row r="806" spans="1:25" x14ac:dyDescent="0.25">
      <c r="A806" s="52">
        <v>2007</v>
      </c>
      <c r="B806" s="52" t="s">
        <v>106</v>
      </c>
      <c r="C806" s="52" t="s">
        <v>115</v>
      </c>
      <c r="D806" s="52">
        <v>50200</v>
      </c>
      <c r="E806" s="52">
        <v>23922</v>
      </c>
      <c r="F806" s="52">
        <v>12</v>
      </c>
      <c r="G806" s="52" t="s">
        <v>102</v>
      </c>
      <c r="H806" s="52">
        <v>6938</v>
      </c>
      <c r="I806" s="52" t="s">
        <v>91</v>
      </c>
      <c r="J806" s="52" t="s">
        <v>71</v>
      </c>
      <c r="K806" s="52">
        <v>73.3</v>
      </c>
      <c r="L806" s="52">
        <v>3.3000000000000003E-5</v>
      </c>
      <c r="M806" s="52">
        <v>1</v>
      </c>
      <c r="N806" s="52"/>
      <c r="O806" s="52">
        <v>0</v>
      </c>
      <c r="P806" s="52">
        <v>0</v>
      </c>
      <c r="Q806" s="52">
        <v>21</v>
      </c>
      <c r="R806" s="52"/>
      <c r="S806" s="52">
        <v>0</v>
      </c>
      <c r="T806" s="52">
        <v>0</v>
      </c>
      <c r="U806" s="52">
        <v>310</v>
      </c>
      <c r="V806" s="52">
        <f t="shared" si="37"/>
        <v>16.782328199999998</v>
      </c>
      <c r="W806" s="52">
        <f t="shared" si="38"/>
        <v>16.782328199999998</v>
      </c>
      <c r="X806" s="52">
        <f t="shared" si="36"/>
        <v>0</v>
      </c>
      <c r="Y806" s="52">
        <v>0</v>
      </c>
    </row>
    <row r="807" spans="1:25" x14ac:dyDescent="0.25">
      <c r="A807" s="52">
        <v>2007</v>
      </c>
      <c r="B807" s="52" t="s">
        <v>106</v>
      </c>
      <c r="C807" s="52" t="s">
        <v>115</v>
      </c>
      <c r="D807" s="52">
        <v>50200</v>
      </c>
      <c r="E807" s="52">
        <v>23922</v>
      </c>
      <c r="F807" s="52">
        <v>12</v>
      </c>
      <c r="G807" s="52" t="s">
        <v>102</v>
      </c>
      <c r="H807" s="52">
        <v>16487</v>
      </c>
      <c r="I807" s="52" t="s">
        <v>91</v>
      </c>
      <c r="J807" s="52" t="s">
        <v>71</v>
      </c>
      <c r="K807" s="52">
        <v>73.3</v>
      </c>
      <c r="L807" s="52">
        <v>3.3000000000000003E-5</v>
      </c>
      <c r="M807" s="52">
        <v>1</v>
      </c>
      <c r="N807" s="52"/>
      <c r="O807" s="52">
        <v>0</v>
      </c>
      <c r="P807" s="52">
        <v>0</v>
      </c>
      <c r="Q807" s="52">
        <v>21</v>
      </c>
      <c r="R807" s="52"/>
      <c r="S807" s="52">
        <v>0</v>
      </c>
      <c r="T807" s="52">
        <v>0</v>
      </c>
      <c r="U807" s="52">
        <v>310</v>
      </c>
      <c r="V807" s="52">
        <f t="shared" si="37"/>
        <v>39.880404299999995</v>
      </c>
      <c r="W807" s="52">
        <f t="shared" si="38"/>
        <v>39.880404299999995</v>
      </c>
      <c r="X807" s="52">
        <f t="shared" si="36"/>
        <v>0</v>
      </c>
      <c r="Y807" s="52">
        <v>0</v>
      </c>
    </row>
    <row r="808" spans="1:25" x14ac:dyDescent="0.25">
      <c r="A808" s="52">
        <v>2007</v>
      </c>
      <c r="B808" s="52" t="s">
        <v>106</v>
      </c>
      <c r="C808" s="52" t="s">
        <v>115</v>
      </c>
      <c r="D808" s="52">
        <v>50200</v>
      </c>
      <c r="E808" s="52">
        <v>23922</v>
      </c>
      <c r="F808" s="52">
        <v>12</v>
      </c>
      <c r="G808" s="52" t="s">
        <v>102</v>
      </c>
      <c r="H808" s="52">
        <v>6323.5140000000001</v>
      </c>
      <c r="I808" s="52" t="s">
        <v>91</v>
      </c>
      <c r="J808" s="52" t="s">
        <v>71</v>
      </c>
      <c r="K808" s="52">
        <v>73.3</v>
      </c>
      <c r="L808" s="52">
        <v>3.3000000000000003E-5</v>
      </c>
      <c r="M808" s="52">
        <v>1</v>
      </c>
      <c r="N808" s="52"/>
      <c r="O808" s="52">
        <v>0</v>
      </c>
      <c r="P808" s="52">
        <v>0</v>
      </c>
      <c r="Q808" s="52">
        <v>21</v>
      </c>
      <c r="R808" s="52"/>
      <c r="S808" s="52">
        <v>0</v>
      </c>
      <c r="T808" s="52">
        <v>0</v>
      </c>
      <c r="U808" s="52">
        <v>310</v>
      </c>
      <c r="V808" s="52">
        <f t="shared" si="37"/>
        <v>15.295948014600002</v>
      </c>
      <c r="W808" s="52">
        <f t="shared" si="38"/>
        <v>15.295948014600002</v>
      </c>
      <c r="X808" s="52">
        <f t="shared" si="36"/>
        <v>0</v>
      </c>
      <c r="Y808" s="52">
        <v>0</v>
      </c>
    </row>
    <row r="809" spans="1:25" x14ac:dyDescent="0.25">
      <c r="A809" s="52">
        <v>2007</v>
      </c>
      <c r="B809" s="52" t="s">
        <v>106</v>
      </c>
      <c r="C809" s="52" t="s">
        <v>115</v>
      </c>
      <c r="D809" s="52">
        <v>50200</v>
      </c>
      <c r="E809" s="52">
        <v>23922</v>
      </c>
      <c r="F809" s="52">
        <v>12</v>
      </c>
      <c r="G809" s="52" t="s">
        <v>102</v>
      </c>
      <c r="H809" s="52">
        <v>17743</v>
      </c>
      <c r="I809" s="52" t="s">
        <v>91</v>
      </c>
      <c r="J809" s="52" t="s">
        <v>71</v>
      </c>
      <c r="K809" s="52">
        <v>73.3</v>
      </c>
      <c r="L809" s="52">
        <v>3.3000000000000003E-5</v>
      </c>
      <c r="M809" s="52">
        <v>1</v>
      </c>
      <c r="N809" s="52"/>
      <c r="O809" s="52">
        <v>0</v>
      </c>
      <c r="P809" s="52">
        <v>0</v>
      </c>
      <c r="Q809" s="52">
        <v>21</v>
      </c>
      <c r="R809" s="52"/>
      <c r="S809" s="52">
        <v>0</v>
      </c>
      <c r="T809" s="52">
        <v>0</v>
      </c>
      <c r="U809" s="52">
        <v>310</v>
      </c>
      <c r="V809" s="52">
        <f t="shared" si="37"/>
        <v>42.918542700000003</v>
      </c>
      <c r="W809" s="52">
        <f t="shared" si="38"/>
        <v>42.918542700000003</v>
      </c>
      <c r="X809" s="52">
        <f t="shared" si="36"/>
        <v>0</v>
      </c>
      <c r="Y809" s="52">
        <v>0</v>
      </c>
    </row>
    <row r="810" spans="1:25" x14ac:dyDescent="0.25">
      <c r="A810" s="52">
        <v>2007</v>
      </c>
      <c r="B810" s="52" t="s">
        <v>106</v>
      </c>
      <c r="C810" s="52" t="s">
        <v>115</v>
      </c>
      <c r="D810" s="52">
        <v>50200</v>
      </c>
      <c r="E810" s="52">
        <v>23922</v>
      </c>
      <c r="F810" s="52">
        <v>12</v>
      </c>
      <c r="G810" s="52" t="s">
        <v>102</v>
      </c>
      <c r="H810" s="52">
        <v>20000</v>
      </c>
      <c r="I810" s="52" t="s">
        <v>91</v>
      </c>
      <c r="J810" s="52" t="s">
        <v>71</v>
      </c>
      <c r="K810" s="52">
        <v>73.3</v>
      </c>
      <c r="L810" s="52">
        <v>3.3000000000000003E-5</v>
      </c>
      <c r="M810" s="52">
        <v>1</v>
      </c>
      <c r="N810" s="52"/>
      <c r="O810" s="52">
        <v>0</v>
      </c>
      <c r="P810" s="52">
        <v>0</v>
      </c>
      <c r="Q810" s="52">
        <v>21</v>
      </c>
      <c r="R810" s="52"/>
      <c r="S810" s="52">
        <v>0</v>
      </c>
      <c r="T810" s="52">
        <v>0</v>
      </c>
      <c r="U810" s="52">
        <v>310</v>
      </c>
      <c r="V810" s="52">
        <f t="shared" si="37"/>
        <v>48.378000000000007</v>
      </c>
      <c r="W810" s="52">
        <f t="shared" si="38"/>
        <v>48.378000000000007</v>
      </c>
      <c r="X810" s="52">
        <f t="shared" si="36"/>
        <v>0</v>
      </c>
      <c r="Y810" s="52">
        <v>0</v>
      </c>
    </row>
    <row r="811" spans="1:25" x14ac:dyDescent="0.25">
      <c r="A811" s="52">
        <v>2007</v>
      </c>
      <c r="B811" s="52" t="s">
        <v>106</v>
      </c>
      <c r="C811" s="52" t="s">
        <v>115</v>
      </c>
      <c r="D811" s="52">
        <v>50200</v>
      </c>
      <c r="E811" s="52">
        <v>23922</v>
      </c>
      <c r="F811" s="52">
        <v>12</v>
      </c>
      <c r="G811" s="52" t="s">
        <v>102</v>
      </c>
      <c r="H811" s="52">
        <v>103700.6</v>
      </c>
      <c r="I811" s="52" t="s">
        <v>91</v>
      </c>
      <c r="J811" s="52" t="s">
        <v>71</v>
      </c>
      <c r="K811" s="52">
        <v>73.3</v>
      </c>
      <c r="L811" s="52">
        <v>3.3000000000000003E-5</v>
      </c>
      <c r="M811" s="52">
        <v>1</v>
      </c>
      <c r="N811" s="52"/>
      <c r="O811" s="52">
        <v>0</v>
      </c>
      <c r="P811" s="52">
        <v>0</v>
      </c>
      <c r="Q811" s="52">
        <v>21</v>
      </c>
      <c r="R811" s="52"/>
      <c r="S811" s="52">
        <v>0</v>
      </c>
      <c r="T811" s="52">
        <v>0</v>
      </c>
      <c r="U811" s="52">
        <v>310</v>
      </c>
      <c r="V811" s="52">
        <f t="shared" si="37"/>
        <v>250.84138134000003</v>
      </c>
      <c r="W811" s="52">
        <f t="shared" si="38"/>
        <v>250.84138134000003</v>
      </c>
      <c r="X811" s="52">
        <f t="shared" si="36"/>
        <v>0</v>
      </c>
      <c r="Y811" s="52">
        <v>0</v>
      </c>
    </row>
    <row r="812" spans="1:25" x14ac:dyDescent="0.25">
      <c r="A812" s="52">
        <v>2007</v>
      </c>
      <c r="B812" s="52" t="s">
        <v>106</v>
      </c>
      <c r="C812" s="52" t="s">
        <v>115</v>
      </c>
      <c r="D812" s="52">
        <v>50200</v>
      </c>
      <c r="E812" s="52">
        <v>23922</v>
      </c>
      <c r="F812" s="52">
        <v>12</v>
      </c>
      <c r="G812" s="52" t="s">
        <v>102</v>
      </c>
      <c r="H812" s="52">
        <v>1175</v>
      </c>
      <c r="I812" s="52" t="s">
        <v>91</v>
      </c>
      <c r="J812" s="52" t="s">
        <v>71</v>
      </c>
      <c r="K812" s="52">
        <v>73.3</v>
      </c>
      <c r="L812" s="52">
        <v>3.3000000000000003E-5</v>
      </c>
      <c r="M812" s="52">
        <v>1</v>
      </c>
      <c r="N812" s="52"/>
      <c r="O812" s="52">
        <v>0</v>
      </c>
      <c r="P812" s="52">
        <v>0</v>
      </c>
      <c r="Q812" s="52">
        <v>21</v>
      </c>
      <c r="R812" s="52"/>
      <c r="S812" s="52">
        <v>0</v>
      </c>
      <c r="T812" s="52">
        <v>0</v>
      </c>
      <c r="U812" s="52">
        <v>310</v>
      </c>
      <c r="V812" s="52">
        <f t="shared" si="37"/>
        <v>2.8422075000000002</v>
      </c>
      <c r="W812" s="52">
        <f t="shared" si="38"/>
        <v>2.8422075000000002</v>
      </c>
      <c r="X812" s="52">
        <f t="shared" si="36"/>
        <v>0</v>
      </c>
      <c r="Y812" s="52">
        <v>0</v>
      </c>
    </row>
    <row r="813" spans="1:25" x14ac:dyDescent="0.25">
      <c r="A813" s="52">
        <v>2007</v>
      </c>
      <c r="B813" s="52" t="s">
        <v>106</v>
      </c>
      <c r="C813" s="52" t="s">
        <v>115</v>
      </c>
      <c r="D813" s="52">
        <v>50200</v>
      </c>
      <c r="E813" s="52">
        <v>23922</v>
      </c>
      <c r="F813" s="52">
        <v>12</v>
      </c>
      <c r="G813" s="52" t="s">
        <v>102</v>
      </c>
      <c r="H813" s="52">
        <v>189</v>
      </c>
      <c r="I813" s="52" t="s">
        <v>91</v>
      </c>
      <c r="J813" s="52" t="s">
        <v>71</v>
      </c>
      <c r="K813" s="52">
        <v>73.3</v>
      </c>
      <c r="L813" s="52">
        <v>3.3000000000000003E-5</v>
      </c>
      <c r="M813" s="52">
        <v>1</v>
      </c>
      <c r="N813" s="52"/>
      <c r="O813" s="52">
        <v>0</v>
      </c>
      <c r="P813" s="52">
        <v>0</v>
      </c>
      <c r="Q813" s="52">
        <v>21</v>
      </c>
      <c r="R813" s="52"/>
      <c r="S813" s="52">
        <v>0</v>
      </c>
      <c r="T813" s="52">
        <v>0</v>
      </c>
      <c r="U813" s="52">
        <v>310</v>
      </c>
      <c r="V813" s="52">
        <f t="shared" si="37"/>
        <v>0.45717210000000003</v>
      </c>
      <c r="W813" s="52">
        <f t="shared" si="38"/>
        <v>0.45717210000000003</v>
      </c>
      <c r="X813" s="52">
        <f t="shared" si="36"/>
        <v>0</v>
      </c>
      <c r="Y813" s="52">
        <v>0</v>
      </c>
    </row>
    <row r="814" spans="1:25" x14ac:dyDescent="0.25">
      <c r="A814" s="52">
        <v>2007</v>
      </c>
      <c r="B814" s="52" t="s">
        <v>106</v>
      </c>
      <c r="C814" s="52" t="s">
        <v>115</v>
      </c>
      <c r="D814" s="52">
        <v>50200</v>
      </c>
      <c r="E814" s="52">
        <v>23922</v>
      </c>
      <c r="F814" s="52">
        <v>12</v>
      </c>
      <c r="G814" s="52" t="s">
        <v>102</v>
      </c>
      <c r="H814" s="52">
        <v>20840.259999999998</v>
      </c>
      <c r="I814" s="52" t="s">
        <v>91</v>
      </c>
      <c r="J814" s="52" t="s">
        <v>71</v>
      </c>
      <c r="K814" s="52">
        <v>73.3</v>
      </c>
      <c r="L814" s="52">
        <v>3.3000000000000003E-5</v>
      </c>
      <c r="M814" s="52">
        <v>1</v>
      </c>
      <c r="N814" s="52"/>
      <c r="O814" s="52">
        <v>0</v>
      </c>
      <c r="P814" s="52">
        <v>0</v>
      </c>
      <c r="Q814" s="52">
        <v>21</v>
      </c>
      <c r="R814" s="52"/>
      <c r="S814" s="52">
        <v>0</v>
      </c>
      <c r="T814" s="52">
        <v>0</v>
      </c>
      <c r="U814" s="52">
        <v>310</v>
      </c>
      <c r="V814" s="52">
        <f t="shared" si="37"/>
        <v>50.410504913999993</v>
      </c>
      <c r="W814" s="52">
        <f t="shared" si="38"/>
        <v>50.410504913999993</v>
      </c>
      <c r="X814" s="52">
        <f t="shared" si="36"/>
        <v>0</v>
      </c>
      <c r="Y814" s="52">
        <v>0</v>
      </c>
    </row>
    <row r="815" spans="1:25" x14ac:dyDescent="0.25">
      <c r="A815" s="52">
        <v>2007</v>
      </c>
      <c r="B815" s="52" t="s">
        <v>106</v>
      </c>
      <c r="C815" s="52" t="s">
        <v>115</v>
      </c>
      <c r="D815" s="52">
        <v>50200</v>
      </c>
      <c r="E815" s="52">
        <v>23922</v>
      </c>
      <c r="F815" s="52">
        <v>12</v>
      </c>
      <c r="G815" s="52" t="s">
        <v>102</v>
      </c>
      <c r="H815" s="52">
        <v>20204</v>
      </c>
      <c r="I815" s="52" t="s">
        <v>91</v>
      </c>
      <c r="J815" s="52" t="s">
        <v>71</v>
      </c>
      <c r="K815" s="52">
        <v>73.3</v>
      </c>
      <c r="L815" s="52">
        <v>3.3000000000000003E-5</v>
      </c>
      <c r="M815" s="52">
        <v>1</v>
      </c>
      <c r="N815" s="52"/>
      <c r="O815" s="52">
        <v>0</v>
      </c>
      <c r="P815" s="52">
        <v>0</v>
      </c>
      <c r="Q815" s="52">
        <v>21</v>
      </c>
      <c r="R815" s="52"/>
      <c r="S815" s="52">
        <v>0</v>
      </c>
      <c r="T815" s="52">
        <v>0</v>
      </c>
      <c r="U815" s="52">
        <v>310</v>
      </c>
      <c r="V815" s="52">
        <f t="shared" si="37"/>
        <v>48.871455600000004</v>
      </c>
      <c r="W815" s="52">
        <f t="shared" si="38"/>
        <v>48.871455600000004</v>
      </c>
      <c r="X815" s="52">
        <f t="shared" si="36"/>
        <v>0</v>
      </c>
      <c r="Y815" s="52">
        <v>0</v>
      </c>
    </row>
    <row r="816" spans="1:25" x14ac:dyDescent="0.25">
      <c r="A816" s="52">
        <v>2007</v>
      </c>
      <c r="B816" s="52" t="s">
        <v>106</v>
      </c>
      <c r="C816" s="52" t="s">
        <v>115</v>
      </c>
      <c r="D816" s="52">
        <v>50200</v>
      </c>
      <c r="E816" s="52">
        <v>23922</v>
      </c>
      <c r="F816" s="52">
        <v>12</v>
      </c>
      <c r="G816" s="52" t="s">
        <v>102</v>
      </c>
      <c r="H816" s="52">
        <v>947534</v>
      </c>
      <c r="I816" s="52" t="s">
        <v>91</v>
      </c>
      <c r="J816" s="52" t="s">
        <v>71</v>
      </c>
      <c r="K816" s="52">
        <v>73.3</v>
      </c>
      <c r="L816" s="52">
        <v>3.3000000000000003E-5</v>
      </c>
      <c r="M816" s="52">
        <v>1</v>
      </c>
      <c r="N816" s="52"/>
      <c r="O816" s="52">
        <v>0</v>
      </c>
      <c r="P816" s="52">
        <v>0</v>
      </c>
      <c r="Q816" s="52">
        <v>21</v>
      </c>
      <c r="R816" s="52"/>
      <c r="S816" s="52">
        <v>0</v>
      </c>
      <c r="T816" s="52">
        <v>0</v>
      </c>
      <c r="U816" s="52">
        <v>310</v>
      </c>
      <c r="V816" s="52">
        <f t="shared" si="37"/>
        <v>2291.9899926000003</v>
      </c>
      <c r="W816" s="52">
        <f t="shared" si="38"/>
        <v>2291.9899926000003</v>
      </c>
      <c r="X816" s="52">
        <f t="shared" si="36"/>
        <v>0</v>
      </c>
      <c r="Y816" s="52">
        <v>0</v>
      </c>
    </row>
    <row r="817" spans="1:25" x14ac:dyDescent="0.25">
      <c r="A817" s="52">
        <v>2007</v>
      </c>
      <c r="B817" s="52" t="s">
        <v>106</v>
      </c>
      <c r="C817" s="52" t="s">
        <v>115</v>
      </c>
      <c r="D817" s="52">
        <v>50200</v>
      </c>
      <c r="E817" s="52">
        <v>23922</v>
      </c>
      <c r="F817" s="52">
        <v>12</v>
      </c>
      <c r="G817" s="52" t="s">
        <v>102</v>
      </c>
      <c r="H817" s="52">
        <v>15381.3</v>
      </c>
      <c r="I817" s="52" t="s">
        <v>91</v>
      </c>
      <c r="J817" s="52" t="s">
        <v>71</v>
      </c>
      <c r="K817" s="52">
        <v>73.3</v>
      </c>
      <c r="L817" s="52">
        <v>3.3000000000000003E-5</v>
      </c>
      <c r="M817" s="52">
        <v>1</v>
      </c>
      <c r="N817" s="52"/>
      <c r="O817" s="52">
        <v>0</v>
      </c>
      <c r="P817" s="52">
        <v>0</v>
      </c>
      <c r="Q817" s="52">
        <v>21</v>
      </c>
      <c r="R817" s="52"/>
      <c r="S817" s="52">
        <v>0</v>
      </c>
      <c r="T817" s="52">
        <v>0</v>
      </c>
      <c r="U817" s="52">
        <v>310</v>
      </c>
      <c r="V817" s="52">
        <f t="shared" si="37"/>
        <v>37.205826569999999</v>
      </c>
      <c r="W817" s="52">
        <f t="shared" si="38"/>
        <v>37.205826569999999</v>
      </c>
      <c r="X817" s="52">
        <f t="shared" si="36"/>
        <v>0</v>
      </c>
      <c r="Y817" s="52">
        <v>0</v>
      </c>
    </row>
    <row r="818" spans="1:25" x14ac:dyDescent="0.25">
      <c r="A818" s="52">
        <v>2007</v>
      </c>
      <c r="B818" s="52" t="s">
        <v>106</v>
      </c>
      <c r="C818" s="52" t="s">
        <v>115</v>
      </c>
      <c r="D818" s="52">
        <v>50200</v>
      </c>
      <c r="E818" s="52">
        <v>23922</v>
      </c>
      <c r="F818" s="52">
        <v>12</v>
      </c>
      <c r="G818" s="52" t="s">
        <v>102</v>
      </c>
      <c r="H818" s="52">
        <v>123563</v>
      </c>
      <c r="I818" s="52" t="s">
        <v>91</v>
      </c>
      <c r="J818" s="52" t="s">
        <v>71</v>
      </c>
      <c r="K818" s="52">
        <v>73.3</v>
      </c>
      <c r="L818" s="52">
        <v>3.3000000000000003E-5</v>
      </c>
      <c r="M818" s="52">
        <v>1</v>
      </c>
      <c r="N818" s="52"/>
      <c r="O818" s="52">
        <v>0</v>
      </c>
      <c r="P818" s="52">
        <v>0</v>
      </c>
      <c r="Q818" s="52">
        <v>21</v>
      </c>
      <c r="R818" s="52"/>
      <c r="S818" s="52">
        <v>0</v>
      </c>
      <c r="T818" s="52">
        <v>0</v>
      </c>
      <c r="U818" s="52">
        <v>310</v>
      </c>
      <c r="V818" s="52">
        <f t="shared" si="37"/>
        <v>298.88654070000001</v>
      </c>
      <c r="W818" s="52">
        <f t="shared" si="38"/>
        <v>298.88654070000001</v>
      </c>
      <c r="X818" s="52">
        <f t="shared" ref="X818:X827" si="39">(V818-((K818*H818*L818*M818)+(S818*H818*T818*U818)))/Q818</f>
        <v>0</v>
      </c>
      <c r="Y818" s="52">
        <v>0</v>
      </c>
    </row>
    <row r="819" spans="1:25" x14ac:dyDescent="0.25">
      <c r="A819" s="52">
        <v>2007</v>
      </c>
      <c r="B819" s="52" t="s">
        <v>106</v>
      </c>
      <c r="C819" s="52" t="s">
        <v>115</v>
      </c>
      <c r="D819" s="52">
        <v>50200</v>
      </c>
      <c r="E819" s="52">
        <v>23922</v>
      </c>
      <c r="F819" s="52">
        <v>12</v>
      </c>
      <c r="G819" s="52" t="s">
        <v>102</v>
      </c>
      <c r="H819" s="52">
        <v>6572</v>
      </c>
      <c r="I819" s="52" t="s">
        <v>91</v>
      </c>
      <c r="J819" s="52" t="s">
        <v>71</v>
      </c>
      <c r="K819" s="52">
        <v>73.3</v>
      </c>
      <c r="L819" s="52">
        <v>3.3000000000000003E-5</v>
      </c>
      <c r="M819" s="52">
        <v>1</v>
      </c>
      <c r="N819" s="52"/>
      <c r="O819" s="52">
        <v>0</v>
      </c>
      <c r="P819" s="52">
        <v>0</v>
      </c>
      <c r="Q819" s="52">
        <v>21</v>
      </c>
      <c r="R819" s="52"/>
      <c r="S819" s="52">
        <v>0</v>
      </c>
      <c r="T819" s="52">
        <v>0</v>
      </c>
      <c r="U819" s="52">
        <v>310</v>
      </c>
      <c r="V819" s="52">
        <f t="shared" si="37"/>
        <v>15.8970108</v>
      </c>
      <c r="W819" s="52">
        <f t="shared" si="38"/>
        <v>15.8970108</v>
      </c>
      <c r="X819" s="52">
        <f t="shared" si="39"/>
        <v>0</v>
      </c>
      <c r="Y819" s="52">
        <v>0</v>
      </c>
    </row>
    <row r="820" spans="1:25" x14ac:dyDescent="0.25">
      <c r="A820" s="52">
        <v>2007</v>
      </c>
      <c r="B820" s="52" t="s">
        <v>106</v>
      </c>
      <c r="C820" s="52" t="s">
        <v>115</v>
      </c>
      <c r="D820" s="52">
        <v>50200</v>
      </c>
      <c r="E820" s="52">
        <v>23922</v>
      </c>
      <c r="F820" s="52">
        <v>12</v>
      </c>
      <c r="G820" s="52" t="s">
        <v>102</v>
      </c>
      <c r="H820" s="52">
        <v>1218</v>
      </c>
      <c r="I820" s="52" t="s">
        <v>91</v>
      </c>
      <c r="J820" s="52" t="s">
        <v>71</v>
      </c>
      <c r="K820" s="52">
        <v>73.3</v>
      </c>
      <c r="L820" s="52">
        <v>3.3000000000000003E-5</v>
      </c>
      <c r="M820" s="52">
        <v>1</v>
      </c>
      <c r="N820" s="52"/>
      <c r="O820" s="52">
        <v>0</v>
      </c>
      <c r="P820" s="52">
        <v>0</v>
      </c>
      <c r="Q820" s="52">
        <v>21</v>
      </c>
      <c r="R820" s="52"/>
      <c r="S820" s="52">
        <v>0</v>
      </c>
      <c r="T820" s="52">
        <v>0</v>
      </c>
      <c r="U820" s="52">
        <v>310</v>
      </c>
      <c r="V820" s="52">
        <f t="shared" si="37"/>
        <v>2.9462202</v>
      </c>
      <c r="W820" s="52">
        <f t="shared" si="38"/>
        <v>2.9462202</v>
      </c>
      <c r="X820" s="52">
        <f t="shared" si="39"/>
        <v>0</v>
      </c>
      <c r="Y820" s="52">
        <v>0</v>
      </c>
    </row>
    <row r="821" spans="1:25" x14ac:dyDescent="0.25">
      <c r="A821" s="52">
        <v>2007</v>
      </c>
      <c r="B821" s="52" t="s">
        <v>106</v>
      </c>
      <c r="C821" s="52" t="s">
        <v>115</v>
      </c>
      <c r="D821" s="52">
        <v>50200</v>
      </c>
      <c r="E821" s="52">
        <v>23922</v>
      </c>
      <c r="F821" s="52">
        <v>12</v>
      </c>
      <c r="G821" s="52" t="s">
        <v>102</v>
      </c>
      <c r="H821" s="52">
        <v>236</v>
      </c>
      <c r="I821" s="52" t="s">
        <v>91</v>
      </c>
      <c r="J821" s="52" t="s">
        <v>71</v>
      </c>
      <c r="K821" s="52">
        <v>73.3</v>
      </c>
      <c r="L821" s="52">
        <v>3.3000000000000003E-5</v>
      </c>
      <c r="M821" s="52">
        <v>1</v>
      </c>
      <c r="N821" s="52"/>
      <c r="O821" s="52">
        <v>0</v>
      </c>
      <c r="P821" s="52">
        <v>0</v>
      </c>
      <c r="Q821" s="52">
        <v>21</v>
      </c>
      <c r="R821" s="52"/>
      <c r="S821" s="52">
        <v>0</v>
      </c>
      <c r="T821" s="52">
        <v>0</v>
      </c>
      <c r="U821" s="52">
        <v>310</v>
      </c>
      <c r="V821" s="52">
        <f t="shared" si="37"/>
        <v>0.57086040000000005</v>
      </c>
      <c r="W821" s="52">
        <f t="shared" si="38"/>
        <v>0.57086040000000005</v>
      </c>
      <c r="X821" s="52">
        <f t="shared" si="39"/>
        <v>0</v>
      </c>
      <c r="Y821" s="52">
        <v>0</v>
      </c>
    </row>
    <row r="822" spans="1:25" x14ac:dyDescent="0.25">
      <c r="A822" s="52">
        <v>2007</v>
      </c>
      <c r="B822" s="52" t="s">
        <v>106</v>
      </c>
      <c r="C822" s="52" t="s">
        <v>115</v>
      </c>
      <c r="D822" s="52">
        <v>50200</v>
      </c>
      <c r="E822" s="52">
        <v>23922</v>
      </c>
      <c r="F822" s="52">
        <v>12</v>
      </c>
      <c r="G822" s="52" t="s">
        <v>102</v>
      </c>
      <c r="H822" s="52">
        <v>494672.1</v>
      </c>
      <c r="I822" s="52" t="s">
        <v>91</v>
      </c>
      <c r="J822" s="52" t="s">
        <v>71</v>
      </c>
      <c r="K822" s="52">
        <v>73.3</v>
      </c>
      <c r="L822" s="52">
        <v>3.3000000000000003E-5</v>
      </c>
      <c r="M822" s="52">
        <v>1</v>
      </c>
      <c r="N822" s="52"/>
      <c r="O822" s="52">
        <v>0</v>
      </c>
      <c r="P822" s="52">
        <v>0</v>
      </c>
      <c r="Q822" s="52">
        <v>21</v>
      </c>
      <c r="R822" s="52"/>
      <c r="S822" s="52">
        <v>0</v>
      </c>
      <c r="T822" s="52">
        <v>0</v>
      </c>
      <c r="U822" s="52">
        <v>310</v>
      </c>
      <c r="V822" s="52">
        <f t="shared" si="37"/>
        <v>1196.5623426900002</v>
      </c>
      <c r="W822" s="52">
        <f t="shared" si="38"/>
        <v>1196.5623426900002</v>
      </c>
      <c r="X822" s="52">
        <f t="shared" si="39"/>
        <v>0</v>
      </c>
      <c r="Y822" s="52">
        <v>0</v>
      </c>
    </row>
    <row r="823" spans="1:25" x14ac:dyDescent="0.25">
      <c r="A823" s="52">
        <v>2007</v>
      </c>
      <c r="B823" s="52" t="s">
        <v>106</v>
      </c>
      <c r="C823" s="52" t="s">
        <v>115</v>
      </c>
      <c r="D823" s="52">
        <v>50404</v>
      </c>
      <c r="E823" s="52">
        <v>23922</v>
      </c>
      <c r="F823" s="52">
        <v>12</v>
      </c>
      <c r="G823" s="52" t="s">
        <v>102</v>
      </c>
      <c r="H823" s="52">
        <v>43782</v>
      </c>
      <c r="I823" s="52" t="s">
        <v>91</v>
      </c>
      <c r="J823" s="52" t="s">
        <v>71</v>
      </c>
      <c r="K823" s="52">
        <v>73.3</v>
      </c>
      <c r="L823" s="52">
        <v>3.3000000000000003E-5</v>
      </c>
      <c r="M823" s="52">
        <v>1</v>
      </c>
      <c r="N823" s="52"/>
      <c r="O823" s="52">
        <v>0</v>
      </c>
      <c r="P823" s="52">
        <v>0</v>
      </c>
      <c r="Q823" s="52">
        <v>21</v>
      </c>
      <c r="R823" s="52"/>
      <c r="S823" s="52">
        <v>0</v>
      </c>
      <c r="T823" s="52">
        <v>0</v>
      </c>
      <c r="U823" s="52">
        <v>310</v>
      </c>
      <c r="V823" s="52">
        <f t="shared" si="37"/>
        <v>105.90427980000001</v>
      </c>
      <c r="W823" s="52">
        <f t="shared" si="38"/>
        <v>105.90427980000001</v>
      </c>
      <c r="X823" s="52">
        <f t="shared" si="39"/>
        <v>0</v>
      </c>
      <c r="Y823" s="52">
        <v>0</v>
      </c>
    </row>
    <row r="824" spans="1:25" x14ac:dyDescent="0.25">
      <c r="A824" s="52">
        <v>2007</v>
      </c>
      <c r="B824" s="52" t="s">
        <v>106</v>
      </c>
      <c r="C824" s="52" t="s">
        <v>115</v>
      </c>
      <c r="D824" s="52">
        <v>50404</v>
      </c>
      <c r="E824" s="52">
        <v>23922</v>
      </c>
      <c r="F824" s="52">
        <v>12</v>
      </c>
      <c r="G824" s="52" t="s">
        <v>102</v>
      </c>
      <c r="H824" s="52">
        <v>11094</v>
      </c>
      <c r="I824" s="52" t="s">
        <v>91</v>
      </c>
      <c r="J824" s="52" t="s">
        <v>71</v>
      </c>
      <c r="K824" s="52">
        <v>73.3</v>
      </c>
      <c r="L824" s="52">
        <v>3.3000000000000003E-5</v>
      </c>
      <c r="M824" s="52">
        <v>1</v>
      </c>
      <c r="N824" s="52"/>
      <c r="O824" s="52">
        <v>0</v>
      </c>
      <c r="P824" s="52">
        <v>0</v>
      </c>
      <c r="Q824" s="52">
        <v>21</v>
      </c>
      <c r="R824" s="52"/>
      <c r="S824" s="52">
        <v>0</v>
      </c>
      <c r="T824" s="52">
        <v>0</v>
      </c>
      <c r="U824" s="52">
        <v>310</v>
      </c>
      <c r="V824" s="52">
        <f t="shared" si="37"/>
        <v>26.8352766</v>
      </c>
      <c r="W824" s="52">
        <f t="shared" si="38"/>
        <v>26.8352766</v>
      </c>
      <c r="X824" s="52">
        <f t="shared" si="39"/>
        <v>0</v>
      </c>
      <c r="Y824" s="52">
        <v>0</v>
      </c>
    </row>
    <row r="825" spans="1:25" x14ac:dyDescent="0.25">
      <c r="A825" s="52">
        <v>2007</v>
      </c>
      <c r="B825" s="52" t="s">
        <v>106</v>
      </c>
      <c r="C825" s="52" t="s">
        <v>115</v>
      </c>
      <c r="D825" s="52">
        <v>50404</v>
      </c>
      <c r="E825" s="52">
        <v>23922</v>
      </c>
      <c r="F825" s="52">
        <v>12</v>
      </c>
      <c r="G825" s="52" t="s">
        <v>102</v>
      </c>
      <c r="H825" s="52">
        <v>140770.5</v>
      </c>
      <c r="I825" s="52" t="s">
        <v>91</v>
      </c>
      <c r="J825" s="52" t="s">
        <v>71</v>
      </c>
      <c r="K825" s="52">
        <v>73.3</v>
      </c>
      <c r="L825" s="52">
        <v>3.3000000000000003E-5</v>
      </c>
      <c r="M825" s="52">
        <v>1</v>
      </c>
      <c r="N825" s="52"/>
      <c r="O825" s="52">
        <v>0</v>
      </c>
      <c r="P825" s="52">
        <v>0</v>
      </c>
      <c r="Q825" s="52">
        <v>21</v>
      </c>
      <c r="R825" s="52"/>
      <c r="S825" s="52">
        <v>0</v>
      </c>
      <c r="T825" s="52">
        <v>0</v>
      </c>
      <c r="U825" s="52">
        <v>310</v>
      </c>
      <c r="V825" s="52">
        <f t="shared" si="37"/>
        <v>340.50976245000004</v>
      </c>
      <c r="W825" s="52">
        <f t="shared" si="38"/>
        <v>340.50976245000004</v>
      </c>
      <c r="X825" s="52">
        <f t="shared" si="39"/>
        <v>0</v>
      </c>
      <c r="Y825" s="52">
        <v>0</v>
      </c>
    </row>
    <row r="826" spans="1:25" x14ac:dyDescent="0.25">
      <c r="A826" s="52">
        <v>2007</v>
      </c>
      <c r="B826" s="52" t="s">
        <v>106</v>
      </c>
      <c r="C826" s="52" t="s">
        <v>115</v>
      </c>
      <c r="D826" s="52">
        <v>93010</v>
      </c>
      <c r="E826" s="52">
        <v>23989</v>
      </c>
      <c r="F826" s="52">
        <v>0</v>
      </c>
      <c r="G826" s="52"/>
      <c r="H826" s="52">
        <v>5763.4219999999996</v>
      </c>
      <c r="I826" s="52" t="s">
        <v>91</v>
      </c>
      <c r="J826" s="52" t="s">
        <v>71</v>
      </c>
      <c r="K826" s="52">
        <v>73.3</v>
      </c>
      <c r="L826" s="52">
        <v>3.3000000000000003E-5</v>
      </c>
      <c r="M826" s="52">
        <v>1</v>
      </c>
      <c r="N826" s="52"/>
      <c r="O826" s="52">
        <v>0</v>
      </c>
      <c r="P826" s="52">
        <v>0</v>
      </c>
      <c r="Q826" s="52">
        <v>21</v>
      </c>
      <c r="R826" s="52"/>
      <c r="S826" s="52">
        <v>0</v>
      </c>
      <c r="T826" s="52">
        <v>0</v>
      </c>
      <c r="U826" s="52">
        <v>310</v>
      </c>
      <c r="V826" s="52">
        <f t="shared" si="37"/>
        <v>13.9411414758</v>
      </c>
      <c r="W826" s="52">
        <f t="shared" si="38"/>
        <v>13.9411414758</v>
      </c>
      <c r="X826" s="52">
        <f t="shared" si="39"/>
        <v>0</v>
      </c>
      <c r="Y826" s="52">
        <v>0</v>
      </c>
    </row>
    <row r="827" spans="1:25" x14ac:dyDescent="0.25">
      <c r="A827" s="52">
        <v>2007</v>
      </c>
      <c r="B827" s="52" t="s">
        <v>106</v>
      </c>
      <c r="C827" s="52" t="s">
        <v>115</v>
      </c>
      <c r="D827" s="52">
        <v>93010</v>
      </c>
      <c r="E827" s="52">
        <v>23989</v>
      </c>
      <c r="F827" s="52">
        <v>0</v>
      </c>
      <c r="G827" s="52"/>
      <c r="H827" s="52">
        <v>2132</v>
      </c>
      <c r="I827" s="52" t="s">
        <v>91</v>
      </c>
      <c r="J827" s="52" t="s">
        <v>71</v>
      </c>
      <c r="K827" s="52">
        <v>73.3</v>
      </c>
      <c r="L827" s="52">
        <v>3.3000000000000003E-5</v>
      </c>
      <c r="M827" s="52">
        <v>1</v>
      </c>
      <c r="N827" s="52"/>
      <c r="O827" s="52">
        <v>0</v>
      </c>
      <c r="P827" s="52">
        <v>0</v>
      </c>
      <c r="Q827" s="52">
        <v>21</v>
      </c>
      <c r="R827" s="52"/>
      <c r="S827" s="52">
        <v>0</v>
      </c>
      <c r="T827" s="52">
        <v>0</v>
      </c>
      <c r="U827" s="52">
        <v>310</v>
      </c>
      <c r="V827" s="52">
        <f t="shared" si="37"/>
        <v>5.1570948000000003</v>
      </c>
      <c r="W827" s="52">
        <f t="shared" si="38"/>
        <v>5.1570948000000003</v>
      </c>
      <c r="X827" s="52">
        <f t="shared" si="39"/>
        <v>0</v>
      </c>
      <c r="Y827" s="52">
        <v>0</v>
      </c>
    </row>
    <row r="828" spans="1:25" x14ac:dyDescent="0.25">
      <c r="A828" s="52">
        <v>2007</v>
      </c>
      <c r="B828" s="52" t="s">
        <v>37</v>
      </c>
      <c r="C828" s="52" t="s">
        <v>38</v>
      </c>
      <c r="D828" s="52">
        <v>24121</v>
      </c>
      <c r="E828" s="52">
        <v>31207</v>
      </c>
      <c r="F828" s="52">
        <v>9</v>
      </c>
      <c r="G828" s="52" t="s">
        <v>93</v>
      </c>
      <c r="H828" s="52">
        <v>1356000</v>
      </c>
      <c r="I828" s="52" t="s">
        <v>90</v>
      </c>
      <c r="J828" s="52"/>
      <c r="K828" s="52">
        <v>0</v>
      </c>
      <c r="L828" s="52">
        <v>0</v>
      </c>
      <c r="M828" s="52">
        <v>1</v>
      </c>
      <c r="N828" s="52"/>
      <c r="O828" s="52">
        <v>0</v>
      </c>
      <c r="P828" s="52">
        <v>0</v>
      </c>
      <c r="Q828" s="52">
        <v>21</v>
      </c>
      <c r="R828" s="52" t="s">
        <v>72</v>
      </c>
      <c r="S828" s="52">
        <v>0.01</v>
      </c>
      <c r="T828" s="52">
        <v>1</v>
      </c>
      <c r="U828" s="52">
        <v>310</v>
      </c>
      <c r="V828" s="52">
        <f t="shared" si="37"/>
        <v>4203.6000000000004</v>
      </c>
      <c r="W828" s="52"/>
      <c r="X828" s="52"/>
      <c r="Y828" s="52">
        <f>(V828-((K828*H828*L828*M828)+(O828*H828*P828*Q828)))/U828</f>
        <v>13.56</v>
      </c>
    </row>
    <row r="829" spans="1:25" x14ac:dyDescent="0.25">
      <c r="A829" s="52">
        <v>2007</v>
      </c>
      <c r="B829" s="52" t="s">
        <v>37</v>
      </c>
      <c r="C829" s="52" t="s">
        <v>38</v>
      </c>
      <c r="D829" s="52">
        <v>24121</v>
      </c>
      <c r="E829" s="52">
        <v>31207</v>
      </c>
      <c r="F829" s="52">
        <v>9</v>
      </c>
      <c r="G829" s="52" t="s">
        <v>93</v>
      </c>
      <c r="H829" s="53">
        <v>29800000</v>
      </c>
      <c r="I829" s="52" t="s">
        <v>90</v>
      </c>
      <c r="J829" s="52"/>
      <c r="K829" s="52">
        <v>0</v>
      </c>
      <c r="L829" s="52">
        <v>0</v>
      </c>
      <c r="M829" s="52">
        <v>1</v>
      </c>
      <c r="N829" s="52"/>
      <c r="O829" s="52">
        <v>0</v>
      </c>
      <c r="P829" s="52">
        <v>0</v>
      </c>
      <c r="Q829" s="52">
        <v>21</v>
      </c>
      <c r="R829" s="52" t="s">
        <v>72</v>
      </c>
      <c r="S829" s="52">
        <v>0.01</v>
      </c>
      <c r="T829" s="52">
        <v>1</v>
      </c>
      <c r="U829" s="52">
        <v>310</v>
      </c>
      <c r="V829" s="52">
        <f t="shared" si="37"/>
        <v>92380</v>
      </c>
      <c r="W829" s="52"/>
      <c r="X829" s="52"/>
      <c r="Y829" s="52">
        <f>(V829-((K829*H829*L829*M829)+(O829*H829*P829*Q829)))/U829</f>
        <v>298</v>
      </c>
    </row>
    <row r="830" spans="1:25" x14ac:dyDescent="0.25">
      <c r="A830" s="52">
        <v>2007</v>
      </c>
      <c r="B830" s="52" t="s">
        <v>37</v>
      </c>
      <c r="C830" s="52" t="s">
        <v>38</v>
      </c>
      <c r="D830" s="52">
        <v>24122</v>
      </c>
      <c r="E830" s="52">
        <v>31207</v>
      </c>
      <c r="F830" s="52">
        <v>9</v>
      </c>
      <c r="G830" s="52" t="s">
        <v>93</v>
      </c>
      <c r="H830" s="53">
        <v>28200000</v>
      </c>
      <c r="I830" s="52" t="s">
        <v>90</v>
      </c>
      <c r="J830" s="52"/>
      <c r="K830" s="52">
        <v>0</v>
      </c>
      <c r="L830" s="52">
        <v>0</v>
      </c>
      <c r="M830" s="52">
        <v>1</v>
      </c>
      <c r="N830" s="52"/>
      <c r="O830" s="52">
        <v>0</v>
      </c>
      <c r="P830" s="52">
        <v>0</v>
      </c>
      <c r="Q830" s="52">
        <v>21</v>
      </c>
      <c r="R830" s="52" t="s">
        <v>72</v>
      </c>
      <c r="S830" s="52">
        <v>0.01</v>
      </c>
      <c r="T830" s="52">
        <v>1</v>
      </c>
      <c r="U830" s="52">
        <v>310</v>
      </c>
      <c r="V830" s="52">
        <f t="shared" si="37"/>
        <v>87420</v>
      </c>
      <c r="W830" s="52"/>
      <c r="X830" s="52"/>
      <c r="Y830" s="52">
        <f>(V830-((K830*H830*L830*M830)+(O830*H830*P830*Q830)))/U830</f>
        <v>282</v>
      </c>
    </row>
    <row r="831" spans="1:25" x14ac:dyDescent="0.25">
      <c r="A831" s="52">
        <v>2007</v>
      </c>
      <c r="B831" s="52" t="s">
        <v>37</v>
      </c>
      <c r="C831" s="52" t="s">
        <v>38</v>
      </c>
      <c r="D831" s="52">
        <v>24123</v>
      </c>
      <c r="E831" s="52">
        <v>31207</v>
      </c>
      <c r="F831" s="52">
        <v>9</v>
      </c>
      <c r="G831" s="52" t="s">
        <v>93</v>
      </c>
      <c r="H831" s="53">
        <v>19800000</v>
      </c>
      <c r="I831" s="52" t="s">
        <v>90</v>
      </c>
      <c r="J831" s="52"/>
      <c r="K831" s="52">
        <v>0</v>
      </c>
      <c r="L831" s="52">
        <v>0</v>
      </c>
      <c r="M831" s="52">
        <v>1</v>
      </c>
      <c r="N831" s="52"/>
      <c r="O831" s="52">
        <v>0</v>
      </c>
      <c r="P831" s="52">
        <v>0</v>
      </c>
      <c r="Q831" s="52">
        <v>21</v>
      </c>
      <c r="R831" s="52" t="s">
        <v>72</v>
      </c>
      <c r="S831" s="52">
        <v>0.01</v>
      </c>
      <c r="T831" s="52">
        <v>1</v>
      </c>
      <c r="U831" s="52">
        <v>310</v>
      </c>
      <c r="V831" s="52">
        <f t="shared" si="37"/>
        <v>61380</v>
      </c>
      <c r="W831" s="52"/>
      <c r="X831" s="52"/>
      <c r="Y831" s="52">
        <f>(V831-((K831*H831*L831*M831)+(O831*H831*P831*Q831)))/U831</f>
        <v>198</v>
      </c>
    </row>
    <row r="832" spans="1:25" x14ac:dyDescent="0.25">
      <c r="A832" s="52">
        <v>2007</v>
      </c>
      <c r="B832" s="52" t="s">
        <v>98</v>
      </c>
      <c r="C832" s="52" t="s">
        <v>110</v>
      </c>
      <c r="D832" s="52">
        <v>26913</v>
      </c>
      <c r="E832" s="52">
        <v>21134</v>
      </c>
      <c r="F832" s="52">
        <v>27</v>
      </c>
      <c r="G832" s="52" t="s">
        <v>89</v>
      </c>
      <c r="H832" s="52">
        <v>433.63799999999998</v>
      </c>
      <c r="I832" s="52" t="s">
        <v>91</v>
      </c>
      <c r="J832" s="52" t="s">
        <v>71</v>
      </c>
      <c r="K832" s="52">
        <v>0.47732000000000002</v>
      </c>
      <c r="L832" s="52">
        <v>1</v>
      </c>
      <c r="M832" s="52">
        <v>1</v>
      </c>
      <c r="N832" s="52"/>
      <c r="O832" s="52">
        <v>0</v>
      </c>
      <c r="P832" s="52">
        <v>0</v>
      </c>
      <c r="Q832" s="52">
        <v>21</v>
      </c>
      <c r="R832" s="52"/>
      <c r="S832" s="52">
        <v>0</v>
      </c>
      <c r="T832" s="52">
        <v>0</v>
      </c>
      <c r="U832" s="52">
        <v>310</v>
      </c>
      <c r="V832" s="52">
        <f t="shared" si="37"/>
        <v>206.98409015999999</v>
      </c>
      <c r="W832" s="52">
        <f t="shared" ref="W832:W895" si="40">(V832-((O832*H832*P832*Q832)+(S832*H832*T832*U832))/M832)</f>
        <v>206.98409015999999</v>
      </c>
      <c r="X832" s="52">
        <v>0</v>
      </c>
      <c r="Y832" s="52">
        <v>0</v>
      </c>
    </row>
    <row r="833" spans="1:25" x14ac:dyDescent="0.25">
      <c r="A833" s="52">
        <v>2007</v>
      </c>
      <c r="B833" s="52" t="s">
        <v>98</v>
      </c>
      <c r="C833" s="52" t="s">
        <v>110</v>
      </c>
      <c r="D833" s="52">
        <v>26915</v>
      </c>
      <c r="E833" s="52">
        <v>21133</v>
      </c>
      <c r="F833" s="52">
        <v>27</v>
      </c>
      <c r="G833" s="52" t="s">
        <v>89</v>
      </c>
      <c r="H833" s="52">
        <v>3.7050000000000001</v>
      </c>
      <c r="I833" s="52" t="s">
        <v>91</v>
      </c>
      <c r="J833" s="52" t="s">
        <v>71</v>
      </c>
      <c r="K833" s="52">
        <v>0.47732000000000002</v>
      </c>
      <c r="L833" s="52">
        <v>1</v>
      </c>
      <c r="M833" s="52">
        <v>1</v>
      </c>
      <c r="N833" s="52"/>
      <c r="O833" s="52">
        <v>0</v>
      </c>
      <c r="P833" s="52">
        <v>0</v>
      </c>
      <c r="Q833" s="52">
        <v>21</v>
      </c>
      <c r="R833" s="52"/>
      <c r="S833" s="52">
        <v>0</v>
      </c>
      <c r="T833" s="52">
        <v>0</v>
      </c>
      <c r="U833" s="52">
        <v>310</v>
      </c>
      <c r="V833" s="52">
        <f t="shared" si="37"/>
        <v>1.7684706000000001</v>
      </c>
      <c r="W833" s="52">
        <f t="shared" si="40"/>
        <v>1.7684706000000001</v>
      </c>
      <c r="X833" s="52">
        <v>0</v>
      </c>
      <c r="Y833" s="52">
        <v>0</v>
      </c>
    </row>
    <row r="834" spans="1:25" x14ac:dyDescent="0.25">
      <c r="A834" s="52">
        <v>2007</v>
      </c>
      <c r="B834" s="52" t="s">
        <v>98</v>
      </c>
      <c r="C834" s="52" t="s">
        <v>110</v>
      </c>
      <c r="D834" s="52">
        <v>26919</v>
      </c>
      <c r="E834" s="52">
        <v>21134</v>
      </c>
      <c r="F834" s="52">
        <v>27</v>
      </c>
      <c r="G834" s="52" t="s">
        <v>89</v>
      </c>
      <c r="H834" s="52">
        <v>297.63</v>
      </c>
      <c r="I834" s="52" t="s">
        <v>91</v>
      </c>
      <c r="J834" s="52" t="s">
        <v>71</v>
      </c>
      <c r="K834" s="52">
        <v>0.47732000000000002</v>
      </c>
      <c r="L834" s="52">
        <v>1</v>
      </c>
      <c r="M834" s="52">
        <v>1</v>
      </c>
      <c r="N834" s="52"/>
      <c r="O834" s="52">
        <v>0</v>
      </c>
      <c r="P834" s="52">
        <v>0</v>
      </c>
      <c r="Q834" s="52">
        <v>21</v>
      </c>
      <c r="R834" s="52"/>
      <c r="S834" s="52">
        <v>0</v>
      </c>
      <c r="T834" s="52">
        <v>0</v>
      </c>
      <c r="U834" s="52">
        <v>310</v>
      </c>
      <c r="V834" s="52">
        <f t="shared" si="37"/>
        <v>142.06475159999999</v>
      </c>
      <c r="W834" s="52">
        <f t="shared" si="40"/>
        <v>142.06475159999999</v>
      </c>
      <c r="X834" s="52">
        <v>0</v>
      </c>
      <c r="Y834" s="52">
        <v>0</v>
      </c>
    </row>
    <row r="835" spans="1:25" x14ac:dyDescent="0.25">
      <c r="A835" s="52">
        <v>2007</v>
      </c>
      <c r="B835" s="52" t="s">
        <v>101</v>
      </c>
      <c r="C835" s="52" t="s">
        <v>113</v>
      </c>
      <c r="D835" s="52">
        <v>26931</v>
      </c>
      <c r="E835" s="52">
        <v>21126</v>
      </c>
      <c r="F835" s="52">
        <v>27</v>
      </c>
      <c r="G835" s="52" t="s">
        <v>89</v>
      </c>
      <c r="H835" s="52">
        <v>4227174</v>
      </c>
      <c r="I835" s="52" t="s">
        <v>91</v>
      </c>
      <c r="J835" s="52" t="s">
        <v>71</v>
      </c>
      <c r="K835" s="52">
        <v>0.75</v>
      </c>
      <c r="L835" s="52">
        <v>1</v>
      </c>
      <c r="M835" s="52">
        <v>1</v>
      </c>
      <c r="N835" s="52"/>
      <c r="O835" s="52">
        <v>0</v>
      </c>
      <c r="P835" s="52">
        <v>0</v>
      </c>
      <c r="Q835" s="52">
        <v>21</v>
      </c>
      <c r="R835" s="52"/>
      <c r="S835" s="52">
        <v>0</v>
      </c>
      <c r="T835" s="52">
        <v>0</v>
      </c>
      <c r="U835" s="52">
        <v>310</v>
      </c>
      <c r="V835" s="52">
        <f t="shared" ref="V835:V898" si="41">IF(F835=9,((H835*K835*L835*M835)+(H835*O835*P835*Q835)+(H835*S835*T835*U835))/1000, (H835*K835*L835*M835)+(H835*O835*P835*Q835)+(H835*S835*T835*U835))</f>
        <v>3170380.5</v>
      </c>
      <c r="W835" s="52">
        <f t="shared" si="40"/>
        <v>3170380.5</v>
      </c>
      <c r="X835" s="52">
        <v>0</v>
      </c>
      <c r="Y835" s="52">
        <v>0</v>
      </c>
    </row>
    <row r="836" spans="1:25" x14ac:dyDescent="0.25">
      <c r="A836" s="52">
        <v>2007</v>
      </c>
      <c r="B836" s="52" t="s">
        <v>101</v>
      </c>
      <c r="C836" s="52" t="s">
        <v>113</v>
      </c>
      <c r="D836" s="52">
        <v>26931</v>
      </c>
      <c r="E836" s="52">
        <v>21126</v>
      </c>
      <c r="F836" s="52">
        <v>27</v>
      </c>
      <c r="G836" s="52" t="s">
        <v>89</v>
      </c>
      <c r="H836" s="52">
        <v>28</v>
      </c>
      <c r="I836" s="52" t="s">
        <v>91</v>
      </c>
      <c r="J836" s="52" t="s">
        <v>71</v>
      </c>
      <c r="K836" s="52">
        <v>0.75</v>
      </c>
      <c r="L836" s="52">
        <v>1</v>
      </c>
      <c r="M836" s="52">
        <v>1</v>
      </c>
      <c r="N836" s="52"/>
      <c r="O836" s="52">
        <v>0</v>
      </c>
      <c r="P836" s="52">
        <v>0</v>
      </c>
      <c r="Q836" s="52">
        <v>21</v>
      </c>
      <c r="R836" s="52"/>
      <c r="S836" s="52">
        <v>0</v>
      </c>
      <c r="T836" s="52">
        <v>0</v>
      </c>
      <c r="U836" s="52">
        <v>310</v>
      </c>
      <c r="V836" s="52">
        <f t="shared" si="41"/>
        <v>21</v>
      </c>
      <c r="W836" s="52">
        <f t="shared" si="40"/>
        <v>21</v>
      </c>
      <c r="X836" s="52">
        <v>0</v>
      </c>
      <c r="Y836" s="52">
        <v>0</v>
      </c>
    </row>
    <row r="837" spans="1:25" x14ac:dyDescent="0.25">
      <c r="A837" s="52">
        <v>2007</v>
      </c>
      <c r="B837" s="52" t="s">
        <v>101</v>
      </c>
      <c r="C837" s="52" t="s">
        <v>113</v>
      </c>
      <c r="D837" s="52">
        <v>26931</v>
      </c>
      <c r="E837" s="52">
        <v>21126</v>
      </c>
      <c r="F837" s="52">
        <v>27</v>
      </c>
      <c r="G837" s="52" t="s">
        <v>89</v>
      </c>
      <c r="H837" s="52">
        <v>529.66899999999998</v>
      </c>
      <c r="I837" s="52" t="s">
        <v>91</v>
      </c>
      <c r="J837" s="52" t="s">
        <v>71</v>
      </c>
      <c r="K837" s="52">
        <v>0.75</v>
      </c>
      <c r="L837" s="52">
        <v>1</v>
      </c>
      <c r="M837" s="52">
        <v>1</v>
      </c>
      <c r="N837" s="52"/>
      <c r="O837" s="52">
        <v>0</v>
      </c>
      <c r="P837" s="52">
        <v>0</v>
      </c>
      <c r="Q837" s="52">
        <v>21</v>
      </c>
      <c r="R837" s="52"/>
      <c r="S837" s="52">
        <v>0</v>
      </c>
      <c r="T837" s="52">
        <v>0</v>
      </c>
      <c r="U837" s="52">
        <v>310</v>
      </c>
      <c r="V837" s="52">
        <f t="shared" si="41"/>
        <v>397.25175000000002</v>
      </c>
      <c r="W837" s="52">
        <f t="shared" si="40"/>
        <v>397.25175000000002</v>
      </c>
      <c r="X837" s="52">
        <v>0</v>
      </c>
      <c r="Y837" s="52">
        <v>0</v>
      </c>
    </row>
    <row r="838" spans="1:25" x14ac:dyDescent="0.25">
      <c r="A838" s="52">
        <v>2007</v>
      </c>
      <c r="B838" s="52" t="s">
        <v>101</v>
      </c>
      <c r="C838" s="52" t="s">
        <v>113</v>
      </c>
      <c r="D838" s="52">
        <v>26931</v>
      </c>
      <c r="E838" s="52">
        <v>21126</v>
      </c>
      <c r="F838" s="52">
        <v>27</v>
      </c>
      <c r="G838" s="52" t="s">
        <v>89</v>
      </c>
      <c r="H838" s="52">
        <v>123</v>
      </c>
      <c r="I838" s="52" t="s">
        <v>91</v>
      </c>
      <c r="J838" s="52" t="s">
        <v>71</v>
      </c>
      <c r="K838" s="52">
        <v>0.75</v>
      </c>
      <c r="L838" s="52">
        <v>1</v>
      </c>
      <c r="M838" s="52">
        <v>1</v>
      </c>
      <c r="N838" s="52"/>
      <c r="O838" s="52">
        <v>0</v>
      </c>
      <c r="P838" s="52">
        <v>0</v>
      </c>
      <c r="Q838" s="52">
        <v>21</v>
      </c>
      <c r="R838" s="52"/>
      <c r="S838" s="52">
        <v>0</v>
      </c>
      <c r="T838" s="52">
        <v>0</v>
      </c>
      <c r="U838" s="52">
        <v>310</v>
      </c>
      <c r="V838" s="52">
        <f t="shared" si="41"/>
        <v>92.25</v>
      </c>
      <c r="W838" s="52">
        <f t="shared" si="40"/>
        <v>92.25</v>
      </c>
      <c r="X838" s="52">
        <v>0</v>
      </c>
      <c r="Y838" s="52">
        <v>0</v>
      </c>
    </row>
    <row r="839" spans="1:25" x14ac:dyDescent="0.25">
      <c r="A839" s="52">
        <v>2007</v>
      </c>
      <c r="B839" s="52" t="s">
        <v>101</v>
      </c>
      <c r="C839" s="52" t="s">
        <v>113</v>
      </c>
      <c r="D839" s="52">
        <v>26931</v>
      </c>
      <c r="E839" s="52">
        <v>21126</v>
      </c>
      <c r="F839" s="52">
        <v>27</v>
      </c>
      <c r="G839" s="52" t="s">
        <v>89</v>
      </c>
      <c r="H839" s="52">
        <v>1632</v>
      </c>
      <c r="I839" s="52" t="s">
        <v>91</v>
      </c>
      <c r="J839" s="52" t="s">
        <v>71</v>
      </c>
      <c r="K839" s="52">
        <v>0.75</v>
      </c>
      <c r="L839" s="52">
        <v>1</v>
      </c>
      <c r="M839" s="52">
        <v>1</v>
      </c>
      <c r="N839" s="52"/>
      <c r="O839" s="52">
        <v>0</v>
      </c>
      <c r="P839" s="52">
        <v>0</v>
      </c>
      <c r="Q839" s="52">
        <v>21</v>
      </c>
      <c r="R839" s="52"/>
      <c r="S839" s="52">
        <v>0</v>
      </c>
      <c r="T839" s="52">
        <v>0</v>
      </c>
      <c r="U839" s="52">
        <v>310</v>
      </c>
      <c r="V839" s="52">
        <f t="shared" si="41"/>
        <v>1224</v>
      </c>
      <c r="W839" s="52">
        <f t="shared" si="40"/>
        <v>1224</v>
      </c>
      <c r="X839" s="52">
        <v>0</v>
      </c>
      <c r="Y839" s="52">
        <v>0</v>
      </c>
    </row>
    <row r="840" spans="1:25" x14ac:dyDescent="0.25">
      <c r="A840" s="52">
        <v>2007</v>
      </c>
      <c r="B840" s="52" t="s">
        <v>101</v>
      </c>
      <c r="C840" s="52" t="s">
        <v>113</v>
      </c>
      <c r="D840" s="52">
        <v>26931</v>
      </c>
      <c r="E840" s="52">
        <v>21126</v>
      </c>
      <c r="F840" s="52">
        <v>27</v>
      </c>
      <c r="G840" s="52" t="s">
        <v>89</v>
      </c>
      <c r="H840" s="52">
        <v>161.96369999999999</v>
      </c>
      <c r="I840" s="52" t="s">
        <v>91</v>
      </c>
      <c r="J840" s="52" t="s">
        <v>71</v>
      </c>
      <c r="K840" s="52">
        <v>0.75</v>
      </c>
      <c r="L840" s="52">
        <v>1</v>
      </c>
      <c r="M840" s="52">
        <v>1</v>
      </c>
      <c r="N840" s="52"/>
      <c r="O840" s="52">
        <v>0</v>
      </c>
      <c r="P840" s="52">
        <v>0</v>
      </c>
      <c r="Q840" s="52">
        <v>21</v>
      </c>
      <c r="R840" s="52"/>
      <c r="S840" s="52">
        <v>0</v>
      </c>
      <c r="T840" s="52">
        <v>0</v>
      </c>
      <c r="U840" s="52">
        <v>310</v>
      </c>
      <c r="V840" s="52">
        <f t="shared" si="41"/>
        <v>121.47277499999998</v>
      </c>
      <c r="W840" s="52">
        <f t="shared" si="40"/>
        <v>121.47277499999998</v>
      </c>
      <c r="X840" s="52">
        <v>0</v>
      </c>
      <c r="Y840" s="52">
        <v>0</v>
      </c>
    </row>
    <row r="841" spans="1:25" x14ac:dyDescent="0.25">
      <c r="A841" s="52">
        <v>2007</v>
      </c>
      <c r="B841" s="52" t="s">
        <v>101</v>
      </c>
      <c r="C841" s="52" t="s">
        <v>113</v>
      </c>
      <c r="D841" s="52">
        <v>26931</v>
      </c>
      <c r="E841" s="52">
        <v>21126</v>
      </c>
      <c r="F841" s="52">
        <v>27</v>
      </c>
      <c r="G841" s="52" t="s">
        <v>89</v>
      </c>
      <c r="H841" s="52">
        <v>134.66329999999999</v>
      </c>
      <c r="I841" s="52" t="s">
        <v>91</v>
      </c>
      <c r="J841" s="52" t="s">
        <v>71</v>
      </c>
      <c r="K841" s="52">
        <v>0.75</v>
      </c>
      <c r="L841" s="52">
        <v>1</v>
      </c>
      <c r="M841" s="52">
        <v>1</v>
      </c>
      <c r="N841" s="52"/>
      <c r="O841" s="52">
        <v>0</v>
      </c>
      <c r="P841" s="52">
        <v>0</v>
      </c>
      <c r="Q841" s="52">
        <v>21</v>
      </c>
      <c r="R841" s="52"/>
      <c r="S841" s="52">
        <v>0</v>
      </c>
      <c r="T841" s="52">
        <v>0</v>
      </c>
      <c r="U841" s="52">
        <v>310</v>
      </c>
      <c r="V841" s="52">
        <f t="shared" si="41"/>
        <v>100.99747499999999</v>
      </c>
      <c r="W841" s="52">
        <f t="shared" si="40"/>
        <v>100.99747499999999</v>
      </c>
      <c r="X841" s="52">
        <v>0</v>
      </c>
      <c r="Y841" s="52">
        <v>0</v>
      </c>
    </row>
    <row r="842" spans="1:25" x14ac:dyDescent="0.25">
      <c r="A842" s="52">
        <v>2007</v>
      </c>
      <c r="B842" s="52" t="s">
        <v>101</v>
      </c>
      <c r="C842" s="52" t="s">
        <v>113</v>
      </c>
      <c r="D842" s="52">
        <v>26931</v>
      </c>
      <c r="E842" s="52">
        <v>21126</v>
      </c>
      <c r="F842" s="52">
        <v>27</v>
      </c>
      <c r="G842" s="52" t="s">
        <v>89</v>
      </c>
      <c r="H842" s="52">
        <v>371.43</v>
      </c>
      <c r="I842" s="52" t="s">
        <v>91</v>
      </c>
      <c r="J842" s="52" t="s">
        <v>71</v>
      </c>
      <c r="K842" s="52">
        <v>0.75</v>
      </c>
      <c r="L842" s="52">
        <v>1</v>
      </c>
      <c r="M842" s="52">
        <v>1</v>
      </c>
      <c r="N842" s="52"/>
      <c r="O842" s="52">
        <v>0</v>
      </c>
      <c r="P842" s="52">
        <v>0</v>
      </c>
      <c r="Q842" s="52">
        <v>21</v>
      </c>
      <c r="R842" s="52"/>
      <c r="S842" s="52">
        <v>0</v>
      </c>
      <c r="T842" s="52">
        <v>0</v>
      </c>
      <c r="U842" s="52">
        <v>310</v>
      </c>
      <c r="V842" s="52">
        <f t="shared" si="41"/>
        <v>278.57249999999999</v>
      </c>
      <c r="W842" s="52">
        <f t="shared" si="40"/>
        <v>278.57249999999999</v>
      </c>
      <c r="X842" s="52">
        <v>0</v>
      </c>
      <c r="Y842" s="52">
        <v>0</v>
      </c>
    </row>
    <row r="843" spans="1:25" x14ac:dyDescent="0.25">
      <c r="A843" s="52">
        <v>2007</v>
      </c>
      <c r="B843" s="52" t="s">
        <v>99</v>
      </c>
      <c r="C843" s="52" t="s">
        <v>111</v>
      </c>
      <c r="D843" s="52">
        <v>21011</v>
      </c>
      <c r="E843" s="52">
        <v>31305</v>
      </c>
      <c r="F843" s="52">
        <v>27</v>
      </c>
      <c r="G843" s="52" t="s">
        <v>89</v>
      </c>
      <c r="H843" s="52">
        <v>2540000</v>
      </c>
      <c r="I843" s="52" t="s">
        <v>91</v>
      </c>
      <c r="J843" s="52" t="s">
        <v>71</v>
      </c>
      <c r="K843" s="52">
        <v>0.13800000000000001</v>
      </c>
      <c r="L843" s="52">
        <v>1</v>
      </c>
      <c r="M843" s="52">
        <v>1</v>
      </c>
      <c r="N843" s="52"/>
      <c r="O843" s="52">
        <v>0</v>
      </c>
      <c r="P843" s="52">
        <v>0</v>
      </c>
      <c r="Q843" s="52">
        <v>21</v>
      </c>
      <c r="R843" s="52"/>
      <c r="S843" s="52">
        <v>0</v>
      </c>
      <c r="T843" s="52">
        <v>0</v>
      </c>
      <c r="U843" s="52">
        <v>310</v>
      </c>
      <c r="V843" s="52">
        <f t="shared" si="41"/>
        <v>350520.00000000006</v>
      </c>
      <c r="W843" s="52">
        <f t="shared" si="40"/>
        <v>350520.00000000006</v>
      </c>
      <c r="X843" s="52">
        <v>0</v>
      </c>
      <c r="Y843" s="52">
        <v>0</v>
      </c>
    </row>
    <row r="844" spans="1:25" x14ac:dyDescent="0.25">
      <c r="A844" s="52">
        <v>2007</v>
      </c>
      <c r="B844" s="52" t="s">
        <v>99</v>
      </c>
      <c r="C844" s="52" t="s">
        <v>111</v>
      </c>
      <c r="D844" s="52">
        <v>21013</v>
      </c>
      <c r="E844" s="52">
        <v>31305</v>
      </c>
      <c r="F844" s="52">
        <v>27</v>
      </c>
      <c r="G844" s="52" t="s">
        <v>89</v>
      </c>
      <c r="H844" s="52">
        <v>79.912000000000006</v>
      </c>
      <c r="I844" s="52" t="s">
        <v>91</v>
      </c>
      <c r="J844" s="52" t="s">
        <v>71</v>
      </c>
      <c r="K844" s="52">
        <v>0.13800000000000001</v>
      </c>
      <c r="L844" s="52">
        <v>1</v>
      </c>
      <c r="M844" s="52">
        <v>1</v>
      </c>
      <c r="N844" s="52"/>
      <c r="O844" s="52">
        <v>0</v>
      </c>
      <c r="P844" s="52">
        <v>0</v>
      </c>
      <c r="Q844" s="52">
        <v>21</v>
      </c>
      <c r="R844" s="52"/>
      <c r="S844" s="52">
        <v>0</v>
      </c>
      <c r="T844" s="52">
        <v>0</v>
      </c>
      <c r="U844" s="52">
        <v>310</v>
      </c>
      <c r="V844" s="52">
        <f t="shared" si="41"/>
        <v>11.027856000000002</v>
      </c>
      <c r="W844" s="52">
        <f t="shared" si="40"/>
        <v>11.027856000000002</v>
      </c>
      <c r="X844" s="52">
        <v>0</v>
      </c>
      <c r="Y844" s="52">
        <v>0</v>
      </c>
    </row>
    <row r="845" spans="1:25" x14ac:dyDescent="0.25">
      <c r="A845" s="52">
        <v>2007</v>
      </c>
      <c r="B845" s="52" t="s">
        <v>99</v>
      </c>
      <c r="C845" s="52" t="s">
        <v>111</v>
      </c>
      <c r="D845" s="52">
        <v>21013</v>
      </c>
      <c r="E845" s="52">
        <v>31305</v>
      </c>
      <c r="F845" s="52">
        <v>27</v>
      </c>
      <c r="G845" s="52" t="s">
        <v>89</v>
      </c>
      <c r="H845" s="52">
        <v>2057.817</v>
      </c>
      <c r="I845" s="52" t="s">
        <v>91</v>
      </c>
      <c r="J845" s="52" t="s">
        <v>71</v>
      </c>
      <c r="K845" s="52">
        <v>0.13800000000000001</v>
      </c>
      <c r="L845" s="52">
        <v>1</v>
      </c>
      <c r="M845" s="52">
        <v>1</v>
      </c>
      <c r="N845" s="52"/>
      <c r="O845" s="52">
        <v>0</v>
      </c>
      <c r="P845" s="52">
        <v>0</v>
      </c>
      <c r="Q845" s="52">
        <v>21</v>
      </c>
      <c r="R845" s="52"/>
      <c r="S845" s="52">
        <v>0</v>
      </c>
      <c r="T845" s="52">
        <v>0</v>
      </c>
      <c r="U845" s="52">
        <v>310</v>
      </c>
      <c r="V845" s="52">
        <f t="shared" si="41"/>
        <v>283.978746</v>
      </c>
      <c r="W845" s="52">
        <f t="shared" si="40"/>
        <v>283.978746</v>
      </c>
      <c r="X845" s="52">
        <v>0</v>
      </c>
      <c r="Y845" s="52">
        <v>0</v>
      </c>
    </row>
    <row r="846" spans="1:25" x14ac:dyDescent="0.25">
      <c r="A846" s="52">
        <v>2007</v>
      </c>
      <c r="B846" s="52" t="s">
        <v>99</v>
      </c>
      <c r="C846" s="52" t="s">
        <v>111</v>
      </c>
      <c r="D846" s="52">
        <v>21014</v>
      </c>
      <c r="E846" s="52">
        <v>31305</v>
      </c>
      <c r="F846" s="52">
        <v>27</v>
      </c>
      <c r="G846" s="52" t="s">
        <v>89</v>
      </c>
      <c r="H846" s="52">
        <v>0.51</v>
      </c>
      <c r="I846" s="52" t="s">
        <v>91</v>
      </c>
      <c r="J846" s="52" t="s">
        <v>71</v>
      </c>
      <c r="K846" s="52">
        <v>0.13800000000000001</v>
      </c>
      <c r="L846" s="52">
        <v>1</v>
      </c>
      <c r="M846" s="52">
        <v>1</v>
      </c>
      <c r="N846" s="52"/>
      <c r="O846" s="52">
        <v>0</v>
      </c>
      <c r="P846" s="52">
        <v>0</v>
      </c>
      <c r="Q846" s="52">
        <v>21</v>
      </c>
      <c r="R846" s="52"/>
      <c r="S846" s="52">
        <v>0</v>
      </c>
      <c r="T846" s="52">
        <v>0</v>
      </c>
      <c r="U846" s="52">
        <v>310</v>
      </c>
      <c r="V846" s="52">
        <f t="shared" si="41"/>
        <v>7.0380000000000012E-2</v>
      </c>
      <c r="W846" s="52">
        <f t="shared" si="40"/>
        <v>7.0380000000000012E-2</v>
      </c>
      <c r="X846" s="52">
        <v>0</v>
      </c>
      <c r="Y846" s="52">
        <v>0</v>
      </c>
    </row>
    <row r="847" spans="1:25" x14ac:dyDescent="0.25">
      <c r="A847" s="52">
        <v>2007</v>
      </c>
      <c r="B847" s="52" t="s">
        <v>99</v>
      </c>
      <c r="C847" s="52" t="s">
        <v>111</v>
      </c>
      <c r="D847" s="52">
        <v>21014</v>
      </c>
      <c r="E847" s="52">
        <v>31305</v>
      </c>
      <c r="F847" s="52">
        <v>27</v>
      </c>
      <c r="G847" s="52" t="s">
        <v>89</v>
      </c>
      <c r="H847" s="52">
        <v>217</v>
      </c>
      <c r="I847" s="52" t="s">
        <v>91</v>
      </c>
      <c r="J847" s="52" t="s">
        <v>71</v>
      </c>
      <c r="K847" s="52">
        <v>0.13800000000000001</v>
      </c>
      <c r="L847" s="52">
        <v>1</v>
      </c>
      <c r="M847" s="52">
        <v>1</v>
      </c>
      <c r="N847" s="52"/>
      <c r="O847" s="52">
        <v>0</v>
      </c>
      <c r="P847" s="52">
        <v>0</v>
      </c>
      <c r="Q847" s="52">
        <v>21</v>
      </c>
      <c r="R847" s="52"/>
      <c r="S847" s="52">
        <v>0</v>
      </c>
      <c r="T847" s="52">
        <v>0</v>
      </c>
      <c r="U847" s="52">
        <v>310</v>
      </c>
      <c r="V847" s="52">
        <f t="shared" si="41"/>
        <v>29.946000000000002</v>
      </c>
      <c r="W847" s="52">
        <f t="shared" si="40"/>
        <v>29.946000000000002</v>
      </c>
      <c r="X847" s="52">
        <v>0</v>
      </c>
      <c r="Y847" s="52">
        <v>0</v>
      </c>
    </row>
    <row r="848" spans="1:25" x14ac:dyDescent="0.25">
      <c r="A848" s="52">
        <v>2007</v>
      </c>
      <c r="B848" s="52" t="s">
        <v>99</v>
      </c>
      <c r="C848" s="52" t="s">
        <v>111</v>
      </c>
      <c r="D848" s="52">
        <v>21014</v>
      </c>
      <c r="E848" s="52">
        <v>31305</v>
      </c>
      <c r="F848" s="52">
        <v>27</v>
      </c>
      <c r="G848" s="52" t="s">
        <v>89</v>
      </c>
      <c r="H848" s="52">
        <v>1328.72</v>
      </c>
      <c r="I848" s="52" t="s">
        <v>91</v>
      </c>
      <c r="J848" s="52" t="s">
        <v>71</v>
      </c>
      <c r="K848" s="52">
        <v>0.13800000000000001</v>
      </c>
      <c r="L848" s="52">
        <v>1</v>
      </c>
      <c r="M848" s="52">
        <v>1</v>
      </c>
      <c r="N848" s="52"/>
      <c r="O848" s="52">
        <v>0</v>
      </c>
      <c r="P848" s="52">
        <v>0</v>
      </c>
      <c r="Q848" s="52">
        <v>21</v>
      </c>
      <c r="R848" s="52"/>
      <c r="S848" s="52">
        <v>0</v>
      </c>
      <c r="T848" s="52">
        <v>0</v>
      </c>
      <c r="U848" s="52">
        <v>310</v>
      </c>
      <c r="V848" s="52">
        <f t="shared" si="41"/>
        <v>183.36336000000003</v>
      </c>
      <c r="W848" s="52">
        <f t="shared" si="40"/>
        <v>183.36336000000003</v>
      </c>
      <c r="X848" s="52">
        <v>0</v>
      </c>
      <c r="Y848" s="52">
        <v>0</v>
      </c>
    </row>
    <row r="849" spans="1:25" x14ac:dyDescent="0.25">
      <c r="A849" s="52">
        <v>2007</v>
      </c>
      <c r="B849" s="52" t="s">
        <v>99</v>
      </c>
      <c r="C849" s="52" t="s">
        <v>111</v>
      </c>
      <c r="D849" s="52">
        <v>21014</v>
      </c>
      <c r="E849" s="52">
        <v>31305</v>
      </c>
      <c r="F849" s="52">
        <v>27</v>
      </c>
      <c r="G849" s="52" t="s">
        <v>89</v>
      </c>
      <c r="H849" s="52">
        <v>51.597999999999999</v>
      </c>
      <c r="I849" s="52" t="s">
        <v>91</v>
      </c>
      <c r="J849" s="52" t="s">
        <v>71</v>
      </c>
      <c r="K849" s="52">
        <v>0.13800000000000001</v>
      </c>
      <c r="L849" s="52">
        <v>1</v>
      </c>
      <c r="M849" s="52">
        <v>1</v>
      </c>
      <c r="N849" s="52"/>
      <c r="O849" s="52">
        <v>0</v>
      </c>
      <c r="P849" s="52">
        <v>0</v>
      </c>
      <c r="Q849" s="52">
        <v>21</v>
      </c>
      <c r="R849" s="52"/>
      <c r="S849" s="52">
        <v>0</v>
      </c>
      <c r="T849" s="52">
        <v>0</v>
      </c>
      <c r="U849" s="52">
        <v>310</v>
      </c>
      <c r="V849" s="52">
        <f t="shared" si="41"/>
        <v>7.1205240000000005</v>
      </c>
      <c r="W849" s="52">
        <f t="shared" si="40"/>
        <v>7.1205240000000005</v>
      </c>
      <c r="X849" s="52">
        <v>0</v>
      </c>
      <c r="Y849" s="52">
        <v>0</v>
      </c>
    </row>
    <row r="850" spans="1:25" x14ac:dyDescent="0.25">
      <c r="A850" s="52">
        <v>2007</v>
      </c>
      <c r="B850" s="52" t="s">
        <v>99</v>
      </c>
      <c r="C850" s="52" t="s">
        <v>111</v>
      </c>
      <c r="D850" s="52">
        <v>24241</v>
      </c>
      <c r="E850" s="52">
        <v>31305</v>
      </c>
      <c r="F850" s="52">
        <v>27</v>
      </c>
      <c r="G850" s="52" t="s">
        <v>89</v>
      </c>
      <c r="H850" s="52">
        <v>1776</v>
      </c>
      <c r="I850" s="52" t="s">
        <v>91</v>
      </c>
      <c r="J850" s="52" t="s">
        <v>71</v>
      </c>
      <c r="K850" s="52">
        <v>0.13800000000000001</v>
      </c>
      <c r="L850" s="52">
        <v>1</v>
      </c>
      <c r="M850" s="52">
        <v>1</v>
      </c>
      <c r="N850" s="52"/>
      <c r="O850" s="52">
        <v>0</v>
      </c>
      <c r="P850" s="52">
        <v>0</v>
      </c>
      <c r="Q850" s="52">
        <v>21</v>
      </c>
      <c r="R850" s="52"/>
      <c r="S850" s="52">
        <v>0</v>
      </c>
      <c r="T850" s="52">
        <v>0</v>
      </c>
      <c r="U850" s="52">
        <v>310</v>
      </c>
      <c r="V850" s="52">
        <f t="shared" si="41"/>
        <v>245.08800000000002</v>
      </c>
      <c r="W850" s="52">
        <f t="shared" si="40"/>
        <v>245.08800000000002</v>
      </c>
      <c r="X850" s="52">
        <v>0</v>
      </c>
      <c r="Y850" s="52">
        <v>0</v>
      </c>
    </row>
    <row r="851" spans="1:25" x14ac:dyDescent="0.25">
      <c r="A851" s="52">
        <v>2007</v>
      </c>
      <c r="B851" s="52" t="s">
        <v>99</v>
      </c>
      <c r="C851" s="52" t="s">
        <v>111</v>
      </c>
      <c r="D851" s="52">
        <v>24241</v>
      </c>
      <c r="E851" s="52">
        <v>31305</v>
      </c>
      <c r="F851" s="52">
        <v>27</v>
      </c>
      <c r="G851" s="52" t="s">
        <v>89</v>
      </c>
      <c r="H851" s="52">
        <v>130</v>
      </c>
      <c r="I851" s="52" t="s">
        <v>91</v>
      </c>
      <c r="J851" s="52" t="s">
        <v>71</v>
      </c>
      <c r="K851" s="52">
        <v>0.13800000000000001</v>
      </c>
      <c r="L851" s="52">
        <v>1</v>
      </c>
      <c r="M851" s="52">
        <v>1</v>
      </c>
      <c r="N851" s="52"/>
      <c r="O851" s="52">
        <v>0</v>
      </c>
      <c r="P851" s="52">
        <v>0</v>
      </c>
      <c r="Q851" s="52">
        <v>21</v>
      </c>
      <c r="R851" s="52"/>
      <c r="S851" s="52">
        <v>0</v>
      </c>
      <c r="T851" s="52">
        <v>0</v>
      </c>
      <c r="U851" s="52">
        <v>310</v>
      </c>
      <c r="V851" s="52">
        <f t="shared" si="41"/>
        <v>17.940000000000001</v>
      </c>
      <c r="W851" s="52">
        <f t="shared" si="40"/>
        <v>17.940000000000001</v>
      </c>
      <c r="X851" s="52">
        <v>0</v>
      </c>
      <c r="Y851" s="52">
        <v>0</v>
      </c>
    </row>
    <row r="852" spans="1:25" x14ac:dyDescent="0.25">
      <c r="A852" s="52">
        <v>2007</v>
      </c>
      <c r="B852" s="52" t="s">
        <v>99</v>
      </c>
      <c r="C852" s="52" t="s">
        <v>111</v>
      </c>
      <c r="D852" s="52">
        <v>24241</v>
      </c>
      <c r="E852" s="52">
        <v>31305</v>
      </c>
      <c r="F852" s="52">
        <v>27</v>
      </c>
      <c r="G852" s="52" t="s">
        <v>89</v>
      </c>
      <c r="H852" s="52">
        <v>9696</v>
      </c>
      <c r="I852" s="52" t="s">
        <v>91</v>
      </c>
      <c r="J852" s="52" t="s">
        <v>71</v>
      </c>
      <c r="K852" s="52">
        <v>0.13800000000000001</v>
      </c>
      <c r="L852" s="52">
        <v>1</v>
      </c>
      <c r="M852" s="52">
        <v>1</v>
      </c>
      <c r="N852" s="52"/>
      <c r="O852" s="52">
        <v>0</v>
      </c>
      <c r="P852" s="52">
        <v>0</v>
      </c>
      <c r="Q852" s="52">
        <v>21</v>
      </c>
      <c r="R852" s="52"/>
      <c r="S852" s="52">
        <v>0</v>
      </c>
      <c r="T852" s="52">
        <v>0</v>
      </c>
      <c r="U852" s="52">
        <v>310</v>
      </c>
      <c r="V852" s="52">
        <f t="shared" si="41"/>
        <v>1338.048</v>
      </c>
      <c r="W852" s="52">
        <f t="shared" si="40"/>
        <v>1338.048</v>
      </c>
      <c r="X852" s="52">
        <v>0</v>
      </c>
      <c r="Y852" s="52">
        <v>0</v>
      </c>
    </row>
    <row r="853" spans="1:25" x14ac:dyDescent="0.25">
      <c r="A853" s="52">
        <v>2007</v>
      </c>
      <c r="B853" s="52" t="s">
        <v>99</v>
      </c>
      <c r="C853" s="52" t="s">
        <v>111</v>
      </c>
      <c r="D853" s="52">
        <v>24241</v>
      </c>
      <c r="E853" s="52">
        <v>31305</v>
      </c>
      <c r="F853" s="52">
        <v>27</v>
      </c>
      <c r="G853" s="52" t="s">
        <v>89</v>
      </c>
      <c r="H853" s="52">
        <v>225.97380000000001</v>
      </c>
      <c r="I853" s="52" t="s">
        <v>91</v>
      </c>
      <c r="J853" s="52" t="s">
        <v>71</v>
      </c>
      <c r="K853" s="52">
        <v>0.13800000000000001</v>
      </c>
      <c r="L853" s="52">
        <v>1</v>
      </c>
      <c r="M853" s="52">
        <v>1</v>
      </c>
      <c r="N853" s="52"/>
      <c r="O853" s="52">
        <v>0</v>
      </c>
      <c r="P853" s="52">
        <v>0</v>
      </c>
      <c r="Q853" s="52">
        <v>21</v>
      </c>
      <c r="R853" s="52"/>
      <c r="S853" s="52">
        <v>0</v>
      </c>
      <c r="T853" s="52">
        <v>0</v>
      </c>
      <c r="U853" s="52">
        <v>310</v>
      </c>
      <c r="V853" s="52">
        <f t="shared" si="41"/>
        <v>31.184384400000003</v>
      </c>
      <c r="W853" s="52">
        <f t="shared" si="40"/>
        <v>31.184384400000003</v>
      </c>
      <c r="X853" s="52">
        <v>0</v>
      </c>
      <c r="Y853" s="52">
        <v>0</v>
      </c>
    </row>
    <row r="854" spans="1:25" x14ac:dyDescent="0.25">
      <c r="A854" s="52">
        <v>2007</v>
      </c>
      <c r="B854" s="52" t="s">
        <v>99</v>
      </c>
      <c r="C854" s="52" t="s">
        <v>111</v>
      </c>
      <c r="D854" s="52">
        <v>24241</v>
      </c>
      <c r="E854" s="52">
        <v>31305</v>
      </c>
      <c r="F854" s="52">
        <v>27</v>
      </c>
      <c r="G854" s="52" t="s">
        <v>89</v>
      </c>
      <c r="H854" s="52">
        <v>80</v>
      </c>
      <c r="I854" s="52" t="s">
        <v>91</v>
      </c>
      <c r="J854" s="52" t="s">
        <v>71</v>
      </c>
      <c r="K854" s="52">
        <v>0.13800000000000001</v>
      </c>
      <c r="L854" s="52">
        <v>1</v>
      </c>
      <c r="M854" s="52">
        <v>1</v>
      </c>
      <c r="N854" s="52"/>
      <c r="O854" s="52">
        <v>0</v>
      </c>
      <c r="P854" s="52">
        <v>0</v>
      </c>
      <c r="Q854" s="52">
        <v>21</v>
      </c>
      <c r="R854" s="52"/>
      <c r="S854" s="52">
        <v>0</v>
      </c>
      <c r="T854" s="52">
        <v>0</v>
      </c>
      <c r="U854" s="52">
        <v>310</v>
      </c>
      <c r="V854" s="52">
        <f t="shared" si="41"/>
        <v>11.040000000000001</v>
      </c>
      <c r="W854" s="52">
        <f t="shared" si="40"/>
        <v>11.040000000000001</v>
      </c>
      <c r="X854" s="52">
        <v>0</v>
      </c>
      <c r="Y854" s="52">
        <v>0</v>
      </c>
    </row>
    <row r="855" spans="1:25" x14ac:dyDescent="0.25">
      <c r="A855" s="52">
        <v>2007</v>
      </c>
      <c r="B855" s="52" t="s">
        <v>99</v>
      </c>
      <c r="C855" s="52" t="s">
        <v>111</v>
      </c>
      <c r="D855" s="52">
        <v>24241</v>
      </c>
      <c r="E855" s="52">
        <v>31305</v>
      </c>
      <c r="F855" s="52">
        <v>27</v>
      </c>
      <c r="G855" s="52" t="s">
        <v>89</v>
      </c>
      <c r="H855" s="52">
        <v>3</v>
      </c>
      <c r="I855" s="52" t="s">
        <v>91</v>
      </c>
      <c r="J855" s="52" t="s">
        <v>71</v>
      </c>
      <c r="K855" s="52">
        <v>0.13800000000000001</v>
      </c>
      <c r="L855" s="52">
        <v>1</v>
      </c>
      <c r="M855" s="52">
        <v>1</v>
      </c>
      <c r="N855" s="52"/>
      <c r="O855" s="52">
        <v>0</v>
      </c>
      <c r="P855" s="52">
        <v>0</v>
      </c>
      <c r="Q855" s="52">
        <v>21</v>
      </c>
      <c r="R855" s="52"/>
      <c r="S855" s="52">
        <v>0</v>
      </c>
      <c r="T855" s="52">
        <v>0</v>
      </c>
      <c r="U855" s="52">
        <v>310</v>
      </c>
      <c r="V855" s="52">
        <f t="shared" si="41"/>
        <v>0.41400000000000003</v>
      </c>
      <c r="W855" s="52">
        <f t="shared" si="40"/>
        <v>0.41400000000000003</v>
      </c>
      <c r="X855" s="52">
        <v>0</v>
      </c>
      <c r="Y855" s="52">
        <v>0</v>
      </c>
    </row>
    <row r="856" spans="1:25" x14ac:dyDescent="0.25">
      <c r="A856" s="52">
        <v>2007</v>
      </c>
      <c r="B856" s="52" t="s">
        <v>99</v>
      </c>
      <c r="C856" s="52" t="s">
        <v>111</v>
      </c>
      <c r="D856" s="52">
        <v>24241</v>
      </c>
      <c r="E856" s="52">
        <v>31305</v>
      </c>
      <c r="F856" s="52">
        <v>27</v>
      </c>
      <c r="G856" s="52" t="s">
        <v>89</v>
      </c>
      <c r="H856" s="52">
        <v>14221.73</v>
      </c>
      <c r="I856" s="52" t="s">
        <v>91</v>
      </c>
      <c r="J856" s="52" t="s">
        <v>71</v>
      </c>
      <c r="K856" s="52">
        <v>0.13800000000000001</v>
      </c>
      <c r="L856" s="52">
        <v>1</v>
      </c>
      <c r="M856" s="52">
        <v>1</v>
      </c>
      <c r="N856" s="52"/>
      <c r="O856" s="52">
        <v>0</v>
      </c>
      <c r="P856" s="52">
        <v>0</v>
      </c>
      <c r="Q856" s="52">
        <v>21</v>
      </c>
      <c r="R856" s="52"/>
      <c r="S856" s="52">
        <v>0</v>
      </c>
      <c r="T856" s="52">
        <v>0</v>
      </c>
      <c r="U856" s="52">
        <v>310</v>
      </c>
      <c r="V856" s="52">
        <f t="shared" si="41"/>
        <v>1962.5987400000001</v>
      </c>
      <c r="W856" s="52">
        <f t="shared" si="40"/>
        <v>1962.5987400000001</v>
      </c>
      <c r="X856" s="52">
        <v>0</v>
      </c>
      <c r="Y856" s="52">
        <v>0</v>
      </c>
    </row>
    <row r="857" spans="1:25" x14ac:dyDescent="0.25">
      <c r="A857" s="52">
        <v>2007</v>
      </c>
      <c r="B857" s="52" t="s">
        <v>99</v>
      </c>
      <c r="C857" s="52" t="s">
        <v>111</v>
      </c>
      <c r="D857" s="52">
        <v>24241</v>
      </c>
      <c r="E857" s="52">
        <v>31305</v>
      </c>
      <c r="F857" s="52">
        <v>27</v>
      </c>
      <c r="G857" s="52" t="s">
        <v>89</v>
      </c>
      <c r="H857" s="52">
        <v>13691.09</v>
      </c>
      <c r="I857" s="52" t="s">
        <v>91</v>
      </c>
      <c r="J857" s="52" t="s">
        <v>71</v>
      </c>
      <c r="K857" s="52">
        <v>0.13800000000000001</v>
      </c>
      <c r="L857" s="52">
        <v>1</v>
      </c>
      <c r="M857" s="52">
        <v>1</v>
      </c>
      <c r="N857" s="52"/>
      <c r="O857" s="52">
        <v>0</v>
      </c>
      <c r="P857" s="52">
        <v>0</v>
      </c>
      <c r="Q857" s="52">
        <v>21</v>
      </c>
      <c r="R857" s="52"/>
      <c r="S857" s="52">
        <v>0</v>
      </c>
      <c r="T857" s="52">
        <v>0</v>
      </c>
      <c r="U857" s="52">
        <v>310</v>
      </c>
      <c r="V857" s="52">
        <f t="shared" si="41"/>
        <v>1889.3704200000002</v>
      </c>
      <c r="W857" s="52">
        <f t="shared" si="40"/>
        <v>1889.3704200000002</v>
      </c>
      <c r="X857" s="52">
        <v>0</v>
      </c>
      <c r="Y857" s="52">
        <v>0</v>
      </c>
    </row>
    <row r="858" spans="1:25" x14ac:dyDescent="0.25">
      <c r="A858" s="52">
        <v>2007</v>
      </c>
      <c r="B858" s="52" t="s">
        <v>99</v>
      </c>
      <c r="C858" s="52" t="s">
        <v>111</v>
      </c>
      <c r="D858" s="52">
        <v>24241</v>
      </c>
      <c r="E858" s="52">
        <v>31305</v>
      </c>
      <c r="F858" s="52">
        <v>27</v>
      </c>
      <c r="G858" s="52" t="s">
        <v>89</v>
      </c>
      <c r="H858" s="52">
        <v>0.1741635</v>
      </c>
      <c r="I858" s="52" t="s">
        <v>91</v>
      </c>
      <c r="J858" s="52" t="s">
        <v>71</v>
      </c>
      <c r="K858" s="52">
        <v>0.13800000000000001</v>
      </c>
      <c r="L858" s="52">
        <v>1</v>
      </c>
      <c r="M858" s="52">
        <v>1</v>
      </c>
      <c r="N858" s="52"/>
      <c r="O858" s="52">
        <v>0</v>
      </c>
      <c r="P858" s="52">
        <v>0</v>
      </c>
      <c r="Q858" s="52">
        <v>21</v>
      </c>
      <c r="R858" s="52"/>
      <c r="S858" s="52">
        <v>0</v>
      </c>
      <c r="T858" s="52">
        <v>0</v>
      </c>
      <c r="U858" s="52">
        <v>310</v>
      </c>
      <c r="V858" s="52">
        <f t="shared" si="41"/>
        <v>2.4034563000000002E-2</v>
      </c>
      <c r="W858" s="52">
        <f t="shared" si="40"/>
        <v>2.4034563000000002E-2</v>
      </c>
      <c r="X858" s="52">
        <v>0</v>
      </c>
      <c r="Y858" s="52">
        <v>0</v>
      </c>
    </row>
    <row r="859" spans="1:25" x14ac:dyDescent="0.25">
      <c r="A859" s="52">
        <v>2007</v>
      </c>
      <c r="B859" s="52" t="s">
        <v>99</v>
      </c>
      <c r="C859" s="52" t="s">
        <v>111</v>
      </c>
      <c r="D859" s="52">
        <v>24241</v>
      </c>
      <c r="E859" s="52">
        <v>31305</v>
      </c>
      <c r="F859" s="52">
        <v>27</v>
      </c>
      <c r="G859" s="52" t="s">
        <v>89</v>
      </c>
      <c r="H859" s="52">
        <v>164.52950000000001</v>
      </c>
      <c r="I859" s="52" t="s">
        <v>91</v>
      </c>
      <c r="J859" s="52" t="s">
        <v>71</v>
      </c>
      <c r="K859" s="52">
        <v>0.13800000000000001</v>
      </c>
      <c r="L859" s="52">
        <v>1</v>
      </c>
      <c r="M859" s="52">
        <v>1</v>
      </c>
      <c r="N859" s="52"/>
      <c r="O859" s="52">
        <v>0</v>
      </c>
      <c r="P859" s="52">
        <v>0</v>
      </c>
      <c r="Q859" s="52">
        <v>21</v>
      </c>
      <c r="R859" s="52"/>
      <c r="S859" s="52">
        <v>0</v>
      </c>
      <c r="T859" s="52">
        <v>0</v>
      </c>
      <c r="U859" s="52">
        <v>310</v>
      </c>
      <c r="V859" s="52">
        <f t="shared" si="41"/>
        <v>22.705071000000004</v>
      </c>
      <c r="W859" s="52">
        <f t="shared" si="40"/>
        <v>22.705071000000004</v>
      </c>
      <c r="X859" s="52">
        <v>0</v>
      </c>
      <c r="Y859" s="52">
        <v>0</v>
      </c>
    </row>
    <row r="860" spans="1:25" x14ac:dyDescent="0.25">
      <c r="A860" s="52">
        <v>2007</v>
      </c>
      <c r="B860" s="52" t="s">
        <v>99</v>
      </c>
      <c r="C860" s="52" t="s">
        <v>111</v>
      </c>
      <c r="D860" s="52">
        <v>24241</v>
      </c>
      <c r="E860" s="52">
        <v>31305</v>
      </c>
      <c r="F860" s="52">
        <v>27</v>
      </c>
      <c r="G860" s="52" t="s">
        <v>89</v>
      </c>
      <c r="H860" s="52">
        <v>89.827200000000005</v>
      </c>
      <c r="I860" s="52" t="s">
        <v>91</v>
      </c>
      <c r="J860" s="52" t="s">
        <v>71</v>
      </c>
      <c r="K860" s="52">
        <v>0.13800000000000001</v>
      </c>
      <c r="L860" s="52">
        <v>1</v>
      </c>
      <c r="M860" s="52">
        <v>1</v>
      </c>
      <c r="N860" s="52"/>
      <c r="O860" s="52">
        <v>0</v>
      </c>
      <c r="P860" s="52">
        <v>0</v>
      </c>
      <c r="Q860" s="52">
        <v>21</v>
      </c>
      <c r="R860" s="52"/>
      <c r="S860" s="52">
        <v>0</v>
      </c>
      <c r="T860" s="52">
        <v>0</v>
      </c>
      <c r="U860" s="52">
        <v>310</v>
      </c>
      <c r="V860" s="52">
        <f t="shared" si="41"/>
        <v>12.396153600000002</v>
      </c>
      <c r="W860" s="52">
        <f t="shared" si="40"/>
        <v>12.396153600000002</v>
      </c>
      <c r="X860" s="52">
        <v>0</v>
      </c>
      <c r="Y860" s="52">
        <v>0</v>
      </c>
    </row>
    <row r="861" spans="1:25" x14ac:dyDescent="0.25">
      <c r="A861" s="52">
        <v>2007</v>
      </c>
      <c r="B861" s="52" t="s">
        <v>99</v>
      </c>
      <c r="C861" s="52" t="s">
        <v>111</v>
      </c>
      <c r="D861" s="52">
        <v>24241</v>
      </c>
      <c r="E861" s="52">
        <v>31305</v>
      </c>
      <c r="F861" s="52">
        <v>27</v>
      </c>
      <c r="G861" s="52" t="s">
        <v>89</v>
      </c>
      <c r="H861" s="52">
        <v>205</v>
      </c>
      <c r="I861" s="52" t="s">
        <v>91</v>
      </c>
      <c r="J861" s="52" t="s">
        <v>71</v>
      </c>
      <c r="K861" s="52">
        <v>0.13800000000000001</v>
      </c>
      <c r="L861" s="52">
        <v>1</v>
      </c>
      <c r="M861" s="52">
        <v>1</v>
      </c>
      <c r="N861" s="52"/>
      <c r="O861" s="52">
        <v>0</v>
      </c>
      <c r="P861" s="52">
        <v>0</v>
      </c>
      <c r="Q861" s="52">
        <v>21</v>
      </c>
      <c r="R861" s="52"/>
      <c r="S861" s="52">
        <v>0</v>
      </c>
      <c r="T861" s="52">
        <v>0</v>
      </c>
      <c r="U861" s="52">
        <v>310</v>
      </c>
      <c r="V861" s="52">
        <f t="shared" si="41"/>
        <v>28.290000000000003</v>
      </c>
      <c r="W861" s="52">
        <f t="shared" si="40"/>
        <v>28.290000000000003</v>
      </c>
      <c r="X861" s="52">
        <v>0</v>
      </c>
      <c r="Y861" s="52">
        <v>0</v>
      </c>
    </row>
    <row r="862" spans="1:25" x14ac:dyDescent="0.25">
      <c r="A862" s="52">
        <v>2007</v>
      </c>
      <c r="B862" s="52" t="s">
        <v>99</v>
      </c>
      <c r="C862" s="52" t="s">
        <v>111</v>
      </c>
      <c r="D862" s="52">
        <v>24241</v>
      </c>
      <c r="E862" s="52">
        <v>31305</v>
      </c>
      <c r="F862" s="52">
        <v>27</v>
      </c>
      <c r="G862" s="52" t="s">
        <v>89</v>
      </c>
      <c r="H862" s="52">
        <v>6467.2</v>
      </c>
      <c r="I862" s="52" t="s">
        <v>91</v>
      </c>
      <c r="J862" s="52" t="s">
        <v>71</v>
      </c>
      <c r="K862" s="52">
        <v>0.13800000000000001</v>
      </c>
      <c r="L862" s="52">
        <v>1</v>
      </c>
      <c r="M862" s="52">
        <v>1</v>
      </c>
      <c r="N862" s="52"/>
      <c r="O862" s="52">
        <v>0</v>
      </c>
      <c r="P862" s="52">
        <v>0</v>
      </c>
      <c r="Q862" s="52">
        <v>21</v>
      </c>
      <c r="R862" s="52"/>
      <c r="S862" s="52">
        <v>0</v>
      </c>
      <c r="T862" s="52">
        <v>0</v>
      </c>
      <c r="U862" s="52">
        <v>310</v>
      </c>
      <c r="V862" s="52">
        <f t="shared" si="41"/>
        <v>892.47360000000003</v>
      </c>
      <c r="W862" s="52">
        <f t="shared" si="40"/>
        <v>892.47360000000003</v>
      </c>
      <c r="X862" s="52">
        <v>0</v>
      </c>
      <c r="Y862" s="52">
        <v>0</v>
      </c>
    </row>
    <row r="863" spans="1:25" x14ac:dyDescent="0.25">
      <c r="A863" s="52">
        <v>2007</v>
      </c>
      <c r="B863" s="52" t="s">
        <v>99</v>
      </c>
      <c r="C863" s="52" t="s">
        <v>111</v>
      </c>
      <c r="D863" s="52">
        <v>24241</v>
      </c>
      <c r="E863" s="52">
        <v>31305</v>
      </c>
      <c r="F863" s="52">
        <v>27</v>
      </c>
      <c r="G863" s="52" t="s">
        <v>89</v>
      </c>
      <c r="H863" s="52">
        <v>56.053840000000001</v>
      </c>
      <c r="I863" s="52" t="s">
        <v>91</v>
      </c>
      <c r="J863" s="52" t="s">
        <v>71</v>
      </c>
      <c r="K863" s="52">
        <v>0.13800000000000001</v>
      </c>
      <c r="L863" s="52">
        <v>1</v>
      </c>
      <c r="M863" s="52">
        <v>1</v>
      </c>
      <c r="N863" s="52"/>
      <c r="O863" s="52">
        <v>0</v>
      </c>
      <c r="P863" s="52">
        <v>0</v>
      </c>
      <c r="Q863" s="52">
        <v>21</v>
      </c>
      <c r="R863" s="52"/>
      <c r="S863" s="52">
        <v>0</v>
      </c>
      <c r="T863" s="52">
        <v>0</v>
      </c>
      <c r="U863" s="52">
        <v>310</v>
      </c>
      <c r="V863" s="52">
        <f t="shared" si="41"/>
        <v>7.7354299200000005</v>
      </c>
      <c r="W863" s="52">
        <f t="shared" si="40"/>
        <v>7.7354299200000005</v>
      </c>
      <c r="X863" s="52">
        <v>0</v>
      </c>
      <c r="Y863" s="52">
        <v>0</v>
      </c>
    </row>
    <row r="864" spans="1:25" x14ac:dyDescent="0.25">
      <c r="A864" s="52">
        <v>2007</v>
      </c>
      <c r="B864" s="52" t="s">
        <v>99</v>
      </c>
      <c r="C864" s="52" t="s">
        <v>111</v>
      </c>
      <c r="D864" s="52">
        <v>24241</v>
      </c>
      <c r="E864" s="52">
        <v>31305</v>
      </c>
      <c r="F864" s="52">
        <v>27</v>
      </c>
      <c r="G864" s="52" t="s">
        <v>89</v>
      </c>
      <c r="H864" s="52">
        <v>56573.9</v>
      </c>
      <c r="I864" s="52" t="s">
        <v>91</v>
      </c>
      <c r="J864" s="52" t="s">
        <v>71</v>
      </c>
      <c r="K864" s="52">
        <v>0.13800000000000001</v>
      </c>
      <c r="L864" s="52">
        <v>1</v>
      </c>
      <c r="M864" s="52">
        <v>1</v>
      </c>
      <c r="N864" s="52"/>
      <c r="O864" s="52">
        <v>0</v>
      </c>
      <c r="P864" s="52">
        <v>0</v>
      </c>
      <c r="Q864" s="52">
        <v>21</v>
      </c>
      <c r="R864" s="52"/>
      <c r="S864" s="52">
        <v>0</v>
      </c>
      <c r="T864" s="52">
        <v>0</v>
      </c>
      <c r="U864" s="52">
        <v>310</v>
      </c>
      <c r="V864" s="52">
        <f t="shared" si="41"/>
        <v>7807.1982000000007</v>
      </c>
      <c r="W864" s="52">
        <f t="shared" si="40"/>
        <v>7807.1982000000007</v>
      </c>
      <c r="X864" s="52">
        <v>0</v>
      </c>
      <c r="Y864" s="52">
        <v>0</v>
      </c>
    </row>
    <row r="865" spans="1:25" x14ac:dyDescent="0.25">
      <c r="A865" s="52">
        <v>2007</v>
      </c>
      <c r="B865" s="52" t="s">
        <v>99</v>
      </c>
      <c r="C865" s="52" t="s">
        <v>111</v>
      </c>
      <c r="D865" s="52">
        <v>24241</v>
      </c>
      <c r="E865" s="52">
        <v>31305</v>
      </c>
      <c r="F865" s="52">
        <v>27</v>
      </c>
      <c r="G865" s="52" t="s">
        <v>89</v>
      </c>
      <c r="H865" s="52">
        <v>74.677000000000007</v>
      </c>
      <c r="I865" s="52" t="s">
        <v>91</v>
      </c>
      <c r="J865" s="52" t="s">
        <v>71</v>
      </c>
      <c r="K865" s="52">
        <v>0.13800000000000001</v>
      </c>
      <c r="L865" s="52">
        <v>1</v>
      </c>
      <c r="M865" s="52">
        <v>1</v>
      </c>
      <c r="N865" s="52"/>
      <c r="O865" s="52">
        <v>0</v>
      </c>
      <c r="P865" s="52">
        <v>0</v>
      </c>
      <c r="Q865" s="52">
        <v>21</v>
      </c>
      <c r="R865" s="52"/>
      <c r="S865" s="52">
        <v>0</v>
      </c>
      <c r="T865" s="52">
        <v>0</v>
      </c>
      <c r="U865" s="52">
        <v>310</v>
      </c>
      <c r="V865" s="52">
        <f t="shared" si="41"/>
        <v>10.305426000000002</v>
      </c>
      <c r="W865" s="52">
        <f t="shared" si="40"/>
        <v>10.305426000000002</v>
      </c>
      <c r="X865" s="52">
        <v>0</v>
      </c>
      <c r="Y865" s="52">
        <v>0</v>
      </c>
    </row>
    <row r="866" spans="1:25" x14ac:dyDescent="0.25">
      <c r="A866" s="52">
        <v>2007</v>
      </c>
      <c r="B866" s="52" t="s">
        <v>99</v>
      </c>
      <c r="C866" s="52" t="s">
        <v>111</v>
      </c>
      <c r="D866" s="52">
        <v>24241</v>
      </c>
      <c r="E866" s="52">
        <v>31305</v>
      </c>
      <c r="F866" s="52">
        <v>27</v>
      </c>
      <c r="G866" s="52" t="s">
        <v>89</v>
      </c>
      <c r="H866" s="52">
        <v>64.165760000000006</v>
      </c>
      <c r="I866" s="52" t="s">
        <v>91</v>
      </c>
      <c r="J866" s="52" t="s">
        <v>71</v>
      </c>
      <c r="K866" s="52">
        <v>0.13800000000000001</v>
      </c>
      <c r="L866" s="52">
        <v>1</v>
      </c>
      <c r="M866" s="52">
        <v>1</v>
      </c>
      <c r="N866" s="52"/>
      <c r="O866" s="52">
        <v>0</v>
      </c>
      <c r="P866" s="52">
        <v>0</v>
      </c>
      <c r="Q866" s="52">
        <v>21</v>
      </c>
      <c r="R866" s="52"/>
      <c r="S866" s="52">
        <v>0</v>
      </c>
      <c r="T866" s="52">
        <v>0</v>
      </c>
      <c r="U866" s="52">
        <v>310</v>
      </c>
      <c r="V866" s="52">
        <f t="shared" si="41"/>
        <v>8.8548748800000023</v>
      </c>
      <c r="W866" s="52">
        <f t="shared" si="40"/>
        <v>8.8548748800000023</v>
      </c>
      <c r="X866" s="52">
        <v>0</v>
      </c>
      <c r="Y866" s="52">
        <v>0</v>
      </c>
    </row>
    <row r="867" spans="1:25" x14ac:dyDescent="0.25">
      <c r="A867" s="52">
        <v>2007</v>
      </c>
      <c r="B867" s="52" t="s">
        <v>99</v>
      </c>
      <c r="C867" s="52" t="s">
        <v>111</v>
      </c>
      <c r="D867" s="52">
        <v>24241</v>
      </c>
      <c r="E867" s="52">
        <v>31305</v>
      </c>
      <c r="F867" s="52">
        <v>27</v>
      </c>
      <c r="G867" s="52" t="s">
        <v>89</v>
      </c>
      <c r="H867" s="52">
        <v>18.666399999999999</v>
      </c>
      <c r="I867" s="52" t="s">
        <v>91</v>
      </c>
      <c r="J867" s="52" t="s">
        <v>71</v>
      </c>
      <c r="K867" s="52">
        <v>0.13800000000000001</v>
      </c>
      <c r="L867" s="52">
        <v>1</v>
      </c>
      <c r="M867" s="52">
        <v>1</v>
      </c>
      <c r="N867" s="52"/>
      <c r="O867" s="52">
        <v>0</v>
      </c>
      <c r="P867" s="52">
        <v>0</v>
      </c>
      <c r="Q867" s="52">
        <v>21</v>
      </c>
      <c r="R867" s="52"/>
      <c r="S867" s="52">
        <v>0</v>
      </c>
      <c r="T867" s="52">
        <v>0</v>
      </c>
      <c r="U867" s="52">
        <v>310</v>
      </c>
      <c r="V867" s="52">
        <f t="shared" si="41"/>
        <v>2.5759632000000003</v>
      </c>
      <c r="W867" s="52">
        <f t="shared" si="40"/>
        <v>2.5759632000000003</v>
      </c>
      <c r="X867" s="52">
        <v>0</v>
      </c>
      <c r="Y867" s="52">
        <v>0</v>
      </c>
    </row>
    <row r="868" spans="1:25" x14ac:dyDescent="0.25">
      <c r="A868" s="52">
        <v>2007</v>
      </c>
      <c r="B868" s="52" t="s">
        <v>99</v>
      </c>
      <c r="C868" s="52" t="s">
        <v>111</v>
      </c>
      <c r="D868" s="52">
        <v>24241</v>
      </c>
      <c r="E868" s="52">
        <v>31305</v>
      </c>
      <c r="F868" s="52">
        <v>27</v>
      </c>
      <c r="G868" s="52" t="s">
        <v>89</v>
      </c>
      <c r="H868" s="52">
        <v>5891</v>
      </c>
      <c r="I868" s="52" t="s">
        <v>91</v>
      </c>
      <c r="J868" s="52" t="s">
        <v>71</v>
      </c>
      <c r="K868" s="52">
        <v>0.13800000000000001</v>
      </c>
      <c r="L868" s="52">
        <v>1</v>
      </c>
      <c r="M868" s="52">
        <v>1</v>
      </c>
      <c r="N868" s="52"/>
      <c r="O868" s="52">
        <v>0</v>
      </c>
      <c r="P868" s="52">
        <v>0</v>
      </c>
      <c r="Q868" s="52">
        <v>21</v>
      </c>
      <c r="R868" s="52"/>
      <c r="S868" s="52">
        <v>0</v>
      </c>
      <c r="T868" s="52">
        <v>0</v>
      </c>
      <c r="U868" s="52">
        <v>310</v>
      </c>
      <c r="V868" s="52">
        <f t="shared" si="41"/>
        <v>812.95800000000008</v>
      </c>
      <c r="W868" s="52">
        <f t="shared" si="40"/>
        <v>812.95800000000008</v>
      </c>
      <c r="X868" s="52">
        <v>0</v>
      </c>
      <c r="Y868" s="52">
        <v>0</v>
      </c>
    </row>
    <row r="869" spans="1:25" x14ac:dyDescent="0.25">
      <c r="A869" s="52">
        <v>2007</v>
      </c>
      <c r="B869" s="52" t="s">
        <v>99</v>
      </c>
      <c r="C869" s="52" t="s">
        <v>111</v>
      </c>
      <c r="D869" s="52">
        <v>24241</v>
      </c>
      <c r="E869" s="52">
        <v>31305</v>
      </c>
      <c r="F869" s="52">
        <v>27</v>
      </c>
      <c r="G869" s="52" t="s">
        <v>89</v>
      </c>
      <c r="H869" s="52">
        <v>125701</v>
      </c>
      <c r="I869" s="52" t="s">
        <v>91</v>
      </c>
      <c r="J869" s="52" t="s">
        <v>71</v>
      </c>
      <c r="K869" s="52">
        <v>0.13800000000000001</v>
      </c>
      <c r="L869" s="52">
        <v>1</v>
      </c>
      <c r="M869" s="52">
        <v>1</v>
      </c>
      <c r="N869" s="52"/>
      <c r="O869" s="52">
        <v>0</v>
      </c>
      <c r="P869" s="52">
        <v>0</v>
      </c>
      <c r="Q869" s="52">
        <v>21</v>
      </c>
      <c r="R869" s="52"/>
      <c r="S869" s="52">
        <v>0</v>
      </c>
      <c r="T869" s="52">
        <v>0</v>
      </c>
      <c r="U869" s="52">
        <v>310</v>
      </c>
      <c r="V869" s="52">
        <f t="shared" si="41"/>
        <v>17346.738000000001</v>
      </c>
      <c r="W869" s="52">
        <f t="shared" si="40"/>
        <v>17346.738000000001</v>
      </c>
      <c r="X869" s="52">
        <v>0</v>
      </c>
      <c r="Y869" s="52">
        <v>0</v>
      </c>
    </row>
    <row r="870" spans="1:25" x14ac:dyDescent="0.25">
      <c r="A870" s="52">
        <v>2007</v>
      </c>
      <c r="B870" s="52" t="s">
        <v>99</v>
      </c>
      <c r="C870" s="52" t="s">
        <v>111</v>
      </c>
      <c r="D870" s="52">
        <v>24241</v>
      </c>
      <c r="E870" s="52">
        <v>31305</v>
      </c>
      <c r="F870" s="52">
        <v>27</v>
      </c>
      <c r="G870" s="52" t="s">
        <v>89</v>
      </c>
      <c r="H870" s="52">
        <v>5593</v>
      </c>
      <c r="I870" s="52" t="s">
        <v>91</v>
      </c>
      <c r="J870" s="52" t="s">
        <v>71</v>
      </c>
      <c r="K870" s="52">
        <v>0.13800000000000001</v>
      </c>
      <c r="L870" s="52">
        <v>1</v>
      </c>
      <c r="M870" s="52">
        <v>1</v>
      </c>
      <c r="N870" s="52"/>
      <c r="O870" s="52">
        <v>0</v>
      </c>
      <c r="P870" s="52">
        <v>0</v>
      </c>
      <c r="Q870" s="52">
        <v>21</v>
      </c>
      <c r="R870" s="52"/>
      <c r="S870" s="52">
        <v>0</v>
      </c>
      <c r="T870" s="52">
        <v>0</v>
      </c>
      <c r="U870" s="52">
        <v>310</v>
      </c>
      <c r="V870" s="52">
        <f t="shared" si="41"/>
        <v>771.83400000000006</v>
      </c>
      <c r="W870" s="52">
        <f t="shared" si="40"/>
        <v>771.83400000000006</v>
      </c>
      <c r="X870" s="52">
        <v>0</v>
      </c>
      <c r="Y870" s="52">
        <v>0</v>
      </c>
    </row>
    <row r="871" spans="1:25" x14ac:dyDescent="0.25">
      <c r="A871" s="52">
        <v>2007</v>
      </c>
      <c r="B871" s="52" t="s">
        <v>99</v>
      </c>
      <c r="C871" s="52" t="s">
        <v>111</v>
      </c>
      <c r="D871" s="52">
        <v>24241</v>
      </c>
      <c r="E871" s="52">
        <v>31305</v>
      </c>
      <c r="F871" s="52">
        <v>27</v>
      </c>
      <c r="G871" s="52" t="s">
        <v>89</v>
      </c>
      <c r="H871" s="52">
        <v>7.5289999999999999</v>
      </c>
      <c r="I871" s="52" t="s">
        <v>91</v>
      </c>
      <c r="J871" s="52" t="s">
        <v>71</v>
      </c>
      <c r="K871" s="52">
        <v>0.13800000000000001</v>
      </c>
      <c r="L871" s="52">
        <v>1</v>
      </c>
      <c r="M871" s="52">
        <v>1</v>
      </c>
      <c r="N871" s="52"/>
      <c r="O871" s="52">
        <v>0</v>
      </c>
      <c r="P871" s="52">
        <v>0</v>
      </c>
      <c r="Q871" s="52">
        <v>21</v>
      </c>
      <c r="R871" s="52"/>
      <c r="S871" s="52">
        <v>0</v>
      </c>
      <c r="T871" s="52">
        <v>0</v>
      </c>
      <c r="U871" s="52">
        <v>310</v>
      </c>
      <c r="V871" s="52">
        <f t="shared" si="41"/>
        <v>1.039002</v>
      </c>
      <c r="W871" s="52">
        <f t="shared" si="40"/>
        <v>1.039002</v>
      </c>
      <c r="X871" s="52">
        <v>0</v>
      </c>
      <c r="Y871" s="52">
        <v>0</v>
      </c>
    </row>
    <row r="872" spans="1:25" x14ac:dyDescent="0.25">
      <c r="A872" s="52">
        <v>2007</v>
      </c>
      <c r="B872" s="52" t="s">
        <v>99</v>
      </c>
      <c r="C872" s="52" t="s">
        <v>111</v>
      </c>
      <c r="D872" s="52">
        <v>24241</v>
      </c>
      <c r="E872" s="52">
        <v>31305</v>
      </c>
      <c r="F872" s="52">
        <v>27</v>
      </c>
      <c r="G872" s="52" t="s">
        <v>89</v>
      </c>
      <c r="H872" s="52">
        <v>1265326</v>
      </c>
      <c r="I872" s="52" t="s">
        <v>91</v>
      </c>
      <c r="J872" s="52" t="s">
        <v>71</v>
      </c>
      <c r="K872" s="52">
        <v>0.13800000000000001</v>
      </c>
      <c r="L872" s="52">
        <v>1</v>
      </c>
      <c r="M872" s="52">
        <v>1</v>
      </c>
      <c r="N872" s="52"/>
      <c r="O872" s="52">
        <v>0</v>
      </c>
      <c r="P872" s="52">
        <v>0</v>
      </c>
      <c r="Q872" s="52">
        <v>21</v>
      </c>
      <c r="R872" s="52"/>
      <c r="S872" s="52">
        <v>0</v>
      </c>
      <c r="T872" s="52">
        <v>0</v>
      </c>
      <c r="U872" s="52">
        <v>310</v>
      </c>
      <c r="V872" s="52">
        <f t="shared" si="41"/>
        <v>174614.98800000001</v>
      </c>
      <c r="W872" s="52">
        <f t="shared" si="40"/>
        <v>174614.98800000001</v>
      </c>
      <c r="X872" s="52">
        <v>0</v>
      </c>
      <c r="Y872" s="52">
        <v>0</v>
      </c>
    </row>
    <row r="873" spans="1:25" x14ac:dyDescent="0.25">
      <c r="A873" s="52">
        <v>2007</v>
      </c>
      <c r="B873" s="52" t="s">
        <v>99</v>
      </c>
      <c r="C873" s="52" t="s">
        <v>111</v>
      </c>
      <c r="D873" s="52">
        <v>24241</v>
      </c>
      <c r="E873" s="52">
        <v>31305</v>
      </c>
      <c r="F873" s="52">
        <v>27</v>
      </c>
      <c r="G873" s="52" t="s">
        <v>89</v>
      </c>
      <c r="H873" s="52">
        <v>30793</v>
      </c>
      <c r="I873" s="52" t="s">
        <v>91</v>
      </c>
      <c r="J873" s="52" t="s">
        <v>71</v>
      </c>
      <c r="K873" s="52">
        <v>0.13800000000000001</v>
      </c>
      <c r="L873" s="52">
        <v>1</v>
      </c>
      <c r="M873" s="52">
        <v>1</v>
      </c>
      <c r="N873" s="52"/>
      <c r="O873" s="52">
        <v>0</v>
      </c>
      <c r="P873" s="52">
        <v>0</v>
      </c>
      <c r="Q873" s="52">
        <v>21</v>
      </c>
      <c r="R873" s="52"/>
      <c r="S873" s="52">
        <v>0</v>
      </c>
      <c r="T873" s="52">
        <v>0</v>
      </c>
      <c r="U873" s="52">
        <v>310</v>
      </c>
      <c r="V873" s="52">
        <f t="shared" si="41"/>
        <v>4249.4340000000002</v>
      </c>
      <c r="W873" s="52">
        <f t="shared" si="40"/>
        <v>4249.4340000000002</v>
      </c>
      <c r="X873" s="52">
        <v>0</v>
      </c>
      <c r="Y873" s="52">
        <v>0</v>
      </c>
    </row>
    <row r="874" spans="1:25" x14ac:dyDescent="0.25">
      <c r="A874" s="52">
        <v>2007</v>
      </c>
      <c r="B874" s="52" t="s">
        <v>99</v>
      </c>
      <c r="C874" s="52" t="s">
        <v>111</v>
      </c>
      <c r="D874" s="52">
        <v>24241</v>
      </c>
      <c r="E874" s="52">
        <v>31305</v>
      </c>
      <c r="F874" s="52">
        <v>27</v>
      </c>
      <c r="G874" s="52" t="s">
        <v>89</v>
      </c>
      <c r="H874" s="52">
        <v>370.91039999999998</v>
      </c>
      <c r="I874" s="52" t="s">
        <v>91</v>
      </c>
      <c r="J874" s="52" t="s">
        <v>71</v>
      </c>
      <c r="K874" s="52">
        <v>0.13800000000000001</v>
      </c>
      <c r="L874" s="52">
        <v>1</v>
      </c>
      <c r="M874" s="52">
        <v>1</v>
      </c>
      <c r="N874" s="52"/>
      <c r="O874" s="52">
        <v>0</v>
      </c>
      <c r="P874" s="52">
        <v>0</v>
      </c>
      <c r="Q874" s="52">
        <v>21</v>
      </c>
      <c r="R874" s="52"/>
      <c r="S874" s="52">
        <v>0</v>
      </c>
      <c r="T874" s="52">
        <v>0</v>
      </c>
      <c r="U874" s="52">
        <v>310</v>
      </c>
      <c r="V874" s="52">
        <f t="shared" si="41"/>
        <v>51.1856352</v>
      </c>
      <c r="W874" s="52">
        <f t="shared" si="40"/>
        <v>51.1856352</v>
      </c>
      <c r="X874" s="52">
        <v>0</v>
      </c>
      <c r="Y874" s="52">
        <v>0</v>
      </c>
    </row>
    <row r="875" spans="1:25" x14ac:dyDescent="0.25">
      <c r="A875" s="52">
        <v>2007</v>
      </c>
      <c r="B875" s="52" t="s">
        <v>99</v>
      </c>
      <c r="C875" s="52" t="s">
        <v>111</v>
      </c>
      <c r="D875" s="52">
        <v>24241</v>
      </c>
      <c r="E875" s="52">
        <v>31305</v>
      </c>
      <c r="F875" s="52">
        <v>27</v>
      </c>
      <c r="G875" s="52" t="s">
        <v>89</v>
      </c>
      <c r="H875" s="52">
        <v>33.706479999999999</v>
      </c>
      <c r="I875" s="52" t="s">
        <v>91</v>
      </c>
      <c r="J875" s="52" t="s">
        <v>71</v>
      </c>
      <c r="K875" s="52">
        <v>0.13800000000000001</v>
      </c>
      <c r="L875" s="52">
        <v>1</v>
      </c>
      <c r="M875" s="52">
        <v>1</v>
      </c>
      <c r="N875" s="52"/>
      <c r="O875" s="52">
        <v>0</v>
      </c>
      <c r="P875" s="52">
        <v>0</v>
      </c>
      <c r="Q875" s="52">
        <v>21</v>
      </c>
      <c r="R875" s="52"/>
      <c r="S875" s="52">
        <v>0</v>
      </c>
      <c r="T875" s="52">
        <v>0</v>
      </c>
      <c r="U875" s="52">
        <v>310</v>
      </c>
      <c r="V875" s="52">
        <f t="shared" si="41"/>
        <v>4.6514942399999999</v>
      </c>
      <c r="W875" s="52">
        <f t="shared" si="40"/>
        <v>4.6514942399999999</v>
      </c>
      <c r="X875" s="52">
        <v>0</v>
      </c>
      <c r="Y875" s="52">
        <v>0</v>
      </c>
    </row>
    <row r="876" spans="1:25" x14ac:dyDescent="0.25">
      <c r="A876" s="52">
        <v>2007</v>
      </c>
      <c r="B876" s="52" t="s">
        <v>99</v>
      </c>
      <c r="C876" s="52" t="s">
        <v>111</v>
      </c>
      <c r="D876" s="52">
        <v>24241</v>
      </c>
      <c r="E876" s="52">
        <v>31305</v>
      </c>
      <c r="F876" s="52">
        <v>27</v>
      </c>
      <c r="G876" s="52" t="s">
        <v>89</v>
      </c>
      <c r="H876" s="52">
        <v>47.332999999999998</v>
      </c>
      <c r="I876" s="52" t="s">
        <v>91</v>
      </c>
      <c r="J876" s="52" t="s">
        <v>71</v>
      </c>
      <c r="K876" s="52">
        <v>0.13800000000000001</v>
      </c>
      <c r="L876" s="52">
        <v>1</v>
      </c>
      <c r="M876" s="52">
        <v>1</v>
      </c>
      <c r="N876" s="52"/>
      <c r="O876" s="52">
        <v>0</v>
      </c>
      <c r="P876" s="52">
        <v>0</v>
      </c>
      <c r="Q876" s="52">
        <v>21</v>
      </c>
      <c r="R876" s="52"/>
      <c r="S876" s="52">
        <v>0</v>
      </c>
      <c r="T876" s="52">
        <v>0</v>
      </c>
      <c r="U876" s="52">
        <v>310</v>
      </c>
      <c r="V876" s="52">
        <f t="shared" si="41"/>
        <v>6.5319540000000007</v>
      </c>
      <c r="W876" s="52">
        <f t="shared" si="40"/>
        <v>6.5319540000000007</v>
      </c>
      <c r="X876" s="52">
        <v>0</v>
      </c>
      <c r="Y876" s="52">
        <v>0</v>
      </c>
    </row>
    <row r="877" spans="1:25" x14ac:dyDescent="0.25">
      <c r="A877" s="52">
        <v>2007</v>
      </c>
      <c r="B877" s="52" t="s">
        <v>99</v>
      </c>
      <c r="C877" s="52" t="s">
        <v>111</v>
      </c>
      <c r="D877" s="52">
        <v>24241</v>
      </c>
      <c r="E877" s="52">
        <v>31305</v>
      </c>
      <c r="F877" s="52">
        <v>27</v>
      </c>
      <c r="G877" s="52" t="s">
        <v>89</v>
      </c>
      <c r="H877" s="52">
        <v>5331</v>
      </c>
      <c r="I877" s="52" t="s">
        <v>91</v>
      </c>
      <c r="J877" s="52" t="s">
        <v>71</v>
      </c>
      <c r="K877" s="52">
        <v>0.13800000000000001</v>
      </c>
      <c r="L877" s="52">
        <v>1</v>
      </c>
      <c r="M877" s="52">
        <v>1</v>
      </c>
      <c r="N877" s="52"/>
      <c r="O877" s="52">
        <v>0</v>
      </c>
      <c r="P877" s="52">
        <v>0</v>
      </c>
      <c r="Q877" s="52">
        <v>21</v>
      </c>
      <c r="R877" s="52"/>
      <c r="S877" s="52">
        <v>0</v>
      </c>
      <c r="T877" s="52">
        <v>0</v>
      </c>
      <c r="U877" s="52">
        <v>310</v>
      </c>
      <c r="V877" s="52">
        <f t="shared" si="41"/>
        <v>735.67800000000011</v>
      </c>
      <c r="W877" s="52">
        <f t="shared" si="40"/>
        <v>735.67800000000011</v>
      </c>
      <c r="X877" s="52">
        <v>0</v>
      </c>
      <c r="Y877" s="52">
        <v>0</v>
      </c>
    </row>
    <row r="878" spans="1:25" x14ac:dyDescent="0.25">
      <c r="A878" s="52">
        <v>2007</v>
      </c>
      <c r="B878" s="52" t="s">
        <v>99</v>
      </c>
      <c r="C878" s="52" t="s">
        <v>111</v>
      </c>
      <c r="D878" s="52">
        <v>24241</v>
      </c>
      <c r="E878" s="52">
        <v>31305</v>
      </c>
      <c r="F878" s="52">
        <v>27</v>
      </c>
      <c r="G878" s="52" t="s">
        <v>89</v>
      </c>
      <c r="H878" s="52">
        <v>69.760869999999997</v>
      </c>
      <c r="I878" s="52" t="s">
        <v>91</v>
      </c>
      <c r="J878" s="52" t="s">
        <v>71</v>
      </c>
      <c r="K878" s="52">
        <v>0.13800000000000001</v>
      </c>
      <c r="L878" s="52">
        <v>1</v>
      </c>
      <c r="M878" s="52">
        <v>1</v>
      </c>
      <c r="N878" s="52"/>
      <c r="O878" s="52">
        <v>0</v>
      </c>
      <c r="P878" s="52">
        <v>0</v>
      </c>
      <c r="Q878" s="52">
        <v>21</v>
      </c>
      <c r="R878" s="52"/>
      <c r="S878" s="52">
        <v>0</v>
      </c>
      <c r="T878" s="52">
        <v>0</v>
      </c>
      <c r="U878" s="52">
        <v>310</v>
      </c>
      <c r="V878" s="52">
        <f t="shared" si="41"/>
        <v>9.6270000600000003</v>
      </c>
      <c r="W878" s="52">
        <f t="shared" si="40"/>
        <v>9.6270000600000003</v>
      </c>
      <c r="X878" s="52">
        <v>0</v>
      </c>
      <c r="Y878" s="52">
        <v>0</v>
      </c>
    </row>
    <row r="879" spans="1:25" x14ac:dyDescent="0.25">
      <c r="A879" s="52">
        <v>2007</v>
      </c>
      <c r="B879" s="52" t="s">
        <v>99</v>
      </c>
      <c r="C879" s="52" t="s">
        <v>111</v>
      </c>
      <c r="D879" s="52">
        <v>24241</v>
      </c>
      <c r="E879" s="52">
        <v>31305</v>
      </c>
      <c r="F879" s="52">
        <v>27</v>
      </c>
      <c r="G879" s="52" t="s">
        <v>89</v>
      </c>
      <c r="H879" s="52">
        <v>12792</v>
      </c>
      <c r="I879" s="52" t="s">
        <v>91</v>
      </c>
      <c r="J879" s="52" t="s">
        <v>71</v>
      </c>
      <c r="K879" s="52">
        <v>0.13800000000000001</v>
      </c>
      <c r="L879" s="52">
        <v>1</v>
      </c>
      <c r="M879" s="52">
        <v>1</v>
      </c>
      <c r="N879" s="52"/>
      <c r="O879" s="52">
        <v>0</v>
      </c>
      <c r="P879" s="52">
        <v>0</v>
      </c>
      <c r="Q879" s="52">
        <v>21</v>
      </c>
      <c r="R879" s="52"/>
      <c r="S879" s="52">
        <v>0</v>
      </c>
      <c r="T879" s="52">
        <v>0</v>
      </c>
      <c r="U879" s="52">
        <v>310</v>
      </c>
      <c r="V879" s="52">
        <f t="shared" si="41"/>
        <v>1765.296</v>
      </c>
      <c r="W879" s="52">
        <f t="shared" si="40"/>
        <v>1765.296</v>
      </c>
      <c r="X879" s="52">
        <v>0</v>
      </c>
      <c r="Y879" s="52">
        <v>0</v>
      </c>
    </row>
    <row r="880" spans="1:25" x14ac:dyDescent="0.25">
      <c r="A880" s="52">
        <v>2007</v>
      </c>
      <c r="B880" s="52" t="s">
        <v>99</v>
      </c>
      <c r="C880" s="52" t="s">
        <v>111</v>
      </c>
      <c r="D880" s="52">
        <v>24241</v>
      </c>
      <c r="E880" s="52">
        <v>31305</v>
      </c>
      <c r="F880" s="52">
        <v>27</v>
      </c>
      <c r="G880" s="52" t="s">
        <v>89</v>
      </c>
      <c r="H880" s="52">
        <v>11</v>
      </c>
      <c r="I880" s="52" t="s">
        <v>91</v>
      </c>
      <c r="J880" s="52" t="s">
        <v>71</v>
      </c>
      <c r="K880" s="52">
        <v>0.13800000000000001</v>
      </c>
      <c r="L880" s="52">
        <v>1</v>
      </c>
      <c r="M880" s="52">
        <v>1</v>
      </c>
      <c r="N880" s="52"/>
      <c r="O880" s="52">
        <v>0</v>
      </c>
      <c r="P880" s="52">
        <v>0</v>
      </c>
      <c r="Q880" s="52">
        <v>21</v>
      </c>
      <c r="R880" s="52"/>
      <c r="S880" s="52">
        <v>0</v>
      </c>
      <c r="T880" s="52">
        <v>0</v>
      </c>
      <c r="U880" s="52">
        <v>310</v>
      </c>
      <c r="V880" s="52">
        <f t="shared" si="41"/>
        <v>1.5180000000000002</v>
      </c>
      <c r="W880" s="52">
        <f t="shared" si="40"/>
        <v>1.5180000000000002</v>
      </c>
      <c r="X880" s="52">
        <v>0</v>
      </c>
      <c r="Y880" s="52">
        <v>0</v>
      </c>
    </row>
    <row r="881" spans="1:25" x14ac:dyDescent="0.25">
      <c r="A881" s="52">
        <v>2007</v>
      </c>
      <c r="B881" s="52" t="s">
        <v>99</v>
      </c>
      <c r="C881" s="52" t="s">
        <v>111</v>
      </c>
      <c r="D881" s="52">
        <v>24241</v>
      </c>
      <c r="E881" s="52">
        <v>31305</v>
      </c>
      <c r="F881" s="52">
        <v>27</v>
      </c>
      <c r="G881" s="52" t="s">
        <v>89</v>
      </c>
      <c r="H881" s="52">
        <v>4530.6000000000004</v>
      </c>
      <c r="I881" s="52" t="s">
        <v>91</v>
      </c>
      <c r="J881" s="52" t="s">
        <v>71</v>
      </c>
      <c r="K881" s="52">
        <v>0.13800000000000001</v>
      </c>
      <c r="L881" s="52">
        <v>1</v>
      </c>
      <c r="M881" s="52">
        <v>1</v>
      </c>
      <c r="N881" s="52"/>
      <c r="O881" s="52">
        <v>0</v>
      </c>
      <c r="P881" s="52">
        <v>0</v>
      </c>
      <c r="Q881" s="52">
        <v>21</v>
      </c>
      <c r="R881" s="52"/>
      <c r="S881" s="52">
        <v>0</v>
      </c>
      <c r="T881" s="52">
        <v>0</v>
      </c>
      <c r="U881" s="52">
        <v>310</v>
      </c>
      <c r="V881" s="52">
        <f t="shared" si="41"/>
        <v>625.22280000000012</v>
      </c>
      <c r="W881" s="52">
        <f t="shared" si="40"/>
        <v>625.22280000000012</v>
      </c>
      <c r="X881" s="52">
        <v>0</v>
      </c>
      <c r="Y881" s="52">
        <v>0</v>
      </c>
    </row>
    <row r="882" spans="1:25" x14ac:dyDescent="0.25">
      <c r="A882" s="52">
        <v>2007</v>
      </c>
      <c r="B882" s="52" t="s">
        <v>99</v>
      </c>
      <c r="C882" s="52" t="s">
        <v>111</v>
      </c>
      <c r="D882" s="52">
        <v>24241</v>
      </c>
      <c r="E882" s="52">
        <v>31305</v>
      </c>
      <c r="F882" s="52">
        <v>27</v>
      </c>
      <c r="G882" s="52" t="s">
        <v>89</v>
      </c>
      <c r="H882" s="52">
        <v>426.13499999999999</v>
      </c>
      <c r="I882" s="52" t="s">
        <v>91</v>
      </c>
      <c r="J882" s="52" t="s">
        <v>71</v>
      </c>
      <c r="K882" s="52">
        <v>0.13800000000000001</v>
      </c>
      <c r="L882" s="52">
        <v>1</v>
      </c>
      <c r="M882" s="52">
        <v>1</v>
      </c>
      <c r="N882" s="52"/>
      <c r="O882" s="52">
        <v>0</v>
      </c>
      <c r="P882" s="52">
        <v>0</v>
      </c>
      <c r="Q882" s="52">
        <v>21</v>
      </c>
      <c r="R882" s="52"/>
      <c r="S882" s="52">
        <v>0</v>
      </c>
      <c r="T882" s="52">
        <v>0</v>
      </c>
      <c r="U882" s="52">
        <v>310</v>
      </c>
      <c r="V882" s="52">
        <f t="shared" si="41"/>
        <v>58.806630000000006</v>
      </c>
      <c r="W882" s="52">
        <f t="shared" si="40"/>
        <v>58.806630000000006</v>
      </c>
      <c r="X882" s="52">
        <v>0</v>
      </c>
      <c r="Y882" s="52">
        <v>0</v>
      </c>
    </row>
    <row r="883" spans="1:25" x14ac:dyDescent="0.25">
      <c r="A883" s="52">
        <v>2007</v>
      </c>
      <c r="B883" s="52" t="s">
        <v>99</v>
      </c>
      <c r="C883" s="52" t="s">
        <v>111</v>
      </c>
      <c r="D883" s="52">
        <v>24241</v>
      </c>
      <c r="E883" s="52">
        <v>31305</v>
      </c>
      <c r="F883" s="52">
        <v>27</v>
      </c>
      <c r="G883" s="52" t="s">
        <v>89</v>
      </c>
      <c r="H883" s="52">
        <v>51.7</v>
      </c>
      <c r="I883" s="52" t="s">
        <v>91</v>
      </c>
      <c r="J883" s="52" t="s">
        <v>71</v>
      </c>
      <c r="K883" s="52">
        <v>0.13800000000000001</v>
      </c>
      <c r="L883" s="52">
        <v>1</v>
      </c>
      <c r="M883" s="52">
        <v>1</v>
      </c>
      <c r="N883" s="52"/>
      <c r="O883" s="52">
        <v>0</v>
      </c>
      <c r="P883" s="52">
        <v>0</v>
      </c>
      <c r="Q883" s="52">
        <v>21</v>
      </c>
      <c r="R883" s="52"/>
      <c r="S883" s="52">
        <v>0</v>
      </c>
      <c r="T883" s="52">
        <v>0</v>
      </c>
      <c r="U883" s="52">
        <v>310</v>
      </c>
      <c r="V883" s="52">
        <f t="shared" si="41"/>
        <v>7.1346000000000007</v>
      </c>
      <c r="W883" s="52">
        <f t="shared" si="40"/>
        <v>7.1346000000000007</v>
      </c>
      <c r="X883" s="52">
        <v>0</v>
      </c>
      <c r="Y883" s="52">
        <v>0</v>
      </c>
    </row>
    <row r="884" spans="1:25" x14ac:dyDescent="0.25">
      <c r="A884" s="52">
        <v>2007</v>
      </c>
      <c r="B884" s="52" t="s">
        <v>99</v>
      </c>
      <c r="C884" s="52" t="s">
        <v>111</v>
      </c>
      <c r="D884" s="52">
        <v>24241</v>
      </c>
      <c r="E884" s="52">
        <v>31305</v>
      </c>
      <c r="F884" s="52">
        <v>27</v>
      </c>
      <c r="G884" s="52" t="s">
        <v>89</v>
      </c>
      <c r="H884" s="52">
        <v>182.32900000000001</v>
      </c>
      <c r="I884" s="52" t="s">
        <v>91</v>
      </c>
      <c r="J884" s="52" t="s">
        <v>71</v>
      </c>
      <c r="K884" s="52">
        <v>0.13800000000000001</v>
      </c>
      <c r="L884" s="52">
        <v>1</v>
      </c>
      <c r="M884" s="52">
        <v>1</v>
      </c>
      <c r="N884" s="52"/>
      <c r="O884" s="52">
        <v>0</v>
      </c>
      <c r="P884" s="52">
        <v>0</v>
      </c>
      <c r="Q884" s="52">
        <v>21</v>
      </c>
      <c r="R884" s="52"/>
      <c r="S884" s="52">
        <v>0</v>
      </c>
      <c r="T884" s="52">
        <v>0</v>
      </c>
      <c r="U884" s="52">
        <v>310</v>
      </c>
      <c r="V884" s="52">
        <f t="shared" si="41"/>
        <v>25.161402000000002</v>
      </c>
      <c r="W884" s="52">
        <f t="shared" si="40"/>
        <v>25.161402000000002</v>
      </c>
      <c r="X884" s="52">
        <v>0</v>
      </c>
      <c r="Y884" s="52">
        <v>0</v>
      </c>
    </row>
    <row r="885" spans="1:25" x14ac:dyDescent="0.25">
      <c r="A885" s="52">
        <v>2007</v>
      </c>
      <c r="B885" s="52" t="s">
        <v>99</v>
      </c>
      <c r="C885" s="52" t="s">
        <v>111</v>
      </c>
      <c r="D885" s="52">
        <v>24241</v>
      </c>
      <c r="E885" s="52">
        <v>31305</v>
      </c>
      <c r="F885" s="52">
        <v>27</v>
      </c>
      <c r="G885" s="52" t="s">
        <v>89</v>
      </c>
      <c r="H885" s="52">
        <v>11.0001</v>
      </c>
      <c r="I885" s="52" t="s">
        <v>91</v>
      </c>
      <c r="J885" s="52" t="s">
        <v>71</v>
      </c>
      <c r="K885" s="52">
        <v>0.13800000000000001</v>
      </c>
      <c r="L885" s="52">
        <v>1</v>
      </c>
      <c r="M885" s="52">
        <v>1</v>
      </c>
      <c r="N885" s="52"/>
      <c r="O885" s="52">
        <v>0</v>
      </c>
      <c r="P885" s="52">
        <v>0</v>
      </c>
      <c r="Q885" s="52">
        <v>21</v>
      </c>
      <c r="R885" s="52"/>
      <c r="S885" s="52">
        <v>0</v>
      </c>
      <c r="T885" s="52">
        <v>0</v>
      </c>
      <c r="U885" s="52">
        <v>310</v>
      </c>
      <c r="V885" s="52">
        <f t="shared" si="41"/>
        <v>1.5180138000000001</v>
      </c>
      <c r="W885" s="52">
        <f t="shared" si="40"/>
        <v>1.5180138000000001</v>
      </c>
      <c r="X885" s="52">
        <v>0</v>
      </c>
      <c r="Y885" s="52">
        <v>0</v>
      </c>
    </row>
    <row r="886" spans="1:25" x14ac:dyDescent="0.25">
      <c r="A886" s="52">
        <v>2007</v>
      </c>
      <c r="B886" s="52" t="s">
        <v>99</v>
      </c>
      <c r="C886" s="52" t="s">
        <v>111</v>
      </c>
      <c r="D886" s="52">
        <v>24241</v>
      </c>
      <c r="E886" s="52">
        <v>31305</v>
      </c>
      <c r="F886" s="52">
        <v>27</v>
      </c>
      <c r="G886" s="52" t="s">
        <v>89</v>
      </c>
      <c r="H886" s="52">
        <v>345.5487</v>
      </c>
      <c r="I886" s="52" t="s">
        <v>91</v>
      </c>
      <c r="J886" s="52" t="s">
        <v>71</v>
      </c>
      <c r="K886" s="52">
        <v>0.13800000000000001</v>
      </c>
      <c r="L886" s="52">
        <v>1</v>
      </c>
      <c r="M886" s="52">
        <v>1</v>
      </c>
      <c r="N886" s="52"/>
      <c r="O886" s="52">
        <v>0</v>
      </c>
      <c r="P886" s="52">
        <v>0</v>
      </c>
      <c r="Q886" s="52">
        <v>21</v>
      </c>
      <c r="R886" s="52"/>
      <c r="S886" s="52">
        <v>0</v>
      </c>
      <c r="T886" s="52">
        <v>0</v>
      </c>
      <c r="U886" s="52">
        <v>310</v>
      </c>
      <c r="V886" s="52">
        <f t="shared" si="41"/>
        <v>47.685720600000003</v>
      </c>
      <c r="W886" s="52">
        <f t="shared" si="40"/>
        <v>47.685720600000003</v>
      </c>
      <c r="X886" s="52">
        <v>0</v>
      </c>
      <c r="Y886" s="52">
        <v>0</v>
      </c>
    </row>
    <row r="887" spans="1:25" x14ac:dyDescent="0.25">
      <c r="A887" s="52">
        <v>2007</v>
      </c>
      <c r="B887" s="52" t="s">
        <v>99</v>
      </c>
      <c r="C887" s="52" t="s">
        <v>111</v>
      </c>
      <c r="D887" s="52">
        <v>24241</v>
      </c>
      <c r="E887" s="52">
        <v>31305</v>
      </c>
      <c r="F887" s="52">
        <v>27</v>
      </c>
      <c r="G887" s="52" t="s">
        <v>89</v>
      </c>
      <c r="H887" s="52">
        <v>176.25</v>
      </c>
      <c r="I887" s="52" t="s">
        <v>91</v>
      </c>
      <c r="J887" s="52" t="s">
        <v>71</v>
      </c>
      <c r="K887" s="52">
        <v>0.13800000000000001</v>
      </c>
      <c r="L887" s="52">
        <v>1</v>
      </c>
      <c r="M887" s="52">
        <v>1</v>
      </c>
      <c r="N887" s="52"/>
      <c r="O887" s="52">
        <v>0</v>
      </c>
      <c r="P887" s="52">
        <v>0</v>
      </c>
      <c r="Q887" s="52">
        <v>21</v>
      </c>
      <c r="R887" s="52"/>
      <c r="S887" s="52">
        <v>0</v>
      </c>
      <c r="T887" s="52">
        <v>0</v>
      </c>
      <c r="U887" s="52">
        <v>310</v>
      </c>
      <c r="V887" s="52">
        <f t="shared" si="41"/>
        <v>24.322500000000002</v>
      </c>
      <c r="W887" s="52">
        <f t="shared" si="40"/>
        <v>24.322500000000002</v>
      </c>
      <c r="X887" s="52">
        <v>0</v>
      </c>
      <c r="Y887" s="52">
        <v>0</v>
      </c>
    </row>
    <row r="888" spans="1:25" x14ac:dyDescent="0.25">
      <c r="A888" s="52">
        <v>2007</v>
      </c>
      <c r="B888" s="52" t="s">
        <v>99</v>
      </c>
      <c r="C888" s="52" t="s">
        <v>111</v>
      </c>
      <c r="D888" s="52">
        <v>24241</v>
      </c>
      <c r="E888" s="52">
        <v>31305</v>
      </c>
      <c r="F888" s="52">
        <v>27</v>
      </c>
      <c r="G888" s="52" t="s">
        <v>89</v>
      </c>
      <c r="H888" s="52">
        <v>6328.6109999999999</v>
      </c>
      <c r="I888" s="52" t="s">
        <v>91</v>
      </c>
      <c r="J888" s="52" t="s">
        <v>71</v>
      </c>
      <c r="K888" s="52">
        <v>0.13800000000000001</v>
      </c>
      <c r="L888" s="52">
        <v>1</v>
      </c>
      <c r="M888" s="52">
        <v>1</v>
      </c>
      <c r="N888" s="52"/>
      <c r="O888" s="52">
        <v>0</v>
      </c>
      <c r="P888" s="52">
        <v>0</v>
      </c>
      <c r="Q888" s="52">
        <v>21</v>
      </c>
      <c r="R888" s="52"/>
      <c r="S888" s="52">
        <v>0</v>
      </c>
      <c r="T888" s="52">
        <v>0</v>
      </c>
      <c r="U888" s="52">
        <v>310</v>
      </c>
      <c r="V888" s="52">
        <f t="shared" si="41"/>
        <v>873.34831800000006</v>
      </c>
      <c r="W888" s="52">
        <f t="shared" si="40"/>
        <v>873.34831800000006</v>
      </c>
      <c r="X888" s="52">
        <v>0</v>
      </c>
      <c r="Y888" s="52">
        <v>0</v>
      </c>
    </row>
    <row r="889" spans="1:25" x14ac:dyDescent="0.25">
      <c r="A889" s="52">
        <v>2007</v>
      </c>
      <c r="B889" s="52" t="s">
        <v>99</v>
      </c>
      <c r="C889" s="52" t="s">
        <v>111</v>
      </c>
      <c r="D889" s="52">
        <v>24241</v>
      </c>
      <c r="E889" s="52">
        <v>31305</v>
      </c>
      <c r="F889" s="52">
        <v>27</v>
      </c>
      <c r="G889" s="52" t="s">
        <v>89</v>
      </c>
      <c r="H889" s="52">
        <v>31</v>
      </c>
      <c r="I889" s="52" t="s">
        <v>91</v>
      </c>
      <c r="J889" s="52" t="s">
        <v>71</v>
      </c>
      <c r="K889" s="52">
        <v>0.13800000000000001</v>
      </c>
      <c r="L889" s="52">
        <v>1</v>
      </c>
      <c r="M889" s="52">
        <v>1</v>
      </c>
      <c r="N889" s="52"/>
      <c r="O889" s="52">
        <v>0</v>
      </c>
      <c r="P889" s="52">
        <v>0</v>
      </c>
      <c r="Q889" s="52">
        <v>21</v>
      </c>
      <c r="R889" s="52"/>
      <c r="S889" s="52">
        <v>0</v>
      </c>
      <c r="T889" s="52">
        <v>0</v>
      </c>
      <c r="U889" s="52">
        <v>310</v>
      </c>
      <c r="V889" s="52">
        <f t="shared" si="41"/>
        <v>4.2780000000000005</v>
      </c>
      <c r="W889" s="52">
        <f t="shared" si="40"/>
        <v>4.2780000000000005</v>
      </c>
      <c r="X889" s="52">
        <v>0</v>
      </c>
      <c r="Y889" s="52">
        <v>0</v>
      </c>
    </row>
    <row r="890" spans="1:25" x14ac:dyDescent="0.25">
      <c r="A890" s="52">
        <v>2007</v>
      </c>
      <c r="B890" s="52" t="s">
        <v>99</v>
      </c>
      <c r="C890" s="52" t="s">
        <v>111</v>
      </c>
      <c r="D890" s="52">
        <v>24241</v>
      </c>
      <c r="E890" s="52">
        <v>31305</v>
      </c>
      <c r="F890" s="52">
        <v>27</v>
      </c>
      <c r="G890" s="52" t="s">
        <v>89</v>
      </c>
      <c r="H890" s="52">
        <v>9.14</v>
      </c>
      <c r="I890" s="52" t="s">
        <v>91</v>
      </c>
      <c r="J890" s="52" t="s">
        <v>71</v>
      </c>
      <c r="K890" s="52">
        <v>0.13800000000000001</v>
      </c>
      <c r="L890" s="52">
        <v>1</v>
      </c>
      <c r="M890" s="52">
        <v>1</v>
      </c>
      <c r="N890" s="52"/>
      <c r="O890" s="52">
        <v>0</v>
      </c>
      <c r="P890" s="52">
        <v>0</v>
      </c>
      <c r="Q890" s="52">
        <v>21</v>
      </c>
      <c r="R890" s="52"/>
      <c r="S890" s="52">
        <v>0</v>
      </c>
      <c r="T890" s="52">
        <v>0</v>
      </c>
      <c r="U890" s="52">
        <v>310</v>
      </c>
      <c r="V890" s="52">
        <f t="shared" si="41"/>
        <v>1.2613200000000002</v>
      </c>
      <c r="W890" s="52">
        <f t="shared" si="40"/>
        <v>1.2613200000000002</v>
      </c>
      <c r="X890" s="52">
        <v>0</v>
      </c>
      <c r="Y890" s="52">
        <v>0</v>
      </c>
    </row>
    <row r="891" spans="1:25" x14ac:dyDescent="0.25">
      <c r="A891" s="52">
        <v>2007</v>
      </c>
      <c r="B891" s="52" t="s">
        <v>99</v>
      </c>
      <c r="C891" s="52" t="s">
        <v>111</v>
      </c>
      <c r="D891" s="52">
        <v>24241</v>
      </c>
      <c r="E891" s="52">
        <v>31305</v>
      </c>
      <c r="F891" s="52">
        <v>27</v>
      </c>
      <c r="G891" s="52" t="s">
        <v>89</v>
      </c>
      <c r="H891" s="52">
        <v>13479</v>
      </c>
      <c r="I891" s="52" t="s">
        <v>91</v>
      </c>
      <c r="J891" s="52" t="s">
        <v>71</v>
      </c>
      <c r="K891" s="52">
        <v>0.13800000000000001</v>
      </c>
      <c r="L891" s="52">
        <v>1</v>
      </c>
      <c r="M891" s="52">
        <v>1</v>
      </c>
      <c r="N891" s="52"/>
      <c r="O891" s="52">
        <v>0</v>
      </c>
      <c r="P891" s="52">
        <v>0</v>
      </c>
      <c r="Q891" s="52">
        <v>21</v>
      </c>
      <c r="R891" s="52"/>
      <c r="S891" s="52">
        <v>0</v>
      </c>
      <c r="T891" s="52">
        <v>0</v>
      </c>
      <c r="U891" s="52">
        <v>310</v>
      </c>
      <c r="V891" s="52">
        <f t="shared" si="41"/>
        <v>1860.1020000000001</v>
      </c>
      <c r="W891" s="52">
        <f t="shared" si="40"/>
        <v>1860.1020000000001</v>
      </c>
      <c r="X891" s="52">
        <v>0</v>
      </c>
      <c r="Y891" s="52">
        <v>0</v>
      </c>
    </row>
    <row r="892" spans="1:25" x14ac:dyDescent="0.25">
      <c r="A892" s="52">
        <v>2007</v>
      </c>
      <c r="B892" s="52" t="s">
        <v>99</v>
      </c>
      <c r="C892" s="52" t="s">
        <v>111</v>
      </c>
      <c r="D892" s="52">
        <v>24241</v>
      </c>
      <c r="E892" s="52">
        <v>31305</v>
      </c>
      <c r="F892" s="52">
        <v>27</v>
      </c>
      <c r="G892" s="52" t="s">
        <v>89</v>
      </c>
      <c r="H892" s="52">
        <v>7783</v>
      </c>
      <c r="I892" s="52" t="s">
        <v>91</v>
      </c>
      <c r="J892" s="52" t="s">
        <v>71</v>
      </c>
      <c r="K892" s="52">
        <v>0.13800000000000001</v>
      </c>
      <c r="L892" s="52">
        <v>1</v>
      </c>
      <c r="M892" s="52">
        <v>1</v>
      </c>
      <c r="N892" s="52"/>
      <c r="O892" s="52">
        <v>0</v>
      </c>
      <c r="P892" s="52">
        <v>0</v>
      </c>
      <c r="Q892" s="52">
        <v>21</v>
      </c>
      <c r="R892" s="52"/>
      <c r="S892" s="52">
        <v>0</v>
      </c>
      <c r="T892" s="52">
        <v>0</v>
      </c>
      <c r="U892" s="52">
        <v>310</v>
      </c>
      <c r="V892" s="52">
        <f t="shared" si="41"/>
        <v>1074.0540000000001</v>
      </c>
      <c r="W892" s="52">
        <f t="shared" si="40"/>
        <v>1074.0540000000001</v>
      </c>
      <c r="X892" s="52">
        <v>0</v>
      </c>
      <c r="Y892" s="52">
        <v>0</v>
      </c>
    </row>
    <row r="893" spans="1:25" x14ac:dyDescent="0.25">
      <c r="A893" s="52">
        <v>2007</v>
      </c>
      <c r="B893" s="52" t="s">
        <v>99</v>
      </c>
      <c r="C893" s="52" t="s">
        <v>111</v>
      </c>
      <c r="D893" s="52">
        <v>24241</v>
      </c>
      <c r="E893" s="52">
        <v>31305</v>
      </c>
      <c r="F893" s="52">
        <v>27</v>
      </c>
      <c r="G893" s="52" t="s">
        <v>89</v>
      </c>
      <c r="H893" s="52">
        <v>34.020000000000003</v>
      </c>
      <c r="I893" s="52" t="s">
        <v>91</v>
      </c>
      <c r="J893" s="52" t="s">
        <v>71</v>
      </c>
      <c r="K893" s="52">
        <v>0.13800000000000001</v>
      </c>
      <c r="L893" s="52">
        <v>1</v>
      </c>
      <c r="M893" s="52">
        <v>1</v>
      </c>
      <c r="N893" s="52"/>
      <c r="O893" s="52">
        <v>0</v>
      </c>
      <c r="P893" s="52">
        <v>0</v>
      </c>
      <c r="Q893" s="52">
        <v>21</v>
      </c>
      <c r="R893" s="52"/>
      <c r="S893" s="52">
        <v>0</v>
      </c>
      <c r="T893" s="52">
        <v>0</v>
      </c>
      <c r="U893" s="52">
        <v>310</v>
      </c>
      <c r="V893" s="52">
        <f t="shared" si="41"/>
        <v>4.6947600000000005</v>
      </c>
      <c r="W893" s="52">
        <f t="shared" si="40"/>
        <v>4.6947600000000005</v>
      </c>
      <c r="X893" s="52">
        <v>0</v>
      </c>
      <c r="Y893" s="52">
        <v>0</v>
      </c>
    </row>
    <row r="894" spans="1:25" x14ac:dyDescent="0.25">
      <c r="A894" s="52">
        <v>2007</v>
      </c>
      <c r="B894" s="52" t="s">
        <v>99</v>
      </c>
      <c r="C894" s="52" t="s">
        <v>111</v>
      </c>
      <c r="D894" s="52">
        <v>24241</v>
      </c>
      <c r="E894" s="52">
        <v>31305</v>
      </c>
      <c r="F894" s="52">
        <v>27</v>
      </c>
      <c r="G894" s="52" t="s">
        <v>89</v>
      </c>
      <c r="H894" s="52">
        <v>42</v>
      </c>
      <c r="I894" s="52" t="s">
        <v>91</v>
      </c>
      <c r="J894" s="52" t="s">
        <v>71</v>
      </c>
      <c r="K894" s="52">
        <v>0.13800000000000001</v>
      </c>
      <c r="L894" s="52">
        <v>1</v>
      </c>
      <c r="M894" s="52">
        <v>1</v>
      </c>
      <c r="N894" s="52"/>
      <c r="O894" s="52">
        <v>0</v>
      </c>
      <c r="P894" s="52">
        <v>0</v>
      </c>
      <c r="Q894" s="52">
        <v>21</v>
      </c>
      <c r="R894" s="52"/>
      <c r="S894" s="52">
        <v>0</v>
      </c>
      <c r="T894" s="52">
        <v>0</v>
      </c>
      <c r="U894" s="52">
        <v>310</v>
      </c>
      <c r="V894" s="52">
        <f t="shared" si="41"/>
        <v>5.7960000000000003</v>
      </c>
      <c r="W894" s="52">
        <f t="shared" si="40"/>
        <v>5.7960000000000003</v>
      </c>
      <c r="X894" s="52">
        <v>0</v>
      </c>
      <c r="Y894" s="52">
        <v>0</v>
      </c>
    </row>
    <row r="895" spans="1:25" x14ac:dyDescent="0.25">
      <c r="A895" s="52">
        <v>2007</v>
      </c>
      <c r="B895" s="52" t="s">
        <v>99</v>
      </c>
      <c r="C895" s="52" t="s">
        <v>111</v>
      </c>
      <c r="D895" s="52">
        <v>24241</v>
      </c>
      <c r="E895" s="52">
        <v>31305</v>
      </c>
      <c r="F895" s="52">
        <v>27</v>
      </c>
      <c r="G895" s="52" t="s">
        <v>89</v>
      </c>
      <c r="H895" s="52">
        <v>96.008880000000005</v>
      </c>
      <c r="I895" s="52" t="s">
        <v>91</v>
      </c>
      <c r="J895" s="52" t="s">
        <v>71</v>
      </c>
      <c r="K895" s="52">
        <v>0.13800000000000001</v>
      </c>
      <c r="L895" s="52">
        <v>1</v>
      </c>
      <c r="M895" s="52">
        <v>1</v>
      </c>
      <c r="N895" s="52"/>
      <c r="O895" s="52">
        <v>0</v>
      </c>
      <c r="P895" s="52">
        <v>0</v>
      </c>
      <c r="Q895" s="52">
        <v>21</v>
      </c>
      <c r="R895" s="52"/>
      <c r="S895" s="52">
        <v>0</v>
      </c>
      <c r="T895" s="52">
        <v>0</v>
      </c>
      <c r="U895" s="52">
        <v>310</v>
      </c>
      <c r="V895" s="52">
        <f t="shared" si="41"/>
        <v>13.249225440000002</v>
      </c>
      <c r="W895" s="52">
        <f t="shared" si="40"/>
        <v>13.249225440000002</v>
      </c>
      <c r="X895" s="52">
        <v>0</v>
      </c>
      <c r="Y895" s="52">
        <v>0</v>
      </c>
    </row>
    <row r="896" spans="1:25" x14ac:dyDescent="0.25">
      <c r="A896" s="52">
        <v>2007</v>
      </c>
      <c r="B896" s="52" t="s">
        <v>99</v>
      </c>
      <c r="C896" s="52" t="s">
        <v>111</v>
      </c>
      <c r="D896" s="52">
        <v>24241</v>
      </c>
      <c r="E896" s="52">
        <v>31305</v>
      </c>
      <c r="F896" s="52">
        <v>27</v>
      </c>
      <c r="G896" s="52" t="s">
        <v>89</v>
      </c>
      <c r="H896" s="52">
        <v>120</v>
      </c>
      <c r="I896" s="52" t="s">
        <v>91</v>
      </c>
      <c r="J896" s="52" t="s">
        <v>71</v>
      </c>
      <c r="K896" s="52">
        <v>0.13800000000000001</v>
      </c>
      <c r="L896" s="52">
        <v>1</v>
      </c>
      <c r="M896" s="52">
        <v>1</v>
      </c>
      <c r="N896" s="52"/>
      <c r="O896" s="52">
        <v>0</v>
      </c>
      <c r="P896" s="52">
        <v>0</v>
      </c>
      <c r="Q896" s="52">
        <v>21</v>
      </c>
      <c r="R896" s="52"/>
      <c r="S896" s="52">
        <v>0</v>
      </c>
      <c r="T896" s="52">
        <v>0</v>
      </c>
      <c r="U896" s="52">
        <v>310</v>
      </c>
      <c r="V896" s="52">
        <f t="shared" si="41"/>
        <v>16.560000000000002</v>
      </c>
      <c r="W896" s="52">
        <f t="shared" ref="W896:W959" si="42">(V896-((O896*H896*P896*Q896)+(S896*H896*T896*U896))/M896)</f>
        <v>16.560000000000002</v>
      </c>
      <c r="X896" s="52">
        <v>0</v>
      </c>
      <c r="Y896" s="52">
        <v>0</v>
      </c>
    </row>
    <row r="897" spans="1:25" x14ac:dyDescent="0.25">
      <c r="A897" s="52">
        <v>2007</v>
      </c>
      <c r="B897" s="52" t="s">
        <v>99</v>
      </c>
      <c r="C897" s="52" t="s">
        <v>111</v>
      </c>
      <c r="D897" s="52">
        <v>24241</v>
      </c>
      <c r="E897" s="52">
        <v>31305</v>
      </c>
      <c r="F897" s="52">
        <v>27</v>
      </c>
      <c r="G897" s="52" t="s">
        <v>89</v>
      </c>
      <c r="H897" s="52">
        <v>13627</v>
      </c>
      <c r="I897" s="52" t="s">
        <v>91</v>
      </c>
      <c r="J897" s="52" t="s">
        <v>71</v>
      </c>
      <c r="K897" s="52">
        <v>0.13800000000000001</v>
      </c>
      <c r="L897" s="52">
        <v>1</v>
      </c>
      <c r="M897" s="52">
        <v>1</v>
      </c>
      <c r="N897" s="52"/>
      <c r="O897" s="52">
        <v>0</v>
      </c>
      <c r="P897" s="52">
        <v>0</v>
      </c>
      <c r="Q897" s="52">
        <v>21</v>
      </c>
      <c r="R897" s="52"/>
      <c r="S897" s="52">
        <v>0</v>
      </c>
      <c r="T897" s="52">
        <v>0</v>
      </c>
      <c r="U897" s="52">
        <v>310</v>
      </c>
      <c r="V897" s="52">
        <f t="shared" si="41"/>
        <v>1880.5260000000001</v>
      </c>
      <c r="W897" s="52">
        <f t="shared" si="42"/>
        <v>1880.5260000000001</v>
      </c>
      <c r="X897" s="52">
        <v>0</v>
      </c>
      <c r="Y897" s="52">
        <v>0</v>
      </c>
    </row>
    <row r="898" spans="1:25" x14ac:dyDescent="0.25">
      <c r="A898" s="52">
        <v>2007</v>
      </c>
      <c r="B898" s="52" t="s">
        <v>99</v>
      </c>
      <c r="C898" s="52" t="s">
        <v>111</v>
      </c>
      <c r="D898" s="52">
        <v>24241</v>
      </c>
      <c r="E898" s="52">
        <v>31305</v>
      </c>
      <c r="F898" s="52">
        <v>27</v>
      </c>
      <c r="G898" s="52" t="s">
        <v>89</v>
      </c>
      <c r="H898" s="52">
        <v>35067.480000000003</v>
      </c>
      <c r="I898" s="52" t="s">
        <v>91</v>
      </c>
      <c r="J898" s="52" t="s">
        <v>71</v>
      </c>
      <c r="K898" s="52">
        <v>0.13800000000000001</v>
      </c>
      <c r="L898" s="52">
        <v>1</v>
      </c>
      <c r="M898" s="52">
        <v>1</v>
      </c>
      <c r="N898" s="52"/>
      <c r="O898" s="52">
        <v>0</v>
      </c>
      <c r="P898" s="52">
        <v>0</v>
      </c>
      <c r="Q898" s="52">
        <v>21</v>
      </c>
      <c r="R898" s="52"/>
      <c r="S898" s="52">
        <v>0</v>
      </c>
      <c r="T898" s="52">
        <v>0</v>
      </c>
      <c r="U898" s="52">
        <v>310</v>
      </c>
      <c r="V898" s="52">
        <f t="shared" si="41"/>
        <v>4839.3122400000011</v>
      </c>
      <c r="W898" s="52">
        <f t="shared" si="42"/>
        <v>4839.3122400000011</v>
      </c>
      <c r="X898" s="52">
        <v>0</v>
      </c>
      <c r="Y898" s="52">
        <v>0</v>
      </c>
    </row>
    <row r="899" spans="1:25" x14ac:dyDescent="0.25">
      <c r="A899" s="52">
        <v>2007</v>
      </c>
      <c r="B899" s="52" t="s">
        <v>99</v>
      </c>
      <c r="C899" s="52" t="s">
        <v>111</v>
      </c>
      <c r="D899" s="52">
        <v>24241</v>
      </c>
      <c r="E899" s="52">
        <v>31305</v>
      </c>
      <c r="F899" s="52">
        <v>27</v>
      </c>
      <c r="G899" s="52" t="s">
        <v>89</v>
      </c>
      <c r="H899" s="52">
        <v>43738.52</v>
      </c>
      <c r="I899" s="52" t="s">
        <v>91</v>
      </c>
      <c r="J899" s="52" t="s">
        <v>71</v>
      </c>
      <c r="K899" s="52">
        <v>0.13800000000000001</v>
      </c>
      <c r="L899" s="52">
        <v>1</v>
      </c>
      <c r="M899" s="52">
        <v>1</v>
      </c>
      <c r="N899" s="52"/>
      <c r="O899" s="52">
        <v>0</v>
      </c>
      <c r="P899" s="52">
        <v>0</v>
      </c>
      <c r="Q899" s="52">
        <v>21</v>
      </c>
      <c r="R899" s="52"/>
      <c r="S899" s="52">
        <v>0</v>
      </c>
      <c r="T899" s="52">
        <v>0</v>
      </c>
      <c r="U899" s="52">
        <v>310</v>
      </c>
      <c r="V899" s="52">
        <f t="shared" ref="V899:V962" si="43">IF(F899=9,((H899*K899*L899*M899)+(H899*O899*P899*Q899)+(H899*S899*T899*U899))/1000, (H899*K899*L899*M899)+(H899*O899*P899*Q899)+(H899*S899*T899*U899))</f>
        <v>6035.9157599999999</v>
      </c>
      <c r="W899" s="52">
        <f t="shared" si="42"/>
        <v>6035.9157599999999</v>
      </c>
      <c r="X899" s="52">
        <v>0</v>
      </c>
      <c r="Y899" s="52">
        <v>0</v>
      </c>
    </row>
    <row r="900" spans="1:25" x14ac:dyDescent="0.25">
      <c r="A900" s="52">
        <v>2007</v>
      </c>
      <c r="B900" s="52" t="s">
        <v>99</v>
      </c>
      <c r="C900" s="52" t="s">
        <v>111</v>
      </c>
      <c r="D900" s="52">
        <v>24241</v>
      </c>
      <c r="E900" s="52">
        <v>31305</v>
      </c>
      <c r="F900" s="52">
        <v>27</v>
      </c>
      <c r="G900" s="52" t="s">
        <v>89</v>
      </c>
      <c r="H900" s="52">
        <v>273</v>
      </c>
      <c r="I900" s="52" t="s">
        <v>91</v>
      </c>
      <c r="J900" s="52" t="s">
        <v>71</v>
      </c>
      <c r="K900" s="52">
        <v>0.13800000000000001</v>
      </c>
      <c r="L900" s="52">
        <v>1</v>
      </c>
      <c r="M900" s="52">
        <v>1</v>
      </c>
      <c r="N900" s="52"/>
      <c r="O900" s="52">
        <v>0</v>
      </c>
      <c r="P900" s="52">
        <v>0</v>
      </c>
      <c r="Q900" s="52">
        <v>21</v>
      </c>
      <c r="R900" s="52"/>
      <c r="S900" s="52">
        <v>0</v>
      </c>
      <c r="T900" s="52">
        <v>0</v>
      </c>
      <c r="U900" s="52">
        <v>310</v>
      </c>
      <c r="V900" s="52">
        <f t="shared" si="43"/>
        <v>37.674000000000007</v>
      </c>
      <c r="W900" s="52">
        <f t="shared" si="42"/>
        <v>37.674000000000007</v>
      </c>
      <c r="X900" s="52">
        <v>0</v>
      </c>
      <c r="Y900" s="52">
        <v>0</v>
      </c>
    </row>
    <row r="901" spans="1:25" x14ac:dyDescent="0.25">
      <c r="A901" s="52">
        <v>2007</v>
      </c>
      <c r="B901" s="52" t="s">
        <v>99</v>
      </c>
      <c r="C901" s="52" t="s">
        <v>111</v>
      </c>
      <c r="D901" s="52">
        <v>24241</v>
      </c>
      <c r="E901" s="52">
        <v>31305</v>
      </c>
      <c r="F901" s="52">
        <v>27</v>
      </c>
      <c r="G901" s="52" t="s">
        <v>89</v>
      </c>
      <c r="H901" s="52">
        <v>247.27359999999999</v>
      </c>
      <c r="I901" s="52" t="s">
        <v>91</v>
      </c>
      <c r="J901" s="52" t="s">
        <v>71</v>
      </c>
      <c r="K901" s="52">
        <v>0.13800000000000001</v>
      </c>
      <c r="L901" s="52">
        <v>1</v>
      </c>
      <c r="M901" s="52">
        <v>1</v>
      </c>
      <c r="N901" s="52"/>
      <c r="O901" s="52">
        <v>0</v>
      </c>
      <c r="P901" s="52">
        <v>0</v>
      </c>
      <c r="Q901" s="52">
        <v>21</v>
      </c>
      <c r="R901" s="52"/>
      <c r="S901" s="52">
        <v>0</v>
      </c>
      <c r="T901" s="52">
        <v>0</v>
      </c>
      <c r="U901" s="52">
        <v>310</v>
      </c>
      <c r="V901" s="52">
        <f t="shared" si="43"/>
        <v>34.123756800000002</v>
      </c>
      <c r="W901" s="52">
        <f t="shared" si="42"/>
        <v>34.123756800000002</v>
      </c>
      <c r="X901" s="52">
        <v>0</v>
      </c>
      <c r="Y901" s="52">
        <v>0</v>
      </c>
    </row>
    <row r="902" spans="1:25" x14ac:dyDescent="0.25">
      <c r="A902" s="52">
        <v>2007</v>
      </c>
      <c r="B902" s="52" t="s">
        <v>99</v>
      </c>
      <c r="C902" s="52" t="s">
        <v>111</v>
      </c>
      <c r="D902" s="52">
        <v>24241</v>
      </c>
      <c r="E902" s="52">
        <v>31305</v>
      </c>
      <c r="F902" s="52">
        <v>27</v>
      </c>
      <c r="G902" s="52" t="s">
        <v>89</v>
      </c>
      <c r="H902" s="52">
        <v>16739</v>
      </c>
      <c r="I902" s="52" t="s">
        <v>91</v>
      </c>
      <c r="J902" s="52" t="s">
        <v>71</v>
      </c>
      <c r="K902" s="52">
        <v>0.13800000000000001</v>
      </c>
      <c r="L902" s="52">
        <v>1</v>
      </c>
      <c r="M902" s="52">
        <v>1</v>
      </c>
      <c r="N902" s="52"/>
      <c r="O902" s="52">
        <v>0</v>
      </c>
      <c r="P902" s="52">
        <v>0</v>
      </c>
      <c r="Q902" s="52">
        <v>21</v>
      </c>
      <c r="R902" s="52"/>
      <c r="S902" s="52">
        <v>0</v>
      </c>
      <c r="T902" s="52">
        <v>0</v>
      </c>
      <c r="U902" s="52">
        <v>310</v>
      </c>
      <c r="V902" s="52">
        <f t="shared" si="43"/>
        <v>2309.982</v>
      </c>
      <c r="W902" s="52">
        <f t="shared" si="42"/>
        <v>2309.982</v>
      </c>
      <c r="X902" s="52">
        <v>0</v>
      </c>
      <c r="Y902" s="52">
        <v>0</v>
      </c>
    </row>
    <row r="903" spans="1:25" x14ac:dyDescent="0.25">
      <c r="A903" s="52">
        <v>2007</v>
      </c>
      <c r="B903" s="52" t="s">
        <v>99</v>
      </c>
      <c r="C903" s="52" t="s">
        <v>111</v>
      </c>
      <c r="D903" s="52">
        <v>24241</v>
      </c>
      <c r="E903" s="52">
        <v>31305</v>
      </c>
      <c r="F903" s="52">
        <v>27</v>
      </c>
      <c r="G903" s="52" t="s">
        <v>89</v>
      </c>
      <c r="H903" s="52">
        <v>327.01900000000001</v>
      </c>
      <c r="I903" s="52" t="s">
        <v>91</v>
      </c>
      <c r="J903" s="52" t="s">
        <v>71</v>
      </c>
      <c r="K903" s="52">
        <v>0.13800000000000001</v>
      </c>
      <c r="L903" s="52">
        <v>1</v>
      </c>
      <c r="M903" s="52">
        <v>1</v>
      </c>
      <c r="N903" s="52"/>
      <c r="O903" s="52">
        <v>0</v>
      </c>
      <c r="P903" s="52">
        <v>0</v>
      </c>
      <c r="Q903" s="52">
        <v>21</v>
      </c>
      <c r="R903" s="52"/>
      <c r="S903" s="52">
        <v>0</v>
      </c>
      <c r="T903" s="52">
        <v>0</v>
      </c>
      <c r="U903" s="52">
        <v>310</v>
      </c>
      <c r="V903" s="52">
        <f t="shared" si="43"/>
        <v>45.128622000000007</v>
      </c>
      <c r="W903" s="52">
        <f t="shared" si="42"/>
        <v>45.128622000000007</v>
      </c>
      <c r="X903" s="52">
        <v>0</v>
      </c>
      <c r="Y903" s="52">
        <v>0</v>
      </c>
    </row>
    <row r="904" spans="1:25" x14ac:dyDescent="0.25">
      <c r="A904" s="52">
        <v>2007</v>
      </c>
      <c r="B904" s="52" t="s">
        <v>99</v>
      </c>
      <c r="C904" s="52" t="s">
        <v>111</v>
      </c>
      <c r="D904" s="52">
        <v>24241</v>
      </c>
      <c r="E904" s="52">
        <v>31305</v>
      </c>
      <c r="F904" s="52">
        <v>27</v>
      </c>
      <c r="G904" s="52" t="s">
        <v>89</v>
      </c>
      <c r="H904" s="52">
        <v>11786</v>
      </c>
      <c r="I904" s="52" t="s">
        <v>91</v>
      </c>
      <c r="J904" s="52" t="s">
        <v>71</v>
      </c>
      <c r="K904" s="52">
        <v>0.13800000000000001</v>
      </c>
      <c r="L904" s="52">
        <v>1</v>
      </c>
      <c r="M904" s="52">
        <v>1</v>
      </c>
      <c r="N904" s="52"/>
      <c r="O904" s="52">
        <v>0</v>
      </c>
      <c r="P904" s="52">
        <v>0</v>
      </c>
      <c r="Q904" s="52">
        <v>21</v>
      </c>
      <c r="R904" s="52"/>
      <c r="S904" s="52">
        <v>0</v>
      </c>
      <c r="T904" s="52">
        <v>0</v>
      </c>
      <c r="U904" s="52">
        <v>310</v>
      </c>
      <c r="V904" s="52">
        <f t="shared" si="43"/>
        <v>1626.4680000000001</v>
      </c>
      <c r="W904" s="52">
        <f t="shared" si="42"/>
        <v>1626.4680000000001</v>
      </c>
      <c r="X904" s="52">
        <v>0</v>
      </c>
      <c r="Y904" s="52">
        <v>0</v>
      </c>
    </row>
    <row r="905" spans="1:25" x14ac:dyDescent="0.25">
      <c r="A905" s="52">
        <v>2007</v>
      </c>
      <c r="B905" s="52" t="s">
        <v>99</v>
      </c>
      <c r="C905" s="52" t="s">
        <v>111</v>
      </c>
      <c r="D905" s="52">
        <v>24241</v>
      </c>
      <c r="E905" s="52">
        <v>31305</v>
      </c>
      <c r="F905" s="52">
        <v>27</v>
      </c>
      <c r="G905" s="52" t="s">
        <v>89</v>
      </c>
      <c r="H905" s="52">
        <v>33.999699999999997</v>
      </c>
      <c r="I905" s="52" t="s">
        <v>91</v>
      </c>
      <c r="J905" s="52" t="s">
        <v>71</v>
      </c>
      <c r="K905" s="52">
        <v>0.13800000000000001</v>
      </c>
      <c r="L905" s="52">
        <v>1</v>
      </c>
      <c r="M905" s="52">
        <v>1</v>
      </c>
      <c r="N905" s="52"/>
      <c r="O905" s="52">
        <v>0</v>
      </c>
      <c r="P905" s="52">
        <v>0</v>
      </c>
      <c r="Q905" s="52">
        <v>21</v>
      </c>
      <c r="R905" s="52"/>
      <c r="S905" s="52">
        <v>0</v>
      </c>
      <c r="T905" s="52">
        <v>0</v>
      </c>
      <c r="U905" s="52">
        <v>310</v>
      </c>
      <c r="V905" s="52">
        <f t="shared" si="43"/>
        <v>4.6919586000000004</v>
      </c>
      <c r="W905" s="52">
        <f t="shared" si="42"/>
        <v>4.6919586000000004</v>
      </c>
      <c r="X905" s="52">
        <v>0</v>
      </c>
      <c r="Y905" s="52">
        <v>0</v>
      </c>
    </row>
    <row r="906" spans="1:25" x14ac:dyDescent="0.25">
      <c r="A906" s="52">
        <v>2007</v>
      </c>
      <c r="B906" s="52" t="s">
        <v>99</v>
      </c>
      <c r="C906" s="52" t="s">
        <v>111</v>
      </c>
      <c r="D906" s="52">
        <v>24242</v>
      </c>
      <c r="E906" s="52">
        <v>31305</v>
      </c>
      <c r="F906" s="52">
        <v>27</v>
      </c>
      <c r="G906" s="52" t="s">
        <v>89</v>
      </c>
      <c r="H906" s="52">
        <v>165</v>
      </c>
      <c r="I906" s="52" t="s">
        <v>91</v>
      </c>
      <c r="J906" s="52" t="s">
        <v>71</v>
      </c>
      <c r="K906" s="52">
        <v>0.13800000000000001</v>
      </c>
      <c r="L906" s="52">
        <v>1</v>
      </c>
      <c r="M906" s="52">
        <v>1</v>
      </c>
      <c r="N906" s="52"/>
      <c r="O906" s="52">
        <v>0</v>
      </c>
      <c r="P906" s="52">
        <v>0</v>
      </c>
      <c r="Q906" s="52">
        <v>21</v>
      </c>
      <c r="R906" s="52"/>
      <c r="S906" s="52">
        <v>0</v>
      </c>
      <c r="T906" s="52">
        <v>0</v>
      </c>
      <c r="U906" s="52">
        <v>310</v>
      </c>
      <c r="V906" s="52">
        <f t="shared" si="43"/>
        <v>22.770000000000003</v>
      </c>
      <c r="W906" s="52">
        <f t="shared" si="42"/>
        <v>22.770000000000003</v>
      </c>
      <c r="X906" s="52">
        <v>0</v>
      </c>
      <c r="Y906" s="52">
        <v>0</v>
      </c>
    </row>
    <row r="907" spans="1:25" x14ac:dyDescent="0.25">
      <c r="A907" s="52">
        <v>2007</v>
      </c>
      <c r="B907" s="52" t="s">
        <v>99</v>
      </c>
      <c r="C907" s="52" t="s">
        <v>111</v>
      </c>
      <c r="D907" s="52">
        <v>24243</v>
      </c>
      <c r="E907" s="52">
        <v>31305</v>
      </c>
      <c r="F907" s="52">
        <v>27</v>
      </c>
      <c r="G907" s="52" t="s">
        <v>89</v>
      </c>
      <c r="H907" s="52">
        <v>3</v>
      </c>
      <c r="I907" s="52" t="s">
        <v>91</v>
      </c>
      <c r="J907" s="52" t="s">
        <v>71</v>
      </c>
      <c r="K907" s="52">
        <v>0.13800000000000001</v>
      </c>
      <c r="L907" s="52">
        <v>1</v>
      </c>
      <c r="M907" s="52">
        <v>1</v>
      </c>
      <c r="N907" s="52"/>
      <c r="O907" s="52">
        <v>0</v>
      </c>
      <c r="P907" s="52">
        <v>0</v>
      </c>
      <c r="Q907" s="52">
        <v>21</v>
      </c>
      <c r="R907" s="52"/>
      <c r="S907" s="52">
        <v>0</v>
      </c>
      <c r="T907" s="52">
        <v>0</v>
      </c>
      <c r="U907" s="52">
        <v>310</v>
      </c>
      <c r="V907" s="52">
        <f t="shared" si="43"/>
        <v>0.41400000000000003</v>
      </c>
      <c r="W907" s="52">
        <f t="shared" si="42"/>
        <v>0.41400000000000003</v>
      </c>
      <c r="X907" s="52">
        <v>0</v>
      </c>
      <c r="Y907" s="52">
        <v>0</v>
      </c>
    </row>
    <row r="908" spans="1:25" x14ac:dyDescent="0.25">
      <c r="A908" s="52">
        <v>2007</v>
      </c>
      <c r="B908" s="52" t="s">
        <v>99</v>
      </c>
      <c r="C908" s="52" t="s">
        <v>111</v>
      </c>
      <c r="D908" s="52">
        <v>24243</v>
      </c>
      <c r="E908" s="52">
        <v>31305</v>
      </c>
      <c r="F908" s="52">
        <v>27</v>
      </c>
      <c r="G908" s="52" t="s">
        <v>89</v>
      </c>
      <c r="H908" s="52">
        <v>12639</v>
      </c>
      <c r="I908" s="52" t="s">
        <v>91</v>
      </c>
      <c r="J908" s="52" t="s">
        <v>71</v>
      </c>
      <c r="K908" s="52">
        <v>0.13800000000000001</v>
      </c>
      <c r="L908" s="52">
        <v>1</v>
      </c>
      <c r="M908" s="52">
        <v>1</v>
      </c>
      <c r="N908" s="52"/>
      <c r="O908" s="52">
        <v>0</v>
      </c>
      <c r="P908" s="52">
        <v>0</v>
      </c>
      <c r="Q908" s="52">
        <v>21</v>
      </c>
      <c r="R908" s="52"/>
      <c r="S908" s="52">
        <v>0</v>
      </c>
      <c r="T908" s="52">
        <v>0</v>
      </c>
      <c r="U908" s="52">
        <v>310</v>
      </c>
      <c r="V908" s="52">
        <f t="shared" si="43"/>
        <v>1744.1820000000002</v>
      </c>
      <c r="W908" s="52">
        <f t="shared" si="42"/>
        <v>1744.1820000000002</v>
      </c>
      <c r="X908" s="52">
        <v>0</v>
      </c>
      <c r="Y908" s="52">
        <v>0</v>
      </c>
    </row>
    <row r="909" spans="1:25" x14ac:dyDescent="0.25">
      <c r="A909" s="52">
        <v>2007</v>
      </c>
      <c r="B909" s="52" t="s">
        <v>99</v>
      </c>
      <c r="C909" s="52" t="s">
        <v>111</v>
      </c>
      <c r="D909" s="52">
        <v>24243</v>
      </c>
      <c r="E909" s="52">
        <v>31305</v>
      </c>
      <c r="F909" s="52">
        <v>27</v>
      </c>
      <c r="G909" s="52" t="s">
        <v>89</v>
      </c>
      <c r="H909" s="52">
        <v>3110.96</v>
      </c>
      <c r="I909" s="52" t="s">
        <v>91</v>
      </c>
      <c r="J909" s="52" t="s">
        <v>71</v>
      </c>
      <c r="K909" s="52">
        <v>0.13800000000000001</v>
      </c>
      <c r="L909" s="52">
        <v>1</v>
      </c>
      <c r="M909" s="52">
        <v>1</v>
      </c>
      <c r="N909" s="52"/>
      <c r="O909" s="52">
        <v>0</v>
      </c>
      <c r="P909" s="52">
        <v>0</v>
      </c>
      <c r="Q909" s="52">
        <v>21</v>
      </c>
      <c r="R909" s="52"/>
      <c r="S909" s="52">
        <v>0</v>
      </c>
      <c r="T909" s="52">
        <v>0</v>
      </c>
      <c r="U909" s="52">
        <v>310</v>
      </c>
      <c r="V909" s="52">
        <f t="shared" si="43"/>
        <v>429.31248000000005</v>
      </c>
      <c r="W909" s="52">
        <f t="shared" si="42"/>
        <v>429.31248000000005</v>
      </c>
      <c r="X909" s="52">
        <v>0</v>
      </c>
      <c r="Y909" s="52">
        <v>0</v>
      </c>
    </row>
    <row r="910" spans="1:25" x14ac:dyDescent="0.25">
      <c r="A910" s="52">
        <v>2007</v>
      </c>
      <c r="B910" s="52" t="s">
        <v>99</v>
      </c>
      <c r="C910" s="52" t="s">
        <v>111</v>
      </c>
      <c r="D910" s="52">
        <v>24243</v>
      </c>
      <c r="E910" s="52">
        <v>31305</v>
      </c>
      <c r="F910" s="52">
        <v>27</v>
      </c>
      <c r="G910" s="52" t="s">
        <v>89</v>
      </c>
      <c r="H910" s="52">
        <v>73.352900000000005</v>
      </c>
      <c r="I910" s="52" t="s">
        <v>91</v>
      </c>
      <c r="J910" s="52" t="s">
        <v>71</v>
      </c>
      <c r="K910" s="52">
        <v>0.13800000000000001</v>
      </c>
      <c r="L910" s="52">
        <v>1</v>
      </c>
      <c r="M910" s="52">
        <v>1</v>
      </c>
      <c r="N910" s="52"/>
      <c r="O910" s="52">
        <v>0</v>
      </c>
      <c r="P910" s="52">
        <v>0</v>
      </c>
      <c r="Q910" s="52">
        <v>21</v>
      </c>
      <c r="R910" s="52"/>
      <c r="S910" s="52">
        <v>0</v>
      </c>
      <c r="T910" s="52">
        <v>0</v>
      </c>
      <c r="U910" s="52">
        <v>310</v>
      </c>
      <c r="V910" s="52">
        <f t="shared" si="43"/>
        <v>10.122700200000002</v>
      </c>
      <c r="W910" s="52">
        <f t="shared" si="42"/>
        <v>10.122700200000002</v>
      </c>
      <c r="X910" s="52">
        <v>0</v>
      </c>
      <c r="Y910" s="52">
        <v>0</v>
      </c>
    </row>
    <row r="911" spans="1:25" x14ac:dyDescent="0.25">
      <c r="A911" s="52">
        <v>2007</v>
      </c>
      <c r="B911" s="52" t="s">
        <v>99</v>
      </c>
      <c r="C911" s="52" t="s">
        <v>111</v>
      </c>
      <c r="D911" s="52">
        <v>24243</v>
      </c>
      <c r="E911" s="52">
        <v>31305</v>
      </c>
      <c r="F911" s="52">
        <v>27</v>
      </c>
      <c r="G911" s="52" t="s">
        <v>89</v>
      </c>
      <c r="H911" s="52">
        <v>101.29300000000001</v>
      </c>
      <c r="I911" s="52" t="s">
        <v>91</v>
      </c>
      <c r="J911" s="52" t="s">
        <v>71</v>
      </c>
      <c r="K911" s="52">
        <v>0.13800000000000001</v>
      </c>
      <c r="L911" s="52">
        <v>1</v>
      </c>
      <c r="M911" s="52">
        <v>1</v>
      </c>
      <c r="N911" s="52"/>
      <c r="O911" s="52">
        <v>0</v>
      </c>
      <c r="P911" s="52">
        <v>0</v>
      </c>
      <c r="Q911" s="52">
        <v>21</v>
      </c>
      <c r="R911" s="52"/>
      <c r="S911" s="52">
        <v>0</v>
      </c>
      <c r="T911" s="52">
        <v>0</v>
      </c>
      <c r="U911" s="52">
        <v>310</v>
      </c>
      <c r="V911" s="52">
        <f t="shared" si="43"/>
        <v>13.978434000000002</v>
      </c>
      <c r="W911" s="52">
        <f t="shared" si="42"/>
        <v>13.978434000000002</v>
      </c>
      <c r="X911" s="52">
        <v>0</v>
      </c>
      <c r="Y911" s="52">
        <v>0</v>
      </c>
    </row>
    <row r="912" spans="1:25" x14ac:dyDescent="0.25">
      <c r="A912" s="52">
        <v>2007</v>
      </c>
      <c r="B912" s="52" t="s">
        <v>99</v>
      </c>
      <c r="C912" s="52" t="s">
        <v>111</v>
      </c>
      <c r="D912" s="52">
        <v>24243</v>
      </c>
      <c r="E912" s="52">
        <v>31305</v>
      </c>
      <c r="F912" s="52">
        <v>27</v>
      </c>
      <c r="G912" s="52" t="s">
        <v>89</v>
      </c>
      <c r="H912" s="52">
        <v>5610</v>
      </c>
      <c r="I912" s="52" t="s">
        <v>91</v>
      </c>
      <c r="J912" s="52" t="s">
        <v>71</v>
      </c>
      <c r="K912" s="52">
        <v>0.13800000000000001</v>
      </c>
      <c r="L912" s="52">
        <v>1</v>
      </c>
      <c r="M912" s="52">
        <v>1</v>
      </c>
      <c r="N912" s="52"/>
      <c r="O912" s="52">
        <v>0</v>
      </c>
      <c r="P912" s="52">
        <v>0</v>
      </c>
      <c r="Q912" s="52">
        <v>21</v>
      </c>
      <c r="R912" s="52"/>
      <c r="S912" s="52">
        <v>0</v>
      </c>
      <c r="T912" s="52">
        <v>0</v>
      </c>
      <c r="U912" s="52">
        <v>310</v>
      </c>
      <c r="V912" s="52">
        <f t="shared" si="43"/>
        <v>774.18000000000006</v>
      </c>
      <c r="W912" s="52">
        <f t="shared" si="42"/>
        <v>774.18000000000006</v>
      </c>
      <c r="X912" s="52">
        <v>0</v>
      </c>
      <c r="Y912" s="52">
        <v>0</v>
      </c>
    </row>
    <row r="913" spans="1:25" x14ac:dyDescent="0.25">
      <c r="A913" s="52">
        <v>2007</v>
      </c>
      <c r="B913" s="52" t="s">
        <v>99</v>
      </c>
      <c r="C913" s="52" t="s">
        <v>111</v>
      </c>
      <c r="D913" s="52">
        <v>24243</v>
      </c>
      <c r="E913" s="52">
        <v>31305</v>
      </c>
      <c r="F913" s="52">
        <v>27</v>
      </c>
      <c r="G913" s="52" t="s">
        <v>89</v>
      </c>
      <c r="H913" s="52">
        <v>899.66200000000003</v>
      </c>
      <c r="I913" s="52" t="s">
        <v>91</v>
      </c>
      <c r="J913" s="52" t="s">
        <v>71</v>
      </c>
      <c r="K913" s="52">
        <v>0.13800000000000001</v>
      </c>
      <c r="L913" s="52">
        <v>1</v>
      </c>
      <c r="M913" s="52">
        <v>1</v>
      </c>
      <c r="N913" s="52"/>
      <c r="O913" s="52">
        <v>0</v>
      </c>
      <c r="P913" s="52">
        <v>0</v>
      </c>
      <c r="Q913" s="52">
        <v>21</v>
      </c>
      <c r="R913" s="52"/>
      <c r="S913" s="52">
        <v>0</v>
      </c>
      <c r="T913" s="52">
        <v>0</v>
      </c>
      <c r="U913" s="52">
        <v>310</v>
      </c>
      <c r="V913" s="52">
        <f t="shared" si="43"/>
        <v>124.15335600000002</v>
      </c>
      <c r="W913" s="52">
        <f t="shared" si="42"/>
        <v>124.15335600000002</v>
      </c>
      <c r="X913" s="52">
        <v>0</v>
      </c>
      <c r="Y913" s="52">
        <v>0</v>
      </c>
    </row>
    <row r="914" spans="1:25" x14ac:dyDescent="0.25">
      <c r="A914" s="52">
        <v>2007</v>
      </c>
      <c r="B914" s="52" t="s">
        <v>99</v>
      </c>
      <c r="C914" s="52" t="s">
        <v>111</v>
      </c>
      <c r="D914" s="52">
        <v>24243</v>
      </c>
      <c r="E914" s="52">
        <v>31305</v>
      </c>
      <c r="F914" s="52">
        <v>27</v>
      </c>
      <c r="G914" s="52" t="s">
        <v>89</v>
      </c>
      <c r="H914" s="52">
        <v>186</v>
      </c>
      <c r="I914" s="52" t="s">
        <v>91</v>
      </c>
      <c r="J914" s="52" t="s">
        <v>71</v>
      </c>
      <c r="K914" s="52">
        <v>0.13800000000000001</v>
      </c>
      <c r="L914" s="52">
        <v>1</v>
      </c>
      <c r="M914" s="52">
        <v>1</v>
      </c>
      <c r="N914" s="52"/>
      <c r="O914" s="52">
        <v>0</v>
      </c>
      <c r="P914" s="52">
        <v>0</v>
      </c>
      <c r="Q914" s="52">
        <v>21</v>
      </c>
      <c r="R914" s="52"/>
      <c r="S914" s="52">
        <v>0</v>
      </c>
      <c r="T914" s="52">
        <v>0</v>
      </c>
      <c r="U914" s="52">
        <v>310</v>
      </c>
      <c r="V914" s="52">
        <f t="shared" si="43"/>
        <v>25.668000000000003</v>
      </c>
      <c r="W914" s="52">
        <f t="shared" si="42"/>
        <v>25.668000000000003</v>
      </c>
      <c r="X914" s="52">
        <v>0</v>
      </c>
      <c r="Y914" s="52">
        <v>0</v>
      </c>
    </row>
    <row r="915" spans="1:25" x14ac:dyDescent="0.25">
      <c r="A915" s="52">
        <v>2007</v>
      </c>
      <c r="B915" s="52" t="s">
        <v>99</v>
      </c>
      <c r="C915" s="52" t="s">
        <v>111</v>
      </c>
      <c r="D915" s="52">
        <v>24243</v>
      </c>
      <c r="E915" s="52">
        <v>31305</v>
      </c>
      <c r="F915" s="52">
        <v>27</v>
      </c>
      <c r="G915" s="52" t="s">
        <v>89</v>
      </c>
      <c r="H915" s="52">
        <v>238</v>
      </c>
      <c r="I915" s="52" t="s">
        <v>91</v>
      </c>
      <c r="J915" s="52" t="s">
        <v>71</v>
      </c>
      <c r="K915" s="52">
        <v>0.13800000000000001</v>
      </c>
      <c r="L915" s="52">
        <v>1</v>
      </c>
      <c r="M915" s="52">
        <v>1</v>
      </c>
      <c r="N915" s="52"/>
      <c r="O915" s="52">
        <v>0</v>
      </c>
      <c r="P915" s="52">
        <v>0</v>
      </c>
      <c r="Q915" s="52">
        <v>21</v>
      </c>
      <c r="R915" s="52"/>
      <c r="S915" s="52">
        <v>0</v>
      </c>
      <c r="T915" s="52">
        <v>0</v>
      </c>
      <c r="U915" s="52">
        <v>310</v>
      </c>
      <c r="V915" s="52">
        <f t="shared" si="43"/>
        <v>32.844000000000001</v>
      </c>
      <c r="W915" s="52">
        <f t="shared" si="42"/>
        <v>32.844000000000001</v>
      </c>
      <c r="X915" s="52">
        <v>0</v>
      </c>
      <c r="Y915" s="52">
        <v>0</v>
      </c>
    </row>
    <row r="916" spans="1:25" x14ac:dyDescent="0.25">
      <c r="A916" s="52">
        <v>2007</v>
      </c>
      <c r="B916" s="52" t="s">
        <v>99</v>
      </c>
      <c r="C916" s="52" t="s">
        <v>111</v>
      </c>
      <c r="D916" s="52">
        <v>24243</v>
      </c>
      <c r="E916" s="52">
        <v>31305</v>
      </c>
      <c r="F916" s="52">
        <v>27</v>
      </c>
      <c r="G916" s="52" t="s">
        <v>89</v>
      </c>
      <c r="H916" s="52">
        <v>83.64</v>
      </c>
      <c r="I916" s="52" t="s">
        <v>91</v>
      </c>
      <c r="J916" s="52" t="s">
        <v>71</v>
      </c>
      <c r="K916" s="52">
        <v>0.13800000000000001</v>
      </c>
      <c r="L916" s="52">
        <v>1</v>
      </c>
      <c r="M916" s="52">
        <v>1</v>
      </c>
      <c r="N916" s="52"/>
      <c r="O916" s="52">
        <v>0</v>
      </c>
      <c r="P916" s="52">
        <v>0</v>
      </c>
      <c r="Q916" s="52">
        <v>21</v>
      </c>
      <c r="R916" s="52"/>
      <c r="S916" s="52">
        <v>0</v>
      </c>
      <c r="T916" s="52">
        <v>0</v>
      </c>
      <c r="U916" s="52">
        <v>310</v>
      </c>
      <c r="V916" s="52">
        <f t="shared" si="43"/>
        <v>11.542320000000002</v>
      </c>
      <c r="W916" s="52">
        <f t="shared" si="42"/>
        <v>11.542320000000002</v>
      </c>
      <c r="X916" s="52">
        <v>0</v>
      </c>
      <c r="Y916" s="52">
        <v>0</v>
      </c>
    </row>
    <row r="917" spans="1:25" x14ac:dyDescent="0.25">
      <c r="A917" s="52">
        <v>2007</v>
      </c>
      <c r="B917" s="52" t="s">
        <v>99</v>
      </c>
      <c r="C917" s="52" t="s">
        <v>111</v>
      </c>
      <c r="D917" s="52">
        <v>24243</v>
      </c>
      <c r="E917" s="52">
        <v>31305</v>
      </c>
      <c r="F917" s="52">
        <v>27</v>
      </c>
      <c r="G917" s="52" t="s">
        <v>89</v>
      </c>
      <c r="H917" s="52">
        <v>15462</v>
      </c>
      <c r="I917" s="52" t="s">
        <v>91</v>
      </c>
      <c r="J917" s="52" t="s">
        <v>71</v>
      </c>
      <c r="K917" s="52">
        <v>0.13800000000000001</v>
      </c>
      <c r="L917" s="52">
        <v>1</v>
      </c>
      <c r="M917" s="52">
        <v>1</v>
      </c>
      <c r="N917" s="52"/>
      <c r="O917" s="52">
        <v>0</v>
      </c>
      <c r="P917" s="52">
        <v>0</v>
      </c>
      <c r="Q917" s="52">
        <v>21</v>
      </c>
      <c r="R917" s="52"/>
      <c r="S917" s="52">
        <v>0</v>
      </c>
      <c r="T917" s="52">
        <v>0</v>
      </c>
      <c r="U917" s="52">
        <v>310</v>
      </c>
      <c r="V917" s="52">
        <f t="shared" si="43"/>
        <v>2133.7560000000003</v>
      </c>
      <c r="W917" s="52">
        <f t="shared" si="42"/>
        <v>2133.7560000000003</v>
      </c>
      <c r="X917" s="52">
        <v>0</v>
      </c>
      <c r="Y917" s="52">
        <v>0</v>
      </c>
    </row>
    <row r="918" spans="1:25" x14ac:dyDescent="0.25">
      <c r="A918" s="52">
        <v>2007</v>
      </c>
      <c r="B918" s="52" t="s">
        <v>99</v>
      </c>
      <c r="C918" s="52" t="s">
        <v>111</v>
      </c>
      <c r="D918" s="52">
        <v>24243</v>
      </c>
      <c r="E918" s="52">
        <v>31305</v>
      </c>
      <c r="F918" s="52">
        <v>27</v>
      </c>
      <c r="G918" s="52" t="s">
        <v>89</v>
      </c>
      <c r="H918" s="52">
        <v>1.7155</v>
      </c>
      <c r="I918" s="52" t="s">
        <v>91</v>
      </c>
      <c r="J918" s="52" t="s">
        <v>71</v>
      </c>
      <c r="K918" s="52">
        <v>0.13800000000000001</v>
      </c>
      <c r="L918" s="52">
        <v>1</v>
      </c>
      <c r="M918" s="52">
        <v>1</v>
      </c>
      <c r="N918" s="52"/>
      <c r="O918" s="52">
        <v>0</v>
      </c>
      <c r="P918" s="52">
        <v>0</v>
      </c>
      <c r="Q918" s="52">
        <v>21</v>
      </c>
      <c r="R918" s="52"/>
      <c r="S918" s="52">
        <v>0</v>
      </c>
      <c r="T918" s="52">
        <v>0</v>
      </c>
      <c r="U918" s="52">
        <v>310</v>
      </c>
      <c r="V918" s="52">
        <f t="shared" si="43"/>
        <v>0.23673900000000003</v>
      </c>
      <c r="W918" s="52">
        <f t="shared" si="42"/>
        <v>0.23673900000000003</v>
      </c>
      <c r="X918" s="52">
        <v>0</v>
      </c>
      <c r="Y918" s="52">
        <v>0</v>
      </c>
    </row>
    <row r="919" spans="1:25" x14ac:dyDescent="0.25">
      <c r="A919" s="52">
        <v>2007</v>
      </c>
      <c r="B919" s="52" t="s">
        <v>99</v>
      </c>
      <c r="C919" s="52" t="s">
        <v>111</v>
      </c>
      <c r="D919" s="52">
        <v>24243</v>
      </c>
      <c r="E919" s="52">
        <v>31305</v>
      </c>
      <c r="F919" s="52">
        <v>27</v>
      </c>
      <c r="G919" s="52" t="s">
        <v>89</v>
      </c>
      <c r="H919" s="52">
        <v>53</v>
      </c>
      <c r="I919" s="52" t="s">
        <v>91</v>
      </c>
      <c r="J919" s="52" t="s">
        <v>71</v>
      </c>
      <c r="K919" s="52">
        <v>0.13800000000000001</v>
      </c>
      <c r="L919" s="52">
        <v>1</v>
      </c>
      <c r="M919" s="52">
        <v>1</v>
      </c>
      <c r="N919" s="52"/>
      <c r="O919" s="52">
        <v>0</v>
      </c>
      <c r="P919" s="52">
        <v>0</v>
      </c>
      <c r="Q919" s="52">
        <v>21</v>
      </c>
      <c r="R919" s="52"/>
      <c r="S919" s="52">
        <v>0</v>
      </c>
      <c r="T919" s="52">
        <v>0</v>
      </c>
      <c r="U919" s="52">
        <v>310</v>
      </c>
      <c r="V919" s="52">
        <f t="shared" si="43"/>
        <v>7.3140000000000009</v>
      </c>
      <c r="W919" s="52">
        <f t="shared" si="42"/>
        <v>7.3140000000000009</v>
      </c>
      <c r="X919" s="52">
        <v>0</v>
      </c>
      <c r="Y919" s="52">
        <v>0</v>
      </c>
    </row>
    <row r="920" spans="1:25" x14ac:dyDescent="0.25">
      <c r="A920" s="52">
        <v>2007</v>
      </c>
      <c r="B920" s="52" t="s">
        <v>99</v>
      </c>
      <c r="C920" s="52" t="s">
        <v>111</v>
      </c>
      <c r="D920" s="52">
        <v>24243</v>
      </c>
      <c r="E920" s="52">
        <v>31305</v>
      </c>
      <c r="F920" s="52">
        <v>27</v>
      </c>
      <c r="G920" s="52" t="s">
        <v>89</v>
      </c>
      <c r="H920" s="52">
        <v>1439</v>
      </c>
      <c r="I920" s="52" t="s">
        <v>91</v>
      </c>
      <c r="J920" s="52" t="s">
        <v>71</v>
      </c>
      <c r="K920" s="52">
        <v>0.13800000000000001</v>
      </c>
      <c r="L920" s="52">
        <v>1</v>
      </c>
      <c r="M920" s="52">
        <v>1</v>
      </c>
      <c r="N920" s="52"/>
      <c r="O920" s="52">
        <v>0</v>
      </c>
      <c r="P920" s="52">
        <v>0</v>
      </c>
      <c r="Q920" s="52">
        <v>21</v>
      </c>
      <c r="R920" s="52"/>
      <c r="S920" s="52">
        <v>0</v>
      </c>
      <c r="T920" s="52">
        <v>0</v>
      </c>
      <c r="U920" s="52">
        <v>310</v>
      </c>
      <c r="V920" s="52">
        <f t="shared" si="43"/>
        <v>198.58200000000002</v>
      </c>
      <c r="W920" s="52">
        <f t="shared" si="42"/>
        <v>198.58200000000002</v>
      </c>
      <c r="X920" s="52">
        <v>0</v>
      </c>
      <c r="Y920" s="52">
        <v>0</v>
      </c>
    </row>
    <row r="921" spans="1:25" x14ac:dyDescent="0.25">
      <c r="A921" s="52">
        <v>2007</v>
      </c>
      <c r="B921" s="52" t="s">
        <v>99</v>
      </c>
      <c r="C921" s="52" t="s">
        <v>111</v>
      </c>
      <c r="D921" s="52">
        <v>24243</v>
      </c>
      <c r="E921" s="52">
        <v>31305</v>
      </c>
      <c r="F921" s="52">
        <v>27</v>
      </c>
      <c r="G921" s="52" t="s">
        <v>89</v>
      </c>
      <c r="H921" s="52">
        <v>80</v>
      </c>
      <c r="I921" s="52" t="s">
        <v>91</v>
      </c>
      <c r="J921" s="52" t="s">
        <v>71</v>
      </c>
      <c r="K921" s="52">
        <v>0.13800000000000001</v>
      </c>
      <c r="L921" s="52">
        <v>1</v>
      </c>
      <c r="M921" s="52">
        <v>1</v>
      </c>
      <c r="N921" s="52"/>
      <c r="O921" s="52">
        <v>0</v>
      </c>
      <c r="P921" s="52">
        <v>0</v>
      </c>
      <c r="Q921" s="52">
        <v>21</v>
      </c>
      <c r="R921" s="52"/>
      <c r="S921" s="52">
        <v>0</v>
      </c>
      <c r="T921" s="52">
        <v>0</v>
      </c>
      <c r="U921" s="52">
        <v>310</v>
      </c>
      <c r="V921" s="52">
        <f t="shared" si="43"/>
        <v>11.040000000000001</v>
      </c>
      <c r="W921" s="52">
        <f t="shared" si="42"/>
        <v>11.040000000000001</v>
      </c>
      <c r="X921" s="52">
        <v>0</v>
      </c>
      <c r="Y921" s="52">
        <v>0</v>
      </c>
    </row>
    <row r="922" spans="1:25" x14ac:dyDescent="0.25">
      <c r="A922" s="52">
        <v>2007</v>
      </c>
      <c r="B922" s="52" t="s">
        <v>99</v>
      </c>
      <c r="C922" s="52" t="s">
        <v>111</v>
      </c>
      <c r="D922" s="52">
        <v>24243</v>
      </c>
      <c r="E922" s="52">
        <v>31305</v>
      </c>
      <c r="F922" s="52">
        <v>27</v>
      </c>
      <c r="G922" s="52" t="s">
        <v>89</v>
      </c>
      <c r="H922" s="52">
        <v>157.88399999999999</v>
      </c>
      <c r="I922" s="52" t="s">
        <v>91</v>
      </c>
      <c r="J922" s="52" t="s">
        <v>71</v>
      </c>
      <c r="K922" s="52">
        <v>0.13800000000000001</v>
      </c>
      <c r="L922" s="52">
        <v>1</v>
      </c>
      <c r="M922" s="52">
        <v>1</v>
      </c>
      <c r="N922" s="52"/>
      <c r="O922" s="52">
        <v>0</v>
      </c>
      <c r="P922" s="52">
        <v>0</v>
      </c>
      <c r="Q922" s="52">
        <v>21</v>
      </c>
      <c r="R922" s="52"/>
      <c r="S922" s="52">
        <v>0</v>
      </c>
      <c r="T922" s="52">
        <v>0</v>
      </c>
      <c r="U922" s="52">
        <v>310</v>
      </c>
      <c r="V922" s="52">
        <f t="shared" si="43"/>
        <v>21.787991999999999</v>
      </c>
      <c r="W922" s="52">
        <f t="shared" si="42"/>
        <v>21.787991999999999</v>
      </c>
      <c r="X922" s="52">
        <v>0</v>
      </c>
      <c r="Y922" s="52">
        <v>0</v>
      </c>
    </row>
    <row r="923" spans="1:25" x14ac:dyDescent="0.25">
      <c r="A923" s="52">
        <v>2007</v>
      </c>
      <c r="B923" s="52" t="s">
        <v>99</v>
      </c>
      <c r="C923" s="52" t="s">
        <v>111</v>
      </c>
      <c r="D923" s="52">
        <v>24243</v>
      </c>
      <c r="E923" s="52">
        <v>31305</v>
      </c>
      <c r="F923" s="52">
        <v>27</v>
      </c>
      <c r="G923" s="52" t="s">
        <v>89</v>
      </c>
      <c r="H923" s="52">
        <v>602.67420000000004</v>
      </c>
      <c r="I923" s="52" t="s">
        <v>91</v>
      </c>
      <c r="J923" s="52" t="s">
        <v>71</v>
      </c>
      <c r="K923" s="52">
        <v>0.13800000000000001</v>
      </c>
      <c r="L923" s="52">
        <v>1</v>
      </c>
      <c r="M923" s="52">
        <v>1</v>
      </c>
      <c r="N923" s="52"/>
      <c r="O923" s="52">
        <v>0</v>
      </c>
      <c r="P923" s="52">
        <v>0</v>
      </c>
      <c r="Q923" s="52">
        <v>21</v>
      </c>
      <c r="R923" s="52"/>
      <c r="S923" s="52">
        <v>0</v>
      </c>
      <c r="T923" s="52">
        <v>0</v>
      </c>
      <c r="U923" s="52">
        <v>310</v>
      </c>
      <c r="V923" s="52">
        <f t="shared" si="43"/>
        <v>83.169039600000019</v>
      </c>
      <c r="W923" s="52">
        <f t="shared" si="42"/>
        <v>83.169039600000019</v>
      </c>
      <c r="X923" s="52">
        <v>0</v>
      </c>
      <c r="Y923" s="52">
        <v>0</v>
      </c>
    </row>
    <row r="924" spans="1:25" x14ac:dyDescent="0.25">
      <c r="A924" s="52">
        <v>2007</v>
      </c>
      <c r="B924" s="52" t="s">
        <v>99</v>
      </c>
      <c r="C924" s="52" t="s">
        <v>111</v>
      </c>
      <c r="D924" s="52">
        <v>24243</v>
      </c>
      <c r="E924" s="52">
        <v>31305</v>
      </c>
      <c r="F924" s="52">
        <v>27</v>
      </c>
      <c r="G924" s="52" t="s">
        <v>89</v>
      </c>
      <c r="H924" s="52">
        <v>19.19988</v>
      </c>
      <c r="I924" s="52" t="s">
        <v>91</v>
      </c>
      <c r="J924" s="52" t="s">
        <v>71</v>
      </c>
      <c r="K924" s="52">
        <v>0.13800000000000001</v>
      </c>
      <c r="L924" s="52">
        <v>1</v>
      </c>
      <c r="M924" s="52">
        <v>1</v>
      </c>
      <c r="N924" s="52"/>
      <c r="O924" s="52">
        <v>0</v>
      </c>
      <c r="P924" s="52">
        <v>0</v>
      </c>
      <c r="Q924" s="52">
        <v>21</v>
      </c>
      <c r="R924" s="52"/>
      <c r="S924" s="52">
        <v>0</v>
      </c>
      <c r="T924" s="52">
        <v>0</v>
      </c>
      <c r="U924" s="52">
        <v>310</v>
      </c>
      <c r="V924" s="52">
        <f t="shared" si="43"/>
        <v>2.6495834400000002</v>
      </c>
      <c r="W924" s="52">
        <f t="shared" si="42"/>
        <v>2.6495834400000002</v>
      </c>
      <c r="X924" s="52">
        <v>0</v>
      </c>
      <c r="Y924" s="52">
        <v>0</v>
      </c>
    </row>
    <row r="925" spans="1:25" x14ac:dyDescent="0.25">
      <c r="A925" s="52">
        <v>2007</v>
      </c>
      <c r="B925" s="52" t="s">
        <v>99</v>
      </c>
      <c r="C925" s="52" t="s">
        <v>111</v>
      </c>
      <c r="D925" s="52">
        <v>24243</v>
      </c>
      <c r="E925" s="52">
        <v>31305</v>
      </c>
      <c r="F925" s="52">
        <v>27</v>
      </c>
      <c r="G925" s="52" t="s">
        <v>89</v>
      </c>
      <c r="H925" s="52">
        <v>349.32</v>
      </c>
      <c r="I925" s="52" t="s">
        <v>91</v>
      </c>
      <c r="J925" s="52" t="s">
        <v>71</v>
      </c>
      <c r="K925" s="52">
        <v>0.13800000000000001</v>
      </c>
      <c r="L925" s="52">
        <v>1</v>
      </c>
      <c r="M925" s="52">
        <v>1</v>
      </c>
      <c r="N925" s="52"/>
      <c r="O925" s="52">
        <v>0</v>
      </c>
      <c r="P925" s="52">
        <v>0</v>
      </c>
      <c r="Q925" s="52">
        <v>21</v>
      </c>
      <c r="R925" s="52"/>
      <c r="S925" s="52">
        <v>0</v>
      </c>
      <c r="T925" s="52">
        <v>0</v>
      </c>
      <c r="U925" s="52">
        <v>310</v>
      </c>
      <c r="V925" s="52">
        <f t="shared" si="43"/>
        <v>48.206160000000004</v>
      </c>
      <c r="W925" s="52">
        <f t="shared" si="42"/>
        <v>48.206160000000004</v>
      </c>
      <c r="X925" s="52">
        <v>0</v>
      </c>
      <c r="Y925" s="52">
        <v>0</v>
      </c>
    </row>
    <row r="926" spans="1:25" x14ac:dyDescent="0.25">
      <c r="A926" s="52">
        <v>2007</v>
      </c>
      <c r="B926" s="52" t="s">
        <v>99</v>
      </c>
      <c r="C926" s="52" t="s">
        <v>111</v>
      </c>
      <c r="D926" s="52">
        <v>24243</v>
      </c>
      <c r="E926" s="52">
        <v>31305</v>
      </c>
      <c r="F926" s="52">
        <v>27</v>
      </c>
      <c r="G926" s="52" t="s">
        <v>89</v>
      </c>
      <c r="H926" s="52">
        <v>8920</v>
      </c>
      <c r="I926" s="52" t="s">
        <v>91</v>
      </c>
      <c r="J926" s="52" t="s">
        <v>71</v>
      </c>
      <c r="K926" s="52">
        <v>0.13800000000000001</v>
      </c>
      <c r="L926" s="52">
        <v>1</v>
      </c>
      <c r="M926" s="52">
        <v>1</v>
      </c>
      <c r="N926" s="52"/>
      <c r="O926" s="52">
        <v>0</v>
      </c>
      <c r="P926" s="52">
        <v>0</v>
      </c>
      <c r="Q926" s="52">
        <v>21</v>
      </c>
      <c r="R926" s="52"/>
      <c r="S926" s="52">
        <v>0</v>
      </c>
      <c r="T926" s="52">
        <v>0</v>
      </c>
      <c r="U926" s="52">
        <v>310</v>
      </c>
      <c r="V926" s="52">
        <f t="shared" si="43"/>
        <v>1230.96</v>
      </c>
      <c r="W926" s="52">
        <f t="shared" si="42"/>
        <v>1230.96</v>
      </c>
      <c r="X926" s="52">
        <v>0</v>
      </c>
      <c r="Y926" s="52">
        <v>0</v>
      </c>
    </row>
    <row r="927" spans="1:25" x14ac:dyDescent="0.25">
      <c r="A927" s="52">
        <v>2007</v>
      </c>
      <c r="B927" s="52" t="s">
        <v>99</v>
      </c>
      <c r="C927" s="52" t="s">
        <v>111</v>
      </c>
      <c r="D927" s="52">
        <v>24243</v>
      </c>
      <c r="E927" s="52">
        <v>31305</v>
      </c>
      <c r="F927" s="52">
        <v>27</v>
      </c>
      <c r="G927" s="52" t="s">
        <v>89</v>
      </c>
      <c r="H927" s="52">
        <v>528.00660000000005</v>
      </c>
      <c r="I927" s="52" t="s">
        <v>91</v>
      </c>
      <c r="J927" s="52" t="s">
        <v>71</v>
      </c>
      <c r="K927" s="52">
        <v>0.13800000000000001</v>
      </c>
      <c r="L927" s="52">
        <v>1</v>
      </c>
      <c r="M927" s="52">
        <v>1</v>
      </c>
      <c r="N927" s="52"/>
      <c r="O927" s="52">
        <v>0</v>
      </c>
      <c r="P927" s="52">
        <v>0</v>
      </c>
      <c r="Q927" s="52">
        <v>21</v>
      </c>
      <c r="R927" s="52"/>
      <c r="S927" s="52">
        <v>0</v>
      </c>
      <c r="T927" s="52">
        <v>0</v>
      </c>
      <c r="U927" s="52">
        <v>310</v>
      </c>
      <c r="V927" s="52">
        <f t="shared" si="43"/>
        <v>72.864910800000018</v>
      </c>
      <c r="W927" s="52">
        <f t="shared" si="42"/>
        <v>72.864910800000018</v>
      </c>
      <c r="X927" s="52">
        <v>0</v>
      </c>
      <c r="Y927" s="52">
        <v>0</v>
      </c>
    </row>
    <row r="928" spans="1:25" x14ac:dyDescent="0.25">
      <c r="A928" s="52">
        <v>2007</v>
      </c>
      <c r="B928" s="52" t="s">
        <v>99</v>
      </c>
      <c r="C928" s="52" t="s">
        <v>111</v>
      </c>
      <c r="D928" s="52">
        <v>24243</v>
      </c>
      <c r="E928" s="52">
        <v>31305</v>
      </c>
      <c r="F928" s="52">
        <v>27</v>
      </c>
      <c r="G928" s="52" t="s">
        <v>89</v>
      </c>
      <c r="H928" s="52">
        <v>27139</v>
      </c>
      <c r="I928" s="52" t="s">
        <v>91</v>
      </c>
      <c r="J928" s="52" t="s">
        <v>71</v>
      </c>
      <c r="K928" s="52">
        <v>0.13800000000000001</v>
      </c>
      <c r="L928" s="52">
        <v>1</v>
      </c>
      <c r="M928" s="52">
        <v>1</v>
      </c>
      <c r="N928" s="52"/>
      <c r="O928" s="52">
        <v>0</v>
      </c>
      <c r="P928" s="52">
        <v>0</v>
      </c>
      <c r="Q928" s="52">
        <v>21</v>
      </c>
      <c r="R928" s="52"/>
      <c r="S928" s="52">
        <v>0</v>
      </c>
      <c r="T928" s="52">
        <v>0</v>
      </c>
      <c r="U928" s="52">
        <v>310</v>
      </c>
      <c r="V928" s="52">
        <f t="shared" si="43"/>
        <v>3745.1820000000002</v>
      </c>
      <c r="W928" s="52">
        <f t="shared" si="42"/>
        <v>3745.1820000000002</v>
      </c>
      <c r="X928" s="52">
        <v>0</v>
      </c>
      <c r="Y928" s="52">
        <v>0</v>
      </c>
    </row>
    <row r="929" spans="1:25" x14ac:dyDescent="0.25">
      <c r="A929" s="52">
        <v>2007</v>
      </c>
      <c r="B929" s="52" t="s">
        <v>99</v>
      </c>
      <c r="C929" s="52" t="s">
        <v>111</v>
      </c>
      <c r="D929" s="52">
        <v>24243</v>
      </c>
      <c r="E929" s="52">
        <v>31305</v>
      </c>
      <c r="F929" s="52">
        <v>27</v>
      </c>
      <c r="G929" s="52" t="s">
        <v>89</v>
      </c>
      <c r="H929" s="52">
        <v>7336.6149999999998</v>
      </c>
      <c r="I929" s="52" t="s">
        <v>91</v>
      </c>
      <c r="J929" s="52" t="s">
        <v>71</v>
      </c>
      <c r="K929" s="52">
        <v>0.13800000000000001</v>
      </c>
      <c r="L929" s="52">
        <v>1</v>
      </c>
      <c r="M929" s="52">
        <v>1</v>
      </c>
      <c r="N929" s="52"/>
      <c r="O929" s="52">
        <v>0</v>
      </c>
      <c r="P929" s="52">
        <v>0</v>
      </c>
      <c r="Q929" s="52">
        <v>21</v>
      </c>
      <c r="R929" s="52"/>
      <c r="S929" s="52">
        <v>0</v>
      </c>
      <c r="T929" s="52">
        <v>0</v>
      </c>
      <c r="U929" s="52">
        <v>310</v>
      </c>
      <c r="V929" s="52">
        <f t="shared" si="43"/>
        <v>1012.4528700000001</v>
      </c>
      <c r="W929" s="52">
        <f t="shared" si="42"/>
        <v>1012.4528700000001</v>
      </c>
      <c r="X929" s="52">
        <v>0</v>
      </c>
      <c r="Y929" s="52">
        <v>0</v>
      </c>
    </row>
    <row r="930" spans="1:25" x14ac:dyDescent="0.25">
      <c r="A930" s="52">
        <v>2007</v>
      </c>
      <c r="B930" s="52" t="s">
        <v>99</v>
      </c>
      <c r="C930" s="52" t="s">
        <v>111</v>
      </c>
      <c r="D930" s="52">
        <v>24243</v>
      </c>
      <c r="E930" s="52">
        <v>31305</v>
      </c>
      <c r="F930" s="52">
        <v>27</v>
      </c>
      <c r="G930" s="52" t="s">
        <v>89</v>
      </c>
      <c r="H930" s="52">
        <v>336</v>
      </c>
      <c r="I930" s="52" t="s">
        <v>91</v>
      </c>
      <c r="J930" s="52" t="s">
        <v>71</v>
      </c>
      <c r="K930" s="52">
        <v>0.13800000000000001</v>
      </c>
      <c r="L930" s="52">
        <v>1</v>
      </c>
      <c r="M930" s="52">
        <v>1</v>
      </c>
      <c r="N930" s="52"/>
      <c r="O930" s="52">
        <v>0</v>
      </c>
      <c r="P930" s="52">
        <v>0</v>
      </c>
      <c r="Q930" s="52">
        <v>21</v>
      </c>
      <c r="R930" s="52"/>
      <c r="S930" s="52">
        <v>0</v>
      </c>
      <c r="T930" s="52">
        <v>0</v>
      </c>
      <c r="U930" s="52">
        <v>310</v>
      </c>
      <c r="V930" s="52">
        <f t="shared" si="43"/>
        <v>46.368000000000002</v>
      </c>
      <c r="W930" s="52">
        <f t="shared" si="42"/>
        <v>46.368000000000002</v>
      </c>
      <c r="X930" s="52">
        <v>0</v>
      </c>
      <c r="Y930" s="52">
        <v>0</v>
      </c>
    </row>
    <row r="931" spans="1:25" x14ac:dyDescent="0.25">
      <c r="A931" s="52">
        <v>2007</v>
      </c>
      <c r="B931" s="52" t="s">
        <v>99</v>
      </c>
      <c r="C931" s="52" t="s">
        <v>111</v>
      </c>
      <c r="D931" s="52">
        <v>24243</v>
      </c>
      <c r="E931" s="52">
        <v>31305</v>
      </c>
      <c r="F931" s="52">
        <v>27</v>
      </c>
      <c r="G931" s="52" t="s">
        <v>89</v>
      </c>
      <c r="H931" s="52">
        <v>1987</v>
      </c>
      <c r="I931" s="52" t="s">
        <v>91</v>
      </c>
      <c r="J931" s="52" t="s">
        <v>71</v>
      </c>
      <c r="K931" s="52">
        <v>0.13800000000000001</v>
      </c>
      <c r="L931" s="52">
        <v>1</v>
      </c>
      <c r="M931" s="52">
        <v>1</v>
      </c>
      <c r="N931" s="52"/>
      <c r="O931" s="52">
        <v>0</v>
      </c>
      <c r="P931" s="52">
        <v>0</v>
      </c>
      <c r="Q931" s="52">
        <v>21</v>
      </c>
      <c r="R931" s="52"/>
      <c r="S931" s="52">
        <v>0</v>
      </c>
      <c r="T931" s="52">
        <v>0</v>
      </c>
      <c r="U931" s="52">
        <v>310</v>
      </c>
      <c r="V931" s="52">
        <f t="shared" si="43"/>
        <v>274.20600000000002</v>
      </c>
      <c r="W931" s="52">
        <f t="shared" si="42"/>
        <v>274.20600000000002</v>
      </c>
      <c r="X931" s="52">
        <v>0</v>
      </c>
      <c r="Y931" s="52">
        <v>0</v>
      </c>
    </row>
    <row r="932" spans="1:25" x14ac:dyDescent="0.25">
      <c r="A932" s="52">
        <v>2007</v>
      </c>
      <c r="B932" s="52" t="s">
        <v>99</v>
      </c>
      <c r="C932" s="52" t="s">
        <v>111</v>
      </c>
      <c r="D932" s="52">
        <v>24243</v>
      </c>
      <c r="E932" s="52">
        <v>31305</v>
      </c>
      <c r="F932" s="52">
        <v>27</v>
      </c>
      <c r="G932" s="52" t="s">
        <v>89</v>
      </c>
      <c r="H932" s="52">
        <v>470.4</v>
      </c>
      <c r="I932" s="52" t="s">
        <v>91</v>
      </c>
      <c r="J932" s="52" t="s">
        <v>71</v>
      </c>
      <c r="K932" s="52">
        <v>0.13800000000000001</v>
      </c>
      <c r="L932" s="52">
        <v>1</v>
      </c>
      <c r="M932" s="52">
        <v>1</v>
      </c>
      <c r="N932" s="52"/>
      <c r="O932" s="52">
        <v>0</v>
      </c>
      <c r="P932" s="52">
        <v>0</v>
      </c>
      <c r="Q932" s="52">
        <v>21</v>
      </c>
      <c r="R932" s="52"/>
      <c r="S932" s="52">
        <v>0</v>
      </c>
      <c r="T932" s="52">
        <v>0</v>
      </c>
      <c r="U932" s="52">
        <v>310</v>
      </c>
      <c r="V932" s="52">
        <f t="shared" si="43"/>
        <v>64.915199999999999</v>
      </c>
      <c r="W932" s="52">
        <f t="shared" si="42"/>
        <v>64.915199999999999</v>
      </c>
      <c r="X932" s="52">
        <v>0</v>
      </c>
      <c r="Y932" s="52">
        <v>0</v>
      </c>
    </row>
    <row r="933" spans="1:25" x14ac:dyDescent="0.25">
      <c r="A933" s="52">
        <v>2007</v>
      </c>
      <c r="B933" s="52" t="s">
        <v>99</v>
      </c>
      <c r="C933" s="52" t="s">
        <v>111</v>
      </c>
      <c r="D933" s="52">
        <v>24243</v>
      </c>
      <c r="E933" s="52">
        <v>31305</v>
      </c>
      <c r="F933" s="52">
        <v>27</v>
      </c>
      <c r="G933" s="52" t="s">
        <v>89</v>
      </c>
      <c r="H933" s="52">
        <v>12200000</v>
      </c>
      <c r="I933" s="52" t="s">
        <v>91</v>
      </c>
      <c r="J933" s="52" t="s">
        <v>71</v>
      </c>
      <c r="K933" s="52">
        <v>0.13800000000000001</v>
      </c>
      <c r="L933" s="52">
        <v>1</v>
      </c>
      <c r="M933" s="52">
        <v>1</v>
      </c>
      <c r="N933" s="52"/>
      <c r="O933" s="52">
        <v>0</v>
      </c>
      <c r="P933" s="52">
        <v>0</v>
      </c>
      <c r="Q933" s="52">
        <v>21</v>
      </c>
      <c r="R933" s="52"/>
      <c r="S933" s="52">
        <v>0</v>
      </c>
      <c r="T933" s="52">
        <v>0</v>
      </c>
      <c r="U933" s="52">
        <v>310</v>
      </c>
      <c r="V933" s="52">
        <f t="shared" si="43"/>
        <v>1683600.0000000002</v>
      </c>
      <c r="W933" s="52">
        <f t="shared" si="42"/>
        <v>1683600.0000000002</v>
      </c>
      <c r="X933" s="52">
        <v>0</v>
      </c>
      <c r="Y933" s="52">
        <v>0</v>
      </c>
    </row>
    <row r="934" spans="1:25" x14ac:dyDescent="0.25">
      <c r="A934" s="52">
        <v>2007</v>
      </c>
      <c r="B934" s="52" t="s">
        <v>99</v>
      </c>
      <c r="C934" s="52" t="s">
        <v>111</v>
      </c>
      <c r="D934" s="52">
        <v>24243</v>
      </c>
      <c r="E934" s="52">
        <v>31305</v>
      </c>
      <c r="F934" s="52">
        <v>27</v>
      </c>
      <c r="G934" s="52" t="s">
        <v>89</v>
      </c>
      <c r="H934" s="52">
        <v>192.4</v>
      </c>
      <c r="I934" s="52" t="s">
        <v>91</v>
      </c>
      <c r="J934" s="52" t="s">
        <v>71</v>
      </c>
      <c r="K934" s="52">
        <v>0.13800000000000001</v>
      </c>
      <c r="L934" s="52">
        <v>1</v>
      </c>
      <c r="M934" s="52">
        <v>1</v>
      </c>
      <c r="N934" s="52"/>
      <c r="O934" s="52">
        <v>0</v>
      </c>
      <c r="P934" s="52">
        <v>0</v>
      </c>
      <c r="Q934" s="52">
        <v>21</v>
      </c>
      <c r="R934" s="52"/>
      <c r="S934" s="52">
        <v>0</v>
      </c>
      <c r="T934" s="52">
        <v>0</v>
      </c>
      <c r="U934" s="52">
        <v>310</v>
      </c>
      <c r="V934" s="52">
        <f t="shared" si="43"/>
        <v>26.551200000000001</v>
      </c>
      <c r="W934" s="52">
        <f t="shared" si="42"/>
        <v>26.551200000000001</v>
      </c>
      <c r="X934" s="52">
        <v>0</v>
      </c>
      <c r="Y934" s="52">
        <v>0</v>
      </c>
    </row>
    <row r="935" spans="1:25" x14ac:dyDescent="0.25">
      <c r="A935" s="52">
        <v>2007</v>
      </c>
      <c r="B935" s="52" t="s">
        <v>99</v>
      </c>
      <c r="C935" s="52" t="s">
        <v>111</v>
      </c>
      <c r="D935" s="52">
        <v>24243</v>
      </c>
      <c r="E935" s="52">
        <v>31305</v>
      </c>
      <c r="F935" s="52">
        <v>27</v>
      </c>
      <c r="G935" s="52" t="s">
        <v>89</v>
      </c>
      <c r="H935" s="52">
        <v>2309</v>
      </c>
      <c r="I935" s="52" t="s">
        <v>91</v>
      </c>
      <c r="J935" s="52" t="s">
        <v>71</v>
      </c>
      <c r="K935" s="52">
        <v>0.13800000000000001</v>
      </c>
      <c r="L935" s="52">
        <v>1</v>
      </c>
      <c r="M935" s="52">
        <v>1</v>
      </c>
      <c r="N935" s="52"/>
      <c r="O935" s="52">
        <v>0</v>
      </c>
      <c r="P935" s="52">
        <v>0</v>
      </c>
      <c r="Q935" s="52">
        <v>21</v>
      </c>
      <c r="R935" s="52"/>
      <c r="S935" s="52">
        <v>0</v>
      </c>
      <c r="T935" s="52">
        <v>0</v>
      </c>
      <c r="U935" s="52">
        <v>310</v>
      </c>
      <c r="V935" s="52">
        <f t="shared" si="43"/>
        <v>318.64200000000005</v>
      </c>
      <c r="W935" s="52">
        <f t="shared" si="42"/>
        <v>318.64200000000005</v>
      </c>
      <c r="X935" s="52">
        <v>0</v>
      </c>
      <c r="Y935" s="52">
        <v>0</v>
      </c>
    </row>
    <row r="936" spans="1:25" x14ac:dyDescent="0.25">
      <c r="A936" s="52">
        <v>2007</v>
      </c>
      <c r="B936" s="52" t="s">
        <v>99</v>
      </c>
      <c r="C936" s="52" t="s">
        <v>111</v>
      </c>
      <c r="D936" s="52">
        <v>24243</v>
      </c>
      <c r="E936" s="52">
        <v>31305</v>
      </c>
      <c r="F936" s="52">
        <v>27</v>
      </c>
      <c r="G936" s="52" t="s">
        <v>89</v>
      </c>
      <c r="H936" s="52">
        <v>8194</v>
      </c>
      <c r="I936" s="52" t="s">
        <v>91</v>
      </c>
      <c r="J936" s="52" t="s">
        <v>71</v>
      </c>
      <c r="K936" s="52">
        <v>0.13800000000000001</v>
      </c>
      <c r="L936" s="52">
        <v>1</v>
      </c>
      <c r="M936" s="52">
        <v>1</v>
      </c>
      <c r="N936" s="52"/>
      <c r="O936" s="52">
        <v>0</v>
      </c>
      <c r="P936" s="52">
        <v>0</v>
      </c>
      <c r="Q936" s="52">
        <v>21</v>
      </c>
      <c r="R936" s="52"/>
      <c r="S936" s="52">
        <v>0</v>
      </c>
      <c r="T936" s="52">
        <v>0</v>
      </c>
      <c r="U936" s="52">
        <v>310</v>
      </c>
      <c r="V936" s="52">
        <f t="shared" si="43"/>
        <v>1130.7720000000002</v>
      </c>
      <c r="W936" s="52">
        <f t="shared" si="42"/>
        <v>1130.7720000000002</v>
      </c>
      <c r="X936" s="52">
        <v>0</v>
      </c>
      <c r="Y936" s="52">
        <v>0</v>
      </c>
    </row>
    <row r="937" spans="1:25" x14ac:dyDescent="0.25">
      <c r="A937" s="52">
        <v>2007</v>
      </c>
      <c r="B937" s="52" t="s">
        <v>99</v>
      </c>
      <c r="C937" s="52" t="s">
        <v>111</v>
      </c>
      <c r="D937" s="52">
        <v>24243</v>
      </c>
      <c r="E937" s="52">
        <v>31305</v>
      </c>
      <c r="F937" s="52">
        <v>27</v>
      </c>
      <c r="G937" s="52" t="s">
        <v>89</v>
      </c>
      <c r="H937" s="52">
        <v>1901</v>
      </c>
      <c r="I937" s="52" t="s">
        <v>91</v>
      </c>
      <c r="J937" s="52" t="s">
        <v>71</v>
      </c>
      <c r="K937" s="52">
        <v>0.13800000000000001</v>
      </c>
      <c r="L937" s="52">
        <v>1</v>
      </c>
      <c r="M937" s="52">
        <v>1</v>
      </c>
      <c r="N937" s="52"/>
      <c r="O937" s="52">
        <v>0</v>
      </c>
      <c r="P937" s="52">
        <v>0</v>
      </c>
      <c r="Q937" s="52">
        <v>21</v>
      </c>
      <c r="R937" s="52"/>
      <c r="S937" s="52">
        <v>0</v>
      </c>
      <c r="T937" s="52">
        <v>0</v>
      </c>
      <c r="U937" s="52">
        <v>310</v>
      </c>
      <c r="V937" s="52">
        <f t="shared" si="43"/>
        <v>262.33800000000002</v>
      </c>
      <c r="W937" s="52">
        <f t="shared" si="42"/>
        <v>262.33800000000002</v>
      </c>
      <c r="X937" s="52">
        <v>0</v>
      </c>
      <c r="Y937" s="52">
        <v>0</v>
      </c>
    </row>
    <row r="938" spans="1:25" x14ac:dyDescent="0.25">
      <c r="A938" s="52">
        <v>2007</v>
      </c>
      <c r="B938" s="52" t="s">
        <v>99</v>
      </c>
      <c r="C938" s="52" t="s">
        <v>111</v>
      </c>
      <c r="D938" s="52">
        <v>24243</v>
      </c>
      <c r="E938" s="52">
        <v>31305</v>
      </c>
      <c r="F938" s="52">
        <v>27</v>
      </c>
      <c r="G938" s="52" t="s">
        <v>89</v>
      </c>
      <c r="H938" s="52">
        <v>460.6</v>
      </c>
      <c r="I938" s="52" t="s">
        <v>91</v>
      </c>
      <c r="J938" s="52" t="s">
        <v>71</v>
      </c>
      <c r="K938" s="52">
        <v>0.13800000000000001</v>
      </c>
      <c r="L938" s="52">
        <v>1</v>
      </c>
      <c r="M938" s="52">
        <v>1</v>
      </c>
      <c r="N938" s="52"/>
      <c r="O938" s="52">
        <v>0</v>
      </c>
      <c r="P938" s="52">
        <v>0</v>
      </c>
      <c r="Q938" s="52">
        <v>21</v>
      </c>
      <c r="R938" s="52"/>
      <c r="S938" s="52">
        <v>0</v>
      </c>
      <c r="T938" s="52">
        <v>0</v>
      </c>
      <c r="U938" s="52">
        <v>310</v>
      </c>
      <c r="V938" s="52">
        <f t="shared" si="43"/>
        <v>63.56280000000001</v>
      </c>
      <c r="W938" s="52">
        <f t="shared" si="42"/>
        <v>63.56280000000001</v>
      </c>
      <c r="X938" s="52">
        <v>0</v>
      </c>
      <c r="Y938" s="52">
        <v>0</v>
      </c>
    </row>
    <row r="939" spans="1:25" x14ac:dyDescent="0.25">
      <c r="A939" s="52">
        <v>2007</v>
      </c>
      <c r="B939" s="52" t="s">
        <v>99</v>
      </c>
      <c r="C939" s="52" t="s">
        <v>111</v>
      </c>
      <c r="D939" s="52">
        <v>24243</v>
      </c>
      <c r="E939" s="52">
        <v>31305</v>
      </c>
      <c r="F939" s="52">
        <v>27</v>
      </c>
      <c r="G939" s="52" t="s">
        <v>89</v>
      </c>
      <c r="H939" s="52">
        <v>8002</v>
      </c>
      <c r="I939" s="52" t="s">
        <v>91</v>
      </c>
      <c r="J939" s="52" t="s">
        <v>71</v>
      </c>
      <c r="K939" s="52">
        <v>0.13800000000000001</v>
      </c>
      <c r="L939" s="52">
        <v>1</v>
      </c>
      <c r="M939" s="52">
        <v>1</v>
      </c>
      <c r="N939" s="52"/>
      <c r="O939" s="52">
        <v>0</v>
      </c>
      <c r="P939" s="52">
        <v>0</v>
      </c>
      <c r="Q939" s="52">
        <v>21</v>
      </c>
      <c r="R939" s="52"/>
      <c r="S939" s="52">
        <v>0</v>
      </c>
      <c r="T939" s="52">
        <v>0</v>
      </c>
      <c r="U939" s="52">
        <v>310</v>
      </c>
      <c r="V939" s="52">
        <f t="shared" si="43"/>
        <v>1104.2760000000001</v>
      </c>
      <c r="W939" s="52">
        <f t="shared" si="42"/>
        <v>1104.2760000000001</v>
      </c>
      <c r="X939" s="52">
        <v>0</v>
      </c>
      <c r="Y939" s="52">
        <v>0</v>
      </c>
    </row>
    <row r="940" spans="1:25" x14ac:dyDescent="0.25">
      <c r="A940" s="52">
        <v>2007</v>
      </c>
      <c r="B940" s="52" t="s">
        <v>99</v>
      </c>
      <c r="C940" s="52" t="s">
        <v>111</v>
      </c>
      <c r="D940" s="52">
        <v>24243</v>
      </c>
      <c r="E940" s="52">
        <v>31305</v>
      </c>
      <c r="F940" s="52">
        <v>27</v>
      </c>
      <c r="G940" s="52" t="s">
        <v>89</v>
      </c>
      <c r="H940" s="52">
        <v>7171</v>
      </c>
      <c r="I940" s="52" t="s">
        <v>91</v>
      </c>
      <c r="J940" s="52" t="s">
        <v>71</v>
      </c>
      <c r="K940" s="52">
        <v>0.13800000000000001</v>
      </c>
      <c r="L940" s="52">
        <v>1</v>
      </c>
      <c r="M940" s="52">
        <v>1</v>
      </c>
      <c r="N940" s="52"/>
      <c r="O940" s="52">
        <v>0</v>
      </c>
      <c r="P940" s="52">
        <v>0</v>
      </c>
      <c r="Q940" s="52">
        <v>21</v>
      </c>
      <c r="R940" s="52"/>
      <c r="S940" s="52">
        <v>0</v>
      </c>
      <c r="T940" s="52">
        <v>0</v>
      </c>
      <c r="U940" s="52">
        <v>310</v>
      </c>
      <c r="V940" s="52">
        <f t="shared" si="43"/>
        <v>989.59800000000007</v>
      </c>
      <c r="W940" s="52">
        <f t="shared" si="42"/>
        <v>989.59800000000007</v>
      </c>
      <c r="X940" s="52">
        <v>0</v>
      </c>
      <c r="Y940" s="52">
        <v>0</v>
      </c>
    </row>
    <row r="941" spans="1:25" x14ac:dyDescent="0.25">
      <c r="A941" s="52">
        <v>2007</v>
      </c>
      <c r="B941" s="52" t="s">
        <v>99</v>
      </c>
      <c r="C941" s="52" t="s">
        <v>111</v>
      </c>
      <c r="D941" s="52">
        <v>24243</v>
      </c>
      <c r="E941" s="52">
        <v>31305</v>
      </c>
      <c r="F941" s="52">
        <v>27</v>
      </c>
      <c r="G941" s="52" t="s">
        <v>89</v>
      </c>
      <c r="H941" s="52">
        <v>1069.2</v>
      </c>
      <c r="I941" s="52" t="s">
        <v>91</v>
      </c>
      <c r="J941" s="52" t="s">
        <v>71</v>
      </c>
      <c r="K941" s="52">
        <v>0.13800000000000001</v>
      </c>
      <c r="L941" s="52">
        <v>1</v>
      </c>
      <c r="M941" s="52">
        <v>1</v>
      </c>
      <c r="N941" s="52"/>
      <c r="O941" s="52">
        <v>0</v>
      </c>
      <c r="P941" s="52">
        <v>0</v>
      </c>
      <c r="Q941" s="52">
        <v>21</v>
      </c>
      <c r="R941" s="52"/>
      <c r="S941" s="52">
        <v>0</v>
      </c>
      <c r="T941" s="52">
        <v>0</v>
      </c>
      <c r="U941" s="52">
        <v>310</v>
      </c>
      <c r="V941" s="52">
        <f t="shared" si="43"/>
        <v>147.54960000000003</v>
      </c>
      <c r="W941" s="52">
        <f t="shared" si="42"/>
        <v>147.54960000000003</v>
      </c>
      <c r="X941" s="52">
        <v>0</v>
      </c>
      <c r="Y941" s="52">
        <v>0</v>
      </c>
    </row>
    <row r="942" spans="1:25" x14ac:dyDescent="0.25">
      <c r="A942" s="52">
        <v>2007</v>
      </c>
      <c r="B942" s="52" t="s">
        <v>99</v>
      </c>
      <c r="C942" s="52" t="s">
        <v>111</v>
      </c>
      <c r="D942" s="52">
        <v>24243</v>
      </c>
      <c r="E942" s="52">
        <v>31305</v>
      </c>
      <c r="F942" s="52">
        <v>27</v>
      </c>
      <c r="G942" s="52" t="s">
        <v>89</v>
      </c>
      <c r="H942" s="52">
        <v>9672</v>
      </c>
      <c r="I942" s="52" t="s">
        <v>91</v>
      </c>
      <c r="J942" s="52" t="s">
        <v>71</v>
      </c>
      <c r="K942" s="52">
        <v>0.13800000000000001</v>
      </c>
      <c r="L942" s="52">
        <v>1</v>
      </c>
      <c r="M942" s="52">
        <v>1</v>
      </c>
      <c r="N942" s="52"/>
      <c r="O942" s="52">
        <v>0</v>
      </c>
      <c r="P942" s="52">
        <v>0</v>
      </c>
      <c r="Q942" s="52">
        <v>21</v>
      </c>
      <c r="R942" s="52"/>
      <c r="S942" s="52">
        <v>0</v>
      </c>
      <c r="T942" s="52">
        <v>0</v>
      </c>
      <c r="U942" s="52">
        <v>310</v>
      </c>
      <c r="V942" s="52">
        <f t="shared" si="43"/>
        <v>1334.7360000000001</v>
      </c>
      <c r="W942" s="52">
        <f t="shared" si="42"/>
        <v>1334.7360000000001</v>
      </c>
      <c r="X942" s="52">
        <v>0</v>
      </c>
      <c r="Y942" s="52">
        <v>0</v>
      </c>
    </row>
    <row r="943" spans="1:25" x14ac:dyDescent="0.25">
      <c r="A943" s="52">
        <v>2007</v>
      </c>
      <c r="B943" s="52" t="s">
        <v>99</v>
      </c>
      <c r="C943" s="52" t="s">
        <v>111</v>
      </c>
      <c r="D943" s="52">
        <v>24243</v>
      </c>
      <c r="E943" s="52">
        <v>31305</v>
      </c>
      <c r="F943" s="52">
        <v>27</v>
      </c>
      <c r="G943" s="52" t="s">
        <v>89</v>
      </c>
      <c r="H943" s="52">
        <v>13.912000000000001</v>
      </c>
      <c r="I943" s="52" t="s">
        <v>91</v>
      </c>
      <c r="J943" s="52" t="s">
        <v>71</v>
      </c>
      <c r="K943" s="52">
        <v>0.13800000000000001</v>
      </c>
      <c r="L943" s="52">
        <v>1</v>
      </c>
      <c r="M943" s="52">
        <v>1</v>
      </c>
      <c r="N943" s="52"/>
      <c r="O943" s="52">
        <v>0</v>
      </c>
      <c r="P943" s="52">
        <v>0</v>
      </c>
      <c r="Q943" s="52">
        <v>21</v>
      </c>
      <c r="R943" s="52"/>
      <c r="S943" s="52">
        <v>0</v>
      </c>
      <c r="T943" s="52">
        <v>0</v>
      </c>
      <c r="U943" s="52">
        <v>310</v>
      </c>
      <c r="V943" s="52">
        <f t="shared" si="43"/>
        <v>1.9198560000000002</v>
      </c>
      <c r="W943" s="52">
        <f t="shared" si="42"/>
        <v>1.9198560000000002</v>
      </c>
      <c r="X943" s="52">
        <v>0</v>
      </c>
      <c r="Y943" s="52">
        <v>0</v>
      </c>
    </row>
    <row r="944" spans="1:25" x14ac:dyDescent="0.25">
      <c r="A944" s="52">
        <v>2007</v>
      </c>
      <c r="B944" s="52" t="s">
        <v>99</v>
      </c>
      <c r="C944" s="52" t="s">
        <v>111</v>
      </c>
      <c r="D944" s="52">
        <v>24243</v>
      </c>
      <c r="E944" s="52">
        <v>31305</v>
      </c>
      <c r="F944" s="52">
        <v>27</v>
      </c>
      <c r="G944" s="52" t="s">
        <v>89</v>
      </c>
      <c r="H944" s="52">
        <v>9345</v>
      </c>
      <c r="I944" s="52" t="s">
        <v>91</v>
      </c>
      <c r="J944" s="52" t="s">
        <v>71</v>
      </c>
      <c r="K944" s="52">
        <v>0.13800000000000001</v>
      </c>
      <c r="L944" s="52">
        <v>1</v>
      </c>
      <c r="M944" s="52">
        <v>1</v>
      </c>
      <c r="N944" s="52"/>
      <c r="O944" s="52">
        <v>0</v>
      </c>
      <c r="P944" s="52">
        <v>0</v>
      </c>
      <c r="Q944" s="52">
        <v>21</v>
      </c>
      <c r="R944" s="52"/>
      <c r="S944" s="52">
        <v>0</v>
      </c>
      <c r="T944" s="52">
        <v>0</v>
      </c>
      <c r="U944" s="52">
        <v>310</v>
      </c>
      <c r="V944" s="52">
        <f t="shared" si="43"/>
        <v>1289.6100000000001</v>
      </c>
      <c r="W944" s="52">
        <f t="shared" si="42"/>
        <v>1289.6100000000001</v>
      </c>
      <c r="X944" s="52">
        <v>0</v>
      </c>
      <c r="Y944" s="52">
        <v>0</v>
      </c>
    </row>
    <row r="945" spans="1:25" x14ac:dyDescent="0.25">
      <c r="A945" s="52">
        <v>2007</v>
      </c>
      <c r="B945" s="52" t="s">
        <v>99</v>
      </c>
      <c r="C945" s="52" t="s">
        <v>111</v>
      </c>
      <c r="D945" s="52">
        <v>24243</v>
      </c>
      <c r="E945" s="52">
        <v>31305</v>
      </c>
      <c r="F945" s="52">
        <v>27</v>
      </c>
      <c r="G945" s="52" t="s">
        <v>89</v>
      </c>
      <c r="H945" s="52">
        <v>13322</v>
      </c>
      <c r="I945" s="52" t="s">
        <v>91</v>
      </c>
      <c r="J945" s="52" t="s">
        <v>71</v>
      </c>
      <c r="K945" s="52">
        <v>0.13800000000000001</v>
      </c>
      <c r="L945" s="52">
        <v>1</v>
      </c>
      <c r="M945" s="52">
        <v>1</v>
      </c>
      <c r="N945" s="52"/>
      <c r="O945" s="52">
        <v>0</v>
      </c>
      <c r="P945" s="52">
        <v>0</v>
      </c>
      <c r="Q945" s="52">
        <v>21</v>
      </c>
      <c r="R945" s="52"/>
      <c r="S945" s="52">
        <v>0</v>
      </c>
      <c r="T945" s="52">
        <v>0</v>
      </c>
      <c r="U945" s="52">
        <v>310</v>
      </c>
      <c r="V945" s="52">
        <f t="shared" si="43"/>
        <v>1838.4360000000001</v>
      </c>
      <c r="W945" s="52">
        <f t="shared" si="42"/>
        <v>1838.4360000000001</v>
      </c>
      <c r="X945" s="52">
        <v>0</v>
      </c>
      <c r="Y945" s="52">
        <v>0</v>
      </c>
    </row>
    <row r="946" spans="1:25" x14ac:dyDescent="0.25">
      <c r="A946" s="52">
        <v>2007</v>
      </c>
      <c r="B946" s="52" t="s">
        <v>100</v>
      </c>
      <c r="C946" s="52" t="s">
        <v>112</v>
      </c>
      <c r="D946" s="52">
        <v>24122</v>
      </c>
      <c r="E946" s="52">
        <v>31255</v>
      </c>
      <c r="F946" s="52">
        <v>27</v>
      </c>
      <c r="G946" s="52" t="s">
        <v>89</v>
      </c>
      <c r="H946" s="52">
        <v>5659.4579999999996</v>
      </c>
      <c r="I946" s="52" t="s">
        <v>91</v>
      </c>
      <c r="J946" s="52" t="s">
        <v>71</v>
      </c>
      <c r="K946" s="52">
        <v>0.52197000000000005</v>
      </c>
      <c r="L946" s="52">
        <v>1</v>
      </c>
      <c r="M946" s="52">
        <v>1</v>
      </c>
      <c r="N946" s="52"/>
      <c r="O946" s="52">
        <v>0</v>
      </c>
      <c r="P946" s="52">
        <v>0</v>
      </c>
      <c r="Q946" s="52">
        <v>21</v>
      </c>
      <c r="R946" s="52"/>
      <c r="S946" s="52">
        <v>0</v>
      </c>
      <c r="T946" s="52">
        <v>0</v>
      </c>
      <c r="U946" s="52">
        <v>310</v>
      </c>
      <c r="V946" s="52">
        <f t="shared" si="43"/>
        <v>2954.0672922600002</v>
      </c>
      <c r="W946" s="52">
        <f t="shared" si="42"/>
        <v>2954.0672922600002</v>
      </c>
      <c r="X946" s="52">
        <v>0</v>
      </c>
      <c r="Y946" s="52">
        <v>0</v>
      </c>
    </row>
    <row r="947" spans="1:25" x14ac:dyDescent="0.25">
      <c r="A947" s="52">
        <v>2007</v>
      </c>
      <c r="B947" s="52" t="s">
        <v>105</v>
      </c>
      <c r="C947" s="52" t="s">
        <v>114</v>
      </c>
      <c r="D947" s="52">
        <v>27201</v>
      </c>
      <c r="E947" s="52">
        <v>21126</v>
      </c>
      <c r="F947" s="52">
        <v>27</v>
      </c>
      <c r="G947" s="52" t="s">
        <v>89</v>
      </c>
      <c r="H947" s="52">
        <v>19136</v>
      </c>
      <c r="I947" s="52" t="s">
        <v>91</v>
      </c>
      <c r="J947" s="52" t="s">
        <v>71</v>
      </c>
      <c r="K947" s="52">
        <v>0.45267000000000002</v>
      </c>
      <c r="L947" s="52">
        <v>1</v>
      </c>
      <c r="M947" s="52">
        <v>1</v>
      </c>
      <c r="N947" s="52"/>
      <c r="O947" s="52">
        <v>0</v>
      </c>
      <c r="P947" s="52">
        <v>0</v>
      </c>
      <c r="Q947" s="52">
        <v>21</v>
      </c>
      <c r="R947" s="52"/>
      <c r="S947" s="52">
        <v>0</v>
      </c>
      <c r="T947" s="52">
        <v>0</v>
      </c>
      <c r="U947" s="52">
        <v>310</v>
      </c>
      <c r="V947" s="52">
        <f t="shared" si="43"/>
        <v>8662.2931200000003</v>
      </c>
      <c r="W947" s="52">
        <f t="shared" si="42"/>
        <v>8662.2931200000003</v>
      </c>
      <c r="X947" s="52">
        <f t="shared" ref="X947:X978" si="44">(V947-((K947*H947*L947*M947)+(S947*H947*T947*U947)))/Q947</f>
        <v>0</v>
      </c>
      <c r="Y947" s="52">
        <v>0</v>
      </c>
    </row>
    <row r="948" spans="1:25" x14ac:dyDescent="0.25">
      <c r="A948" s="52">
        <v>2007</v>
      </c>
      <c r="B948" s="52" t="s">
        <v>105</v>
      </c>
      <c r="C948" s="52" t="s">
        <v>114</v>
      </c>
      <c r="D948" s="52">
        <v>27201</v>
      </c>
      <c r="E948" s="52">
        <v>21168</v>
      </c>
      <c r="F948" s="52">
        <v>27</v>
      </c>
      <c r="G948" s="52" t="s">
        <v>89</v>
      </c>
      <c r="H948" s="52">
        <v>30996</v>
      </c>
      <c r="I948" s="52" t="s">
        <v>91</v>
      </c>
      <c r="J948" s="52" t="s">
        <v>71</v>
      </c>
      <c r="K948" s="52">
        <v>0.45267000000000002</v>
      </c>
      <c r="L948" s="52">
        <v>1</v>
      </c>
      <c r="M948" s="52">
        <v>1</v>
      </c>
      <c r="N948" s="52"/>
      <c r="O948" s="52">
        <v>0</v>
      </c>
      <c r="P948" s="52">
        <v>0</v>
      </c>
      <c r="Q948" s="52">
        <v>21</v>
      </c>
      <c r="R948" s="52"/>
      <c r="S948" s="52">
        <v>0</v>
      </c>
      <c r="T948" s="52">
        <v>0</v>
      </c>
      <c r="U948" s="52">
        <v>310</v>
      </c>
      <c r="V948" s="52">
        <f t="shared" si="43"/>
        <v>14030.95932</v>
      </c>
      <c r="W948" s="52">
        <f t="shared" si="42"/>
        <v>14030.95932</v>
      </c>
      <c r="X948" s="52">
        <f t="shared" si="44"/>
        <v>0</v>
      </c>
      <c r="Y948" s="52">
        <v>0</v>
      </c>
    </row>
    <row r="949" spans="1:25" x14ac:dyDescent="0.25">
      <c r="A949" s="52">
        <v>2007</v>
      </c>
      <c r="B949" s="52" t="s">
        <v>107</v>
      </c>
      <c r="C949" s="52" t="s">
        <v>116</v>
      </c>
      <c r="D949" s="52">
        <v>16008</v>
      </c>
      <c r="E949" s="52">
        <v>23212</v>
      </c>
      <c r="F949" s="52">
        <v>9</v>
      </c>
      <c r="G949" s="52" t="s">
        <v>93</v>
      </c>
      <c r="H949" s="52">
        <v>29399.599999999999</v>
      </c>
      <c r="I949" s="52" t="s">
        <v>91</v>
      </c>
      <c r="J949" s="52" t="s">
        <v>71</v>
      </c>
      <c r="K949" s="52">
        <v>73.3</v>
      </c>
      <c r="L949" s="52">
        <v>4.02E-2</v>
      </c>
      <c r="M949" s="52">
        <v>1</v>
      </c>
      <c r="N949" s="52"/>
      <c r="O949" s="52">
        <v>0</v>
      </c>
      <c r="P949" s="52">
        <v>0</v>
      </c>
      <c r="Q949" s="52">
        <v>21</v>
      </c>
      <c r="R949" s="52"/>
      <c r="S949" s="52">
        <v>0</v>
      </c>
      <c r="T949" s="52">
        <v>0</v>
      </c>
      <c r="U949" s="52">
        <v>310</v>
      </c>
      <c r="V949" s="52">
        <f t="shared" si="43"/>
        <v>86.63062533599998</v>
      </c>
      <c r="W949" s="52">
        <f t="shared" si="42"/>
        <v>86.63062533599998</v>
      </c>
      <c r="X949" s="52">
        <f t="shared" si="44"/>
        <v>-4121.1426052697134</v>
      </c>
      <c r="Y949" s="52">
        <v>0</v>
      </c>
    </row>
    <row r="950" spans="1:25" x14ac:dyDescent="0.25">
      <c r="A950" s="52">
        <v>2007</v>
      </c>
      <c r="B950" s="52" t="s">
        <v>107</v>
      </c>
      <c r="C950" s="52" t="s">
        <v>116</v>
      </c>
      <c r="D950" s="52">
        <v>16008</v>
      </c>
      <c r="E950" s="52">
        <v>23212</v>
      </c>
      <c r="F950" s="52">
        <v>9</v>
      </c>
      <c r="G950" s="52" t="s">
        <v>93</v>
      </c>
      <c r="H950" s="52">
        <v>33</v>
      </c>
      <c r="I950" s="52" t="s">
        <v>91</v>
      </c>
      <c r="J950" s="52" t="s">
        <v>71</v>
      </c>
      <c r="K950" s="52">
        <v>73.3</v>
      </c>
      <c r="L950" s="52">
        <v>4.02E-2</v>
      </c>
      <c r="M950" s="52">
        <v>1</v>
      </c>
      <c r="N950" s="52"/>
      <c r="O950" s="52">
        <v>0</v>
      </c>
      <c r="P950" s="52">
        <v>0</v>
      </c>
      <c r="Q950" s="52">
        <v>21</v>
      </c>
      <c r="R950" s="52"/>
      <c r="S950" s="52">
        <v>0</v>
      </c>
      <c r="T950" s="52">
        <v>0</v>
      </c>
      <c r="U950" s="52">
        <v>310</v>
      </c>
      <c r="V950" s="52">
        <f t="shared" si="43"/>
        <v>9.7239779999999998E-2</v>
      </c>
      <c r="W950" s="52">
        <f t="shared" si="42"/>
        <v>9.7239779999999998E-2</v>
      </c>
      <c r="X950" s="52">
        <f t="shared" si="44"/>
        <v>-4.6258352485714287</v>
      </c>
      <c r="Y950" s="52">
        <v>0</v>
      </c>
    </row>
    <row r="951" spans="1:25" x14ac:dyDescent="0.25">
      <c r="A951" s="52">
        <v>2007</v>
      </c>
      <c r="B951" s="52" t="s">
        <v>107</v>
      </c>
      <c r="C951" s="52" t="s">
        <v>116</v>
      </c>
      <c r="D951" s="52">
        <v>19202</v>
      </c>
      <c r="E951" s="52">
        <v>23212</v>
      </c>
      <c r="F951" s="52">
        <v>9</v>
      </c>
      <c r="G951" s="52" t="s">
        <v>93</v>
      </c>
      <c r="H951" s="52">
        <v>2471793</v>
      </c>
      <c r="I951" s="52" t="s">
        <v>91</v>
      </c>
      <c r="J951" s="52" t="s">
        <v>71</v>
      </c>
      <c r="K951" s="52">
        <v>73.3</v>
      </c>
      <c r="L951" s="52">
        <v>4.02E-2</v>
      </c>
      <c r="M951" s="52">
        <v>1</v>
      </c>
      <c r="N951" s="52"/>
      <c r="O951" s="52">
        <v>0</v>
      </c>
      <c r="P951" s="52">
        <v>0</v>
      </c>
      <c r="Q951" s="52">
        <v>21</v>
      </c>
      <c r="R951" s="52"/>
      <c r="S951" s="52">
        <v>0</v>
      </c>
      <c r="T951" s="52">
        <v>0</v>
      </c>
      <c r="U951" s="52">
        <v>310</v>
      </c>
      <c r="V951" s="52">
        <f t="shared" si="43"/>
        <v>7283.5335613799998</v>
      </c>
      <c r="W951" s="52">
        <f t="shared" si="42"/>
        <v>7283.5335613799998</v>
      </c>
      <c r="X951" s="52">
        <f t="shared" si="44"/>
        <v>-346488.09656279144</v>
      </c>
      <c r="Y951" s="52">
        <v>0</v>
      </c>
    </row>
    <row r="952" spans="1:25" x14ac:dyDescent="0.25">
      <c r="A952" s="52">
        <v>2007</v>
      </c>
      <c r="B952" s="52" t="s">
        <v>107</v>
      </c>
      <c r="C952" s="52" t="s">
        <v>116</v>
      </c>
      <c r="D952" s="52">
        <v>19202</v>
      </c>
      <c r="E952" s="52">
        <v>23212</v>
      </c>
      <c r="F952" s="52">
        <v>9</v>
      </c>
      <c r="G952" s="52" t="s">
        <v>93</v>
      </c>
      <c r="H952" s="52">
        <v>55384.82</v>
      </c>
      <c r="I952" s="52" t="s">
        <v>91</v>
      </c>
      <c r="J952" s="52" t="s">
        <v>71</v>
      </c>
      <c r="K952" s="52">
        <v>73.3</v>
      </c>
      <c r="L952" s="52">
        <v>4.02E-2</v>
      </c>
      <c r="M952" s="52">
        <v>1</v>
      </c>
      <c r="N952" s="52"/>
      <c r="O952" s="52">
        <v>0</v>
      </c>
      <c r="P952" s="52">
        <v>0</v>
      </c>
      <c r="Q952" s="52">
        <v>21</v>
      </c>
      <c r="R952" s="52"/>
      <c r="S952" s="52">
        <v>0</v>
      </c>
      <c r="T952" s="52">
        <v>0</v>
      </c>
      <c r="U952" s="52">
        <v>310</v>
      </c>
      <c r="V952" s="52">
        <f t="shared" si="43"/>
        <v>163.20023370120001</v>
      </c>
      <c r="W952" s="52">
        <f t="shared" si="42"/>
        <v>163.20023370120001</v>
      </c>
      <c r="X952" s="52">
        <f t="shared" si="44"/>
        <v>-7763.6682603570853</v>
      </c>
      <c r="Y952" s="52">
        <v>0</v>
      </c>
    </row>
    <row r="953" spans="1:25" x14ac:dyDescent="0.25">
      <c r="A953" s="52">
        <v>2007</v>
      </c>
      <c r="B953" s="52" t="s">
        <v>107</v>
      </c>
      <c r="C953" s="52" t="s">
        <v>116</v>
      </c>
      <c r="D953" s="52">
        <v>19202</v>
      </c>
      <c r="E953" s="52">
        <v>23212</v>
      </c>
      <c r="F953" s="52">
        <v>9</v>
      </c>
      <c r="G953" s="52" t="s">
        <v>93</v>
      </c>
      <c r="H953" s="52">
        <v>77425.759999999995</v>
      </c>
      <c r="I953" s="52" t="s">
        <v>91</v>
      </c>
      <c r="J953" s="52" t="s">
        <v>71</v>
      </c>
      <c r="K953" s="52">
        <v>73.3</v>
      </c>
      <c r="L953" s="52">
        <v>4.02E-2</v>
      </c>
      <c r="M953" s="52">
        <v>1</v>
      </c>
      <c r="N953" s="52"/>
      <c r="O953" s="52">
        <v>0</v>
      </c>
      <c r="P953" s="52">
        <v>0</v>
      </c>
      <c r="Q953" s="52">
        <v>21</v>
      </c>
      <c r="R953" s="52"/>
      <c r="S953" s="52">
        <v>0</v>
      </c>
      <c r="T953" s="52">
        <v>0</v>
      </c>
      <c r="U953" s="52">
        <v>310</v>
      </c>
      <c r="V953" s="52">
        <f t="shared" si="43"/>
        <v>228.14738996159997</v>
      </c>
      <c r="W953" s="52">
        <f t="shared" si="42"/>
        <v>228.14738996159997</v>
      </c>
      <c r="X953" s="52">
        <f t="shared" si="44"/>
        <v>-10853.297265316112</v>
      </c>
      <c r="Y953" s="52">
        <v>0</v>
      </c>
    </row>
    <row r="954" spans="1:25" x14ac:dyDescent="0.25">
      <c r="A954" s="52">
        <v>2007</v>
      </c>
      <c r="B954" s="52" t="s">
        <v>107</v>
      </c>
      <c r="C954" s="52" t="s">
        <v>116</v>
      </c>
      <c r="D954" s="52">
        <v>23202</v>
      </c>
      <c r="E954" s="52">
        <v>23212</v>
      </c>
      <c r="F954" s="52">
        <v>9</v>
      </c>
      <c r="G954" s="52" t="s">
        <v>93</v>
      </c>
      <c r="H954" s="52">
        <v>63000</v>
      </c>
      <c r="I954" s="52" t="s">
        <v>91</v>
      </c>
      <c r="J954" s="52" t="s">
        <v>71</v>
      </c>
      <c r="K954" s="52">
        <v>73.3</v>
      </c>
      <c r="L954" s="52">
        <v>4.02E-2</v>
      </c>
      <c r="M954" s="52">
        <v>1</v>
      </c>
      <c r="N954" s="52"/>
      <c r="O954" s="52">
        <v>0</v>
      </c>
      <c r="P954" s="52">
        <v>0</v>
      </c>
      <c r="Q954" s="52">
        <v>21</v>
      </c>
      <c r="R954" s="52"/>
      <c r="S954" s="52">
        <v>0</v>
      </c>
      <c r="T954" s="52">
        <v>0</v>
      </c>
      <c r="U954" s="52">
        <v>310</v>
      </c>
      <c r="V954" s="52">
        <f t="shared" si="43"/>
        <v>185.63958</v>
      </c>
      <c r="W954" s="52">
        <f t="shared" si="42"/>
        <v>185.63958</v>
      </c>
      <c r="X954" s="52">
        <f t="shared" si="44"/>
        <v>-8831.1400200000007</v>
      </c>
      <c r="Y954" s="52">
        <v>0</v>
      </c>
    </row>
    <row r="955" spans="1:25" x14ac:dyDescent="0.25">
      <c r="A955" s="52">
        <v>2007</v>
      </c>
      <c r="B955" s="52" t="s">
        <v>107</v>
      </c>
      <c r="C955" s="52" t="s">
        <v>116</v>
      </c>
      <c r="D955" s="52">
        <v>23202</v>
      </c>
      <c r="E955" s="52">
        <v>23212</v>
      </c>
      <c r="F955" s="52">
        <v>9</v>
      </c>
      <c r="G955" s="52" t="s">
        <v>93</v>
      </c>
      <c r="H955" s="52">
        <v>140000</v>
      </c>
      <c r="I955" s="52" t="s">
        <v>91</v>
      </c>
      <c r="J955" s="52" t="s">
        <v>71</v>
      </c>
      <c r="K955" s="52">
        <v>73.3</v>
      </c>
      <c r="L955" s="52">
        <v>4.02E-2</v>
      </c>
      <c r="M955" s="52">
        <v>1</v>
      </c>
      <c r="N955" s="52"/>
      <c r="O955" s="52">
        <v>0</v>
      </c>
      <c r="P955" s="52">
        <v>0</v>
      </c>
      <c r="Q955" s="52">
        <v>21</v>
      </c>
      <c r="R955" s="52"/>
      <c r="S955" s="52">
        <v>0</v>
      </c>
      <c r="T955" s="52">
        <v>0</v>
      </c>
      <c r="U955" s="52">
        <v>310</v>
      </c>
      <c r="V955" s="52">
        <f t="shared" si="43"/>
        <v>412.5324</v>
      </c>
      <c r="W955" s="52">
        <f t="shared" si="42"/>
        <v>412.5324</v>
      </c>
      <c r="X955" s="52">
        <f t="shared" si="44"/>
        <v>-19624.7556</v>
      </c>
      <c r="Y955" s="52">
        <v>0</v>
      </c>
    </row>
    <row r="956" spans="1:25" x14ac:dyDescent="0.25">
      <c r="A956" s="52">
        <v>2007</v>
      </c>
      <c r="B956" s="52" t="s">
        <v>107</v>
      </c>
      <c r="C956" s="52" t="s">
        <v>116</v>
      </c>
      <c r="D956" s="52">
        <v>23202</v>
      </c>
      <c r="E956" s="52">
        <v>23212</v>
      </c>
      <c r="F956" s="52">
        <v>9</v>
      </c>
      <c r="G956" s="52" t="s">
        <v>93</v>
      </c>
      <c r="H956" s="52">
        <v>319844</v>
      </c>
      <c r="I956" s="52" t="s">
        <v>91</v>
      </c>
      <c r="J956" s="52" t="s">
        <v>71</v>
      </c>
      <c r="K956" s="52">
        <v>73.3</v>
      </c>
      <c r="L956" s="52">
        <v>4.02E-2</v>
      </c>
      <c r="M956" s="52">
        <v>1</v>
      </c>
      <c r="N956" s="52"/>
      <c r="O956" s="52">
        <v>0</v>
      </c>
      <c r="P956" s="52">
        <v>0</v>
      </c>
      <c r="Q956" s="52">
        <v>21</v>
      </c>
      <c r="R956" s="52"/>
      <c r="S956" s="52">
        <v>0</v>
      </c>
      <c r="T956" s="52">
        <v>0</v>
      </c>
      <c r="U956" s="52">
        <v>310</v>
      </c>
      <c r="V956" s="52">
        <f t="shared" si="43"/>
        <v>942.47152103999986</v>
      </c>
      <c r="W956" s="52">
        <f t="shared" si="42"/>
        <v>942.47152103999986</v>
      </c>
      <c r="X956" s="52">
        <f t="shared" si="44"/>
        <v>-44834.716643759995</v>
      </c>
      <c r="Y956" s="52">
        <v>0</v>
      </c>
    </row>
    <row r="957" spans="1:25" x14ac:dyDescent="0.25">
      <c r="A957" s="52">
        <v>2007</v>
      </c>
      <c r="B957" s="52" t="s">
        <v>107</v>
      </c>
      <c r="C957" s="52" t="s">
        <v>116</v>
      </c>
      <c r="D957" s="52">
        <v>23202</v>
      </c>
      <c r="E957" s="52">
        <v>23212</v>
      </c>
      <c r="F957" s="52">
        <v>9</v>
      </c>
      <c r="G957" s="52" t="s">
        <v>93</v>
      </c>
      <c r="H957" s="52">
        <v>412244</v>
      </c>
      <c r="I957" s="52" t="s">
        <v>91</v>
      </c>
      <c r="J957" s="52" t="s">
        <v>71</v>
      </c>
      <c r="K957" s="52">
        <v>73.3</v>
      </c>
      <c r="L957" s="52">
        <v>4.02E-2</v>
      </c>
      <c r="M957" s="52">
        <v>1</v>
      </c>
      <c r="N957" s="52"/>
      <c r="O957" s="52">
        <v>0</v>
      </c>
      <c r="P957" s="52">
        <v>0</v>
      </c>
      <c r="Q957" s="52">
        <v>21</v>
      </c>
      <c r="R957" s="52"/>
      <c r="S957" s="52">
        <v>0</v>
      </c>
      <c r="T957" s="52">
        <v>0</v>
      </c>
      <c r="U957" s="52">
        <v>310</v>
      </c>
      <c r="V957" s="52">
        <f t="shared" si="43"/>
        <v>1214.7429050399999</v>
      </c>
      <c r="W957" s="52">
        <f t="shared" si="42"/>
        <v>1214.7429050399999</v>
      </c>
      <c r="X957" s="52">
        <f t="shared" si="44"/>
        <v>-57787.055339759994</v>
      </c>
      <c r="Y957" s="52">
        <v>0</v>
      </c>
    </row>
    <row r="958" spans="1:25" x14ac:dyDescent="0.25">
      <c r="A958" s="52">
        <v>2007</v>
      </c>
      <c r="B958" s="52" t="s">
        <v>107</v>
      </c>
      <c r="C958" s="52" t="s">
        <v>116</v>
      </c>
      <c r="D958" s="52">
        <v>23209</v>
      </c>
      <c r="E958" s="52">
        <v>23212</v>
      </c>
      <c r="F958" s="52">
        <v>9</v>
      </c>
      <c r="G958" s="52" t="s">
        <v>93</v>
      </c>
      <c r="H958" s="52">
        <v>3798063</v>
      </c>
      <c r="I958" s="52" t="s">
        <v>91</v>
      </c>
      <c r="J958" s="52" t="s">
        <v>71</v>
      </c>
      <c r="K958" s="52">
        <v>73.3</v>
      </c>
      <c r="L958" s="52">
        <v>4.02E-2</v>
      </c>
      <c r="M958" s="52">
        <v>1</v>
      </c>
      <c r="N958" s="52"/>
      <c r="O958" s="52">
        <v>0</v>
      </c>
      <c r="P958" s="52">
        <v>0</v>
      </c>
      <c r="Q958" s="52">
        <v>21</v>
      </c>
      <c r="R958" s="52"/>
      <c r="S958" s="52">
        <v>0</v>
      </c>
      <c r="T958" s="52">
        <v>0</v>
      </c>
      <c r="U958" s="52">
        <v>310</v>
      </c>
      <c r="V958" s="52">
        <f t="shared" si="43"/>
        <v>11191.600319579999</v>
      </c>
      <c r="W958" s="52">
        <f t="shared" si="42"/>
        <v>11191.600319579999</v>
      </c>
      <c r="X958" s="52">
        <f t="shared" si="44"/>
        <v>-532400.41520287714</v>
      </c>
      <c r="Y958" s="52">
        <v>0</v>
      </c>
    </row>
    <row r="959" spans="1:25" x14ac:dyDescent="0.25">
      <c r="A959" s="52">
        <v>2007</v>
      </c>
      <c r="B959" s="52" t="s">
        <v>107</v>
      </c>
      <c r="C959" s="52" t="s">
        <v>116</v>
      </c>
      <c r="D959" s="52">
        <v>24119</v>
      </c>
      <c r="E959" s="52">
        <v>23212</v>
      </c>
      <c r="F959" s="52">
        <v>9</v>
      </c>
      <c r="G959" s="52" t="s">
        <v>93</v>
      </c>
      <c r="H959" s="52">
        <v>18000000</v>
      </c>
      <c r="I959" s="52" t="s">
        <v>91</v>
      </c>
      <c r="J959" s="52" t="s">
        <v>71</v>
      </c>
      <c r="K959" s="52">
        <v>73.3</v>
      </c>
      <c r="L959" s="52">
        <v>4.02E-2</v>
      </c>
      <c r="M959" s="52">
        <v>1</v>
      </c>
      <c r="N959" s="52"/>
      <c r="O959" s="52">
        <v>0</v>
      </c>
      <c r="P959" s="52">
        <v>0</v>
      </c>
      <c r="Q959" s="52">
        <v>21</v>
      </c>
      <c r="R959" s="52"/>
      <c r="S959" s="52">
        <v>0</v>
      </c>
      <c r="T959" s="52">
        <v>0</v>
      </c>
      <c r="U959" s="52">
        <v>310</v>
      </c>
      <c r="V959" s="52">
        <f t="shared" si="43"/>
        <v>53039.88</v>
      </c>
      <c r="W959" s="52">
        <f t="shared" si="42"/>
        <v>53039.88</v>
      </c>
      <c r="X959" s="52">
        <f t="shared" si="44"/>
        <v>-2523182.8628571429</v>
      </c>
      <c r="Y959" s="52">
        <v>0</v>
      </c>
    </row>
    <row r="960" spans="1:25" x14ac:dyDescent="0.25">
      <c r="A960" s="52">
        <v>2007</v>
      </c>
      <c r="B960" s="52" t="s">
        <v>107</v>
      </c>
      <c r="C960" s="52" t="s">
        <v>116</v>
      </c>
      <c r="D960" s="52">
        <v>24119</v>
      </c>
      <c r="E960" s="52">
        <v>23212</v>
      </c>
      <c r="F960" s="52">
        <v>9</v>
      </c>
      <c r="G960" s="52" t="s">
        <v>93</v>
      </c>
      <c r="H960" s="52">
        <v>581859.1</v>
      </c>
      <c r="I960" s="52" t="s">
        <v>91</v>
      </c>
      <c r="J960" s="52" t="s">
        <v>71</v>
      </c>
      <c r="K960" s="52">
        <v>73.3</v>
      </c>
      <c r="L960" s="52">
        <v>4.02E-2</v>
      </c>
      <c r="M960" s="52">
        <v>1</v>
      </c>
      <c r="N960" s="52"/>
      <c r="O960" s="52">
        <v>0</v>
      </c>
      <c r="P960" s="52">
        <v>0</v>
      </c>
      <c r="Q960" s="52">
        <v>21</v>
      </c>
      <c r="R960" s="52"/>
      <c r="S960" s="52">
        <v>0</v>
      </c>
      <c r="T960" s="52">
        <v>0</v>
      </c>
      <c r="U960" s="52">
        <v>310</v>
      </c>
      <c r="V960" s="52">
        <f t="shared" si="43"/>
        <v>1714.5409356059997</v>
      </c>
      <c r="W960" s="52">
        <f t="shared" ref="W960:W1023" si="45">(V960-((O960*H960*P960*Q960)+(S960*H960*T960*U960))/M960)</f>
        <v>1714.5409356059997</v>
      </c>
      <c r="X960" s="52">
        <f t="shared" si="44"/>
        <v>-81563.161650971131</v>
      </c>
      <c r="Y960" s="52">
        <v>0</v>
      </c>
    </row>
    <row r="961" spans="1:25" x14ac:dyDescent="0.25">
      <c r="A961" s="52">
        <v>2007</v>
      </c>
      <c r="B961" s="52" t="s">
        <v>107</v>
      </c>
      <c r="C961" s="52" t="s">
        <v>116</v>
      </c>
      <c r="D961" s="52">
        <v>24119</v>
      </c>
      <c r="E961" s="52">
        <v>23212</v>
      </c>
      <c r="F961" s="52">
        <v>9</v>
      </c>
      <c r="G961" s="52" t="s">
        <v>93</v>
      </c>
      <c r="H961" s="52">
        <v>9341.9750000000004</v>
      </c>
      <c r="I961" s="52" t="s">
        <v>91</v>
      </c>
      <c r="J961" s="52" t="s">
        <v>71</v>
      </c>
      <c r="K961" s="52">
        <v>73.3</v>
      </c>
      <c r="L961" s="52">
        <v>4.02E-2</v>
      </c>
      <c r="M961" s="52">
        <v>1</v>
      </c>
      <c r="N961" s="52"/>
      <c r="O961" s="52">
        <v>0</v>
      </c>
      <c r="P961" s="52">
        <v>0</v>
      </c>
      <c r="Q961" s="52">
        <v>21</v>
      </c>
      <c r="R961" s="52"/>
      <c r="S961" s="52">
        <v>0</v>
      </c>
      <c r="T961" s="52">
        <v>0</v>
      </c>
      <c r="U961" s="52">
        <v>310</v>
      </c>
      <c r="V961" s="52">
        <f t="shared" si="43"/>
        <v>27.527624053499999</v>
      </c>
      <c r="W961" s="52">
        <f t="shared" si="45"/>
        <v>27.527624053499999</v>
      </c>
      <c r="X961" s="52">
        <f t="shared" si="44"/>
        <v>-1309.5284014022143</v>
      </c>
      <c r="Y961" s="52">
        <v>0</v>
      </c>
    </row>
    <row r="962" spans="1:25" x14ac:dyDescent="0.25">
      <c r="A962" s="52">
        <v>2007</v>
      </c>
      <c r="B962" s="52" t="s">
        <v>107</v>
      </c>
      <c r="C962" s="52" t="s">
        <v>116</v>
      </c>
      <c r="D962" s="52">
        <v>24119</v>
      </c>
      <c r="E962" s="52">
        <v>23212</v>
      </c>
      <c r="F962" s="52">
        <v>9</v>
      </c>
      <c r="G962" s="52" t="s">
        <v>93</v>
      </c>
      <c r="H962" s="52">
        <v>168000</v>
      </c>
      <c r="I962" s="52" t="s">
        <v>91</v>
      </c>
      <c r="J962" s="52" t="s">
        <v>71</v>
      </c>
      <c r="K962" s="52">
        <v>73.3</v>
      </c>
      <c r="L962" s="52">
        <v>4.02E-2</v>
      </c>
      <c r="M962" s="52">
        <v>1</v>
      </c>
      <c r="N962" s="52"/>
      <c r="O962" s="52">
        <v>0</v>
      </c>
      <c r="P962" s="52">
        <v>0</v>
      </c>
      <c r="Q962" s="52">
        <v>21</v>
      </c>
      <c r="R962" s="52"/>
      <c r="S962" s="52">
        <v>0</v>
      </c>
      <c r="T962" s="52">
        <v>0</v>
      </c>
      <c r="U962" s="52">
        <v>310</v>
      </c>
      <c r="V962" s="52">
        <f t="shared" si="43"/>
        <v>495.03888000000001</v>
      </c>
      <c r="W962" s="52">
        <f t="shared" si="45"/>
        <v>495.03888000000001</v>
      </c>
      <c r="X962" s="52">
        <f t="shared" si="44"/>
        <v>-23549.706719999998</v>
      </c>
      <c r="Y962" s="52">
        <v>0</v>
      </c>
    </row>
    <row r="963" spans="1:25" x14ac:dyDescent="0.25">
      <c r="A963" s="52">
        <v>2007</v>
      </c>
      <c r="B963" s="52" t="s">
        <v>107</v>
      </c>
      <c r="C963" s="52" t="s">
        <v>116</v>
      </c>
      <c r="D963" s="52">
        <v>24119</v>
      </c>
      <c r="E963" s="52">
        <v>23212</v>
      </c>
      <c r="F963" s="52">
        <v>9</v>
      </c>
      <c r="G963" s="52" t="s">
        <v>93</v>
      </c>
      <c r="H963" s="52">
        <v>57639</v>
      </c>
      <c r="I963" s="52" t="s">
        <v>91</v>
      </c>
      <c r="J963" s="52" t="s">
        <v>71</v>
      </c>
      <c r="K963" s="52">
        <v>73.3</v>
      </c>
      <c r="L963" s="52">
        <v>4.02E-2</v>
      </c>
      <c r="M963" s="52">
        <v>1</v>
      </c>
      <c r="N963" s="52"/>
      <c r="O963" s="52">
        <v>0</v>
      </c>
      <c r="P963" s="52">
        <v>0</v>
      </c>
      <c r="Q963" s="52">
        <v>21</v>
      </c>
      <c r="R963" s="52"/>
      <c r="S963" s="52">
        <v>0</v>
      </c>
      <c r="T963" s="52">
        <v>0</v>
      </c>
      <c r="U963" s="52">
        <v>310</v>
      </c>
      <c r="V963" s="52">
        <f t="shared" ref="V963:V1026" si="46">IF(F963=9,((H963*K963*L963*M963)+(H963*O963*P963*Q963)+(H963*S963*T963*U963))/1000, (H963*K963*L963*M963)+(H963*O963*P963*Q963)+(H963*S963*T963*U963))</f>
        <v>169.84253573999999</v>
      </c>
      <c r="W963" s="52">
        <f t="shared" si="45"/>
        <v>169.84253573999999</v>
      </c>
      <c r="X963" s="52">
        <f t="shared" si="44"/>
        <v>-8079.6520573457137</v>
      </c>
      <c r="Y963" s="52">
        <v>0</v>
      </c>
    </row>
    <row r="964" spans="1:25" x14ac:dyDescent="0.25">
      <c r="A964" s="52">
        <v>2007</v>
      </c>
      <c r="B964" s="52" t="s">
        <v>107</v>
      </c>
      <c r="C964" s="52" t="s">
        <v>116</v>
      </c>
      <c r="D964" s="52">
        <v>24119</v>
      </c>
      <c r="E964" s="52">
        <v>23212</v>
      </c>
      <c r="F964" s="52">
        <v>9</v>
      </c>
      <c r="G964" s="52" t="s">
        <v>93</v>
      </c>
      <c r="H964" s="52">
        <v>16400000</v>
      </c>
      <c r="I964" s="52" t="s">
        <v>91</v>
      </c>
      <c r="J964" s="52" t="s">
        <v>71</v>
      </c>
      <c r="K964" s="52">
        <v>73.3</v>
      </c>
      <c r="L964" s="52">
        <v>4.02E-2</v>
      </c>
      <c r="M964" s="52">
        <v>1</v>
      </c>
      <c r="N964" s="52"/>
      <c r="O964" s="52">
        <v>0</v>
      </c>
      <c r="P964" s="52">
        <v>0</v>
      </c>
      <c r="Q964" s="52">
        <v>21</v>
      </c>
      <c r="R964" s="52"/>
      <c r="S964" s="52">
        <v>0</v>
      </c>
      <c r="T964" s="52">
        <v>0</v>
      </c>
      <c r="U964" s="52">
        <v>310</v>
      </c>
      <c r="V964" s="52">
        <f t="shared" si="46"/>
        <v>48325.224000000002</v>
      </c>
      <c r="W964" s="52">
        <f t="shared" si="45"/>
        <v>48325.224000000002</v>
      </c>
      <c r="X964" s="52">
        <f t="shared" si="44"/>
        <v>-2298899.9417142859</v>
      </c>
      <c r="Y964" s="52">
        <v>0</v>
      </c>
    </row>
    <row r="965" spans="1:25" x14ac:dyDescent="0.25">
      <c r="A965" s="52">
        <v>2007</v>
      </c>
      <c r="B965" s="52" t="s">
        <v>107</v>
      </c>
      <c r="C965" s="52" t="s">
        <v>116</v>
      </c>
      <c r="D965" s="52">
        <v>24119</v>
      </c>
      <c r="E965" s="52">
        <v>23212</v>
      </c>
      <c r="F965" s="52">
        <v>9</v>
      </c>
      <c r="G965" s="52" t="s">
        <v>93</v>
      </c>
      <c r="H965" s="52">
        <v>417000</v>
      </c>
      <c r="I965" s="52" t="s">
        <v>91</v>
      </c>
      <c r="J965" s="52" t="s">
        <v>71</v>
      </c>
      <c r="K965" s="52">
        <v>73.3</v>
      </c>
      <c r="L965" s="52">
        <v>4.02E-2</v>
      </c>
      <c r="M965" s="52">
        <v>1</v>
      </c>
      <c r="N965" s="52"/>
      <c r="O965" s="52">
        <v>0</v>
      </c>
      <c r="P965" s="52">
        <v>0</v>
      </c>
      <c r="Q965" s="52">
        <v>21</v>
      </c>
      <c r="R965" s="52"/>
      <c r="S965" s="52">
        <v>0</v>
      </c>
      <c r="T965" s="52">
        <v>0</v>
      </c>
      <c r="U965" s="52">
        <v>310</v>
      </c>
      <c r="V965" s="52">
        <f t="shared" si="46"/>
        <v>1228.75722</v>
      </c>
      <c r="W965" s="52">
        <f t="shared" si="45"/>
        <v>1228.75722</v>
      </c>
      <c r="X965" s="52">
        <f t="shared" si="44"/>
        <v>-58453.736322857141</v>
      </c>
      <c r="Y965" s="52">
        <v>0</v>
      </c>
    </row>
    <row r="966" spans="1:25" x14ac:dyDescent="0.25">
      <c r="A966" s="52">
        <v>2007</v>
      </c>
      <c r="B966" s="52" t="s">
        <v>107</v>
      </c>
      <c r="C966" s="52" t="s">
        <v>116</v>
      </c>
      <c r="D966" s="52">
        <v>24132</v>
      </c>
      <c r="E966" s="52">
        <v>23212</v>
      </c>
      <c r="F966" s="52">
        <v>9</v>
      </c>
      <c r="G966" s="52" t="s">
        <v>93</v>
      </c>
      <c r="H966" s="52">
        <v>78168.899999999994</v>
      </c>
      <c r="I966" s="52" t="s">
        <v>91</v>
      </c>
      <c r="J966" s="52" t="s">
        <v>71</v>
      </c>
      <c r="K966" s="52">
        <v>73.3</v>
      </c>
      <c r="L966" s="52">
        <v>4.02E-2</v>
      </c>
      <c r="M966" s="52">
        <v>1</v>
      </c>
      <c r="N966" s="52"/>
      <c r="O966" s="52">
        <v>0</v>
      </c>
      <c r="P966" s="52">
        <v>0</v>
      </c>
      <c r="Q966" s="52">
        <v>21</v>
      </c>
      <c r="R966" s="52"/>
      <c r="S966" s="52">
        <v>0</v>
      </c>
      <c r="T966" s="52">
        <v>0</v>
      </c>
      <c r="U966" s="52">
        <v>310</v>
      </c>
      <c r="V966" s="52">
        <f t="shared" si="46"/>
        <v>230.33717087399998</v>
      </c>
      <c r="W966" s="52">
        <f t="shared" si="45"/>
        <v>230.33717087399998</v>
      </c>
      <c r="X966" s="52">
        <f t="shared" si="44"/>
        <v>-10957.468271577427</v>
      </c>
      <c r="Y966" s="52">
        <v>0</v>
      </c>
    </row>
    <row r="967" spans="1:25" x14ac:dyDescent="0.25">
      <c r="A967" s="52">
        <v>2007</v>
      </c>
      <c r="B967" s="52" t="s">
        <v>107</v>
      </c>
      <c r="C967" s="52" t="s">
        <v>116</v>
      </c>
      <c r="D967" s="52">
        <v>24211</v>
      </c>
      <c r="E967" s="52">
        <v>23212</v>
      </c>
      <c r="F967" s="52">
        <v>9</v>
      </c>
      <c r="G967" s="52" t="s">
        <v>93</v>
      </c>
      <c r="H967" s="52">
        <v>213562</v>
      </c>
      <c r="I967" s="52" t="s">
        <v>91</v>
      </c>
      <c r="J967" s="52" t="s">
        <v>71</v>
      </c>
      <c r="K967" s="52">
        <v>73.3</v>
      </c>
      <c r="L967" s="52">
        <v>4.02E-2</v>
      </c>
      <c r="M967" s="52">
        <v>1</v>
      </c>
      <c r="N967" s="52"/>
      <c r="O967" s="52">
        <v>0</v>
      </c>
      <c r="P967" s="52">
        <v>0</v>
      </c>
      <c r="Q967" s="52">
        <v>21</v>
      </c>
      <c r="R967" s="52"/>
      <c r="S967" s="52">
        <v>0</v>
      </c>
      <c r="T967" s="52">
        <v>0</v>
      </c>
      <c r="U967" s="52">
        <v>310</v>
      </c>
      <c r="V967" s="52">
        <f t="shared" si="46"/>
        <v>629.29460291999999</v>
      </c>
      <c r="W967" s="52">
        <f t="shared" si="45"/>
        <v>629.29460291999999</v>
      </c>
      <c r="X967" s="52">
        <f t="shared" si="44"/>
        <v>-29936.443253194288</v>
      </c>
      <c r="Y967" s="52">
        <v>0</v>
      </c>
    </row>
    <row r="968" spans="1:25" x14ac:dyDescent="0.25">
      <c r="A968" s="52">
        <v>2007</v>
      </c>
      <c r="B968" s="52" t="s">
        <v>107</v>
      </c>
      <c r="C968" s="52" t="s">
        <v>116</v>
      </c>
      <c r="D968" s="52">
        <v>24222</v>
      </c>
      <c r="E968" s="52">
        <v>23212</v>
      </c>
      <c r="F968" s="52">
        <v>9</v>
      </c>
      <c r="G968" s="52" t="s">
        <v>93</v>
      </c>
      <c r="H968" s="52">
        <v>35657.019999999997</v>
      </c>
      <c r="I968" s="52" t="s">
        <v>91</v>
      </c>
      <c r="J968" s="52" t="s">
        <v>71</v>
      </c>
      <c r="K968" s="52">
        <v>73.3</v>
      </c>
      <c r="L968" s="52">
        <v>4.02E-2</v>
      </c>
      <c r="M968" s="52">
        <v>1</v>
      </c>
      <c r="N968" s="52"/>
      <c r="O968" s="52">
        <v>0</v>
      </c>
      <c r="P968" s="52">
        <v>0</v>
      </c>
      <c r="Q968" s="52">
        <v>21</v>
      </c>
      <c r="R968" s="52"/>
      <c r="S968" s="52">
        <v>0</v>
      </c>
      <c r="T968" s="52">
        <v>0</v>
      </c>
      <c r="U968" s="52">
        <v>310</v>
      </c>
      <c r="V968" s="52">
        <f t="shared" si="46"/>
        <v>105.06911455319998</v>
      </c>
      <c r="W968" s="52">
        <f t="shared" si="45"/>
        <v>105.06911455319998</v>
      </c>
      <c r="X968" s="52">
        <f t="shared" si="44"/>
        <v>-4998.2878780307992</v>
      </c>
      <c r="Y968" s="52">
        <v>0</v>
      </c>
    </row>
    <row r="969" spans="1:25" x14ac:dyDescent="0.25">
      <c r="A969" s="52">
        <v>2007</v>
      </c>
      <c r="B969" s="52" t="s">
        <v>107</v>
      </c>
      <c r="C969" s="52" t="s">
        <v>116</v>
      </c>
      <c r="D969" s="52">
        <v>24231</v>
      </c>
      <c r="E969" s="52">
        <v>23212</v>
      </c>
      <c r="F969" s="52">
        <v>9</v>
      </c>
      <c r="G969" s="52" t="s">
        <v>93</v>
      </c>
      <c r="H969" s="52">
        <v>20271.03</v>
      </c>
      <c r="I969" s="52" t="s">
        <v>91</v>
      </c>
      <c r="J969" s="52" t="s">
        <v>71</v>
      </c>
      <c r="K969" s="52">
        <v>73.3</v>
      </c>
      <c r="L969" s="52">
        <v>4.02E-2</v>
      </c>
      <c r="M969" s="52">
        <v>1</v>
      </c>
      <c r="N969" s="52"/>
      <c r="O969" s="52">
        <v>0</v>
      </c>
      <c r="P969" s="52">
        <v>0</v>
      </c>
      <c r="Q969" s="52">
        <v>21</v>
      </c>
      <c r="R969" s="52"/>
      <c r="S969" s="52">
        <v>0</v>
      </c>
      <c r="T969" s="52">
        <v>0</v>
      </c>
      <c r="U969" s="52">
        <v>310</v>
      </c>
      <c r="V969" s="52">
        <f t="shared" si="46"/>
        <v>59.731833259799991</v>
      </c>
      <c r="W969" s="52">
        <f t="shared" si="45"/>
        <v>59.731833259799991</v>
      </c>
      <c r="X969" s="52">
        <f t="shared" si="44"/>
        <v>-2841.5286393590568</v>
      </c>
      <c r="Y969" s="52">
        <v>0</v>
      </c>
    </row>
    <row r="970" spans="1:25" x14ac:dyDescent="0.25">
      <c r="A970" s="52">
        <v>2007</v>
      </c>
      <c r="B970" s="52" t="s">
        <v>107</v>
      </c>
      <c r="C970" s="52" t="s">
        <v>116</v>
      </c>
      <c r="D970" s="52">
        <v>24232</v>
      </c>
      <c r="E970" s="52">
        <v>23212</v>
      </c>
      <c r="F970" s="52">
        <v>9</v>
      </c>
      <c r="G970" s="52" t="s">
        <v>93</v>
      </c>
      <c r="H970" s="52">
        <v>9595</v>
      </c>
      <c r="I970" s="52" t="s">
        <v>91</v>
      </c>
      <c r="J970" s="52" t="s">
        <v>71</v>
      </c>
      <c r="K970" s="52">
        <v>73.3</v>
      </c>
      <c r="L970" s="52">
        <v>4.02E-2</v>
      </c>
      <c r="M970" s="52">
        <v>1</v>
      </c>
      <c r="N970" s="52"/>
      <c r="O970" s="52">
        <v>0</v>
      </c>
      <c r="P970" s="52">
        <v>0</v>
      </c>
      <c r="Q970" s="52">
        <v>21</v>
      </c>
      <c r="R970" s="52"/>
      <c r="S970" s="52">
        <v>0</v>
      </c>
      <c r="T970" s="52">
        <v>0</v>
      </c>
      <c r="U970" s="52">
        <v>310</v>
      </c>
      <c r="V970" s="52">
        <f t="shared" si="46"/>
        <v>28.273202699999999</v>
      </c>
      <c r="W970" s="52">
        <f t="shared" si="45"/>
        <v>28.273202699999999</v>
      </c>
      <c r="X970" s="52">
        <f t="shared" si="44"/>
        <v>-1344.9966427285715</v>
      </c>
      <c r="Y970" s="52">
        <v>0</v>
      </c>
    </row>
    <row r="971" spans="1:25" x14ac:dyDescent="0.25">
      <c r="A971" s="52">
        <v>2007</v>
      </c>
      <c r="B971" s="52" t="s">
        <v>107</v>
      </c>
      <c r="C971" s="52" t="s">
        <v>116</v>
      </c>
      <c r="D971" s="52">
        <v>24232</v>
      </c>
      <c r="E971" s="52">
        <v>23212</v>
      </c>
      <c r="F971" s="52">
        <v>9</v>
      </c>
      <c r="G971" s="52" t="s">
        <v>93</v>
      </c>
      <c r="H971" s="52">
        <v>805</v>
      </c>
      <c r="I971" s="52" t="s">
        <v>91</v>
      </c>
      <c r="J971" s="52" t="s">
        <v>71</v>
      </c>
      <c r="K971" s="52">
        <v>73.3</v>
      </c>
      <c r="L971" s="52">
        <v>4.02E-2</v>
      </c>
      <c r="M971" s="52">
        <v>1</v>
      </c>
      <c r="N971" s="52"/>
      <c r="O971" s="52">
        <v>0</v>
      </c>
      <c r="P971" s="52">
        <v>0</v>
      </c>
      <c r="Q971" s="52">
        <v>21</v>
      </c>
      <c r="R971" s="52"/>
      <c r="S971" s="52">
        <v>0</v>
      </c>
      <c r="T971" s="52">
        <v>0</v>
      </c>
      <c r="U971" s="52">
        <v>310</v>
      </c>
      <c r="V971" s="52">
        <f t="shared" si="46"/>
        <v>2.3720612999999999</v>
      </c>
      <c r="W971" s="52">
        <f t="shared" si="45"/>
        <v>2.3720612999999999</v>
      </c>
      <c r="X971" s="52">
        <f t="shared" si="44"/>
        <v>-112.84234469999998</v>
      </c>
      <c r="Y971" s="52">
        <v>0</v>
      </c>
    </row>
    <row r="972" spans="1:25" x14ac:dyDescent="0.25">
      <c r="A972" s="52">
        <v>2007</v>
      </c>
      <c r="B972" s="52" t="s">
        <v>107</v>
      </c>
      <c r="C972" s="52" t="s">
        <v>116</v>
      </c>
      <c r="D972" s="52">
        <v>24232</v>
      </c>
      <c r="E972" s="52">
        <v>23212</v>
      </c>
      <c r="F972" s="52">
        <v>0</v>
      </c>
      <c r="G972" s="52"/>
      <c r="H972" s="52">
        <v>4445</v>
      </c>
      <c r="I972" s="52" t="s">
        <v>91</v>
      </c>
      <c r="J972" s="52" t="s">
        <v>71</v>
      </c>
      <c r="K972" s="52">
        <v>73.3</v>
      </c>
      <c r="L972" s="52">
        <v>4.02E-2</v>
      </c>
      <c r="M972" s="52">
        <v>1</v>
      </c>
      <c r="N972" s="52"/>
      <c r="O972" s="52">
        <v>0</v>
      </c>
      <c r="P972" s="52">
        <v>0</v>
      </c>
      <c r="Q972" s="52">
        <v>21</v>
      </c>
      <c r="R972" s="52"/>
      <c r="S972" s="52">
        <v>0</v>
      </c>
      <c r="T972" s="52">
        <v>0</v>
      </c>
      <c r="U972" s="52">
        <v>310</v>
      </c>
      <c r="V972" s="52">
        <f t="shared" si="46"/>
        <v>13097.903700000001</v>
      </c>
      <c r="W972" s="52">
        <f t="shared" si="45"/>
        <v>13097.903700000001</v>
      </c>
      <c r="X972" s="52">
        <f t="shared" si="44"/>
        <v>0</v>
      </c>
      <c r="Y972" s="52">
        <v>0</v>
      </c>
    </row>
    <row r="973" spans="1:25" x14ac:dyDescent="0.25">
      <c r="A973" s="52">
        <v>2007</v>
      </c>
      <c r="B973" s="52" t="s">
        <v>107</v>
      </c>
      <c r="C973" s="52" t="s">
        <v>116</v>
      </c>
      <c r="D973" s="52">
        <v>24232</v>
      </c>
      <c r="E973" s="52">
        <v>23212</v>
      </c>
      <c r="F973" s="52">
        <v>9</v>
      </c>
      <c r="G973" s="52" t="s">
        <v>93</v>
      </c>
      <c r="H973" s="52">
        <v>37480</v>
      </c>
      <c r="I973" s="52" t="s">
        <v>91</v>
      </c>
      <c r="J973" s="52" t="s">
        <v>71</v>
      </c>
      <c r="K973" s="52">
        <v>73.3</v>
      </c>
      <c r="L973" s="52">
        <v>4.02E-2</v>
      </c>
      <c r="M973" s="52">
        <v>1</v>
      </c>
      <c r="N973" s="52"/>
      <c r="O973" s="52">
        <v>0</v>
      </c>
      <c r="P973" s="52">
        <v>0</v>
      </c>
      <c r="Q973" s="52">
        <v>21</v>
      </c>
      <c r="R973" s="52"/>
      <c r="S973" s="52">
        <v>0</v>
      </c>
      <c r="T973" s="52">
        <v>0</v>
      </c>
      <c r="U973" s="52">
        <v>310</v>
      </c>
      <c r="V973" s="52">
        <f t="shared" si="46"/>
        <v>110.44081680000001</v>
      </c>
      <c r="W973" s="52">
        <f t="shared" si="45"/>
        <v>110.44081680000001</v>
      </c>
      <c r="X973" s="52">
        <f t="shared" si="44"/>
        <v>-5253.827427771429</v>
      </c>
      <c r="Y973" s="52">
        <v>0</v>
      </c>
    </row>
    <row r="974" spans="1:25" x14ac:dyDescent="0.25">
      <c r="A974" s="52">
        <v>2007</v>
      </c>
      <c r="B974" s="52" t="s">
        <v>107</v>
      </c>
      <c r="C974" s="52" t="s">
        <v>116</v>
      </c>
      <c r="D974" s="52">
        <v>24233</v>
      </c>
      <c r="E974" s="52">
        <v>23212</v>
      </c>
      <c r="F974" s="52">
        <v>9</v>
      </c>
      <c r="G974" s="52" t="s">
        <v>93</v>
      </c>
      <c r="H974" s="52">
        <v>8119</v>
      </c>
      <c r="I974" s="52" t="s">
        <v>91</v>
      </c>
      <c r="J974" s="52" t="s">
        <v>71</v>
      </c>
      <c r="K974" s="52">
        <v>73.3</v>
      </c>
      <c r="L974" s="52">
        <v>4.02E-2</v>
      </c>
      <c r="M974" s="52">
        <v>1</v>
      </c>
      <c r="N974" s="52"/>
      <c r="O974" s="52">
        <v>0</v>
      </c>
      <c r="P974" s="52">
        <v>0</v>
      </c>
      <c r="Q974" s="52">
        <v>21</v>
      </c>
      <c r="R974" s="52"/>
      <c r="S974" s="52">
        <v>0</v>
      </c>
      <c r="T974" s="52">
        <v>0</v>
      </c>
      <c r="U974" s="52">
        <v>310</v>
      </c>
      <c r="V974" s="52">
        <f t="shared" si="46"/>
        <v>23.923932539999999</v>
      </c>
      <c r="W974" s="52">
        <f t="shared" si="45"/>
        <v>23.923932539999999</v>
      </c>
      <c r="X974" s="52">
        <f t="shared" si="44"/>
        <v>-1138.0956479742856</v>
      </c>
      <c r="Y974" s="52">
        <v>0</v>
      </c>
    </row>
    <row r="975" spans="1:25" x14ac:dyDescent="0.25">
      <c r="A975" s="52">
        <v>2007</v>
      </c>
      <c r="B975" s="52" t="s">
        <v>107</v>
      </c>
      <c r="C975" s="52" t="s">
        <v>116</v>
      </c>
      <c r="D975" s="52">
        <v>24233</v>
      </c>
      <c r="E975" s="52">
        <v>23212</v>
      </c>
      <c r="F975" s="52">
        <v>9</v>
      </c>
      <c r="G975" s="52" t="s">
        <v>93</v>
      </c>
      <c r="H975" s="52">
        <v>16000</v>
      </c>
      <c r="I975" s="52" t="s">
        <v>91</v>
      </c>
      <c r="J975" s="52" t="s">
        <v>71</v>
      </c>
      <c r="K975" s="52">
        <v>73.3</v>
      </c>
      <c r="L975" s="52">
        <v>4.02E-2</v>
      </c>
      <c r="M975" s="52">
        <v>1</v>
      </c>
      <c r="N975" s="52"/>
      <c r="O975" s="52">
        <v>0</v>
      </c>
      <c r="P975" s="52">
        <v>0</v>
      </c>
      <c r="Q975" s="52">
        <v>21</v>
      </c>
      <c r="R975" s="52"/>
      <c r="S975" s="52">
        <v>0</v>
      </c>
      <c r="T975" s="52">
        <v>0</v>
      </c>
      <c r="U975" s="52">
        <v>310</v>
      </c>
      <c r="V975" s="52">
        <f t="shared" si="46"/>
        <v>47.146560000000001</v>
      </c>
      <c r="W975" s="52">
        <f t="shared" si="45"/>
        <v>47.146560000000001</v>
      </c>
      <c r="X975" s="52">
        <f t="shared" si="44"/>
        <v>-2242.8292114285714</v>
      </c>
      <c r="Y975" s="52">
        <v>0</v>
      </c>
    </row>
    <row r="976" spans="1:25" x14ac:dyDescent="0.25">
      <c r="A976" s="52">
        <v>2007</v>
      </c>
      <c r="B976" s="52" t="s">
        <v>107</v>
      </c>
      <c r="C976" s="52" t="s">
        <v>116</v>
      </c>
      <c r="D976" s="52">
        <v>24233</v>
      </c>
      <c r="E976" s="52">
        <v>23212</v>
      </c>
      <c r="F976" s="52">
        <v>9</v>
      </c>
      <c r="G976" s="52" t="s">
        <v>93</v>
      </c>
      <c r="H976" s="52">
        <v>363000</v>
      </c>
      <c r="I976" s="52" t="s">
        <v>91</v>
      </c>
      <c r="J976" s="52" t="s">
        <v>71</v>
      </c>
      <c r="K976" s="52">
        <v>73.3</v>
      </c>
      <c r="L976" s="52">
        <v>4.02E-2</v>
      </c>
      <c r="M976" s="52">
        <v>1</v>
      </c>
      <c r="N976" s="52"/>
      <c r="O976" s="52">
        <v>0</v>
      </c>
      <c r="P976" s="52">
        <v>0</v>
      </c>
      <c r="Q976" s="52">
        <v>21</v>
      </c>
      <c r="R976" s="52"/>
      <c r="S976" s="52">
        <v>0</v>
      </c>
      <c r="T976" s="52">
        <v>0</v>
      </c>
      <c r="U976" s="52">
        <v>310</v>
      </c>
      <c r="V976" s="52">
        <f t="shared" si="46"/>
        <v>1069.6375800000001</v>
      </c>
      <c r="W976" s="52">
        <f t="shared" si="45"/>
        <v>1069.6375800000001</v>
      </c>
      <c r="X976" s="52">
        <f t="shared" si="44"/>
        <v>-50884.187734285711</v>
      </c>
      <c r="Y976" s="52">
        <v>0</v>
      </c>
    </row>
    <row r="977" spans="1:25" x14ac:dyDescent="0.25">
      <c r="A977" s="52">
        <v>2007</v>
      </c>
      <c r="B977" s="52" t="s">
        <v>107</v>
      </c>
      <c r="C977" s="52" t="s">
        <v>116</v>
      </c>
      <c r="D977" s="52">
        <v>24233</v>
      </c>
      <c r="E977" s="52">
        <v>23212</v>
      </c>
      <c r="F977" s="52">
        <v>9</v>
      </c>
      <c r="G977" s="52" t="s">
        <v>93</v>
      </c>
      <c r="H977" s="52">
        <v>14248</v>
      </c>
      <c r="I977" s="52" t="s">
        <v>91</v>
      </c>
      <c r="J977" s="52" t="s">
        <v>71</v>
      </c>
      <c r="K977" s="52">
        <v>73.3</v>
      </c>
      <c r="L977" s="52">
        <v>4.02E-2</v>
      </c>
      <c r="M977" s="52">
        <v>1</v>
      </c>
      <c r="N977" s="52"/>
      <c r="O977" s="52">
        <v>0</v>
      </c>
      <c r="P977" s="52">
        <v>0</v>
      </c>
      <c r="Q977" s="52">
        <v>21</v>
      </c>
      <c r="R977" s="52"/>
      <c r="S977" s="52">
        <v>0</v>
      </c>
      <c r="T977" s="52">
        <v>0</v>
      </c>
      <c r="U977" s="52">
        <v>310</v>
      </c>
      <c r="V977" s="52">
        <f t="shared" si="46"/>
        <v>41.984011679999995</v>
      </c>
      <c r="W977" s="52">
        <f t="shared" si="45"/>
        <v>41.984011679999995</v>
      </c>
      <c r="X977" s="52">
        <f t="shared" si="44"/>
        <v>-1997.2394127771429</v>
      </c>
      <c r="Y977" s="52">
        <v>0</v>
      </c>
    </row>
    <row r="978" spans="1:25" x14ac:dyDescent="0.25">
      <c r="A978" s="52">
        <v>2007</v>
      </c>
      <c r="B978" s="52" t="s">
        <v>107</v>
      </c>
      <c r="C978" s="52" t="s">
        <v>116</v>
      </c>
      <c r="D978" s="52">
        <v>24233</v>
      </c>
      <c r="E978" s="52">
        <v>23212</v>
      </c>
      <c r="F978" s="52">
        <v>9</v>
      </c>
      <c r="G978" s="52" t="s">
        <v>93</v>
      </c>
      <c r="H978" s="52">
        <v>4000</v>
      </c>
      <c r="I978" s="52" t="s">
        <v>91</v>
      </c>
      <c r="J978" s="52" t="s">
        <v>71</v>
      </c>
      <c r="K978" s="52">
        <v>73.3</v>
      </c>
      <c r="L978" s="52">
        <v>4.02E-2</v>
      </c>
      <c r="M978" s="52">
        <v>1</v>
      </c>
      <c r="N978" s="52"/>
      <c r="O978" s="52">
        <v>0</v>
      </c>
      <c r="P978" s="52">
        <v>0</v>
      </c>
      <c r="Q978" s="52">
        <v>21</v>
      </c>
      <c r="R978" s="52"/>
      <c r="S978" s="52">
        <v>0</v>
      </c>
      <c r="T978" s="52">
        <v>0</v>
      </c>
      <c r="U978" s="52">
        <v>310</v>
      </c>
      <c r="V978" s="52">
        <f t="shared" si="46"/>
        <v>11.78664</v>
      </c>
      <c r="W978" s="52">
        <f t="shared" si="45"/>
        <v>11.78664</v>
      </c>
      <c r="X978" s="52">
        <f t="shared" si="44"/>
        <v>-560.70730285714285</v>
      </c>
      <c r="Y978" s="52">
        <v>0</v>
      </c>
    </row>
    <row r="979" spans="1:25" x14ac:dyDescent="0.25">
      <c r="A979" s="52">
        <v>2007</v>
      </c>
      <c r="B979" s="52" t="s">
        <v>107</v>
      </c>
      <c r="C979" s="52" t="s">
        <v>116</v>
      </c>
      <c r="D979" s="52">
        <v>24233</v>
      </c>
      <c r="E979" s="52">
        <v>23212</v>
      </c>
      <c r="F979" s="52">
        <v>9</v>
      </c>
      <c r="G979" s="52" t="s">
        <v>93</v>
      </c>
      <c r="H979" s="52">
        <v>100000</v>
      </c>
      <c r="I979" s="52" t="s">
        <v>91</v>
      </c>
      <c r="J979" s="52" t="s">
        <v>71</v>
      </c>
      <c r="K979" s="52">
        <v>73.3</v>
      </c>
      <c r="L979" s="52">
        <v>4.02E-2</v>
      </c>
      <c r="M979" s="52">
        <v>1</v>
      </c>
      <c r="N979" s="52"/>
      <c r="O979" s="52">
        <v>0</v>
      </c>
      <c r="P979" s="52">
        <v>0</v>
      </c>
      <c r="Q979" s="52">
        <v>21</v>
      </c>
      <c r="R979" s="52"/>
      <c r="S979" s="52">
        <v>0</v>
      </c>
      <c r="T979" s="52">
        <v>0</v>
      </c>
      <c r="U979" s="52">
        <v>310</v>
      </c>
      <c r="V979" s="52">
        <f t="shared" si="46"/>
        <v>294.666</v>
      </c>
      <c r="W979" s="52">
        <f t="shared" si="45"/>
        <v>294.666</v>
      </c>
      <c r="X979" s="52">
        <f t="shared" ref="X979:X1010" si="47">(V979-((K979*H979*L979*M979)+(S979*H979*T979*U979)))/Q979</f>
        <v>-14017.68257142857</v>
      </c>
      <c r="Y979" s="52">
        <v>0</v>
      </c>
    </row>
    <row r="980" spans="1:25" x14ac:dyDescent="0.25">
      <c r="A980" s="52">
        <v>2007</v>
      </c>
      <c r="B980" s="52" t="s">
        <v>107</v>
      </c>
      <c r="C980" s="52" t="s">
        <v>116</v>
      </c>
      <c r="D980" s="52">
        <v>24233</v>
      </c>
      <c r="E980" s="52">
        <v>23212</v>
      </c>
      <c r="F980" s="52">
        <v>9</v>
      </c>
      <c r="G980" s="52" t="s">
        <v>93</v>
      </c>
      <c r="H980" s="52">
        <v>5059930</v>
      </c>
      <c r="I980" s="52" t="s">
        <v>91</v>
      </c>
      <c r="J980" s="52" t="s">
        <v>71</v>
      </c>
      <c r="K980" s="52">
        <v>73.3</v>
      </c>
      <c r="L980" s="52">
        <v>4.02E-2</v>
      </c>
      <c r="M980" s="52">
        <v>1</v>
      </c>
      <c r="N980" s="52"/>
      <c r="O980" s="52">
        <v>0</v>
      </c>
      <c r="P980" s="52">
        <v>0</v>
      </c>
      <c r="Q980" s="52">
        <v>21</v>
      </c>
      <c r="R980" s="52"/>
      <c r="S980" s="52">
        <v>0</v>
      </c>
      <c r="T980" s="52">
        <v>0</v>
      </c>
      <c r="U980" s="52">
        <v>310</v>
      </c>
      <c r="V980" s="52">
        <f t="shared" si="46"/>
        <v>14909.893333799999</v>
      </c>
      <c r="W980" s="52">
        <f t="shared" si="45"/>
        <v>14909.893333799999</v>
      </c>
      <c r="X980" s="52">
        <f t="shared" si="47"/>
        <v>-709284.92573648563</v>
      </c>
      <c r="Y980" s="52">
        <v>0</v>
      </c>
    </row>
    <row r="981" spans="1:25" x14ac:dyDescent="0.25">
      <c r="A981" s="52">
        <v>2007</v>
      </c>
      <c r="B981" s="52" t="s">
        <v>107</v>
      </c>
      <c r="C981" s="52" t="s">
        <v>116</v>
      </c>
      <c r="D981" s="52">
        <v>24233</v>
      </c>
      <c r="E981" s="52">
        <v>23212</v>
      </c>
      <c r="F981" s="52">
        <v>9</v>
      </c>
      <c r="G981" s="52" t="s">
        <v>93</v>
      </c>
      <c r="H981" s="52">
        <v>38567</v>
      </c>
      <c r="I981" s="52" t="s">
        <v>91</v>
      </c>
      <c r="J981" s="52" t="s">
        <v>71</v>
      </c>
      <c r="K981" s="52">
        <v>73.3</v>
      </c>
      <c r="L981" s="52">
        <v>4.02E-2</v>
      </c>
      <c r="M981" s="52">
        <v>1</v>
      </c>
      <c r="N981" s="52"/>
      <c r="O981" s="52">
        <v>0</v>
      </c>
      <c r="P981" s="52">
        <v>0</v>
      </c>
      <c r="Q981" s="52">
        <v>21</v>
      </c>
      <c r="R981" s="52"/>
      <c r="S981" s="52">
        <v>0</v>
      </c>
      <c r="T981" s="52">
        <v>0</v>
      </c>
      <c r="U981" s="52">
        <v>310</v>
      </c>
      <c r="V981" s="52">
        <f t="shared" si="46"/>
        <v>113.64383622</v>
      </c>
      <c r="W981" s="52">
        <f t="shared" si="45"/>
        <v>113.64383622</v>
      </c>
      <c r="X981" s="52">
        <f t="shared" si="47"/>
        <v>-5406.1996373228567</v>
      </c>
      <c r="Y981" s="52">
        <v>0</v>
      </c>
    </row>
    <row r="982" spans="1:25" x14ac:dyDescent="0.25">
      <c r="A982" s="52">
        <v>2007</v>
      </c>
      <c r="B982" s="52" t="s">
        <v>107</v>
      </c>
      <c r="C982" s="52" t="s">
        <v>116</v>
      </c>
      <c r="D982" s="52">
        <v>24233</v>
      </c>
      <c r="E982" s="52">
        <v>23212</v>
      </c>
      <c r="F982" s="52">
        <v>9</v>
      </c>
      <c r="G982" s="52" t="s">
        <v>93</v>
      </c>
      <c r="H982" s="52">
        <v>5000</v>
      </c>
      <c r="I982" s="52" t="s">
        <v>91</v>
      </c>
      <c r="J982" s="52" t="s">
        <v>71</v>
      </c>
      <c r="K982" s="52">
        <v>73.3</v>
      </c>
      <c r="L982" s="52">
        <v>4.02E-2</v>
      </c>
      <c r="M982" s="52">
        <v>1</v>
      </c>
      <c r="N982" s="52"/>
      <c r="O982" s="52">
        <v>0</v>
      </c>
      <c r="P982" s="52">
        <v>0</v>
      </c>
      <c r="Q982" s="52">
        <v>21</v>
      </c>
      <c r="R982" s="52"/>
      <c r="S982" s="52">
        <v>0</v>
      </c>
      <c r="T982" s="52">
        <v>0</v>
      </c>
      <c r="U982" s="52">
        <v>310</v>
      </c>
      <c r="V982" s="52">
        <f t="shared" si="46"/>
        <v>14.7333</v>
      </c>
      <c r="W982" s="52">
        <f t="shared" si="45"/>
        <v>14.7333</v>
      </c>
      <c r="X982" s="52">
        <f t="shared" si="47"/>
        <v>-700.8841285714285</v>
      </c>
      <c r="Y982" s="52">
        <v>0</v>
      </c>
    </row>
    <row r="983" spans="1:25" x14ac:dyDescent="0.25">
      <c r="A983" s="52">
        <v>2007</v>
      </c>
      <c r="B983" s="52" t="s">
        <v>107</v>
      </c>
      <c r="C983" s="52" t="s">
        <v>116</v>
      </c>
      <c r="D983" s="52">
        <v>24233</v>
      </c>
      <c r="E983" s="52">
        <v>23212</v>
      </c>
      <c r="F983" s="52">
        <v>9</v>
      </c>
      <c r="G983" s="52" t="s">
        <v>93</v>
      </c>
      <c r="H983" s="52">
        <v>284248</v>
      </c>
      <c r="I983" s="52" t="s">
        <v>91</v>
      </c>
      <c r="J983" s="52" t="s">
        <v>71</v>
      </c>
      <c r="K983" s="52">
        <v>73.3</v>
      </c>
      <c r="L983" s="52">
        <v>4.02E-2</v>
      </c>
      <c r="M983" s="52">
        <v>1</v>
      </c>
      <c r="N983" s="52"/>
      <c r="O983" s="52">
        <v>0</v>
      </c>
      <c r="P983" s="52">
        <v>0</v>
      </c>
      <c r="Q983" s="52">
        <v>21</v>
      </c>
      <c r="R983" s="52"/>
      <c r="S983" s="52">
        <v>0</v>
      </c>
      <c r="T983" s="52">
        <v>0</v>
      </c>
      <c r="U983" s="52">
        <v>310</v>
      </c>
      <c r="V983" s="52">
        <f t="shared" si="46"/>
        <v>837.58221168</v>
      </c>
      <c r="W983" s="52">
        <f t="shared" si="45"/>
        <v>837.58221168</v>
      </c>
      <c r="X983" s="52">
        <f t="shared" si="47"/>
        <v>-39844.982355634282</v>
      </c>
      <c r="Y983" s="52">
        <v>0</v>
      </c>
    </row>
    <row r="984" spans="1:25" x14ac:dyDescent="0.25">
      <c r="A984" s="52">
        <v>2007</v>
      </c>
      <c r="B984" s="52" t="s">
        <v>107</v>
      </c>
      <c r="C984" s="52" t="s">
        <v>116</v>
      </c>
      <c r="D984" s="52">
        <v>24233</v>
      </c>
      <c r="E984" s="52">
        <v>23212</v>
      </c>
      <c r="F984" s="52">
        <v>9</v>
      </c>
      <c r="G984" s="52" t="s">
        <v>93</v>
      </c>
      <c r="H984" s="52">
        <v>348</v>
      </c>
      <c r="I984" s="52" t="s">
        <v>91</v>
      </c>
      <c r="J984" s="52" t="s">
        <v>71</v>
      </c>
      <c r="K984" s="52">
        <v>73.3</v>
      </c>
      <c r="L984" s="52">
        <v>4.02E-2</v>
      </c>
      <c r="M984" s="52">
        <v>1</v>
      </c>
      <c r="N984" s="52"/>
      <c r="O984" s="52">
        <v>0</v>
      </c>
      <c r="P984" s="52">
        <v>0</v>
      </c>
      <c r="Q984" s="52">
        <v>21</v>
      </c>
      <c r="R984" s="52"/>
      <c r="S984" s="52">
        <v>0</v>
      </c>
      <c r="T984" s="52">
        <v>0</v>
      </c>
      <c r="U984" s="52">
        <v>310</v>
      </c>
      <c r="V984" s="52">
        <f t="shared" si="46"/>
        <v>1.02543768</v>
      </c>
      <c r="W984" s="52">
        <f t="shared" si="45"/>
        <v>1.02543768</v>
      </c>
      <c r="X984" s="52">
        <f t="shared" si="47"/>
        <v>-48.781535348571424</v>
      </c>
      <c r="Y984" s="52">
        <v>0</v>
      </c>
    </row>
    <row r="985" spans="1:25" x14ac:dyDescent="0.25">
      <c r="A985" s="52">
        <v>2007</v>
      </c>
      <c r="B985" s="52" t="s">
        <v>107</v>
      </c>
      <c r="C985" s="52" t="s">
        <v>116</v>
      </c>
      <c r="D985" s="52">
        <v>24233</v>
      </c>
      <c r="E985" s="52">
        <v>23212</v>
      </c>
      <c r="F985" s="52">
        <v>9</v>
      </c>
      <c r="G985" s="52" t="s">
        <v>93</v>
      </c>
      <c r="H985" s="52">
        <v>11000</v>
      </c>
      <c r="I985" s="52" t="s">
        <v>91</v>
      </c>
      <c r="J985" s="52" t="s">
        <v>71</v>
      </c>
      <c r="K985" s="52">
        <v>73.3</v>
      </c>
      <c r="L985" s="52">
        <v>4.02E-2</v>
      </c>
      <c r="M985" s="52">
        <v>1</v>
      </c>
      <c r="N985" s="52"/>
      <c r="O985" s="52">
        <v>0</v>
      </c>
      <c r="P985" s="52">
        <v>0</v>
      </c>
      <c r="Q985" s="52">
        <v>21</v>
      </c>
      <c r="R985" s="52"/>
      <c r="S985" s="52">
        <v>0</v>
      </c>
      <c r="T985" s="52">
        <v>0</v>
      </c>
      <c r="U985" s="52">
        <v>310</v>
      </c>
      <c r="V985" s="52">
        <f t="shared" si="46"/>
        <v>32.413260000000001</v>
      </c>
      <c r="W985" s="52">
        <f t="shared" si="45"/>
        <v>32.413260000000001</v>
      </c>
      <c r="X985" s="52">
        <f t="shared" si="47"/>
        <v>-1541.9450828571428</v>
      </c>
      <c r="Y985" s="52">
        <v>0</v>
      </c>
    </row>
    <row r="986" spans="1:25" x14ac:dyDescent="0.25">
      <c r="A986" s="52">
        <v>2007</v>
      </c>
      <c r="B986" s="52" t="s">
        <v>107</v>
      </c>
      <c r="C986" s="52" t="s">
        <v>116</v>
      </c>
      <c r="D986" s="52">
        <v>24233</v>
      </c>
      <c r="E986" s="52">
        <v>23212</v>
      </c>
      <c r="F986" s="52">
        <v>9</v>
      </c>
      <c r="G986" s="52" t="s">
        <v>93</v>
      </c>
      <c r="H986" s="52">
        <v>16000</v>
      </c>
      <c r="I986" s="52" t="s">
        <v>91</v>
      </c>
      <c r="J986" s="52" t="s">
        <v>71</v>
      </c>
      <c r="K986" s="52">
        <v>73.3</v>
      </c>
      <c r="L986" s="52">
        <v>4.02E-2</v>
      </c>
      <c r="M986" s="52">
        <v>1</v>
      </c>
      <c r="N986" s="52"/>
      <c r="O986" s="52">
        <v>0</v>
      </c>
      <c r="P986" s="52">
        <v>0</v>
      </c>
      <c r="Q986" s="52">
        <v>21</v>
      </c>
      <c r="R986" s="52"/>
      <c r="S986" s="52">
        <v>0</v>
      </c>
      <c r="T986" s="52">
        <v>0</v>
      </c>
      <c r="U986" s="52">
        <v>310</v>
      </c>
      <c r="V986" s="52">
        <f t="shared" si="46"/>
        <v>47.146560000000001</v>
      </c>
      <c r="W986" s="52">
        <f t="shared" si="45"/>
        <v>47.146560000000001</v>
      </c>
      <c r="X986" s="52">
        <f t="shared" si="47"/>
        <v>-2242.8292114285714</v>
      </c>
      <c r="Y986" s="52">
        <v>0</v>
      </c>
    </row>
    <row r="987" spans="1:25" x14ac:dyDescent="0.25">
      <c r="A987" s="52">
        <v>2007</v>
      </c>
      <c r="B987" s="52" t="s">
        <v>107</v>
      </c>
      <c r="C987" s="52" t="s">
        <v>116</v>
      </c>
      <c r="D987" s="52">
        <v>24233</v>
      </c>
      <c r="E987" s="52">
        <v>23212</v>
      </c>
      <c r="F987" s="52">
        <v>9</v>
      </c>
      <c r="G987" s="52" t="s">
        <v>93</v>
      </c>
      <c r="H987" s="52">
        <v>396288</v>
      </c>
      <c r="I987" s="52" t="s">
        <v>91</v>
      </c>
      <c r="J987" s="52" t="s">
        <v>71</v>
      </c>
      <c r="K987" s="52">
        <v>73.3</v>
      </c>
      <c r="L987" s="52">
        <v>4.02E-2</v>
      </c>
      <c r="M987" s="52">
        <v>1</v>
      </c>
      <c r="N987" s="52"/>
      <c r="O987" s="52">
        <v>0</v>
      </c>
      <c r="P987" s="52">
        <v>0</v>
      </c>
      <c r="Q987" s="52">
        <v>21</v>
      </c>
      <c r="R987" s="52"/>
      <c r="S987" s="52">
        <v>0</v>
      </c>
      <c r="T987" s="52">
        <v>0</v>
      </c>
      <c r="U987" s="52">
        <v>310</v>
      </c>
      <c r="V987" s="52">
        <f t="shared" si="46"/>
        <v>1167.7259980799997</v>
      </c>
      <c r="W987" s="52">
        <f t="shared" si="45"/>
        <v>1167.7259980799997</v>
      </c>
      <c r="X987" s="52">
        <f t="shared" si="47"/>
        <v>-55550.393908662845</v>
      </c>
      <c r="Y987" s="52">
        <v>0</v>
      </c>
    </row>
    <row r="988" spans="1:25" x14ac:dyDescent="0.25">
      <c r="A988" s="52">
        <v>2007</v>
      </c>
      <c r="B988" s="52" t="s">
        <v>107</v>
      </c>
      <c r="C988" s="52" t="s">
        <v>116</v>
      </c>
      <c r="D988" s="52">
        <v>24233</v>
      </c>
      <c r="E988" s="52">
        <v>23212</v>
      </c>
      <c r="F988" s="52">
        <v>9</v>
      </c>
      <c r="G988" s="52" t="s">
        <v>93</v>
      </c>
      <c r="H988" s="52">
        <v>350</v>
      </c>
      <c r="I988" s="52" t="s">
        <v>91</v>
      </c>
      <c r="J988" s="52" t="s">
        <v>71</v>
      </c>
      <c r="K988" s="52">
        <v>73.3</v>
      </c>
      <c r="L988" s="52">
        <v>4.02E-2</v>
      </c>
      <c r="M988" s="52">
        <v>1</v>
      </c>
      <c r="N988" s="52"/>
      <c r="O988" s="52">
        <v>0</v>
      </c>
      <c r="P988" s="52">
        <v>0</v>
      </c>
      <c r="Q988" s="52">
        <v>21</v>
      </c>
      <c r="R988" s="52"/>
      <c r="S988" s="52">
        <v>0</v>
      </c>
      <c r="T988" s="52">
        <v>0</v>
      </c>
      <c r="U988" s="52">
        <v>310</v>
      </c>
      <c r="V988" s="52">
        <f t="shared" si="46"/>
        <v>1.031331</v>
      </c>
      <c r="W988" s="52">
        <f t="shared" si="45"/>
        <v>1.031331</v>
      </c>
      <c r="X988" s="52">
        <f t="shared" si="47"/>
        <v>-49.061889000000001</v>
      </c>
      <c r="Y988" s="52">
        <v>0</v>
      </c>
    </row>
    <row r="989" spans="1:25" x14ac:dyDescent="0.25">
      <c r="A989" s="52">
        <v>2007</v>
      </c>
      <c r="B989" s="52" t="s">
        <v>107</v>
      </c>
      <c r="C989" s="52" t="s">
        <v>116</v>
      </c>
      <c r="D989" s="52">
        <v>24233</v>
      </c>
      <c r="E989" s="52">
        <v>23212</v>
      </c>
      <c r="F989" s="52">
        <v>9</v>
      </c>
      <c r="G989" s="52" t="s">
        <v>93</v>
      </c>
      <c r="H989" s="52">
        <v>10000</v>
      </c>
      <c r="I989" s="52" t="s">
        <v>91</v>
      </c>
      <c r="J989" s="52" t="s">
        <v>71</v>
      </c>
      <c r="K989" s="52">
        <v>73.3</v>
      </c>
      <c r="L989" s="52">
        <v>4.02E-2</v>
      </c>
      <c r="M989" s="52">
        <v>1</v>
      </c>
      <c r="N989" s="52"/>
      <c r="O989" s="52">
        <v>0</v>
      </c>
      <c r="P989" s="52">
        <v>0</v>
      </c>
      <c r="Q989" s="52">
        <v>21</v>
      </c>
      <c r="R989" s="52"/>
      <c r="S989" s="52">
        <v>0</v>
      </c>
      <c r="T989" s="52">
        <v>0</v>
      </c>
      <c r="U989" s="52">
        <v>310</v>
      </c>
      <c r="V989" s="52">
        <f t="shared" si="46"/>
        <v>29.4666</v>
      </c>
      <c r="W989" s="52">
        <f t="shared" si="45"/>
        <v>29.4666</v>
      </c>
      <c r="X989" s="52">
        <f t="shared" si="47"/>
        <v>-1401.768257142857</v>
      </c>
      <c r="Y989" s="52">
        <v>0</v>
      </c>
    </row>
    <row r="990" spans="1:25" x14ac:dyDescent="0.25">
      <c r="A990" s="52">
        <v>2007</v>
      </c>
      <c r="B990" s="52" t="s">
        <v>107</v>
      </c>
      <c r="C990" s="52" t="s">
        <v>116</v>
      </c>
      <c r="D990" s="52">
        <v>24233</v>
      </c>
      <c r="E990" s="52">
        <v>23212</v>
      </c>
      <c r="F990" s="52">
        <v>9</v>
      </c>
      <c r="G990" s="52" t="s">
        <v>93</v>
      </c>
      <c r="H990" s="52">
        <v>13000</v>
      </c>
      <c r="I990" s="52" t="s">
        <v>91</v>
      </c>
      <c r="J990" s="52" t="s">
        <v>71</v>
      </c>
      <c r="K990" s="52">
        <v>73.3</v>
      </c>
      <c r="L990" s="52">
        <v>4.02E-2</v>
      </c>
      <c r="M990" s="52">
        <v>1</v>
      </c>
      <c r="N990" s="52"/>
      <c r="O990" s="52">
        <v>0</v>
      </c>
      <c r="P990" s="52">
        <v>0</v>
      </c>
      <c r="Q990" s="52">
        <v>21</v>
      </c>
      <c r="R990" s="52"/>
      <c r="S990" s="52">
        <v>0</v>
      </c>
      <c r="T990" s="52">
        <v>0</v>
      </c>
      <c r="U990" s="52">
        <v>310</v>
      </c>
      <c r="V990" s="52">
        <f t="shared" si="46"/>
        <v>38.306580000000004</v>
      </c>
      <c r="W990" s="52">
        <f t="shared" si="45"/>
        <v>38.306580000000004</v>
      </c>
      <c r="X990" s="52">
        <f t="shared" si="47"/>
        <v>-1822.2987342857145</v>
      </c>
      <c r="Y990" s="52">
        <v>0</v>
      </c>
    </row>
    <row r="991" spans="1:25" x14ac:dyDescent="0.25">
      <c r="A991" s="52">
        <v>2007</v>
      </c>
      <c r="B991" s="52" t="s">
        <v>107</v>
      </c>
      <c r="C991" s="52" t="s">
        <v>116</v>
      </c>
      <c r="D991" s="52">
        <v>24234</v>
      </c>
      <c r="E991" s="52">
        <v>23212</v>
      </c>
      <c r="F991" s="52">
        <v>9</v>
      </c>
      <c r="G991" s="52" t="s">
        <v>93</v>
      </c>
      <c r="H991" s="52">
        <v>28</v>
      </c>
      <c r="I991" s="52" t="s">
        <v>91</v>
      </c>
      <c r="J991" s="52" t="s">
        <v>71</v>
      </c>
      <c r="K991" s="52">
        <v>73.3</v>
      </c>
      <c r="L991" s="52">
        <v>4.02E-2</v>
      </c>
      <c r="M991" s="52">
        <v>1</v>
      </c>
      <c r="N991" s="52"/>
      <c r="O991" s="52">
        <v>0</v>
      </c>
      <c r="P991" s="52">
        <v>0</v>
      </c>
      <c r="Q991" s="52">
        <v>21</v>
      </c>
      <c r="R991" s="52"/>
      <c r="S991" s="52">
        <v>0</v>
      </c>
      <c r="T991" s="52">
        <v>0</v>
      </c>
      <c r="U991" s="52">
        <v>310</v>
      </c>
      <c r="V991" s="52">
        <f t="shared" si="46"/>
        <v>8.2506479999999993E-2</v>
      </c>
      <c r="W991" s="52">
        <f t="shared" si="45"/>
        <v>8.2506479999999993E-2</v>
      </c>
      <c r="X991" s="52">
        <f t="shared" si="47"/>
        <v>-3.9249511199999993</v>
      </c>
      <c r="Y991" s="52">
        <v>0</v>
      </c>
    </row>
    <row r="992" spans="1:25" x14ac:dyDescent="0.25">
      <c r="A992" s="52">
        <v>2007</v>
      </c>
      <c r="B992" s="52" t="s">
        <v>107</v>
      </c>
      <c r="C992" s="52" t="s">
        <v>116</v>
      </c>
      <c r="D992" s="52">
        <v>24239</v>
      </c>
      <c r="E992" s="52">
        <v>23212</v>
      </c>
      <c r="F992" s="52">
        <v>9</v>
      </c>
      <c r="G992" s="52" t="s">
        <v>93</v>
      </c>
      <c r="H992" s="52">
        <v>19742</v>
      </c>
      <c r="I992" s="52" t="s">
        <v>91</v>
      </c>
      <c r="J992" s="52" t="s">
        <v>71</v>
      </c>
      <c r="K992" s="52">
        <v>73.3</v>
      </c>
      <c r="L992" s="52">
        <v>4.02E-2</v>
      </c>
      <c r="M992" s="52">
        <v>1</v>
      </c>
      <c r="N992" s="52"/>
      <c r="O992" s="52">
        <v>0</v>
      </c>
      <c r="P992" s="52">
        <v>0</v>
      </c>
      <c r="Q992" s="52">
        <v>21</v>
      </c>
      <c r="R992" s="52"/>
      <c r="S992" s="52">
        <v>0</v>
      </c>
      <c r="T992" s="52">
        <v>0</v>
      </c>
      <c r="U992" s="52">
        <v>310</v>
      </c>
      <c r="V992" s="52">
        <f t="shared" si="46"/>
        <v>58.172961719999989</v>
      </c>
      <c r="W992" s="52">
        <f t="shared" si="45"/>
        <v>58.172961719999989</v>
      </c>
      <c r="X992" s="52">
        <f t="shared" si="47"/>
        <v>-2767.3708932514282</v>
      </c>
      <c r="Y992" s="52">
        <v>0</v>
      </c>
    </row>
    <row r="993" spans="1:25" x14ac:dyDescent="0.25">
      <c r="A993" s="52">
        <v>2007</v>
      </c>
      <c r="B993" s="52" t="s">
        <v>107</v>
      </c>
      <c r="C993" s="52" t="s">
        <v>116</v>
      </c>
      <c r="D993" s="52">
        <v>24239</v>
      </c>
      <c r="E993" s="52">
        <v>23212</v>
      </c>
      <c r="F993" s="52">
        <v>9</v>
      </c>
      <c r="G993" s="52" t="s">
        <v>93</v>
      </c>
      <c r="H993" s="52">
        <v>154211.79999999999</v>
      </c>
      <c r="I993" s="52" t="s">
        <v>91</v>
      </c>
      <c r="J993" s="52" t="s">
        <v>71</v>
      </c>
      <c r="K993" s="52">
        <v>73.3</v>
      </c>
      <c r="L993" s="52">
        <v>4.02E-2</v>
      </c>
      <c r="M993" s="52">
        <v>1</v>
      </c>
      <c r="N993" s="52"/>
      <c r="O993" s="52">
        <v>0</v>
      </c>
      <c r="P993" s="52">
        <v>0</v>
      </c>
      <c r="Q993" s="52">
        <v>21</v>
      </c>
      <c r="R993" s="52"/>
      <c r="S993" s="52">
        <v>0</v>
      </c>
      <c r="T993" s="52">
        <v>0</v>
      </c>
      <c r="U993" s="52">
        <v>310</v>
      </c>
      <c r="V993" s="52">
        <f t="shared" si="46"/>
        <v>454.40974258799997</v>
      </c>
      <c r="W993" s="52">
        <f t="shared" si="45"/>
        <v>454.40974258799997</v>
      </c>
      <c r="X993" s="52">
        <f t="shared" si="47"/>
        <v>-21616.920611686284</v>
      </c>
      <c r="Y993" s="52">
        <v>0</v>
      </c>
    </row>
    <row r="994" spans="1:25" x14ac:dyDescent="0.25">
      <c r="A994" s="52">
        <v>2007</v>
      </c>
      <c r="B994" s="52" t="s">
        <v>107</v>
      </c>
      <c r="C994" s="52" t="s">
        <v>116</v>
      </c>
      <c r="D994" s="52">
        <v>24239</v>
      </c>
      <c r="E994" s="52">
        <v>23212</v>
      </c>
      <c r="F994" s="52">
        <v>9</v>
      </c>
      <c r="G994" s="52" t="s">
        <v>93</v>
      </c>
      <c r="H994" s="52">
        <v>1269058</v>
      </c>
      <c r="I994" s="52" t="s">
        <v>91</v>
      </c>
      <c r="J994" s="52" t="s">
        <v>71</v>
      </c>
      <c r="K994" s="52">
        <v>73.3</v>
      </c>
      <c r="L994" s="52">
        <v>4.02E-2</v>
      </c>
      <c r="M994" s="52">
        <v>1</v>
      </c>
      <c r="N994" s="52"/>
      <c r="O994" s="52">
        <v>0</v>
      </c>
      <c r="P994" s="52">
        <v>0</v>
      </c>
      <c r="Q994" s="52">
        <v>21</v>
      </c>
      <c r="R994" s="52"/>
      <c r="S994" s="52">
        <v>0</v>
      </c>
      <c r="T994" s="52">
        <v>0</v>
      </c>
      <c r="U994" s="52">
        <v>310</v>
      </c>
      <c r="V994" s="52">
        <f t="shared" si="46"/>
        <v>3739.4824462799997</v>
      </c>
      <c r="W994" s="52">
        <f t="shared" si="45"/>
        <v>3739.4824462799997</v>
      </c>
      <c r="X994" s="52">
        <f t="shared" si="47"/>
        <v>-177892.52208731999</v>
      </c>
      <c r="Y994" s="52">
        <v>0</v>
      </c>
    </row>
    <row r="995" spans="1:25" x14ac:dyDescent="0.25">
      <c r="A995" s="52">
        <v>2007</v>
      </c>
      <c r="B995" s="52" t="s">
        <v>107</v>
      </c>
      <c r="C995" s="52" t="s">
        <v>116</v>
      </c>
      <c r="D995" s="52">
        <v>24239</v>
      </c>
      <c r="E995" s="52">
        <v>23212</v>
      </c>
      <c r="F995" s="52">
        <v>9</v>
      </c>
      <c r="G995" s="52" t="s">
        <v>93</v>
      </c>
      <c r="H995" s="52">
        <v>1560</v>
      </c>
      <c r="I995" s="52" t="s">
        <v>91</v>
      </c>
      <c r="J995" s="52" t="s">
        <v>71</v>
      </c>
      <c r="K995" s="52">
        <v>73.3</v>
      </c>
      <c r="L995" s="52">
        <v>4.02E-2</v>
      </c>
      <c r="M995" s="52">
        <v>1</v>
      </c>
      <c r="N995" s="52"/>
      <c r="O995" s="52">
        <v>0</v>
      </c>
      <c r="P995" s="52">
        <v>0</v>
      </c>
      <c r="Q995" s="52">
        <v>21</v>
      </c>
      <c r="R995" s="52"/>
      <c r="S995" s="52">
        <v>0</v>
      </c>
      <c r="T995" s="52">
        <v>0</v>
      </c>
      <c r="U995" s="52">
        <v>310</v>
      </c>
      <c r="V995" s="52">
        <f t="shared" si="46"/>
        <v>4.5967896000000001</v>
      </c>
      <c r="W995" s="52">
        <f t="shared" si="45"/>
        <v>4.5967896000000001</v>
      </c>
      <c r="X995" s="52">
        <f t="shared" si="47"/>
        <v>-218.67584811428571</v>
      </c>
      <c r="Y995" s="52">
        <v>0</v>
      </c>
    </row>
    <row r="996" spans="1:25" x14ac:dyDescent="0.25">
      <c r="A996" s="52">
        <v>2007</v>
      </c>
      <c r="B996" s="52" t="s">
        <v>107</v>
      </c>
      <c r="C996" s="52" t="s">
        <v>116</v>
      </c>
      <c r="D996" s="52">
        <v>24241</v>
      </c>
      <c r="E996" s="52">
        <v>23212</v>
      </c>
      <c r="F996" s="52">
        <v>9</v>
      </c>
      <c r="G996" s="52" t="s">
        <v>93</v>
      </c>
      <c r="H996" s="52">
        <v>63070</v>
      </c>
      <c r="I996" s="52" t="s">
        <v>91</v>
      </c>
      <c r="J996" s="52" t="s">
        <v>71</v>
      </c>
      <c r="K996" s="52">
        <v>73.3</v>
      </c>
      <c r="L996" s="52">
        <v>4.02E-2</v>
      </c>
      <c r="M996" s="52">
        <v>1</v>
      </c>
      <c r="N996" s="52"/>
      <c r="O996" s="52">
        <v>0</v>
      </c>
      <c r="P996" s="52">
        <v>0</v>
      </c>
      <c r="Q996" s="52">
        <v>21</v>
      </c>
      <c r="R996" s="52"/>
      <c r="S996" s="52">
        <v>0</v>
      </c>
      <c r="T996" s="52">
        <v>0</v>
      </c>
      <c r="U996" s="52">
        <v>310</v>
      </c>
      <c r="V996" s="52">
        <f t="shared" si="46"/>
        <v>185.84584620000001</v>
      </c>
      <c r="W996" s="52">
        <f t="shared" si="45"/>
        <v>185.84584620000001</v>
      </c>
      <c r="X996" s="52">
        <f t="shared" si="47"/>
        <v>-8840.9523977999997</v>
      </c>
      <c r="Y996" s="52">
        <v>0</v>
      </c>
    </row>
    <row r="997" spans="1:25" x14ac:dyDescent="0.25">
      <c r="A997" s="52">
        <v>2007</v>
      </c>
      <c r="B997" s="52" t="s">
        <v>107</v>
      </c>
      <c r="C997" s="52" t="s">
        <v>116</v>
      </c>
      <c r="D997" s="52">
        <v>24241</v>
      </c>
      <c r="E997" s="52">
        <v>23212</v>
      </c>
      <c r="F997" s="52">
        <v>9</v>
      </c>
      <c r="G997" s="52" t="s">
        <v>93</v>
      </c>
      <c r="H997" s="52">
        <v>13032</v>
      </c>
      <c r="I997" s="52" t="s">
        <v>91</v>
      </c>
      <c r="J997" s="52" t="s">
        <v>71</v>
      </c>
      <c r="K997" s="52">
        <v>73.3</v>
      </c>
      <c r="L997" s="52">
        <v>4.02E-2</v>
      </c>
      <c r="M997" s="52">
        <v>1</v>
      </c>
      <c r="N997" s="52"/>
      <c r="O997" s="52">
        <v>0</v>
      </c>
      <c r="P997" s="52">
        <v>0</v>
      </c>
      <c r="Q997" s="52">
        <v>21</v>
      </c>
      <c r="R997" s="52"/>
      <c r="S997" s="52">
        <v>0</v>
      </c>
      <c r="T997" s="52">
        <v>0</v>
      </c>
      <c r="U997" s="52">
        <v>310</v>
      </c>
      <c r="V997" s="52">
        <f t="shared" si="46"/>
        <v>38.40087312</v>
      </c>
      <c r="W997" s="52">
        <f t="shared" si="45"/>
        <v>38.40087312</v>
      </c>
      <c r="X997" s="52">
        <f t="shared" si="47"/>
        <v>-1826.7843927085712</v>
      </c>
      <c r="Y997" s="52">
        <v>0</v>
      </c>
    </row>
    <row r="998" spans="1:25" x14ac:dyDescent="0.25">
      <c r="A998" s="52">
        <v>2007</v>
      </c>
      <c r="B998" s="52" t="s">
        <v>107</v>
      </c>
      <c r="C998" s="52" t="s">
        <v>116</v>
      </c>
      <c r="D998" s="52">
        <v>24241</v>
      </c>
      <c r="E998" s="52">
        <v>23212</v>
      </c>
      <c r="F998" s="52">
        <v>9</v>
      </c>
      <c r="G998" s="52" t="s">
        <v>93</v>
      </c>
      <c r="H998" s="52">
        <v>120420</v>
      </c>
      <c r="I998" s="52" t="s">
        <v>91</v>
      </c>
      <c r="J998" s="52" t="s">
        <v>71</v>
      </c>
      <c r="K998" s="52">
        <v>73.3</v>
      </c>
      <c r="L998" s="52">
        <v>4.02E-2</v>
      </c>
      <c r="M998" s="52">
        <v>1</v>
      </c>
      <c r="N998" s="52"/>
      <c r="O998" s="52">
        <v>0</v>
      </c>
      <c r="P998" s="52">
        <v>0</v>
      </c>
      <c r="Q998" s="52">
        <v>21</v>
      </c>
      <c r="R998" s="52"/>
      <c r="S998" s="52">
        <v>0</v>
      </c>
      <c r="T998" s="52">
        <v>0</v>
      </c>
      <c r="U998" s="52">
        <v>310</v>
      </c>
      <c r="V998" s="52">
        <f t="shared" si="46"/>
        <v>354.83679719999998</v>
      </c>
      <c r="W998" s="52">
        <f t="shared" si="45"/>
        <v>354.83679719999998</v>
      </c>
      <c r="X998" s="52">
        <f t="shared" si="47"/>
        <v>-16880.093352514283</v>
      </c>
      <c r="Y998" s="52">
        <v>0</v>
      </c>
    </row>
    <row r="999" spans="1:25" x14ac:dyDescent="0.25">
      <c r="A999" s="52">
        <v>2007</v>
      </c>
      <c r="B999" s="52" t="s">
        <v>107</v>
      </c>
      <c r="C999" s="52" t="s">
        <v>116</v>
      </c>
      <c r="D999" s="52">
        <v>24242</v>
      </c>
      <c r="E999" s="52">
        <v>23212</v>
      </c>
      <c r="F999" s="52">
        <v>9</v>
      </c>
      <c r="G999" s="52" t="s">
        <v>93</v>
      </c>
      <c r="H999" s="52">
        <v>922580.2</v>
      </c>
      <c r="I999" s="52" t="s">
        <v>91</v>
      </c>
      <c r="J999" s="52" t="s">
        <v>71</v>
      </c>
      <c r="K999" s="52">
        <v>73.3</v>
      </c>
      <c r="L999" s="52">
        <v>4.02E-2</v>
      </c>
      <c r="M999" s="52">
        <v>1</v>
      </c>
      <c r="N999" s="52"/>
      <c r="O999" s="52">
        <v>0</v>
      </c>
      <c r="P999" s="52">
        <v>0</v>
      </c>
      <c r="Q999" s="52">
        <v>21</v>
      </c>
      <c r="R999" s="52"/>
      <c r="S999" s="52">
        <v>0</v>
      </c>
      <c r="T999" s="52">
        <v>0</v>
      </c>
      <c r="U999" s="52">
        <v>310</v>
      </c>
      <c r="V999" s="52">
        <f t="shared" si="46"/>
        <v>2718.5301721319997</v>
      </c>
      <c r="W999" s="52">
        <f t="shared" si="45"/>
        <v>2718.5301721319997</v>
      </c>
      <c r="X999" s="52">
        <f t="shared" si="47"/>
        <v>-129324.36390285085</v>
      </c>
      <c r="Y999" s="52">
        <v>0</v>
      </c>
    </row>
    <row r="1000" spans="1:25" x14ac:dyDescent="0.25">
      <c r="A1000" s="52">
        <v>2007</v>
      </c>
      <c r="B1000" s="52" t="s">
        <v>107</v>
      </c>
      <c r="C1000" s="52" t="s">
        <v>116</v>
      </c>
      <c r="D1000" s="52">
        <v>24242</v>
      </c>
      <c r="E1000" s="52">
        <v>23212</v>
      </c>
      <c r="F1000" s="52">
        <v>9</v>
      </c>
      <c r="G1000" s="52" t="s">
        <v>93</v>
      </c>
      <c r="H1000" s="52">
        <v>338069</v>
      </c>
      <c r="I1000" s="52" t="s">
        <v>91</v>
      </c>
      <c r="J1000" s="52" t="s">
        <v>71</v>
      </c>
      <c r="K1000" s="52">
        <v>73.3</v>
      </c>
      <c r="L1000" s="52">
        <v>4.02E-2</v>
      </c>
      <c r="M1000" s="52">
        <v>1</v>
      </c>
      <c r="N1000" s="52"/>
      <c r="O1000" s="52">
        <v>0</v>
      </c>
      <c r="P1000" s="52">
        <v>0</v>
      </c>
      <c r="Q1000" s="52">
        <v>21</v>
      </c>
      <c r="R1000" s="52"/>
      <c r="S1000" s="52">
        <v>0</v>
      </c>
      <c r="T1000" s="52">
        <v>0</v>
      </c>
      <c r="U1000" s="52">
        <v>310</v>
      </c>
      <c r="V1000" s="52">
        <f t="shared" si="46"/>
        <v>996.17439953999997</v>
      </c>
      <c r="W1000" s="52">
        <f t="shared" si="45"/>
        <v>996.17439953999997</v>
      </c>
      <c r="X1000" s="52">
        <f t="shared" si="47"/>
        <v>-47389.439292402858</v>
      </c>
      <c r="Y1000" s="52">
        <v>0</v>
      </c>
    </row>
    <row r="1001" spans="1:25" x14ac:dyDescent="0.25">
      <c r="A1001" s="52">
        <v>2007</v>
      </c>
      <c r="B1001" s="52" t="s">
        <v>107</v>
      </c>
      <c r="C1001" s="52" t="s">
        <v>116</v>
      </c>
      <c r="D1001" s="52">
        <v>24246</v>
      </c>
      <c r="E1001" s="52">
        <v>23212</v>
      </c>
      <c r="F1001" s="52">
        <v>9</v>
      </c>
      <c r="G1001" s="52" t="s">
        <v>93</v>
      </c>
      <c r="H1001" s="52">
        <v>12959.68</v>
      </c>
      <c r="I1001" s="52" t="s">
        <v>91</v>
      </c>
      <c r="J1001" s="52" t="s">
        <v>71</v>
      </c>
      <c r="K1001" s="52">
        <v>73.3</v>
      </c>
      <c r="L1001" s="52">
        <v>4.02E-2</v>
      </c>
      <c r="M1001" s="52">
        <v>1</v>
      </c>
      <c r="N1001" s="52"/>
      <c r="O1001" s="52">
        <v>0</v>
      </c>
      <c r="P1001" s="52">
        <v>0</v>
      </c>
      <c r="Q1001" s="52">
        <v>21</v>
      </c>
      <c r="R1001" s="52"/>
      <c r="S1001" s="52">
        <v>0</v>
      </c>
      <c r="T1001" s="52">
        <v>0</v>
      </c>
      <c r="U1001" s="52">
        <v>310</v>
      </c>
      <c r="V1001" s="52">
        <f t="shared" si="46"/>
        <v>38.187770668799999</v>
      </c>
      <c r="W1001" s="52">
        <f t="shared" si="45"/>
        <v>38.187770668799999</v>
      </c>
      <c r="X1001" s="52">
        <f t="shared" si="47"/>
        <v>-1816.646804672914</v>
      </c>
      <c r="Y1001" s="52">
        <v>0</v>
      </c>
    </row>
    <row r="1002" spans="1:25" x14ac:dyDescent="0.25">
      <c r="A1002" s="52">
        <v>2007</v>
      </c>
      <c r="B1002" s="52" t="s">
        <v>107</v>
      </c>
      <c r="C1002" s="52" t="s">
        <v>116</v>
      </c>
      <c r="D1002" s="52">
        <v>24246</v>
      </c>
      <c r="E1002" s="52">
        <v>23212</v>
      </c>
      <c r="F1002" s="52">
        <v>9</v>
      </c>
      <c r="G1002" s="52" t="s">
        <v>93</v>
      </c>
      <c r="H1002" s="52">
        <v>672</v>
      </c>
      <c r="I1002" s="52" t="s">
        <v>91</v>
      </c>
      <c r="J1002" s="52" t="s">
        <v>71</v>
      </c>
      <c r="K1002" s="52">
        <v>73.3</v>
      </c>
      <c r="L1002" s="52">
        <v>4.02E-2</v>
      </c>
      <c r="M1002" s="52">
        <v>1</v>
      </c>
      <c r="N1002" s="52"/>
      <c r="O1002" s="52">
        <v>0</v>
      </c>
      <c r="P1002" s="52">
        <v>0</v>
      </c>
      <c r="Q1002" s="52">
        <v>21</v>
      </c>
      <c r="R1002" s="52"/>
      <c r="S1002" s="52">
        <v>0</v>
      </c>
      <c r="T1002" s="52">
        <v>0</v>
      </c>
      <c r="U1002" s="52">
        <v>310</v>
      </c>
      <c r="V1002" s="52">
        <f t="shared" si="46"/>
        <v>1.9801555200000001</v>
      </c>
      <c r="W1002" s="52">
        <f t="shared" si="45"/>
        <v>1.9801555200000001</v>
      </c>
      <c r="X1002" s="52">
        <f t="shared" si="47"/>
        <v>-94.198826879999999</v>
      </c>
      <c r="Y1002" s="52">
        <v>0</v>
      </c>
    </row>
    <row r="1003" spans="1:25" x14ac:dyDescent="0.25">
      <c r="A1003" s="52">
        <v>2007</v>
      </c>
      <c r="B1003" s="52" t="s">
        <v>107</v>
      </c>
      <c r="C1003" s="52" t="s">
        <v>116</v>
      </c>
      <c r="D1003" s="52">
        <v>24246</v>
      </c>
      <c r="E1003" s="52">
        <v>23212</v>
      </c>
      <c r="F1003" s="52">
        <v>9</v>
      </c>
      <c r="G1003" s="52" t="s">
        <v>93</v>
      </c>
      <c r="H1003" s="52">
        <v>277814</v>
      </c>
      <c r="I1003" s="52" t="s">
        <v>91</v>
      </c>
      <c r="J1003" s="52" t="s">
        <v>71</v>
      </c>
      <c r="K1003" s="52">
        <v>73.3</v>
      </c>
      <c r="L1003" s="52">
        <v>4.02E-2</v>
      </c>
      <c r="M1003" s="52">
        <v>1</v>
      </c>
      <c r="N1003" s="52"/>
      <c r="O1003" s="52">
        <v>0</v>
      </c>
      <c r="P1003" s="52">
        <v>0</v>
      </c>
      <c r="Q1003" s="52">
        <v>21</v>
      </c>
      <c r="R1003" s="52"/>
      <c r="S1003" s="52">
        <v>0</v>
      </c>
      <c r="T1003" s="52">
        <v>0</v>
      </c>
      <c r="U1003" s="52">
        <v>310</v>
      </c>
      <c r="V1003" s="52">
        <f t="shared" si="46"/>
        <v>818.62340123999991</v>
      </c>
      <c r="W1003" s="52">
        <f t="shared" si="45"/>
        <v>818.62340123999991</v>
      </c>
      <c r="X1003" s="52">
        <f t="shared" si="47"/>
        <v>-38943.08465898857</v>
      </c>
      <c r="Y1003" s="52">
        <v>0</v>
      </c>
    </row>
    <row r="1004" spans="1:25" x14ac:dyDescent="0.25">
      <c r="A1004" s="52">
        <v>2007</v>
      </c>
      <c r="B1004" s="52" t="s">
        <v>107</v>
      </c>
      <c r="C1004" s="52" t="s">
        <v>116</v>
      </c>
      <c r="D1004" s="52">
        <v>24246</v>
      </c>
      <c r="E1004" s="52">
        <v>23212</v>
      </c>
      <c r="F1004" s="52">
        <v>9</v>
      </c>
      <c r="G1004" s="52" t="s">
        <v>93</v>
      </c>
      <c r="H1004" s="52">
        <v>55.998600000000003</v>
      </c>
      <c r="I1004" s="52" t="s">
        <v>91</v>
      </c>
      <c r="J1004" s="52" t="s">
        <v>71</v>
      </c>
      <c r="K1004" s="52">
        <v>73.3</v>
      </c>
      <c r="L1004" s="52">
        <v>4.02E-2</v>
      </c>
      <c r="M1004" s="52">
        <v>1</v>
      </c>
      <c r="N1004" s="52"/>
      <c r="O1004" s="52">
        <v>0</v>
      </c>
      <c r="P1004" s="52">
        <v>0</v>
      </c>
      <c r="Q1004" s="52">
        <v>21</v>
      </c>
      <c r="R1004" s="52"/>
      <c r="S1004" s="52">
        <v>0</v>
      </c>
      <c r="T1004" s="52">
        <v>0</v>
      </c>
      <c r="U1004" s="52">
        <v>310</v>
      </c>
      <c r="V1004" s="52">
        <f t="shared" si="46"/>
        <v>0.16500883467600003</v>
      </c>
      <c r="W1004" s="52">
        <f t="shared" si="45"/>
        <v>0.16500883467600003</v>
      </c>
      <c r="X1004" s="52">
        <f t="shared" si="47"/>
        <v>-7.8497059924440009</v>
      </c>
      <c r="Y1004" s="52">
        <v>0</v>
      </c>
    </row>
    <row r="1005" spans="1:25" x14ac:dyDescent="0.25">
      <c r="A1005" s="52">
        <v>2007</v>
      </c>
      <c r="B1005" s="52" t="s">
        <v>107</v>
      </c>
      <c r="C1005" s="52" t="s">
        <v>116</v>
      </c>
      <c r="D1005" s="52">
        <v>24246</v>
      </c>
      <c r="E1005" s="52">
        <v>23212</v>
      </c>
      <c r="F1005" s="52">
        <v>9</v>
      </c>
      <c r="G1005" s="52" t="s">
        <v>93</v>
      </c>
      <c r="H1005" s="52">
        <v>3000</v>
      </c>
      <c r="I1005" s="52" t="s">
        <v>91</v>
      </c>
      <c r="J1005" s="52" t="s">
        <v>71</v>
      </c>
      <c r="K1005" s="52">
        <v>73.3</v>
      </c>
      <c r="L1005" s="52">
        <v>4.02E-2</v>
      </c>
      <c r="M1005" s="52">
        <v>1</v>
      </c>
      <c r="N1005" s="52"/>
      <c r="O1005" s="52">
        <v>0</v>
      </c>
      <c r="P1005" s="52">
        <v>0</v>
      </c>
      <c r="Q1005" s="52">
        <v>21</v>
      </c>
      <c r="R1005" s="52"/>
      <c r="S1005" s="52">
        <v>0</v>
      </c>
      <c r="T1005" s="52">
        <v>0</v>
      </c>
      <c r="U1005" s="52">
        <v>310</v>
      </c>
      <c r="V1005" s="52">
        <f t="shared" si="46"/>
        <v>8.8399799999999988</v>
      </c>
      <c r="W1005" s="52">
        <f t="shared" si="45"/>
        <v>8.8399799999999988</v>
      </c>
      <c r="X1005" s="52">
        <f t="shared" si="47"/>
        <v>-420.53047714285708</v>
      </c>
      <c r="Y1005" s="52">
        <v>0</v>
      </c>
    </row>
    <row r="1006" spans="1:25" x14ac:dyDescent="0.25">
      <c r="A1006" s="52">
        <v>2007</v>
      </c>
      <c r="B1006" s="52" t="s">
        <v>107</v>
      </c>
      <c r="C1006" s="52" t="s">
        <v>116</v>
      </c>
      <c r="D1006" s="52">
        <v>24246</v>
      </c>
      <c r="E1006" s="52">
        <v>23212</v>
      </c>
      <c r="F1006" s="52">
        <v>9</v>
      </c>
      <c r="G1006" s="52" t="s">
        <v>93</v>
      </c>
      <c r="H1006" s="52">
        <v>118063</v>
      </c>
      <c r="I1006" s="52" t="s">
        <v>91</v>
      </c>
      <c r="J1006" s="52" t="s">
        <v>71</v>
      </c>
      <c r="K1006" s="52">
        <v>73.3</v>
      </c>
      <c r="L1006" s="52">
        <v>4.02E-2</v>
      </c>
      <c r="M1006" s="52">
        <v>1</v>
      </c>
      <c r="N1006" s="52"/>
      <c r="O1006" s="52">
        <v>0</v>
      </c>
      <c r="P1006" s="52">
        <v>0</v>
      </c>
      <c r="Q1006" s="52">
        <v>21</v>
      </c>
      <c r="R1006" s="52"/>
      <c r="S1006" s="52">
        <v>0</v>
      </c>
      <c r="T1006" s="52">
        <v>0</v>
      </c>
      <c r="U1006" s="52">
        <v>310</v>
      </c>
      <c r="V1006" s="52">
        <f t="shared" si="46"/>
        <v>347.89151958000002</v>
      </c>
      <c r="W1006" s="52">
        <f t="shared" si="45"/>
        <v>347.89151958000002</v>
      </c>
      <c r="X1006" s="52">
        <f t="shared" si="47"/>
        <v>-16549.696574305715</v>
      </c>
      <c r="Y1006" s="52">
        <v>0</v>
      </c>
    </row>
    <row r="1007" spans="1:25" x14ac:dyDescent="0.25">
      <c r="A1007" s="52">
        <v>2007</v>
      </c>
      <c r="B1007" s="52" t="s">
        <v>107</v>
      </c>
      <c r="C1007" s="52" t="s">
        <v>116</v>
      </c>
      <c r="D1007" s="52">
        <v>24246</v>
      </c>
      <c r="E1007" s="52">
        <v>23212</v>
      </c>
      <c r="F1007" s="52">
        <v>9</v>
      </c>
      <c r="G1007" s="52" t="s">
        <v>93</v>
      </c>
      <c r="H1007" s="52">
        <v>235506.6</v>
      </c>
      <c r="I1007" s="52" t="s">
        <v>91</v>
      </c>
      <c r="J1007" s="52" t="s">
        <v>71</v>
      </c>
      <c r="K1007" s="52">
        <v>73.3</v>
      </c>
      <c r="L1007" s="52">
        <v>4.02E-2</v>
      </c>
      <c r="M1007" s="52">
        <v>1</v>
      </c>
      <c r="N1007" s="52"/>
      <c r="O1007" s="52">
        <v>0</v>
      </c>
      <c r="P1007" s="52">
        <v>0</v>
      </c>
      <c r="Q1007" s="52">
        <v>21</v>
      </c>
      <c r="R1007" s="52"/>
      <c r="S1007" s="52">
        <v>0</v>
      </c>
      <c r="T1007" s="52">
        <v>0</v>
      </c>
      <c r="U1007" s="52">
        <v>310</v>
      </c>
      <c r="V1007" s="52">
        <f t="shared" si="46"/>
        <v>693.95787795600006</v>
      </c>
      <c r="W1007" s="52">
        <f t="shared" si="45"/>
        <v>693.95787795600006</v>
      </c>
      <c r="X1007" s="52">
        <f t="shared" si="47"/>
        <v>-33012.567622764</v>
      </c>
      <c r="Y1007" s="52">
        <v>0</v>
      </c>
    </row>
    <row r="1008" spans="1:25" x14ac:dyDescent="0.25">
      <c r="A1008" s="52">
        <v>2007</v>
      </c>
      <c r="B1008" s="52" t="s">
        <v>107</v>
      </c>
      <c r="C1008" s="52" t="s">
        <v>116</v>
      </c>
      <c r="D1008" s="52">
        <v>24246</v>
      </c>
      <c r="E1008" s="52">
        <v>23212</v>
      </c>
      <c r="F1008" s="52">
        <v>9</v>
      </c>
      <c r="G1008" s="52" t="s">
        <v>93</v>
      </c>
      <c r="H1008" s="52">
        <v>1277000</v>
      </c>
      <c r="I1008" s="52" t="s">
        <v>91</v>
      </c>
      <c r="J1008" s="52" t="s">
        <v>71</v>
      </c>
      <c r="K1008" s="52">
        <v>73.3</v>
      </c>
      <c r="L1008" s="52">
        <v>4.02E-2</v>
      </c>
      <c r="M1008" s="52">
        <v>1</v>
      </c>
      <c r="N1008" s="52"/>
      <c r="O1008" s="52">
        <v>0</v>
      </c>
      <c r="P1008" s="52">
        <v>0</v>
      </c>
      <c r="Q1008" s="52">
        <v>21</v>
      </c>
      <c r="R1008" s="52"/>
      <c r="S1008" s="52">
        <v>0</v>
      </c>
      <c r="T1008" s="52">
        <v>0</v>
      </c>
      <c r="U1008" s="52">
        <v>310</v>
      </c>
      <c r="V1008" s="52">
        <f t="shared" si="46"/>
        <v>3762.8848199999998</v>
      </c>
      <c r="W1008" s="52">
        <f t="shared" si="45"/>
        <v>3762.8848199999998</v>
      </c>
      <c r="X1008" s="52">
        <f t="shared" si="47"/>
        <v>-179005.80643714286</v>
      </c>
      <c r="Y1008" s="52">
        <v>0</v>
      </c>
    </row>
    <row r="1009" spans="1:25" x14ac:dyDescent="0.25">
      <c r="A1009" s="52">
        <v>2007</v>
      </c>
      <c r="B1009" s="52" t="s">
        <v>107</v>
      </c>
      <c r="C1009" s="52" t="s">
        <v>116</v>
      </c>
      <c r="D1009" s="52">
        <v>24246</v>
      </c>
      <c r="E1009" s="52">
        <v>23212</v>
      </c>
      <c r="F1009" s="52">
        <v>9</v>
      </c>
      <c r="G1009" s="52" t="s">
        <v>93</v>
      </c>
      <c r="H1009" s="52">
        <v>1463</v>
      </c>
      <c r="I1009" s="52" t="s">
        <v>91</v>
      </c>
      <c r="J1009" s="52" t="s">
        <v>71</v>
      </c>
      <c r="K1009" s="52">
        <v>73.3</v>
      </c>
      <c r="L1009" s="52">
        <v>4.02E-2</v>
      </c>
      <c r="M1009" s="52">
        <v>1</v>
      </c>
      <c r="N1009" s="52"/>
      <c r="O1009" s="52">
        <v>0</v>
      </c>
      <c r="P1009" s="52">
        <v>0</v>
      </c>
      <c r="Q1009" s="52">
        <v>21</v>
      </c>
      <c r="R1009" s="52"/>
      <c r="S1009" s="52">
        <v>0</v>
      </c>
      <c r="T1009" s="52">
        <v>0</v>
      </c>
      <c r="U1009" s="52">
        <v>310</v>
      </c>
      <c r="V1009" s="52">
        <f t="shared" si="46"/>
        <v>4.3109635799999992</v>
      </c>
      <c r="W1009" s="52">
        <f t="shared" si="45"/>
        <v>4.3109635799999992</v>
      </c>
      <c r="X1009" s="52">
        <f t="shared" si="47"/>
        <v>-205.07869601999997</v>
      </c>
      <c r="Y1009" s="52">
        <v>0</v>
      </c>
    </row>
    <row r="1010" spans="1:25" x14ac:dyDescent="0.25">
      <c r="A1010" s="52">
        <v>2007</v>
      </c>
      <c r="B1010" s="52" t="s">
        <v>107</v>
      </c>
      <c r="C1010" s="52" t="s">
        <v>116</v>
      </c>
      <c r="D1010" s="52">
        <v>24246</v>
      </c>
      <c r="E1010" s="52">
        <v>23212</v>
      </c>
      <c r="F1010" s="52">
        <v>9</v>
      </c>
      <c r="G1010" s="52" t="s">
        <v>93</v>
      </c>
      <c r="H1010" s="52">
        <v>9599.76</v>
      </c>
      <c r="I1010" s="52" t="s">
        <v>91</v>
      </c>
      <c r="J1010" s="52" t="s">
        <v>71</v>
      </c>
      <c r="K1010" s="52">
        <v>73.3</v>
      </c>
      <c r="L1010" s="52">
        <v>4.02E-2</v>
      </c>
      <c r="M1010" s="52">
        <v>1</v>
      </c>
      <c r="N1010" s="52"/>
      <c r="O1010" s="52">
        <v>0</v>
      </c>
      <c r="P1010" s="52">
        <v>0</v>
      </c>
      <c r="Q1010" s="52">
        <v>21</v>
      </c>
      <c r="R1010" s="52"/>
      <c r="S1010" s="52">
        <v>0</v>
      </c>
      <c r="T1010" s="52">
        <v>0</v>
      </c>
      <c r="U1010" s="52">
        <v>310</v>
      </c>
      <c r="V1010" s="52">
        <f t="shared" si="46"/>
        <v>28.287228801599998</v>
      </c>
      <c r="W1010" s="52">
        <f t="shared" si="45"/>
        <v>28.287228801599998</v>
      </c>
      <c r="X1010" s="52">
        <f t="shared" si="47"/>
        <v>-1345.6638844189713</v>
      </c>
      <c r="Y1010" s="52">
        <v>0</v>
      </c>
    </row>
    <row r="1011" spans="1:25" x14ac:dyDescent="0.25">
      <c r="A1011" s="52">
        <v>2007</v>
      </c>
      <c r="B1011" s="52" t="s">
        <v>107</v>
      </c>
      <c r="C1011" s="52" t="s">
        <v>116</v>
      </c>
      <c r="D1011" s="52">
        <v>24247</v>
      </c>
      <c r="E1011" s="52">
        <v>23212</v>
      </c>
      <c r="F1011" s="52">
        <v>9</v>
      </c>
      <c r="G1011" s="52" t="s">
        <v>93</v>
      </c>
      <c r="H1011" s="52">
        <v>129447</v>
      </c>
      <c r="I1011" s="52" t="s">
        <v>91</v>
      </c>
      <c r="J1011" s="52" t="s">
        <v>71</v>
      </c>
      <c r="K1011" s="52">
        <v>73.3</v>
      </c>
      <c r="L1011" s="52">
        <v>4.02E-2</v>
      </c>
      <c r="M1011" s="52">
        <v>1</v>
      </c>
      <c r="N1011" s="52"/>
      <c r="O1011" s="52">
        <v>0</v>
      </c>
      <c r="P1011" s="52">
        <v>0</v>
      </c>
      <c r="Q1011" s="52">
        <v>21</v>
      </c>
      <c r="R1011" s="52"/>
      <c r="S1011" s="52">
        <v>0</v>
      </c>
      <c r="T1011" s="52">
        <v>0</v>
      </c>
      <c r="U1011" s="52">
        <v>310</v>
      </c>
      <c r="V1011" s="52">
        <f t="shared" si="46"/>
        <v>381.43629701999998</v>
      </c>
      <c r="W1011" s="52">
        <f t="shared" si="45"/>
        <v>381.43629701999998</v>
      </c>
      <c r="X1011" s="52">
        <f t="shared" ref="X1011:X1042" si="48">(V1011-((K1011*H1011*L1011*M1011)+(S1011*H1011*T1011*U1011)))/Q1011</f>
        <v>-18145.469558237142</v>
      </c>
      <c r="Y1011" s="52">
        <v>0</v>
      </c>
    </row>
    <row r="1012" spans="1:25" x14ac:dyDescent="0.25">
      <c r="A1012" s="52">
        <v>2007</v>
      </c>
      <c r="B1012" s="52" t="s">
        <v>107</v>
      </c>
      <c r="C1012" s="52" t="s">
        <v>116</v>
      </c>
      <c r="D1012" s="52">
        <v>24247</v>
      </c>
      <c r="E1012" s="52">
        <v>23212</v>
      </c>
      <c r="F1012" s="52">
        <v>9</v>
      </c>
      <c r="G1012" s="52" t="s">
        <v>93</v>
      </c>
      <c r="H1012" s="52">
        <v>31200</v>
      </c>
      <c r="I1012" s="52" t="s">
        <v>91</v>
      </c>
      <c r="J1012" s="52" t="s">
        <v>71</v>
      </c>
      <c r="K1012" s="52">
        <v>73.3</v>
      </c>
      <c r="L1012" s="52">
        <v>4.02E-2</v>
      </c>
      <c r="M1012" s="52">
        <v>1</v>
      </c>
      <c r="N1012" s="52"/>
      <c r="O1012" s="52">
        <v>0</v>
      </c>
      <c r="P1012" s="52">
        <v>0</v>
      </c>
      <c r="Q1012" s="52">
        <v>21</v>
      </c>
      <c r="R1012" s="52"/>
      <c r="S1012" s="52">
        <v>0</v>
      </c>
      <c r="T1012" s="52">
        <v>0</v>
      </c>
      <c r="U1012" s="52">
        <v>310</v>
      </c>
      <c r="V1012" s="52">
        <f t="shared" si="46"/>
        <v>91.935792000000006</v>
      </c>
      <c r="W1012" s="52">
        <f t="shared" si="45"/>
        <v>91.935792000000006</v>
      </c>
      <c r="X1012" s="52">
        <f t="shared" si="48"/>
        <v>-4373.5169622857138</v>
      </c>
      <c r="Y1012" s="52">
        <v>0</v>
      </c>
    </row>
    <row r="1013" spans="1:25" x14ac:dyDescent="0.25">
      <c r="A1013" s="52">
        <v>2007</v>
      </c>
      <c r="B1013" s="52" t="s">
        <v>107</v>
      </c>
      <c r="C1013" s="52" t="s">
        <v>116</v>
      </c>
      <c r="D1013" s="52">
        <v>24247</v>
      </c>
      <c r="E1013" s="52">
        <v>23212</v>
      </c>
      <c r="F1013" s="52">
        <v>9</v>
      </c>
      <c r="G1013" s="52" t="s">
        <v>93</v>
      </c>
      <c r="H1013" s="52">
        <v>704431</v>
      </c>
      <c r="I1013" s="52" t="s">
        <v>91</v>
      </c>
      <c r="J1013" s="52" t="s">
        <v>71</v>
      </c>
      <c r="K1013" s="52">
        <v>73.3</v>
      </c>
      <c r="L1013" s="52">
        <v>4.02E-2</v>
      </c>
      <c r="M1013" s="52">
        <v>1</v>
      </c>
      <c r="N1013" s="52"/>
      <c r="O1013" s="52">
        <v>0</v>
      </c>
      <c r="P1013" s="52">
        <v>0</v>
      </c>
      <c r="Q1013" s="52">
        <v>21</v>
      </c>
      <c r="R1013" s="52"/>
      <c r="S1013" s="52">
        <v>0</v>
      </c>
      <c r="T1013" s="52">
        <v>0</v>
      </c>
      <c r="U1013" s="52">
        <v>310</v>
      </c>
      <c r="V1013" s="52">
        <f t="shared" si="46"/>
        <v>2075.7186504599999</v>
      </c>
      <c r="W1013" s="52">
        <f t="shared" si="45"/>
        <v>2075.7186504599999</v>
      </c>
      <c r="X1013" s="52">
        <f t="shared" si="48"/>
        <v>-98744.901514739991</v>
      </c>
      <c r="Y1013" s="52">
        <v>0</v>
      </c>
    </row>
    <row r="1014" spans="1:25" x14ac:dyDescent="0.25">
      <c r="A1014" s="52">
        <v>2007</v>
      </c>
      <c r="B1014" s="52" t="s">
        <v>107</v>
      </c>
      <c r="C1014" s="52" t="s">
        <v>116</v>
      </c>
      <c r="D1014" s="52">
        <v>24247</v>
      </c>
      <c r="E1014" s="52">
        <v>23212</v>
      </c>
      <c r="F1014" s="52">
        <v>9</v>
      </c>
      <c r="G1014" s="52" t="s">
        <v>93</v>
      </c>
      <c r="H1014" s="52">
        <v>2785479</v>
      </c>
      <c r="I1014" s="52" t="s">
        <v>91</v>
      </c>
      <c r="J1014" s="52" t="s">
        <v>71</v>
      </c>
      <c r="K1014" s="52">
        <v>73.3</v>
      </c>
      <c r="L1014" s="52">
        <v>4.02E-2</v>
      </c>
      <c r="M1014" s="52">
        <v>1</v>
      </c>
      <c r="N1014" s="52"/>
      <c r="O1014" s="52">
        <v>0</v>
      </c>
      <c r="P1014" s="52">
        <v>0</v>
      </c>
      <c r="Q1014" s="52">
        <v>21</v>
      </c>
      <c r="R1014" s="52"/>
      <c r="S1014" s="52">
        <v>0</v>
      </c>
      <c r="T1014" s="52">
        <v>0</v>
      </c>
      <c r="U1014" s="52">
        <v>310</v>
      </c>
      <c r="V1014" s="52">
        <f t="shared" si="46"/>
        <v>8207.8595501399996</v>
      </c>
      <c r="W1014" s="52">
        <f t="shared" si="45"/>
        <v>8207.8595501399996</v>
      </c>
      <c r="X1014" s="52">
        <f t="shared" si="48"/>
        <v>-390459.60431380279</v>
      </c>
      <c r="Y1014" s="52">
        <v>0</v>
      </c>
    </row>
    <row r="1015" spans="1:25" x14ac:dyDescent="0.25">
      <c r="A1015" s="52">
        <v>2007</v>
      </c>
      <c r="B1015" s="52" t="s">
        <v>107</v>
      </c>
      <c r="C1015" s="52" t="s">
        <v>116</v>
      </c>
      <c r="D1015" s="52">
        <v>24247</v>
      </c>
      <c r="E1015" s="52">
        <v>23212</v>
      </c>
      <c r="F1015" s="52">
        <v>9</v>
      </c>
      <c r="G1015" s="52" t="s">
        <v>93</v>
      </c>
      <c r="H1015" s="52">
        <v>260761</v>
      </c>
      <c r="I1015" s="52" t="s">
        <v>91</v>
      </c>
      <c r="J1015" s="52" t="s">
        <v>71</v>
      </c>
      <c r="K1015" s="52">
        <v>73.3</v>
      </c>
      <c r="L1015" s="52">
        <v>4.02E-2</v>
      </c>
      <c r="M1015" s="52">
        <v>1</v>
      </c>
      <c r="N1015" s="52"/>
      <c r="O1015" s="52">
        <v>0</v>
      </c>
      <c r="P1015" s="52">
        <v>0</v>
      </c>
      <c r="Q1015" s="52">
        <v>21</v>
      </c>
      <c r="R1015" s="52"/>
      <c r="S1015" s="52">
        <v>0</v>
      </c>
      <c r="T1015" s="52">
        <v>0</v>
      </c>
      <c r="U1015" s="52">
        <v>310</v>
      </c>
      <c r="V1015" s="52">
        <f t="shared" si="46"/>
        <v>768.37400825999998</v>
      </c>
      <c r="W1015" s="52">
        <f t="shared" si="45"/>
        <v>768.37400825999998</v>
      </c>
      <c r="X1015" s="52">
        <f t="shared" si="48"/>
        <v>-36552.649250082861</v>
      </c>
      <c r="Y1015" s="52">
        <v>0</v>
      </c>
    </row>
    <row r="1016" spans="1:25" x14ac:dyDescent="0.25">
      <c r="A1016" s="52">
        <v>2007</v>
      </c>
      <c r="B1016" s="52" t="s">
        <v>107</v>
      </c>
      <c r="C1016" s="52" t="s">
        <v>116</v>
      </c>
      <c r="D1016" s="52">
        <v>24247</v>
      </c>
      <c r="E1016" s="52">
        <v>23212</v>
      </c>
      <c r="F1016" s="52">
        <v>9</v>
      </c>
      <c r="G1016" s="52" t="s">
        <v>93</v>
      </c>
      <c r="H1016" s="52">
        <v>1489187</v>
      </c>
      <c r="I1016" s="52" t="s">
        <v>91</v>
      </c>
      <c r="J1016" s="52" t="s">
        <v>71</v>
      </c>
      <c r="K1016" s="52">
        <v>73.3</v>
      </c>
      <c r="L1016" s="52">
        <v>4.02E-2</v>
      </c>
      <c r="M1016" s="52">
        <v>1</v>
      </c>
      <c r="N1016" s="52"/>
      <c r="O1016" s="52">
        <v>0</v>
      </c>
      <c r="P1016" s="52">
        <v>0</v>
      </c>
      <c r="Q1016" s="52">
        <v>21</v>
      </c>
      <c r="R1016" s="52"/>
      <c r="S1016" s="52">
        <v>0</v>
      </c>
      <c r="T1016" s="52">
        <v>0</v>
      </c>
      <c r="U1016" s="52">
        <v>310</v>
      </c>
      <c r="V1016" s="52">
        <f t="shared" si="46"/>
        <v>4388.1277654200003</v>
      </c>
      <c r="W1016" s="52">
        <f t="shared" si="45"/>
        <v>4388.1277654200003</v>
      </c>
      <c r="X1016" s="52">
        <f t="shared" si="48"/>
        <v>-208749.50655498001</v>
      </c>
      <c r="Y1016" s="52">
        <v>0</v>
      </c>
    </row>
    <row r="1017" spans="1:25" x14ac:dyDescent="0.25">
      <c r="A1017" s="52">
        <v>2007</v>
      </c>
      <c r="B1017" s="52" t="s">
        <v>107</v>
      </c>
      <c r="C1017" s="52" t="s">
        <v>116</v>
      </c>
      <c r="D1017" s="52">
        <v>24291</v>
      </c>
      <c r="E1017" s="52">
        <v>23212</v>
      </c>
      <c r="F1017" s="52">
        <v>9</v>
      </c>
      <c r="G1017" s="52" t="s">
        <v>93</v>
      </c>
      <c r="H1017" s="52">
        <v>23820.01</v>
      </c>
      <c r="I1017" s="52" t="s">
        <v>91</v>
      </c>
      <c r="J1017" s="52" t="s">
        <v>71</v>
      </c>
      <c r="K1017" s="52">
        <v>73.3</v>
      </c>
      <c r="L1017" s="52">
        <v>4.02E-2</v>
      </c>
      <c r="M1017" s="52">
        <v>1</v>
      </c>
      <c r="N1017" s="52"/>
      <c r="O1017" s="52">
        <v>0</v>
      </c>
      <c r="P1017" s="52">
        <v>0</v>
      </c>
      <c r="Q1017" s="52">
        <v>21</v>
      </c>
      <c r="R1017" s="52"/>
      <c r="S1017" s="52">
        <v>0</v>
      </c>
      <c r="T1017" s="52">
        <v>0</v>
      </c>
      <c r="U1017" s="52">
        <v>310</v>
      </c>
      <c r="V1017" s="52">
        <f t="shared" si="46"/>
        <v>70.189470666599988</v>
      </c>
      <c r="W1017" s="52">
        <f t="shared" si="45"/>
        <v>70.189470666599988</v>
      </c>
      <c r="X1017" s="52">
        <f t="shared" si="48"/>
        <v>-3339.0133902825419</v>
      </c>
      <c r="Y1017" s="52">
        <v>0</v>
      </c>
    </row>
    <row r="1018" spans="1:25" x14ac:dyDescent="0.25">
      <c r="A1018" s="52">
        <v>2007</v>
      </c>
      <c r="B1018" s="52" t="s">
        <v>107</v>
      </c>
      <c r="C1018" s="52" t="s">
        <v>116</v>
      </c>
      <c r="D1018" s="52">
        <v>24291</v>
      </c>
      <c r="E1018" s="52">
        <v>23212</v>
      </c>
      <c r="F1018" s="52">
        <v>9</v>
      </c>
      <c r="G1018" s="52" t="s">
        <v>93</v>
      </c>
      <c r="H1018" s="52">
        <v>9100.4509999999991</v>
      </c>
      <c r="I1018" s="52" t="s">
        <v>91</v>
      </c>
      <c r="J1018" s="52" t="s">
        <v>71</v>
      </c>
      <c r="K1018" s="52">
        <v>73.3</v>
      </c>
      <c r="L1018" s="52">
        <v>4.02E-2</v>
      </c>
      <c r="M1018" s="52">
        <v>1</v>
      </c>
      <c r="N1018" s="52"/>
      <c r="O1018" s="52">
        <v>0</v>
      </c>
      <c r="P1018" s="52">
        <v>0</v>
      </c>
      <c r="Q1018" s="52">
        <v>21</v>
      </c>
      <c r="R1018" s="52"/>
      <c r="S1018" s="52">
        <v>0</v>
      </c>
      <c r="T1018" s="52">
        <v>0</v>
      </c>
      <c r="U1018" s="52">
        <v>310</v>
      </c>
      <c r="V1018" s="52">
        <f t="shared" si="46"/>
        <v>26.815934943659997</v>
      </c>
      <c r="W1018" s="52">
        <f t="shared" si="45"/>
        <v>26.815934943659997</v>
      </c>
      <c r="X1018" s="52">
        <f t="shared" si="48"/>
        <v>-1275.6723337483968</v>
      </c>
      <c r="Y1018" s="52">
        <v>0</v>
      </c>
    </row>
    <row r="1019" spans="1:25" x14ac:dyDescent="0.25">
      <c r="A1019" s="52">
        <v>2007</v>
      </c>
      <c r="B1019" s="52" t="s">
        <v>107</v>
      </c>
      <c r="C1019" s="52" t="s">
        <v>116</v>
      </c>
      <c r="D1019" s="52">
        <v>24291</v>
      </c>
      <c r="E1019" s="52">
        <v>23212</v>
      </c>
      <c r="F1019" s="52">
        <v>9</v>
      </c>
      <c r="G1019" s="52" t="s">
        <v>93</v>
      </c>
      <c r="H1019" s="52">
        <v>53988.03</v>
      </c>
      <c r="I1019" s="52" t="s">
        <v>91</v>
      </c>
      <c r="J1019" s="52" t="s">
        <v>71</v>
      </c>
      <c r="K1019" s="52">
        <v>73.3</v>
      </c>
      <c r="L1019" s="52">
        <v>4.02E-2</v>
      </c>
      <c r="M1019" s="52">
        <v>1</v>
      </c>
      <c r="N1019" s="52"/>
      <c r="O1019" s="52">
        <v>0</v>
      </c>
      <c r="P1019" s="52">
        <v>0</v>
      </c>
      <c r="Q1019" s="52">
        <v>21</v>
      </c>
      <c r="R1019" s="52"/>
      <c r="S1019" s="52">
        <v>0</v>
      </c>
      <c r="T1019" s="52">
        <v>0</v>
      </c>
      <c r="U1019" s="52">
        <v>310</v>
      </c>
      <c r="V1019" s="52">
        <f t="shared" si="46"/>
        <v>159.08436847979999</v>
      </c>
      <c r="W1019" s="52">
        <f t="shared" si="45"/>
        <v>159.08436847979999</v>
      </c>
      <c r="X1019" s="52">
        <f t="shared" si="48"/>
        <v>-7567.8706719676293</v>
      </c>
      <c r="Y1019" s="52">
        <v>0</v>
      </c>
    </row>
    <row r="1020" spans="1:25" x14ac:dyDescent="0.25">
      <c r="A1020" s="52">
        <v>2007</v>
      </c>
      <c r="B1020" s="52" t="s">
        <v>107</v>
      </c>
      <c r="C1020" s="52" t="s">
        <v>116</v>
      </c>
      <c r="D1020" s="52">
        <v>24291</v>
      </c>
      <c r="E1020" s="52">
        <v>23212</v>
      </c>
      <c r="F1020" s="52">
        <v>9</v>
      </c>
      <c r="G1020" s="52" t="s">
        <v>93</v>
      </c>
      <c r="H1020" s="52">
        <v>53928</v>
      </c>
      <c r="I1020" s="52" t="s">
        <v>91</v>
      </c>
      <c r="J1020" s="52" t="s">
        <v>71</v>
      </c>
      <c r="K1020" s="52">
        <v>73.3</v>
      </c>
      <c r="L1020" s="52">
        <v>4.02E-2</v>
      </c>
      <c r="M1020" s="52">
        <v>1</v>
      </c>
      <c r="N1020" s="52"/>
      <c r="O1020" s="52">
        <v>0</v>
      </c>
      <c r="P1020" s="52">
        <v>0</v>
      </c>
      <c r="Q1020" s="52">
        <v>21</v>
      </c>
      <c r="R1020" s="52"/>
      <c r="S1020" s="52">
        <v>0</v>
      </c>
      <c r="T1020" s="52">
        <v>0</v>
      </c>
      <c r="U1020" s="52">
        <v>310</v>
      </c>
      <c r="V1020" s="52">
        <f t="shared" si="46"/>
        <v>158.90748048</v>
      </c>
      <c r="W1020" s="52">
        <f t="shared" si="45"/>
        <v>158.90748048</v>
      </c>
      <c r="X1020" s="52">
        <f t="shared" si="48"/>
        <v>-7559.4558571199996</v>
      </c>
      <c r="Y1020" s="52">
        <v>0</v>
      </c>
    </row>
    <row r="1021" spans="1:25" x14ac:dyDescent="0.25">
      <c r="A1021" s="52">
        <v>2007</v>
      </c>
      <c r="B1021" s="52" t="s">
        <v>107</v>
      </c>
      <c r="C1021" s="52" t="s">
        <v>116</v>
      </c>
      <c r="D1021" s="52">
        <v>24291</v>
      </c>
      <c r="E1021" s="52">
        <v>23212</v>
      </c>
      <c r="F1021" s="52">
        <v>9</v>
      </c>
      <c r="G1021" s="52" t="s">
        <v>93</v>
      </c>
      <c r="H1021" s="52">
        <v>37553</v>
      </c>
      <c r="I1021" s="52" t="s">
        <v>91</v>
      </c>
      <c r="J1021" s="52" t="s">
        <v>71</v>
      </c>
      <c r="K1021" s="52">
        <v>73.3</v>
      </c>
      <c r="L1021" s="52">
        <v>4.02E-2</v>
      </c>
      <c r="M1021" s="52">
        <v>1</v>
      </c>
      <c r="N1021" s="52"/>
      <c r="O1021" s="52">
        <v>0</v>
      </c>
      <c r="P1021" s="52">
        <v>0</v>
      </c>
      <c r="Q1021" s="52">
        <v>21</v>
      </c>
      <c r="R1021" s="52"/>
      <c r="S1021" s="52">
        <v>0</v>
      </c>
      <c r="T1021" s="52">
        <v>0</v>
      </c>
      <c r="U1021" s="52">
        <v>310</v>
      </c>
      <c r="V1021" s="52">
        <f t="shared" si="46"/>
        <v>110.65592297999999</v>
      </c>
      <c r="W1021" s="52">
        <f t="shared" si="45"/>
        <v>110.65592297999999</v>
      </c>
      <c r="X1021" s="52">
        <f t="shared" si="48"/>
        <v>-5264.0603360485711</v>
      </c>
      <c r="Y1021" s="52">
        <v>0</v>
      </c>
    </row>
    <row r="1022" spans="1:25" x14ac:dyDescent="0.25">
      <c r="A1022" s="52">
        <v>2007</v>
      </c>
      <c r="B1022" s="52" t="s">
        <v>107</v>
      </c>
      <c r="C1022" s="52" t="s">
        <v>116</v>
      </c>
      <c r="D1022" s="52">
        <v>24291</v>
      </c>
      <c r="E1022" s="52">
        <v>23212</v>
      </c>
      <c r="F1022" s="52">
        <v>9</v>
      </c>
      <c r="G1022" s="52" t="s">
        <v>93</v>
      </c>
      <c r="H1022" s="52">
        <v>178370</v>
      </c>
      <c r="I1022" s="52" t="s">
        <v>91</v>
      </c>
      <c r="J1022" s="52" t="s">
        <v>71</v>
      </c>
      <c r="K1022" s="52">
        <v>73.3</v>
      </c>
      <c r="L1022" s="52">
        <v>4.02E-2</v>
      </c>
      <c r="M1022" s="52">
        <v>1</v>
      </c>
      <c r="N1022" s="52"/>
      <c r="O1022" s="52">
        <v>0</v>
      </c>
      <c r="P1022" s="52">
        <v>0</v>
      </c>
      <c r="Q1022" s="52">
        <v>21</v>
      </c>
      <c r="R1022" s="52"/>
      <c r="S1022" s="52">
        <v>0</v>
      </c>
      <c r="T1022" s="52">
        <v>0</v>
      </c>
      <c r="U1022" s="52">
        <v>310</v>
      </c>
      <c r="V1022" s="52">
        <f t="shared" si="46"/>
        <v>525.59574420000001</v>
      </c>
      <c r="W1022" s="52">
        <f t="shared" si="45"/>
        <v>525.59574420000001</v>
      </c>
      <c r="X1022" s="52">
        <f t="shared" si="48"/>
        <v>-25003.340402657137</v>
      </c>
      <c r="Y1022" s="52">
        <v>0</v>
      </c>
    </row>
    <row r="1023" spans="1:25" x14ac:dyDescent="0.25">
      <c r="A1023" s="52">
        <v>2007</v>
      </c>
      <c r="B1023" s="52" t="s">
        <v>107</v>
      </c>
      <c r="C1023" s="52" t="s">
        <v>116</v>
      </c>
      <c r="D1023" s="52">
        <v>24291</v>
      </c>
      <c r="E1023" s="52">
        <v>23212</v>
      </c>
      <c r="F1023" s="52">
        <v>9</v>
      </c>
      <c r="G1023" s="52" t="s">
        <v>93</v>
      </c>
      <c r="H1023" s="52">
        <v>203136.4</v>
      </c>
      <c r="I1023" s="52" t="s">
        <v>91</v>
      </c>
      <c r="J1023" s="52" t="s">
        <v>71</v>
      </c>
      <c r="K1023" s="52">
        <v>73.3</v>
      </c>
      <c r="L1023" s="52">
        <v>4.02E-2</v>
      </c>
      <c r="M1023" s="52">
        <v>1</v>
      </c>
      <c r="N1023" s="52"/>
      <c r="O1023" s="52">
        <v>0</v>
      </c>
      <c r="P1023" s="52">
        <v>0</v>
      </c>
      <c r="Q1023" s="52">
        <v>21</v>
      </c>
      <c r="R1023" s="52"/>
      <c r="S1023" s="52">
        <v>0</v>
      </c>
      <c r="T1023" s="52">
        <v>0</v>
      </c>
      <c r="U1023" s="52">
        <v>310</v>
      </c>
      <c r="V1023" s="52">
        <f t="shared" si="46"/>
        <v>598.57390442399992</v>
      </c>
      <c r="W1023" s="52">
        <f t="shared" si="45"/>
        <v>598.57390442399992</v>
      </c>
      <c r="X1023" s="52">
        <f t="shared" si="48"/>
        <v>-28475.015739027429</v>
      </c>
      <c r="Y1023" s="52">
        <v>0</v>
      </c>
    </row>
    <row r="1024" spans="1:25" x14ac:dyDescent="0.25">
      <c r="A1024" s="52">
        <v>2007</v>
      </c>
      <c r="B1024" s="52" t="s">
        <v>107</v>
      </c>
      <c r="C1024" s="52" t="s">
        <v>116</v>
      </c>
      <c r="D1024" s="52">
        <v>24291</v>
      </c>
      <c r="E1024" s="52">
        <v>23212</v>
      </c>
      <c r="F1024" s="52">
        <v>9</v>
      </c>
      <c r="G1024" s="52" t="s">
        <v>93</v>
      </c>
      <c r="H1024" s="52">
        <v>9628.0920000000006</v>
      </c>
      <c r="I1024" s="52" t="s">
        <v>91</v>
      </c>
      <c r="J1024" s="52" t="s">
        <v>71</v>
      </c>
      <c r="K1024" s="52">
        <v>73.3</v>
      </c>
      <c r="L1024" s="52">
        <v>4.02E-2</v>
      </c>
      <c r="M1024" s="52">
        <v>1</v>
      </c>
      <c r="N1024" s="52"/>
      <c r="O1024" s="52">
        <v>0</v>
      </c>
      <c r="P1024" s="52">
        <v>0</v>
      </c>
      <c r="Q1024" s="52">
        <v>21</v>
      </c>
      <c r="R1024" s="52"/>
      <c r="S1024" s="52">
        <v>0</v>
      </c>
      <c r="T1024" s="52">
        <v>0</v>
      </c>
      <c r="U1024" s="52">
        <v>310</v>
      </c>
      <c r="V1024" s="52">
        <f t="shared" si="46"/>
        <v>28.370713572720003</v>
      </c>
      <c r="W1024" s="52">
        <f t="shared" ref="W1024:W1087" si="49">(V1024-((O1024*H1024*P1024*Q1024)+(S1024*H1024*T1024*U1024))/M1024)</f>
        <v>28.370713572720003</v>
      </c>
      <c r="X1024" s="52">
        <f t="shared" si="48"/>
        <v>-1349.6353742451088</v>
      </c>
      <c r="Y1024" s="52">
        <v>0</v>
      </c>
    </row>
    <row r="1025" spans="1:25" x14ac:dyDescent="0.25">
      <c r="A1025" s="52">
        <v>2007</v>
      </c>
      <c r="B1025" s="52" t="s">
        <v>107</v>
      </c>
      <c r="C1025" s="52" t="s">
        <v>116</v>
      </c>
      <c r="D1025" s="52">
        <v>24291</v>
      </c>
      <c r="E1025" s="52">
        <v>23212</v>
      </c>
      <c r="F1025" s="52">
        <v>0</v>
      </c>
      <c r="G1025" s="52"/>
      <c r="H1025" s="52">
        <v>26190</v>
      </c>
      <c r="I1025" s="52" t="s">
        <v>91</v>
      </c>
      <c r="J1025" s="52" t="s">
        <v>71</v>
      </c>
      <c r="K1025" s="52">
        <v>73.3</v>
      </c>
      <c r="L1025" s="52">
        <v>4.02E-2</v>
      </c>
      <c r="M1025" s="52">
        <v>1</v>
      </c>
      <c r="N1025" s="52"/>
      <c r="O1025" s="52">
        <v>0</v>
      </c>
      <c r="P1025" s="52">
        <v>0</v>
      </c>
      <c r="Q1025" s="52">
        <v>21</v>
      </c>
      <c r="R1025" s="52"/>
      <c r="S1025" s="52">
        <v>0</v>
      </c>
      <c r="T1025" s="52">
        <v>0</v>
      </c>
      <c r="U1025" s="52">
        <v>310</v>
      </c>
      <c r="V1025" s="52">
        <f t="shared" si="46"/>
        <v>77173.025399999999</v>
      </c>
      <c r="W1025" s="52">
        <f t="shared" si="49"/>
        <v>77173.025399999999</v>
      </c>
      <c r="X1025" s="52">
        <f t="shared" si="48"/>
        <v>0</v>
      </c>
      <c r="Y1025" s="52">
        <v>0</v>
      </c>
    </row>
    <row r="1026" spans="1:25" x14ac:dyDescent="0.25">
      <c r="A1026" s="52">
        <v>2007</v>
      </c>
      <c r="B1026" s="52" t="s">
        <v>107</v>
      </c>
      <c r="C1026" s="52" t="s">
        <v>116</v>
      </c>
      <c r="D1026" s="52">
        <v>24291</v>
      </c>
      <c r="E1026" s="52">
        <v>23212</v>
      </c>
      <c r="F1026" s="52">
        <v>9</v>
      </c>
      <c r="G1026" s="52" t="s">
        <v>93</v>
      </c>
      <c r="H1026" s="52">
        <v>22667</v>
      </c>
      <c r="I1026" s="52" t="s">
        <v>91</v>
      </c>
      <c r="J1026" s="52" t="s">
        <v>71</v>
      </c>
      <c r="K1026" s="52">
        <v>73.3</v>
      </c>
      <c r="L1026" s="52">
        <v>4.02E-2</v>
      </c>
      <c r="M1026" s="52">
        <v>1</v>
      </c>
      <c r="N1026" s="52"/>
      <c r="O1026" s="52">
        <v>0</v>
      </c>
      <c r="P1026" s="52">
        <v>0</v>
      </c>
      <c r="Q1026" s="52">
        <v>21</v>
      </c>
      <c r="R1026" s="52"/>
      <c r="S1026" s="52">
        <v>0</v>
      </c>
      <c r="T1026" s="52">
        <v>0</v>
      </c>
      <c r="U1026" s="52">
        <v>310</v>
      </c>
      <c r="V1026" s="52">
        <f t="shared" si="46"/>
        <v>66.791942219999996</v>
      </c>
      <c r="W1026" s="52">
        <f t="shared" si="49"/>
        <v>66.791942219999996</v>
      </c>
      <c r="X1026" s="52">
        <f t="shared" si="48"/>
        <v>-3177.3881084657137</v>
      </c>
      <c r="Y1026" s="52">
        <v>0</v>
      </c>
    </row>
    <row r="1027" spans="1:25" x14ac:dyDescent="0.25">
      <c r="A1027" s="52">
        <v>2007</v>
      </c>
      <c r="B1027" s="52" t="s">
        <v>107</v>
      </c>
      <c r="C1027" s="52" t="s">
        <v>116</v>
      </c>
      <c r="D1027" s="52">
        <v>24291</v>
      </c>
      <c r="E1027" s="52">
        <v>23212</v>
      </c>
      <c r="F1027" s="52">
        <v>9</v>
      </c>
      <c r="G1027" s="52" t="s">
        <v>93</v>
      </c>
      <c r="H1027" s="52">
        <v>16068</v>
      </c>
      <c r="I1027" s="52" t="s">
        <v>91</v>
      </c>
      <c r="J1027" s="52" t="s">
        <v>71</v>
      </c>
      <c r="K1027" s="52">
        <v>73.3</v>
      </c>
      <c r="L1027" s="52">
        <v>4.02E-2</v>
      </c>
      <c r="M1027" s="52">
        <v>1</v>
      </c>
      <c r="N1027" s="52"/>
      <c r="O1027" s="52">
        <v>0</v>
      </c>
      <c r="P1027" s="52">
        <v>0</v>
      </c>
      <c r="Q1027" s="52">
        <v>21</v>
      </c>
      <c r="R1027" s="52"/>
      <c r="S1027" s="52">
        <v>0</v>
      </c>
      <c r="T1027" s="52">
        <v>0</v>
      </c>
      <c r="U1027" s="52">
        <v>310</v>
      </c>
      <c r="V1027" s="52">
        <f t="shared" ref="V1027:V1090" si="50">IF(F1027=9,((H1027*K1027*L1027*M1027)+(H1027*O1027*P1027*Q1027)+(H1027*S1027*T1027*U1027))/1000, (H1027*K1027*L1027*M1027)+(H1027*O1027*P1027*Q1027)+(H1027*S1027*T1027*U1027))</f>
        <v>47.34693287999999</v>
      </c>
      <c r="W1027" s="52">
        <f t="shared" si="49"/>
        <v>47.34693287999999</v>
      </c>
      <c r="X1027" s="52">
        <f t="shared" si="48"/>
        <v>-2252.3612355771425</v>
      </c>
      <c r="Y1027" s="52">
        <v>0</v>
      </c>
    </row>
    <row r="1028" spans="1:25" x14ac:dyDescent="0.25">
      <c r="A1028" s="52">
        <v>2007</v>
      </c>
      <c r="B1028" s="52" t="s">
        <v>107</v>
      </c>
      <c r="C1028" s="52" t="s">
        <v>116</v>
      </c>
      <c r="D1028" s="52">
        <v>24291</v>
      </c>
      <c r="E1028" s="52">
        <v>23212</v>
      </c>
      <c r="F1028" s="52">
        <v>9</v>
      </c>
      <c r="G1028" s="52" t="s">
        <v>93</v>
      </c>
      <c r="H1028" s="52">
        <v>20081</v>
      </c>
      <c r="I1028" s="52" t="s">
        <v>91</v>
      </c>
      <c r="J1028" s="52" t="s">
        <v>71</v>
      </c>
      <c r="K1028" s="52">
        <v>73.3</v>
      </c>
      <c r="L1028" s="52">
        <v>4.02E-2</v>
      </c>
      <c r="M1028" s="52">
        <v>1</v>
      </c>
      <c r="N1028" s="52"/>
      <c r="O1028" s="52">
        <v>0</v>
      </c>
      <c r="P1028" s="52">
        <v>0</v>
      </c>
      <c r="Q1028" s="52">
        <v>21</v>
      </c>
      <c r="R1028" s="52"/>
      <c r="S1028" s="52">
        <v>0</v>
      </c>
      <c r="T1028" s="52">
        <v>0</v>
      </c>
      <c r="U1028" s="52">
        <v>310</v>
      </c>
      <c r="V1028" s="52">
        <f t="shared" si="50"/>
        <v>59.171879460000007</v>
      </c>
      <c r="W1028" s="52">
        <f t="shared" si="49"/>
        <v>59.171879460000007</v>
      </c>
      <c r="X1028" s="52">
        <f t="shared" si="48"/>
        <v>-2814.8908371685716</v>
      </c>
      <c r="Y1028" s="52">
        <v>0</v>
      </c>
    </row>
    <row r="1029" spans="1:25" x14ac:dyDescent="0.25">
      <c r="A1029" s="52">
        <v>2007</v>
      </c>
      <c r="B1029" s="52" t="s">
        <v>107</v>
      </c>
      <c r="C1029" s="52" t="s">
        <v>116</v>
      </c>
      <c r="D1029" s="52">
        <v>24291</v>
      </c>
      <c r="E1029" s="52">
        <v>23212</v>
      </c>
      <c r="F1029" s="52">
        <v>9</v>
      </c>
      <c r="G1029" s="52" t="s">
        <v>93</v>
      </c>
      <c r="H1029" s="52">
        <v>34334</v>
      </c>
      <c r="I1029" s="52" t="s">
        <v>91</v>
      </c>
      <c r="J1029" s="52" t="s">
        <v>71</v>
      </c>
      <c r="K1029" s="52">
        <v>73.3</v>
      </c>
      <c r="L1029" s="52">
        <v>4.02E-2</v>
      </c>
      <c r="M1029" s="52">
        <v>1</v>
      </c>
      <c r="N1029" s="52"/>
      <c r="O1029" s="52">
        <v>0</v>
      </c>
      <c r="P1029" s="52">
        <v>0</v>
      </c>
      <c r="Q1029" s="52">
        <v>21</v>
      </c>
      <c r="R1029" s="52"/>
      <c r="S1029" s="52">
        <v>0</v>
      </c>
      <c r="T1029" s="52">
        <v>0</v>
      </c>
      <c r="U1029" s="52">
        <v>310</v>
      </c>
      <c r="V1029" s="52">
        <f t="shared" si="50"/>
        <v>101.17062443999998</v>
      </c>
      <c r="W1029" s="52">
        <f t="shared" si="49"/>
        <v>101.17062443999998</v>
      </c>
      <c r="X1029" s="52">
        <f t="shared" si="48"/>
        <v>-4812.8311340742848</v>
      </c>
      <c r="Y1029" s="52">
        <v>0</v>
      </c>
    </row>
    <row r="1030" spans="1:25" x14ac:dyDescent="0.25">
      <c r="A1030" s="52">
        <v>2007</v>
      </c>
      <c r="B1030" s="52" t="s">
        <v>107</v>
      </c>
      <c r="C1030" s="52" t="s">
        <v>116</v>
      </c>
      <c r="D1030" s="52">
        <v>24291</v>
      </c>
      <c r="E1030" s="52">
        <v>23212</v>
      </c>
      <c r="F1030" s="52">
        <v>9</v>
      </c>
      <c r="G1030" s="52" t="s">
        <v>93</v>
      </c>
      <c r="H1030" s="52">
        <v>7526</v>
      </c>
      <c r="I1030" s="52" t="s">
        <v>91</v>
      </c>
      <c r="J1030" s="52" t="s">
        <v>71</v>
      </c>
      <c r="K1030" s="52">
        <v>73.3</v>
      </c>
      <c r="L1030" s="52">
        <v>4.02E-2</v>
      </c>
      <c r="M1030" s="52">
        <v>1</v>
      </c>
      <c r="N1030" s="52"/>
      <c r="O1030" s="52">
        <v>0</v>
      </c>
      <c r="P1030" s="52">
        <v>0</v>
      </c>
      <c r="Q1030" s="52">
        <v>21</v>
      </c>
      <c r="R1030" s="52"/>
      <c r="S1030" s="52">
        <v>0</v>
      </c>
      <c r="T1030" s="52">
        <v>0</v>
      </c>
      <c r="U1030" s="52">
        <v>310</v>
      </c>
      <c r="V1030" s="52">
        <f t="shared" si="50"/>
        <v>22.176563159999997</v>
      </c>
      <c r="W1030" s="52">
        <f t="shared" si="49"/>
        <v>22.176563159999997</v>
      </c>
      <c r="X1030" s="52">
        <f t="shared" si="48"/>
        <v>-1054.9707903257142</v>
      </c>
      <c r="Y1030" s="52">
        <v>0</v>
      </c>
    </row>
    <row r="1031" spans="1:25" x14ac:dyDescent="0.25">
      <c r="A1031" s="52">
        <v>2007</v>
      </c>
      <c r="B1031" s="52" t="s">
        <v>107</v>
      </c>
      <c r="C1031" s="52" t="s">
        <v>116</v>
      </c>
      <c r="D1031" s="52">
        <v>24291</v>
      </c>
      <c r="E1031" s="52">
        <v>23212</v>
      </c>
      <c r="F1031" s="52">
        <v>9</v>
      </c>
      <c r="G1031" s="52" t="s">
        <v>93</v>
      </c>
      <c r="H1031" s="52">
        <v>14119</v>
      </c>
      <c r="I1031" s="52" t="s">
        <v>91</v>
      </c>
      <c r="J1031" s="52" t="s">
        <v>71</v>
      </c>
      <c r="K1031" s="52">
        <v>73.3</v>
      </c>
      <c r="L1031" s="52">
        <v>4.02E-2</v>
      </c>
      <c r="M1031" s="52">
        <v>1</v>
      </c>
      <c r="N1031" s="52"/>
      <c r="O1031" s="52">
        <v>0</v>
      </c>
      <c r="P1031" s="52">
        <v>0</v>
      </c>
      <c r="Q1031" s="52">
        <v>21</v>
      </c>
      <c r="R1031" s="52"/>
      <c r="S1031" s="52">
        <v>0</v>
      </c>
      <c r="T1031" s="52">
        <v>0</v>
      </c>
      <c r="U1031" s="52">
        <v>310</v>
      </c>
      <c r="V1031" s="52">
        <f t="shared" si="50"/>
        <v>41.603892540000004</v>
      </c>
      <c r="W1031" s="52">
        <f t="shared" si="49"/>
        <v>41.603892540000004</v>
      </c>
      <c r="X1031" s="52">
        <f t="shared" si="48"/>
        <v>-1979.15660226</v>
      </c>
      <c r="Y1031" s="52">
        <v>0</v>
      </c>
    </row>
    <row r="1032" spans="1:25" x14ac:dyDescent="0.25">
      <c r="A1032" s="52">
        <v>2007</v>
      </c>
      <c r="B1032" s="52" t="s">
        <v>107</v>
      </c>
      <c r="C1032" s="52" t="s">
        <v>116</v>
      </c>
      <c r="D1032" s="52">
        <v>24291</v>
      </c>
      <c r="E1032" s="52">
        <v>23212</v>
      </c>
      <c r="F1032" s="52">
        <v>9</v>
      </c>
      <c r="G1032" s="52" t="s">
        <v>93</v>
      </c>
      <c r="H1032" s="52">
        <v>5246.6930000000002</v>
      </c>
      <c r="I1032" s="52" t="s">
        <v>91</v>
      </c>
      <c r="J1032" s="52" t="s">
        <v>71</v>
      </c>
      <c r="K1032" s="52">
        <v>73.3</v>
      </c>
      <c r="L1032" s="52">
        <v>4.02E-2</v>
      </c>
      <c r="M1032" s="52">
        <v>1</v>
      </c>
      <c r="N1032" s="52"/>
      <c r="O1032" s="52">
        <v>0</v>
      </c>
      <c r="P1032" s="52">
        <v>0</v>
      </c>
      <c r="Q1032" s="52">
        <v>21</v>
      </c>
      <c r="R1032" s="52"/>
      <c r="S1032" s="52">
        <v>0</v>
      </c>
      <c r="T1032" s="52">
        <v>0</v>
      </c>
      <c r="U1032" s="52">
        <v>310</v>
      </c>
      <c r="V1032" s="52">
        <f t="shared" si="50"/>
        <v>15.46022039538</v>
      </c>
      <c r="W1032" s="52">
        <f t="shared" si="49"/>
        <v>15.46022039538</v>
      </c>
      <c r="X1032" s="52">
        <f t="shared" si="48"/>
        <v>-735.46477023736281</v>
      </c>
      <c r="Y1032" s="52">
        <v>0</v>
      </c>
    </row>
    <row r="1033" spans="1:25" x14ac:dyDescent="0.25">
      <c r="A1033" s="52">
        <v>2007</v>
      </c>
      <c r="B1033" s="52" t="s">
        <v>107</v>
      </c>
      <c r="C1033" s="52" t="s">
        <v>116</v>
      </c>
      <c r="D1033" s="52">
        <v>24291</v>
      </c>
      <c r="E1033" s="52">
        <v>23212</v>
      </c>
      <c r="F1033" s="52">
        <v>9</v>
      </c>
      <c r="G1033" s="52" t="s">
        <v>93</v>
      </c>
      <c r="H1033" s="52">
        <v>28068.34</v>
      </c>
      <c r="I1033" s="52" t="s">
        <v>91</v>
      </c>
      <c r="J1033" s="52" t="s">
        <v>71</v>
      </c>
      <c r="K1033" s="52">
        <v>73.3</v>
      </c>
      <c r="L1033" s="52">
        <v>4.02E-2</v>
      </c>
      <c r="M1033" s="52">
        <v>1</v>
      </c>
      <c r="N1033" s="52"/>
      <c r="O1033" s="52">
        <v>0</v>
      </c>
      <c r="P1033" s="52">
        <v>0</v>
      </c>
      <c r="Q1033" s="52">
        <v>21</v>
      </c>
      <c r="R1033" s="52"/>
      <c r="S1033" s="52">
        <v>0</v>
      </c>
      <c r="T1033" s="52">
        <v>0</v>
      </c>
      <c r="U1033" s="52">
        <v>310</v>
      </c>
      <c r="V1033" s="52">
        <f t="shared" si="50"/>
        <v>82.707854744399995</v>
      </c>
      <c r="W1033" s="52">
        <f t="shared" si="49"/>
        <v>82.707854744399995</v>
      </c>
      <c r="X1033" s="52">
        <f t="shared" si="48"/>
        <v>-3934.5308042693146</v>
      </c>
      <c r="Y1033" s="52">
        <v>0</v>
      </c>
    </row>
    <row r="1034" spans="1:25" x14ac:dyDescent="0.25">
      <c r="A1034" s="52">
        <v>2007</v>
      </c>
      <c r="B1034" s="52" t="s">
        <v>107</v>
      </c>
      <c r="C1034" s="52" t="s">
        <v>116</v>
      </c>
      <c r="D1034" s="52">
        <v>24291</v>
      </c>
      <c r="E1034" s="52">
        <v>23212</v>
      </c>
      <c r="F1034" s="52">
        <v>9</v>
      </c>
      <c r="G1034" s="52" t="s">
        <v>93</v>
      </c>
      <c r="H1034" s="52">
        <v>4169</v>
      </c>
      <c r="I1034" s="52" t="s">
        <v>91</v>
      </c>
      <c r="J1034" s="52" t="s">
        <v>71</v>
      </c>
      <c r="K1034" s="52">
        <v>73.3</v>
      </c>
      <c r="L1034" s="52">
        <v>4.02E-2</v>
      </c>
      <c r="M1034" s="52">
        <v>1</v>
      </c>
      <c r="N1034" s="52"/>
      <c r="O1034" s="52">
        <v>0</v>
      </c>
      <c r="P1034" s="52">
        <v>0</v>
      </c>
      <c r="Q1034" s="52">
        <v>21</v>
      </c>
      <c r="R1034" s="52"/>
      <c r="S1034" s="52">
        <v>0</v>
      </c>
      <c r="T1034" s="52">
        <v>0</v>
      </c>
      <c r="U1034" s="52">
        <v>310</v>
      </c>
      <c r="V1034" s="52">
        <f t="shared" si="50"/>
        <v>12.28462554</v>
      </c>
      <c r="W1034" s="52">
        <f t="shared" si="49"/>
        <v>12.28462554</v>
      </c>
      <c r="X1034" s="52">
        <f t="shared" si="48"/>
        <v>-584.39718640285719</v>
      </c>
      <c r="Y1034" s="52">
        <v>0</v>
      </c>
    </row>
    <row r="1035" spans="1:25" x14ac:dyDescent="0.25">
      <c r="A1035" s="52">
        <v>2007</v>
      </c>
      <c r="B1035" s="52" t="s">
        <v>107</v>
      </c>
      <c r="C1035" s="52" t="s">
        <v>116</v>
      </c>
      <c r="D1035" s="52">
        <v>24291</v>
      </c>
      <c r="E1035" s="52">
        <v>23212</v>
      </c>
      <c r="F1035" s="52">
        <v>9</v>
      </c>
      <c r="G1035" s="52" t="s">
        <v>93</v>
      </c>
      <c r="H1035" s="52">
        <v>29625</v>
      </c>
      <c r="I1035" s="52" t="s">
        <v>91</v>
      </c>
      <c r="J1035" s="52" t="s">
        <v>71</v>
      </c>
      <c r="K1035" s="52">
        <v>73.3</v>
      </c>
      <c r="L1035" s="52">
        <v>4.02E-2</v>
      </c>
      <c r="M1035" s="52">
        <v>1</v>
      </c>
      <c r="N1035" s="52"/>
      <c r="O1035" s="52">
        <v>0</v>
      </c>
      <c r="P1035" s="52">
        <v>0</v>
      </c>
      <c r="Q1035" s="52">
        <v>21</v>
      </c>
      <c r="R1035" s="52"/>
      <c r="S1035" s="52">
        <v>0</v>
      </c>
      <c r="T1035" s="52">
        <v>0</v>
      </c>
      <c r="U1035" s="52">
        <v>310</v>
      </c>
      <c r="V1035" s="52">
        <f t="shared" si="50"/>
        <v>87.294802500000003</v>
      </c>
      <c r="W1035" s="52">
        <f t="shared" si="49"/>
        <v>87.294802500000003</v>
      </c>
      <c r="X1035" s="52">
        <f t="shared" si="48"/>
        <v>-4152.7384617857151</v>
      </c>
      <c r="Y1035" s="52">
        <v>0</v>
      </c>
    </row>
    <row r="1036" spans="1:25" x14ac:dyDescent="0.25">
      <c r="A1036" s="52">
        <v>2007</v>
      </c>
      <c r="B1036" s="52" t="s">
        <v>107</v>
      </c>
      <c r="C1036" s="52" t="s">
        <v>116</v>
      </c>
      <c r="D1036" s="52">
        <v>24291</v>
      </c>
      <c r="E1036" s="52">
        <v>23212</v>
      </c>
      <c r="F1036" s="52">
        <v>9</v>
      </c>
      <c r="G1036" s="52" t="s">
        <v>93</v>
      </c>
      <c r="H1036" s="52">
        <v>20882</v>
      </c>
      <c r="I1036" s="52" t="s">
        <v>91</v>
      </c>
      <c r="J1036" s="52" t="s">
        <v>71</v>
      </c>
      <c r="K1036" s="52">
        <v>73.3</v>
      </c>
      <c r="L1036" s="52">
        <v>4.02E-2</v>
      </c>
      <c r="M1036" s="52">
        <v>1</v>
      </c>
      <c r="N1036" s="52"/>
      <c r="O1036" s="52">
        <v>0</v>
      </c>
      <c r="P1036" s="52">
        <v>0</v>
      </c>
      <c r="Q1036" s="52">
        <v>21</v>
      </c>
      <c r="R1036" s="52"/>
      <c r="S1036" s="52">
        <v>0</v>
      </c>
      <c r="T1036" s="52">
        <v>0</v>
      </c>
      <c r="U1036" s="52">
        <v>310</v>
      </c>
      <c r="V1036" s="52">
        <f t="shared" si="50"/>
        <v>61.532154119999994</v>
      </c>
      <c r="W1036" s="52">
        <f t="shared" si="49"/>
        <v>61.532154119999994</v>
      </c>
      <c r="X1036" s="52">
        <f t="shared" si="48"/>
        <v>-2927.1724745657139</v>
      </c>
      <c r="Y1036" s="52">
        <v>0</v>
      </c>
    </row>
    <row r="1037" spans="1:25" x14ac:dyDescent="0.25">
      <c r="A1037" s="52">
        <v>2007</v>
      </c>
      <c r="B1037" s="52" t="s">
        <v>107</v>
      </c>
      <c r="C1037" s="52" t="s">
        <v>116</v>
      </c>
      <c r="D1037" s="52">
        <v>24291</v>
      </c>
      <c r="E1037" s="52">
        <v>23212</v>
      </c>
      <c r="F1037" s="52">
        <v>9</v>
      </c>
      <c r="G1037" s="52" t="s">
        <v>93</v>
      </c>
      <c r="H1037" s="52">
        <v>898159.6</v>
      </c>
      <c r="I1037" s="52" t="s">
        <v>91</v>
      </c>
      <c r="J1037" s="52" t="s">
        <v>71</v>
      </c>
      <c r="K1037" s="52">
        <v>73.3</v>
      </c>
      <c r="L1037" s="52">
        <v>4.02E-2</v>
      </c>
      <c r="M1037" s="52">
        <v>1</v>
      </c>
      <c r="N1037" s="52"/>
      <c r="O1037" s="52">
        <v>0</v>
      </c>
      <c r="P1037" s="52">
        <v>0</v>
      </c>
      <c r="Q1037" s="52">
        <v>21</v>
      </c>
      <c r="R1037" s="52"/>
      <c r="S1037" s="52">
        <v>0</v>
      </c>
      <c r="T1037" s="52">
        <v>0</v>
      </c>
      <c r="U1037" s="52">
        <v>310</v>
      </c>
      <c r="V1037" s="52">
        <f t="shared" si="50"/>
        <v>2646.5709669359999</v>
      </c>
      <c r="W1037" s="52">
        <f t="shared" si="49"/>
        <v>2646.5709669359999</v>
      </c>
      <c r="X1037" s="52">
        <f t="shared" si="48"/>
        <v>-125901.16171281255</v>
      </c>
      <c r="Y1037" s="52">
        <v>0</v>
      </c>
    </row>
    <row r="1038" spans="1:25" x14ac:dyDescent="0.25">
      <c r="A1038" s="52">
        <v>2007</v>
      </c>
      <c r="B1038" s="52" t="s">
        <v>107</v>
      </c>
      <c r="C1038" s="52" t="s">
        <v>116</v>
      </c>
      <c r="D1038" s="52">
        <v>24291</v>
      </c>
      <c r="E1038" s="52">
        <v>23212</v>
      </c>
      <c r="F1038" s="52">
        <v>9</v>
      </c>
      <c r="G1038" s="52" t="s">
        <v>93</v>
      </c>
      <c r="H1038" s="52">
        <v>12531</v>
      </c>
      <c r="I1038" s="52" t="s">
        <v>91</v>
      </c>
      <c r="J1038" s="52" t="s">
        <v>71</v>
      </c>
      <c r="K1038" s="52">
        <v>73.3</v>
      </c>
      <c r="L1038" s="52">
        <v>4.02E-2</v>
      </c>
      <c r="M1038" s="52">
        <v>1</v>
      </c>
      <c r="N1038" s="52"/>
      <c r="O1038" s="52">
        <v>0</v>
      </c>
      <c r="P1038" s="52">
        <v>0</v>
      </c>
      <c r="Q1038" s="52">
        <v>21</v>
      </c>
      <c r="R1038" s="52"/>
      <c r="S1038" s="52">
        <v>0</v>
      </c>
      <c r="T1038" s="52">
        <v>0</v>
      </c>
      <c r="U1038" s="52">
        <v>310</v>
      </c>
      <c r="V1038" s="52">
        <f t="shared" si="50"/>
        <v>36.924596459999997</v>
      </c>
      <c r="W1038" s="52">
        <f t="shared" si="49"/>
        <v>36.924596459999997</v>
      </c>
      <c r="X1038" s="52">
        <f t="shared" si="48"/>
        <v>-1756.5558030257141</v>
      </c>
      <c r="Y1038" s="52">
        <v>0</v>
      </c>
    </row>
    <row r="1039" spans="1:25" x14ac:dyDescent="0.25">
      <c r="A1039" s="52">
        <v>2007</v>
      </c>
      <c r="B1039" s="52" t="s">
        <v>107</v>
      </c>
      <c r="C1039" s="52" t="s">
        <v>116</v>
      </c>
      <c r="D1039" s="52">
        <v>24291</v>
      </c>
      <c r="E1039" s="52">
        <v>23212</v>
      </c>
      <c r="F1039" s="52">
        <v>9</v>
      </c>
      <c r="G1039" s="52" t="s">
        <v>93</v>
      </c>
      <c r="H1039" s="52">
        <v>153611</v>
      </c>
      <c r="I1039" s="52" t="s">
        <v>91</v>
      </c>
      <c r="J1039" s="52" t="s">
        <v>71</v>
      </c>
      <c r="K1039" s="52">
        <v>73.3</v>
      </c>
      <c r="L1039" s="52">
        <v>4.02E-2</v>
      </c>
      <c r="M1039" s="52">
        <v>1</v>
      </c>
      <c r="N1039" s="52"/>
      <c r="O1039" s="52">
        <v>0</v>
      </c>
      <c r="P1039" s="52">
        <v>0</v>
      </c>
      <c r="Q1039" s="52">
        <v>21</v>
      </c>
      <c r="R1039" s="52"/>
      <c r="S1039" s="52">
        <v>0</v>
      </c>
      <c r="T1039" s="52">
        <v>0</v>
      </c>
      <c r="U1039" s="52">
        <v>310</v>
      </c>
      <c r="V1039" s="52">
        <f t="shared" si="50"/>
        <v>452.63938925999997</v>
      </c>
      <c r="W1039" s="52">
        <f t="shared" si="49"/>
        <v>452.63938925999997</v>
      </c>
      <c r="X1039" s="52">
        <f t="shared" si="48"/>
        <v>-21532.702374797143</v>
      </c>
      <c r="Y1039" s="52">
        <v>0</v>
      </c>
    </row>
    <row r="1040" spans="1:25" x14ac:dyDescent="0.25">
      <c r="A1040" s="52">
        <v>2007</v>
      </c>
      <c r="B1040" s="52" t="s">
        <v>107</v>
      </c>
      <c r="C1040" s="52" t="s">
        <v>116</v>
      </c>
      <c r="D1040" s="52">
        <v>24291</v>
      </c>
      <c r="E1040" s="52">
        <v>23212</v>
      </c>
      <c r="F1040" s="52">
        <v>9</v>
      </c>
      <c r="G1040" s="52" t="s">
        <v>93</v>
      </c>
      <c r="H1040" s="52">
        <v>19852</v>
      </c>
      <c r="I1040" s="52" t="s">
        <v>91</v>
      </c>
      <c r="J1040" s="52" t="s">
        <v>71</v>
      </c>
      <c r="K1040" s="52">
        <v>73.3</v>
      </c>
      <c r="L1040" s="52">
        <v>4.02E-2</v>
      </c>
      <c r="M1040" s="52">
        <v>1</v>
      </c>
      <c r="N1040" s="52"/>
      <c r="O1040" s="52">
        <v>0</v>
      </c>
      <c r="P1040" s="52">
        <v>0</v>
      </c>
      <c r="Q1040" s="52">
        <v>21</v>
      </c>
      <c r="R1040" s="52"/>
      <c r="S1040" s="52">
        <v>0</v>
      </c>
      <c r="T1040" s="52">
        <v>0</v>
      </c>
      <c r="U1040" s="52">
        <v>310</v>
      </c>
      <c r="V1040" s="52">
        <f t="shared" si="50"/>
        <v>58.497094319999995</v>
      </c>
      <c r="W1040" s="52">
        <f t="shared" si="49"/>
        <v>58.497094319999995</v>
      </c>
      <c r="X1040" s="52">
        <f t="shared" si="48"/>
        <v>-2782.7903440799996</v>
      </c>
      <c r="Y1040" s="52">
        <v>0</v>
      </c>
    </row>
    <row r="1041" spans="1:25" x14ac:dyDescent="0.25">
      <c r="A1041" s="52">
        <v>2007</v>
      </c>
      <c r="B1041" s="52" t="s">
        <v>107</v>
      </c>
      <c r="C1041" s="52" t="s">
        <v>116</v>
      </c>
      <c r="D1041" s="52">
        <v>24291</v>
      </c>
      <c r="E1041" s="52">
        <v>23212</v>
      </c>
      <c r="F1041" s="52">
        <v>9</v>
      </c>
      <c r="G1041" s="52" t="s">
        <v>93</v>
      </c>
      <c r="H1041" s="52">
        <v>14799</v>
      </c>
      <c r="I1041" s="52" t="s">
        <v>91</v>
      </c>
      <c r="J1041" s="52" t="s">
        <v>71</v>
      </c>
      <c r="K1041" s="52">
        <v>73.3</v>
      </c>
      <c r="L1041" s="52">
        <v>4.02E-2</v>
      </c>
      <c r="M1041" s="52">
        <v>1</v>
      </c>
      <c r="N1041" s="52"/>
      <c r="O1041" s="52">
        <v>0</v>
      </c>
      <c r="P1041" s="52">
        <v>0</v>
      </c>
      <c r="Q1041" s="52">
        <v>21</v>
      </c>
      <c r="R1041" s="52"/>
      <c r="S1041" s="52">
        <v>0</v>
      </c>
      <c r="T1041" s="52">
        <v>0</v>
      </c>
      <c r="U1041" s="52">
        <v>310</v>
      </c>
      <c r="V1041" s="52">
        <f t="shared" si="50"/>
        <v>43.607621339999994</v>
      </c>
      <c r="W1041" s="52">
        <f t="shared" si="49"/>
        <v>43.607621339999994</v>
      </c>
      <c r="X1041" s="52">
        <f t="shared" si="48"/>
        <v>-2074.4768437457142</v>
      </c>
      <c r="Y1041" s="52">
        <v>0</v>
      </c>
    </row>
    <row r="1042" spans="1:25" x14ac:dyDescent="0.25">
      <c r="A1042" s="52">
        <v>2007</v>
      </c>
      <c r="B1042" s="52" t="s">
        <v>107</v>
      </c>
      <c r="C1042" s="52" t="s">
        <v>116</v>
      </c>
      <c r="D1042" s="52">
        <v>24291</v>
      </c>
      <c r="E1042" s="52">
        <v>23212</v>
      </c>
      <c r="F1042" s="52">
        <v>9</v>
      </c>
      <c r="G1042" s="52" t="s">
        <v>93</v>
      </c>
      <c r="H1042" s="52">
        <v>70352.55</v>
      </c>
      <c r="I1042" s="52" t="s">
        <v>91</v>
      </c>
      <c r="J1042" s="52" t="s">
        <v>71</v>
      </c>
      <c r="K1042" s="52">
        <v>73.3</v>
      </c>
      <c r="L1042" s="52">
        <v>4.02E-2</v>
      </c>
      <c r="M1042" s="52">
        <v>1</v>
      </c>
      <c r="N1042" s="52"/>
      <c r="O1042" s="52">
        <v>0</v>
      </c>
      <c r="P1042" s="52">
        <v>0</v>
      </c>
      <c r="Q1042" s="52">
        <v>21</v>
      </c>
      <c r="R1042" s="52"/>
      <c r="S1042" s="52">
        <v>0</v>
      </c>
      <c r="T1042" s="52">
        <v>0</v>
      </c>
      <c r="U1042" s="52">
        <v>310</v>
      </c>
      <c r="V1042" s="52">
        <f t="shared" si="50"/>
        <v>207.30504498299999</v>
      </c>
      <c r="W1042" s="52">
        <f t="shared" si="49"/>
        <v>207.30504498299999</v>
      </c>
      <c r="X1042" s="52">
        <f t="shared" si="48"/>
        <v>-9861.7971399055714</v>
      </c>
      <c r="Y1042" s="52">
        <v>0</v>
      </c>
    </row>
    <row r="1043" spans="1:25" x14ac:dyDescent="0.25">
      <c r="A1043" s="52">
        <v>2007</v>
      </c>
      <c r="B1043" s="52" t="s">
        <v>107</v>
      </c>
      <c r="C1043" s="52" t="s">
        <v>116</v>
      </c>
      <c r="D1043" s="52">
        <v>24291</v>
      </c>
      <c r="E1043" s="52">
        <v>23212</v>
      </c>
      <c r="F1043" s="52">
        <v>9</v>
      </c>
      <c r="G1043" s="52" t="s">
        <v>93</v>
      </c>
      <c r="H1043" s="52">
        <v>280395.09999999998</v>
      </c>
      <c r="I1043" s="52" t="s">
        <v>91</v>
      </c>
      <c r="J1043" s="52" t="s">
        <v>71</v>
      </c>
      <c r="K1043" s="52">
        <v>73.3</v>
      </c>
      <c r="L1043" s="52">
        <v>4.02E-2</v>
      </c>
      <c r="M1043" s="52">
        <v>1</v>
      </c>
      <c r="N1043" s="52"/>
      <c r="O1043" s="52">
        <v>0</v>
      </c>
      <c r="P1043" s="52">
        <v>0</v>
      </c>
      <c r="Q1043" s="52">
        <v>21</v>
      </c>
      <c r="R1043" s="52"/>
      <c r="S1043" s="52">
        <v>0</v>
      </c>
      <c r="T1043" s="52">
        <v>0</v>
      </c>
      <c r="U1043" s="52">
        <v>310</v>
      </c>
      <c r="V1043" s="52">
        <f t="shared" si="50"/>
        <v>826.22902536599986</v>
      </c>
      <c r="W1043" s="52">
        <f t="shared" si="49"/>
        <v>826.22902536599986</v>
      </c>
      <c r="X1043" s="52">
        <f t="shared" ref="X1043:X1074" si="51">(V1043-((K1043*H1043*L1043*M1043)+(S1043*H1043*T1043*U1043)))/Q1043</f>
        <v>-39304.895063839707</v>
      </c>
      <c r="Y1043" s="52">
        <v>0</v>
      </c>
    </row>
    <row r="1044" spans="1:25" x14ac:dyDescent="0.25">
      <c r="A1044" s="52">
        <v>2007</v>
      </c>
      <c r="B1044" s="52" t="s">
        <v>107</v>
      </c>
      <c r="C1044" s="52" t="s">
        <v>116</v>
      </c>
      <c r="D1044" s="52">
        <v>24291</v>
      </c>
      <c r="E1044" s="52">
        <v>23212</v>
      </c>
      <c r="F1044" s="52">
        <v>9</v>
      </c>
      <c r="G1044" s="52" t="s">
        <v>93</v>
      </c>
      <c r="H1044" s="52">
        <v>22659</v>
      </c>
      <c r="I1044" s="52" t="s">
        <v>91</v>
      </c>
      <c r="J1044" s="52" t="s">
        <v>71</v>
      </c>
      <c r="K1044" s="52">
        <v>73.3</v>
      </c>
      <c r="L1044" s="52">
        <v>4.02E-2</v>
      </c>
      <c r="M1044" s="52">
        <v>1</v>
      </c>
      <c r="N1044" s="52"/>
      <c r="O1044" s="52">
        <v>0</v>
      </c>
      <c r="P1044" s="52">
        <v>0</v>
      </c>
      <c r="Q1044" s="52">
        <v>21</v>
      </c>
      <c r="R1044" s="52"/>
      <c r="S1044" s="52">
        <v>0</v>
      </c>
      <c r="T1044" s="52">
        <v>0</v>
      </c>
      <c r="U1044" s="52">
        <v>310</v>
      </c>
      <c r="V1044" s="52">
        <f t="shared" si="50"/>
        <v>66.768368940000002</v>
      </c>
      <c r="W1044" s="52">
        <f t="shared" si="49"/>
        <v>66.768368940000002</v>
      </c>
      <c r="X1044" s="52">
        <f t="shared" si="51"/>
        <v>-3176.26669386</v>
      </c>
      <c r="Y1044" s="52">
        <v>0</v>
      </c>
    </row>
    <row r="1045" spans="1:25" x14ac:dyDescent="0.25">
      <c r="A1045" s="52">
        <v>2007</v>
      </c>
      <c r="B1045" s="52" t="s">
        <v>107</v>
      </c>
      <c r="C1045" s="52" t="s">
        <v>116</v>
      </c>
      <c r="D1045" s="52">
        <v>24291</v>
      </c>
      <c r="E1045" s="52">
        <v>23212</v>
      </c>
      <c r="F1045" s="52">
        <v>9</v>
      </c>
      <c r="G1045" s="52" t="s">
        <v>93</v>
      </c>
      <c r="H1045" s="52">
        <v>45843.21</v>
      </c>
      <c r="I1045" s="52" t="s">
        <v>91</v>
      </c>
      <c r="J1045" s="52" t="s">
        <v>71</v>
      </c>
      <c r="K1045" s="52">
        <v>73.3</v>
      </c>
      <c r="L1045" s="52">
        <v>4.02E-2</v>
      </c>
      <c r="M1045" s="52">
        <v>1</v>
      </c>
      <c r="N1045" s="52"/>
      <c r="O1045" s="52">
        <v>0</v>
      </c>
      <c r="P1045" s="52">
        <v>0</v>
      </c>
      <c r="Q1045" s="52">
        <v>21</v>
      </c>
      <c r="R1045" s="52"/>
      <c r="S1045" s="52">
        <v>0</v>
      </c>
      <c r="T1045" s="52">
        <v>0</v>
      </c>
      <c r="U1045" s="52">
        <v>310</v>
      </c>
      <c r="V1045" s="52">
        <f t="shared" si="50"/>
        <v>135.0843531786</v>
      </c>
      <c r="W1045" s="52">
        <f t="shared" si="49"/>
        <v>135.0843531786</v>
      </c>
      <c r="X1045" s="52">
        <f t="shared" si="51"/>
        <v>-6426.1556583534002</v>
      </c>
      <c r="Y1045" s="52">
        <v>0</v>
      </c>
    </row>
    <row r="1046" spans="1:25" x14ac:dyDescent="0.25">
      <c r="A1046" s="52">
        <v>2007</v>
      </c>
      <c r="B1046" s="52" t="s">
        <v>107</v>
      </c>
      <c r="C1046" s="52" t="s">
        <v>116</v>
      </c>
      <c r="D1046" s="52">
        <v>24291</v>
      </c>
      <c r="E1046" s="52">
        <v>23212</v>
      </c>
      <c r="F1046" s="52">
        <v>9</v>
      </c>
      <c r="G1046" s="52" t="s">
        <v>93</v>
      </c>
      <c r="H1046" s="52">
        <v>18772</v>
      </c>
      <c r="I1046" s="52" t="s">
        <v>91</v>
      </c>
      <c r="J1046" s="52" t="s">
        <v>71</v>
      </c>
      <c r="K1046" s="52">
        <v>73.3</v>
      </c>
      <c r="L1046" s="52">
        <v>4.02E-2</v>
      </c>
      <c r="M1046" s="52">
        <v>1</v>
      </c>
      <c r="N1046" s="52"/>
      <c r="O1046" s="52">
        <v>0</v>
      </c>
      <c r="P1046" s="52">
        <v>0</v>
      </c>
      <c r="Q1046" s="52">
        <v>21</v>
      </c>
      <c r="R1046" s="52"/>
      <c r="S1046" s="52">
        <v>0</v>
      </c>
      <c r="T1046" s="52">
        <v>0</v>
      </c>
      <c r="U1046" s="52">
        <v>310</v>
      </c>
      <c r="V1046" s="52">
        <f t="shared" si="50"/>
        <v>55.314701519999993</v>
      </c>
      <c r="W1046" s="52">
        <f t="shared" si="49"/>
        <v>55.314701519999993</v>
      </c>
      <c r="X1046" s="52">
        <f t="shared" si="51"/>
        <v>-2631.3993723085709</v>
      </c>
      <c r="Y1046" s="52">
        <v>0</v>
      </c>
    </row>
    <row r="1047" spans="1:25" x14ac:dyDescent="0.25">
      <c r="A1047" s="52">
        <v>2007</v>
      </c>
      <c r="B1047" s="52" t="s">
        <v>107</v>
      </c>
      <c r="C1047" s="52" t="s">
        <v>116</v>
      </c>
      <c r="D1047" s="52">
        <v>24291</v>
      </c>
      <c r="E1047" s="52">
        <v>23212</v>
      </c>
      <c r="F1047" s="52">
        <v>9</v>
      </c>
      <c r="G1047" s="52" t="s">
        <v>93</v>
      </c>
      <c r="H1047" s="52">
        <v>17450</v>
      </c>
      <c r="I1047" s="52" t="s">
        <v>91</v>
      </c>
      <c r="J1047" s="52" t="s">
        <v>71</v>
      </c>
      <c r="K1047" s="52">
        <v>73.3</v>
      </c>
      <c r="L1047" s="52">
        <v>4.02E-2</v>
      </c>
      <c r="M1047" s="52">
        <v>1</v>
      </c>
      <c r="N1047" s="52"/>
      <c r="O1047" s="52">
        <v>0</v>
      </c>
      <c r="P1047" s="52">
        <v>0</v>
      </c>
      <c r="Q1047" s="52">
        <v>21</v>
      </c>
      <c r="R1047" s="52"/>
      <c r="S1047" s="52">
        <v>0</v>
      </c>
      <c r="T1047" s="52">
        <v>0</v>
      </c>
      <c r="U1047" s="52">
        <v>310</v>
      </c>
      <c r="V1047" s="52">
        <f t="shared" si="50"/>
        <v>51.419216999999996</v>
      </c>
      <c r="W1047" s="52">
        <f t="shared" si="49"/>
        <v>51.419216999999996</v>
      </c>
      <c r="X1047" s="52">
        <f t="shared" si="51"/>
        <v>-2446.0856087142856</v>
      </c>
      <c r="Y1047" s="52">
        <v>0</v>
      </c>
    </row>
    <row r="1048" spans="1:25" x14ac:dyDescent="0.25">
      <c r="A1048" s="52">
        <v>2007</v>
      </c>
      <c r="B1048" s="52" t="s">
        <v>107</v>
      </c>
      <c r="C1048" s="52" t="s">
        <v>116</v>
      </c>
      <c r="D1048" s="52">
        <v>24291</v>
      </c>
      <c r="E1048" s="52">
        <v>23212</v>
      </c>
      <c r="F1048" s="52">
        <v>9</v>
      </c>
      <c r="G1048" s="52" t="s">
        <v>93</v>
      </c>
      <c r="H1048" s="52">
        <v>21700</v>
      </c>
      <c r="I1048" s="52" t="s">
        <v>91</v>
      </c>
      <c r="J1048" s="52" t="s">
        <v>71</v>
      </c>
      <c r="K1048" s="52">
        <v>73.3</v>
      </c>
      <c r="L1048" s="52">
        <v>4.02E-2</v>
      </c>
      <c r="M1048" s="52">
        <v>1</v>
      </c>
      <c r="N1048" s="52"/>
      <c r="O1048" s="52">
        <v>0</v>
      </c>
      <c r="P1048" s="52">
        <v>0</v>
      </c>
      <c r="Q1048" s="52">
        <v>21</v>
      </c>
      <c r="R1048" s="52"/>
      <c r="S1048" s="52">
        <v>0</v>
      </c>
      <c r="T1048" s="52">
        <v>0</v>
      </c>
      <c r="U1048" s="52">
        <v>310</v>
      </c>
      <c r="V1048" s="52">
        <f t="shared" si="50"/>
        <v>63.942521999999997</v>
      </c>
      <c r="W1048" s="52">
        <f t="shared" si="49"/>
        <v>63.942521999999997</v>
      </c>
      <c r="X1048" s="52">
        <f t="shared" si="51"/>
        <v>-3041.8371179999999</v>
      </c>
      <c r="Y1048" s="52">
        <v>0</v>
      </c>
    </row>
    <row r="1049" spans="1:25" x14ac:dyDescent="0.25">
      <c r="A1049" s="52">
        <v>2007</v>
      </c>
      <c r="B1049" s="52" t="s">
        <v>107</v>
      </c>
      <c r="C1049" s="52" t="s">
        <v>116</v>
      </c>
      <c r="D1049" s="52">
        <v>24291</v>
      </c>
      <c r="E1049" s="52">
        <v>23212</v>
      </c>
      <c r="F1049" s="52">
        <v>9</v>
      </c>
      <c r="G1049" s="52" t="s">
        <v>93</v>
      </c>
      <c r="H1049" s="52">
        <v>48880</v>
      </c>
      <c r="I1049" s="52" t="s">
        <v>91</v>
      </c>
      <c r="J1049" s="52" t="s">
        <v>71</v>
      </c>
      <c r="K1049" s="52">
        <v>73.3</v>
      </c>
      <c r="L1049" s="52">
        <v>4.02E-2</v>
      </c>
      <c r="M1049" s="52">
        <v>1</v>
      </c>
      <c r="N1049" s="52"/>
      <c r="O1049" s="52">
        <v>0</v>
      </c>
      <c r="P1049" s="52">
        <v>0</v>
      </c>
      <c r="Q1049" s="52">
        <v>21</v>
      </c>
      <c r="R1049" s="52"/>
      <c r="S1049" s="52">
        <v>0</v>
      </c>
      <c r="T1049" s="52">
        <v>0</v>
      </c>
      <c r="U1049" s="52">
        <v>310</v>
      </c>
      <c r="V1049" s="52">
        <f t="shared" si="50"/>
        <v>144.0327408</v>
      </c>
      <c r="W1049" s="52">
        <f t="shared" si="49"/>
        <v>144.0327408</v>
      </c>
      <c r="X1049" s="52">
        <f t="shared" si="51"/>
        <v>-6851.8432409142861</v>
      </c>
      <c r="Y1049" s="52">
        <v>0</v>
      </c>
    </row>
    <row r="1050" spans="1:25" x14ac:dyDescent="0.25">
      <c r="A1050" s="52">
        <v>2007</v>
      </c>
      <c r="B1050" s="52" t="s">
        <v>107</v>
      </c>
      <c r="C1050" s="52" t="s">
        <v>116</v>
      </c>
      <c r="D1050" s="52">
        <v>24291</v>
      </c>
      <c r="E1050" s="52">
        <v>23212</v>
      </c>
      <c r="F1050" s="52">
        <v>9</v>
      </c>
      <c r="G1050" s="52" t="s">
        <v>93</v>
      </c>
      <c r="H1050" s="52">
        <v>74044</v>
      </c>
      <c r="I1050" s="52" t="s">
        <v>91</v>
      </c>
      <c r="J1050" s="52" t="s">
        <v>71</v>
      </c>
      <c r="K1050" s="52">
        <v>73.3</v>
      </c>
      <c r="L1050" s="52">
        <v>4.02E-2</v>
      </c>
      <c r="M1050" s="52">
        <v>1</v>
      </c>
      <c r="N1050" s="52"/>
      <c r="O1050" s="52">
        <v>0</v>
      </c>
      <c r="P1050" s="52">
        <v>0</v>
      </c>
      <c r="Q1050" s="52">
        <v>21</v>
      </c>
      <c r="R1050" s="52"/>
      <c r="S1050" s="52">
        <v>0</v>
      </c>
      <c r="T1050" s="52">
        <v>0</v>
      </c>
      <c r="U1050" s="52">
        <v>310</v>
      </c>
      <c r="V1050" s="52">
        <f t="shared" si="50"/>
        <v>218.18249304</v>
      </c>
      <c r="W1050" s="52">
        <f t="shared" si="49"/>
        <v>218.18249304</v>
      </c>
      <c r="X1050" s="52">
        <f t="shared" si="51"/>
        <v>-10379.252883188572</v>
      </c>
      <c r="Y1050" s="52">
        <v>0</v>
      </c>
    </row>
    <row r="1051" spans="1:25" x14ac:dyDescent="0.25">
      <c r="A1051" s="52">
        <v>2007</v>
      </c>
      <c r="B1051" s="52" t="s">
        <v>107</v>
      </c>
      <c r="C1051" s="52" t="s">
        <v>116</v>
      </c>
      <c r="D1051" s="52">
        <v>24291</v>
      </c>
      <c r="E1051" s="52">
        <v>23212</v>
      </c>
      <c r="F1051" s="52">
        <v>9</v>
      </c>
      <c r="G1051" s="52" t="s">
        <v>93</v>
      </c>
      <c r="H1051" s="52">
        <v>12783.06</v>
      </c>
      <c r="I1051" s="52" t="s">
        <v>91</v>
      </c>
      <c r="J1051" s="52" t="s">
        <v>71</v>
      </c>
      <c r="K1051" s="52">
        <v>73.3</v>
      </c>
      <c r="L1051" s="52">
        <v>4.02E-2</v>
      </c>
      <c r="M1051" s="52">
        <v>1</v>
      </c>
      <c r="N1051" s="52"/>
      <c r="O1051" s="52">
        <v>0</v>
      </c>
      <c r="P1051" s="52">
        <v>0</v>
      </c>
      <c r="Q1051" s="52">
        <v>21</v>
      </c>
      <c r="R1051" s="52"/>
      <c r="S1051" s="52">
        <v>0</v>
      </c>
      <c r="T1051" s="52">
        <v>0</v>
      </c>
      <c r="U1051" s="52">
        <v>310</v>
      </c>
      <c r="V1051" s="52">
        <f t="shared" si="50"/>
        <v>37.667331579599995</v>
      </c>
      <c r="W1051" s="52">
        <f t="shared" si="49"/>
        <v>37.667331579599995</v>
      </c>
      <c r="X1051" s="52">
        <f t="shared" si="51"/>
        <v>-1791.888773715257</v>
      </c>
      <c r="Y1051" s="52">
        <v>0</v>
      </c>
    </row>
    <row r="1052" spans="1:25" x14ac:dyDescent="0.25">
      <c r="A1052" s="52">
        <v>2007</v>
      </c>
      <c r="B1052" s="52" t="s">
        <v>107</v>
      </c>
      <c r="C1052" s="52" t="s">
        <v>116</v>
      </c>
      <c r="D1052" s="52">
        <v>24291</v>
      </c>
      <c r="E1052" s="52">
        <v>23212</v>
      </c>
      <c r="F1052" s="52">
        <v>9</v>
      </c>
      <c r="G1052" s="52" t="s">
        <v>93</v>
      </c>
      <c r="H1052" s="52">
        <v>8121.3230000000003</v>
      </c>
      <c r="I1052" s="52" t="s">
        <v>91</v>
      </c>
      <c r="J1052" s="52" t="s">
        <v>71</v>
      </c>
      <c r="K1052" s="52">
        <v>73.3</v>
      </c>
      <c r="L1052" s="52">
        <v>4.02E-2</v>
      </c>
      <c r="M1052" s="52">
        <v>1</v>
      </c>
      <c r="N1052" s="52"/>
      <c r="O1052" s="52">
        <v>0</v>
      </c>
      <c r="P1052" s="52">
        <v>0</v>
      </c>
      <c r="Q1052" s="52">
        <v>21</v>
      </c>
      <c r="R1052" s="52"/>
      <c r="S1052" s="52">
        <v>0</v>
      </c>
      <c r="T1052" s="52">
        <v>0</v>
      </c>
      <c r="U1052" s="52">
        <v>310</v>
      </c>
      <c r="V1052" s="52">
        <f t="shared" si="50"/>
        <v>23.930777631179996</v>
      </c>
      <c r="W1052" s="52">
        <f t="shared" si="49"/>
        <v>23.930777631179996</v>
      </c>
      <c r="X1052" s="52">
        <f t="shared" si="51"/>
        <v>-1138.4212787404199</v>
      </c>
      <c r="Y1052" s="52">
        <v>0</v>
      </c>
    </row>
    <row r="1053" spans="1:25" x14ac:dyDescent="0.25">
      <c r="A1053" s="52">
        <v>2007</v>
      </c>
      <c r="B1053" s="52" t="s">
        <v>107</v>
      </c>
      <c r="C1053" s="52" t="s">
        <v>116</v>
      </c>
      <c r="D1053" s="52">
        <v>24291</v>
      </c>
      <c r="E1053" s="52">
        <v>23212</v>
      </c>
      <c r="F1053" s="52">
        <v>9</v>
      </c>
      <c r="G1053" s="52" t="s">
        <v>93</v>
      </c>
      <c r="H1053" s="52">
        <v>8398.7420000000002</v>
      </c>
      <c r="I1053" s="52" t="s">
        <v>91</v>
      </c>
      <c r="J1053" s="52" t="s">
        <v>71</v>
      </c>
      <c r="K1053" s="52">
        <v>73.3</v>
      </c>
      <c r="L1053" s="52">
        <v>4.02E-2</v>
      </c>
      <c r="M1053" s="52">
        <v>1</v>
      </c>
      <c r="N1053" s="52"/>
      <c r="O1053" s="52">
        <v>0</v>
      </c>
      <c r="P1053" s="52">
        <v>0</v>
      </c>
      <c r="Q1053" s="52">
        <v>21</v>
      </c>
      <c r="R1053" s="52"/>
      <c r="S1053" s="52">
        <v>0</v>
      </c>
      <c r="T1053" s="52">
        <v>0</v>
      </c>
      <c r="U1053" s="52">
        <v>310</v>
      </c>
      <c r="V1053" s="52">
        <f t="shared" si="50"/>
        <v>24.748237101719997</v>
      </c>
      <c r="W1053" s="52">
        <f t="shared" si="49"/>
        <v>24.748237101719997</v>
      </c>
      <c r="X1053" s="52">
        <f t="shared" si="51"/>
        <v>-1177.3089935532512</v>
      </c>
      <c r="Y1053" s="52">
        <v>0</v>
      </c>
    </row>
    <row r="1054" spans="1:25" x14ac:dyDescent="0.25">
      <c r="A1054" s="52">
        <v>2007</v>
      </c>
      <c r="B1054" s="52" t="s">
        <v>107</v>
      </c>
      <c r="C1054" s="52" t="s">
        <v>116</v>
      </c>
      <c r="D1054" s="52">
        <v>24291</v>
      </c>
      <c r="E1054" s="52">
        <v>23212</v>
      </c>
      <c r="F1054" s="52">
        <v>9</v>
      </c>
      <c r="G1054" s="52" t="s">
        <v>93</v>
      </c>
      <c r="H1054" s="52">
        <v>71891</v>
      </c>
      <c r="I1054" s="52" t="s">
        <v>91</v>
      </c>
      <c r="J1054" s="52" t="s">
        <v>71</v>
      </c>
      <c r="K1054" s="52">
        <v>73.3</v>
      </c>
      <c r="L1054" s="52">
        <v>4.02E-2</v>
      </c>
      <c r="M1054" s="52">
        <v>1</v>
      </c>
      <c r="N1054" s="52"/>
      <c r="O1054" s="52">
        <v>0</v>
      </c>
      <c r="P1054" s="52">
        <v>0</v>
      </c>
      <c r="Q1054" s="52">
        <v>21</v>
      </c>
      <c r="R1054" s="52"/>
      <c r="S1054" s="52">
        <v>0</v>
      </c>
      <c r="T1054" s="52">
        <v>0</v>
      </c>
      <c r="U1054" s="52">
        <v>310</v>
      </c>
      <c r="V1054" s="52">
        <f t="shared" si="50"/>
        <v>211.83833405999999</v>
      </c>
      <c r="W1054" s="52">
        <f t="shared" si="49"/>
        <v>211.83833405999999</v>
      </c>
      <c r="X1054" s="52">
        <f t="shared" si="51"/>
        <v>-10077.452177425714</v>
      </c>
      <c r="Y1054" s="52">
        <v>0</v>
      </c>
    </row>
    <row r="1055" spans="1:25" x14ac:dyDescent="0.25">
      <c r="A1055" s="52">
        <v>2007</v>
      </c>
      <c r="B1055" s="52" t="s">
        <v>107</v>
      </c>
      <c r="C1055" s="52" t="s">
        <v>116</v>
      </c>
      <c r="D1055" s="52">
        <v>24291</v>
      </c>
      <c r="E1055" s="52">
        <v>23212</v>
      </c>
      <c r="F1055" s="52">
        <v>9</v>
      </c>
      <c r="G1055" s="52" t="s">
        <v>93</v>
      </c>
      <c r="H1055" s="52">
        <v>17472</v>
      </c>
      <c r="I1055" s="52" t="s">
        <v>91</v>
      </c>
      <c r="J1055" s="52" t="s">
        <v>71</v>
      </c>
      <c r="K1055" s="52">
        <v>73.3</v>
      </c>
      <c r="L1055" s="52">
        <v>4.02E-2</v>
      </c>
      <c r="M1055" s="52">
        <v>1</v>
      </c>
      <c r="N1055" s="52"/>
      <c r="O1055" s="52">
        <v>0</v>
      </c>
      <c r="P1055" s="52">
        <v>0</v>
      </c>
      <c r="Q1055" s="52">
        <v>21</v>
      </c>
      <c r="R1055" s="52"/>
      <c r="S1055" s="52">
        <v>0</v>
      </c>
      <c r="T1055" s="52">
        <v>0</v>
      </c>
      <c r="U1055" s="52">
        <v>310</v>
      </c>
      <c r="V1055" s="52">
        <f t="shared" si="50"/>
        <v>51.484043519999993</v>
      </c>
      <c r="W1055" s="52">
        <f t="shared" si="49"/>
        <v>51.484043519999993</v>
      </c>
      <c r="X1055" s="52">
        <f t="shared" si="51"/>
        <v>-2449.1694988799995</v>
      </c>
      <c r="Y1055" s="52">
        <v>0</v>
      </c>
    </row>
    <row r="1056" spans="1:25" x14ac:dyDescent="0.25">
      <c r="A1056" s="52">
        <v>2007</v>
      </c>
      <c r="B1056" s="52" t="s">
        <v>107</v>
      </c>
      <c r="C1056" s="52" t="s">
        <v>116</v>
      </c>
      <c r="D1056" s="52">
        <v>24291</v>
      </c>
      <c r="E1056" s="52">
        <v>23212</v>
      </c>
      <c r="F1056" s="52">
        <v>9</v>
      </c>
      <c r="G1056" s="52" t="s">
        <v>93</v>
      </c>
      <c r="H1056" s="52">
        <v>19941.57</v>
      </c>
      <c r="I1056" s="52" t="s">
        <v>91</v>
      </c>
      <c r="J1056" s="52" t="s">
        <v>71</v>
      </c>
      <c r="K1056" s="52">
        <v>73.3</v>
      </c>
      <c r="L1056" s="52">
        <v>4.02E-2</v>
      </c>
      <c r="M1056" s="52">
        <v>1</v>
      </c>
      <c r="N1056" s="52"/>
      <c r="O1056" s="52">
        <v>0</v>
      </c>
      <c r="P1056" s="52">
        <v>0</v>
      </c>
      <c r="Q1056" s="52">
        <v>21</v>
      </c>
      <c r="R1056" s="52"/>
      <c r="S1056" s="52">
        <v>0</v>
      </c>
      <c r="T1056" s="52">
        <v>0</v>
      </c>
      <c r="U1056" s="52">
        <v>310</v>
      </c>
      <c r="V1056" s="52">
        <f t="shared" si="50"/>
        <v>58.761026656199995</v>
      </c>
      <c r="W1056" s="52">
        <f t="shared" si="49"/>
        <v>58.761026656199995</v>
      </c>
      <c r="X1056" s="52">
        <f t="shared" si="51"/>
        <v>-2795.3459823592284</v>
      </c>
      <c r="Y1056" s="52">
        <v>0</v>
      </c>
    </row>
    <row r="1057" spans="1:25" x14ac:dyDescent="0.25">
      <c r="A1057" s="52">
        <v>2007</v>
      </c>
      <c r="B1057" s="52" t="s">
        <v>107</v>
      </c>
      <c r="C1057" s="52" t="s">
        <v>116</v>
      </c>
      <c r="D1057" s="52">
        <v>24291</v>
      </c>
      <c r="E1057" s="52">
        <v>23212</v>
      </c>
      <c r="F1057" s="52">
        <v>9</v>
      </c>
      <c r="G1057" s="52" t="s">
        <v>93</v>
      </c>
      <c r="H1057" s="52">
        <v>111000</v>
      </c>
      <c r="I1057" s="52" t="s">
        <v>91</v>
      </c>
      <c r="J1057" s="52" t="s">
        <v>71</v>
      </c>
      <c r="K1057" s="52">
        <v>73.3</v>
      </c>
      <c r="L1057" s="52">
        <v>4.02E-2</v>
      </c>
      <c r="M1057" s="52">
        <v>1</v>
      </c>
      <c r="N1057" s="52"/>
      <c r="O1057" s="52">
        <v>0</v>
      </c>
      <c r="P1057" s="52">
        <v>0</v>
      </c>
      <c r="Q1057" s="52">
        <v>21</v>
      </c>
      <c r="R1057" s="52"/>
      <c r="S1057" s="52">
        <v>0</v>
      </c>
      <c r="T1057" s="52">
        <v>0</v>
      </c>
      <c r="U1057" s="52">
        <v>310</v>
      </c>
      <c r="V1057" s="52">
        <f t="shared" si="50"/>
        <v>327.07926000000003</v>
      </c>
      <c r="W1057" s="52">
        <f t="shared" si="49"/>
        <v>327.07926000000003</v>
      </c>
      <c r="X1057" s="52">
        <f t="shared" si="51"/>
        <v>-15559.627654285714</v>
      </c>
      <c r="Y1057" s="52">
        <v>0</v>
      </c>
    </row>
    <row r="1058" spans="1:25" x14ac:dyDescent="0.25">
      <c r="A1058" s="52">
        <v>2007</v>
      </c>
      <c r="B1058" s="52" t="s">
        <v>107</v>
      </c>
      <c r="C1058" s="52" t="s">
        <v>116</v>
      </c>
      <c r="D1058" s="52">
        <v>24291</v>
      </c>
      <c r="E1058" s="52">
        <v>23212</v>
      </c>
      <c r="F1058" s="52">
        <v>9</v>
      </c>
      <c r="G1058" s="52" t="s">
        <v>93</v>
      </c>
      <c r="H1058" s="52">
        <v>2300.951</v>
      </c>
      <c r="I1058" s="52" t="s">
        <v>91</v>
      </c>
      <c r="J1058" s="52" t="s">
        <v>71</v>
      </c>
      <c r="K1058" s="52">
        <v>73.3</v>
      </c>
      <c r="L1058" s="52">
        <v>4.02E-2</v>
      </c>
      <c r="M1058" s="52">
        <v>1</v>
      </c>
      <c r="N1058" s="52"/>
      <c r="O1058" s="52">
        <v>0</v>
      </c>
      <c r="P1058" s="52">
        <v>0</v>
      </c>
      <c r="Q1058" s="52">
        <v>21</v>
      </c>
      <c r="R1058" s="52"/>
      <c r="S1058" s="52">
        <v>0</v>
      </c>
      <c r="T1058" s="52">
        <v>0</v>
      </c>
      <c r="U1058" s="52">
        <v>310</v>
      </c>
      <c r="V1058" s="52">
        <f t="shared" si="50"/>
        <v>6.7801202736599997</v>
      </c>
      <c r="W1058" s="52">
        <f t="shared" si="49"/>
        <v>6.7801202736599997</v>
      </c>
      <c r="X1058" s="52">
        <f t="shared" si="51"/>
        <v>-322.54000730411144</v>
      </c>
      <c r="Y1058" s="52">
        <v>0</v>
      </c>
    </row>
    <row r="1059" spans="1:25" x14ac:dyDescent="0.25">
      <c r="A1059" s="52">
        <v>2007</v>
      </c>
      <c r="B1059" s="52" t="s">
        <v>107</v>
      </c>
      <c r="C1059" s="52" t="s">
        <v>116</v>
      </c>
      <c r="D1059" s="52">
        <v>24291</v>
      </c>
      <c r="E1059" s="52">
        <v>23212</v>
      </c>
      <c r="F1059" s="52">
        <v>9</v>
      </c>
      <c r="G1059" s="52" t="s">
        <v>93</v>
      </c>
      <c r="H1059" s="52">
        <v>2605.5680000000002</v>
      </c>
      <c r="I1059" s="52" t="s">
        <v>91</v>
      </c>
      <c r="J1059" s="52" t="s">
        <v>71</v>
      </c>
      <c r="K1059" s="52">
        <v>73.3</v>
      </c>
      <c r="L1059" s="52">
        <v>4.02E-2</v>
      </c>
      <c r="M1059" s="52">
        <v>1</v>
      </c>
      <c r="N1059" s="52"/>
      <c r="O1059" s="52">
        <v>0</v>
      </c>
      <c r="P1059" s="52">
        <v>0</v>
      </c>
      <c r="Q1059" s="52">
        <v>21</v>
      </c>
      <c r="R1059" s="52"/>
      <c r="S1059" s="52">
        <v>0</v>
      </c>
      <c r="T1059" s="52">
        <v>0</v>
      </c>
      <c r="U1059" s="52">
        <v>310</v>
      </c>
      <c r="V1059" s="52">
        <f t="shared" si="50"/>
        <v>7.6777230028800005</v>
      </c>
      <c r="W1059" s="52">
        <f t="shared" si="49"/>
        <v>7.6777230028800005</v>
      </c>
      <c r="X1059" s="52">
        <f t="shared" si="51"/>
        <v>-365.24025142272001</v>
      </c>
      <c r="Y1059" s="52">
        <v>0</v>
      </c>
    </row>
    <row r="1060" spans="1:25" x14ac:dyDescent="0.25">
      <c r="A1060" s="52">
        <v>2007</v>
      </c>
      <c r="B1060" s="52" t="s">
        <v>107</v>
      </c>
      <c r="C1060" s="52" t="s">
        <v>116</v>
      </c>
      <c r="D1060" s="52">
        <v>24291</v>
      </c>
      <c r="E1060" s="52">
        <v>23212</v>
      </c>
      <c r="F1060" s="52">
        <v>9</v>
      </c>
      <c r="G1060" s="52" t="s">
        <v>93</v>
      </c>
      <c r="H1060" s="52">
        <v>92920</v>
      </c>
      <c r="I1060" s="52" t="s">
        <v>91</v>
      </c>
      <c r="J1060" s="52" t="s">
        <v>71</v>
      </c>
      <c r="K1060" s="52">
        <v>73.3</v>
      </c>
      <c r="L1060" s="52">
        <v>4.02E-2</v>
      </c>
      <c r="M1060" s="52">
        <v>1</v>
      </c>
      <c r="N1060" s="52"/>
      <c r="O1060" s="52">
        <v>0</v>
      </c>
      <c r="P1060" s="52">
        <v>0</v>
      </c>
      <c r="Q1060" s="52">
        <v>21</v>
      </c>
      <c r="R1060" s="52"/>
      <c r="S1060" s="52">
        <v>0</v>
      </c>
      <c r="T1060" s="52">
        <v>0</v>
      </c>
      <c r="U1060" s="52">
        <v>310</v>
      </c>
      <c r="V1060" s="52">
        <f t="shared" si="50"/>
        <v>273.8036472</v>
      </c>
      <c r="W1060" s="52">
        <f t="shared" si="49"/>
        <v>273.8036472</v>
      </c>
      <c r="X1060" s="52">
        <f t="shared" si="51"/>
        <v>-13025.23064537143</v>
      </c>
      <c r="Y1060" s="52">
        <v>0</v>
      </c>
    </row>
    <row r="1061" spans="1:25" x14ac:dyDescent="0.25">
      <c r="A1061" s="52">
        <v>2007</v>
      </c>
      <c r="B1061" s="52" t="s">
        <v>107</v>
      </c>
      <c r="C1061" s="52" t="s">
        <v>116</v>
      </c>
      <c r="D1061" s="52">
        <v>24291</v>
      </c>
      <c r="E1061" s="52">
        <v>23212</v>
      </c>
      <c r="F1061" s="52">
        <v>9</v>
      </c>
      <c r="G1061" s="52" t="s">
        <v>93</v>
      </c>
      <c r="H1061" s="52">
        <v>21175</v>
      </c>
      <c r="I1061" s="52" t="s">
        <v>91</v>
      </c>
      <c r="J1061" s="52" t="s">
        <v>71</v>
      </c>
      <c r="K1061" s="52">
        <v>73.3</v>
      </c>
      <c r="L1061" s="52">
        <v>4.02E-2</v>
      </c>
      <c r="M1061" s="52">
        <v>1</v>
      </c>
      <c r="N1061" s="52"/>
      <c r="O1061" s="52">
        <v>0</v>
      </c>
      <c r="P1061" s="52">
        <v>0</v>
      </c>
      <c r="Q1061" s="52">
        <v>21</v>
      </c>
      <c r="R1061" s="52"/>
      <c r="S1061" s="52">
        <v>0</v>
      </c>
      <c r="T1061" s="52">
        <v>0</v>
      </c>
      <c r="U1061" s="52">
        <v>310</v>
      </c>
      <c r="V1061" s="52">
        <f t="shared" si="50"/>
        <v>62.395525499999998</v>
      </c>
      <c r="W1061" s="52">
        <f t="shared" si="49"/>
        <v>62.395525499999998</v>
      </c>
      <c r="X1061" s="52">
        <f t="shared" si="51"/>
        <v>-2968.2442845</v>
      </c>
      <c r="Y1061" s="52">
        <v>0</v>
      </c>
    </row>
    <row r="1062" spans="1:25" x14ac:dyDescent="0.25">
      <c r="A1062" s="52">
        <v>2007</v>
      </c>
      <c r="B1062" s="52" t="s">
        <v>107</v>
      </c>
      <c r="C1062" s="52" t="s">
        <v>116</v>
      </c>
      <c r="D1062" s="52">
        <v>24291</v>
      </c>
      <c r="E1062" s="52">
        <v>23212</v>
      </c>
      <c r="F1062" s="52">
        <v>9</v>
      </c>
      <c r="G1062" s="52" t="s">
        <v>93</v>
      </c>
      <c r="H1062" s="52">
        <v>85891.28</v>
      </c>
      <c r="I1062" s="52" t="s">
        <v>91</v>
      </c>
      <c r="J1062" s="52" t="s">
        <v>71</v>
      </c>
      <c r="K1062" s="52">
        <v>73.3</v>
      </c>
      <c r="L1062" s="52">
        <v>4.02E-2</v>
      </c>
      <c r="M1062" s="52">
        <v>1</v>
      </c>
      <c r="N1062" s="52"/>
      <c r="O1062" s="52">
        <v>0</v>
      </c>
      <c r="P1062" s="52">
        <v>0</v>
      </c>
      <c r="Q1062" s="52">
        <v>21</v>
      </c>
      <c r="R1062" s="52"/>
      <c r="S1062" s="52">
        <v>0</v>
      </c>
      <c r="T1062" s="52">
        <v>0</v>
      </c>
      <c r="U1062" s="52">
        <v>310</v>
      </c>
      <c r="V1062" s="52">
        <f t="shared" si="50"/>
        <v>253.09239912479998</v>
      </c>
      <c r="W1062" s="52">
        <f t="shared" si="49"/>
        <v>253.09239912479998</v>
      </c>
      <c r="X1062" s="52">
        <f t="shared" si="51"/>
        <v>-12039.966986936914</v>
      </c>
      <c r="Y1062" s="52">
        <v>0</v>
      </c>
    </row>
    <row r="1063" spans="1:25" x14ac:dyDescent="0.25">
      <c r="A1063" s="52">
        <v>2007</v>
      </c>
      <c r="B1063" s="52" t="s">
        <v>107</v>
      </c>
      <c r="C1063" s="52" t="s">
        <v>116</v>
      </c>
      <c r="D1063" s="52">
        <v>24291</v>
      </c>
      <c r="E1063" s="52">
        <v>23212</v>
      </c>
      <c r="F1063" s="52">
        <v>9</v>
      </c>
      <c r="G1063" s="52" t="s">
        <v>93</v>
      </c>
      <c r="H1063" s="52">
        <v>962</v>
      </c>
      <c r="I1063" s="52" t="s">
        <v>91</v>
      </c>
      <c r="J1063" s="52" t="s">
        <v>71</v>
      </c>
      <c r="K1063" s="52">
        <v>73.3</v>
      </c>
      <c r="L1063" s="52">
        <v>4.02E-2</v>
      </c>
      <c r="M1063" s="52">
        <v>1</v>
      </c>
      <c r="N1063" s="52"/>
      <c r="O1063" s="52">
        <v>0</v>
      </c>
      <c r="P1063" s="52">
        <v>0</v>
      </c>
      <c r="Q1063" s="52">
        <v>21</v>
      </c>
      <c r="R1063" s="52"/>
      <c r="S1063" s="52">
        <v>0</v>
      </c>
      <c r="T1063" s="52">
        <v>0</v>
      </c>
      <c r="U1063" s="52">
        <v>310</v>
      </c>
      <c r="V1063" s="52">
        <f t="shared" si="50"/>
        <v>2.8346869199999998</v>
      </c>
      <c r="W1063" s="52">
        <f t="shared" si="49"/>
        <v>2.8346869199999998</v>
      </c>
      <c r="X1063" s="52">
        <f t="shared" si="51"/>
        <v>-134.85010633714285</v>
      </c>
      <c r="Y1063" s="52">
        <v>0</v>
      </c>
    </row>
    <row r="1064" spans="1:25" x14ac:dyDescent="0.25">
      <c r="A1064" s="52">
        <v>2007</v>
      </c>
      <c r="B1064" s="52" t="s">
        <v>107</v>
      </c>
      <c r="C1064" s="52" t="s">
        <v>116</v>
      </c>
      <c r="D1064" s="52">
        <v>24291</v>
      </c>
      <c r="E1064" s="52">
        <v>23212</v>
      </c>
      <c r="F1064" s="52">
        <v>9</v>
      </c>
      <c r="G1064" s="52" t="s">
        <v>93</v>
      </c>
      <c r="H1064" s="52">
        <v>16441</v>
      </c>
      <c r="I1064" s="52" t="s">
        <v>91</v>
      </c>
      <c r="J1064" s="52" t="s">
        <v>71</v>
      </c>
      <c r="K1064" s="52">
        <v>73.3</v>
      </c>
      <c r="L1064" s="52">
        <v>4.02E-2</v>
      </c>
      <c r="M1064" s="52">
        <v>1</v>
      </c>
      <c r="N1064" s="52"/>
      <c r="O1064" s="52">
        <v>0</v>
      </c>
      <c r="P1064" s="52">
        <v>0</v>
      </c>
      <c r="Q1064" s="52">
        <v>21</v>
      </c>
      <c r="R1064" s="52"/>
      <c r="S1064" s="52">
        <v>0</v>
      </c>
      <c r="T1064" s="52">
        <v>0</v>
      </c>
      <c r="U1064" s="52">
        <v>310</v>
      </c>
      <c r="V1064" s="52">
        <f t="shared" si="50"/>
        <v>48.446037060000002</v>
      </c>
      <c r="W1064" s="52">
        <f t="shared" si="49"/>
        <v>48.446037060000002</v>
      </c>
      <c r="X1064" s="52">
        <f t="shared" si="51"/>
        <v>-2304.6471915685715</v>
      </c>
      <c r="Y1064" s="52">
        <v>0</v>
      </c>
    </row>
    <row r="1065" spans="1:25" x14ac:dyDescent="0.25">
      <c r="A1065" s="52">
        <v>2007</v>
      </c>
      <c r="B1065" s="52" t="s">
        <v>107</v>
      </c>
      <c r="C1065" s="52" t="s">
        <v>116</v>
      </c>
      <c r="D1065" s="52">
        <v>24291</v>
      </c>
      <c r="E1065" s="52">
        <v>23212</v>
      </c>
      <c r="F1065" s="52">
        <v>0</v>
      </c>
      <c r="G1065" s="52"/>
      <c r="H1065" s="52">
        <v>14748</v>
      </c>
      <c r="I1065" s="52" t="s">
        <v>91</v>
      </c>
      <c r="J1065" s="52" t="s">
        <v>71</v>
      </c>
      <c r="K1065" s="52">
        <v>73.3</v>
      </c>
      <c r="L1065" s="52">
        <v>4.02E-2</v>
      </c>
      <c r="M1065" s="52">
        <v>1</v>
      </c>
      <c r="N1065" s="52"/>
      <c r="O1065" s="52">
        <v>0</v>
      </c>
      <c r="P1065" s="52">
        <v>0</v>
      </c>
      <c r="Q1065" s="52">
        <v>21</v>
      </c>
      <c r="R1065" s="52"/>
      <c r="S1065" s="52">
        <v>0</v>
      </c>
      <c r="T1065" s="52">
        <v>0</v>
      </c>
      <c r="U1065" s="52">
        <v>310</v>
      </c>
      <c r="V1065" s="52">
        <f t="shared" si="50"/>
        <v>43457.341679999998</v>
      </c>
      <c r="W1065" s="52">
        <f t="shared" si="49"/>
        <v>43457.341679999998</v>
      </c>
      <c r="X1065" s="52">
        <f t="shared" si="51"/>
        <v>0</v>
      </c>
      <c r="Y1065" s="52">
        <v>0</v>
      </c>
    </row>
    <row r="1066" spans="1:25" x14ac:dyDescent="0.25">
      <c r="A1066" s="52">
        <v>2007</v>
      </c>
      <c r="B1066" s="52" t="s">
        <v>107</v>
      </c>
      <c r="C1066" s="52" t="s">
        <v>116</v>
      </c>
      <c r="D1066" s="52">
        <v>24291</v>
      </c>
      <c r="E1066" s="52">
        <v>23212</v>
      </c>
      <c r="F1066" s="52">
        <v>9</v>
      </c>
      <c r="G1066" s="52" t="s">
        <v>93</v>
      </c>
      <c r="H1066" s="52">
        <v>23444.68</v>
      </c>
      <c r="I1066" s="52" t="s">
        <v>91</v>
      </c>
      <c r="J1066" s="52" t="s">
        <v>71</v>
      </c>
      <c r="K1066" s="52">
        <v>73.3</v>
      </c>
      <c r="L1066" s="52">
        <v>4.02E-2</v>
      </c>
      <c r="M1066" s="52">
        <v>1</v>
      </c>
      <c r="N1066" s="52"/>
      <c r="O1066" s="52">
        <v>0</v>
      </c>
      <c r="P1066" s="52">
        <v>0</v>
      </c>
      <c r="Q1066" s="52">
        <v>21</v>
      </c>
      <c r="R1066" s="52"/>
      <c r="S1066" s="52">
        <v>0</v>
      </c>
      <c r="T1066" s="52">
        <v>0</v>
      </c>
      <c r="U1066" s="52">
        <v>310</v>
      </c>
      <c r="V1066" s="52">
        <f t="shared" si="50"/>
        <v>69.083500768800008</v>
      </c>
      <c r="W1066" s="52">
        <f t="shared" si="49"/>
        <v>69.083500768800008</v>
      </c>
      <c r="X1066" s="52">
        <f t="shared" si="51"/>
        <v>-3286.4008222872003</v>
      </c>
      <c r="Y1066" s="52">
        <v>0</v>
      </c>
    </row>
    <row r="1067" spans="1:25" x14ac:dyDescent="0.25">
      <c r="A1067" s="52">
        <v>2007</v>
      </c>
      <c r="B1067" s="52" t="s">
        <v>107</v>
      </c>
      <c r="C1067" s="52" t="s">
        <v>116</v>
      </c>
      <c r="D1067" s="52">
        <v>24291</v>
      </c>
      <c r="E1067" s="52">
        <v>23212</v>
      </c>
      <c r="F1067" s="52">
        <v>9</v>
      </c>
      <c r="G1067" s="52" t="s">
        <v>93</v>
      </c>
      <c r="H1067" s="52">
        <v>209838</v>
      </c>
      <c r="I1067" s="52" t="s">
        <v>91</v>
      </c>
      <c r="J1067" s="52" t="s">
        <v>71</v>
      </c>
      <c r="K1067" s="52">
        <v>73.3</v>
      </c>
      <c r="L1067" s="52">
        <v>4.02E-2</v>
      </c>
      <c r="M1067" s="52">
        <v>1</v>
      </c>
      <c r="N1067" s="52"/>
      <c r="O1067" s="52">
        <v>0</v>
      </c>
      <c r="P1067" s="52">
        <v>0</v>
      </c>
      <c r="Q1067" s="52">
        <v>21</v>
      </c>
      <c r="R1067" s="52"/>
      <c r="S1067" s="52">
        <v>0</v>
      </c>
      <c r="T1067" s="52">
        <v>0</v>
      </c>
      <c r="U1067" s="52">
        <v>310</v>
      </c>
      <c r="V1067" s="52">
        <f t="shared" si="50"/>
        <v>618.32124107999994</v>
      </c>
      <c r="W1067" s="52">
        <f t="shared" si="49"/>
        <v>618.32124107999994</v>
      </c>
      <c r="X1067" s="52">
        <f t="shared" si="51"/>
        <v>-29414.424754234286</v>
      </c>
      <c r="Y1067" s="52">
        <v>0</v>
      </c>
    </row>
    <row r="1068" spans="1:25" x14ac:dyDescent="0.25">
      <c r="A1068" s="52">
        <v>2007</v>
      </c>
      <c r="B1068" s="52" t="s">
        <v>107</v>
      </c>
      <c r="C1068" s="52" t="s">
        <v>116</v>
      </c>
      <c r="D1068" s="52">
        <v>24291</v>
      </c>
      <c r="E1068" s="52">
        <v>23212</v>
      </c>
      <c r="F1068" s="52">
        <v>9</v>
      </c>
      <c r="G1068" s="52" t="s">
        <v>93</v>
      </c>
      <c r="H1068" s="52">
        <v>9202</v>
      </c>
      <c r="I1068" s="52" t="s">
        <v>91</v>
      </c>
      <c r="J1068" s="52" t="s">
        <v>71</v>
      </c>
      <c r="K1068" s="52">
        <v>73.3</v>
      </c>
      <c r="L1068" s="52">
        <v>4.02E-2</v>
      </c>
      <c r="M1068" s="52">
        <v>1</v>
      </c>
      <c r="N1068" s="52"/>
      <c r="O1068" s="52">
        <v>0</v>
      </c>
      <c r="P1068" s="52">
        <v>0</v>
      </c>
      <c r="Q1068" s="52">
        <v>21</v>
      </c>
      <c r="R1068" s="52"/>
      <c r="S1068" s="52">
        <v>0</v>
      </c>
      <c r="T1068" s="52">
        <v>0</v>
      </c>
      <c r="U1068" s="52">
        <v>310</v>
      </c>
      <c r="V1068" s="52">
        <f t="shared" si="50"/>
        <v>27.115165319999999</v>
      </c>
      <c r="W1068" s="52">
        <f t="shared" si="49"/>
        <v>27.115165319999999</v>
      </c>
      <c r="X1068" s="52">
        <f t="shared" si="51"/>
        <v>-1289.9071502228571</v>
      </c>
      <c r="Y1068" s="52">
        <v>0</v>
      </c>
    </row>
    <row r="1069" spans="1:25" x14ac:dyDescent="0.25">
      <c r="A1069" s="52">
        <v>2007</v>
      </c>
      <c r="B1069" s="52" t="s">
        <v>107</v>
      </c>
      <c r="C1069" s="52" t="s">
        <v>116</v>
      </c>
      <c r="D1069" s="52">
        <v>24291</v>
      </c>
      <c r="E1069" s="52">
        <v>23212</v>
      </c>
      <c r="F1069" s="52">
        <v>0</v>
      </c>
      <c r="G1069" s="52"/>
      <c r="H1069" s="52">
        <v>2737</v>
      </c>
      <c r="I1069" s="52" t="s">
        <v>91</v>
      </c>
      <c r="J1069" s="52" t="s">
        <v>71</v>
      </c>
      <c r="K1069" s="52">
        <v>73.3</v>
      </c>
      <c r="L1069" s="52">
        <v>4.02E-2</v>
      </c>
      <c r="M1069" s="52">
        <v>1</v>
      </c>
      <c r="N1069" s="52"/>
      <c r="O1069" s="52">
        <v>0</v>
      </c>
      <c r="P1069" s="52">
        <v>0</v>
      </c>
      <c r="Q1069" s="52">
        <v>21</v>
      </c>
      <c r="R1069" s="52"/>
      <c r="S1069" s="52">
        <v>0</v>
      </c>
      <c r="T1069" s="52">
        <v>0</v>
      </c>
      <c r="U1069" s="52">
        <v>310</v>
      </c>
      <c r="V1069" s="52">
        <f t="shared" si="50"/>
        <v>8065.0084200000001</v>
      </c>
      <c r="W1069" s="52">
        <f t="shared" si="49"/>
        <v>8065.0084200000001</v>
      </c>
      <c r="X1069" s="52">
        <f t="shared" si="51"/>
        <v>0</v>
      </c>
      <c r="Y1069" s="52">
        <v>0</v>
      </c>
    </row>
    <row r="1070" spans="1:25" x14ac:dyDescent="0.25">
      <c r="A1070" s="52">
        <v>2007</v>
      </c>
      <c r="B1070" s="52" t="s">
        <v>107</v>
      </c>
      <c r="C1070" s="52" t="s">
        <v>116</v>
      </c>
      <c r="D1070" s="52">
        <v>24291</v>
      </c>
      <c r="E1070" s="52">
        <v>23212</v>
      </c>
      <c r="F1070" s="52">
        <v>9</v>
      </c>
      <c r="G1070" s="52" t="s">
        <v>93</v>
      </c>
      <c r="H1070" s="52">
        <v>71324</v>
      </c>
      <c r="I1070" s="52" t="s">
        <v>91</v>
      </c>
      <c r="J1070" s="52" t="s">
        <v>71</v>
      </c>
      <c r="K1070" s="52">
        <v>73.3</v>
      </c>
      <c r="L1070" s="52">
        <v>4.02E-2</v>
      </c>
      <c r="M1070" s="52">
        <v>1</v>
      </c>
      <c r="N1070" s="52"/>
      <c r="O1070" s="52">
        <v>0</v>
      </c>
      <c r="P1070" s="52">
        <v>0</v>
      </c>
      <c r="Q1070" s="52">
        <v>21</v>
      </c>
      <c r="R1070" s="52"/>
      <c r="S1070" s="52">
        <v>0</v>
      </c>
      <c r="T1070" s="52">
        <v>0</v>
      </c>
      <c r="U1070" s="52">
        <v>310</v>
      </c>
      <c r="V1070" s="52">
        <f t="shared" si="50"/>
        <v>210.16757784000001</v>
      </c>
      <c r="W1070" s="52">
        <f t="shared" si="49"/>
        <v>210.16757784000001</v>
      </c>
      <c r="X1070" s="52">
        <f t="shared" si="51"/>
        <v>-9997.9719172457153</v>
      </c>
      <c r="Y1070" s="52">
        <v>0</v>
      </c>
    </row>
    <row r="1071" spans="1:25" x14ac:dyDescent="0.25">
      <c r="A1071" s="52">
        <v>2007</v>
      </c>
      <c r="B1071" s="52" t="s">
        <v>107</v>
      </c>
      <c r="C1071" s="52" t="s">
        <v>116</v>
      </c>
      <c r="D1071" s="52">
        <v>24291</v>
      </c>
      <c r="E1071" s="52">
        <v>23212</v>
      </c>
      <c r="F1071" s="52">
        <v>9</v>
      </c>
      <c r="G1071" s="52" t="s">
        <v>93</v>
      </c>
      <c r="H1071" s="52">
        <v>2625</v>
      </c>
      <c r="I1071" s="52" t="s">
        <v>91</v>
      </c>
      <c r="J1071" s="52" t="s">
        <v>71</v>
      </c>
      <c r="K1071" s="52">
        <v>73.3</v>
      </c>
      <c r="L1071" s="52">
        <v>4.02E-2</v>
      </c>
      <c r="M1071" s="52">
        <v>1</v>
      </c>
      <c r="N1071" s="52"/>
      <c r="O1071" s="52">
        <v>0</v>
      </c>
      <c r="P1071" s="52">
        <v>0</v>
      </c>
      <c r="Q1071" s="52">
        <v>21</v>
      </c>
      <c r="R1071" s="52"/>
      <c r="S1071" s="52">
        <v>0</v>
      </c>
      <c r="T1071" s="52">
        <v>0</v>
      </c>
      <c r="U1071" s="52">
        <v>310</v>
      </c>
      <c r="V1071" s="52">
        <f t="shared" si="50"/>
        <v>7.7349825000000001</v>
      </c>
      <c r="W1071" s="52">
        <f t="shared" si="49"/>
        <v>7.7349825000000001</v>
      </c>
      <c r="X1071" s="52">
        <f t="shared" si="51"/>
        <v>-367.96416749999997</v>
      </c>
      <c r="Y1071" s="52">
        <v>0</v>
      </c>
    </row>
    <row r="1072" spans="1:25" x14ac:dyDescent="0.25">
      <c r="A1072" s="52">
        <v>2007</v>
      </c>
      <c r="B1072" s="52" t="s">
        <v>107</v>
      </c>
      <c r="C1072" s="52" t="s">
        <v>116</v>
      </c>
      <c r="D1072" s="52">
        <v>24291</v>
      </c>
      <c r="E1072" s="52">
        <v>23212</v>
      </c>
      <c r="F1072" s="52">
        <v>9</v>
      </c>
      <c r="G1072" s="52" t="s">
        <v>93</v>
      </c>
      <c r="H1072" s="52">
        <v>2953.703</v>
      </c>
      <c r="I1072" s="52" t="s">
        <v>91</v>
      </c>
      <c r="J1072" s="52" t="s">
        <v>71</v>
      </c>
      <c r="K1072" s="52">
        <v>73.3</v>
      </c>
      <c r="L1072" s="52">
        <v>4.02E-2</v>
      </c>
      <c r="M1072" s="52">
        <v>1</v>
      </c>
      <c r="N1072" s="52"/>
      <c r="O1072" s="52">
        <v>0</v>
      </c>
      <c r="P1072" s="52">
        <v>0</v>
      </c>
      <c r="Q1072" s="52">
        <v>21</v>
      </c>
      <c r="R1072" s="52"/>
      <c r="S1072" s="52">
        <v>0</v>
      </c>
      <c r="T1072" s="52">
        <v>0</v>
      </c>
      <c r="U1072" s="52">
        <v>310</v>
      </c>
      <c r="V1072" s="52">
        <f t="shared" si="50"/>
        <v>8.7035584819799983</v>
      </c>
      <c r="W1072" s="52">
        <f t="shared" si="49"/>
        <v>8.7035584819799983</v>
      </c>
      <c r="X1072" s="52">
        <f t="shared" si="51"/>
        <v>-414.04071064276275</v>
      </c>
      <c r="Y1072" s="52">
        <v>0</v>
      </c>
    </row>
    <row r="1073" spans="1:25" x14ac:dyDescent="0.25">
      <c r="A1073" s="52">
        <v>2007</v>
      </c>
      <c r="B1073" s="52" t="s">
        <v>107</v>
      </c>
      <c r="C1073" s="52" t="s">
        <v>116</v>
      </c>
      <c r="D1073" s="52">
        <v>24291</v>
      </c>
      <c r="E1073" s="52">
        <v>23212</v>
      </c>
      <c r="F1073" s="52">
        <v>9</v>
      </c>
      <c r="G1073" s="52" t="s">
        <v>93</v>
      </c>
      <c r="H1073" s="52">
        <v>58974</v>
      </c>
      <c r="I1073" s="52" t="s">
        <v>91</v>
      </c>
      <c r="J1073" s="52" t="s">
        <v>71</v>
      </c>
      <c r="K1073" s="52">
        <v>73.3</v>
      </c>
      <c r="L1073" s="52">
        <v>4.02E-2</v>
      </c>
      <c r="M1073" s="52">
        <v>1</v>
      </c>
      <c r="N1073" s="52"/>
      <c r="O1073" s="52">
        <v>0</v>
      </c>
      <c r="P1073" s="52">
        <v>0</v>
      </c>
      <c r="Q1073" s="52">
        <v>21</v>
      </c>
      <c r="R1073" s="52"/>
      <c r="S1073" s="52">
        <v>0</v>
      </c>
      <c r="T1073" s="52">
        <v>0</v>
      </c>
      <c r="U1073" s="52">
        <v>310</v>
      </c>
      <c r="V1073" s="52">
        <f t="shared" si="50"/>
        <v>173.77632684</v>
      </c>
      <c r="W1073" s="52">
        <f t="shared" si="49"/>
        <v>173.77632684</v>
      </c>
      <c r="X1073" s="52">
        <f t="shared" si="51"/>
        <v>-8266.7881196742856</v>
      </c>
      <c r="Y1073" s="52">
        <v>0</v>
      </c>
    </row>
    <row r="1074" spans="1:25" x14ac:dyDescent="0.25">
      <c r="A1074" s="52">
        <v>2007</v>
      </c>
      <c r="B1074" s="52" t="s">
        <v>107</v>
      </c>
      <c r="C1074" s="52" t="s">
        <v>116</v>
      </c>
      <c r="D1074" s="52">
        <v>24291</v>
      </c>
      <c r="E1074" s="52">
        <v>23212</v>
      </c>
      <c r="F1074" s="52">
        <v>9</v>
      </c>
      <c r="G1074" s="52" t="s">
        <v>93</v>
      </c>
      <c r="H1074" s="52">
        <v>19100</v>
      </c>
      <c r="I1074" s="52" t="s">
        <v>91</v>
      </c>
      <c r="J1074" s="52" t="s">
        <v>71</v>
      </c>
      <c r="K1074" s="52">
        <v>73.3</v>
      </c>
      <c r="L1074" s="52">
        <v>4.02E-2</v>
      </c>
      <c r="M1074" s="52">
        <v>1</v>
      </c>
      <c r="N1074" s="52"/>
      <c r="O1074" s="52">
        <v>0</v>
      </c>
      <c r="P1074" s="52">
        <v>0</v>
      </c>
      <c r="Q1074" s="52">
        <v>21</v>
      </c>
      <c r="R1074" s="52"/>
      <c r="S1074" s="52">
        <v>0</v>
      </c>
      <c r="T1074" s="52">
        <v>0</v>
      </c>
      <c r="U1074" s="52">
        <v>310</v>
      </c>
      <c r="V1074" s="52">
        <f t="shared" si="50"/>
        <v>56.281205999999997</v>
      </c>
      <c r="W1074" s="52">
        <f t="shared" si="49"/>
        <v>56.281205999999997</v>
      </c>
      <c r="X1074" s="52">
        <f t="shared" si="51"/>
        <v>-2677.3773711428571</v>
      </c>
      <c r="Y1074" s="52">
        <v>0</v>
      </c>
    </row>
    <row r="1075" spans="1:25" x14ac:dyDescent="0.25">
      <c r="A1075" s="52">
        <v>2007</v>
      </c>
      <c r="B1075" s="52" t="s">
        <v>107</v>
      </c>
      <c r="C1075" s="52" t="s">
        <v>116</v>
      </c>
      <c r="D1075" s="52">
        <v>24291</v>
      </c>
      <c r="E1075" s="52">
        <v>23212</v>
      </c>
      <c r="F1075" s="52">
        <v>9</v>
      </c>
      <c r="G1075" s="52" t="s">
        <v>93</v>
      </c>
      <c r="H1075" s="52">
        <v>10966</v>
      </c>
      <c r="I1075" s="52" t="s">
        <v>91</v>
      </c>
      <c r="J1075" s="52" t="s">
        <v>71</v>
      </c>
      <c r="K1075" s="52">
        <v>73.3</v>
      </c>
      <c r="L1075" s="52">
        <v>4.02E-2</v>
      </c>
      <c r="M1075" s="52">
        <v>1</v>
      </c>
      <c r="N1075" s="52"/>
      <c r="O1075" s="52">
        <v>0</v>
      </c>
      <c r="P1075" s="52">
        <v>0</v>
      </c>
      <c r="Q1075" s="52">
        <v>21</v>
      </c>
      <c r="R1075" s="52"/>
      <c r="S1075" s="52">
        <v>0</v>
      </c>
      <c r="T1075" s="52">
        <v>0</v>
      </c>
      <c r="U1075" s="52">
        <v>310</v>
      </c>
      <c r="V1075" s="52">
        <f t="shared" si="50"/>
        <v>32.313073559999999</v>
      </c>
      <c r="W1075" s="52">
        <f t="shared" si="49"/>
        <v>32.313073559999999</v>
      </c>
      <c r="X1075" s="52">
        <f t="shared" ref="X1075:X1106" si="52">(V1075-((K1075*H1075*L1075*M1075)+(S1075*H1075*T1075*U1075)))/Q1075</f>
        <v>-1537.179070782857</v>
      </c>
      <c r="Y1075" s="52">
        <v>0</v>
      </c>
    </row>
    <row r="1076" spans="1:25" x14ac:dyDescent="0.25">
      <c r="A1076" s="52">
        <v>2007</v>
      </c>
      <c r="B1076" s="52" t="s">
        <v>107</v>
      </c>
      <c r="C1076" s="52" t="s">
        <v>116</v>
      </c>
      <c r="D1076" s="52">
        <v>24291</v>
      </c>
      <c r="E1076" s="52">
        <v>23212</v>
      </c>
      <c r="F1076" s="52">
        <v>9</v>
      </c>
      <c r="G1076" s="52" t="s">
        <v>93</v>
      </c>
      <c r="H1076" s="52">
        <v>165478.1</v>
      </c>
      <c r="I1076" s="52" t="s">
        <v>91</v>
      </c>
      <c r="J1076" s="52" t="s">
        <v>71</v>
      </c>
      <c r="K1076" s="52">
        <v>73.3</v>
      </c>
      <c r="L1076" s="52">
        <v>4.02E-2</v>
      </c>
      <c r="M1076" s="52">
        <v>1</v>
      </c>
      <c r="N1076" s="52"/>
      <c r="O1076" s="52">
        <v>0</v>
      </c>
      <c r="P1076" s="52">
        <v>0</v>
      </c>
      <c r="Q1076" s="52">
        <v>21</v>
      </c>
      <c r="R1076" s="52"/>
      <c r="S1076" s="52">
        <v>0</v>
      </c>
      <c r="T1076" s="52">
        <v>0</v>
      </c>
      <c r="U1076" s="52">
        <v>310</v>
      </c>
      <c r="V1076" s="52">
        <f t="shared" si="50"/>
        <v>487.60769814600002</v>
      </c>
      <c r="W1076" s="52">
        <f t="shared" si="49"/>
        <v>487.60769814600002</v>
      </c>
      <c r="X1076" s="52">
        <f t="shared" si="52"/>
        <v>-23196.194783231145</v>
      </c>
      <c r="Y1076" s="52">
        <v>0</v>
      </c>
    </row>
    <row r="1077" spans="1:25" x14ac:dyDescent="0.25">
      <c r="A1077" s="52">
        <v>2007</v>
      </c>
      <c r="B1077" s="52" t="s">
        <v>107</v>
      </c>
      <c r="C1077" s="52" t="s">
        <v>116</v>
      </c>
      <c r="D1077" s="52">
        <v>24291</v>
      </c>
      <c r="E1077" s="52">
        <v>23212</v>
      </c>
      <c r="F1077" s="52">
        <v>9</v>
      </c>
      <c r="G1077" s="52" t="s">
        <v>93</v>
      </c>
      <c r="H1077" s="52">
        <v>16746</v>
      </c>
      <c r="I1077" s="52" t="s">
        <v>91</v>
      </c>
      <c r="J1077" s="52" t="s">
        <v>71</v>
      </c>
      <c r="K1077" s="52">
        <v>73.3</v>
      </c>
      <c r="L1077" s="52">
        <v>4.02E-2</v>
      </c>
      <c r="M1077" s="52">
        <v>1</v>
      </c>
      <c r="N1077" s="52"/>
      <c r="O1077" s="52">
        <v>0</v>
      </c>
      <c r="P1077" s="52">
        <v>0</v>
      </c>
      <c r="Q1077" s="52">
        <v>21</v>
      </c>
      <c r="R1077" s="52"/>
      <c r="S1077" s="52">
        <v>0</v>
      </c>
      <c r="T1077" s="52">
        <v>0</v>
      </c>
      <c r="U1077" s="52">
        <v>310</v>
      </c>
      <c r="V1077" s="52">
        <f t="shared" si="50"/>
        <v>49.344768360000003</v>
      </c>
      <c r="W1077" s="52">
        <f t="shared" si="49"/>
        <v>49.344768360000003</v>
      </c>
      <c r="X1077" s="52">
        <f t="shared" si="52"/>
        <v>-2347.4011234114287</v>
      </c>
      <c r="Y1077" s="52">
        <v>0</v>
      </c>
    </row>
    <row r="1078" spans="1:25" x14ac:dyDescent="0.25">
      <c r="A1078" s="52">
        <v>2007</v>
      </c>
      <c r="B1078" s="52" t="s">
        <v>107</v>
      </c>
      <c r="C1078" s="52" t="s">
        <v>116</v>
      </c>
      <c r="D1078" s="52">
        <v>24291</v>
      </c>
      <c r="E1078" s="52">
        <v>23212</v>
      </c>
      <c r="F1078" s="52">
        <v>9</v>
      </c>
      <c r="G1078" s="52" t="s">
        <v>93</v>
      </c>
      <c r="H1078" s="52">
        <v>5373.36</v>
      </c>
      <c r="I1078" s="52" t="s">
        <v>91</v>
      </c>
      <c r="J1078" s="52" t="s">
        <v>71</v>
      </c>
      <c r="K1078" s="52">
        <v>73.3</v>
      </c>
      <c r="L1078" s="52">
        <v>4.02E-2</v>
      </c>
      <c r="M1078" s="52">
        <v>1</v>
      </c>
      <c r="N1078" s="52"/>
      <c r="O1078" s="52">
        <v>0</v>
      </c>
      <c r="P1078" s="52">
        <v>0</v>
      </c>
      <c r="Q1078" s="52">
        <v>21</v>
      </c>
      <c r="R1078" s="52"/>
      <c r="S1078" s="52">
        <v>0</v>
      </c>
      <c r="T1078" s="52">
        <v>0</v>
      </c>
      <c r="U1078" s="52">
        <v>310</v>
      </c>
      <c r="V1078" s="52">
        <f t="shared" si="50"/>
        <v>15.833464977599997</v>
      </c>
      <c r="W1078" s="52">
        <f t="shared" si="49"/>
        <v>15.833464977599997</v>
      </c>
      <c r="X1078" s="52">
        <f t="shared" si="52"/>
        <v>-753.2205482201141</v>
      </c>
      <c r="Y1078" s="52">
        <v>0</v>
      </c>
    </row>
    <row r="1079" spans="1:25" x14ac:dyDescent="0.25">
      <c r="A1079" s="52">
        <v>2007</v>
      </c>
      <c r="B1079" s="52" t="s">
        <v>107</v>
      </c>
      <c r="C1079" s="52" t="s">
        <v>116</v>
      </c>
      <c r="D1079" s="52">
        <v>24291</v>
      </c>
      <c r="E1079" s="52">
        <v>23212</v>
      </c>
      <c r="F1079" s="52">
        <v>9</v>
      </c>
      <c r="G1079" s="52" t="s">
        <v>93</v>
      </c>
      <c r="H1079" s="52">
        <v>285181.90000000002</v>
      </c>
      <c r="I1079" s="52" t="s">
        <v>91</v>
      </c>
      <c r="J1079" s="52" t="s">
        <v>71</v>
      </c>
      <c r="K1079" s="52">
        <v>73.3</v>
      </c>
      <c r="L1079" s="52">
        <v>4.02E-2</v>
      </c>
      <c r="M1079" s="52">
        <v>1</v>
      </c>
      <c r="N1079" s="52"/>
      <c r="O1079" s="52">
        <v>0</v>
      </c>
      <c r="P1079" s="52">
        <v>0</v>
      </c>
      <c r="Q1079" s="52">
        <v>21</v>
      </c>
      <c r="R1079" s="52"/>
      <c r="S1079" s="52">
        <v>0</v>
      </c>
      <c r="T1079" s="52">
        <v>0</v>
      </c>
      <c r="U1079" s="52">
        <v>310</v>
      </c>
      <c r="V1079" s="52">
        <f t="shared" si="50"/>
        <v>840.33409745400002</v>
      </c>
      <c r="W1079" s="52">
        <f t="shared" si="49"/>
        <v>840.33409745400002</v>
      </c>
      <c r="X1079" s="52">
        <f t="shared" si="52"/>
        <v>-39975.893493168856</v>
      </c>
      <c r="Y1079" s="52">
        <v>0</v>
      </c>
    </row>
    <row r="1080" spans="1:25" x14ac:dyDescent="0.25">
      <c r="A1080" s="52">
        <v>2007</v>
      </c>
      <c r="B1080" s="52" t="s">
        <v>107</v>
      </c>
      <c r="C1080" s="52" t="s">
        <v>116</v>
      </c>
      <c r="D1080" s="52">
        <v>24291</v>
      </c>
      <c r="E1080" s="52">
        <v>23212</v>
      </c>
      <c r="F1080" s="52">
        <v>9</v>
      </c>
      <c r="G1080" s="52" t="s">
        <v>93</v>
      </c>
      <c r="H1080" s="52">
        <v>15454</v>
      </c>
      <c r="I1080" s="52" t="s">
        <v>91</v>
      </c>
      <c r="J1080" s="52" t="s">
        <v>71</v>
      </c>
      <c r="K1080" s="52">
        <v>73.3</v>
      </c>
      <c r="L1080" s="52">
        <v>4.02E-2</v>
      </c>
      <c r="M1080" s="52">
        <v>1</v>
      </c>
      <c r="N1080" s="52"/>
      <c r="O1080" s="52">
        <v>0</v>
      </c>
      <c r="P1080" s="52">
        <v>0</v>
      </c>
      <c r="Q1080" s="52">
        <v>21</v>
      </c>
      <c r="R1080" s="52"/>
      <c r="S1080" s="52">
        <v>0</v>
      </c>
      <c r="T1080" s="52">
        <v>0</v>
      </c>
      <c r="U1080" s="52">
        <v>310</v>
      </c>
      <c r="V1080" s="52">
        <f t="shared" si="50"/>
        <v>45.537683639999997</v>
      </c>
      <c r="W1080" s="52">
        <f t="shared" si="49"/>
        <v>45.537683639999997</v>
      </c>
      <c r="X1080" s="52">
        <f t="shared" si="52"/>
        <v>-2166.2926645885709</v>
      </c>
      <c r="Y1080" s="52">
        <v>0</v>
      </c>
    </row>
    <row r="1081" spans="1:25" x14ac:dyDescent="0.25">
      <c r="A1081" s="52">
        <v>2007</v>
      </c>
      <c r="B1081" s="52" t="s">
        <v>107</v>
      </c>
      <c r="C1081" s="52" t="s">
        <v>116</v>
      </c>
      <c r="D1081" s="52">
        <v>24291</v>
      </c>
      <c r="E1081" s="52">
        <v>23212</v>
      </c>
      <c r="F1081" s="52">
        <v>9</v>
      </c>
      <c r="G1081" s="52" t="s">
        <v>93</v>
      </c>
      <c r="H1081" s="52">
        <v>21404.83</v>
      </c>
      <c r="I1081" s="52" t="s">
        <v>91</v>
      </c>
      <c r="J1081" s="52" t="s">
        <v>71</v>
      </c>
      <c r="K1081" s="52">
        <v>73.3</v>
      </c>
      <c r="L1081" s="52">
        <v>4.02E-2</v>
      </c>
      <c r="M1081" s="52">
        <v>1</v>
      </c>
      <c r="N1081" s="52"/>
      <c r="O1081" s="52">
        <v>0</v>
      </c>
      <c r="P1081" s="52">
        <v>0</v>
      </c>
      <c r="Q1081" s="52">
        <v>21</v>
      </c>
      <c r="R1081" s="52"/>
      <c r="S1081" s="52">
        <v>0</v>
      </c>
      <c r="T1081" s="52">
        <v>0</v>
      </c>
      <c r="U1081" s="52">
        <v>310</v>
      </c>
      <c r="V1081" s="52">
        <f t="shared" si="50"/>
        <v>63.072756367800004</v>
      </c>
      <c r="W1081" s="52">
        <f t="shared" si="49"/>
        <v>63.072756367800004</v>
      </c>
      <c r="X1081" s="52">
        <f t="shared" si="52"/>
        <v>-3000.4611243539143</v>
      </c>
      <c r="Y1081" s="52">
        <v>0</v>
      </c>
    </row>
    <row r="1082" spans="1:25" x14ac:dyDescent="0.25">
      <c r="A1082" s="52">
        <v>2007</v>
      </c>
      <c r="B1082" s="52" t="s">
        <v>107</v>
      </c>
      <c r="C1082" s="52" t="s">
        <v>116</v>
      </c>
      <c r="D1082" s="52">
        <v>24291</v>
      </c>
      <c r="E1082" s="52">
        <v>23212</v>
      </c>
      <c r="F1082" s="52">
        <v>9</v>
      </c>
      <c r="G1082" s="52" t="s">
        <v>93</v>
      </c>
      <c r="H1082" s="52">
        <v>5897</v>
      </c>
      <c r="I1082" s="52" t="s">
        <v>91</v>
      </c>
      <c r="J1082" s="52" t="s">
        <v>71</v>
      </c>
      <c r="K1082" s="52">
        <v>73.3</v>
      </c>
      <c r="L1082" s="52">
        <v>4.02E-2</v>
      </c>
      <c r="M1082" s="52">
        <v>1</v>
      </c>
      <c r="N1082" s="52"/>
      <c r="O1082" s="52">
        <v>0</v>
      </c>
      <c r="P1082" s="52">
        <v>0</v>
      </c>
      <c r="Q1082" s="52">
        <v>21</v>
      </c>
      <c r="R1082" s="52"/>
      <c r="S1082" s="52">
        <v>0</v>
      </c>
      <c r="T1082" s="52">
        <v>0</v>
      </c>
      <c r="U1082" s="52">
        <v>310</v>
      </c>
      <c r="V1082" s="52">
        <f t="shared" si="50"/>
        <v>17.376454019999997</v>
      </c>
      <c r="W1082" s="52">
        <f t="shared" si="49"/>
        <v>17.376454019999997</v>
      </c>
      <c r="X1082" s="52">
        <f t="shared" si="52"/>
        <v>-826.6227412371428</v>
      </c>
      <c r="Y1082" s="52">
        <v>0</v>
      </c>
    </row>
    <row r="1083" spans="1:25" x14ac:dyDescent="0.25">
      <c r="A1083" s="52">
        <v>2007</v>
      </c>
      <c r="B1083" s="52" t="s">
        <v>107</v>
      </c>
      <c r="C1083" s="52" t="s">
        <v>116</v>
      </c>
      <c r="D1083" s="52">
        <v>24291</v>
      </c>
      <c r="E1083" s="52">
        <v>23212</v>
      </c>
      <c r="F1083" s="52">
        <v>9</v>
      </c>
      <c r="G1083" s="52" t="s">
        <v>93</v>
      </c>
      <c r="H1083" s="52">
        <v>259305.7</v>
      </c>
      <c r="I1083" s="52" t="s">
        <v>91</v>
      </c>
      <c r="J1083" s="52" t="s">
        <v>71</v>
      </c>
      <c r="K1083" s="52">
        <v>73.3</v>
      </c>
      <c r="L1083" s="52">
        <v>4.02E-2</v>
      </c>
      <c r="M1083" s="52">
        <v>1</v>
      </c>
      <c r="N1083" s="52"/>
      <c r="O1083" s="52">
        <v>0</v>
      </c>
      <c r="P1083" s="52">
        <v>0</v>
      </c>
      <c r="Q1083" s="52">
        <v>21</v>
      </c>
      <c r="R1083" s="52"/>
      <c r="S1083" s="52">
        <v>0</v>
      </c>
      <c r="T1083" s="52">
        <v>0</v>
      </c>
      <c r="U1083" s="52">
        <v>310</v>
      </c>
      <c r="V1083" s="52">
        <f t="shared" si="50"/>
        <v>764.08573396199984</v>
      </c>
      <c r="W1083" s="52">
        <f t="shared" si="49"/>
        <v>764.08573396199984</v>
      </c>
      <c r="X1083" s="52">
        <f t="shared" si="52"/>
        <v>-36348.649915620852</v>
      </c>
      <c r="Y1083" s="52">
        <v>0</v>
      </c>
    </row>
    <row r="1084" spans="1:25" x14ac:dyDescent="0.25">
      <c r="A1084" s="52">
        <v>2007</v>
      </c>
      <c r="B1084" s="52" t="s">
        <v>107</v>
      </c>
      <c r="C1084" s="52" t="s">
        <v>116</v>
      </c>
      <c r="D1084" s="52">
        <v>24291</v>
      </c>
      <c r="E1084" s="52">
        <v>23212</v>
      </c>
      <c r="F1084" s="52">
        <v>9</v>
      </c>
      <c r="G1084" s="52" t="s">
        <v>93</v>
      </c>
      <c r="H1084" s="52">
        <v>2812.2730000000001</v>
      </c>
      <c r="I1084" s="52" t="s">
        <v>91</v>
      </c>
      <c r="J1084" s="52" t="s">
        <v>71</v>
      </c>
      <c r="K1084" s="52">
        <v>73.3</v>
      </c>
      <c r="L1084" s="52">
        <v>4.02E-2</v>
      </c>
      <c r="M1084" s="52">
        <v>1</v>
      </c>
      <c r="N1084" s="52"/>
      <c r="O1084" s="52">
        <v>0</v>
      </c>
      <c r="P1084" s="52">
        <v>0</v>
      </c>
      <c r="Q1084" s="52">
        <v>21</v>
      </c>
      <c r="R1084" s="52"/>
      <c r="S1084" s="52">
        <v>0</v>
      </c>
      <c r="T1084" s="52">
        <v>0</v>
      </c>
      <c r="U1084" s="52">
        <v>310</v>
      </c>
      <c r="V1084" s="52">
        <f t="shared" si="50"/>
        <v>8.2868123581799988</v>
      </c>
      <c r="W1084" s="52">
        <f t="shared" si="49"/>
        <v>8.2868123581799988</v>
      </c>
      <c r="X1084" s="52">
        <f t="shared" si="52"/>
        <v>-394.21550218199144</v>
      </c>
      <c r="Y1084" s="52">
        <v>0</v>
      </c>
    </row>
    <row r="1085" spans="1:25" x14ac:dyDescent="0.25">
      <c r="A1085" s="52">
        <v>2007</v>
      </c>
      <c r="B1085" s="52" t="s">
        <v>107</v>
      </c>
      <c r="C1085" s="52" t="s">
        <v>116</v>
      </c>
      <c r="D1085" s="52">
        <v>24291</v>
      </c>
      <c r="E1085" s="52">
        <v>23212</v>
      </c>
      <c r="F1085" s="52">
        <v>9</v>
      </c>
      <c r="G1085" s="52" t="s">
        <v>93</v>
      </c>
      <c r="H1085" s="52">
        <v>42333</v>
      </c>
      <c r="I1085" s="52" t="s">
        <v>91</v>
      </c>
      <c r="J1085" s="52" t="s">
        <v>71</v>
      </c>
      <c r="K1085" s="52">
        <v>73.3</v>
      </c>
      <c r="L1085" s="52">
        <v>4.02E-2</v>
      </c>
      <c r="M1085" s="52">
        <v>1</v>
      </c>
      <c r="N1085" s="52"/>
      <c r="O1085" s="52">
        <v>0</v>
      </c>
      <c r="P1085" s="52">
        <v>0</v>
      </c>
      <c r="Q1085" s="52">
        <v>21</v>
      </c>
      <c r="R1085" s="52"/>
      <c r="S1085" s="52">
        <v>0</v>
      </c>
      <c r="T1085" s="52">
        <v>0</v>
      </c>
      <c r="U1085" s="52">
        <v>310</v>
      </c>
      <c r="V1085" s="52">
        <f t="shared" si="50"/>
        <v>124.74095778</v>
      </c>
      <c r="W1085" s="52">
        <f t="shared" si="49"/>
        <v>124.74095778</v>
      </c>
      <c r="X1085" s="52">
        <f t="shared" si="52"/>
        <v>-5934.1055629628572</v>
      </c>
      <c r="Y1085" s="52">
        <v>0</v>
      </c>
    </row>
    <row r="1086" spans="1:25" x14ac:dyDescent="0.25">
      <c r="A1086" s="52">
        <v>2007</v>
      </c>
      <c r="B1086" s="52" t="s">
        <v>107</v>
      </c>
      <c r="C1086" s="52" t="s">
        <v>116</v>
      </c>
      <c r="D1086" s="52">
        <v>24291</v>
      </c>
      <c r="E1086" s="52">
        <v>23212</v>
      </c>
      <c r="F1086" s="52">
        <v>9</v>
      </c>
      <c r="G1086" s="52" t="s">
        <v>93</v>
      </c>
      <c r="H1086" s="52">
        <v>107051.3</v>
      </c>
      <c r="I1086" s="52" t="s">
        <v>91</v>
      </c>
      <c r="J1086" s="52" t="s">
        <v>71</v>
      </c>
      <c r="K1086" s="52">
        <v>73.3</v>
      </c>
      <c r="L1086" s="52">
        <v>4.02E-2</v>
      </c>
      <c r="M1086" s="52">
        <v>1</v>
      </c>
      <c r="N1086" s="52"/>
      <c r="O1086" s="52">
        <v>0</v>
      </c>
      <c r="P1086" s="52">
        <v>0</v>
      </c>
      <c r="Q1086" s="52">
        <v>21</v>
      </c>
      <c r="R1086" s="52"/>
      <c r="S1086" s="52">
        <v>0</v>
      </c>
      <c r="T1086" s="52">
        <v>0</v>
      </c>
      <c r="U1086" s="52">
        <v>310</v>
      </c>
      <c r="V1086" s="52">
        <f t="shared" si="50"/>
        <v>315.44378365799997</v>
      </c>
      <c r="W1086" s="52">
        <f t="shared" si="49"/>
        <v>315.44378365799997</v>
      </c>
      <c r="X1086" s="52">
        <f t="shared" si="52"/>
        <v>-15006.111422587715</v>
      </c>
      <c r="Y1086" s="52">
        <v>0</v>
      </c>
    </row>
    <row r="1087" spans="1:25" x14ac:dyDescent="0.25">
      <c r="A1087" s="52">
        <v>2007</v>
      </c>
      <c r="B1087" s="52" t="s">
        <v>107</v>
      </c>
      <c r="C1087" s="52" t="s">
        <v>116</v>
      </c>
      <c r="D1087" s="52">
        <v>24291</v>
      </c>
      <c r="E1087" s="52">
        <v>23212</v>
      </c>
      <c r="F1087" s="52">
        <v>9</v>
      </c>
      <c r="G1087" s="52" t="s">
        <v>93</v>
      </c>
      <c r="H1087" s="52">
        <v>79120</v>
      </c>
      <c r="I1087" s="52" t="s">
        <v>91</v>
      </c>
      <c r="J1087" s="52" t="s">
        <v>71</v>
      </c>
      <c r="K1087" s="52">
        <v>73.3</v>
      </c>
      <c r="L1087" s="52">
        <v>4.02E-2</v>
      </c>
      <c r="M1087" s="52">
        <v>1</v>
      </c>
      <c r="N1087" s="52"/>
      <c r="O1087" s="52">
        <v>0</v>
      </c>
      <c r="P1087" s="52">
        <v>0</v>
      </c>
      <c r="Q1087" s="52">
        <v>21</v>
      </c>
      <c r="R1087" s="52"/>
      <c r="S1087" s="52">
        <v>0</v>
      </c>
      <c r="T1087" s="52">
        <v>0</v>
      </c>
      <c r="U1087" s="52">
        <v>310</v>
      </c>
      <c r="V1087" s="52">
        <f t="shared" si="50"/>
        <v>233.13973920000001</v>
      </c>
      <c r="W1087" s="52">
        <f t="shared" si="49"/>
        <v>233.13973920000001</v>
      </c>
      <c r="X1087" s="52">
        <f t="shared" si="52"/>
        <v>-11090.790450514285</v>
      </c>
      <c r="Y1087" s="52">
        <v>0</v>
      </c>
    </row>
    <row r="1088" spans="1:25" x14ac:dyDescent="0.25">
      <c r="A1088" s="52">
        <v>2007</v>
      </c>
      <c r="B1088" s="52" t="s">
        <v>107</v>
      </c>
      <c r="C1088" s="52" t="s">
        <v>116</v>
      </c>
      <c r="D1088" s="52">
        <v>24291</v>
      </c>
      <c r="E1088" s="52">
        <v>23212</v>
      </c>
      <c r="F1088" s="52">
        <v>9</v>
      </c>
      <c r="G1088" s="52" t="s">
        <v>93</v>
      </c>
      <c r="H1088" s="52">
        <v>29171</v>
      </c>
      <c r="I1088" s="52" t="s">
        <v>91</v>
      </c>
      <c r="J1088" s="52" t="s">
        <v>71</v>
      </c>
      <c r="K1088" s="52">
        <v>73.3</v>
      </c>
      <c r="L1088" s="52">
        <v>4.02E-2</v>
      </c>
      <c r="M1088" s="52">
        <v>1</v>
      </c>
      <c r="N1088" s="52"/>
      <c r="O1088" s="52">
        <v>0</v>
      </c>
      <c r="P1088" s="52">
        <v>0</v>
      </c>
      <c r="Q1088" s="52">
        <v>21</v>
      </c>
      <c r="R1088" s="52"/>
      <c r="S1088" s="52">
        <v>0</v>
      </c>
      <c r="T1088" s="52">
        <v>0</v>
      </c>
      <c r="U1088" s="52">
        <v>310</v>
      </c>
      <c r="V1088" s="52">
        <f t="shared" si="50"/>
        <v>85.957018859999991</v>
      </c>
      <c r="W1088" s="52">
        <f t="shared" ref="W1088:W1122" si="53">(V1088-((O1088*H1088*P1088*Q1088)+(S1088*H1088*T1088*U1088))/M1088)</f>
        <v>85.957018859999991</v>
      </c>
      <c r="X1088" s="52">
        <f t="shared" si="52"/>
        <v>-4089.098182911428</v>
      </c>
      <c r="Y1088" s="52">
        <v>0</v>
      </c>
    </row>
    <row r="1089" spans="1:25" x14ac:dyDescent="0.25">
      <c r="A1089" s="52">
        <v>2007</v>
      </c>
      <c r="B1089" s="52" t="s">
        <v>107</v>
      </c>
      <c r="C1089" s="52" t="s">
        <v>116</v>
      </c>
      <c r="D1089" s="52">
        <v>24291</v>
      </c>
      <c r="E1089" s="52">
        <v>23212</v>
      </c>
      <c r="F1089" s="52">
        <v>9</v>
      </c>
      <c r="G1089" s="52" t="s">
        <v>93</v>
      </c>
      <c r="H1089" s="52">
        <v>12890</v>
      </c>
      <c r="I1089" s="52" t="s">
        <v>91</v>
      </c>
      <c r="J1089" s="52" t="s">
        <v>71</v>
      </c>
      <c r="K1089" s="52">
        <v>73.3</v>
      </c>
      <c r="L1089" s="52">
        <v>4.02E-2</v>
      </c>
      <c r="M1089" s="52">
        <v>1</v>
      </c>
      <c r="N1089" s="52"/>
      <c r="O1089" s="52">
        <v>0</v>
      </c>
      <c r="P1089" s="52">
        <v>0</v>
      </c>
      <c r="Q1089" s="52">
        <v>21</v>
      </c>
      <c r="R1089" s="52"/>
      <c r="S1089" s="52">
        <v>0</v>
      </c>
      <c r="T1089" s="52">
        <v>0</v>
      </c>
      <c r="U1089" s="52">
        <v>310</v>
      </c>
      <c r="V1089" s="52">
        <f t="shared" si="50"/>
        <v>37.982447399999998</v>
      </c>
      <c r="W1089" s="52">
        <f t="shared" si="53"/>
        <v>37.982447399999998</v>
      </c>
      <c r="X1089" s="52">
        <f t="shared" si="52"/>
        <v>-1806.8792834571427</v>
      </c>
      <c r="Y1089" s="52">
        <v>0</v>
      </c>
    </row>
    <row r="1090" spans="1:25" x14ac:dyDescent="0.25">
      <c r="A1090" s="52">
        <v>2007</v>
      </c>
      <c r="B1090" s="52" t="s">
        <v>107</v>
      </c>
      <c r="C1090" s="52" t="s">
        <v>116</v>
      </c>
      <c r="D1090" s="52">
        <v>24291</v>
      </c>
      <c r="E1090" s="52">
        <v>23212</v>
      </c>
      <c r="F1090" s="52">
        <v>9</v>
      </c>
      <c r="G1090" s="52" t="s">
        <v>93</v>
      </c>
      <c r="H1090" s="52">
        <v>49837.61</v>
      </c>
      <c r="I1090" s="52" t="s">
        <v>91</v>
      </c>
      <c r="J1090" s="52" t="s">
        <v>71</v>
      </c>
      <c r="K1090" s="52">
        <v>73.3</v>
      </c>
      <c r="L1090" s="52">
        <v>4.02E-2</v>
      </c>
      <c r="M1090" s="52">
        <v>1</v>
      </c>
      <c r="N1090" s="52"/>
      <c r="O1090" s="52">
        <v>0</v>
      </c>
      <c r="P1090" s="52">
        <v>0</v>
      </c>
      <c r="Q1090" s="52">
        <v>21</v>
      </c>
      <c r="R1090" s="52"/>
      <c r="S1090" s="52">
        <v>0</v>
      </c>
      <c r="T1090" s="52">
        <v>0</v>
      </c>
      <c r="U1090" s="52">
        <v>310</v>
      </c>
      <c r="V1090" s="52">
        <f t="shared" si="50"/>
        <v>146.8544918826</v>
      </c>
      <c r="W1090" s="52">
        <f t="shared" si="53"/>
        <v>146.8544918826</v>
      </c>
      <c r="X1090" s="52">
        <f t="shared" si="52"/>
        <v>-6986.0779709865428</v>
      </c>
      <c r="Y1090" s="52">
        <v>0</v>
      </c>
    </row>
    <row r="1091" spans="1:25" x14ac:dyDescent="0.25">
      <c r="A1091" s="52">
        <v>2007</v>
      </c>
      <c r="B1091" s="52" t="s">
        <v>107</v>
      </c>
      <c r="C1091" s="52" t="s">
        <v>116</v>
      </c>
      <c r="D1091" s="52">
        <v>24291</v>
      </c>
      <c r="E1091" s="52">
        <v>23212</v>
      </c>
      <c r="F1091" s="52">
        <v>9</v>
      </c>
      <c r="G1091" s="52" t="s">
        <v>93</v>
      </c>
      <c r="H1091" s="52">
        <v>26000</v>
      </c>
      <c r="I1091" s="52" t="s">
        <v>91</v>
      </c>
      <c r="J1091" s="52" t="s">
        <v>71</v>
      </c>
      <c r="K1091" s="52">
        <v>73.3</v>
      </c>
      <c r="L1091" s="52">
        <v>4.02E-2</v>
      </c>
      <c r="M1091" s="52">
        <v>1</v>
      </c>
      <c r="N1091" s="52"/>
      <c r="O1091" s="52">
        <v>0</v>
      </c>
      <c r="P1091" s="52">
        <v>0</v>
      </c>
      <c r="Q1091" s="52">
        <v>21</v>
      </c>
      <c r="R1091" s="52"/>
      <c r="S1091" s="52">
        <v>0</v>
      </c>
      <c r="T1091" s="52">
        <v>0</v>
      </c>
      <c r="U1091" s="52">
        <v>310</v>
      </c>
      <c r="V1091" s="52">
        <f t="shared" ref="V1091:V1122" si="54">IF(F1091=9,((H1091*K1091*L1091*M1091)+(H1091*O1091*P1091*Q1091)+(H1091*S1091*T1091*U1091))/1000, (H1091*K1091*L1091*M1091)+(H1091*O1091*P1091*Q1091)+(H1091*S1091*T1091*U1091))</f>
        <v>76.613160000000008</v>
      </c>
      <c r="W1091" s="52">
        <f t="shared" si="53"/>
        <v>76.613160000000008</v>
      </c>
      <c r="X1091" s="52">
        <f t="shared" si="52"/>
        <v>-3644.5974685714291</v>
      </c>
      <c r="Y1091" s="52">
        <v>0</v>
      </c>
    </row>
    <row r="1092" spans="1:25" x14ac:dyDescent="0.25">
      <c r="A1092" s="52">
        <v>2007</v>
      </c>
      <c r="B1092" s="52" t="s">
        <v>107</v>
      </c>
      <c r="C1092" s="52" t="s">
        <v>116</v>
      </c>
      <c r="D1092" s="52">
        <v>24291</v>
      </c>
      <c r="E1092" s="52">
        <v>23212</v>
      </c>
      <c r="F1092" s="52">
        <v>9</v>
      </c>
      <c r="G1092" s="52" t="s">
        <v>93</v>
      </c>
      <c r="H1092" s="52">
        <v>36296</v>
      </c>
      <c r="I1092" s="52" t="s">
        <v>91</v>
      </c>
      <c r="J1092" s="52" t="s">
        <v>71</v>
      </c>
      <c r="K1092" s="52">
        <v>73.3</v>
      </c>
      <c r="L1092" s="52">
        <v>4.02E-2</v>
      </c>
      <c r="M1092" s="52">
        <v>1</v>
      </c>
      <c r="N1092" s="52"/>
      <c r="O1092" s="52">
        <v>0</v>
      </c>
      <c r="P1092" s="52">
        <v>0</v>
      </c>
      <c r="Q1092" s="52">
        <v>21</v>
      </c>
      <c r="R1092" s="52"/>
      <c r="S1092" s="52">
        <v>0</v>
      </c>
      <c r="T1092" s="52">
        <v>0</v>
      </c>
      <c r="U1092" s="52">
        <v>310</v>
      </c>
      <c r="V1092" s="52">
        <f t="shared" si="54"/>
        <v>106.95197136</v>
      </c>
      <c r="W1092" s="52">
        <f t="shared" si="53"/>
        <v>106.95197136</v>
      </c>
      <c r="X1092" s="52">
        <f t="shared" si="52"/>
        <v>-5087.8580661257138</v>
      </c>
      <c r="Y1092" s="52">
        <v>0</v>
      </c>
    </row>
    <row r="1093" spans="1:25" x14ac:dyDescent="0.25">
      <c r="A1093" s="52">
        <v>2007</v>
      </c>
      <c r="B1093" s="52" t="s">
        <v>107</v>
      </c>
      <c r="C1093" s="52" t="s">
        <v>116</v>
      </c>
      <c r="D1093" s="52">
        <v>24291</v>
      </c>
      <c r="E1093" s="52">
        <v>23212</v>
      </c>
      <c r="F1093" s="52">
        <v>9</v>
      </c>
      <c r="G1093" s="52" t="s">
        <v>93</v>
      </c>
      <c r="H1093" s="52">
        <v>15524.62</v>
      </c>
      <c r="I1093" s="52" t="s">
        <v>91</v>
      </c>
      <c r="J1093" s="52" t="s">
        <v>71</v>
      </c>
      <c r="K1093" s="52">
        <v>73.3</v>
      </c>
      <c r="L1093" s="52">
        <v>4.02E-2</v>
      </c>
      <c r="M1093" s="52">
        <v>1</v>
      </c>
      <c r="N1093" s="52"/>
      <c r="O1093" s="52">
        <v>0</v>
      </c>
      <c r="P1093" s="52">
        <v>0</v>
      </c>
      <c r="Q1093" s="52">
        <v>21</v>
      </c>
      <c r="R1093" s="52"/>
      <c r="S1093" s="52">
        <v>0</v>
      </c>
      <c r="T1093" s="52">
        <v>0</v>
      </c>
      <c r="U1093" s="52">
        <v>310</v>
      </c>
      <c r="V1093" s="52">
        <f t="shared" si="54"/>
        <v>45.745776769199999</v>
      </c>
      <c r="W1093" s="52">
        <f t="shared" si="53"/>
        <v>45.745776769199999</v>
      </c>
      <c r="X1093" s="52">
        <f t="shared" si="52"/>
        <v>-2176.1919520205142</v>
      </c>
      <c r="Y1093" s="52">
        <v>0</v>
      </c>
    </row>
    <row r="1094" spans="1:25" x14ac:dyDescent="0.25">
      <c r="A1094" s="52">
        <v>2007</v>
      </c>
      <c r="B1094" s="52" t="s">
        <v>107</v>
      </c>
      <c r="C1094" s="52" t="s">
        <v>116</v>
      </c>
      <c r="D1094" s="52">
        <v>24291</v>
      </c>
      <c r="E1094" s="52">
        <v>23212</v>
      </c>
      <c r="F1094" s="52">
        <v>9</v>
      </c>
      <c r="G1094" s="52" t="s">
        <v>93</v>
      </c>
      <c r="H1094" s="52">
        <v>56234.59</v>
      </c>
      <c r="I1094" s="52" t="s">
        <v>91</v>
      </c>
      <c r="J1094" s="52" t="s">
        <v>71</v>
      </c>
      <c r="K1094" s="52">
        <v>73.3</v>
      </c>
      <c r="L1094" s="52">
        <v>4.02E-2</v>
      </c>
      <c r="M1094" s="52">
        <v>1</v>
      </c>
      <c r="N1094" s="52"/>
      <c r="O1094" s="52">
        <v>0</v>
      </c>
      <c r="P1094" s="52">
        <v>0</v>
      </c>
      <c r="Q1094" s="52">
        <v>21</v>
      </c>
      <c r="R1094" s="52"/>
      <c r="S1094" s="52">
        <v>0</v>
      </c>
      <c r="T1094" s="52">
        <v>0</v>
      </c>
      <c r="U1094" s="52">
        <v>310</v>
      </c>
      <c r="V1094" s="52">
        <f t="shared" si="54"/>
        <v>165.70421696939997</v>
      </c>
      <c r="W1094" s="52">
        <f t="shared" si="53"/>
        <v>165.70421696939997</v>
      </c>
      <c r="X1094" s="52">
        <f t="shared" si="52"/>
        <v>-7882.7863215443131</v>
      </c>
      <c r="Y1094" s="52">
        <v>0</v>
      </c>
    </row>
    <row r="1095" spans="1:25" x14ac:dyDescent="0.25">
      <c r="A1095" s="52">
        <v>2007</v>
      </c>
      <c r="B1095" s="52" t="s">
        <v>107</v>
      </c>
      <c r="C1095" s="52" t="s">
        <v>116</v>
      </c>
      <c r="D1095" s="52">
        <v>24291</v>
      </c>
      <c r="E1095" s="52">
        <v>23212</v>
      </c>
      <c r="F1095" s="52">
        <v>9</v>
      </c>
      <c r="G1095" s="52" t="s">
        <v>93</v>
      </c>
      <c r="H1095" s="52">
        <v>17612</v>
      </c>
      <c r="I1095" s="52" t="s">
        <v>91</v>
      </c>
      <c r="J1095" s="52" t="s">
        <v>71</v>
      </c>
      <c r="K1095" s="52">
        <v>73.3</v>
      </c>
      <c r="L1095" s="52">
        <v>4.02E-2</v>
      </c>
      <c r="M1095" s="52">
        <v>1</v>
      </c>
      <c r="N1095" s="52"/>
      <c r="O1095" s="52">
        <v>0</v>
      </c>
      <c r="P1095" s="52">
        <v>0</v>
      </c>
      <c r="Q1095" s="52">
        <v>21</v>
      </c>
      <c r="R1095" s="52"/>
      <c r="S1095" s="52">
        <v>0</v>
      </c>
      <c r="T1095" s="52">
        <v>0</v>
      </c>
      <c r="U1095" s="52">
        <v>310</v>
      </c>
      <c r="V1095" s="52">
        <f t="shared" si="54"/>
        <v>51.896575919999997</v>
      </c>
      <c r="W1095" s="52">
        <f t="shared" si="53"/>
        <v>51.896575919999997</v>
      </c>
      <c r="X1095" s="52">
        <f t="shared" si="52"/>
        <v>-2468.7942544799998</v>
      </c>
      <c r="Y1095" s="52">
        <v>0</v>
      </c>
    </row>
    <row r="1096" spans="1:25" x14ac:dyDescent="0.25">
      <c r="A1096" s="52">
        <v>2007</v>
      </c>
      <c r="B1096" s="52" t="s">
        <v>107</v>
      </c>
      <c r="C1096" s="52" t="s">
        <v>116</v>
      </c>
      <c r="D1096" s="52">
        <v>24291</v>
      </c>
      <c r="E1096" s="52">
        <v>23212</v>
      </c>
      <c r="F1096" s="52">
        <v>9</v>
      </c>
      <c r="G1096" s="52" t="s">
        <v>93</v>
      </c>
      <c r="H1096" s="52">
        <v>87305.58</v>
      </c>
      <c r="I1096" s="52" t="s">
        <v>91</v>
      </c>
      <c r="J1096" s="52" t="s">
        <v>71</v>
      </c>
      <c r="K1096" s="52">
        <v>73.3</v>
      </c>
      <c r="L1096" s="52">
        <v>4.02E-2</v>
      </c>
      <c r="M1096" s="52">
        <v>1</v>
      </c>
      <c r="N1096" s="52"/>
      <c r="O1096" s="52">
        <v>0</v>
      </c>
      <c r="P1096" s="52">
        <v>0</v>
      </c>
      <c r="Q1096" s="52">
        <v>21</v>
      </c>
      <c r="R1096" s="52"/>
      <c r="S1096" s="52">
        <v>0</v>
      </c>
      <c r="T1096" s="52">
        <v>0</v>
      </c>
      <c r="U1096" s="52">
        <v>310</v>
      </c>
      <c r="V1096" s="52">
        <f t="shared" si="54"/>
        <v>257.2598603628</v>
      </c>
      <c r="W1096" s="52">
        <f t="shared" si="53"/>
        <v>257.2598603628</v>
      </c>
      <c r="X1096" s="52">
        <f t="shared" si="52"/>
        <v>-12238.219071544629</v>
      </c>
      <c r="Y1096" s="52">
        <v>0</v>
      </c>
    </row>
    <row r="1097" spans="1:25" x14ac:dyDescent="0.25">
      <c r="A1097" s="52">
        <v>2007</v>
      </c>
      <c r="B1097" s="52" t="s">
        <v>107</v>
      </c>
      <c r="C1097" s="52" t="s">
        <v>116</v>
      </c>
      <c r="D1097" s="52">
        <v>24291</v>
      </c>
      <c r="E1097" s="52">
        <v>23212</v>
      </c>
      <c r="F1097" s="52">
        <v>9</v>
      </c>
      <c r="G1097" s="52" t="s">
        <v>93</v>
      </c>
      <c r="H1097" s="52">
        <v>13018</v>
      </c>
      <c r="I1097" s="52" t="s">
        <v>91</v>
      </c>
      <c r="J1097" s="52" t="s">
        <v>71</v>
      </c>
      <c r="K1097" s="52">
        <v>73.3</v>
      </c>
      <c r="L1097" s="52">
        <v>4.02E-2</v>
      </c>
      <c r="M1097" s="52">
        <v>1</v>
      </c>
      <c r="N1097" s="52"/>
      <c r="O1097" s="52">
        <v>0</v>
      </c>
      <c r="P1097" s="52">
        <v>0</v>
      </c>
      <c r="Q1097" s="52">
        <v>21</v>
      </c>
      <c r="R1097" s="52"/>
      <c r="S1097" s="52">
        <v>0</v>
      </c>
      <c r="T1097" s="52">
        <v>0</v>
      </c>
      <c r="U1097" s="52">
        <v>310</v>
      </c>
      <c r="V1097" s="52">
        <f t="shared" si="54"/>
        <v>38.359619879999997</v>
      </c>
      <c r="W1097" s="52">
        <f t="shared" si="53"/>
        <v>38.359619879999997</v>
      </c>
      <c r="X1097" s="52">
        <f t="shared" si="52"/>
        <v>-1824.8219171485714</v>
      </c>
      <c r="Y1097" s="52">
        <v>0</v>
      </c>
    </row>
    <row r="1098" spans="1:25" x14ac:dyDescent="0.25">
      <c r="A1098" s="52">
        <v>2007</v>
      </c>
      <c r="B1098" s="52" t="s">
        <v>107</v>
      </c>
      <c r="C1098" s="52" t="s">
        <v>116</v>
      </c>
      <c r="D1098" s="52">
        <v>24291</v>
      </c>
      <c r="E1098" s="52">
        <v>23212</v>
      </c>
      <c r="F1098" s="52">
        <v>9</v>
      </c>
      <c r="G1098" s="52" t="s">
        <v>93</v>
      </c>
      <c r="H1098" s="52">
        <v>78901</v>
      </c>
      <c r="I1098" s="52" t="s">
        <v>91</v>
      </c>
      <c r="J1098" s="52" t="s">
        <v>71</v>
      </c>
      <c r="K1098" s="52">
        <v>73.3</v>
      </c>
      <c r="L1098" s="52">
        <v>4.02E-2</v>
      </c>
      <c r="M1098" s="52">
        <v>1</v>
      </c>
      <c r="N1098" s="52"/>
      <c r="O1098" s="52">
        <v>0</v>
      </c>
      <c r="P1098" s="52">
        <v>0</v>
      </c>
      <c r="Q1098" s="52">
        <v>21</v>
      </c>
      <c r="R1098" s="52"/>
      <c r="S1098" s="52">
        <v>0</v>
      </c>
      <c r="T1098" s="52">
        <v>0</v>
      </c>
      <c r="U1098" s="52">
        <v>310</v>
      </c>
      <c r="V1098" s="52">
        <f t="shared" si="54"/>
        <v>232.49442066</v>
      </c>
      <c r="W1098" s="52">
        <f t="shared" si="53"/>
        <v>232.49442066</v>
      </c>
      <c r="X1098" s="52">
        <f t="shared" si="52"/>
        <v>-11060.091725682858</v>
      </c>
      <c r="Y1098" s="52">
        <v>0</v>
      </c>
    </row>
    <row r="1099" spans="1:25" x14ac:dyDescent="0.25">
      <c r="A1099" s="52">
        <v>2007</v>
      </c>
      <c r="B1099" s="52" t="s">
        <v>107</v>
      </c>
      <c r="C1099" s="52" t="s">
        <v>116</v>
      </c>
      <c r="D1099" s="52">
        <v>24291</v>
      </c>
      <c r="E1099" s="52">
        <v>23212</v>
      </c>
      <c r="F1099" s="52">
        <v>9</v>
      </c>
      <c r="G1099" s="52" t="s">
        <v>93</v>
      </c>
      <c r="H1099" s="52">
        <v>32629</v>
      </c>
      <c r="I1099" s="52" t="s">
        <v>91</v>
      </c>
      <c r="J1099" s="52" t="s">
        <v>71</v>
      </c>
      <c r="K1099" s="52">
        <v>73.3</v>
      </c>
      <c r="L1099" s="52">
        <v>4.02E-2</v>
      </c>
      <c r="M1099" s="52">
        <v>1</v>
      </c>
      <c r="N1099" s="52"/>
      <c r="O1099" s="52">
        <v>0</v>
      </c>
      <c r="P1099" s="52">
        <v>0</v>
      </c>
      <c r="Q1099" s="52">
        <v>21</v>
      </c>
      <c r="R1099" s="52"/>
      <c r="S1099" s="52">
        <v>0</v>
      </c>
      <c r="T1099" s="52">
        <v>0</v>
      </c>
      <c r="U1099" s="52">
        <v>310</v>
      </c>
      <c r="V1099" s="52">
        <f t="shared" si="54"/>
        <v>96.146569139999997</v>
      </c>
      <c r="W1099" s="52">
        <f t="shared" si="53"/>
        <v>96.146569139999997</v>
      </c>
      <c r="X1099" s="52">
        <f t="shared" si="52"/>
        <v>-4573.8296462314283</v>
      </c>
      <c r="Y1099" s="52">
        <v>0</v>
      </c>
    </row>
    <row r="1100" spans="1:25" x14ac:dyDescent="0.25">
      <c r="A1100" s="52">
        <v>2007</v>
      </c>
      <c r="B1100" s="52" t="s">
        <v>107</v>
      </c>
      <c r="C1100" s="52" t="s">
        <v>116</v>
      </c>
      <c r="D1100" s="52">
        <v>24291</v>
      </c>
      <c r="E1100" s="52">
        <v>23212</v>
      </c>
      <c r="F1100" s="52">
        <v>9</v>
      </c>
      <c r="G1100" s="52" t="s">
        <v>93</v>
      </c>
      <c r="H1100" s="52">
        <v>133000</v>
      </c>
      <c r="I1100" s="52" t="s">
        <v>91</v>
      </c>
      <c r="J1100" s="52" t="s">
        <v>71</v>
      </c>
      <c r="K1100" s="52">
        <v>73.3</v>
      </c>
      <c r="L1100" s="52">
        <v>4.02E-2</v>
      </c>
      <c r="M1100" s="52">
        <v>1</v>
      </c>
      <c r="N1100" s="52"/>
      <c r="O1100" s="52">
        <v>0</v>
      </c>
      <c r="P1100" s="52">
        <v>0</v>
      </c>
      <c r="Q1100" s="52">
        <v>21</v>
      </c>
      <c r="R1100" s="52"/>
      <c r="S1100" s="52">
        <v>0</v>
      </c>
      <c r="T1100" s="52">
        <v>0</v>
      </c>
      <c r="U1100" s="52">
        <v>310</v>
      </c>
      <c r="V1100" s="52">
        <f t="shared" si="54"/>
        <v>391.90577999999999</v>
      </c>
      <c r="W1100" s="52">
        <f t="shared" si="53"/>
        <v>391.90577999999999</v>
      </c>
      <c r="X1100" s="52">
        <f t="shared" si="52"/>
        <v>-18643.517820000001</v>
      </c>
      <c r="Y1100" s="52">
        <v>0</v>
      </c>
    </row>
    <row r="1101" spans="1:25" x14ac:dyDescent="0.25">
      <c r="A1101" s="52">
        <v>2007</v>
      </c>
      <c r="B1101" s="52" t="s">
        <v>107</v>
      </c>
      <c r="C1101" s="52" t="s">
        <v>116</v>
      </c>
      <c r="D1101" s="52">
        <v>24291</v>
      </c>
      <c r="E1101" s="52">
        <v>23212</v>
      </c>
      <c r="F1101" s="52">
        <v>9</v>
      </c>
      <c r="G1101" s="52" t="s">
        <v>93</v>
      </c>
      <c r="H1101" s="52">
        <v>94833.98</v>
      </c>
      <c r="I1101" s="52" t="s">
        <v>91</v>
      </c>
      <c r="J1101" s="52" t="s">
        <v>71</v>
      </c>
      <c r="K1101" s="52">
        <v>73.3</v>
      </c>
      <c r="L1101" s="52">
        <v>4.02E-2</v>
      </c>
      <c r="M1101" s="52">
        <v>1</v>
      </c>
      <c r="N1101" s="52"/>
      <c r="O1101" s="52">
        <v>0</v>
      </c>
      <c r="P1101" s="52">
        <v>0</v>
      </c>
      <c r="Q1101" s="52">
        <v>21</v>
      </c>
      <c r="R1101" s="52"/>
      <c r="S1101" s="52">
        <v>0</v>
      </c>
      <c r="T1101" s="52">
        <v>0</v>
      </c>
      <c r="U1101" s="52">
        <v>310</v>
      </c>
      <c r="V1101" s="52">
        <f t="shared" si="54"/>
        <v>279.44349550679993</v>
      </c>
      <c r="W1101" s="52">
        <f t="shared" si="53"/>
        <v>279.44349550679993</v>
      </c>
      <c r="X1101" s="52">
        <f t="shared" si="52"/>
        <v>-13293.526286252054</v>
      </c>
      <c r="Y1101" s="52">
        <v>0</v>
      </c>
    </row>
    <row r="1102" spans="1:25" x14ac:dyDescent="0.25">
      <c r="A1102" s="52">
        <v>2007</v>
      </c>
      <c r="B1102" s="52" t="s">
        <v>107</v>
      </c>
      <c r="C1102" s="52" t="s">
        <v>116</v>
      </c>
      <c r="D1102" s="52">
        <v>24291</v>
      </c>
      <c r="E1102" s="52">
        <v>23212</v>
      </c>
      <c r="F1102" s="52">
        <v>9</v>
      </c>
      <c r="G1102" s="52" t="s">
        <v>93</v>
      </c>
      <c r="H1102" s="52">
        <v>570</v>
      </c>
      <c r="I1102" s="52" t="s">
        <v>91</v>
      </c>
      <c r="J1102" s="52" t="s">
        <v>71</v>
      </c>
      <c r="K1102" s="52">
        <v>73.3</v>
      </c>
      <c r="L1102" s="52">
        <v>4.02E-2</v>
      </c>
      <c r="M1102" s="52">
        <v>1</v>
      </c>
      <c r="N1102" s="52"/>
      <c r="O1102" s="52">
        <v>0</v>
      </c>
      <c r="P1102" s="52">
        <v>0</v>
      </c>
      <c r="Q1102" s="52">
        <v>21</v>
      </c>
      <c r="R1102" s="52"/>
      <c r="S1102" s="52">
        <v>0</v>
      </c>
      <c r="T1102" s="52">
        <v>0</v>
      </c>
      <c r="U1102" s="52">
        <v>310</v>
      </c>
      <c r="V1102" s="52">
        <f t="shared" si="54"/>
        <v>1.6795962</v>
      </c>
      <c r="W1102" s="52">
        <f t="shared" si="53"/>
        <v>1.6795962</v>
      </c>
      <c r="X1102" s="52">
        <f t="shared" si="52"/>
        <v>-79.900790657142849</v>
      </c>
      <c r="Y1102" s="52">
        <v>0</v>
      </c>
    </row>
    <row r="1103" spans="1:25" x14ac:dyDescent="0.25">
      <c r="A1103" s="52">
        <v>2007</v>
      </c>
      <c r="B1103" s="52" t="s">
        <v>107</v>
      </c>
      <c r="C1103" s="52" t="s">
        <v>116</v>
      </c>
      <c r="D1103" s="52">
        <v>24291</v>
      </c>
      <c r="E1103" s="52">
        <v>23212</v>
      </c>
      <c r="F1103" s="52">
        <v>9</v>
      </c>
      <c r="G1103" s="52" t="s">
        <v>93</v>
      </c>
      <c r="H1103" s="52">
        <v>61168.3</v>
      </c>
      <c r="I1103" s="52" t="s">
        <v>91</v>
      </c>
      <c r="J1103" s="52" t="s">
        <v>71</v>
      </c>
      <c r="K1103" s="52">
        <v>73.3</v>
      </c>
      <c r="L1103" s="52">
        <v>4.02E-2</v>
      </c>
      <c r="M1103" s="52">
        <v>1</v>
      </c>
      <c r="N1103" s="52"/>
      <c r="O1103" s="52">
        <v>0</v>
      </c>
      <c r="P1103" s="52">
        <v>0</v>
      </c>
      <c r="Q1103" s="52">
        <v>21</v>
      </c>
      <c r="R1103" s="52"/>
      <c r="S1103" s="52">
        <v>0</v>
      </c>
      <c r="T1103" s="52">
        <v>0</v>
      </c>
      <c r="U1103" s="52">
        <v>310</v>
      </c>
      <c r="V1103" s="52">
        <f t="shared" si="54"/>
        <v>180.24218287799999</v>
      </c>
      <c r="W1103" s="52">
        <f t="shared" si="53"/>
        <v>180.24218287799999</v>
      </c>
      <c r="X1103" s="52">
        <f t="shared" si="52"/>
        <v>-8574.3781283391436</v>
      </c>
      <c r="Y1103" s="52">
        <v>0</v>
      </c>
    </row>
    <row r="1104" spans="1:25" x14ac:dyDescent="0.25">
      <c r="A1104" s="52">
        <v>2007</v>
      </c>
      <c r="B1104" s="52" t="s">
        <v>107</v>
      </c>
      <c r="C1104" s="52" t="s">
        <v>116</v>
      </c>
      <c r="D1104" s="52">
        <v>24291</v>
      </c>
      <c r="E1104" s="52">
        <v>23212</v>
      </c>
      <c r="F1104" s="52">
        <v>9</v>
      </c>
      <c r="G1104" s="52" t="s">
        <v>93</v>
      </c>
      <c r="H1104" s="52">
        <v>27966</v>
      </c>
      <c r="I1104" s="52" t="s">
        <v>91</v>
      </c>
      <c r="J1104" s="52" t="s">
        <v>71</v>
      </c>
      <c r="K1104" s="52">
        <v>73.3</v>
      </c>
      <c r="L1104" s="52">
        <v>4.02E-2</v>
      </c>
      <c r="M1104" s="52">
        <v>1</v>
      </c>
      <c r="N1104" s="52"/>
      <c r="O1104" s="52">
        <v>0</v>
      </c>
      <c r="P1104" s="52">
        <v>0</v>
      </c>
      <c r="Q1104" s="52">
        <v>21</v>
      </c>
      <c r="R1104" s="52"/>
      <c r="S1104" s="52">
        <v>0</v>
      </c>
      <c r="T1104" s="52">
        <v>0</v>
      </c>
      <c r="U1104" s="52">
        <v>310</v>
      </c>
      <c r="V1104" s="52">
        <f t="shared" si="54"/>
        <v>82.406293559999995</v>
      </c>
      <c r="W1104" s="52">
        <f t="shared" si="53"/>
        <v>82.406293559999995</v>
      </c>
      <c r="X1104" s="52">
        <f t="shared" si="52"/>
        <v>-3920.185107925714</v>
      </c>
      <c r="Y1104" s="52">
        <v>0</v>
      </c>
    </row>
    <row r="1105" spans="1:25" x14ac:dyDescent="0.25">
      <c r="A1105" s="52">
        <v>2007</v>
      </c>
      <c r="B1105" s="52" t="s">
        <v>107</v>
      </c>
      <c r="C1105" s="52" t="s">
        <v>116</v>
      </c>
      <c r="D1105" s="52">
        <v>24291</v>
      </c>
      <c r="E1105" s="52">
        <v>23212</v>
      </c>
      <c r="F1105" s="52">
        <v>9</v>
      </c>
      <c r="G1105" s="52" t="s">
        <v>93</v>
      </c>
      <c r="H1105" s="52">
        <v>31329</v>
      </c>
      <c r="I1105" s="52" t="s">
        <v>91</v>
      </c>
      <c r="J1105" s="52" t="s">
        <v>71</v>
      </c>
      <c r="K1105" s="52">
        <v>73.3</v>
      </c>
      <c r="L1105" s="52">
        <v>4.02E-2</v>
      </c>
      <c r="M1105" s="52">
        <v>1</v>
      </c>
      <c r="N1105" s="52"/>
      <c r="O1105" s="52">
        <v>0</v>
      </c>
      <c r="P1105" s="52">
        <v>0</v>
      </c>
      <c r="Q1105" s="52">
        <v>21</v>
      </c>
      <c r="R1105" s="52"/>
      <c r="S1105" s="52">
        <v>0</v>
      </c>
      <c r="T1105" s="52">
        <v>0</v>
      </c>
      <c r="U1105" s="52">
        <v>310</v>
      </c>
      <c r="V1105" s="52">
        <f t="shared" si="54"/>
        <v>92.315911139999983</v>
      </c>
      <c r="W1105" s="52">
        <f t="shared" si="53"/>
        <v>92.315911139999983</v>
      </c>
      <c r="X1105" s="52">
        <f t="shared" si="52"/>
        <v>-4391.599772802856</v>
      </c>
      <c r="Y1105" s="52">
        <v>0</v>
      </c>
    </row>
    <row r="1106" spans="1:25" x14ac:dyDescent="0.25">
      <c r="A1106" s="52">
        <v>2007</v>
      </c>
      <c r="B1106" s="52" t="s">
        <v>107</v>
      </c>
      <c r="C1106" s="52" t="s">
        <v>116</v>
      </c>
      <c r="D1106" s="52">
        <v>24291</v>
      </c>
      <c r="E1106" s="52">
        <v>23212</v>
      </c>
      <c r="F1106" s="52">
        <v>9</v>
      </c>
      <c r="G1106" s="52" t="s">
        <v>93</v>
      </c>
      <c r="H1106" s="52">
        <v>75548</v>
      </c>
      <c r="I1106" s="52" t="s">
        <v>91</v>
      </c>
      <c r="J1106" s="52" t="s">
        <v>71</v>
      </c>
      <c r="K1106" s="52">
        <v>73.3</v>
      </c>
      <c r="L1106" s="52">
        <v>4.02E-2</v>
      </c>
      <c r="M1106" s="52">
        <v>1</v>
      </c>
      <c r="N1106" s="52"/>
      <c r="O1106" s="52">
        <v>0</v>
      </c>
      <c r="P1106" s="52">
        <v>0</v>
      </c>
      <c r="Q1106" s="52">
        <v>21</v>
      </c>
      <c r="R1106" s="52"/>
      <c r="S1106" s="52">
        <v>0</v>
      </c>
      <c r="T1106" s="52">
        <v>0</v>
      </c>
      <c r="U1106" s="52">
        <v>310</v>
      </c>
      <c r="V1106" s="52">
        <f t="shared" si="54"/>
        <v>222.61426967999998</v>
      </c>
      <c r="W1106" s="52">
        <f t="shared" si="53"/>
        <v>222.61426967999998</v>
      </c>
      <c r="X1106" s="52">
        <f t="shared" si="52"/>
        <v>-10590.078829062855</v>
      </c>
      <c r="Y1106" s="52">
        <v>0</v>
      </c>
    </row>
    <row r="1107" spans="1:25" x14ac:dyDescent="0.25">
      <c r="A1107" s="52">
        <v>2007</v>
      </c>
      <c r="B1107" s="52" t="s">
        <v>107</v>
      </c>
      <c r="C1107" s="52" t="s">
        <v>116</v>
      </c>
      <c r="D1107" s="52">
        <v>24291</v>
      </c>
      <c r="E1107" s="52">
        <v>23212</v>
      </c>
      <c r="F1107" s="52">
        <v>9</v>
      </c>
      <c r="G1107" s="52" t="s">
        <v>93</v>
      </c>
      <c r="H1107" s="52">
        <v>14224.55</v>
      </c>
      <c r="I1107" s="52" t="s">
        <v>91</v>
      </c>
      <c r="J1107" s="52" t="s">
        <v>71</v>
      </c>
      <c r="K1107" s="52">
        <v>73.3</v>
      </c>
      <c r="L1107" s="52">
        <v>4.02E-2</v>
      </c>
      <c r="M1107" s="52">
        <v>1</v>
      </c>
      <c r="N1107" s="52"/>
      <c r="O1107" s="52">
        <v>0</v>
      </c>
      <c r="P1107" s="52">
        <v>0</v>
      </c>
      <c r="Q1107" s="52">
        <v>21</v>
      </c>
      <c r="R1107" s="52"/>
      <c r="S1107" s="52">
        <v>0</v>
      </c>
      <c r="T1107" s="52">
        <v>0</v>
      </c>
      <c r="U1107" s="52">
        <v>310</v>
      </c>
      <c r="V1107" s="52">
        <f t="shared" si="54"/>
        <v>41.914912502999989</v>
      </c>
      <c r="W1107" s="52">
        <f t="shared" si="53"/>
        <v>41.914912502999989</v>
      </c>
      <c r="X1107" s="52">
        <f t="shared" ref="X1107:X1122" si="55">(V1107-((K1107*H1107*L1107*M1107)+(S1107*H1107*T1107*U1107)))/Q1107</f>
        <v>-1993.9522662141424</v>
      </c>
      <c r="Y1107" s="52">
        <v>0</v>
      </c>
    </row>
    <row r="1108" spans="1:25" x14ac:dyDescent="0.25">
      <c r="A1108" s="52">
        <v>2007</v>
      </c>
      <c r="B1108" s="52" t="s">
        <v>107</v>
      </c>
      <c r="C1108" s="52" t="s">
        <v>116</v>
      </c>
      <c r="D1108" s="52">
        <v>24291</v>
      </c>
      <c r="E1108" s="52">
        <v>23212</v>
      </c>
      <c r="F1108" s="52">
        <v>9</v>
      </c>
      <c r="G1108" s="52" t="s">
        <v>93</v>
      </c>
      <c r="H1108" s="52">
        <v>37646</v>
      </c>
      <c r="I1108" s="52" t="s">
        <v>91</v>
      </c>
      <c r="J1108" s="52" t="s">
        <v>71</v>
      </c>
      <c r="K1108" s="52">
        <v>73.3</v>
      </c>
      <c r="L1108" s="52">
        <v>4.02E-2</v>
      </c>
      <c r="M1108" s="52">
        <v>1</v>
      </c>
      <c r="N1108" s="52"/>
      <c r="O1108" s="52">
        <v>0</v>
      </c>
      <c r="P1108" s="52">
        <v>0</v>
      </c>
      <c r="Q1108" s="52">
        <v>21</v>
      </c>
      <c r="R1108" s="52"/>
      <c r="S1108" s="52">
        <v>0</v>
      </c>
      <c r="T1108" s="52">
        <v>0</v>
      </c>
      <c r="U1108" s="52">
        <v>310</v>
      </c>
      <c r="V1108" s="52">
        <f t="shared" si="54"/>
        <v>110.92996235999999</v>
      </c>
      <c r="W1108" s="52">
        <f t="shared" si="53"/>
        <v>110.92996235999999</v>
      </c>
      <c r="X1108" s="52">
        <f t="shared" si="55"/>
        <v>-5277.0967808400001</v>
      </c>
      <c r="Y1108" s="52">
        <v>0</v>
      </c>
    </row>
    <row r="1109" spans="1:25" x14ac:dyDescent="0.25">
      <c r="A1109" s="52">
        <v>2007</v>
      </c>
      <c r="B1109" s="52" t="s">
        <v>107</v>
      </c>
      <c r="C1109" s="52" t="s">
        <v>116</v>
      </c>
      <c r="D1109" s="52">
        <v>24295</v>
      </c>
      <c r="E1109" s="52">
        <v>23212</v>
      </c>
      <c r="F1109" s="52">
        <v>9</v>
      </c>
      <c r="G1109" s="52" t="s">
        <v>93</v>
      </c>
      <c r="H1109" s="52">
        <v>79784.899999999994</v>
      </c>
      <c r="I1109" s="52" t="s">
        <v>91</v>
      </c>
      <c r="J1109" s="52" t="s">
        <v>71</v>
      </c>
      <c r="K1109" s="52">
        <v>73.3</v>
      </c>
      <c r="L1109" s="52">
        <v>4.02E-2</v>
      </c>
      <c r="M1109" s="52">
        <v>1</v>
      </c>
      <c r="N1109" s="52"/>
      <c r="O1109" s="52">
        <v>0</v>
      </c>
      <c r="P1109" s="52">
        <v>0</v>
      </c>
      <c r="Q1109" s="52">
        <v>21</v>
      </c>
      <c r="R1109" s="52"/>
      <c r="S1109" s="52">
        <v>0</v>
      </c>
      <c r="T1109" s="52">
        <v>0</v>
      </c>
      <c r="U1109" s="52">
        <v>310</v>
      </c>
      <c r="V1109" s="52">
        <f t="shared" si="54"/>
        <v>235.09897343399996</v>
      </c>
      <c r="W1109" s="52">
        <f t="shared" si="53"/>
        <v>235.09897343399996</v>
      </c>
      <c r="X1109" s="52">
        <f t="shared" si="55"/>
        <v>-11183.994021931712</v>
      </c>
      <c r="Y1109" s="52">
        <v>0</v>
      </c>
    </row>
    <row r="1110" spans="1:25" x14ac:dyDescent="0.25">
      <c r="A1110" s="52">
        <v>2007</v>
      </c>
      <c r="B1110" s="52" t="s">
        <v>107</v>
      </c>
      <c r="C1110" s="52" t="s">
        <v>116</v>
      </c>
      <c r="D1110" s="52">
        <v>24297</v>
      </c>
      <c r="E1110" s="52">
        <v>23212</v>
      </c>
      <c r="F1110" s="52">
        <v>9</v>
      </c>
      <c r="G1110" s="52" t="s">
        <v>93</v>
      </c>
      <c r="H1110" s="52">
        <v>13952.1</v>
      </c>
      <c r="I1110" s="52" t="s">
        <v>91</v>
      </c>
      <c r="J1110" s="52" t="s">
        <v>71</v>
      </c>
      <c r="K1110" s="52">
        <v>73.3</v>
      </c>
      <c r="L1110" s="52">
        <v>4.02E-2</v>
      </c>
      <c r="M1110" s="52">
        <v>1</v>
      </c>
      <c r="N1110" s="52"/>
      <c r="O1110" s="52">
        <v>0</v>
      </c>
      <c r="P1110" s="52">
        <v>0</v>
      </c>
      <c r="Q1110" s="52">
        <v>21</v>
      </c>
      <c r="R1110" s="52"/>
      <c r="S1110" s="52">
        <v>0</v>
      </c>
      <c r="T1110" s="52">
        <v>0</v>
      </c>
      <c r="U1110" s="52">
        <v>310</v>
      </c>
      <c r="V1110" s="52">
        <f t="shared" si="54"/>
        <v>41.112094985999995</v>
      </c>
      <c r="W1110" s="52">
        <f t="shared" si="53"/>
        <v>41.112094985999995</v>
      </c>
      <c r="X1110" s="52">
        <f t="shared" si="55"/>
        <v>-1955.7610900482857</v>
      </c>
      <c r="Y1110" s="52">
        <v>0</v>
      </c>
    </row>
    <row r="1111" spans="1:25" x14ac:dyDescent="0.25">
      <c r="A1111" s="52">
        <v>2007</v>
      </c>
      <c r="B1111" s="52" t="s">
        <v>107</v>
      </c>
      <c r="C1111" s="52" t="s">
        <v>116</v>
      </c>
      <c r="D1111" s="52">
        <v>24299</v>
      </c>
      <c r="E1111" s="52">
        <v>23212</v>
      </c>
      <c r="F1111" s="52">
        <v>9</v>
      </c>
      <c r="G1111" s="52" t="s">
        <v>93</v>
      </c>
      <c r="H1111" s="52">
        <v>39881</v>
      </c>
      <c r="I1111" s="52" t="s">
        <v>91</v>
      </c>
      <c r="J1111" s="52" t="s">
        <v>71</v>
      </c>
      <c r="K1111" s="52">
        <v>73.3</v>
      </c>
      <c r="L1111" s="52">
        <v>4.02E-2</v>
      </c>
      <c r="M1111" s="52">
        <v>1</v>
      </c>
      <c r="N1111" s="52"/>
      <c r="O1111" s="52">
        <v>0</v>
      </c>
      <c r="P1111" s="52">
        <v>0</v>
      </c>
      <c r="Q1111" s="52">
        <v>21</v>
      </c>
      <c r="R1111" s="52"/>
      <c r="S1111" s="52">
        <v>0</v>
      </c>
      <c r="T1111" s="52">
        <v>0</v>
      </c>
      <c r="U1111" s="52">
        <v>310</v>
      </c>
      <c r="V1111" s="52">
        <f t="shared" si="54"/>
        <v>117.51574745999999</v>
      </c>
      <c r="W1111" s="52">
        <f t="shared" si="53"/>
        <v>117.51574745999999</v>
      </c>
      <c r="X1111" s="52">
        <f t="shared" si="55"/>
        <v>-5590.3919863114279</v>
      </c>
      <c r="Y1111" s="52">
        <v>0</v>
      </c>
    </row>
    <row r="1112" spans="1:25" x14ac:dyDescent="0.25">
      <c r="A1112" s="52">
        <v>2007</v>
      </c>
      <c r="B1112" s="52" t="s">
        <v>107</v>
      </c>
      <c r="C1112" s="52" t="s">
        <v>116</v>
      </c>
      <c r="D1112" s="52">
        <v>25119</v>
      </c>
      <c r="E1112" s="52">
        <v>23212</v>
      </c>
      <c r="F1112" s="52">
        <v>9</v>
      </c>
      <c r="G1112" s="52" t="s">
        <v>93</v>
      </c>
      <c r="H1112" s="52">
        <v>462409</v>
      </c>
      <c r="I1112" s="52" t="s">
        <v>91</v>
      </c>
      <c r="J1112" s="52" t="s">
        <v>71</v>
      </c>
      <c r="K1112" s="52">
        <v>73.3</v>
      </c>
      <c r="L1112" s="52">
        <v>4.02E-2</v>
      </c>
      <c r="M1112" s="52">
        <v>1</v>
      </c>
      <c r="N1112" s="52"/>
      <c r="O1112" s="52">
        <v>0</v>
      </c>
      <c r="P1112" s="52">
        <v>0</v>
      </c>
      <c r="Q1112" s="52">
        <v>21</v>
      </c>
      <c r="R1112" s="52"/>
      <c r="S1112" s="52">
        <v>0</v>
      </c>
      <c r="T1112" s="52">
        <v>0</v>
      </c>
      <c r="U1112" s="52">
        <v>310</v>
      </c>
      <c r="V1112" s="52">
        <f t="shared" si="54"/>
        <v>1362.5621039399998</v>
      </c>
      <c r="W1112" s="52">
        <f t="shared" si="53"/>
        <v>1362.5621039399998</v>
      </c>
      <c r="X1112" s="52">
        <f t="shared" si="55"/>
        <v>-64819.025801717136</v>
      </c>
      <c r="Y1112" s="52">
        <v>0</v>
      </c>
    </row>
    <row r="1113" spans="1:25" x14ac:dyDescent="0.25">
      <c r="A1113" s="52">
        <v>2007</v>
      </c>
      <c r="B1113" s="52" t="s">
        <v>107</v>
      </c>
      <c r="C1113" s="52" t="s">
        <v>116</v>
      </c>
      <c r="D1113" s="52">
        <v>25119</v>
      </c>
      <c r="E1113" s="52">
        <v>23212</v>
      </c>
      <c r="F1113" s="52">
        <v>9</v>
      </c>
      <c r="G1113" s="52" t="s">
        <v>93</v>
      </c>
      <c r="H1113" s="52">
        <v>37045</v>
      </c>
      <c r="I1113" s="52" t="s">
        <v>91</v>
      </c>
      <c r="J1113" s="52" t="s">
        <v>71</v>
      </c>
      <c r="K1113" s="52">
        <v>73.3</v>
      </c>
      <c r="L1113" s="52">
        <v>4.02E-2</v>
      </c>
      <c r="M1113" s="52">
        <v>1</v>
      </c>
      <c r="N1113" s="52"/>
      <c r="O1113" s="52">
        <v>0</v>
      </c>
      <c r="P1113" s="52">
        <v>0</v>
      </c>
      <c r="Q1113" s="52">
        <v>21</v>
      </c>
      <c r="R1113" s="52"/>
      <c r="S1113" s="52">
        <v>0</v>
      </c>
      <c r="T1113" s="52">
        <v>0</v>
      </c>
      <c r="U1113" s="52">
        <v>310</v>
      </c>
      <c r="V1113" s="52">
        <f t="shared" si="54"/>
        <v>109.1590197</v>
      </c>
      <c r="W1113" s="52">
        <f t="shared" si="53"/>
        <v>109.1590197</v>
      </c>
      <c r="X1113" s="52">
        <f t="shared" si="55"/>
        <v>-5192.8505085857141</v>
      </c>
      <c r="Y1113" s="52">
        <v>0</v>
      </c>
    </row>
    <row r="1114" spans="1:25" x14ac:dyDescent="0.25">
      <c r="A1114" s="52">
        <v>2007</v>
      </c>
      <c r="B1114" s="52" t="s">
        <v>107</v>
      </c>
      <c r="C1114" s="52" t="s">
        <v>116</v>
      </c>
      <c r="D1114" s="52">
        <v>25119</v>
      </c>
      <c r="E1114" s="52">
        <v>23212</v>
      </c>
      <c r="F1114" s="52">
        <v>9</v>
      </c>
      <c r="G1114" s="52" t="s">
        <v>93</v>
      </c>
      <c r="H1114" s="52">
        <v>251158</v>
      </c>
      <c r="I1114" s="52" t="s">
        <v>91</v>
      </c>
      <c r="J1114" s="52" t="s">
        <v>71</v>
      </c>
      <c r="K1114" s="52">
        <v>73.3</v>
      </c>
      <c r="L1114" s="52">
        <v>4.02E-2</v>
      </c>
      <c r="M1114" s="52">
        <v>1</v>
      </c>
      <c r="N1114" s="52"/>
      <c r="O1114" s="52">
        <v>0</v>
      </c>
      <c r="P1114" s="52">
        <v>0</v>
      </c>
      <c r="Q1114" s="52">
        <v>21</v>
      </c>
      <c r="R1114" s="52"/>
      <c r="S1114" s="52">
        <v>0</v>
      </c>
      <c r="T1114" s="52">
        <v>0</v>
      </c>
      <c r="U1114" s="52">
        <v>310</v>
      </c>
      <c r="V1114" s="52">
        <f t="shared" si="54"/>
        <v>740.07723227999986</v>
      </c>
      <c r="W1114" s="52">
        <f t="shared" si="53"/>
        <v>740.07723227999986</v>
      </c>
      <c r="X1114" s="52">
        <f t="shared" si="55"/>
        <v>-35206.53119274856</v>
      </c>
      <c r="Y1114" s="52">
        <v>0</v>
      </c>
    </row>
    <row r="1115" spans="1:25" x14ac:dyDescent="0.25">
      <c r="A1115" s="52">
        <v>2007</v>
      </c>
      <c r="B1115" s="52" t="s">
        <v>107</v>
      </c>
      <c r="C1115" s="52" t="s">
        <v>116</v>
      </c>
      <c r="D1115" s="52">
        <v>25199</v>
      </c>
      <c r="E1115" s="52">
        <v>23212</v>
      </c>
      <c r="F1115" s="52">
        <v>9</v>
      </c>
      <c r="G1115" s="52" t="s">
        <v>93</v>
      </c>
      <c r="H1115" s="52">
        <v>8976.7199999999993</v>
      </c>
      <c r="I1115" s="52" t="s">
        <v>91</v>
      </c>
      <c r="J1115" s="52" t="s">
        <v>71</v>
      </c>
      <c r="K1115" s="52">
        <v>73.3</v>
      </c>
      <c r="L1115" s="52">
        <v>4.02E-2</v>
      </c>
      <c r="M1115" s="52">
        <v>1</v>
      </c>
      <c r="N1115" s="52"/>
      <c r="O1115" s="52">
        <v>0</v>
      </c>
      <c r="P1115" s="52">
        <v>0</v>
      </c>
      <c r="Q1115" s="52">
        <v>21</v>
      </c>
      <c r="R1115" s="52"/>
      <c r="S1115" s="52">
        <v>0</v>
      </c>
      <c r="T1115" s="52">
        <v>0</v>
      </c>
      <c r="U1115" s="52">
        <v>310</v>
      </c>
      <c r="V1115" s="52">
        <f t="shared" si="54"/>
        <v>26.451341755199994</v>
      </c>
      <c r="W1115" s="52">
        <f t="shared" si="53"/>
        <v>26.451341755199994</v>
      </c>
      <c r="X1115" s="52">
        <f t="shared" si="55"/>
        <v>-1258.3281149259426</v>
      </c>
      <c r="Y1115" s="52">
        <v>0</v>
      </c>
    </row>
    <row r="1116" spans="1:25" x14ac:dyDescent="0.25">
      <c r="A1116" s="52">
        <v>2007</v>
      </c>
      <c r="B1116" s="52" t="s">
        <v>107</v>
      </c>
      <c r="C1116" s="52" t="s">
        <v>116</v>
      </c>
      <c r="D1116" s="52">
        <v>25206</v>
      </c>
      <c r="E1116" s="52">
        <v>23212</v>
      </c>
      <c r="F1116" s="52">
        <v>9</v>
      </c>
      <c r="G1116" s="52" t="s">
        <v>93</v>
      </c>
      <c r="H1116" s="52">
        <v>38616</v>
      </c>
      <c r="I1116" s="52" t="s">
        <v>91</v>
      </c>
      <c r="J1116" s="52" t="s">
        <v>71</v>
      </c>
      <c r="K1116" s="52">
        <v>73.3</v>
      </c>
      <c r="L1116" s="52">
        <v>4.02E-2</v>
      </c>
      <c r="M1116" s="52">
        <v>1</v>
      </c>
      <c r="N1116" s="52"/>
      <c r="O1116" s="52">
        <v>0</v>
      </c>
      <c r="P1116" s="52">
        <v>0</v>
      </c>
      <c r="Q1116" s="52">
        <v>21</v>
      </c>
      <c r="R1116" s="52"/>
      <c r="S1116" s="52">
        <v>0</v>
      </c>
      <c r="T1116" s="52">
        <v>0</v>
      </c>
      <c r="U1116" s="52">
        <v>310</v>
      </c>
      <c r="V1116" s="52">
        <f t="shared" si="54"/>
        <v>113.78822255999999</v>
      </c>
      <c r="W1116" s="52">
        <f t="shared" si="53"/>
        <v>113.78822255999999</v>
      </c>
      <c r="X1116" s="52">
        <f t="shared" si="55"/>
        <v>-5413.0683017828569</v>
      </c>
      <c r="Y1116" s="52">
        <v>0</v>
      </c>
    </row>
    <row r="1117" spans="1:25" x14ac:dyDescent="0.25">
      <c r="A1117" s="52">
        <v>2007</v>
      </c>
      <c r="B1117" s="52" t="s">
        <v>107</v>
      </c>
      <c r="C1117" s="52" t="s">
        <v>116</v>
      </c>
      <c r="D1117" s="52">
        <v>25209</v>
      </c>
      <c r="E1117" s="52">
        <v>23212</v>
      </c>
      <c r="F1117" s="52">
        <v>9</v>
      </c>
      <c r="G1117" s="52" t="s">
        <v>93</v>
      </c>
      <c r="H1117" s="52">
        <v>38093</v>
      </c>
      <c r="I1117" s="52" t="s">
        <v>91</v>
      </c>
      <c r="J1117" s="52" t="s">
        <v>71</v>
      </c>
      <c r="K1117" s="52">
        <v>73.3</v>
      </c>
      <c r="L1117" s="52">
        <v>4.02E-2</v>
      </c>
      <c r="M1117" s="52">
        <v>1</v>
      </c>
      <c r="N1117" s="52"/>
      <c r="O1117" s="52">
        <v>0</v>
      </c>
      <c r="P1117" s="52">
        <v>0</v>
      </c>
      <c r="Q1117" s="52">
        <v>21</v>
      </c>
      <c r="R1117" s="52"/>
      <c r="S1117" s="52">
        <v>0</v>
      </c>
      <c r="T1117" s="52">
        <v>0</v>
      </c>
      <c r="U1117" s="52">
        <v>310</v>
      </c>
      <c r="V1117" s="52">
        <f t="shared" si="54"/>
        <v>112.24711937999999</v>
      </c>
      <c r="W1117" s="52">
        <f t="shared" si="53"/>
        <v>112.24711937999999</v>
      </c>
      <c r="X1117" s="52">
        <f t="shared" si="55"/>
        <v>-5339.7558219342854</v>
      </c>
      <c r="Y1117" s="52">
        <v>0</v>
      </c>
    </row>
    <row r="1118" spans="1:25" x14ac:dyDescent="0.25">
      <c r="A1118" s="52">
        <v>2007</v>
      </c>
      <c r="B1118" s="52" t="s">
        <v>107</v>
      </c>
      <c r="C1118" s="52" t="s">
        <v>116</v>
      </c>
      <c r="D1118" s="52">
        <v>25209</v>
      </c>
      <c r="E1118" s="52">
        <v>23212</v>
      </c>
      <c r="F1118" s="52">
        <v>9</v>
      </c>
      <c r="G1118" s="52" t="s">
        <v>93</v>
      </c>
      <c r="H1118" s="52">
        <v>49446.26</v>
      </c>
      <c r="I1118" s="52" t="s">
        <v>91</v>
      </c>
      <c r="J1118" s="52" t="s">
        <v>71</v>
      </c>
      <c r="K1118" s="52">
        <v>73.3</v>
      </c>
      <c r="L1118" s="52">
        <v>4.02E-2</v>
      </c>
      <c r="M1118" s="52">
        <v>1</v>
      </c>
      <c r="N1118" s="52"/>
      <c r="O1118" s="52">
        <v>0</v>
      </c>
      <c r="P1118" s="52">
        <v>0</v>
      </c>
      <c r="Q1118" s="52">
        <v>21</v>
      </c>
      <c r="R1118" s="52"/>
      <c r="S1118" s="52">
        <v>0</v>
      </c>
      <c r="T1118" s="52">
        <v>0</v>
      </c>
      <c r="U1118" s="52">
        <v>310</v>
      </c>
      <c r="V1118" s="52">
        <f t="shared" si="54"/>
        <v>145.70131649160001</v>
      </c>
      <c r="W1118" s="52">
        <f t="shared" si="53"/>
        <v>145.70131649160001</v>
      </c>
      <c r="X1118" s="52">
        <f t="shared" si="55"/>
        <v>-6931.2197702432568</v>
      </c>
      <c r="Y1118" s="52">
        <v>0</v>
      </c>
    </row>
    <row r="1119" spans="1:25" x14ac:dyDescent="0.25">
      <c r="A1119" s="52">
        <v>2007</v>
      </c>
      <c r="B1119" s="52" t="s">
        <v>107</v>
      </c>
      <c r="C1119" s="52" t="s">
        <v>116</v>
      </c>
      <c r="D1119" s="52">
        <v>25209</v>
      </c>
      <c r="E1119" s="52">
        <v>23212</v>
      </c>
      <c r="F1119" s="52">
        <v>9</v>
      </c>
      <c r="G1119" s="52" t="s">
        <v>93</v>
      </c>
      <c r="H1119" s="52">
        <v>150406</v>
      </c>
      <c r="I1119" s="52" t="s">
        <v>91</v>
      </c>
      <c r="J1119" s="52" t="s">
        <v>71</v>
      </c>
      <c r="K1119" s="52">
        <v>73.3</v>
      </c>
      <c r="L1119" s="52">
        <v>4.02E-2</v>
      </c>
      <c r="M1119" s="52">
        <v>1</v>
      </c>
      <c r="N1119" s="52"/>
      <c r="O1119" s="52">
        <v>0</v>
      </c>
      <c r="P1119" s="52">
        <v>0</v>
      </c>
      <c r="Q1119" s="52">
        <v>21</v>
      </c>
      <c r="R1119" s="52"/>
      <c r="S1119" s="52">
        <v>0</v>
      </c>
      <c r="T1119" s="52">
        <v>0</v>
      </c>
      <c r="U1119" s="52">
        <v>310</v>
      </c>
      <c r="V1119" s="52">
        <f t="shared" si="54"/>
        <v>443.19534395999995</v>
      </c>
      <c r="W1119" s="52">
        <f t="shared" si="53"/>
        <v>443.19534395999995</v>
      </c>
      <c r="X1119" s="52">
        <f t="shared" si="55"/>
        <v>-21083.435648382856</v>
      </c>
      <c r="Y1119" s="52">
        <v>0</v>
      </c>
    </row>
    <row r="1120" spans="1:25" x14ac:dyDescent="0.25">
      <c r="A1120" s="52">
        <v>2007</v>
      </c>
      <c r="B1120" s="52" t="s">
        <v>107</v>
      </c>
      <c r="C1120" s="52" t="s">
        <v>116</v>
      </c>
      <c r="D1120" s="52">
        <v>25209</v>
      </c>
      <c r="E1120" s="52">
        <v>23212</v>
      </c>
      <c r="F1120" s="52">
        <v>9</v>
      </c>
      <c r="G1120" s="52" t="s">
        <v>93</v>
      </c>
      <c r="H1120" s="52">
        <v>16</v>
      </c>
      <c r="I1120" s="52" t="s">
        <v>91</v>
      </c>
      <c r="J1120" s="52" t="s">
        <v>71</v>
      </c>
      <c r="K1120" s="52">
        <v>73.3</v>
      </c>
      <c r="L1120" s="52">
        <v>4.02E-2</v>
      </c>
      <c r="M1120" s="52">
        <v>1</v>
      </c>
      <c r="N1120" s="52"/>
      <c r="O1120" s="52">
        <v>0</v>
      </c>
      <c r="P1120" s="52">
        <v>0</v>
      </c>
      <c r="Q1120" s="52">
        <v>21</v>
      </c>
      <c r="R1120" s="52"/>
      <c r="S1120" s="52">
        <v>0</v>
      </c>
      <c r="T1120" s="52">
        <v>0</v>
      </c>
      <c r="U1120" s="52">
        <v>310</v>
      </c>
      <c r="V1120" s="52">
        <f t="shared" si="54"/>
        <v>4.7146560000000004E-2</v>
      </c>
      <c r="W1120" s="52">
        <f t="shared" si="53"/>
        <v>4.7146560000000004E-2</v>
      </c>
      <c r="X1120" s="52">
        <f t="shared" si="55"/>
        <v>-2.2428292114285715</v>
      </c>
      <c r="Y1120" s="52">
        <v>0</v>
      </c>
    </row>
    <row r="1121" spans="1:25" x14ac:dyDescent="0.25">
      <c r="A1121" s="52">
        <v>2007</v>
      </c>
      <c r="B1121" s="52" t="s">
        <v>107</v>
      </c>
      <c r="C1121" s="52" t="s">
        <v>116</v>
      </c>
      <c r="D1121" s="52">
        <v>26999</v>
      </c>
      <c r="E1121" s="52">
        <v>23212</v>
      </c>
      <c r="F1121" s="52">
        <v>9</v>
      </c>
      <c r="G1121" s="52" t="s">
        <v>93</v>
      </c>
      <c r="H1121" s="52">
        <v>243000</v>
      </c>
      <c r="I1121" s="52" t="s">
        <v>91</v>
      </c>
      <c r="J1121" s="52" t="s">
        <v>71</v>
      </c>
      <c r="K1121" s="52">
        <v>73.3</v>
      </c>
      <c r="L1121" s="52">
        <v>4.02E-2</v>
      </c>
      <c r="M1121" s="52">
        <v>1</v>
      </c>
      <c r="N1121" s="52"/>
      <c r="O1121" s="52">
        <v>0</v>
      </c>
      <c r="P1121" s="52">
        <v>0</v>
      </c>
      <c r="Q1121" s="52">
        <v>21</v>
      </c>
      <c r="R1121" s="52"/>
      <c r="S1121" s="52">
        <v>0</v>
      </c>
      <c r="T1121" s="52">
        <v>0</v>
      </c>
      <c r="U1121" s="52">
        <v>310</v>
      </c>
      <c r="V1121" s="52">
        <f t="shared" si="54"/>
        <v>716.03837999999996</v>
      </c>
      <c r="W1121" s="52">
        <f t="shared" si="53"/>
        <v>716.03837999999996</v>
      </c>
      <c r="X1121" s="52">
        <f t="shared" si="55"/>
        <v>-34062.968648571426</v>
      </c>
      <c r="Y1121" s="52">
        <v>0</v>
      </c>
    </row>
    <row r="1122" spans="1:25" x14ac:dyDescent="0.25">
      <c r="A1122" s="52">
        <v>2007</v>
      </c>
      <c r="B1122" s="52" t="s">
        <v>107</v>
      </c>
      <c r="C1122" s="52" t="s">
        <v>116</v>
      </c>
      <c r="D1122" s="52">
        <v>27320</v>
      </c>
      <c r="E1122" s="52">
        <v>23212</v>
      </c>
      <c r="F1122" s="52">
        <v>9</v>
      </c>
      <c r="G1122" s="52" t="s">
        <v>93</v>
      </c>
      <c r="H1122" s="52">
        <v>18959.45</v>
      </c>
      <c r="I1122" s="52" t="s">
        <v>91</v>
      </c>
      <c r="J1122" s="52" t="s">
        <v>71</v>
      </c>
      <c r="K1122" s="52">
        <v>73.3</v>
      </c>
      <c r="L1122" s="52">
        <v>4.02E-2</v>
      </c>
      <c r="M1122" s="52">
        <v>1</v>
      </c>
      <c r="N1122" s="52"/>
      <c r="O1122" s="52">
        <v>0</v>
      </c>
      <c r="P1122" s="52">
        <v>0</v>
      </c>
      <c r="Q1122" s="52">
        <v>21</v>
      </c>
      <c r="R1122" s="52"/>
      <c r="S1122" s="52">
        <v>0</v>
      </c>
      <c r="T1122" s="52">
        <v>0</v>
      </c>
      <c r="U1122" s="52">
        <v>310</v>
      </c>
      <c r="V1122" s="52">
        <f t="shared" si="54"/>
        <v>55.867052936999997</v>
      </c>
      <c r="W1122" s="52">
        <f t="shared" si="53"/>
        <v>55.867052936999997</v>
      </c>
      <c r="X1122" s="52">
        <f t="shared" si="55"/>
        <v>-2657.6755182887146</v>
      </c>
      <c r="Y1122" s="52">
        <v>0</v>
      </c>
    </row>
  </sheetData>
  <autoFilter ref="A2:Y1122" xr:uid="{00000000-0009-0000-0000-00000A000000}">
    <sortState ref="A2:Y1121">
      <sortCondition ref="C1:C1121"/>
    </sortState>
  </autoFilter>
  <mergeCells count="1">
    <mergeCell ref="A1:C1"/>
  </mergeCells>
  <pageMargins left="0.7" right="0.7" top="0.75" bottom="0.75" header="0.3" footer="0.3"/>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B966"/>
  <sheetViews>
    <sheetView zoomScale="48" zoomScaleNormal="48" zoomScalePageLayoutView="48" workbookViewId="0">
      <selection activeCell="I35" sqref="I35"/>
    </sheetView>
  </sheetViews>
  <sheetFormatPr defaultColWidth="11" defaultRowHeight="15.75" x14ac:dyDescent="0.25"/>
  <cols>
    <col min="3" max="3" width="57.625" customWidth="1"/>
    <col min="4" max="4" width="12.875" customWidth="1"/>
    <col min="7" max="7" width="11" customWidth="1"/>
    <col min="8" max="8" width="13.875" customWidth="1"/>
    <col min="10" max="10" width="11.625" customWidth="1"/>
    <col min="11" max="11" width="17.625" customWidth="1"/>
    <col min="12" max="12" width="18.5" customWidth="1"/>
    <col min="14" max="14" width="12" customWidth="1"/>
    <col min="15" max="15" width="18" customWidth="1"/>
    <col min="16" max="16" width="18.125" customWidth="1"/>
    <col min="18" max="18" width="12.375" customWidth="1"/>
    <col min="19" max="19" width="18.875" customWidth="1"/>
    <col min="20" max="20" width="17.125" customWidth="1"/>
    <col min="22" max="22" width="13.5" customWidth="1"/>
    <col min="23" max="24" width="15" bestFit="1" customWidth="1"/>
    <col min="25" max="25" width="15.375" bestFit="1" customWidth="1"/>
    <col min="26" max="26" width="13.5" customWidth="1"/>
    <col min="27" max="27" width="82.5" customWidth="1"/>
    <col min="28" max="28" width="26.375" bestFit="1" customWidth="1"/>
  </cols>
  <sheetData>
    <row r="1" spans="1:28" s="100" customFormat="1" x14ac:dyDescent="0.25">
      <c r="A1" s="166" t="s">
        <v>303</v>
      </c>
      <c r="B1" s="166"/>
      <c r="C1" s="166"/>
    </row>
    <row r="2" spans="1:28" x14ac:dyDescent="0.25">
      <c r="A2" s="95" t="s">
        <v>0</v>
      </c>
      <c r="B2" s="95" t="s">
        <v>214</v>
      </c>
      <c r="C2" s="95" t="s">
        <v>77</v>
      </c>
      <c r="D2" s="95" t="s">
        <v>215</v>
      </c>
      <c r="E2" s="95" t="s">
        <v>206</v>
      </c>
      <c r="F2" s="95" t="s">
        <v>216</v>
      </c>
      <c r="G2" s="95" t="s">
        <v>208</v>
      </c>
      <c r="H2" s="95" t="s">
        <v>117</v>
      </c>
      <c r="I2" s="95" t="s">
        <v>210</v>
      </c>
      <c r="J2" s="95" t="s">
        <v>79</v>
      </c>
      <c r="K2" s="95" t="s">
        <v>211</v>
      </c>
      <c r="L2" s="95" t="s">
        <v>80</v>
      </c>
      <c r="M2" s="95" t="s">
        <v>81</v>
      </c>
      <c r="N2" s="95" t="s">
        <v>82</v>
      </c>
      <c r="O2" s="95" t="s">
        <v>217</v>
      </c>
      <c r="P2" s="95" t="s">
        <v>83</v>
      </c>
      <c r="Q2" s="95" t="s">
        <v>84</v>
      </c>
      <c r="R2" s="95" t="s">
        <v>85</v>
      </c>
      <c r="S2" s="95" t="s">
        <v>218</v>
      </c>
      <c r="T2" s="95" t="s">
        <v>86</v>
      </c>
      <c r="U2" s="95" t="s">
        <v>87</v>
      </c>
      <c r="V2" s="95" t="s">
        <v>124</v>
      </c>
      <c r="W2" s="95" t="s">
        <v>268</v>
      </c>
      <c r="X2" s="95" t="s">
        <v>269</v>
      </c>
      <c r="Y2" s="95" t="s">
        <v>270</v>
      </c>
    </row>
    <row r="3" spans="1:28" x14ac:dyDescent="0.25">
      <c r="A3" s="52">
        <v>2008</v>
      </c>
      <c r="B3" s="52" t="s">
        <v>35</v>
      </c>
      <c r="C3" s="52" t="s">
        <v>36</v>
      </c>
      <c r="D3" s="52">
        <v>24121</v>
      </c>
      <c r="E3" s="52">
        <v>31701</v>
      </c>
      <c r="F3" s="52">
        <v>9</v>
      </c>
      <c r="G3" s="52" t="s">
        <v>119</v>
      </c>
      <c r="H3" s="52">
        <v>57300000</v>
      </c>
      <c r="I3" s="52" t="s">
        <v>90</v>
      </c>
      <c r="J3" s="52" t="s">
        <v>71</v>
      </c>
      <c r="K3" s="52">
        <v>1.76715</v>
      </c>
      <c r="L3" s="52">
        <v>1</v>
      </c>
      <c r="M3" s="52">
        <v>1</v>
      </c>
      <c r="N3" s="52"/>
      <c r="O3" s="52">
        <v>0</v>
      </c>
      <c r="P3" s="52">
        <v>0</v>
      </c>
      <c r="Q3" s="52">
        <v>21</v>
      </c>
      <c r="R3" s="52"/>
      <c r="S3" s="52">
        <v>0</v>
      </c>
      <c r="T3" s="52">
        <v>0</v>
      </c>
      <c r="U3" s="52">
        <v>310</v>
      </c>
      <c r="V3" s="52">
        <f t="shared" ref="V3:V66" si="0">IF(F3=9,((H3*K3*L3*M3)+(H3*O3*P3*Q3)+(H3*S3*T3*U3))/1000, (H3*K3*L3*M3)+(H3*O3*P3*Q3)+(H3*S3*T3*U3))</f>
        <v>101257.69500000001</v>
      </c>
      <c r="W3" s="52">
        <f t="shared" ref="W3:W66" si="1">(V3-((O3*H3*P3*Q3)+(S3*H3*T3*U3)))/M3</f>
        <v>101257.69500000001</v>
      </c>
      <c r="X3" s="52">
        <v>0</v>
      </c>
      <c r="Y3" s="52">
        <v>0</v>
      </c>
    </row>
    <row r="4" spans="1:28" x14ac:dyDescent="0.25">
      <c r="A4" s="52">
        <v>2008</v>
      </c>
      <c r="B4" s="52" t="s">
        <v>35</v>
      </c>
      <c r="C4" s="52" t="s">
        <v>36</v>
      </c>
      <c r="D4" s="52">
        <v>24121</v>
      </c>
      <c r="E4" s="52">
        <v>31701</v>
      </c>
      <c r="F4" s="52">
        <v>9</v>
      </c>
      <c r="G4" s="52" t="s">
        <v>119</v>
      </c>
      <c r="H4" s="52">
        <v>1982338</v>
      </c>
      <c r="I4" s="52" t="s">
        <v>90</v>
      </c>
      <c r="J4" s="52" t="s">
        <v>71</v>
      </c>
      <c r="K4" s="52">
        <v>1.76715</v>
      </c>
      <c r="L4" s="52">
        <v>1</v>
      </c>
      <c r="M4" s="52">
        <v>1</v>
      </c>
      <c r="N4" s="52"/>
      <c r="O4" s="52">
        <v>0</v>
      </c>
      <c r="P4" s="52">
        <v>0</v>
      </c>
      <c r="Q4" s="52">
        <v>21</v>
      </c>
      <c r="R4" s="52"/>
      <c r="S4" s="52">
        <v>0</v>
      </c>
      <c r="T4" s="52">
        <v>0</v>
      </c>
      <c r="U4" s="52">
        <v>310</v>
      </c>
      <c r="V4" s="52">
        <f t="shared" si="0"/>
        <v>3503.0885966999999</v>
      </c>
      <c r="W4" s="52">
        <f t="shared" si="1"/>
        <v>3503.0885966999999</v>
      </c>
      <c r="X4" s="52">
        <v>0</v>
      </c>
      <c r="Y4" s="52">
        <v>0</v>
      </c>
    </row>
    <row r="5" spans="1:28" x14ac:dyDescent="0.25">
      <c r="A5" s="52">
        <v>2008</v>
      </c>
      <c r="B5" s="52" t="s">
        <v>35</v>
      </c>
      <c r="C5" s="52" t="s">
        <v>36</v>
      </c>
      <c r="D5" s="52">
        <v>24121</v>
      </c>
      <c r="E5" s="52">
        <v>31701</v>
      </c>
      <c r="F5" s="52">
        <v>9</v>
      </c>
      <c r="G5" s="52" t="s">
        <v>119</v>
      </c>
      <c r="H5" s="52">
        <v>5393822</v>
      </c>
      <c r="I5" s="52" t="s">
        <v>90</v>
      </c>
      <c r="J5" s="52" t="s">
        <v>71</v>
      </c>
      <c r="K5" s="52">
        <v>1.76715</v>
      </c>
      <c r="L5" s="52">
        <v>1</v>
      </c>
      <c r="M5" s="52">
        <v>1</v>
      </c>
      <c r="N5" s="52"/>
      <c r="O5" s="52">
        <v>0</v>
      </c>
      <c r="P5" s="52">
        <v>0</v>
      </c>
      <c r="Q5" s="52">
        <v>21</v>
      </c>
      <c r="R5" s="52"/>
      <c r="S5" s="52">
        <v>0</v>
      </c>
      <c r="T5" s="52">
        <v>0</v>
      </c>
      <c r="U5" s="52">
        <v>310</v>
      </c>
      <c r="V5" s="52">
        <f t="shared" si="0"/>
        <v>9531.6925472999992</v>
      </c>
      <c r="W5" s="52">
        <f t="shared" si="1"/>
        <v>9531.6925472999992</v>
      </c>
      <c r="X5" s="52">
        <v>0</v>
      </c>
      <c r="Y5" s="52">
        <v>0</v>
      </c>
      <c r="AA5" s="96" t="s">
        <v>141</v>
      </c>
      <c r="AB5" s="96" t="s">
        <v>143</v>
      </c>
    </row>
    <row r="6" spans="1:28" x14ac:dyDescent="0.25">
      <c r="A6" s="52">
        <v>2008</v>
      </c>
      <c r="B6" s="52" t="s">
        <v>35</v>
      </c>
      <c r="C6" s="52" t="s">
        <v>36</v>
      </c>
      <c r="D6" s="52">
        <v>24121</v>
      </c>
      <c r="E6" s="52">
        <v>31702</v>
      </c>
      <c r="F6" s="52">
        <v>9</v>
      </c>
      <c r="G6" s="52" t="s">
        <v>119</v>
      </c>
      <c r="H6" s="52">
        <v>3008567</v>
      </c>
      <c r="I6" s="52" t="s">
        <v>90</v>
      </c>
      <c r="J6" s="52" t="s">
        <v>71</v>
      </c>
      <c r="K6" s="52">
        <v>1.76715</v>
      </c>
      <c r="L6" s="52">
        <v>1</v>
      </c>
      <c r="M6" s="52">
        <v>1</v>
      </c>
      <c r="N6" s="52"/>
      <c r="O6" s="52">
        <v>0</v>
      </c>
      <c r="P6" s="52">
        <v>0</v>
      </c>
      <c r="Q6" s="52">
        <v>21</v>
      </c>
      <c r="R6" s="52"/>
      <c r="S6" s="52">
        <v>0</v>
      </c>
      <c r="T6" s="52">
        <v>0</v>
      </c>
      <c r="U6" s="52">
        <v>310</v>
      </c>
      <c r="V6" s="52">
        <f t="shared" si="0"/>
        <v>5316.5891740499992</v>
      </c>
      <c r="W6" s="52">
        <f t="shared" si="1"/>
        <v>5316.5891740499992</v>
      </c>
      <c r="X6" s="52">
        <v>0</v>
      </c>
      <c r="Y6" s="52">
        <v>0</v>
      </c>
      <c r="AA6" s="1" t="s">
        <v>36</v>
      </c>
      <c r="AB6" s="2">
        <v>403632.84983868001</v>
      </c>
    </row>
    <row r="7" spans="1:28" x14ac:dyDescent="0.25">
      <c r="A7" s="52">
        <v>2008</v>
      </c>
      <c r="B7" s="52" t="s">
        <v>35</v>
      </c>
      <c r="C7" s="52" t="s">
        <v>36</v>
      </c>
      <c r="D7" s="52">
        <v>24121</v>
      </c>
      <c r="E7" s="52">
        <v>31702</v>
      </c>
      <c r="F7" s="52">
        <v>9</v>
      </c>
      <c r="G7" s="52" t="s">
        <v>119</v>
      </c>
      <c r="H7" s="52">
        <v>6701565.1999999993</v>
      </c>
      <c r="I7" s="52" t="s">
        <v>90</v>
      </c>
      <c r="J7" s="52" t="s">
        <v>71</v>
      </c>
      <c r="K7" s="52">
        <v>1.76715</v>
      </c>
      <c r="L7" s="52">
        <v>1</v>
      </c>
      <c r="M7" s="52">
        <v>1</v>
      </c>
      <c r="N7" s="52"/>
      <c r="O7" s="52">
        <v>0</v>
      </c>
      <c r="P7" s="52">
        <v>0</v>
      </c>
      <c r="Q7" s="52">
        <v>21</v>
      </c>
      <c r="R7" s="52"/>
      <c r="S7" s="52">
        <v>0</v>
      </c>
      <c r="T7" s="52">
        <v>0</v>
      </c>
      <c r="U7" s="52">
        <v>310</v>
      </c>
      <c r="V7" s="52">
        <f t="shared" si="0"/>
        <v>11842.670943179999</v>
      </c>
      <c r="W7" s="52">
        <f t="shared" si="1"/>
        <v>11842.670943179999</v>
      </c>
      <c r="X7" s="52">
        <v>0</v>
      </c>
      <c r="Y7" s="52">
        <v>0</v>
      </c>
      <c r="AA7" s="1" t="s">
        <v>136</v>
      </c>
      <c r="AB7" s="2">
        <v>25875534.562432002</v>
      </c>
    </row>
    <row r="8" spans="1:28" x14ac:dyDescent="0.25">
      <c r="A8" s="52">
        <v>2008</v>
      </c>
      <c r="B8" s="52" t="s">
        <v>35</v>
      </c>
      <c r="C8" s="52" t="s">
        <v>36</v>
      </c>
      <c r="D8" s="52">
        <v>24123</v>
      </c>
      <c r="E8" s="52">
        <v>31701</v>
      </c>
      <c r="F8" s="52">
        <v>9</v>
      </c>
      <c r="G8" s="52" t="s">
        <v>119</v>
      </c>
      <c r="H8" s="52">
        <v>71700000</v>
      </c>
      <c r="I8" s="52" t="s">
        <v>90</v>
      </c>
      <c r="J8" s="52" t="s">
        <v>71</v>
      </c>
      <c r="K8" s="52">
        <v>1.76715</v>
      </c>
      <c r="L8" s="52">
        <v>1</v>
      </c>
      <c r="M8" s="52">
        <v>1</v>
      </c>
      <c r="N8" s="52"/>
      <c r="O8" s="52">
        <v>0</v>
      </c>
      <c r="P8" s="52">
        <v>0</v>
      </c>
      <c r="Q8" s="52">
        <v>21</v>
      </c>
      <c r="R8" s="52"/>
      <c r="S8" s="52">
        <v>0</v>
      </c>
      <c r="T8" s="52">
        <v>0</v>
      </c>
      <c r="U8" s="52">
        <v>310</v>
      </c>
      <c r="V8" s="52">
        <f t="shared" si="0"/>
        <v>126704.655</v>
      </c>
      <c r="W8" s="52">
        <f t="shared" si="1"/>
        <v>126704.655</v>
      </c>
      <c r="X8" s="52">
        <v>0</v>
      </c>
      <c r="Y8" s="52">
        <v>0</v>
      </c>
      <c r="AA8" s="1" t="s">
        <v>109</v>
      </c>
      <c r="AB8" s="2">
        <v>317355.50066023011</v>
      </c>
    </row>
    <row r="9" spans="1:28" x14ac:dyDescent="0.25">
      <c r="A9" s="52">
        <v>2008</v>
      </c>
      <c r="B9" s="52" t="s">
        <v>35</v>
      </c>
      <c r="C9" s="52" t="s">
        <v>36</v>
      </c>
      <c r="D9" s="52">
        <v>24123</v>
      </c>
      <c r="E9" s="52">
        <v>31701</v>
      </c>
      <c r="F9" s="52">
        <v>9</v>
      </c>
      <c r="G9" s="52" t="s">
        <v>119</v>
      </c>
      <c r="H9" s="52">
        <v>21200000</v>
      </c>
      <c r="I9" s="52" t="s">
        <v>90</v>
      </c>
      <c r="J9" s="52" t="s">
        <v>71</v>
      </c>
      <c r="K9" s="52">
        <v>1.76715</v>
      </c>
      <c r="L9" s="52">
        <v>1</v>
      </c>
      <c r="M9" s="52">
        <v>1</v>
      </c>
      <c r="N9" s="52"/>
      <c r="O9" s="52">
        <v>0</v>
      </c>
      <c r="P9" s="52">
        <v>0</v>
      </c>
      <c r="Q9" s="52">
        <v>21</v>
      </c>
      <c r="R9" s="52"/>
      <c r="S9" s="52">
        <v>0</v>
      </c>
      <c r="T9" s="52">
        <v>0</v>
      </c>
      <c r="U9" s="52">
        <v>310</v>
      </c>
      <c r="V9" s="52">
        <f t="shared" si="0"/>
        <v>37463.58</v>
      </c>
      <c r="W9" s="52">
        <f t="shared" si="1"/>
        <v>37463.58</v>
      </c>
      <c r="X9" s="52">
        <v>0</v>
      </c>
      <c r="Y9" s="52">
        <v>0</v>
      </c>
      <c r="AA9" s="1" t="s">
        <v>108</v>
      </c>
      <c r="AB9" s="2">
        <v>1392711.4376059501</v>
      </c>
    </row>
    <row r="10" spans="1:28" x14ac:dyDescent="0.25">
      <c r="A10" s="52">
        <v>2008</v>
      </c>
      <c r="B10" s="52" t="s">
        <v>35</v>
      </c>
      <c r="C10" s="52" t="s">
        <v>36</v>
      </c>
      <c r="D10" s="52">
        <v>24123</v>
      </c>
      <c r="E10" s="52">
        <v>31702</v>
      </c>
      <c r="F10" s="52">
        <v>9</v>
      </c>
      <c r="G10" s="52" t="s">
        <v>119</v>
      </c>
      <c r="H10" s="52">
        <v>50600000</v>
      </c>
      <c r="I10" s="52" t="s">
        <v>90</v>
      </c>
      <c r="J10" s="52" t="s">
        <v>71</v>
      </c>
      <c r="K10" s="52">
        <v>1.76715</v>
      </c>
      <c r="L10" s="52">
        <v>1</v>
      </c>
      <c r="M10" s="52">
        <v>1</v>
      </c>
      <c r="N10" s="52"/>
      <c r="O10" s="52">
        <v>0</v>
      </c>
      <c r="P10" s="52">
        <v>0</v>
      </c>
      <c r="Q10" s="52">
        <v>21</v>
      </c>
      <c r="R10" s="52"/>
      <c r="S10" s="52">
        <v>0</v>
      </c>
      <c r="T10" s="52">
        <v>0</v>
      </c>
      <c r="U10" s="52">
        <v>310</v>
      </c>
      <c r="V10" s="52">
        <f t="shared" si="0"/>
        <v>89417.79</v>
      </c>
      <c r="W10" s="52">
        <f t="shared" si="1"/>
        <v>89417.79</v>
      </c>
      <c r="X10" s="52">
        <v>0</v>
      </c>
      <c r="Y10" s="52">
        <v>0</v>
      </c>
      <c r="AA10" s="1" t="s">
        <v>115</v>
      </c>
      <c r="AB10" s="2">
        <v>2110594.8409468825</v>
      </c>
    </row>
    <row r="11" spans="1:28" x14ac:dyDescent="0.25">
      <c r="A11" s="52">
        <v>2008</v>
      </c>
      <c r="B11" s="52" t="s">
        <v>35</v>
      </c>
      <c r="C11" s="52" t="s">
        <v>36</v>
      </c>
      <c r="D11" s="52">
        <v>24123</v>
      </c>
      <c r="E11" s="52">
        <v>31702</v>
      </c>
      <c r="F11" s="52">
        <v>9</v>
      </c>
      <c r="G11" s="52" t="s">
        <v>119</v>
      </c>
      <c r="H11" s="52">
        <v>10500000</v>
      </c>
      <c r="I11" s="52" t="s">
        <v>90</v>
      </c>
      <c r="J11" s="52" t="s">
        <v>71</v>
      </c>
      <c r="K11" s="52">
        <v>1.76715</v>
      </c>
      <c r="L11" s="52">
        <v>1</v>
      </c>
      <c r="M11" s="52">
        <v>1</v>
      </c>
      <c r="N11" s="52"/>
      <c r="O11" s="52">
        <v>0</v>
      </c>
      <c r="P11" s="52">
        <v>0</v>
      </c>
      <c r="Q11" s="52">
        <v>21</v>
      </c>
      <c r="R11" s="52"/>
      <c r="S11" s="52">
        <v>0</v>
      </c>
      <c r="T11" s="52">
        <v>0</v>
      </c>
      <c r="U11" s="52">
        <v>310</v>
      </c>
      <c r="V11" s="52">
        <f t="shared" si="0"/>
        <v>18555.075000000001</v>
      </c>
      <c r="W11" s="52">
        <f t="shared" si="1"/>
        <v>18555.075000000001</v>
      </c>
      <c r="X11" s="52">
        <v>0</v>
      </c>
      <c r="Y11" s="52">
        <v>0</v>
      </c>
      <c r="AA11" s="1" t="s">
        <v>38</v>
      </c>
      <c r="AB11" s="2">
        <v>496387.5</v>
      </c>
    </row>
    <row r="12" spans="1:28" x14ac:dyDescent="0.25">
      <c r="A12" s="52">
        <v>2008</v>
      </c>
      <c r="B12" s="52" t="s">
        <v>35</v>
      </c>
      <c r="C12" s="52" t="s">
        <v>36</v>
      </c>
      <c r="D12" s="52">
        <v>24123</v>
      </c>
      <c r="E12" s="52">
        <v>31702</v>
      </c>
      <c r="F12" s="52">
        <v>9</v>
      </c>
      <c r="G12" s="52" t="s">
        <v>119</v>
      </c>
      <c r="H12" s="52">
        <v>22643</v>
      </c>
      <c r="I12" s="52" t="s">
        <v>90</v>
      </c>
      <c r="J12" s="52" t="s">
        <v>71</v>
      </c>
      <c r="K12" s="52">
        <v>1.76715</v>
      </c>
      <c r="L12" s="52">
        <v>1</v>
      </c>
      <c r="M12" s="52">
        <v>1</v>
      </c>
      <c r="N12" s="52"/>
      <c r="O12" s="52">
        <v>0</v>
      </c>
      <c r="P12" s="52">
        <v>0</v>
      </c>
      <c r="Q12" s="52">
        <v>21</v>
      </c>
      <c r="R12" s="52"/>
      <c r="S12" s="52">
        <v>0</v>
      </c>
      <c r="T12" s="52">
        <v>0</v>
      </c>
      <c r="U12" s="52">
        <v>310</v>
      </c>
      <c r="V12" s="52">
        <f t="shared" si="0"/>
        <v>40.01357745</v>
      </c>
      <c r="W12" s="52">
        <f t="shared" si="1"/>
        <v>40.01357745</v>
      </c>
      <c r="X12" s="52">
        <v>0</v>
      </c>
      <c r="Y12" s="52">
        <v>0</v>
      </c>
      <c r="AA12" s="1" t="s">
        <v>110</v>
      </c>
      <c r="AB12" s="2">
        <v>140979.79162999999</v>
      </c>
    </row>
    <row r="13" spans="1:28" x14ac:dyDescent="0.25">
      <c r="A13" s="52">
        <v>2008</v>
      </c>
      <c r="B13" s="52" t="s">
        <v>35</v>
      </c>
      <c r="C13" s="52" t="s">
        <v>136</v>
      </c>
      <c r="D13" s="52">
        <v>24123</v>
      </c>
      <c r="E13" s="52">
        <v>34215</v>
      </c>
      <c r="F13" s="52">
        <v>27</v>
      </c>
      <c r="G13" s="52" t="s">
        <v>120</v>
      </c>
      <c r="H13" s="52">
        <v>4430</v>
      </c>
      <c r="I13" s="52" t="s">
        <v>90</v>
      </c>
      <c r="J13" s="52" t="s">
        <v>71</v>
      </c>
      <c r="K13" s="52">
        <v>0.99772000000000005</v>
      </c>
      <c r="L13" s="52">
        <v>1</v>
      </c>
      <c r="M13" s="52">
        <v>1</v>
      </c>
      <c r="N13" s="52"/>
      <c r="O13" s="52">
        <v>0</v>
      </c>
      <c r="P13" s="52">
        <v>0</v>
      </c>
      <c r="Q13" s="52">
        <v>21</v>
      </c>
      <c r="R13" s="52"/>
      <c r="S13" s="52">
        <v>0</v>
      </c>
      <c r="T13" s="52">
        <v>0</v>
      </c>
      <c r="U13" s="52">
        <v>310</v>
      </c>
      <c r="V13" s="52">
        <f t="shared" si="0"/>
        <v>4419.8996000000006</v>
      </c>
      <c r="W13" s="52">
        <f t="shared" si="1"/>
        <v>4419.8996000000006</v>
      </c>
      <c r="X13" s="52">
        <v>0</v>
      </c>
      <c r="Y13" s="52">
        <v>0</v>
      </c>
      <c r="AA13" s="1" t="s">
        <v>113</v>
      </c>
      <c r="AB13" s="2">
        <v>82485.40155000001</v>
      </c>
    </row>
    <row r="14" spans="1:28" x14ac:dyDescent="0.25">
      <c r="A14" s="52">
        <v>2008</v>
      </c>
      <c r="B14" s="52" t="s">
        <v>35</v>
      </c>
      <c r="C14" s="52" t="s">
        <v>136</v>
      </c>
      <c r="D14" s="52">
        <v>24123</v>
      </c>
      <c r="E14" s="52">
        <v>34215</v>
      </c>
      <c r="F14" s="52">
        <v>27</v>
      </c>
      <c r="G14" s="52" t="s">
        <v>120</v>
      </c>
      <c r="H14" s="52">
        <v>1149673</v>
      </c>
      <c r="I14" s="52" t="s">
        <v>90</v>
      </c>
      <c r="J14" s="52" t="s">
        <v>71</v>
      </c>
      <c r="K14" s="52">
        <v>0.99772000000000005</v>
      </c>
      <c r="L14" s="52">
        <v>1</v>
      </c>
      <c r="M14" s="52">
        <v>1</v>
      </c>
      <c r="N14" s="52"/>
      <c r="O14" s="52">
        <v>0</v>
      </c>
      <c r="P14" s="52">
        <v>0</v>
      </c>
      <c r="Q14" s="52">
        <v>21</v>
      </c>
      <c r="R14" s="52"/>
      <c r="S14" s="52">
        <v>0</v>
      </c>
      <c r="T14" s="52">
        <v>0</v>
      </c>
      <c r="U14" s="52">
        <v>310</v>
      </c>
      <c r="V14" s="52">
        <f t="shared" si="0"/>
        <v>1147051.74556</v>
      </c>
      <c r="W14" s="52">
        <f t="shared" si="1"/>
        <v>1147051.74556</v>
      </c>
      <c r="X14" s="52">
        <v>0</v>
      </c>
      <c r="Y14" s="52">
        <v>0</v>
      </c>
      <c r="AA14" s="1" t="s">
        <v>111</v>
      </c>
      <c r="AB14" s="2">
        <v>3148168.743309001</v>
      </c>
    </row>
    <row r="15" spans="1:28" x14ac:dyDescent="0.25">
      <c r="A15" s="52">
        <v>2008</v>
      </c>
      <c r="B15" s="52" t="s">
        <v>35</v>
      </c>
      <c r="C15" s="52" t="s">
        <v>136</v>
      </c>
      <c r="D15" s="52">
        <v>24123</v>
      </c>
      <c r="E15" s="52">
        <v>34215</v>
      </c>
      <c r="F15" s="52">
        <v>27</v>
      </c>
      <c r="G15" s="52" t="s">
        <v>120</v>
      </c>
      <c r="H15" s="52">
        <v>393.6</v>
      </c>
      <c r="I15" s="52" t="s">
        <v>90</v>
      </c>
      <c r="J15" s="52" t="s">
        <v>71</v>
      </c>
      <c r="K15" s="52">
        <v>0.99772000000000005</v>
      </c>
      <c r="L15" s="52">
        <v>1</v>
      </c>
      <c r="M15" s="52">
        <v>1</v>
      </c>
      <c r="N15" s="52"/>
      <c r="O15" s="52">
        <v>0</v>
      </c>
      <c r="P15" s="52">
        <v>0</v>
      </c>
      <c r="Q15" s="52">
        <v>21</v>
      </c>
      <c r="R15" s="52"/>
      <c r="S15" s="52">
        <v>0</v>
      </c>
      <c r="T15" s="52">
        <v>0</v>
      </c>
      <c r="U15" s="52">
        <v>310</v>
      </c>
      <c r="V15" s="52">
        <f t="shared" si="0"/>
        <v>392.70259200000004</v>
      </c>
      <c r="W15" s="52">
        <f t="shared" si="1"/>
        <v>392.70259200000004</v>
      </c>
      <c r="X15" s="52">
        <v>0</v>
      </c>
      <c r="Y15" s="52">
        <v>0</v>
      </c>
      <c r="AA15" s="1" t="s">
        <v>112</v>
      </c>
      <c r="AB15" s="2">
        <v>51894.882981044997</v>
      </c>
    </row>
    <row r="16" spans="1:28" x14ac:dyDescent="0.25">
      <c r="A16" s="52">
        <v>2008</v>
      </c>
      <c r="B16" s="52" t="s">
        <v>35</v>
      </c>
      <c r="C16" s="52" t="s">
        <v>136</v>
      </c>
      <c r="D16" s="52">
        <v>24123</v>
      </c>
      <c r="E16" s="52">
        <v>34216</v>
      </c>
      <c r="F16" s="52">
        <v>27</v>
      </c>
      <c r="G16" s="52" t="s">
        <v>120</v>
      </c>
      <c r="H16" s="52">
        <v>1414539</v>
      </c>
      <c r="I16" s="52" t="s">
        <v>90</v>
      </c>
      <c r="J16" s="52" t="s">
        <v>71</v>
      </c>
      <c r="K16" s="52">
        <v>0.99772000000000005</v>
      </c>
      <c r="L16" s="52">
        <v>1</v>
      </c>
      <c r="M16" s="52">
        <v>1</v>
      </c>
      <c r="N16" s="52"/>
      <c r="O16" s="52">
        <v>0</v>
      </c>
      <c r="P16" s="52">
        <v>0</v>
      </c>
      <c r="Q16" s="52">
        <v>21</v>
      </c>
      <c r="R16" s="52"/>
      <c r="S16" s="52">
        <v>0</v>
      </c>
      <c r="T16" s="52">
        <v>0</v>
      </c>
      <c r="U16" s="52">
        <v>310</v>
      </c>
      <c r="V16" s="52">
        <f t="shared" si="0"/>
        <v>1411313.8510800002</v>
      </c>
      <c r="W16" s="52">
        <f t="shared" si="1"/>
        <v>1411313.8510800002</v>
      </c>
      <c r="X16" s="52">
        <v>0</v>
      </c>
      <c r="Y16" s="52">
        <v>0</v>
      </c>
      <c r="AA16" s="1" t="s">
        <v>114</v>
      </c>
      <c r="AB16" s="2">
        <v>20720.969250000002</v>
      </c>
    </row>
    <row r="17" spans="1:28" x14ac:dyDescent="0.25">
      <c r="A17" s="52">
        <v>2008</v>
      </c>
      <c r="B17" s="52" t="s">
        <v>35</v>
      </c>
      <c r="C17" s="52" t="s">
        <v>136</v>
      </c>
      <c r="D17" s="52">
        <v>24123</v>
      </c>
      <c r="E17" s="52">
        <v>34216</v>
      </c>
      <c r="F17" s="52">
        <v>27</v>
      </c>
      <c r="G17" s="52" t="s">
        <v>120</v>
      </c>
      <c r="H17" s="52">
        <v>1036117</v>
      </c>
      <c r="I17" s="52" t="s">
        <v>90</v>
      </c>
      <c r="J17" s="52" t="s">
        <v>71</v>
      </c>
      <c r="K17" s="52">
        <v>0.99772000000000005</v>
      </c>
      <c r="L17" s="52">
        <v>1</v>
      </c>
      <c r="M17" s="52">
        <v>1</v>
      </c>
      <c r="N17" s="52"/>
      <c r="O17" s="52">
        <v>0</v>
      </c>
      <c r="P17" s="52">
        <v>0</v>
      </c>
      <c r="Q17" s="52">
        <v>21</v>
      </c>
      <c r="R17" s="52"/>
      <c r="S17" s="52">
        <v>0</v>
      </c>
      <c r="T17" s="52">
        <v>0</v>
      </c>
      <c r="U17" s="52">
        <v>310</v>
      </c>
      <c r="V17" s="52">
        <f t="shared" si="0"/>
        <v>1033754.65324</v>
      </c>
      <c r="W17" s="52">
        <f t="shared" si="1"/>
        <v>1033754.65324</v>
      </c>
      <c r="X17" s="52">
        <v>0</v>
      </c>
      <c r="Y17" s="52">
        <v>0</v>
      </c>
      <c r="AA17" s="1" t="s">
        <v>116</v>
      </c>
      <c r="AB17" s="2">
        <v>29695.47566198992</v>
      </c>
    </row>
    <row r="18" spans="1:28" x14ac:dyDescent="0.25">
      <c r="A18" s="52">
        <v>2008</v>
      </c>
      <c r="B18" s="52" t="s">
        <v>35</v>
      </c>
      <c r="C18" s="52" t="s">
        <v>136</v>
      </c>
      <c r="D18" s="52">
        <v>24123</v>
      </c>
      <c r="E18" s="52">
        <v>34216</v>
      </c>
      <c r="F18" s="52">
        <v>27</v>
      </c>
      <c r="G18" s="52" t="s">
        <v>120</v>
      </c>
      <c r="H18" s="52">
        <v>591575</v>
      </c>
      <c r="I18" s="52" t="s">
        <v>90</v>
      </c>
      <c r="J18" s="52" t="s">
        <v>71</v>
      </c>
      <c r="K18" s="52">
        <v>0.99772000000000005</v>
      </c>
      <c r="L18" s="52">
        <v>1</v>
      </c>
      <c r="M18" s="52">
        <v>1</v>
      </c>
      <c r="N18" s="52"/>
      <c r="O18" s="52">
        <v>0</v>
      </c>
      <c r="P18" s="52">
        <v>0</v>
      </c>
      <c r="Q18" s="52">
        <v>21</v>
      </c>
      <c r="R18" s="52"/>
      <c r="S18" s="52">
        <v>0</v>
      </c>
      <c r="T18" s="52">
        <v>0</v>
      </c>
      <c r="U18" s="52">
        <v>310</v>
      </c>
      <c r="V18" s="52">
        <f t="shared" si="0"/>
        <v>590226.20900000003</v>
      </c>
      <c r="W18" s="52">
        <f t="shared" si="1"/>
        <v>590226.20900000003</v>
      </c>
      <c r="X18" s="52">
        <v>0</v>
      </c>
      <c r="Y18" s="52">
        <v>0</v>
      </c>
      <c r="AA18" s="1" t="s">
        <v>175</v>
      </c>
      <c r="AB18" s="2">
        <v>2173008.3831424797</v>
      </c>
    </row>
    <row r="19" spans="1:28" x14ac:dyDescent="0.25">
      <c r="A19" s="52">
        <v>2008</v>
      </c>
      <c r="B19" s="52" t="s">
        <v>35</v>
      </c>
      <c r="C19" s="52" t="s">
        <v>136</v>
      </c>
      <c r="D19" s="52">
        <v>24123</v>
      </c>
      <c r="E19" s="52">
        <v>34216</v>
      </c>
      <c r="F19" s="52">
        <v>27</v>
      </c>
      <c r="G19" s="52" t="s">
        <v>120</v>
      </c>
      <c r="H19" s="52">
        <v>2097472</v>
      </c>
      <c r="I19" s="52" t="s">
        <v>90</v>
      </c>
      <c r="J19" s="52" t="s">
        <v>71</v>
      </c>
      <c r="K19" s="52">
        <v>0.99772000000000005</v>
      </c>
      <c r="L19" s="52">
        <v>1</v>
      </c>
      <c r="M19" s="52">
        <v>1</v>
      </c>
      <c r="N19" s="52"/>
      <c r="O19" s="52">
        <v>0</v>
      </c>
      <c r="P19" s="52">
        <v>0</v>
      </c>
      <c r="Q19" s="52">
        <v>21</v>
      </c>
      <c r="R19" s="52"/>
      <c r="S19" s="52">
        <v>0</v>
      </c>
      <c r="T19" s="52">
        <v>0</v>
      </c>
      <c r="U19" s="52">
        <v>310</v>
      </c>
      <c r="V19" s="52">
        <f t="shared" si="0"/>
        <v>2092689.7638400001</v>
      </c>
      <c r="W19" s="52">
        <f t="shared" si="1"/>
        <v>2092689.7638400001</v>
      </c>
      <c r="X19" s="52">
        <v>0</v>
      </c>
      <c r="Y19" s="52">
        <v>0</v>
      </c>
      <c r="AA19" s="1" t="s">
        <v>176</v>
      </c>
      <c r="AB19" s="2">
        <v>4379911.8783640228</v>
      </c>
    </row>
    <row r="20" spans="1:28" x14ac:dyDescent="0.25">
      <c r="A20" s="52">
        <v>2008</v>
      </c>
      <c r="B20" s="52" t="s">
        <v>35</v>
      </c>
      <c r="C20" s="52" t="s">
        <v>136</v>
      </c>
      <c r="D20" s="52">
        <v>24123</v>
      </c>
      <c r="E20" s="52">
        <v>34216</v>
      </c>
      <c r="F20" s="52">
        <v>27</v>
      </c>
      <c r="G20" s="52" t="s">
        <v>120</v>
      </c>
      <c r="H20" s="52">
        <v>2093241</v>
      </c>
      <c r="I20" s="52" t="s">
        <v>90</v>
      </c>
      <c r="J20" s="52" t="s">
        <v>71</v>
      </c>
      <c r="K20" s="52">
        <v>0.99772000000000005</v>
      </c>
      <c r="L20" s="52">
        <v>1</v>
      </c>
      <c r="M20" s="52">
        <v>1</v>
      </c>
      <c r="N20" s="52"/>
      <c r="O20" s="52">
        <v>0</v>
      </c>
      <c r="P20" s="52">
        <v>0</v>
      </c>
      <c r="Q20" s="52">
        <v>21</v>
      </c>
      <c r="R20" s="52"/>
      <c r="S20" s="52">
        <v>0</v>
      </c>
      <c r="T20" s="52">
        <v>0</v>
      </c>
      <c r="U20" s="52">
        <v>310</v>
      </c>
      <c r="V20" s="52">
        <f t="shared" si="0"/>
        <v>2088468.4105200002</v>
      </c>
      <c r="W20" s="52">
        <f t="shared" si="1"/>
        <v>2088468.4105200002</v>
      </c>
      <c r="X20" s="52">
        <v>0</v>
      </c>
      <c r="Y20" s="52">
        <v>0</v>
      </c>
      <c r="AA20" s="1" t="s">
        <v>179</v>
      </c>
      <c r="AB20" s="2">
        <v>396996.79135282326</v>
      </c>
    </row>
    <row r="21" spans="1:28" x14ac:dyDescent="0.25">
      <c r="A21" s="52">
        <v>2008</v>
      </c>
      <c r="B21" s="52" t="s">
        <v>35</v>
      </c>
      <c r="C21" s="52" t="s">
        <v>136</v>
      </c>
      <c r="D21" s="52">
        <v>24123</v>
      </c>
      <c r="E21" s="52">
        <v>34216</v>
      </c>
      <c r="F21" s="52">
        <v>27</v>
      </c>
      <c r="G21" s="52" t="s">
        <v>120</v>
      </c>
      <c r="H21" s="52">
        <v>842015</v>
      </c>
      <c r="I21" s="52" t="s">
        <v>90</v>
      </c>
      <c r="J21" s="52" t="s">
        <v>71</v>
      </c>
      <c r="K21" s="52">
        <v>0.99772000000000005</v>
      </c>
      <c r="L21" s="52">
        <v>1</v>
      </c>
      <c r="M21" s="52">
        <v>1</v>
      </c>
      <c r="N21" s="52"/>
      <c r="O21" s="52">
        <v>0</v>
      </c>
      <c r="P21" s="52">
        <v>0</v>
      </c>
      <c r="Q21" s="52">
        <v>21</v>
      </c>
      <c r="R21" s="52"/>
      <c r="S21" s="52">
        <v>0</v>
      </c>
      <c r="T21" s="52">
        <v>0</v>
      </c>
      <c r="U21" s="52">
        <v>310</v>
      </c>
      <c r="V21" s="52">
        <f t="shared" si="0"/>
        <v>840095.2058</v>
      </c>
      <c r="W21" s="52">
        <f t="shared" si="1"/>
        <v>840095.2058</v>
      </c>
      <c r="X21" s="52">
        <v>0</v>
      </c>
      <c r="Y21" s="52">
        <v>0</v>
      </c>
      <c r="AA21" s="1" t="s">
        <v>177</v>
      </c>
      <c r="AB21" s="2">
        <v>1163819.8</v>
      </c>
    </row>
    <row r="22" spans="1:28" x14ac:dyDescent="0.25">
      <c r="A22" s="52">
        <v>2008</v>
      </c>
      <c r="B22" s="52" t="s">
        <v>35</v>
      </c>
      <c r="C22" s="52" t="s">
        <v>136</v>
      </c>
      <c r="D22" s="52">
        <v>24123</v>
      </c>
      <c r="E22" s="52">
        <v>34216</v>
      </c>
      <c r="F22" s="52">
        <v>27</v>
      </c>
      <c r="G22" s="52" t="s">
        <v>120</v>
      </c>
      <c r="H22" s="52">
        <v>1740045</v>
      </c>
      <c r="I22" s="52" t="s">
        <v>90</v>
      </c>
      <c r="J22" s="52" t="s">
        <v>71</v>
      </c>
      <c r="K22" s="52">
        <v>0.99772000000000005</v>
      </c>
      <c r="L22" s="52">
        <v>1</v>
      </c>
      <c r="M22" s="52">
        <v>1</v>
      </c>
      <c r="N22" s="52"/>
      <c r="O22" s="52">
        <v>0</v>
      </c>
      <c r="P22" s="52">
        <v>0</v>
      </c>
      <c r="Q22" s="52">
        <v>21</v>
      </c>
      <c r="R22" s="52"/>
      <c r="S22" s="52">
        <v>0</v>
      </c>
      <c r="T22" s="52">
        <v>0</v>
      </c>
      <c r="U22" s="52">
        <v>310</v>
      </c>
      <c r="V22" s="52">
        <f t="shared" si="0"/>
        <v>1736077.6974000002</v>
      </c>
      <c r="W22" s="52">
        <f t="shared" si="1"/>
        <v>1736077.6974000002</v>
      </c>
      <c r="X22" s="52">
        <v>0</v>
      </c>
      <c r="Y22" s="52">
        <v>0</v>
      </c>
      <c r="AA22" s="1" t="s">
        <v>178</v>
      </c>
      <c r="AB22" s="2">
        <v>346854</v>
      </c>
    </row>
    <row r="23" spans="1:28" x14ac:dyDescent="0.25">
      <c r="A23" s="52">
        <v>2008</v>
      </c>
      <c r="B23" s="52" t="s">
        <v>35</v>
      </c>
      <c r="C23" s="52" t="s">
        <v>136</v>
      </c>
      <c r="D23" s="52">
        <v>24123</v>
      </c>
      <c r="E23" s="52">
        <v>34216</v>
      </c>
      <c r="F23" s="52">
        <v>27</v>
      </c>
      <c r="G23" s="52" t="s">
        <v>120</v>
      </c>
      <c r="H23" s="52">
        <v>264656</v>
      </c>
      <c r="I23" s="52" t="s">
        <v>90</v>
      </c>
      <c r="J23" s="52" t="s">
        <v>71</v>
      </c>
      <c r="K23" s="52">
        <v>0.99772000000000005</v>
      </c>
      <c r="L23" s="52">
        <v>1</v>
      </c>
      <c r="M23" s="52">
        <v>1</v>
      </c>
      <c r="N23" s="52"/>
      <c r="O23" s="52">
        <v>0</v>
      </c>
      <c r="P23" s="52">
        <v>0</v>
      </c>
      <c r="Q23" s="52">
        <v>21</v>
      </c>
      <c r="R23" s="52"/>
      <c r="S23" s="52">
        <v>0</v>
      </c>
      <c r="T23" s="52">
        <v>0</v>
      </c>
      <c r="U23" s="52">
        <v>310</v>
      </c>
      <c r="V23" s="52">
        <f t="shared" si="0"/>
        <v>264052.58432000002</v>
      </c>
      <c r="W23" s="52">
        <f t="shared" si="1"/>
        <v>264052.58432000002</v>
      </c>
      <c r="X23" s="52">
        <v>0</v>
      </c>
      <c r="Y23" s="52">
        <v>0</v>
      </c>
      <c r="AA23" s="1" t="s">
        <v>142</v>
      </c>
      <c r="AB23" s="2">
        <v>42530752.808725104</v>
      </c>
    </row>
    <row r="24" spans="1:28" x14ac:dyDescent="0.25">
      <c r="A24" s="52">
        <v>2008</v>
      </c>
      <c r="B24" s="52" t="s">
        <v>35</v>
      </c>
      <c r="C24" s="52" t="s">
        <v>136</v>
      </c>
      <c r="D24" s="52">
        <v>24123</v>
      </c>
      <c r="E24" s="52">
        <v>34216</v>
      </c>
      <c r="F24" s="52">
        <v>27</v>
      </c>
      <c r="G24" s="52" t="s">
        <v>120</v>
      </c>
      <c r="H24" s="52">
        <v>1214722</v>
      </c>
      <c r="I24" s="52" t="s">
        <v>90</v>
      </c>
      <c r="J24" s="52" t="s">
        <v>71</v>
      </c>
      <c r="K24" s="52">
        <v>0.99772000000000005</v>
      </c>
      <c r="L24" s="52">
        <v>1</v>
      </c>
      <c r="M24" s="52">
        <v>1</v>
      </c>
      <c r="N24" s="52"/>
      <c r="O24" s="52">
        <v>0</v>
      </c>
      <c r="P24" s="52">
        <v>0</v>
      </c>
      <c r="Q24" s="52">
        <v>21</v>
      </c>
      <c r="R24" s="52"/>
      <c r="S24" s="52">
        <v>0</v>
      </c>
      <c r="T24" s="52">
        <v>0</v>
      </c>
      <c r="U24" s="52">
        <v>310</v>
      </c>
      <c r="V24" s="52">
        <f t="shared" si="0"/>
        <v>1211952.4338400001</v>
      </c>
      <c r="W24" s="52">
        <f t="shared" si="1"/>
        <v>1211952.4338400001</v>
      </c>
      <c r="X24" s="52">
        <v>0</v>
      </c>
      <c r="Y24" s="52">
        <v>0</v>
      </c>
    </row>
    <row r="25" spans="1:28" x14ac:dyDescent="0.25">
      <c r="A25" s="52">
        <v>2008</v>
      </c>
      <c r="B25" s="52" t="s">
        <v>35</v>
      </c>
      <c r="C25" s="52" t="s">
        <v>136</v>
      </c>
      <c r="D25" s="52">
        <v>24123</v>
      </c>
      <c r="E25" s="52">
        <v>34216</v>
      </c>
      <c r="F25" s="52">
        <v>27</v>
      </c>
      <c r="G25" s="52" t="s">
        <v>120</v>
      </c>
      <c r="H25" s="52">
        <v>1073060</v>
      </c>
      <c r="I25" s="52" t="s">
        <v>90</v>
      </c>
      <c r="J25" s="52" t="s">
        <v>71</v>
      </c>
      <c r="K25" s="52">
        <v>0.99772000000000005</v>
      </c>
      <c r="L25" s="52">
        <v>1</v>
      </c>
      <c r="M25" s="52">
        <v>1</v>
      </c>
      <c r="N25" s="52"/>
      <c r="O25" s="52">
        <v>0</v>
      </c>
      <c r="P25" s="52">
        <v>0</v>
      </c>
      <c r="Q25" s="52">
        <v>21</v>
      </c>
      <c r="R25" s="52"/>
      <c r="S25" s="52">
        <v>0</v>
      </c>
      <c r="T25" s="52">
        <v>0</v>
      </c>
      <c r="U25" s="52">
        <v>310</v>
      </c>
      <c r="V25" s="52">
        <f t="shared" si="0"/>
        <v>1070613.4232000001</v>
      </c>
      <c r="W25" s="52">
        <f t="shared" si="1"/>
        <v>1070613.4232000001</v>
      </c>
      <c r="X25" s="52">
        <v>0</v>
      </c>
      <c r="Y25" s="52">
        <v>0</v>
      </c>
    </row>
    <row r="26" spans="1:28" x14ac:dyDescent="0.25">
      <c r="A26" s="52">
        <v>2008</v>
      </c>
      <c r="B26" s="52" t="s">
        <v>35</v>
      </c>
      <c r="C26" s="52" t="s">
        <v>136</v>
      </c>
      <c r="D26" s="52">
        <v>24123</v>
      </c>
      <c r="E26" s="52">
        <v>34216</v>
      </c>
      <c r="F26" s="52">
        <v>27</v>
      </c>
      <c r="G26" s="52" t="s">
        <v>120</v>
      </c>
      <c r="H26" s="52">
        <v>1110358</v>
      </c>
      <c r="I26" s="52" t="s">
        <v>90</v>
      </c>
      <c r="J26" s="52" t="s">
        <v>71</v>
      </c>
      <c r="K26" s="52">
        <v>0.99772000000000005</v>
      </c>
      <c r="L26" s="52">
        <v>1</v>
      </c>
      <c r="M26" s="52">
        <v>1</v>
      </c>
      <c r="N26" s="52"/>
      <c r="O26" s="52">
        <v>0</v>
      </c>
      <c r="P26" s="52">
        <v>0</v>
      </c>
      <c r="Q26" s="52">
        <v>21</v>
      </c>
      <c r="R26" s="52"/>
      <c r="S26" s="52">
        <v>0</v>
      </c>
      <c r="T26" s="52">
        <v>0</v>
      </c>
      <c r="U26" s="52">
        <v>310</v>
      </c>
      <c r="V26" s="52">
        <f t="shared" si="0"/>
        <v>1107826.3837600001</v>
      </c>
      <c r="W26" s="52">
        <f t="shared" si="1"/>
        <v>1107826.3837600001</v>
      </c>
      <c r="X26" s="52">
        <v>0</v>
      </c>
      <c r="Y26" s="52">
        <v>0</v>
      </c>
    </row>
    <row r="27" spans="1:28" x14ac:dyDescent="0.25">
      <c r="A27" s="52">
        <v>2008</v>
      </c>
      <c r="B27" s="52" t="s">
        <v>35</v>
      </c>
      <c r="C27" s="52" t="s">
        <v>136</v>
      </c>
      <c r="D27" s="52">
        <v>24123</v>
      </c>
      <c r="E27" s="52">
        <v>34216</v>
      </c>
      <c r="F27" s="52">
        <v>27</v>
      </c>
      <c r="G27" s="52" t="s">
        <v>120</v>
      </c>
      <c r="H27" s="52">
        <v>1252638</v>
      </c>
      <c r="I27" s="52" t="s">
        <v>90</v>
      </c>
      <c r="J27" s="52" t="s">
        <v>71</v>
      </c>
      <c r="K27" s="52">
        <v>0.99772000000000005</v>
      </c>
      <c r="L27" s="52">
        <v>1</v>
      </c>
      <c r="M27" s="52">
        <v>1</v>
      </c>
      <c r="N27" s="52"/>
      <c r="O27" s="52">
        <v>0</v>
      </c>
      <c r="P27" s="52">
        <v>0</v>
      </c>
      <c r="Q27" s="52">
        <v>21</v>
      </c>
      <c r="R27" s="52"/>
      <c r="S27" s="52">
        <v>0</v>
      </c>
      <c r="T27" s="52">
        <v>0</v>
      </c>
      <c r="U27" s="52">
        <v>310</v>
      </c>
      <c r="V27" s="52">
        <f t="shared" si="0"/>
        <v>1249781.98536</v>
      </c>
      <c r="W27" s="52">
        <f t="shared" si="1"/>
        <v>1249781.98536</v>
      </c>
      <c r="X27" s="52">
        <v>0</v>
      </c>
      <c r="Y27" s="52">
        <v>0</v>
      </c>
    </row>
    <row r="28" spans="1:28" x14ac:dyDescent="0.25">
      <c r="A28" s="52">
        <v>2008</v>
      </c>
      <c r="B28" s="52" t="s">
        <v>35</v>
      </c>
      <c r="C28" s="52" t="s">
        <v>136</v>
      </c>
      <c r="D28" s="52">
        <v>24123</v>
      </c>
      <c r="E28" s="52">
        <v>34216</v>
      </c>
      <c r="F28" s="52">
        <v>27</v>
      </c>
      <c r="G28" s="52" t="s">
        <v>120</v>
      </c>
      <c r="H28" s="52">
        <v>2756258</v>
      </c>
      <c r="I28" s="52" t="s">
        <v>90</v>
      </c>
      <c r="J28" s="52" t="s">
        <v>71</v>
      </c>
      <c r="K28" s="52">
        <v>0.99772000000000005</v>
      </c>
      <c r="L28" s="52">
        <v>1</v>
      </c>
      <c r="M28" s="52">
        <v>1</v>
      </c>
      <c r="N28" s="52"/>
      <c r="O28" s="52">
        <v>0</v>
      </c>
      <c r="P28" s="52">
        <v>0</v>
      </c>
      <c r="Q28" s="52">
        <v>21</v>
      </c>
      <c r="R28" s="52"/>
      <c r="S28" s="52">
        <v>0</v>
      </c>
      <c r="T28" s="52">
        <v>0</v>
      </c>
      <c r="U28" s="52">
        <v>310</v>
      </c>
      <c r="V28" s="52">
        <f t="shared" si="0"/>
        <v>2749973.7317600003</v>
      </c>
      <c r="W28" s="52">
        <f t="shared" si="1"/>
        <v>2749973.7317600003</v>
      </c>
      <c r="X28" s="52">
        <v>0</v>
      </c>
      <c r="Y28" s="52">
        <v>0</v>
      </c>
    </row>
    <row r="29" spans="1:28" x14ac:dyDescent="0.25">
      <c r="A29" s="52">
        <v>2008</v>
      </c>
      <c r="B29" s="52" t="s">
        <v>35</v>
      </c>
      <c r="C29" s="52" t="s">
        <v>136</v>
      </c>
      <c r="D29" s="52">
        <v>24123</v>
      </c>
      <c r="E29" s="52">
        <v>34216</v>
      </c>
      <c r="F29" s="52">
        <v>27</v>
      </c>
      <c r="G29" s="52" t="s">
        <v>120</v>
      </c>
      <c r="H29" s="52">
        <v>1085197</v>
      </c>
      <c r="I29" s="52" t="s">
        <v>90</v>
      </c>
      <c r="J29" s="52" t="s">
        <v>71</v>
      </c>
      <c r="K29" s="52">
        <v>0.99772000000000005</v>
      </c>
      <c r="L29" s="52">
        <v>1</v>
      </c>
      <c r="M29" s="52">
        <v>1</v>
      </c>
      <c r="N29" s="52"/>
      <c r="O29" s="52">
        <v>0</v>
      </c>
      <c r="P29" s="52">
        <v>0</v>
      </c>
      <c r="Q29" s="52">
        <v>21</v>
      </c>
      <c r="R29" s="52"/>
      <c r="S29" s="52">
        <v>0</v>
      </c>
      <c r="T29" s="52">
        <v>0</v>
      </c>
      <c r="U29" s="52">
        <v>310</v>
      </c>
      <c r="V29" s="52">
        <f t="shared" si="0"/>
        <v>1082722.7508400001</v>
      </c>
      <c r="W29" s="52">
        <f t="shared" si="1"/>
        <v>1082722.7508400001</v>
      </c>
      <c r="X29" s="52">
        <v>0</v>
      </c>
      <c r="Y29" s="52">
        <v>0</v>
      </c>
    </row>
    <row r="30" spans="1:28" x14ac:dyDescent="0.25">
      <c r="A30" s="52">
        <v>2008</v>
      </c>
      <c r="B30" s="52" t="s">
        <v>35</v>
      </c>
      <c r="C30" s="52" t="s">
        <v>136</v>
      </c>
      <c r="D30" s="52">
        <v>24123</v>
      </c>
      <c r="E30" s="52">
        <v>34216</v>
      </c>
      <c r="F30" s="52">
        <v>27</v>
      </c>
      <c r="G30" s="52" t="s">
        <v>120</v>
      </c>
      <c r="H30" s="52">
        <v>880991</v>
      </c>
      <c r="I30" s="52" t="s">
        <v>90</v>
      </c>
      <c r="J30" s="52" t="s">
        <v>71</v>
      </c>
      <c r="K30" s="52">
        <v>0.99772000000000005</v>
      </c>
      <c r="L30" s="52">
        <v>1</v>
      </c>
      <c r="M30" s="52">
        <v>1</v>
      </c>
      <c r="N30" s="52"/>
      <c r="O30" s="52">
        <v>0</v>
      </c>
      <c r="P30" s="52">
        <v>0</v>
      </c>
      <c r="Q30" s="52">
        <v>21</v>
      </c>
      <c r="R30" s="52"/>
      <c r="S30" s="52">
        <v>0</v>
      </c>
      <c r="T30" s="52">
        <v>0</v>
      </c>
      <c r="U30" s="52">
        <v>310</v>
      </c>
      <c r="V30" s="52">
        <f t="shared" si="0"/>
        <v>878982.34052000009</v>
      </c>
      <c r="W30" s="52">
        <f t="shared" si="1"/>
        <v>878982.34052000009</v>
      </c>
      <c r="X30" s="52">
        <v>0</v>
      </c>
      <c r="Y30" s="52">
        <v>0</v>
      </c>
    </row>
    <row r="31" spans="1:28" x14ac:dyDescent="0.25">
      <c r="A31" s="52">
        <v>2008</v>
      </c>
      <c r="B31" s="52" t="s">
        <v>35</v>
      </c>
      <c r="C31" s="52" t="s">
        <v>136</v>
      </c>
      <c r="D31" s="52">
        <v>24123</v>
      </c>
      <c r="E31" s="52">
        <v>34216</v>
      </c>
      <c r="F31" s="52">
        <v>27</v>
      </c>
      <c r="G31" s="52" t="s">
        <v>120</v>
      </c>
      <c r="H31" s="52">
        <v>201123</v>
      </c>
      <c r="I31" s="52" t="s">
        <v>90</v>
      </c>
      <c r="J31" s="52" t="s">
        <v>71</v>
      </c>
      <c r="K31" s="52">
        <v>0.99772000000000005</v>
      </c>
      <c r="L31" s="52">
        <v>1</v>
      </c>
      <c r="M31" s="52">
        <v>1</v>
      </c>
      <c r="N31" s="52"/>
      <c r="O31" s="52">
        <v>0</v>
      </c>
      <c r="P31" s="52">
        <v>0</v>
      </c>
      <c r="Q31" s="52">
        <v>21</v>
      </c>
      <c r="R31" s="52"/>
      <c r="S31" s="52">
        <v>0</v>
      </c>
      <c r="T31" s="52">
        <v>0</v>
      </c>
      <c r="U31" s="52">
        <v>310</v>
      </c>
      <c r="V31" s="52">
        <f t="shared" si="0"/>
        <v>200664.43956</v>
      </c>
      <c r="W31" s="52">
        <f t="shared" si="1"/>
        <v>200664.43956</v>
      </c>
      <c r="X31" s="52">
        <v>0</v>
      </c>
      <c r="Y31" s="52">
        <v>0</v>
      </c>
    </row>
    <row r="32" spans="1:28" x14ac:dyDescent="0.25">
      <c r="A32" s="52">
        <v>2008</v>
      </c>
      <c r="B32" s="52" t="s">
        <v>35</v>
      </c>
      <c r="C32" s="52" t="s">
        <v>136</v>
      </c>
      <c r="D32" s="52">
        <v>24123</v>
      </c>
      <c r="E32" s="52">
        <v>34216</v>
      </c>
      <c r="F32" s="52">
        <v>27</v>
      </c>
      <c r="G32" s="52" t="s">
        <v>120</v>
      </c>
      <c r="H32" s="52">
        <v>1914381</v>
      </c>
      <c r="I32" s="52" t="s">
        <v>90</v>
      </c>
      <c r="J32" s="52" t="s">
        <v>71</v>
      </c>
      <c r="K32" s="52">
        <v>0.99772000000000005</v>
      </c>
      <c r="L32" s="52">
        <v>1</v>
      </c>
      <c r="M32" s="52">
        <v>1</v>
      </c>
      <c r="N32" s="52"/>
      <c r="O32" s="52">
        <v>0</v>
      </c>
      <c r="P32" s="52">
        <v>0</v>
      </c>
      <c r="Q32" s="52">
        <v>21</v>
      </c>
      <c r="R32" s="52"/>
      <c r="S32" s="52">
        <v>0</v>
      </c>
      <c r="T32" s="52">
        <v>0</v>
      </c>
      <c r="U32" s="52">
        <v>310</v>
      </c>
      <c r="V32" s="52">
        <f t="shared" si="0"/>
        <v>1910016.21132</v>
      </c>
      <c r="W32" s="52">
        <f t="shared" si="1"/>
        <v>1910016.21132</v>
      </c>
      <c r="X32" s="52">
        <v>0</v>
      </c>
      <c r="Y32" s="52">
        <v>0</v>
      </c>
    </row>
    <row r="33" spans="1:25" x14ac:dyDescent="0.25">
      <c r="A33" s="52">
        <v>2008</v>
      </c>
      <c r="B33" s="52" t="s">
        <v>35</v>
      </c>
      <c r="C33" s="52" t="s">
        <v>136</v>
      </c>
      <c r="D33" s="52">
        <v>24123</v>
      </c>
      <c r="E33" s="52">
        <v>34216</v>
      </c>
      <c r="F33" s="52">
        <v>27</v>
      </c>
      <c r="G33" s="52" t="s">
        <v>120</v>
      </c>
      <c r="H33" s="52">
        <v>1582911</v>
      </c>
      <c r="I33" s="52" t="s">
        <v>90</v>
      </c>
      <c r="J33" s="52" t="s">
        <v>71</v>
      </c>
      <c r="K33" s="52">
        <v>0.99772000000000005</v>
      </c>
      <c r="L33" s="52">
        <v>1</v>
      </c>
      <c r="M33" s="52">
        <v>1</v>
      </c>
      <c r="N33" s="52"/>
      <c r="O33" s="52">
        <v>0</v>
      </c>
      <c r="P33" s="52">
        <v>0</v>
      </c>
      <c r="Q33" s="52">
        <v>21</v>
      </c>
      <c r="R33" s="52"/>
      <c r="S33" s="52">
        <v>0</v>
      </c>
      <c r="T33" s="52">
        <v>0</v>
      </c>
      <c r="U33" s="52">
        <v>310</v>
      </c>
      <c r="V33" s="52">
        <f t="shared" si="0"/>
        <v>1579301.9629200001</v>
      </c>
      <c r="W33" s="52">
        <f t="shared" si="1"/>
        <v>1579301.9629200001</v>
      </c>
      <c r="X33" s="52">
        <v>0</v>
      </c>
      <c r="Y33" s="52">
        <v>0</v>
      </c>
    </row>
    <row r="34" spans="1:25" x14ac:dyDescent="0.25">
      <c r="A34" s="52">
        <v>2008</v>
      </c>
      <c r="B34" s="52" t="s">
        <v>35</v>
      </c>
      <c r="C34" s="52" t="s">
        <v>136</v>
      </c>
      <c r="D34" s="52">
        <v>24123</v>
      </c>
      <c r="E34" s="52">
        <v>34216</v>
      </c>
      <c r="F34" s="52">
        <v>27</v>
      </c>
      <c r="G34" s="52" t="s">
        <v>120</v>
      </c>
      <c r="H34" s="52">
        <v>1192303</v>
      </c>
      <c r="I34" s="52" t="s">
        <v>90</v>
      </c>
      <c r="J34" s="52" t="s">
        <v>71</v>
      </c>
      <c r="K34" s="52">
        <v>0.99772000000000005</v>
      </c>
      <c r="L34" s="52">
        <v>1</v>
      </c>
      <c r="M34" s="52">
        <v>1</v>
      </c>
      <c r="N34" s="52"/>
      <c r="O34" s="52">
        <v>0</v>
      </c>
      <c r="P34" s="52">
        <v>0</v>
      </c>
      <c r="Q34" s="52">
        <v>21</v>
      </c>
      <c r="R34" s="52"/>
      <c r="S34" s="52">
        <v>0</v>
      </c>
      <c r="T34" s="52">
        <v>0</v>
      </c>
      <c r="U34" s="52">
        <v>310</v>
      </c>
      <c r="V34" s="52">
        <f t="shared" si="0"/>
        <v>1189584.5491600002</v>
      </c>
      <c r="W34" s="52">
        <f t="shared" si="1"/>
        <v>1189584.5491600002</v>
      </c>
      <c r="X34" s="52">
        <v>0</v>
      </c>
      <c r="Y34" s="52">
        <v>0</v>
      </c>
    </row>
    <row r="35" spans="1:25" x14ac:dyDescent="0.25">
      <c r="A35" s="52">
        <v>2008</v>
      </c>
      <c r="B35" s="52" t="s">
        <v>35</v>
      </c>
      <c r="C35" s="52" t="s">
        <v>136</v>
      </c>
      <c r="D35" s="52">
        <v>24123</v>
      </c>
      <c r="E35" s="52">
        <v>34216</v>
      </c>
      <c r="F35" s="52">
        <v>27</v>
      </c>
      <c r="G35" s="52" t="s">
        <v>120</v>
      </c>
      <c r="H35" s="52">
        <v>436567</v>
      </c>
      <c r="I35" s="52" t="s">
        <v>90</v>
      </c>
      <c r="J35" s="52" t="s">
        <v>71</v>
      </c>
      <c r="K35" s="52">
        <v>0.99772000000000005</v>
      </c>
      <c r="L35" s="52">
        <v>1</v>
      </c>
      <c r="M35" s="52">
        <v>1</v>
      </c>
      <c r="N35" s="52"/>
      <c r="O35" s="52">
        <v>0</v>
      </c>
      <c r="P35" s="52">
        <v>0</v>
      </c>
      <c r="Q35" s="52">
        <v>21</v>
      </c>
      <c r="R35" s="52"/>
      <c r="S35" s="52">
        <v>0</v>
      </c>
      <c r="T35" s="52">
        <v>0</v>
      </c>
      <c r="U35" s="52">
        <v>310</v>
      </c>
      <c r="V35" s="52">
        <f t="shared" si="0"/>
        <v>435571.62724</v>
      </c>
      <c r="W35" s="52">
        <f t="shared" si="1"/>
        <v>435571.62724</v>
      </c>
      <c r="X35" s="52">
        <v>0</v>
      </c>
      <c r="Y35" s="52">
        <v>0</v>
      </c>
    </row>
    <row r="36" spans="1:25" x14ac:dyDescent="0.25">
      <c r="A36" s="52">
        <v>2008</v>
      </c>
      <c r="B36" s="52" t="s">
        <v>104</v>
      </c>
      <c r="C36" s="52" t="s">
        <v>178</v>
      </c>
      <c r="D36" s="52">
        <v>27110</v>
      </c>
      <c r="E36" s="52">
        <v>71116</v>
      </c>
      <c r="F36" s="52">
        <v>27</v>
      </c>
      <c r="G36" s="52" t="s">
        <v>120</v>
      </c>
      <c r="H36" s="52">
        <v>1785</v>
      </c>
      <c r="I36" s="52" t="s">
        <v>90</v>
      </c>
      <c r="J36" s="52" t="s">
        <v>71</v>
      </c>
      <c r="K36" s="52">
        <v>1.5</v>
      </c>
      <c r="L36" s="52">
        <v>1</v>
      </c>
      <c r="M36" s="52">
        <v>1</v>
      </c>
      <c r="N36" s="52" t="s">
        <v>73</v>
      </c>
      <c r="O36" s="52">
        <v>0</v>
      </c>
      <c r="P36" s="52">
        <v>1</v>
      </c>
      <c r="Q36" s="52">
        <v>21</v>
      </c>
      <c r="R36" s="52"/>
      <c r="S36" s="52">
        <v>0</v>
      </c>
      <c r="T36" s="52">
        <v>0</v>
      </c>
      <c r="U36" s="52">
        <v>310</v>
      </c>
      <c r="V36" s="52">
        <f t="shared" si="0"/>
        <v>2677.5</v>
      </c>
      <c r="W36" s="52">
        <f t="shared" si="1"/>
        <v>2677.5</v>
      </c>
      <c r="X36" s="52">
        <f t="shared" ref="X36:X76" si="2">(V36-((K36*H36*L36*M36)+(S36*H36*T36*U36)))/Q36</f>
        <v>0</v>
      </c>
      <c r="Y36" s="52">
        <v>0</v>
      </c>
    </row>
    <row r="37" spans="1:25" x14ac:dyDescent="0.25">
      <c r="A37" s="52">
        <v>2008</v>
      </c>
      <c r="B37" s="52" t="s">
        <v>104</v>
      </c>
      <c r="C37" s="52" t="s">
        <v>178</v>
      </c>
      <c r="D37" s="52">
        <v>27110</v>
      </c>
      <c r="E37" s="52">
        <v>71116</v>
      </c>
      <c r="F37" s="52">
        <v>27</v>
      </c>
      <c r="G37" s="52" t="s">
        <v>120</v>
      </c>
      <c r="H37" s="52">
        <v>22514</v>
      </c>
      <c r="I37" s="52" t="s">
        <v>90</v>
      </c>
      <c r="J37" s="52" t="s">
        <v>71</v>
      </c>
      <c r="K37" s="52">
        <v>1.5</v>
      </c>
      <c r="L37" s="52">
        <v>1</v>
      </c>
      <c r="M37" s="52">
        <v>1</v>
      </c>
      <c r="N37" s="52" t="s">
        <v>73</v>
      </c>
      <c r="O37" s="52">
        <v>0</v>
      </c>
      <c r="P37" s="52">
        <v>1</v>
      </c>
      <c r="Q37" s="52">
        <v>21</v>
      </c>
      <c r="R37" s="52"/>
      <c r="S37" s="52">
        <v>0</v>
      </c>
      <c r="T37" s="52">
        <v>0</v>
      </c>
      <c r="U37" s="52">
        <v>310</v>
      </c>
      <c r="V37" s="52">
        <f t="shared" si="0"/>
        <v>33771</v>
      </c>
      <c r="W37" s="52">
        <f t="shared" si="1"/>
        <v>33771</v>
      </c>
      <c r="X37" s="52">
        <f t="shared" si="2"/>
        <v>0</v>
      </c>
      <c r="Y37" s="52">
        <v>0</v>
      </c>
    </row>
    <row r="38" spans="1:25" x14ac:dyDescent="0.25">
      <c r="A38" s="52">
        <v>2008</v>
      </c>
      <c r="B38" s="52" t="s">
        <v>104</v>
      </c>
      <c r="C38" s="52" t="s">
        <v>178</v>
      </c>
      <c r="D38" s="52">
        <v>27110</v>
      </c>
      <c r="E38" s="52">
        <v>71116</v>
      </c>
      <c r="F38" s="52">
        <v>27</v>
      </c>
      <c r="G38" s="52" t="s">
        <v>120</v>
      </c>
      <c r="H38" s="52">
        <v>68750</v>
      </c>
      <c r="I38" s="52" t="s">
        <v>90</v>
      </c>
      <c r="J38" s="52" t="s">
        <v>71</v>
      </c>
      <c r="K38" s="52">
        <v>1.5</v>
      </c>
      <c r="L38" s="52">
        <v>1</v>
      </c>
      <c r="M38" s="52">
        <v>1</v>
      </c>
      <c r="N38" s="52" t="s">
        <v>73</v>
      </c>
      <c r="O38" s="52">
        <v>0</v>
      </c>
      <c r="P38" s="52">
        <v>1</v>
      </c>
      <c r="Q38" s="52">
        <v>21</v>
      </c>
      <c r="R38" s="52"/>
      <c r="S38" s="52">
        <v>0</v>
      </c>
      <c r="T38" s="52">
        <v>0</v>
      </c>
      <c r="U38" s="52">
        <v>310</v>
      </c>
      <c r="V38" s="52">
        <f t="shared" si="0"/>
        <v>103125</v>
      </c>
      <c r="W38" s="52">
        <f t="shared" si="1"/>
        <v>103125</v>
      </c>
      <c r="X38" s="52">
        <f t="shared" si="2"/>
        <v>0</v>
      </c>
      <c r="Y38" s="52">
        <v>0</v>
      </c>
    </row>
    <row r="39" spans="1:25" x14ac:dyDescent="0.25">
      <c r="A39" s="52">
        <v>2008</v>
      </c>
      <c r="B39" s="52" t="s">
        <v>104</v>
      </c>
      <c r="C39" s="52" t="s">
        <v>178</v>
      </c>
      <c r="D39" s="52">
        <v>27110</v>
      </c>
      <c r="E39" s="52">
        <v>71116</v>
      </c>
      <c r="F39" s="52">
        <v>27</v>
      </c>
      <c r="G39" s="52" t="s">
        <v>120</v>
      </c>
      <c r="H39" s="52">
        <v>17836</v>
      </c>
      <c r="I39" s="52" t="s">
        <v>90</v>
      </c>
      <c r="J39" s="52" t="s">
        <v>71</v>
      </c>
      <c r="K39" s="52">
        <v>1.5</v>
      </c>
      <c r="L39" s="52">
        <v>1</v>
      </c>
      <c r="M39" s="52">
        <v>1</v>
      </c>
      <c r="N39" s="52" t="s">
        <v>73</v>
      </c>
      <c r="O39" s="52">
        <v>0</v>
      </c>
      <c r="P39" s="52">
        <v>1</v>
      </c>
      <c r="Q39" s="52">
        <v>21</v>
      </c>
      <c r="R39" s="52"/>
      <c r="S39" s="52">
        <v>0</v>
      </c>
      <c r="T39" s="52">
        <v>0</v>
      </c>
      <c r="U39" s="52">
        <v>310</v>
      </c>
      <c r="V39" s="52">
        <f t="shared" si="0"/>
        <v>26754</v>
      </c>
      <c r="W39" s="52">
        <f t="shared" si="1"/>
        <v>26754</v>
      </c>
      <c r="X39" s="52">
        <f t="shared" si="2"/>
        <v>0</v>
      </c>
      <c r="Y39" s="52">
        <v>0</v>
      </c>
    </row>
    <row r="40" spans="1:25" x14ac:dyDescent="0.25">
      <c r="A40" s="52">
        <v>2008</v>
      </c>
      <c r="B40" s="52" t="s">
        <v>104</v>
      </c>
      <c r="C40" s="52" t="s">
        <v>178</v>
      </c>
      <c r="D40" s="52">
        <v>27110</v>
      </c>
      <c r="E40" s="52">
        <v>71116</v>
      </c>
      <c r="F40" s="52">
        <v>27</v>
      </c>
      <c r="G40" s="52" t="s">
        <v>120</v>
      </c>
      <c r="H40" s="52">
        <v>4655</v>
      </c>
      <c r="I40" s="52" t="s">
        <v>90</v>
      </c>
      <c r="J40" s="52" t="s">
        <v>71</v>
      </c>
      <c r="K40" s="52">
        <v>1.5</v>
      </c>
      <c r="L40" s="52">
        <v>1</v>
      </c>
      <c r="M40" s="52">
        <v>1</v>
      </c>
      <c r="N40" s="52" t="s">
        <v>73</v>
      </c>
      <c r="O40" s="52">
        <v>0</v>
      </c>
      <c r="P40" s="52">
        <v>1</v>
      </c>
      <c r="Q40" s="52">
        <v>21</v>
      </c>
      <c r="R40" s="52"/>
      <c r="S40" s="52">
        <v>0</v>
      </c>
      <c r="T40" s="52">
        <v>0</v>
      </c>
      <c r="U40" s="52">
        <v>310</v>
      </c>
      <c r="V40" s="52">
        <f t="shared" si="0"/>
        <v>6982.5</v>
      </c>
      <c r="W40" s="52">
        <f t="shared" si="1"/>
        <v>6982.5</v>
      </c>
      <c r="X40" s="52">
        <f t="shared" si="2"/>
        <v>0</v>
      </c>
      <c r="Y40" s="52">
        <v>0</v>
      </c>
    </row>
    <row r="41" spans="1:25" x14ac:dyDescent="0.25">
      <c r="A41" s="52">
        <v>2008</v>
      </c>
      <c r="B41" s="52" t="s">
        <v>104</v>
      </c>
      <c r="C41" s="52" t="s">
        <v>178</v>
      </c>
      <c r="D41" s="52">
        <v>27110</v>
      </c>
      <c r="E41" s="52">
        <v>71116</v>
      </c>
      <c r="F41" s="52">
        <v>27</v>
      </c>
      <c r="G41" s="52" t="s">
        <v>120</v>
      </c>
      <c r="H41" s="52">
        <v>2</v>
      </c>
      <c r="I41" s="52" t="s">
        <v>90</v>
      </c>
      <c r="J41" s="52" t="s">
        <v>71</v>
      </c>
      <c r="K41" s="52">
        <v>1.5</v>
      </c>
      <c r="L41" s="52">
        <v>1</v>
      </c>
      <c r="M41" s="52">
        <v>1</v>
      </c>
      <c r="N41" s="52" t="s">
        <v>73</v>
      </c>
      <c r="O41" s="52">
        <v>0</v>
      </c>
      <c r="P41" s="52">
        <v>1</v>
      </c>
      <c r="Q41" s="52">
        <v>21</v>
      </c>
      <c r="R41" s="52"/>
      <c r="S41" s="52">
        <v>0</v>
      </c>
      <c r="T41" s="52">
        <v>0</v>
      </c>
      <c r="U41" s="52">
        <v>310</v>
      </c>
      <c r="V41" s="52">
        <f t="shared" si="0"/>
        <v>3</v>
      </c>
      <c r="W41" s="52">
        <f t="shared" si="1"/>
        <v>3</v>
      </c>
      <c r="X41" s="52">
        <f t="shared" si="2"/>
        <v>0</v>
      </c>
      <c r="Y41" s="52">
        <v>0</v>
      </c>
    </row>
    <row r="42" spans="1:25" x14ac:dyDescent="0.25">
      <c r="A42" s="52">
        <v>2008</v>
      </c>
      <c r="B42" s="52" t="s">
        <v>104</v>
      </c>
      <c r="C42" s="52" t="s">
        <v>178</v>
      </c>
      <c r="D42" s="52">
        <v>27110</v>
      </c>
      <c r="E42" s="52">
        <v>71116</v>
      </c>
      <c r="F42" s="52">
        <v>27</v>
      </c>
      <c r="G42" s="52" t="s">
        <v>120</v>
      </c>
      <c r="H42" s="52">
        <v>16297</v>
      </c>
      <c r="I42" s="52" t="s">
        <v>90</v>
      </c>
      <c r="J42" s="52" t="s">
        <v>71</v>
      </c>
      <c r="K42" s="52">
        <v>1.5</v>
      </c>
      <c r="L42" s="52">
        <v>1</v>
      </c>
      <c r="M42" s="52">
        <v>1</v>
      </c>
      <c r="N42" s="52" t="s">
        <v>73</v>
      </c>
      <c r="O42" s="52">
        <v>0</v>
      </c>
      <c r="P42" s="52">
        <v>1</v>
      </c>
      <c r="Q42" s="52">
        <v>21</v>
      </c>
      <c r="R42" s="52"/>
      <c r="S42" s="52">
        <v>0</v>
      </c>
      <c r="T42" s="52">
        <v>0</v>
      </c>
      <c r="U42" s="52">
        <v>310</v>
      </c>
      <c r="V42" s="52">
        <f t="shared" si="0"/>
        <v>24445.5</v>
      </c>
      <c r="W42" s="52">
        <f t="shared" si="1"/>
        <v>24445.5</v>
      </c>
      <c r="X42" s="52">
        <f t="shared" si="2"/>
        <v>0</v>
      </c>
      <c r="Y42" s="52">
        <v>0</v>
      </c>
    </row>
    <row r="43" spans="1:25" x14ac:dyDescent="0.25">
      <c r="A43" s="52">
        <v>2008</v>
      </c>
      <c r="B43" s="52" t="s">
        <v>104</v>
      </c>
      <c r="C43" s="52" t="s">
        <v>178</v>
      </c>
      <c r="D43" s="52">
        <v>27110</v>
      </c>
      <c r="E43" s="52">
        <v>71116</v>
      </c>
      <c r="F43" s="52">
        <v>27</v>
      </c>
      <c r="G43" s="52" t="s">
        <v>120</v>
      </c>
      <c r="H43" s="52">
        <v>14817</v>
      </c>
      <c r="I43" s="52" t="s">
        <v>90</v>
      </c>
      <c r="J43" s="52" t="s">
        <v>71</v>
      </c>
      <c r="K43" s="52">
        <v>1.5</v>
      </c>
      <c r="L43" s="52">
        <v>1</v>
      </c>
      <c r="M43" s="52">
        <v>1</v>
      </c>
      <c r="N43" s="52" t="s">
        <v>73</v>
      </c>
      <c r="O43" s="52">
        <v>0</v>
      </c>
      <c r="P43" s="52">
        <v>1</v>
      </c>
      <c r="Q43" s="52">
        <v>21</v>
      </c>
      <c r="R43" s="52"/>
      <c r="S43" s="52">
        <v>0</v>
      </c>
      <c r="T43" s="52">
        <v>0</v>
      </c>
      <c r="U43" s="52">
        <v>310</v>
      </c>
      <c r="V43" s="52">
        <f t="shared" si="0"/>
        <v>22225.5</v>
      </c>
      <c r="W43" s="52">
        <f t="shared" si="1"/>
        <v>22225.5</v>
      </c>
      <c r="X43" s="52">
        <f t="shared" si="2"/>
        <v>0</v>
      </c>
      <c r="Y43" s="52">
        <v>0</v>
      </c>
    </row>
    <row r="44" spans="1:25" x14ac:dyDescent="0.25">
      <c r="A44" s="52">
        <v>2008</v>
      </c>
      <c r="B44" s="52" t="s">
        <v>104</v>
      </c>
      <c r="C44" s="52" t="s">
        <v>178</v>
      </c>
      <c r="D44" s="52">
        <v>27110</v>
      </c>
      <c r="E44" s="52">
        <v>71116</v>
      </c>
      <c r="F44" s="52">
        <v>27</v>
      </c>
      <c r="G44" s="52" t="s">
        <v>120</v>
      </c>
      <c r="H44" s="52">
        <v>1570</v>
      </c>
      <c r="I44" s="52" t="s">
        <v>90</v>
      </c>
      <c r="J44" s="52" t="s">
        <v>71</v>
      </c>
      <c r="K44" s="52">
        <v>1.5</v>
      </c>
      <c r="L44" s="52">
        <v>1</v>
      </c>
      <c r="M44" s="52">
        <v>1</v>
      </c>
      <c r="N44" s="52" t="s">
        <v>73</v>
      </c>
      <c r="O44" s="52">
        <v>0</v>
      </c>
      <c r="P44" s="52">
        <v>1</v>
      </c>
      <c r="Q44" s="52">
        <v>21</v>
      </c>
      <c r="R44" s="52"/>
      <c r="S44" s="52">
        <v>0</v>
      </c>
      <c r="T44" s="52">
        <v>0</v>
      </c>
      <c r="U44" s="52">
        <v>310</v>
      </c>
      <c r="V44" s="52">
        <f t="shared" si="0"/>
        <v>2355</v>
      </c>
      <c r="W44" s="52">
        <f t="shared" si="1"/>
        <v>2355</v>
      </c>
      <c r="X44" s="52">
        <f t="shared" si="2"/>
        <v>0</v>
      </c>
      <c r="Y44" s="52">
        <v>0</v>
      </c>
    </row>
    <row r="45" spans="1:25" x14ac:dyDescent="0.25">
      <c r="A45" s="52">
        <v>2008</v>
      </c>
      <c r="B45" s="52" t="s">
        <v>104</v>
      </c>
      <c r="C45" s="52" t="s">
        <v>178</v>
      </c>
      <c r="D45" s="52">
        <v>27110</v>
      </c>
      <c r="E45" s="52">
        <v>71116</v>
      </c>
      <c r="F45" s="52">
        <v>27</v>
      </c>
      <c r="G45" s="52" t="s">
        <v>120</v>
      </c>
      <c r="H45" s="52">
        <v>3592</v>
      </c>
      <c r="I45" s="52" t="s">
        <v>90</v>
      </c>
      <c r="J45" s="52" t="s">
        <v>71</v>
      </c>
      <c r="K45" s="52">
        <v>1.5</v>
      </c>
      <c r="L45" s="52">
        <v>1</v>
      </c>
      <c r="M45" s="52">
        <v>1</v>
      </c>
      <c r="N45" s="52" t="s">
        <v>73</v>
      </c>
      <c r="O45" s="52">
        <v>0</v>
      </c>
      <c r="P45" s="52">
        <v>1</v>
      </c>
      <c r="Q45" s="52">
        <v>21</v>
      </c>
      <c r="R45" s="52"/>
      <c r="S45" s="52">
        <v>0</v>
      </c>
      <c r="T45" s="52">
        <v>0</v>
      </c>
      <c r="U45" s="52">
        <v>310</v>
      </c>
      <c r="V45" s="52">
        <f t="shared" si="0"/>
        <v>5388</v>
      </c>
      <c r="W45" s="52">
        <f t="shared" si="1"/>
        <v>5388</v>
      </c>
      <c r="X45" s="52">
        <f t="shared" si="2"/>
        <v>0</v>
      </c>
      <c r="Y45" s="52">
        <v>0</v>
      </c>
    </row>
    <row r="46" spans="1:25" x14ac:dyDescent="0.25">
      <c r="A46" s="52">
        <v>2008</v>
      </c>
      <c r="B46" s="52" t="s">
        <v>104</v>
      </c>
      <c r="C46" s="52" t="s">
        <v>178</v>
      </c>
      <c r="D46" s="52">
        <v>27110</v>
      </c>
      <c r="E46" s="52">
        <v>71116</v>
      </c>
      <c r="F46" s="52">
        <v>27</v>
      </c>
      <c r="G46" s="52" t="s">
        <v>120</v>
      </c>
      <c r="H46" s="52">
        <v>1</v>
      </c>
      <c r="I46" s="52" t="s">
        <v>90</v>
      </c>
      <c r="J46" s="52" t="s">
        <v>71</v>
      </c>
      <c r="K46" s="52">
        <v>1.5</v>
      </c>
      <c r="L46" s="52">
        <v>1</v>
      </c>
      <c r="M46" s="52">
        <v>1</v>
      </c>
      <c r="N46" s="52" t="s">
        <v>73</v>
      </c>
      <c r="O46" s="52">
        <v>0</v>
      </c>
      <c r="P46" s="52">
        <v>1</v>
      </c>
      <c r="Q46" s="52">
        <v>21</v>
      </c>
      <c r="R46" s="52"/>
      <c r="S46" s="52">
        <v>0</v>
      </c>
      <c r="T46" s="52">
        <v>0</v>
      </c>
      <c r="U46" s="52">
        <v>310</v>
      </c>
      <c r="V46" s="52">
        <f t="shared" si="0"/>
        <v>1.5</v>
      </c>
      <c r="W46" s="52">
        <f t="shared" si="1"/>
        <v>1.5</v>
      </c>
      <c r="X46" s="52">
        <f t="shared" si="2"/>
        <v>0</v>
      </c>
      <c r="Y46" s="52">
        <v>0</v>
      </c>
    </row>
    <row r="47" spans="1:25" x14ac:dyDescent="0.25">
      <c r="A47" s="52">
        <v>2008</v>
      </c>
      <c r="B47" s="52" t="s">
        <v>104</v>
      </c>
      <c r="C47" s="52" t="s">
        <v>178</v>
      </c>
      <c r="D47" s="52">
        <v>27110</v>
      </c>
      <c r="E47" s="52">
        <v>71116</v>
      </c>
      <c r="F47" s="52">
        <v>27</v>
      </c>
      <c r="G47" s="52" t="s">
        <v>120</v>
      </c>
      <c r="H47" s="52">
        <v>504</v>
      </c>
      <c r="I47" s="52" t="s">
        <v>90</v>
      </c>
      <c r="J47" s="52" t="s">
        <v>71</v>
      </c>
      <c r="K47" s="52">
        <v>1.5</v>
      </c>
      <c r="L47" s="52">
        <v>1</v>
      </c>
      <c r="M47" s="52">
        <v>1</v>
      </c>
      <c r="N47" s="52" t="s">
        <v>73</v>
      </c>
      <c r="O47" s="52">
        <v>0</v>
      </c>
      <c r="P47" s="52">
        <v>1</v>
      </c>
      <c r="Q47" s="52">
        <v>21</v>
      </c>
      <c r="R47" s="52"/>
      <c r="S47" s="52">
        <v>0</v>
      </c>
      <c r="T47" s="52">
        <v>0</v>
      </c>
      <c r="U47" s="52">
        <v>310</v>
      </c>
      <c r="V47" s="52">
        <f t="shared" si="0"/>
        <v>756</v>
      </c>
      <c r="W47" s="52">
        <f t="shared" si="1"/>
        <v>756</v>
      </c>
      <c r="X47" s="52">
        <f t="shared" si="2"/>
        <v>0</v>
      </c>
      <c r="Y47" s="52">
        <v>0</v>
      </c>
    </row>
    <row r="48" spans="1:25" x14ac:dyDescent="0.25">
      <c r="A48" s="52">
        <v>2008</v>
      </c>
      <c r="B48" s="52" t="s">
        <v>104</v>
      </c>
      <c r="C48" s="52" t="s">
        <v>178</v>
      </c>
      <c r="D48" s="52">
        <v>27110</v>
      </c>
      <c r="E48" s="52">
        <v>71116</v>
      </c>
      <c r="F48" s="52">
        <v>27</v>
      </c>
      <c r="G48" s="52" t="s">
        <v>120</v>
      </c>
      <c r="H48" s="52">
        <v>124</v>
      </c>
      <c r="I48" s="52" t="s">
        <v>90</v>
      </c>
      <c r="J48" s="52" t="s">
        <v>71</v>
      </c>
      <c r="K48" s="52">
        <v>1.5</v>
      </c>
      <c r="L48" s="52">
        <v>1</v>
      </c>
      <c r="M48" s="52">
        <v>1</v>
      </c>
      <c r="N48" s="52" t="s">
        <v>73</v>
      </c>
      <c r="O48" s="52">
        <v>0</v>
      </c>
      <c r="P48" s="52">
        <v>1</v>
      </c>
      <c r="Q48" s="52">
        <v>21</v>
      </c>
      <c r="R48" s="52"/>
      <c r="S48" s="52">
        <v>0</v>
      </c>
      <c r="T48" s="52">
        <v>0</v>
      </c>
      <c r="U48" s="52">
        <v>310</v>
      </c>
      <c r="V48" s="52">
        <f t="shared" si="0"/>
        <v>186</v>
      </c>
      <c r="W48" s="52">
        <f t="shared" si="1"/>
        <v>186</v>
      </c>
      <c r="X48" s="52">
        <f t="shared" si="2"/>
        <v>0</v>
      </c>
      <c r="Y48" s="52">
        <v>0</v>
      </c>
    </row>
    <row r="49" spans="1:25" x14ac:dyDescent="0.25">
      <c r="A49" s="52">
        <v>2008</v>
      </c>
      <c r="B49" s="52" t="s">
        <v>104</v>
      </c>
      <c r="C49" s="52" t="s">
        <v>178</v>
      </c>
      <c r="D49" s="52">
        <v>27110</v>
      </c>
      <c r="E49" s="52">
        <v>71116</v>
      </c>
      <c r="F49" s="52">
        <v>27</v>
      </c>
      <c r="G49" s="52" t="s">
        <v>120</v>
      </c>
      <c r="H49" s="52">
        <v>778</v>
      </c>
      <c r="I49" s="52" t="s">
        <v>90</v>
      </c>
      <c r="J49" s="52" t="s">
        <v>71</v>
      </c>
      <c r="K49" s="52">
        <v>1.5</v>
      </c>
      <c r="L49" s="52">
        <v>1</v>
      </c>
      <c r="M49" s="52">
        <v>1</v>
      </c>
      <c r="N49" s="52" t="s">
        <v>73</v>
      </c>
      <c r="O49" s="52">
        <v>0</v>
      </c>
      <c r="P49" s="52">
        <v>1</v>
      </c>
      <c r="Q49" s="52">
        <v>21</v>
      </c>
      <c r="R49" s="52"/>
      <c r="S49" s="52">
        <v>0</v>
      </c>
      <c r="T49" s="52">
        <v>0</v>
      </c>
      <c r="U49" s="52">
        <v>310</v>
      </c>
      <c r="V49" s="52">
        <f t="shared" si="0"/>
        <v>1167</v>
      </c>
      <c r="W49" s="52">
        <f t="shared" si="1"/>
        <v>1167</v>
      </c>
      <c r="X49" s="52">
        <f t="shared" si="2"/>
        <v>0</v>
      </c>
      <c r="Y49" s="52">
        <v>0</v>
      </c>
    </row>
    <row r="50" spans="1:25" x14ac:dyDescent="0.25">
      <c r="A50" s="52">
        <v>2008</v>
      </c>
      <c r="B50" s="52" t="s">
        <v>104</v>
      </c>
      <c r="C50" s="52" t="s">
        <v>178</v>
      </c>
      <c r="D50" s="52">
        <v>27110</v>
      </c>
      <c r="E50" s="52">
        <v>71116</v>
      </c>
      <c r="F50" s="52">
        <v>27</v>
      </c>
      <c r="G50" s="52" t="s">
        <v>120</v>
      </c>
      <c r="H50" s="52">
        <v>9039</v>
      </c>
      <c r="I50" s="52" t="s">
        <v>90</v>
      </c>
      <c r="J50" s="52" t="s">
        <v>71</v>
      </c>
      <c r="K50" s="52">
        <v>1.5</v>
      </c>
      <c r="L50" s="52">
        <v>1</v>
      </c>
      <c r="M50" s="52">
        <v>1</v>
      </c>
      <c r="N50" s="52" t="s">
        <v>73</v>
      </c>
      <c r="O50" s="52">
        <v>0</v>
      </c>
      <c r="P50" s="52">
        <v>1</v>
      </c>
      <c r="Q50" s="52">
        <v>21</v>
      </c>
      <c r="R50" s="52"/>
      <c r="S50" s="52">
        <v>0</v>
      </c>
      <c r="T50" s="52">
        <v>0</v>
      </c>
      <c r="U50" s="52">
        <v>310</v>
      </c>
      <c r="V50" s="52">
        <f t="shared" si="0"/>
        <v>13558.5</v>
      </c>
      <c r="W50" s="52">
        <f t="shared" si="1"/>
        <v>13558.5</v>
      </c>
      <c r="X50" s="52">
        <f t="shared" si="2"/>
        <v>0</v>
      </c>
      <c r="Y50" s="52">
        <v>0</v>
      </c>
    </row>
    <row r="51" spans="1:25" x14ac:dyDescent="0.25">
      <c r="A51" s="52">
        <v>2008</v>
      </c>
      <c r="B51" s="52" t="s">
        <v>104</v>
      </c>
      <c r="C51" s="52" t="s">
        <v>178</v>
      </c>
      <c r="D51" s="52">
        <v>27110</v>
      </c>
      <c r="E51" s="52">
        <v>71116</v>
      </c>
      <c r="F51" s="52">
        <v>27</v>
      </c>
      <c r="G51" s="52" t="s">
        <v>120</v>
      </c>
      <c r="H51" s="52">
        <v>2</v>
      </c>
      <c r="I51" s="52" t="s">
        <v>90</v>
      </c>
      <c r="J51" s="52" t="s">
        <v>71</v>
      </c>
      <c r="K51" s="52">
        <v>1.5</v>
      </c>
      <c r="L51" s="52">
        <v>1</v>
      </c>
      <c r="M51" s="52">
        <v>1</v>
      </c>
      <c r="N51" s="52" t="s">
        <v>73</v>
      </c>
      <c r="O51" s="52">
        <v>0</v>
      </c>
      <c r="P51" s="52">
        <v>1</v>
      </c>
      <c r="Q51" s="52">
        <v>21</v>
      </c>
      <c r="R51" s="52"/>
      <c r="S51" s="52">
        <v>0</v>
      </c>
      <c r="T51" s="52">
        <v>0</v>
      </c>
      <c r="U51" s="52">
        <v>310</v>
      </c>
      <c r="V51" s="52">
        <f t="shared" si="0"/>
        <v>3</v>
      </c>
      <c r="W51" s="52">
        <f t="shared" si="1"/>
        <v>3</v>
      </c>
      <c r="X51" s="52">
        <f t="shared" si="2"/>
        <v>0</v>
      </c>
      <c r="Y51" s="52">
        <v>0</v>
      </c>
    </row>
    <row r="52" spans="1:25" x14ac:dyDescent="0.25">
      <c r="A52" s="52">
        <v>2008</v>
      </c>
      <c r="B52" s="52" t="s">
        <v>104</v>
      </c>
      <c r="C52" s="52" t="s">
        <v>178</v>
      </c>
      <c r="D52" s="52">
        <v>27110</v>
      </c>
      <c r="E52" s="52">
        <v>71116</v>
      </c>
      <c r="F52" s="52">
        <v>27</v>
      </c>
      <c r="G52" s="52" t="s">
        <v>120</v>
      </c>
      <c r="H52" s="52">
        <v>403</v>
      </c>
      <c r="I52" s="52" t="s">
        <v>90</v>
      </c>
      <c r="J52" s="52" t="s">
        <v>71</v>
      </c>
      <c r="K52" s="52">
        <v>1.5</v>
      </c>
      <c r="L52" s="52">
        <v>1</v>
      </c>
      <c r="M52" s="52">
        <v>1</v>
      </c>
      <c r="N52" s="52" t="s">
        <v>73</v>
      </c>
      <c r="O52" s="52">
        <v>0</v>
      </c>
      <c r="P52" s="52">
        <v>1</v>
      </c>
      <c r="Q52" s="52">
        <v>21</v>
      </c>
      <c r="R52" s="52"/>
      <c r="S52" s="52">
        <v>0</v>
      </c>
      <c r="T52" s="52">
        <v>0</v>
      </c>
      <c r="U52" s="52">
        <v>310</v>
      </c>
      <c r="V52" s="52">
        <f t="shared" si="0"/>
        <v>604.5</v>
      </c>
      <c r="W52" s="52">
        <f t="shared" si="1"/>
        <v>604.5</v>
      </c>
      <c r="X52" s="52">
        <f t="shared" si="2"/>
        <v>0</v>
      </c>
      <c r="Y52" s="52">
        <v>0</v>
      </c>
    </row>
    <row r="53" spans="1:25" x14ac:dyDescent="0.25">
      <c r="A53" s="52">
        <v>2008</v>
      </c>
      <c r="B53" s="52" t="s">
        <v>104</v>
      </c>
      <c r="C53" s="52" t="s">
        <v>178</v>
      </c>
      <c r="D53" s="52">
        <v>27110</v>
      </c>
      <c r="E53" s="52">
        <v>71116</v>
      </c>
      <c r="F53" s="52">
        <v>27</v>
      </c>
      <c r="G53" s="52" t="s">
        <v>120</v>
      </c>
      <c r="H53" s="52">
        <v>4214</v>
      </c>
      <c r="I53" s="52" t="s">
        <v>90</v>
      </c>
      <c r="J53" s="52" t="s">
        <v>71</v>
      </c>
      <c r="K53" s="52">
        <v>1.5</v>
      </c>
      <c r="L53" s="52">
        <v>1</v>
      </c>
      <c r="M53" s="52">
        <v>1</v>
      </c>
      <c r="N53" s="52" t="s">
        <v>73</v>
      </c>
      <c r="O53" s="52">
        <v>0</v>
      </c>
      <c r="P53" s="52">
        <v>1</v>
      </c>
      <c r="Q53" s="52">
        <v>21</v>
      </c>
      <c r="R53" s="52"/>
      <c r="S53" s="52">
        <v>0</v>
      </c>
      <c r="T53" s="52">
        <v>0</v>
      </c>
      <c r="U53" s="52">
        <v>310</v>
      </c>
      <c r="V53" s="52">
        <f t="shared" si="0"/>
        <v>6321</v>
      </c>
      <c r="W53" s="52">
        <f t="shared" si="1"/>
        <v>6321</v>
      </c>
      <c r="X53" s="52">
        <f t="shared" si="2"/>
        <v>0</v>
      </c>
      <c r="Y53" s="52">
        <v>0</v>
      </c>
    </row>
    <row r="54" spans="1:25" x14ac:dyDescent="0.25">
      <c r="A54" s="52">
        <v>2008</v>
      </c>
      <c r="B54" s="52" t="s">
        <v>104</v>
      </c>
      <c r="C54" s="52" t="s">
        <v>178</v>
      </c>
      <c r="D54" s="52">
        <v>27110</v>
      </c>
      <c r="E54" s="52">
        <v>71116</v>
      </c>
      <c r="F54" s="52">
        <v>27</v>
      </c>
      <c r="G54" s="52" t="s">
        <v>120</v>
      </c>
      <c r="H54" s="52">
        <v>30211</v>
      </c>
      <c r="I54" s="52" t="s">
        <v>90</v>
      </c>
      <c r="J54" s="52" t="s">
        <v>71</v>
      </c>
      <c r="K54" s="52">
        <v>1.5</v>
      </c>
      <c r="L54" s="52">
        <v>1</v>
      </c>
      <c r="M54" s="52">
        <v>1</v>
      </c>
      <c r="N54" s="52" t="s">
        <v>73</v>
      </c>
      <c r="O54" s="52">
        <v>0</v>
      </c>
      <c r="P54" s="52">
        <v>1</v>
      </c>
      <c r="Q54" s="52">
        <v>21</v>
      </c>
      <c r="R54" s="52"/>
      <c r="S54" s="52">
        <v>0</v>
      </c>
      <c r="T54" s="52">
        <v>0</v>
      </c>
      <c r="U54" s="52">
        <v>310</v>
      </c>
      <c r="V54" s="52">
        <f t="shared" si="0"/>
        <v>45316.5</v>
      </c>
      <c r="W54" s="52">
        <f t="shared" si="1"/>
        <v>45316.5</v>
      </c>
      <c r="X54" s="52">
        <f t="shared" si="2"/>
        <v>0</v>
      </c>
      <c r="Y54" s="52">
        <v>0</v>
      </c>
    </row>
    <row r="55" spans="1:25" x14ac:dyDescent="0.25">
      <c r="A55" s="52">
        <v>2008</v>
      </c>
      <c r="B55" s="52" t="s">
        <v>104</v>
      </c>
      <c r="C55" s="52" t="s">
        <v>178</v>
      </c>
      <c r="D55" s="52">
        <v>27110</v>
      </c>
      <c r="E55" s="52">
        <v>71116</v>
      </c>
      <c r="F55" s="52">
        <v>27</v>
      </c>
      <c r="G55" s="52" t="s">
        <v>120</v>
      </c>
      <c r="H55" s="52">
        <v>34142</v>
      </c>
      <c r="I55" s="52" t="s">
        <v>90</v>
      </c>
      <c r="J55" s="52" t="s">
        <v>71</v>
      </c>
      <c r="K55" s="52">
        <v>1.5</v>
      </c>
      <c r="L55" s="52">
        <v>1</v>
      </c>
      <c r="M55" s="52">
        <v>1</v>
      </c>
      <c r="N55" s="52" t="s">
        <v>73</v>
      </c>
      <c r="O55" s="52">
        <v>0</v>
      </c>
      <c r="P55" s="52">
        <v>1</v>
      </c>
      <c r="Q55" s="52">
        <v>21</v>
      </c>
      <c r="R55" s="52"/>
      <c r="S55" s="52">
        <v>0</v>
      </c>
      <c r="T55" s="52">
        <v>0</v>
      </c>
      <c r="U55" s="52">
        <v>310</v>
      </c>
      <c r="V55" s="52">
        <f t="shared" si="0"/>
        <v>51213</v>
      </c>
      <c r="W55" s="52">
        <f t="shared" si="1"/>
        <v>51213</v>
      </c>
      <c r="X55" s="52">
        <f t="shared" si="2"/>
        <v>0</v>
      </c>
      <c r="Y55" s="52">
        <v>0</v>
      </c>
    </row>
    <row r="56" spans="1:25" x14ac:dyDescent="0.25">
      <c r="A56" s="52">
        <v>2008</v>
      </c>
      <c r="B56" s="52" t="s">
        <v>104</v>
      </c>
      <c r="C56" s="52" t="s">
        <v>179</v>
      </c>
      <c r="D56" s="52">
        <v>27110</v>
      </c>
      <c r="E56" s="52">
        <v>21446</v>
      </c>
      <c r="F56" s="52">
        <v>27</v>
      </c>
      <c r="G56" s="52" t="s">
        <v>120</v>
      </c>
      <c r="H56" s="52">
        <v>2399</v>
      </c>
      <c r="I56" s="52" t="s">
        <v>90</v>
      </c>
      <c r="J56" s="52" t="s">
        <v>71</v>
      </c>
      <c r="K56" s="52">
        <v>4</v>
      </c>
      <c r="L56" s="52">
        <v>1</v>
      </c>
      <c r="M56" s="52">
        <v>1</v>
      </c>
      <c r="N56" s="52" t="s">
        <v>73</v>
      </c>
      <c r="O56" s="52">
        <v>1.1019999999999999E-3</v>
      </c>
      <c r="P56" s="52">
        <v>1</v>
      </c>
      <c r="Q56" s="52">
        <v>21</v>
      </c>
      <c r="R56" s="52"/>
      <c r="S56" s="52">
        <v>0</v>
      </c>
      <c r="T56" s="52">
        <v>0</v>
      </c>
      <c r="U56" s="52">
        <v>310</v>
      </c>
      <c r="V56" s="52">
        <f t="shared" si="0"/>
        <v>9651.5176580000007</v>
      </c>
      <c r="W56" s="52">
        <f t="shared" si="1"/>
        <v>9596</v>
      </c>
      <c r="X56" s="52">
        <f t="shared" si="2"/>
        <v>2.6436980000000316</v>
      </c>
      <c r="Y56" s="52">
        <v>0</v>
      </c>
    </row>
    <row r="57" spans="1:25" x14ac:dyDescent="0.25">
      <c r="A57" s="52">
        <v>2008</v>
      </c>
      <c r="B57" s="52" t="s">
        <v>104</v>
      </c>
      <c r="C57" s="52" t="s">
        <v>179</v>
      </c>
      <c r="D57" s="52">
        <v>27110</v>
      </c>
      <c r="E57" s="52">
        <v>21446</v>
      </c>
      <c r="F57" s="52">
        <v>27</v>
      </c>
      <c r="G57" s="52" t="s">
        <v>120</v>
      </c>
      <c r="H57" s="52">
        <v>1851</v>
      </c>
      <c r="I57" s="52" t="s">
        <v>90</v>
      </c>
      <c r="J57" s="52" t="s">
        <v>71</v>
      </c>
      <c r="K57" s="52">
        <v>4</v>
      </c>
      <c r="L57" s="52">
        <v>1</v>
      </c>
      <c r="M57" s="52">
        <v>1</v>
      </c>
      <c r="N57" s="52" t="s">
        <v>73</v>
      </c>
      <c r="O57" s="52">
        <v>1.1019999999999999E-3</v>
      </c>
      <c r="P57" s="52">
        <v>1</v>
      </c>
      <c r="Q57" s="52">
        <v>21</v>
      </c>
      <c r="R57" s="52"/>
      <c r="S57" s="52">
        <v>0</v>
      </c>
      <c r="T57" s="52">
        <v>0</v>
      </c>
      <c r="U57" s="52">
        <v>310</v>
      </c>
      <c r="V57" s="52">
        <f t="shared" si="0"/>
        <v>7446.8358420000004</v>
      </c>
      <c r="W57" s="52">
        <f t="shared" si="1"/>
        <v>7404</v>
      </c>
      <c r="X57" s="52">
        <f t="shared" si="2"/>
        <v>2.0398020000000194</v>
      </c>
      <c r="Y57" s="52">
        <v>0</v>
      </c>
    </row>
    <row r="58" spans="1:25" x14ac:dyDescent="0.25">
      <c r="A58" s="52">
        <v>2008</v>
      </c>
      <c r="B58" s="52" t="s">
        <v>104</v>
      </c>
      <c r="C58" s="52" t="s">
        <v>179</v>
      </c>
      <c r="D58" s="52">
        <v>27110</v>
      </c>
      <c r="E58" s="52">
        <v>21446</v>
      </c>
      <c r="F58" s="52">
        <v>27</v>
      </c>
      <c r="G58" s="52" t="s">
        <v>120</v>
      </c>
      <c r="H58" s="52">
        <v>90945</v>
      </c>
      <c r="I58" s="52" t="s">
        <v>90</v>
      </c>
      <c r="J58" s="52" t="s">
        <v>71</v>
      </c>
      <c r="K58" s="52">
        <v>4</v>
      </c>
      <c r="L58" s="52">
        <v>1</v>
      </c>
      <c r="M58" s="52">
        <v>1</v>
      </c>
      <c r="N58" s="52" t="s">
        <v>73</v>
      </c>
      <c r="O58" s="52">
        <v>1.1019999999999999E-3</v>
      </c>
      <c r="P58" s="52">
        <v>1</v>
      </c>
      <c r="Q58" s="52">
        <v>21</v>
      </c>
      <c r="R58" s="52"/>
      <c r="S58" s="52">
        <v>0</v>
      </c>
      <c r="T58" s="52">
        <v>0</v>
      </c>
      <c r="U58" s="52">
        <v>310</v>
      </c>
      <c r="V58" s="52">
        <f t="shared" si="0"/>
        <v>365884.64919000003</v>
      </c>
      <c r="W58" s="52">
        <f t="shared" si="1"/>
        <v>363780</v>
      </c>
      <c r="X58" s="52">
        <f t="shared" si="2"/>
        <v>100.22139000000122</v>
      </c>
      <c r="Y58" s="52">
        <v>0</v>
      </c>
    </row>
    <row r="59" spans="1:25" x14ac:dyDescent="0.25">
      <c r="A59" s="52">
        <v>2008</v>
      </c>
      <c r="B59" s="52" t="s">
        <v>104</v>
      </c>
      <c r="C59" s="52" t="s">
        <v>179</v>
      </c>
      <c r="D59" s="52">
        <v>27110</v>
      </c>
      <c r="E59" s="52">
        <v>71117</v>
      </c>
      <c r="F59" s="52">
        <v>27</v>
      </c>
      <c r="G59" s="52" t="s">
        <v>120</v>
      </c>
      <c r="H59" s="52">
        <v>26394</v>
      </c>
      <c r="I59" s="52" t="s">
        <v>90</v>
      </c>
      <c r="J59" s="52" t="s">
        <v>71</v>
      </c>
      <c r="K59" s="52">
        <v>4</v>
      </c>
      <c r="L59" s="52">
        <v>1E-3</v>
      </c>
      <c r="M59" s="52">
        <v>1</v>
      </c>
      <c r="N59" s="52" t="s">
        <v>73</v>
      </c>
      <c r="O59" s="52">
        <v>1.1019999999999999E-3</v>
      </c>
      <c r="P59" s="52">
        <v>1E-3</v>
      </c>
      <c r="Q59" s="52">
        <v>21</v>
      </c>
      <c r="R59" s="52"/>
      <c r="S59" s="52">
        <v>0</v>
      </c>
      <c r="T59" s="52">
        <v>0</v>
      </c>
      <c r="U59" s="52">
        <v>310</v>
      </c>
      <c r="V59" s="52">
        <f t="shared" si="0"/>
        <v>106.186809948</v>
      </c>
      <c r="W59" s="52">
        <f t="shared" si="1"/>
        <v>105.57600000000001</v>
      </c>
      <c r="X59" s="52">
        <f t="shared" si="2"/>
        <v>2.9086187999999829E-2</v>
      </c>
      <c r="Y59" s="52">
        <v>0</v>
      </c>
    </row>
    <row r="60" spans="1:25" x14ac:dyDescent="0.25">
      <c r="A60" s="52">
        <v>2008</v>
      </c>
      <c r="B60" s="52" t="s">
        <v>104</v>
      </c>
      <c r="C60" s="52" t="s">
        <v>179</v>
      </c>
      <c r="D60" s="52">
        <v>27110</v>
      </c>
      <c r="E60" s="52">
        <v>71117</v>
      </c>
      <c r="F60" s="52">
        <v>27</v>
      </c>
      <c r="G60" s="52" t="s">
        <v>120</v>
      </c>
      <c r="H60" s="52">
        <v>687628</v>
      </c>
      <c r="I60" s="52" t="s">
        <v>90</v>
      </c>
      <c r="J60" s="52" t="s">
        <v>71</v>
      </c>
      <c r="K60" s="52">
        <v>4</v>
      </c>
      <c r="L60" s="52">
        <v>1E-3</v>
      </c>
      <c r="M60" s="52">
        <v>1</v>
      </c>
      <c r="N60" s="52" t="s">
        <v>73</v>
      </c>
      <c r="O60" s="52">
        <v>1.1019999999999999E-3</v>
      </c>
      <c r="P60" s="52">
        <v>1E-3</v>
      </c>
      <c r="Q60" s="52">
        <v>21</v>
      </c>
      <c r="R60" s="52"/>
      <c r="S60" s="52">
        <v>0</v>
      </c>
      <c r="T60" s="52">
        <v>0</v>
      </c>
      <c r="U60" s="52">
        <v>310</v>
      </c>
      <c r="V60" s="52">
        <f t="shared" si="0"/>
        <v>2766.425087176</v>
      </c>
      <c r="W60" s="52">
        <f t="shared" si="1"/>
        <v>2750.5120000000002</v>
      </c>
      <c r="X60" s="52">
        <f t="shared" si="2"/>
        <v>0.75776605599999347</v>
      </c>
      <c r="Y60" s="52">
        <v>0</v>
      </c>
    </row>
    <row r="61" spans="1:25" x14ac:dyDescent="0.25">
      <c r="A61" s="52">
        <v>2008</v>
      </c>
      <c r="B61" s="52" t="s">
        <v>104</v>
      </c>
      <c r="C61" s="52" t="s">
        <v>179</v>
      </c>
      <c r="D61" s="52">
        <v>27110</v>
      </c>
      <c r="E61" s="52">
        <v>71117</v>
      </c>
      <c r="F61" s="52">
        <v>27</v>
      </c>
      <c r="G61" s="52" t="s">
        <v>120</v>
      </c>
      <c r="H61" s="52">
        <v>63369</v>
      </c>
      <c r="I61" s="52" t="s">
        <v>90</v>
      </c>
      <c r="J61" s="52" t="s">
        <v>71</v>
      </c>
      <c r="K61" s="52">
        <v>4</v>
      </c>
      <c r="L61" s="52">
        <v>1E-3</v>
      </c>
      <c r="M61" s="52">
        <v>1</v>
      </c>
      <c r="N61" s="52" t="s">
        <v>73</v>
      </c>
      <c r="O61" s="52">
        <v>1.1019999999999999E-3</v>
      </c>
      <c r="P61" s="52">
        <v>1E-3</v>
      </c>
      <c r="Q61" s="52">
        <v>21</v>
      </c>
      <c r="R61" s="52"/>
      <c r="S61" s="52">
        <v>0</v>
      </c>
      <c r="T61" s="52">
        <v>0</v>
      </c>
      <c r="U61" s="52">
        <v>310</v>
      </c>
      <c r="V61" s="52">
        <f t="shared" si="0"/>
        <v>254.942485398</v>
      </c>
      <c r="W61" s="52">
        <f t="shared" si="1"/>
        <v>253.476</v>
      </c>
      <c r="X61" s="52">
        <f t="shared" si="2"/>
        <v>6.9832638000000155E-2</v>
      </c>
      <c r="Y61" s="52">
        <v>0</v>
      </c>
    </row>
    <row r="62" spans="1:25" x14ac:dyDescent="0.25">
      <c r="A62" s="52">
        <v>2008</v>
      </c>
      <c r="B62" s="52" t="s">
        <v>104</v>
      </c>
      <c r="C62" s="52" t="s">
        <v>179</v>
      </c>
      <c r="D62" s="52">
        <v>27110</v>
      </c>
      <c r="E62" s="52">
        <v>71117</v>
      </c>
      <c r="F62" s="52">
        <v>27</v>
      </c>
      <c r="G62" s="52" t="s">
        <v>120</v>
      </c>
      <c r="H62" s="52">
        <v>339474</v>
      </c>
      <c r="I62" s="52" t="s">
        <v>90</v>
      </c>
      <c r="J62" s="52" t="s">
        <v>71</v>
      </c>
      <c r="K62" s="52">
        <v>4</v>
      </c>
      <c r="L62" s="52">
        <v>1E-3</v>
      </c>
      <c r="M62" s="52">
        <v>1</v>
      </c>
      <c r="N62" s="52" t="s">
        <v>73</v>
      </c>
      <c r="O62" s="52">
        <v>1.1019999999999999E-3</v>
      </c>
      <c r="P62" s="52">
        <v>1E-3</v>
      </c>
      <c r="Q62" s="52">
        <v>21</v>
      </c>
      <c r="R62" s="52"/>
      <c r="S62" s="52">
        <v>0</v>
      </c>
      <c r="T62" s="52">
        <v>0</v>
      </c>
      <c r="U62" s="52">
        <v>310</v>
      </c>
      <c r="V62" s="52">
        <f t="shared" si="0"/>
        <v>1365.7521073079999</v>
      </c>
      <c r="W62" s="52">
        <f t="shared" si="1"/>
        <v>1357.896</v>
      </c>
      <c r="X62" s="52">
        <f t="shared" si="2"/>
        <v>0.37410034799999958</v>
      </c>
      <c r="Y62" s="52">
        <v>0</v>
      </c>
    </row>
    <row r="63" spans="1:25" x14ac:dyDescent="0.25">
      <c r="A63" s="52">
        <v>2008</v>
      </c>
      <c r="B63" s="52" t="s">
        <v>104</v>
      </c>
      <c r="C63" s="52" t="s">
        <v>179</v>
      </c>
      <c r="D63" s="52">
        <v>27110</v>
      </c>
      <c r="E63" s="52">
        <v>71117</v>
      </c>
      <c r="F63" s="52">
        <v>27</v>
      </c>
      <c r="G63" s="52" t="s">
        <v>120</v>
      </c>
      <c r="H63" s="52">
        <v>117702</v>
      </c>
      <c r="I63" s="52" t="s">
        <v>90</v>
      </c>
      <c r="J63" s="52" t="s">
        <v>71</v>
      </c>
      <c r="K63" s="52">
        <v>4</v>
      </c>
      <c r="L63" s="52">
        <v>1E-3</v>
      </c>
      <c r="M63" s="52">
        <v>1</v>
      </c>
      <c r="N63" s="52" t="s">
        <v>73</v>
      </c>
      <c r="O63" s="52">
        <v>1.1019999999999999E-3</v>
      </c>
      <c r="P63" s="52">
        <v>1E-3</v>
      </c>
      <c r="Q63" s="52">
        <v>21</v>
      </c>
      <c r="R63" s="52"/>
      <c r="S63" s="52">
        <v>0</v>
      </c>
      <c r="T63" s="52">
        <v>0</v>
      </c>
      <c r="U63" s="52">
        <v>310</v>
      </c>
      <c r="V63" s="52">
        <f t="shared" si="0"/>
        <v>473.53185968399998</v>
      </c>
      <c r="W63" s="52">
        <f t="shared" si="1"/>
        <v>470.80799999999999</v>
      </c>
      <c r="X63" s="52">
        <f t="shared" si="2"/>
        <v>0.12970760399999953</v>
      </c>
      <c r="Y63" s="52">
        <v>0</v>
      </c>
    </row>
    <row r="64" spans="1:25" x14ac:dyDescent="0.25">
      <c r="A64" s="52">
        <v>2008</v>
      </c>
      <c r="B64" s="52" t="s">
        <v>104</v>
      </c>
      <c r="C64" s="52" t="s">
        <v>179</v>
      </c>
      <c r="D64" s="52">
        <v>27110</v>
      </c>
      <c r="E64" s="52">
        <v>71117</v>
      </c>
      <c r="F64" s="52">
        <v>27</v>
      </c>
      <c r="G64" s="52" t="s">
        <v>120</v>
      </c>
      <c r="H64" s="52">
        <v>410236</v>
      </c>
      <c r="I64" s="52" t="s">
        <v>90</v>
      </c>
      <c r="J64" s="52" t="s">
        <v>71</v>
      </c>
      <c r="K64" s="52">
        <v>4</v>
      </c>
      <c r="L64" s="52">
        <v>1E-3</v>
      </c>
      <c r="M64" s="52">
        <v>1</v>
      </c>
      <c r="N64" s="52" t="s">
        <v>73</v>
      </c>
      <c r="O64" s="52">
        <v>1.1019999999999999E-3</v>
      </c>
      <c r="P64" s="52">
        <v>1E-3</v>
      </c>
      <c r="Q64" s="52">
        <v>21</v>
      </c>
      <c r="R64" s="52"/>
      <c r="S64" s="52">
        <v>0</v>
      </c>
      <c r="T64" s="52">
        <v>0</v>
      </c>
      <c r="U64" s="52">
        <v>310</v>
      </c>
      <c r="V64" s="52">
        <f t="shared" si="0"/>
        <v>1650.4376815119999</v>
      </c>
      <c r="W64" s="52">
        <f t="shared" si="1"/>
        <v>1640.944</v>
      </c>
      <c r="X64" s="52">
        <f t="shared" si="2"/>
        <v>0.45208007199999839</v>
      </c>
      <c r="Y64" s="52">
        <v>0</v>
      </c>
    </row>
    <row r="65" spans="1:25" x14ac:dyDescent="0.25">
      <c r="A65" s="52">
        <v>2008</v>
      </c>
      <c r="B65" s="52" t="s">
        <v>104</v>
      </c>
      <c r="C65" s="52" t="s">
        <v>179</v>
      </c>
      <c r="D65" s="52">
        <v>27110</v>
      </c>
      <c r="E65" s="52">
        <v>71117</v>
      </c>
      <c r="F65" s="52">
        <v>27</v>
      </c>
      <c r="G65" s="52" t="s">
        <v>120</v>
      </c>
      <c r="H65" s="52">
        <v>11038</v>
      </c>
      <c r="I65" s="52" t="s">
        <v>90</v>
      </c>
      <c r="J65" s="52" t="s">
        <v>71</v>
      </c>
      <c r="K65" s="52">
        <v>4</v>
      </c>
      <c r="L65" s="52">
        <v>1E-3</v>
      </c>
      <c r="M65" s="52">
        <v>1</v>
      </c>
      <c r="N65" s="52" t="s">
        <v>73</v>
      </c>
      <c r="O65" s="52">
        <v>1.1019999999999999E-3</v>
      </c>
      <c r="P65" s="52">
        <v>1E-3</v>
      </c>
      <c r="Q65" s="52">
        <v>21</v>
      </c>
      <c r="R65" s="52"/>
      <c r="S65" s="52">
        <v>0</v>
      </c>
      <c r="T65" s="52">
        <v>0</v>
      </c>
      <c r="U65" s="52">
        <v>310</v>
      </c>
      <c r="V65" s="52">
        <f t="shared" si="0"/>
        <v>44.407441396000003</v>
      </c>
      <c r="W65" s="52">
        <f t="shared" si="1"/>
        <v>44.152000000000001</v>
      </c>
      <c r="X65" s="52">
        <f t="shared" si="2"/>
        <v>1.2163876000000092E-2</v>
      </c>
      <c r="Y65" s="52">
        <v>0</v>
      </c>
    </row>
    <row r="66" spans="1:25" x14ac:dyDescent="0.25">
      <c r="A66" s="52">
        <v>2008</v>
      </c>
      <c r="B66" s="52" t="s">
        <v>104</v>
      </c>
      <c r="C66" s="52" t="s">
        <v>179</v>
      </c>
      <c r="D66" s="52">
        <v>27110</v>
      </c>
      <c r="E66" s="52">
        <v>71117</v>
      </c>
      <c r="F66" s="52">
        <v>27</v>
      </c>
      <c r="G66" s="52" t="s">
        <v>120</v>
      </c>
      <c r="H66" s="52">
        <v>189166</v>
      </c>
      <c r="I66" s="52" t="s">
        <v>90</v>
      </c>
      <c r="J66" s="52" t="s">
        <v>71</v>
      </c>
      <c r="K66" s="52">
        <v>4</v>
      </c>
      <c r="L66" s="52">
        <v>1E-3</v>
      </c>
      <c r="M66" s="52">
        <v>1</v>
      </c>
      <c r="N66" s="52" t="s">
        <v>73</v>
      </c>
      <c r="O66" s="52">
        <v>1.1019999999999999E-3</v>
      </c>
      <c r="P66" s="52">
        <v>1E-3</v>
      </c>
      <c r="Q66" s="52">
        <v>21</v>
      </c>
      <c r="R66" s="52"/>
      <c r="S66" s="52">
        <v>0</v>
      </c>
      <c r="T66" s="52">
        <v>0</v>
      </c>
      <c r="U66" s="52">
        <v>310</v>
      </c>
      <c r="V66" s="52">
        <f t="shared" si="0"/>
        <v>761.04167957200002</v>
      </c>
      <c r="W66" s="52">
        <f t="shared" si="1"/>
        <v>756.66399999999999</v>
      </c>
      <c r="X66" s="52">
        <f t="shared" si="2"/>
        <v>0.2084609320000016</v>
      </c>
      <c r="Y66" s="52">
        <v>0</v>
      </c>
    </row>
    <row r="67" spans="1:25" x14ac:dyDescent="0.25">
      <c r="A67" s="52">
        <v>2008</v>
      </c>
      <c r="B67" s="52" t="s">
        <v>104</v>
      </c>
      <c r="C67" s="52" t="s">
        <v>179</v>
      </c>
      <c r="D67" s="52">
        <v>27110</v>
      </c>
      <c r="E67" s="52">
        <v>71117</v>
      </c>
      <c r="F67" s="52">
        <v>27</v>
      </c>
      <c r="G67" s="52" t="s">
        <v>120</v>
      </c>
      <c r="H67" s="52">
        <v>483834</v>
      </c>
      <c r="I67" s="52" t="s">
        <v>90</v>
      </c>
      <c r="J67" s="52" t="s">
        <v>71</v>
      </c>
      <c r="K67" s="52">
        <v>4</v>
      </c>
      <c r="L67" s="52">
        <v>1E-3</v>
      </c>
      <c r="M67" s="52">
        <v>1</v>
      </c>
      <c r="N67" s="52" t="s">
        <v>73</v>
      </c>
      <c r="O67" s="52">
        <v>1.1019999999999999E-3</v>
      </c>
      <c r="P67" s="52">
        <v>1E-3</v>
      </c>
      <c r="Q67" s="52">
        <v>21</v>
      </c>
      <c r="R67" s="52"/>
      <c r="S67" s="52">
        <v>0</v>
      </c>
      <c r="T67" s="52">
        <v>0</v>
      </c>
      <c r="U67" s="52">
        <v>310</v>
      </c>
      <c r="V67" s="52">
        <f t="shared" ref="V67:V130" si="3">IF(F67=9,((H67*K67*L67*M67)+(H67*O67*P67*Q67)+(H67*S67*T67*U67))/1000, (H67*K67*L67*M67)+(H67*O67*P67*Q67)+(H67*S67*T67*U67))</f>
        <v>1946.532886428</v>
      </c>
      <c r="W67" s="52">
        <f t="shared" ref="W67:W130" si="4">(V67-((O67*H67*P67*Q67)+(S67*H67*T67*U67)))/M67</f>
        <v>1935.336</v>
      </c>
      <c r="X67" s="52">
        <f t="shared" si="2"/>
        <v>0.53318506799999865</v>
      </c>
      <c r="Y67" s="52">
        <v>0</v>
      </c>
    </row>
    <row r="68" spans="1:25" x14ac:dyDescent="0.25">
      <c r="A68" s="52">
        <v>2008</v>
      </c>
      <c r="B68" s="52" t="s">
        <v>104</v>
      </c>
      <c r="C68" s="52" t="s">
        <v>179</v>
      </c>
      <c r="D68" s="52">
        <v>27110</v>
      </c>
      <c r="E68" s="52">
        <v>71117</v>
      </c>
      <c r="F68" s="52">
        <v>27</v>
      </c>
      <c r="G68" s="52" t="s">
        <v>120</v>
      </c>
      <c r="H68" s="52">
        <v>138706</v>
      </c>
      <c r="I68" s="52" t="s">
        <v>90</v>
      </c>
      <c r="J68" s="52" t="s">
        <v>71</v>
      </c>
      <c r="K68" s="52">
        <v>4</v>
      </c>
      <c r="L68" s="52">
        <v>1E-3</v>
      </c>
      <c r="M68" s="52">
        <v>1</v>
      </c>
      <c r="N68" s="52" t="s">
        <v>73</v>
      </c>
      <c r="O68" s="52">
        <v>1.1019999999999999E-3</v>
      </c>
      <c r="P68" s="52">
        <v>1E-3</v>
      </c>
      <c r="Q68" s="52">
        <v>21</v>
      </c>
      <c r="R68" s="52"/>
      <c r="S68" s="52">
        <v>0</v>
      </c>
      <c r="T68" s="52">
        <v>0</v>
      </c>
      <c r="U68" s="52">
        <v>310</v>
      </c>
      <c r="V68" s="52">
        <f t="shared" si="3"/>
        <v>558.03393425199999</v>
      </c>
      <c r="W68" s="52">
        <f t="shared" si="4"/>
        <v>554.82399999999996</v>
      </c>
      <c r="X68" s="52">
        <f t="shared" si="2"/>
        <v>0.15285401200000187</v>
      </c>
      <c r="Y68" s="52">
        <v>0</v>
      </c>
    </row>
    <row r="69" spans="1:25" x14ac:dyDescent="0.25">
      <c r="A69" s="52">
        <v>2008</v>
      </c>
      <c r="B69" s="52" t="s">
        <v>104</v>
      </c>
      <c r="C69" s="52" t="s">
        <v>179</v>
      </c>
      <c r="D69" s="52">
        <v>27110</v>
      </c>
      <c r="E69" s="52">
        <v>71117</v>
      </c>
      <c r="F69" s="52">
        <v>27</v>
      </c>
      <c r="G69" s="52" t="s">
        <v>120</v>
      </c>
      <c r="H69" s="52">
        <v>102896</v>
      </c>
      <c r="I69" s="52" t="s">
        <v>90</v>
      </c>
      <c r="J69" s="52" t="s">
        <v>71</v>
      </c>
      <c r="K69" s="52">
        <v>4</v>
      </c>
      <c r="L69" s="52">
        <v>1E-3</v>
      </c>
      <c r="M69" s="52">
        <v>1</v>
      </c>
      <c r="N69" s="52" t="s">
        <v>73</v>
      </c>
      <c r="O69" s="52">
        <v>1.1019999999999999E-3</v>
      </c>
      <c r="P69" s="52">
        <v>1E-3</v>
      </c>
      <c r="Q69" s="52">
        <v>21</v>
      </c>
      <c r="R69" s="52"/>
      <c r="S69" s="52">
        <v>0</v>
      </c>
      <c r="T69" s="52">
        <v>0</v>
      </c>
      <c r="U69" s="52">
        <v>310</v>
      </c>
      <c r="V69" s="52">
        <f t="shared" si="3"/>
        <v>413.96521923199998</v>
      </c>
      <c r="W69" s="52">
        <f t="shared" si="4"/>
        <v>411.584</v>
      </c>
      <c r="X69" s="52">
        <f t="shared" si="2"/>
        <v>0.11339139199999895</v>
      </c>
      <c r="Y69" s="52">
        <v>0</v>
      </c>
    </row>
    <row r="70" spans="1:25" x14ac:dyDescent="0.25">
      <c r="A70" s="52">
        <v>2008</v>
      </c>
      <c r="B70" s="52" t="s">
        <v>104</v>
      </c>
      <c r="C70" s="52" t="s">
        <v>179</v>
      </c>
      <c r="D70" s="52">
        <v>27110</v>
      </c>
      <c r="E70" s="52">
        <v>71117</v>
      </c>
      <c r="F70" s="52">
        <v>27</v>
      </c>
      <c r="G70" s="52" t="s">
        <v>120</v>
      </c>
      <c r="H70" s="52">
        <v>110.565</v>
      </c>
      <c r="I70" s="52" t="s">
        <v>90</v>
      </c>
      <c r="J70" s="52" t="s">
        <v>71</v>
      </c>
      <c r="K70" s="52">
        <v>4</v>
      </c>
      <c r="L70" s="52">
        <v>1E-3</v>
      </c>
      <c r="M70" s="52">
        <v>1</v>
      </c>
      <c r="N70" s="52" t="s">
        <v>73</v>
      </c>
      <c r="O70" s="52">
        <v>1.1019999999999999E-3</v>
      </c>
      <c r="P70" s="52">
        <v>1E-3</v>
      </c>
      <c r="Q70" s="52">
        <v>21</v>
      </c>
      <c r="R70" s="52"/>
      <c r="S70" s="52">
        <v>0</v>
      </c>
      <c r="T70" s="52">
        <v>0</v>
      </c>
      <c r="U70" s="52">
        <v>310</v>
      </c>
      <c r="V70" s="52">
        <f t="shared" si="3"/>
        <v>0.44481869523000001</v>
      </c>
      <c r="W70" s="52">
        <f t="shared" si="4"/>
        <v>0.44225999999999999</v>
      </c>
      <c r="X70" s="52">
        <f t="shared" si="2"/>
        <v>1.2184263000000089E-4</v>
      </c>
      <c r="Y70" s="52">
        <v>0</v>
      </c>
    </row>
    <row r="71" spans="1:25" x14ac:dyDescent="0.25">
      <c r="A71" s="52">
        <v>2008</v>
      </c>
      <c r="B71" s="52" t="s">
        <v>104</v>
      </c>
      <c r="C71" s="52" t="s">
        <v>179</v>
      </c>
      <c r="D71" s="52">
        <v>27110</v>
      </c>
      <c r="E71" s="52">
        <v>71117</v>
      </c>
      <c r="F71" s="52">
        <v>27</v>
      </c>
      <c r="G71" s="52" t="s">
        <v>120</v>
      </c>
      <c r="H71" s="52">
        <v>86115</v>
      </c>
      <c r="I71" s="52" t="s">
        <v>90</v>
      </c>
      <c r="J71" s="52" t="s">
        <v>71</v>
      </c>
      <c r="K71" s="52">
        <v>4</v>
      </c>
      <c r="L71" s="52">
        <v>1E-3</v>
      </c>
      <c r="M71" s="52">
        <v>1</v>
      </c>
      <c r="N71" s="52" t="s">
        <v>73</v>
      </c>
      <c r="O71" s="52">
        <v>1.1019999999999999E-3</v>
      </c>
      <c r="P71" s="52">
        <v>1E-3</v>
      </c>
      <c r="Q71" s="52">
        <v>21</v>
      </c>
      <c r="R71" s="52"/>
      <c r="S71" s="52">
        <v>0</v>
      </c>
      <c r="T71" s="52">
        <v>0</v>
      </c>
      <c r="U71" s="52">
        <v>310</v>
      </c>
      <c r="V71" s="52">
        <f t="shared" si="3"/>
        <v>346.45287332999999</v>
      </c>
      <c r="W71" s="52">
        <f t="shared" si="4"/>
        <v>344.46</v>
      </c>
      <c r="X71" s="52">
        <f t="shared" si="2"/>
        <v>9.4898730000000431E-2</v>
      </c>
      <c r="Y71" s="52">
        <v>0</v>
      </c>
    </row>
    <row r="72" spans="1:25" x14ac:dyDescent="0.25">
      <c r="A72" s="52">
        <v>2008</v>
      </c>
      <c r="B72" s="52" t="s">
        <v>104</v>
      </c>
      <c r="C72" s="52" t="s">
        <v>179</v>
      </c>
      <c r="D72" s="52">
        <v>27110</v>
      </c>
      <c r="E72" s="52">
        <v>71117</v>
      </c>
      <c r="F72" s="52">
        <v>27</v>
      </c>
      <c r="G72" s="52" t="s">
        <v>120</v>
      </c>
      <c r="H72" s="52">
        <v>69031</v>
      </c>
      <c r="I72" s="52" t="s">
        <v>90</v>
      </c>
      <c r="J72" s="52" t="s">
        <v>71</v>
      </c>
      <c r="K72" s="52">
        <v>4</v>
      </c>
      <c r="L72" s="52">
        <v>1E-3</v>
      </c>
      <c r="M72" s="52">
        <v>1</v>
      </c>
      <c r="N72" s="52" t="s">
        <v>73</v>
      </c>
      <c r="O72" s="52">
        <v>1.1019999999999999E-3</v>
      </c>
      <c r="P72" s="52">
        <v>1E-3</v>
      </c>
      <c r="Q72" s="52">
        <v>21</v>
      </c>
      <c r="R72" s="52"/>
      <c r="S72" s="52">
        <v>0</v>
      </c>
      <c r="T72" s="52">
        <v>0</v>
      </c>
      <c r="U72" s="52">
        <v>310</v>
      </c>
      <c r="V72" s="52">
        <f t="shared" si="3"/>
        <v>277.72151540200002</v>
      </c>
      <c r="W72" s="52">
        <f t="shared" si="4"/>
        <v>276.12400000000002</v>
      </c>
      <c r="X72" s="52">
        <f t="shared" si="2"/>
        <v>7.6072161999999957E-2</v>
      </c>
      <c r="Y72" s="52">
        <v>0</v>
      </c>
    </row>
    <row r="73" spans="1:25" x14ac:dyDescent="0.25">
      <c r="A73" s="52">
        <v>2008</v>
      </c>
      <c r="B73" s="52" t="s">
        <v>104</v>
      </c>
      <c r="C73" s="52" t="s">
        <v>179</v>
      </c>
      <c r="D73" s="52">
        <v>27110</v>
      </c>
      <c r="E73" s="52">
        <v>71117</v>
      </c>
      <c r="F73" s="52">
        <v>27</v>
      </c>
      <c r="G73" s="52" t="s">
        <v>120</v>
      </c>
      <c r="H73" s="52">
        <v>52715</v>
      </c>
      <c r="I73" s="52" t="s">
        <v>90</v>
      </c>
      <c r="J73" s="52" t="s">
        <v>71</v>
      </c>
      <c r="K73" s="52">
        <v>4</v>
      </c>
      <c r="L73" s="52">
        <v>1E-3</v>
      </c>
      <c r="M73" s="52">
        <v>1</v>
      </c>
      <c r="N73" s="52" t="s">
        <v>73</v>
      </c>
      <c r="O73" s="52">
        <v>1.1019999999999999E-3</v>
      </c>
      <c r="P73" s="52">
        <v>1E-3</v>
      </c>
      <c r="Q73" s="52">
        <v>21</v>
      </c>
      <c r="R73" s="52"/>
      <c r="S73" s="52">
        <v>0</v>
      </c>
      <c r="T73" s="52">
        <v>0</v>
      </c>
      <c r="U73" s="52">
        <v>310</v>
      </c>
      <c r="V73" s="52">
        <f t="shared" si="3"/>
        <v>212.07993053000001</v>
      </c>
      <c r="W73" s="52">
        <f t="shared" si="4"/>
        <v>210.86</v>
      </c>
      <c r="X73" s="52">
        <f t="shared" si="2"/>
        <v>5.8091929999999958E-2</v>
      </c>
      <c r="Y73" s="52">
        <v>0</v>
      </c>
    </row>
    <row r="74" spans="1:25" x14ac:dyDescent="0.25">
      <c r="A74" s="52">
        <v>2008</v>
      </c>
      <c r="B74" s="52" t="s">
        <v>104</v>
      </c>
      <c r="C74" s="52" t="s">
        <v>179</v>
      </c>
      <c r="D74" s="52">
        <v>27110</v>
      </c>
      <c r="E74" s="52">
        <v>71117</v>
      </c>
      <c r="F74" s="52">
        <v>27</v>
      </c>
      <c r="G74" s="52" t="s">
        <v>120</v>
      </c>
      <c r="H74" s="52">
        <v>43</v>
      </c>
      <c r="I74" s="52" t="s">
        <v>90</v>
      </c>
      <c r="J74" s="52" t="s">
        <v>71</v>
      </c>
      <c r="K74" s="52">
        <v>4</v>
      </c>
      <c r="L74" s="52">
        <v>1E-3</v>
      </c>
      <c r="M74" s="52">
        <v>1</v>
      </c>
      <c r="N74" s="52" t="s">
        <v>73</v>
      </c>
      <c r="O74" s="52">
        <v>1.1019999999999999E-3</v>
      </c>
      <c r="P74" s="52">
        <v>1E-3</v>
      </c>
      <c r="Q74" s="52">
        <v>21</v>
      </c>
      <c r="R74" s="52"/>
      <c r="S74" s="52">
        <v>0</v>
      </c>
      <c r="T74" s="52">
        <v>0</v>
      </c>
      <c r="U74" s="52">
        <v>310</v>
      </c>
      <c r="V74" s="52">
        <f t="shared" si="3"/>
        <v>0.17299510600000001</v>
      </c>
      <c r="W74" s="52">
        <f t="shared" si="4"/>
        <v>0.17200000000000001</v>
      </c>
      <c r="X74" s="52">
        <f t="shared" si="2"/>
        <v>4.7385999999999793E-5</v>
      </c>
      <c r="Y74" s="52">
        <v>0</v>
      </c>
    </row>
    <row r="75" spans="1:25" x14ac:dyDescent="0.25">
      <c r="A75" s="52">
        <v>2008</v>
      </c>
      <c r="B75" s="52" t="s">
        <v>104</v>
      </c>
      <c r="C75" s="52" t="s">
        <v>179</v>
      </c>
      <c r="D75" s="52">
        <v>27110</v>
      </c>
      <c r="E75" s="52">
        <v>71117</v>
      </c>
      <c r="F75" s="52">
        <v>27</v>
      </c>
      <c r="G75" s="52" t="s">
        <v>120</v>
      </c>
      <c r="H75" s="52">
        <v>74</v>
      </c>
      <c r="I75" s="52" t="s">
        <v>90</v>
      </c>
      <c r="J75" s="52" t="s">
        <v>71</v>
      </c>
      <c r="K75" s="52">
        <v>4</v>
      </c>
      <c r="L75" s="52">
        <v>1E-3</v>
      </c>
      <c r="M75" s="52">
        <v>1</v>
      </c>
      <c r="N75" s="52" t="s">
        <v>73</v>
      </c>
      <c r="O75" s="52">
        <v>1.1019999999999999E-3</v>
      </c>
      <c r="P75" s="52">
        <v>1E-3</v>
      </c>
      <c r="Q75" s="52">
        <v>21</v>
      </c>
      <c r="R75" s="52"/>
      <c r="S75" s="52">
        <v>0</v>
      </c>
      <c r="T75" s="52">
        <v>0</v>
      </c>
      <c r="U75" s="52">
        <v>310</v>
      </c>
      <c r="V75" s="52">
        <f t="shared" si="3"/>
        <v>0.29771250799999999</v>
      </c>
      <c r="W75" s="52">
        <f t="shared" si="4"/>
        <v>0.29599999999999999</v>
      </c>
      <c r="X75" s="52">
        <f t="shared" si="2"/>
        <v>8.1548000000000067E-5</v>
      </c>
      <c r="Y75" s="52">
        <v>0</v>
      </c>
    </row>
    <row r="76" spans="1:25" x14ac:dyDescent="0.25">
      <c r="A76" s="52">
        <v>2008</v>
      </c>
      <c r="B76" s="52" t="s">
        <v>104</v>
      </c>
      <c r="C76" s="52" t="s">
        <v>179</v>
      </c>
      <c r="D76" s="52">
        <v>27110</v>
      </c>
      <c r="E76" s="52">
        <v>71117</v>
      </c>
      <c r="F76" s="52">
        <v>27</v>
      </c>
      <c r="G76" s="52" t="s">
        <v>120</v>
      </c>
      <c r="H76" s="52">
        <v>704763</v>
      </c>
      <c r="I76" s="52" t="s">
        <v>90</v>
      </c>
      <c r="J76" s="52" t="s">
        <v>71</v>
      </c>
      <c r="K76" s="52">
        <v>4</v>
      </c>
      <c r="L76" s="52">
        <v>1E-3</v>
      </c>
      <c r="M76" s="52">
        <v>1</v>
      </c>
      <c r="N76" s="52" t="s">
        <v>73</v>
      </c>
      <c r="O76" s="52">
        <v>1.1019999999999999E-3</v>
      </c>
      <c r="P76" s="52">
        <v>1E-3</v>
      </c>
      <c r="Q76" s="52">
        <v>21</v>
      </c>
      <c r="R76" s="52"/>
      <c r="S76" s="52">
        <v>0</v>
      </c>
      <c r="T76" s="52">
        <v>0</v>
      </c>
      <c r="U76" s="52">
        <v>310</v>
      </c>
      <c r="V76" s="52">
        <f t="shared" si="3"/>
        <v>2835.361625346</v>
      </c>
      <c r="W76" s="52">
        <f t="shared" si="4"/>
        <v>2819.0520000000001</v>
      </c>
      <c r="X76" s="52">
        <f t="shared" si="2"/>
        <v>0.77664882599999274</v>
      </c>
      <c r="Y76" s="52">
        <v>0</v>
      </c>
    </row>
    <row r="77" spans="1:25" x14ac:dyDescent="0.25">
      <c r="A77" s="52">
        <v>2008</v>
      </c>
      <c r="B77" s="52" t="s">
        <v>104</v>
      </c>
      <c r="C77" s="52" t="s">
        <v>177</v>
      </c>
      <c r="D77" s="52">
        <v>27110</v>
      </c>
      <c r="E77" s="52">
        <v>71115</v>
      </c>
      <c r="F77" s="52">
        <v>27</v>
      </c>
      <c r="G77" s="52" t="s">
        <v>120</v>
      </c>
      <c r="H77" s="52">
        <v>35365</v>
      </c>
      <c r="I77" s="52" t="s">
        <v>90</v>
      </c>
      <c r="J77" s="52" t="s">
        <v>71</v>
      </c>
      <c r="K77" s="52">
        <v>1.3</v>
      </c>
      <c r="L77" s="52">
        <v>1</v>
      </c>
      <c r="M77" s="52">
        <v>1</v>
      </c>
      <c r="N77" s="52"/>
      <c r="O77" s="52">
        <v>0</v>
      </c>
      <c r="P77" s="52">
        <v>0</v>
      </c>
      <c r="Q77" s="52">
        <v>21</v>
      </c>
      <c r="R77" s="52"/>
      <c r="S77" s="52">
        <v>0</v>
      </c>
      <c r="T77" s="52">
        <v>0</v>
      </c>
      <c r="U77" s="52">
        <v>310</v>
      </c>
      <c r="V77" s="52">
        <f t="shared" si="3"/>
        <v>45974.5</v>
      </c>
      <c r="W77" s="52">
        <f t="shared" si="4"/>
        <v>45974.5</v>
      </c>
      <c r="X77" s="52">
        <v>0</v>
      </c>
      <c r="Y77" s="52">
        <v>0</v>
      </c>
    </row>
    <row r="78" spans="1:25" x14ac:dyDescent="0.25">
      <c r="A78" s="52">
        <v>2008</v>
      </c>
      <c r="B78" s="52" t="s">
        <v>104</v>
      </c>
      <c r="C78" s="52" t="s">
        <v>177</v>
      </c>
      <c r="D78" s="52">
        <v>27110</v>
      </c>
      <c r="E78" s="52">
        <v>71115</v>
      </c>
      <c r="F78" s="52">
        <v>27</v>
      </c>
      <c r="G78" s="52" t="s">
        <v>120</v>
      </c>
      <c r="H78" s="52">
        <v>65942</v>
      </c>
      <c r="I78" s="52" t="s">
        <v>90</v>
      </c>
      <c r="J78" s="52" t="s">
        <v>71</v>
      </c>
      <c r="K78" s="52">
        <v>1.3</v>
      </c>
      <c r="L78" s="52">
        <v>1</v>
      </c>
      <c r="M78" s="52">
        <v>1</v>
      </c>
      <c r="N78" s="52"/>
      <c r="O78" s="52">
        <v>0</v>
      </c>
      <c r="P78" s="52">
        <v>0</v>
      </c>
      <c r="Q78" s="52">
        <v>21</v>
      </c>
      <c r="R78" s="52"/>
      <c r="S78" s="52">
        <v>0</v>
      </c>
      <c r="T78" s="52">
        <v>0</v>
      </c>
      <c r="U78" s="52">
        <v>310</v>
      </c>
      <c r="V78" s="52">
        <f t="shared" si="3"/>
        <v>85724.6</v>
      </c>
      <c r="W78" s="52">
        <f t="shared" si="4"/>
        <v>85724.6</v>
      </c>
      <c r="X78" s="52">
        <v>0</v>
      </c>
      <c r="Y78" s="52">
        <v>0</v>
      </c>
    </row>
    <row r="79" spans="1:25" x14ac:dyDescent="0.25">
      <c r="A79" s="52">
        <v>2008</v>
      </c>
      <c r="B79" s="52" t="s">
        <v>104</v>
      </c>
      <c r="C79" s="52" t="s">
        <v>177</v>
      </c>
      <c r="D79" s="52">
        <v>27110</v>
      </c>
      <c r="E79" s="52">
        <v>71115</v>
      </c>
      <c r="F79" s="52">
        <v>27</v>
      </c>
      <c r="G79" s="52" t="s">
        <v>120</v>
      </c>
      <c r="H79" s="52">
        <v>478</v>
      </c>
      <c r="I79" s="52" t="s">
        <v>90</v>
      </c>
      <c r="J79" s="52" t="s">
        <v>71</v>
      </c>
      <c r="K79" s="52">
        <v>1.3</v>
      </c>
      <c r="L79" s="52">
        <v>1</v>
      </c>
      <c r="M79" s="52">
        <v>1</v>
      </c>
      <c r="N79" s="52"/>
      <c r="O79" s="52">
        <v>0</v>
      </c>
      <c r="P79" s="52">
        <v>0</v>
      </c>
      <c r="Q79" s="52">
        <v>21</v>
      </c>
      <c r="R79" s="52"/>
      <c r="S79" s="52">
        <v>0</v>
      </c>
      <c r="T79" s="52">
        <v>0</v>
      </c>
      <c r="U79" s="52">
        <v>310</v>
      </c>
      <c r="V79" s="52">
        <f t="shared" si="3"/>
        <v>621.4</v>
      </c>
      <c r="W79" s="52">
        <f t="shared" si="4"/>
        <v>621.4</v>
      </c>
      <c r="X79" s="52">
        <v>0</v>
      </c>
      <c r="Y79" s="52">
        <v>0</v>
      </c>
    </row>
    <row r="80" spans="1:25" x14ac:dyDescent="0.25">
      <c r="A80" s="52">
        <v>2008</v>
      </c>
      <c r="B80" s="52" t="s">
        <v>104</v>
      </c>
      <c r="C80" s="52" t="s">
        <v>177</v>
      </c>
      <c r="D80" s="52">
        <v>27110</v>
      </c>
      <c r="E80" s="52">
        <v>71115</v>
      </c>
      <c r="F80" s="52">
        <v>27</v>
      </c>
      <c r="G80" s="52" t="s">
        <v>120</v>
      </c>
      <c r="H80" s="52">
        <v>2244</v>
      </c>
      <c r="I80" s="52" t="s">
        <v>90</v>
      </c>
      <c r="J80" s="52" t="s">
        <v>71</v>
      </c>
      <c r="K80" s="52">
        <v>1.3</v>
      </c>
      <c r="L80" s="52">
        <v>1</v>
      </c>
      <c r="M80" s="52">
        <v>1</v>
      </c>
      <c r="N80" s="52"/>
      <c r="O80" s="52">
        <v>0</v>
      </c>
      <c r="P80" s="52">
        <v>0</v>
      </c>
      <c r="Q80" s="52">
        <v>21</v>
      </c>
      <c r="R80" s="52"/>
      <c r="S80" s="52">
        <v>0</v>
      </c>
      <c r="T80" s="52">
        <v>0</v>
      </c>
      <c r="U80" s="52">
        <v>310</v>
      </c>
      <c r="V80" s="52">
        <f t="shared" si="3"/>
        <v>2917.2000000000003</v>
      </c>
      <c r="W80" s="52">
        <f t="shared" si="4"/>
        <v>2917.2000000000003</v>
      </c>
      <c r="X80" s="52">
        <v>0</v>
      </c>
      <c r="Y80" s="52">
        <v>0</v>
      </c>
    </row>
    <row r="81" spans="1:25" x14ac:dyDescent="0.25">
      <c r="A81" s="52">
        <v>2008</v>
      </c>
      <c r="B81" s="52" t="s">
        <v>104</v>
      </c>
      <c r="C81" s="52" t="s">
        <v>177</v>
      </c>
      <c r="D81" s="52">
        <v>27110</v>
      </c>
      <c r="E81" s="52">
        <v>71115</v>
      </c>
      <c r="F81" s="52">
        <v>27</v>
      </c>
      <c r="G81" s="52" t="s">
        <v>120</v>
      </c>
      <c r="H81" s="52">
        <v>391</v>
      </c>
      <c r="I81" s="52" t="s">
        <v>90</v>
      </c>
      <c r="J81" s="52" t="s">
        <v>71</v>
      </c>
      <c r="K81" s="52">
        <v>1.3</v>
      </c>
      <c r="L81" s="52">
        <v>1</v>
      </c>
      <c r="M81" s="52">
        <v>1</v>
      </c>
      <c r="N81" s="52"/>
      <c r="O81" s="52">
        <v>0</v>
      </c>
      <c r="P81" s="52">
        <v>0</v>
      </c>
      <c r="Q81" s="52">
        <v>21</v>
      </c>
      <c r="R81" s="52"/>
      <c r="S81" s="52">
        <v>0</v>
      </c>
      <c r="T81" s="52">
        <v>0</v>
      </c>
      <c r="U81" s="52">
        <v>310</v>
      </c>
      <c r="V81" s="52">
        <f t="shared" si="3"/>
        <v>508.3</v>
      </c>
      <c r="W81" s="52">
        <f t="shared" si="4"/>
        <v>508.3</v>
      </c>
      <c r="X81" s="52">
        <v>0</v>
      </c>
      <c r="Y81" s="52">
        <v>0</v>
      </c>
    </row>
    <row r="82" spans="1:25" x14ac:dyDescent="0.25">
      <c r="A82" s="52">
        <v>2008</v>
      </c>
      <c r="B82" s="52" t="s">
        <v>104</v>
      </c>
      <c r="C82" s="52" t="s">
        <v>177</v>
      </c>
      <c r="D82" s="52">
        <v>27110</v>
      </c>
      <c r="E82" s="52">
        <v>71115</v>
      </c>
      <c r="F82" s="52">
        <v>27</v>
      </c>
      <c r="G82" s="52" t="s">
        <v>120</v>
      </c>
      <c r="H82" s="52">
        <v>42381</v>
      </c>
      <c r="I82" s="52" t="s">
        <v>90</v>
      </c>
      <c r="J82" s="52" t="s">
        <v>71</v>
      </c>
      <c r="K82" s="52">
        <v>1.3</v>
      </c>
      <c r="L82" s="52">
        <v>1</v>
      </c>
      <c r="M82" s="52">
        <v>1</v>
      </c>
      <c r="N82" s="52"/>
      <c r="O82" s="52">
        <v>0</v>
      </c>
      <c r="P82" s="52">
        <v>0</v>
      </c>
      <c r="Q82" s="52">
        <v>21</v>
      </c>
      <c r="R82" s="52"/>
      <c r="S82" s="52">
        <v>0</v>
      </c>
      <c r="T82" s="52">
        <v>0</v>
      </c>
      <c r="U82" s="52">
        <v>310</v>
      </c>
      <c r="V82" s="52">
        <f t="shared" si="3"/>
        <v>55095.3</v>
      </c>
      <c r="W82" s="52">
        <f t="shared" si="4"/>
        <v>55095.3</v>
      </c>
      <c r="X82" s="52">
        <v>0</v>
      </c>
      <c r="Y82" s="52">
        <v>0</v>
      </c>
    </row>
    <row r="83" spans="1:25" x14ac:dyDescent="0.25">
      <c r="A83" s="52">
        <v>2008</v>
      </c>
      <c r="B83" s="52" t="s">
        <v>104</v>
      </c>
      <c r="C83" s="52" t="s">
        <v>177</v>
      </c>
      <c r="D83" s="52">
        <v>27110</v>
      </c>
      <c r="E83" s="52">
        <v>71115</v>
      </c>
      <c r="F83" s="52">
        <v>27</v>
      </c>
      <c r="G83" s="52" t="s">
        <v>120</v>
      </c>
      <c r="H83" s="52">
        <v>33504</v>
      </c>
      <c r="I83" s="52" t="s">
        <v>90</v>
      </c>
      <c r="J83" s="52" t="s">
        <v>71</v>
      </c>
      <c r="K83" s="52">
        <v>1.3</v>
      </c>
      <c r="L83" s="52">
        <v>1</v>
      </c>
      <c r="M83" s="52">
        <v>1</v>
      </c>
      <c r="N83" s="52"/>
      <c r="O83" s="52">
        <v>0</v>
      </c>
      <c r="P83" s="52">
        <v>0</v>
      </c>
      <c r="Q83" s="52">
        <v>21</v>
      </c>
      <c r="R83" s="52"/>
      <c r="S83" s="52">
        <v>0</v>
      </c>
      <c r="T83" s="52">
        <v>0</v>
      </c>
      <c r="U83" s="52">
        <v>310</v>
      </c>
      <c r="V83" s="52">
        <f t="shared" si="3"/>
        <v>43555.200000000004</v>
      </c>
      <c r="W83" s="52">
        <f t="shared" si="4"/>
        <v>43555.200000000004</v>
      </c>
      <c r="X83" s="52">
        <v>0</v>
      </c>
      <c r="Y83" s="52">
        <v>0</v>
      </c>
    </row>
    <row r="84" spans="1:25" x14ac:dyDescent="0.25">
      <c r="A84" s="52">
        <v>2008</v>
      </c>
      <c r="B84" s="52" t="s">
        <v>104</v>
      </c>
      <c r="C84" s="52" t="s">
        <v>177</v>
      </c>
      <c r="D84" s="52">
        <v>27110</v>
      </c>
      <c r="E84" s="52">
        <v>71115</v>
      </c>
      <c r="F84" s="52">
        <v>27</v>
      </c>
      <c r="G84" s="52" t="s">
        <v>120</v>
      </c>
      <c r="H84" s="52">
        <v>1275</v>
      </c>
      <c r="I84" s="52" t="s">
        <v>90</v>
      </c>
      <c r="J84" s="52" t="s">
        <v>71</v>
      </c>
      <c r="K84" s="52">
        <v>1.3</v>
      </c>
      <c r="L84" s="52">
        <v>1</v>
      </c>
      <c r="M84" s="52">
        <v>1</v>
      </c>
      <c r="N84" s="52"/>
      <c r="O84" s="52">
        <v>0</v>
      </c>
      <c r="P84" s="52">
        <v>0</v>
      </c>
      <c r="Q84" s="52">
        <v>21</v>
      </c>
      <c r="R84" s="52"/>
      <c r="S84" s="52">
        <v>0</v>
      </c>
      <c r="T84" s="52">
        <v>0</v>
      </c>
      <c r="U84" s="52">
        <v>310</v>
      </c>
      <c r="V84" s="52">
        <f t="shared" si="3"/>
        <v>1657.5</v>
      </c>
      <c r="W84" s="52">
        <f t="shared" si="4"/>
        <v>1657.5</v>
      </c>
      <c r="X84" s="52">
        <v>0</v>
      </c>
      <c r="Y84" s="52">
        <v>0</v>
      </c>
    </row>
    <row r="85" spans="1:25" x14ac:dyDescent="0.25">
      <c r="A85" s="52">
        <v>2008</v>
      </c>
      <c r="B85" s="52" t="s">
        <v>104</v>
      </c>
      <c r="C85" s="52" t="s">
        <v>177</v>
      </c>
      <c r="D85" s="52">
        <v>27110</v>
      </c>
      <c r="E85" s="52">
        <v>71115</v>
      </c>
      <c r="F85" s="52">
        <v>27</v>
      </c>
      <c r="G85" s="52" t="s">
        <v>120</v>
      </c>
      <c r="H85" s="52">
        <v>7736</v>
      </c>
      <c r="I85" s="52" t="s">
        <v>90</v>
      </c>
      <c r="J85" s="52" t="s">
        <v>71</v>
      </c>
      <c r="K85" s="52">
        <v>1.3</v>
      </c>
      <c r="L85" s="52">
        <v>1</v>
      </c>
      <c r="M85" s="52">
        <v>1</v>
      </c>
      <c r="N85" s="52"/>
      <c r="O85" s="52">
        <v>0</v>
      </c>
      <c r="P85" s="52">
        <v>0</v>
      </c>
      <c r="Q85" s="52">
        <v>21</v>
      </c>
      <c r="R85" s="52"/>
      <c r="S85" s="52">
        <v>0</v>
      </c>
      <c r="T85" s="52">
        <v>0</v>
      </c>
      <c r="U85" s="52">
        <v>310</v>
      </c>
      <c r="V85" s="52">
        <f t="shared" si="3"/>
        <v>10056.800000000001</v>
      </c>
      <c r="W85" s="52">
        <f t="shared" si="4"/>
        <v>10056.800000000001</v>
      </c>
      <c r="X85" s="52">
        <v>0</v>
      </c>
      <c r="Y85" s="52">
        <v>0</v>
      </c>
    </row>
    <row r="86" spans="1:25" x14ac:dyDescent="0.25">
      <c r="A86" s="52">
        <v>2008</v>
      </c>
      <c r="B86" s="52" t="s">
        <v>104</v>
      </c>
      <c r="C86" s="52" t="s">
        <v>177</v>
      </c>
      <c r="D86" s="52">
        <v>27110</v>
      </c>
      <c r="E86" s="52">
        <v>71115</v>
      </c>
      <c r="F86" s="52">
        <v>27</v>
      </c>
      <c r="G86" s="52" t="s">
        <v>120</v>
      </c>
      <c r="H86" s="52">
        <v>4983</v>
      </c>
      <c r="I86" s="52" t="s">
        <v>90</v>
      </c>
      <c r="J86" s="52" t="s">
        <v>71</v>
      </c>
      <c r="K86" s="52">
        <v>1.3</v>
      </c>
      <c r="L86" s="52">
        <v>1</v>
      </c>
      <c r="M86" s="52">
        <v>1</v>
      </c>
      <c r="N86" s="52"/>
      <c r="O86" s="52">
        <v>0</v>
      </c>
      <c r="P86" s="52">
        <v>0</v>
      </c>
      <c r="Q86" s="52">
        <v>21</v>
      </c>
      <c r="R86" s="52"/>
      <c r="S86" s="52">
        <v>0</v>
      </c>
      <c r="T86" s="52">
        <v>0</v>
      </c>
      <c r="U86" s="52">
        <v>310</v>
      </c>
      <c r="V86" s="52">
        <f t="shared" si="3"/>
        <v>6477.9000000000005</v>
      </c>
      <c r="W86" s="52">
        <f t="shared" si="4"/>
        <v>6477.9000000000005</v>
      </c>
      <c r="X86" s="52">
        <v>0</v>
      </c>
      <c r="Y86" s="52">
        <v>0</v>
      </c>
    </row>
    <row r="87" spans="1:25" x14ac:dyDescent="0.25">
      <c r="A87" s="52">
        <v>2008</v>
      </c>
      <c r="B87" s="52" t="s">
        <v>104</v>
      </c>
      <c r="C87" s="52" t="s">
        <v>177</v>
      </c>
      <c r="D87" s="52">
        <v>27110</v>
      </c>
      <c r="E87" s="52">
        <v>71115</v>
      </c>
      <c r="F87" s="52">
        <v>27</v>
      </c>
      <c r="G87" s="52" t="s">
        <v>120</v>
      </c>
      <c r="H87" s="52">
        <v>14854</v>
      </c>
      <c r="I87" s="52" t="s">
        <v>90</v>
      </c>
      <c r="J87" s="52" t="s">
        <v>71</v>
      </c>
      <c r="K87" s="52">
        <v>1.3</v>
      </c>
      <c r="L87" s="52">
        <v>1</v>
      </c>
      <c r="M87" s="52">
        <v>1</v>
      </c>
      <c r="N87" s="52"/>
      <c r="O87" s="52">
        <v>0</v>
      </c>
      <c r="P87" s="52">
        <v>0</v>
      </c>
      <c r="Q87" s="52">
        <v>21</v>
      </c>
      <c r="R87" s="52"/>
      <c r="S87" s="52">
        <v>0</v>
      </c>
      <c r="T87" s="52">
        <v>0</v>
      </c>
      <c r="U87" s="52">
        <v>310</v>
      </c>
      <c r="V87" s="52">
        <f t="shared" si="3"/>
        <v>19310.2</v>
      </c>
      <c r="W87" s="52">
        <f t="shared" si="4"/>
        <v>19310.2</v>
      </c>
      <c r="X87" s="52">
        <v>0</v>
      </c>
      <c r="Y87" s="52">
        <v>0</v>
      </c>
    </row>
    <row r="88" spans="1:25" x14ac:dyDescent="0.25">
      <c r="A88" s="52">
        <v>2008</v>
      </c>
      <c r="B88" s="52" t="s">
        <v>104</v>
      </c>
      <c r="C88" s="52" t="s">
        <v>177</v>
      </c>
      <c r="D88" s="52">
        <v>27110</v>
      </c>
      <c r="E88" s="52">
        <v>71115</v>
      </c>
      <c r="F88" s="52">
        <v>27</v>
      </c>
      <c r="G88" s="52" t="s">
        <v>120</v>
      </c>
      <c r="H88" s="52">
        <v>2122</v>
      </c>
      <c r="I88" s="52" t="s">
        <v>90</v>
      </c>
      <c r="J88" s="52" t="s">
        <v>71</v>
      </c>
      <c r="K88" s="52">
        <v>1.3</v>
      </c>
      <c r="L88" s="52">
        <v>1</v>
      </c>
      <c r="M88" s="52">
        <v>1</v>
      </c>
      <c r="N88" s="52"/>
      <c r="O88" s="52">
        <v>0</v>
      </c>
      <c r="P88" s="52">
        <v>0</v>
      </c>
      <c r="Q88" s="52">
        <v>21</v>
      </c>
      <c r="R88" s="52"/>
      <c r="S88" s="52">
        <v>0</v>
      </c>
      <c r="T88" s="52">
        <v>0</v>
      </c>
      <c r="U88" s="52">
        <v>310</v>
      </c>
      <c r="V88" s="52">
        <f t="shared" si="3"/>
        <v>2758.6</v>
      </c>
      <c r="W88" s="52">
        <f t="shared" si="4"/>
        <v>2758.6</v>
      </c>
      <c r="X88" s="52">
        <v>0</v>
      </c>
      <c r="Y88" s="52">
        <v>0</v>
      </c>
    </row>
    <row r="89" spans="1:25" x14ac:dyDescent="0.25">
      <c r="A89" s="52">
        <v>2008</v>
      </c>
      <c r="B89" s="52" t="s">
        <v>104</v>
      </c>
      <c r="C89" s="52" t="s">
        <v>177</v>
      </c>
      <c r="D89" s="52">
        <v>27110</v>
      </c>
      <c r="E89" s="52">
        <v>71115</v>
      </c>
      <c r="F89" s="52">
        <v>27</v>
      </c>
      <c r="G89" s="52" t="s">
        <v>120</v>
      </c>
      <c r="H89" s="52">
        <v>518</v>
      </c>
      <c r="I89" s="52" t="s">
        <v>90</v>
      </c>
      <c r="J89" s="52" t="s">
        <v>71</v>
      </c>
      <c r="K89" s="52">
        <v>1.3</v>
      </c>
      <c r="L89" s="52">
        <v>1</v>
      </c>
      <c r="M89" s="52">
        <v>1</v>
      </c>
      <c r="N89" s="52"/>
      <c r="O89" s="52">
        <v>0</v>
      </c>
      <c r="P89" s="52">
        <v>0</v>
      </c>
      <c r="Q89" s="52">
        <v>21</v>
      </c>
      <c r="R89" s="52"/>
      <c r="S89" s="52">
        <v>0</v>
      </c>
      <c r="T89" s="52">
        <v>0</v>
      </c>
      <c r="U89" s="52">
        <v>310</v>
      </c>
      <c r="V89" s="52">
        <f t="shared" si="3"/>
        <v>673.4</v>
      </c>
      <c r="W89" s="52">
        <f t="shared" si="4"/>
        <v>673.4</v>
      </c>
      <c r="X89" s="52">
        <v>0</v>
      </c>
      <c r="Y89" s="52">
        <v>0</v>
      </c>
    </row>
    <row r="90" spans="1:25" x14ac:dyDescent="0.25">
      <c r="A90" s="52">
        <v>2008</v>
      </c>
      <c r="B90" s="52" t="s">
        <v>104</v>
      </c>
      <c r="C90" s="52" t="s">
        <v>177</v>
      </c>
      <c r="D90" s="52">
        <v>27110</v>
      </c>
      <c r="E90" s="52">
        <v>71115</v>
      </c>
      <c r="F90" s="52">
        <v>27</v>
      </c>
      <c r="G90" s="52" t="s">
        <v>120</v>
      </c>
      <c r="H90" s="52">
        <v>24000</v>
      </c>
      <c r="I90" s="52" t="s">
        <v>90</v>
      </c>
      <c r="J90" s="52" t="s">
        <v>71</v>
      </c>
      <c r="K90" s="52">
        <v>1.3</v>
      </c>
      <c r="L90" s="52">
        <v>1</v>
      </c>
      <c r="M90" s="52">
        <v>1</v>
      </c>
      <c r="N90" s="52"/>
      <c r="O90" s="52">
        <v>0</v>
      </c>
      <c r="P90" s="52">
        <v>0</v>
      </c>
      <c r="Q90" s="52">
        <v>21</v>
      </c>
      <c r="R90" s="52"/>
      <c r="S90" s="52">
        <v>0</v>
      </c>
      <c r="T90" s="52">
        <v>0</v>
      </c>
      <c r="U90" s="52">
        <v>310</v>
      </c>
      <c r="V90" s="52">
        <f t="shared" si="3"/>
        <v>31200</v>
      </c>
      <c r="W90" s="52">
        <f t="shared" si="4"/>
        <v>31200</v>
      </c>
      <c r="X90" s="52">
        <v>0</v>
      </c>
      <c r="Y90" s="52">
        <v>0</v>
      </c>
    </row>
    <row r="91" spans="1:25" x14ac:dyDescent="0.25">
      <c r="A91" s="52">
        <v>2008</v>
      </c>
      <c r="B91" s="52" t="s">
        <v>104</v>
      </c>
      <c r="C91" s="52" t="s">
        <v>177</v>
      </c>
      <c r="D91" s="52">
        <v>27110</v>
      </c>
      <c r="E91" s="52">
        <v>71115</v>
      </c>
      <c r="F91" s="52">
        <v>27</v>
      </c>
      <c r="G91" s="52" t="s">
        <v>120</v>
      </c>
      <c r="H91" s="52">
        <v>24952</v>
      </c>
      <c r="I91" s="52" t="s">
        <v>90</v>
      </c>
      <c r="J91" s="52" t="s">
        <v>71</v>
      </c>
      <c r="K91" s="52">
        <v>1.3</v>
      </c>
      <c r="L91" s="52">
        <v>1</v>
      </c>
      <c r="M91" s="52">
        <v>1</v>
      </c>
      <c r="N91" s="52"/>
      <c r="O91" s="52">
        <v>0</v>
      </c>
      <c r="P91" s="52">
        <v>0</v>
      </c>
      <c r="Q91" s="52">
        <v>21</v>
      </c>
      <c r="R91" s="52"/>
      <c r="S91" s="52">
        <v>0</v>
      </c>
      <c r="T91" s="52">
        <v>0</v>
      </c>
      <c r="U91" s="52">
        <v>310</v>
      </c>
      <c r="V91" s="52">
        <f t="shared" si="3"/>
        <v>32437.600000000002</v>
      </c>
      <c r="W91" s="52">
        <f t="shared" si="4"/>
        <v>32437.600000000002</v>
      </c>
      <c r="X91" s="52">
        <v>0</v>
      </c>
      <c r="Y91" s="52">
        <v>0</v>
      </c>
    </row>
    <row r="92" spans="1:25" x14ac:dyDescent="0.25">
      <c r="A92" s="52">
        <v>2008</v>
      </c>
      <c r="B92" s="52" t="s">
        <v>104</v>
      </c>
      <c r="C92" s="52" t="s">
        <v>177</v>
      </c>
      <c r="D92" s="52">
        <v>27110</v>
      </c>
      <c r="E92" s="52">
        <v>71115</v>
      </c>
      <c r="F92" s="52">
        <v>27</v>
      </c>
      <c r="G92" s="52" t="s">
        <v>120</v>
      </c>
      <c r="H92" s="52">
        <v>26106</v>
      </c>
      <c r="I92" s="52" t="s">
        <v>90</v>
      </c>
      <c r="J92" s="52" t="s">
        <v>71</v>
      </c>
      <c r="K92" s="52">
        <v>1.3</v>
      </c>
      <c r="L92" s="52">
        <v>1</v>
      </c>
      <c r="M92" s="52">
        <v>1</v>
      </c>
      <c r="N92" s="52"/>
      <c r="O92" s="52">
        <v>0</v>
      </c>
      <c r="P92" s="52">
        <v>0</v>
      </c>
      <c r="Q92" s="52">
        <v>21</v>
      </c>
      <c r="R92" s="52"/>
      <c r="S92" s="52">
        <v>0</v>
      </c>
      <c r="T92" s="52">
        <v>0</v>
      </c>
      <c r="U92" s="52">
        <v>310</v>
      </c>
      <c r="V92" s="52">
        <f t="shared" si="3"/>
        <v>33937.800000000003</v>
      </c>
      <c r="W92" s="52">
        <f t="shared" si="4"/>
        <v>33937.800000000003</v>
      </c>
      <c r="X92" s="52">
        <v>0</v>
      </c>
      <c r="Y92" s="52">
        <v>0</v>
      </c>
    </row>
    <row r="93" spans="1:25" x14ac:dyDescent="0.25">
      <c r="A93" s="52">
        <v>2008</v>
      </c>
      <c r="B93" s="52" t="s">
        <v>104</v>
      </c>
      <c r="C93" s="52" t="s">
        <v>177</v>
      </c>
      <c r="D93" s="52">
        <v>27110</v>
      </c>
      <c r="E93" s="52">
        <v>71115</v>
      </c>
      <c r="F93" s="52">
        <v>27</v>
      </c>
      <c r="G93" s="52" t="s">
        <v>120</v>
      </c>
      <c r="H93" s="52">
        <v>281472</v>
      </c>
      <c r="I93" s="52" t="s">
        <v>90</v>
      </c>
      <c r="J93" s="52" t="s">
        <v>71</v>
      </c>
      <c r="K93" s="52">
        <v>1.3</v>
      </c>
      <c r="L93" s="52">
        <v>1</v>
      </c>
      <c r="M93" s="52">
        <v>1</v>
      </c>
      <c r="N93" s="52"/>
      <c r="O93" s="52">
        <v>0</v>
      </c>
      <c r="P93" s="52">
        <v>0</v>
      </c>
      <c r="Q93" s="52">
        <v>21</v>
      </c>
      <c r="R93" s="52"/>
      <c r="S93" s="52">
        <v>0</v>
      </c>
      <c r="T93" s="52">
        <v>0</v>
      </c>
      <c r="U93" s="52">
        <v>310</v>
      </c>
      <c r="V93" s="52">
        <f t="shared" si="3"/>
        <v>365913.60000000003</v>
      </c>
      <c r="W93" s="52">
        <f t="shared" si="4"/>
        <v>365913.60000000003</v>
      </c>
      <c r="X93" s="52">
        <v>0</v>
      </c>
      <c r="Y93" s="52">
        <v>0</v>
      </c>
    </row>
    <row r="94" spans="1:25" x14ac:dyDescent="0.25">
      <c r="A94" s="52">
        <v>2008</v>
      </c>
      <c r="B94" s="52" t="s">
        <v>104</v>
      </c>
      <c r="C94" s="52" t="s">
        <v>177</v>
      </c>
      <c r="D94" s="52">
        <v>27110</v>
      </c>
      <c r="E94" s="52">
        <v>71115</v>
      </c>
      <c r="F94" s="52">
        <v>27</v>
      </c>
      <c r="G94" s="52" t="s">
        <v>120</v>
      </c>
      <c r="H94" s="52">
        <v>133</v>
      </c>
      <c r="I94" s="52" t="s">
        <v>90</v>
      </c>
      <c r="J94" s="52" t="s">
        <v>71</v>
      </c>
      <c r="K94" s="52">
        <v>1.3</v>
      </c>
      <c r="L94" s="52">
        <v>1</v>
      </c>
      <c r="M94" s="52">
        <v>1</v>
      </c>
      <c r="N94" s="52"/>
      <c r="O94" s="52">
        <v>0</v>
      </c>
      <c r="P94" s="52">
        <v>0</v>
      </c>
      <c r="Q94" s="52">
        <v>21</v>
      </c>
      <c r="R94" s="52"/>
      <c r="S94" s="52">
        <v>0</v>
      </c>
      <c r="T94" s="52">
        <v>0</v>
      </c>
      <c r="U94" s="52">
        <v>310</v>
      </c>
      <c r="V94" s="52">
        <f t="shared" si="3"/>
        <v>172.9</v>
      </c>
      <c r="W94" s="52">
        <f t="shared" si="4"/>
        <v>172.9</v>
      </c>
      <c r="X94" s="52">
        <v>0</v>
      </c>
      <c r="Y94" s="52">
        <v>0</v>
      </c>
    </row>
    <row r="95" spans="1:25" x14ac:dyDescent="0.25">
      <c r="A95" s="52">
        <v>2008</v>
      </c>
      <c r="B95" s="52" t="s">
        <v>104</v>
      </c>
      <c r="C95" s="52" t="s">
        <v>177</v>
      </c>
      <c r="D95" s="52">
        <v>27110</v>
      </c>
      <c r="E95" s="52">
        <v>71115</v>
      </c>
      <c r="F95" s="52">
        <v>27</v>
      </c>
      <c r="G95" s="52" t="s">
        <v>120</v>
      </c>
      <c r="H95" s="52">
        <v>37</v>
      </c>
      <c r="I95" s="52" t="s">
        <v>90</v>
      </c>
      <c r="J95" s="52" t="s">
        <v>71</v>
      </c>
      <c r="K95" s="52">
        <v>1.3</v>
      </c>
      <c r="L95" s="52">
        <v>1</v>
      </c>
      <c r="M95" s="52">
        <v>1</v>
      </c>
      <c r="N95" s="52"/>
      <c r="O95" s="52">
        <v>0</v>
      </c>
      <c r="P95" s="52">
        <v>0</v>
      </c>
      <c r="Q95" s="52">
        <v>21</v>
      </c>
      <c r="R95" s="52"/>
      <c r="S95" s="52">
        <v>0</v>
      </c>
      <c r="T95" s="52">
        <v>0</v>
      </c>
      <c r="U95" s="52">
        <v>310</v>
      </c>
      <c r="V95" s="52">
        <f t="shared" si="3"/>
        <v>48.1</v>
      </c>
      <c r="W95" s="52">
        <f t="shared" si="4"/>
        <v>48.1</v>
      </c>
      <c r="X95" s="52">
        <v>0</v>
      </c>
      <c r="Y95" s="52">
        <v>0</v>
      </c>
    </row>
    <row r="96" spans="1:25" x14ac:dyDescent="0.25">
      <c r="A96" s="52">
        <v>2008</v>
      </c>
      <c r="B96" s="52" t="s">
        <v>104</v>
      </c>
      <c r="C96" s="52" t="s">
        <v>177</v>
      </c>
      <c r="D96" s="52">
        <v>27110</v>
      </c>
      <c r="E96" s="52">
        <v>71115</v>
      </c>
      <c r="F96" s="52">
        <v>27</v>
      </c>
      <c r="G96" s="52" t="s">
        <v>120</v>
      </c>
      <c r="H96" s="52">
        <v>12200</v>
      </c>
      <c r="I96" s="52" t="s">
        <v>90</v>
      </c>
      <c r="J96" s="52" t="s">
        <v>71</v>
      </c>
      <c r="K96" s="52">
        <v>1.3</v>
      </c>
      <c r="L96" s="52">
        <v>1</v>
      </c>
      <c r="M96" s="52">
        <v>1</v>
      </c>
      <c r="N96" s="52"/>
      <c r="O96" s="52">
        <v>0</v>
      </c>
      <c r="P96" s="52">
        <v>0</v>
      </c>
      <c r="Q96" s="52">
        <v>21</v>
      </c>
      <c r="R96" s="52"/>
      <c r="S96" s="52">
        <v>0</v>
      </c>
      <c r="T96" s="52">
        <v>0</v>
      </c>
      <c r="U96" s="52">
        <v>310</v>
      </c>
      <c r="V96" s="52">
        <f t="shared" si="3"/>
        <v>15860</v>
      </c>
      <c r="W96" s="52">
        <f t="shared" si="4"/>
        <v>15860</v>
      </c>
      <c r="X96" s="52">
        <v>0</v>
      </c>
      <c r="Y96" s="52">
        <v>0</v>
      </c>
    </row>
    <row r="97" spans="1:25" x14ac:dyDescent="0.25">
      <c r="A97" s="52">
        <v>2008</v>
      </c>
      <c r="B97" s="52" t="s">
        <v>104</v>
      </c>
      <c r="C97" s="52" t="s">
        <v>177</v>
      </c>
      <c r="D97" s="52">
        <v>27110</v>
      </c>
      <c r="E97" s="52">
        <v>71115</v>
      </c>
      <c r="F97" s="52">
        <v>27</v>
      </c>
      <c r="G97" s="52" t="s">
        <v>120</v>
      </c>
      <c r="H97" s="52">
        <v>1494</v>
      </c>
      <c r="I97" s="52" t="s">
        <v>90</v>
      </c>
      <c r="J97" s="52" t="s">
        <v>71</v>
      </c>
      <c r="K97" s="52">
        <v>1.3</v>
      </c>
      <c r="L97" s="52">
        <v>1</v>
      </c>
      <c r="M97" s="52">
        <v>1</v>
      </c>
      <c r="N97" s="52"/>
      <c r="O97" s="52">
        <v>0</v>
      </c>
      <c r="P97" s="52">
        <v>0</v>
      </c>
      <c r="Q97" s="52">
        <v>21</v>
      </c>
      <c r="R97" s="52"/>
      <c r="S97" s="52">
        <v>0</v>
      </c>
      <c r="T97" s="52">
        <v>0</v>
      </c>
      <c r="U97" s="52">
        <v>310</v>
      </c>
      <c r="V97" s="52">
        <f t="shared" si="3"/>
        <v>1942.2</v>
      </c>
      <c r="W97" s="52">
        <f t="shared" si="4"/>
        <v>1942.2</v>
      </c>
      <c r="X97" s="52">
        <v>0</v>
      </c>
      <c r="Y97" s="52">
        <v>0</v>
      </c>
    </row>
    <row r="98" spans="1:25" x14ac:dyDescent="0.25">
      <c r="A98" s="52">
        <v>2008</v>
      </c>
      <c r="B98" s="52" t="s">
        <v>104</v>
      </c>
      <c r="C98" s="52" t="s">
        <v>177</v>
      </c>
      <c r="D98" s="52">
        <v>27110</v>
      </c>
      <c r="E98" s="52">
        <v>71121</v>
      </c>
      <c r="F98" s="52">
        <v>27</v>
      </c>
      <c r="G98" s="52" t="s">
        <v>120</v>
      </c>
      <c r="H98" s="52">
        <v>55250</v>
      </c>
      <c r="I98" s="52" t="s">
        <v>90</v>
      </c>
      <c r="J98" s="52" t="s">
        <v>71</v>
      </c>
      <c r="K98" s="52">
        <v>1.3</v>
      </c>
      <c r="L98" s="52">
        <v>1</v>
      </c>
      <c r="M98" s="52">
        <v>1</v>
      </c>
      <c r="N98" s="52"/>
      <c r="O98" s="52">
        <v>0</v>
      </c>
      <c r="P98" s="52">
        <v>0</v>
      </c>
      <c r="Q98" s="52">
        <v>21</v>
      </c>
      <c r="R98" s="52"/>
      <c r="S98" s="52">
        <v>0</v>
      </c>
      <c r="T98" s="52">
        <v>0</v>
      </c>
      <c r="U98" s="52">
        <v>310</v>
      </c>
      <c r="V98" s="52">
        <f t="shared" si="3"/>
        <v>71825</v>
      </c>
      <c r="W98" s="52">
        <f t="shared" si="4"/>
        <v>71825</v>
      </c>
      <c r="X98" s="52">
        <v>0</v>
      </c>
      <c r="Y98" s="52">
        <v>0</v>
      </c>
    </row>
    <row r="99" spans="1:25" x14ac:dyDescent="0.25">
      <c r="A99" s="52">
        <v>2008</v>
      </c>
      <c r="B99" s="52" t="s">
        <v>104</v>
      </c>
      <c r="C99" s="52" t="s">
        <v>177</v>
      </c>
      <c r="D99" s="52">
        <v>27110</v>
      </c>
      <c r="E99" s="52">
        <v>71121</v>
      </c>
      <c r="F99" s="52">
        <v>27</v>
      </c>
      <c r="G99" s="52" t="s">
        <v>120</v>
      </c>
      <c r="H99" s="52">
        <v>19662</v>
      </c>
      <c r="I99" s="52" t="s">
        <v>90</v>
      </c>
      <c r="J99" s="52" t="s">
        <v>71</v>
      </c>
      <c r="K99" s="52">
        <v>1.3</v>
      </c>
      <c r="L99" s="52">
        <v>1</v>
      </c>
      <c r="M99" s="52">
        <v>1</v>
      </c>
      <c r="N99" s="52"/>
      <c r="O99" s="52">
        <v>0</v>
      </c>
      <c r="P99" s="52">
        <v>0</v>
      </c>
      <c r="Q99" s="52">
        <v>21</v>
      </c>
      <c r="R99" s="52"/>
      <c r="S99" s="52">
        <v>0</v>
      </c>
      <c r="T99" s="52">
        <v>0</v>
      </c>
      <c r="U99" s="52">
        <v>310</v>
      </c>
      <c r="V99" s="52">
        <f t="shared" si="3"/>
        <v>25560.600000000002</v>
      </c>
      <c r="W99" s="52">
        <f t="shared" si="4"/>
        <v>25560.600000000002</v>
      </c>
      <c r="X99" s="52">
        <v>0</v>
      </c>
      <c r="Y99" s="52">
        <v>0</v>
      </c>
    </row>
    <row r="100" spans="1:25" x14ac:dyDescent="0.25">
      <c r="A100" s="52">
        <v>2008</v>
      </c>
      <c r="B100" s="52" t="s">
        <v>104</v>
      </c>
      <c r="C100" s="52" t="s">
        <v>177</v>
      </c>
      <c r="D100" s="52">
        <v>27110</v>
      </c>
      <c r="E100" s="52">
        <v>71121</v>
      </c>
      <c r="F100" s="52">
        <v>27</v>
      </c>
      <c r="G100" s="52" t="s">
        <v>120</v>
      </c>
      <c r="H100" s="52">
        <v>55180</v>
      </c>
      <c r="I100" s="52" t="s">
        <v>90</v>
      </c>
      <c r="J100" s="52" t="s">
        <v>71</v>
      </c>
      <c r="K100" s="52">
        <v>1.3</v>
      </c>
      <c r="L100" s="52">
        <v>1</v>
      </c>
      <c r="M100" s="52">
        <v>1</v>
      </c>
      <c r="N100" s="52"/>
      <c r="O100" s="52">
        <v>0</v>
      </c>
      <c r="P100" s="52">
        <v>0</v>
      </c>
      <c r="Q100" s="52">
        <v>21</v>
      </c>
      <c r="R100" s="52"/>
      <c r="S100" s="52">
        <v>0</v>
      </c>
      <c r="T100" s="52">
        <v>0</v>
      </c>
      <c r="U100" s="52">
        <v>310</v>
      </c>
      <c r="V100" s="52">
        <f t="shared" si="3"/>
        <v>71734</v>
      </c>
      <c r="W100" s="52">
        <f t="shared" si="4"/>
        <v>71734</v>
      </c>
      <c r="X100" s="52">
        <v>0</v>
      </c>
      <c r="Y100" s="52">
        <v>0</v>
      </c>
    </row>
    <row r="101" spans="1:25" x14ac:dyDescent="0.25">
      <c r="A101" s="52">
        <v>2008</v>
      </c>
      <c r="B101" s="52" t="s">
        <v>104</v>
      </c>
      <c r="C101" s="52" t="s">
        <v>177</v>
      </c>
      <c r="D101" s="52">
        <v>27110</v>
      </c>
      <c r="E101" s="52">
        <v>71121</v>
      </c>
      <c r="F101" s="52">
        <v>27</v>
      </c>
      <c r="G101" s="52" t="s">
        <v>120</v>
      </c>
      <c r="H101" s="52">
        <v>109908</v>
      </c>
      <c r="I101" s="52" t="s">
        <v>90</v>
      </c>
      <c r="J101" s="52" t="s">
        <v>71</v>
      </c>
      <c r="K101" s="52">
        <v>1.3</v>
      </c>
      <c r="L101" s="52">
        <v>1</v>
      </c>
      <c r="M101" s="52">
        <v>1</v>
      </c>
      <c r="N101" s="52"/>
      <c r="O101" s="52">
        <v>0</v>
      </c>
      <c r="P101" s="52">
        <v>0</v>
      </c>
      <c r="Q101" s="52">
        <v>21</v>
      </c>
      <c r="R101" s="52"/>
      <c r="S101" s="52">
        <v>0</v>
      </c>
      <c r="T101" s="52">
        <v>0</v>
      </c>
      <c r="U101" s="52">
        <v>310</v>
      </c>
      <c r="V101" s="52">
        <f t="shared" si="3"/>
        <v>142880.4</v>
      </c>
      <c r="W101" s="52">
        <f t="shared" si="4"/>
        <v>142880.4</v>
      </c>
      <c r="X101" s="52">
        <v>0</v>
      </c>
      <c r="Y101" s="52">
        <v>0</v>
      </c>
    </row>
    <row r="102" spans="1:25" x14ac:dyDescent="0.25">
      <c r="A102" s="52">
        <v>2008</v>
      </c>
      <c r="B102" s="52" t="s">
        <v>104</v>
      </c>
      <c r="C102" s="52" t="s">
        <v>177</v>
      </c>
      <c r="D102" s="52">
        <v>27110</v>
      </c>
      <c r="E102" s="52">
        <v>71121</v>
      </c>
      <c r="F102" s="52">
        <v>27</v>
      </c>
      <c r="G102" s="52" t="s">
        <v>120</v>
      </c>
      <c r="H102" s="52">
        <v>1470</v>
      </c>
      <c r="I102" s="52" t="s">
        <v>90</v>
      </c>
      <c r="J102" s="52" t="s">
        <v>71</v>
      </c>
      <c r="K102" s="52">
        <v>1.3</v>
      </c>
      <c r="L102" s="52">
        <v>1</v>
      </c>
      <c r="M102" s="52">
        <v>1</v>
      </c>
      <c r="N102" s="52"/>
      <c r="O102" s="52">
        <v>0</v>
      </c>
      <c r="P102" s="52">
        <v>0</v>
      </c>
      <c r="Q102" s="52">
        <v>21</v>
      </c>
      <c r="R102" s="52"/>
      <c r="S102" s="52">
        <v>0</v>
      </c>
      <c r="T102" s="52">
        <v>0</v>
      </c>
      <c r="U102" s="52">
        <v>310</v>
      </c>
      <c r="V102" s="52">
        <f t="shared" si="3"/>
        <v>1911</v>
      </c>
      <c r="W102" s="52">
        <f t="shared" si="4"/>
        <v>1911</v>
      </c>
      <c r="X102" s="52">
        <v>0</v>
      </c>
      <c r="Y102" s="52">
        <v>0</v>
      </c>
    </row>
    <row r="103" spans="1:25" x14ac:dyDescent="0.25">
      <c r="A103" s="52">
        <v>2008</v>
      </c>
      <c r="B103" s="52" t="s">
        <v>104</v>
      </c>
      <c r="C103" s="52" t="s">
        <v>177</v>
      </c>
      <c r="D103" s="52">
        <v>27110</v>
      </c>
      <c r="E103" s="52">
        <v>71121</v>
      </c>
      <c r="F103" s="52">
        <v>27</v>
      </c>
      <c r="G103" s="52" t="s">
        <v>120</v>
      </c>
      <c r="H103" s="52">
        <v>62</v>
      </c>
      <c r="I103" s="52" t="s">
        <v>90</v>
      </c>
      <c r="J103" s="52" t="s">
        <v>71</v>
      </c>
      <c r="K103" s="52">
        <v>1.3</v>
      </c>
      <c r="L103" s="52">
        <v>1</v>
      </c>
      <c r="M103" s="52">
        <v>1</v>
      </c>
      <c r="N103" s="52"/>
      <c r="O103" s="52">
        <v>0</v>
      </c>
      <c r="P103" s="52">
        <v>0</v>
      </c>
      <c r="Q103" s="52">
        <v>21</v>
      </c>
      <c r="R103" s="52"/>
      <c r="S103" s="52">
        <v>0</v>
      </c>
      <c r="T103" s="52">
        <v>0</v>
      </c>
      <c r="U103" s="52">
        <v>310</v>
      </c>
      <c r="V103" s="52">
        <f t="shared" si="3"/>
        <v>80.600000000000009</v>
      </c>
      <c r="W103" s="52">
        <f t="shared" si="4"/>
        <v>80.600000000000009</v>
      </c>
      <c r="X103" s="52">
        <v>0</v>
      </c>
      <c r="Y103" s="52">
        <v>0</v>
      </c>
    </row>
    <row r="104" spans="1:25" x14ac:dyDescent="0.25">
      <c r="A104" s="52">
        <v>2008</v>
      </c>
      <c r="B104" s="52" t="s">
        <v>104</v>
      </c>
      <c r="C104" s="52" t="s">
        <v>177</v>
      </c>
      <c r="D104" s="52">
        <v>27110</v>
      </c>
      <c r="E104" s="52">
        <v>71121</v>
      </c>
      <c r="F104" s="52">
        <v>27</v>
      </c>
      <c r="G104" s="52" t="s">
        <v>120</v>
      </c>
      <c r="H104" s="52">
        <v>47127</v>
      </c>
      <c r="I104" s="52" t="s">
        <v>90</v>
      </c>
      <c r="J104" s="52" t="s">
        <v>71</v>
      </c>
      <c r="K104" s="52">
        <v>1.3</v>
      </c>
      <c r="L104" s="52">
        <v>1</v>
      </c>
      <c r="M104" s="52">
        <v>1</v>
      </c>
      <c r="N104" s="52"/>
      <c r="O104" s="52">
        <v>0</v>
      </c>
      <c r="P104" s="52">
        <v>0</v>
      </c>
      <c r="Q104" s="52">
        <v>21</v>
      </c>
      <c r="R104" s="52"/>
      <c r="S104" s="52">
        <v>0</v>
      </c>
      <c r="T104" s="52">
        <v>0</v>
      </c>
      <c r="U104" s="52">
        <v>310</v>
      </c>
      <c r="V104" s="52">
        <f t="shared" si="3"/>
        <v>61265.1</v>
      </c>
      <c r="W104" s="52">
        <f t="shared" si="4"/>
        <v>61265.1</v>
      </c>
      <c r="X104" s="52">
        <v>0</v>
      </c>
      <c r="Y104" s="52">
        <v>0</v>
      </c>
    </row>
    <row r="105" spans="1:25" x14ac:dyDescent="0.25">
      <c r="A105" s="52">
        <v>2008</v>
      </c>
      <c r="B105" s="52" t="s">
        <v>104</v>
      </c>
      <c r="C105" s="52" t="s">
        <v>177</v>
      </c>
      <c r="D105" s="52">
        <v>27110</v>
      </c>
      <c r="E105" s="52">
        <v>71121</v>
      </c>
      <c r="F105" s="52">
        <v>27</v>
      </c>
      <c r="G105" s="52" t="s">
        <v>120</v>
      </c>
      <c r="H105" s="52">
        <v>180</v>
      </c>
      <c r="I105" s="52" t="s">
        <v>90</v>
      </c>
      <c r="J105" s="52" t="s">
        <v>71</v>
      </c>
      <c r="K105" s="52">
        <v>1.3</v>
      </c>
      <c r="L105" s="52">
        <v>1</v>
      </c>
      <c r="M105" s="52">
        <v>1</v>
      </c>
      <c r="N105" s="52"/>
      <c r="O105" s="52">
        <v>0</v>
      </c>
      <c r="P105" s="52">
        <v>0</v>
      </c>
      <c r="Q105" s="52">
        <v>21</v>
      </c>
      <c r="R105" s="52"/>
      <c r="S105" s="52">
        <v>0</v>
      </c>
      <c r="T105" s="52">
        <v>0</v>
      </c>
      <c r="U105" s="52">
        <v>310</v>
      </c>
      <c r="V105" s="52">
        <f t="shared" si="3"/>
        <v>234</v>
      </c>
      <c r="W105" s="52">
        <f t="shared" si="4"/>
        <v>234</v>
      </c>
      <c r="X105" s="52">
        <v>0</v>
      </c>
      <c r="Y105" s="52">
        <v>0</v>
      </c>
    </row>
    <row r="106" spans="1:25" x14ac:dyDescent="0.25">
      <c r="A106" s="52">
        <v>2008</v>
      </c>
      <c r="B106" s="52" t="s">
        <v>104</v>
      </c>
      <c r="C106" s="52" t="s">
        <v>177</v>
      </c>
      <c r="D106" s="52">
        <v>27190</v>
      </c>
      <c r="E106" s="52">
        <v>71115</v>
      </c>
      <c r="F106" s="52">
        <v>27</v>
      </c>
      <c r="G106" s="52" t="s">
        <v>120</v>
      </c>
      <c r="H106" s="52">
        <v>3528</v>
      </c>
      <c r="I106" s="52" t="s">
        <v>90</v>
      </c>
      <c r="J106" s="52" t="s">
        <v>71</v>
      </c>
      <c r="K106" s="52">
        <v>1.3</v>
      </c>
      <c r="L106" s="52">
        <v>1</v>
      </c>
      <c r="M106" s="52">
        <v>1</v>
      </c>
      <c r="N106" s="52"/>
      <c r="O106" s="52">
        <v>0</v>
      </c>
      <c r="P106" s="52">
        <v>0</v>
      </c>
      <c r="Q106" s="52">
        <v>21</v>
      </c>
      <c r="R106" s="52"/>
      <c r="S106" s="52">
        <v>0</v>
      </c>
      <c r="T106" s="52">
        <v>0</v>
      </c>
      <c r="U106" s="52">
        <v>310</v>
      </c>
      <c r="V106" s="52">
        <f t="shared" si="3"/>
        <v>4586.4000000000005</v>
      </c>
      <c r="W106" s="52">
        <f t="shared" si="4"/>
        <v>4586.4000000000005</v>
      </c>
      <c r="X106" s="52">
        <v>0</v>
      </c>
      <c r="Y106" s="52">
        <v>0</v>
      </c>
    </row>
    <row r="107" spans="1:25" x14ac:dyDescent="0.25">
      <c r="A107" s="52">
        <v>2008</v>
      </c>
      <c r="B107" s="52" t="s">
        <v>104</v>
      </c>
      <c r="C107" s="52" t="s">
        <v>177</v>
      </c>
      <c r="D107" s="52">
        <v>27190</v>
      </c>
      <c r="E107" s="52">
        <v>71115</v>
      </c>
      <c r="F107" s="52">
        <v>27</v>
      </c>
      <c r="G107" s="52" t="s">
        <v>120</v>
      </c>
      <c r="H107" s="52">
        <v>20692</v>
      </c>
      <c r="I107" s="52" t="s">
        <v>90</v>
      </c>
      <c r="J107" s="52" t="s">
        <v>71</v>
      </c>
      <c r="K107" s="52">
        <v>1.3</v>
      </c>
      <c r="L107" s="52">
        <v>1</v>
      </c>
      <c r="M107" s="52">
        <v>1</v>
      </c>
      <c r="N107" s="52"/>
      <c r="O107" s="52">
        <v>0</v>
      </c>
      <c r="P107" s="52">
        <v>0</v>
      </c>
      <c r="Q107" s="52">
        <v>21</v>
      </c>
      <c r="R107" s="52"/>
      <c r="S107" s="52">
        <v>0</v>
      </c>
      <c r="T107" s="52">
        <v>0</v>
      </c>
      <c r="U107" s="52">
        <v>310</v>
      </c>
      <c r="V107" s="52">
        <f t="shared" si="3"/>
        <v>26899.600000000002</v>
      </c>
      <c r="W107" s="52">
        <f t="shared" si="4"/>
        <v>26899.600000000002</v>
      </c>
      <c r="X107" s="52">
        <v>0</v>
      </c>
      <c r="Y107" s="52">
        <v>0</v>
      </c>
    </row>
    <row r="108" spans="1:25" x14ac:dyDescent="0.25">
      <c r="A108" s="52">
        <v>2008</v>
      </c>
      <c r="B108" s="52" t="s">
        <v>94</v>
      </c>
      <c r="C108" s="52" t="s">
        <v>109</v>
      </c>
      <c r="D108" s="52">
        <v>26101</v>
      </c>
      <c r="E108" s="52">
        <v>94101</v>
      </c>
      <c r="F108" s="52">
        <v>25</v>
      </c>
      <c r="G108" s="52" t="s">
        <v>121</v>
      </c>
      <c r="H108" s="52">
        <v>40972</v>
      </c>
      <c r="I108" s="52" t="s">
        <v>90</v>
      </c>
      <c r="J108" s="52" t="s">
        <v>71</v>
      </c>
      <c r="K108" s="52">
        <v>0.16700000000000001</v>
      </c>
      <c r="L108" s="52">
        <v>1</v>
      </c>
      <c r="M108" s="52">
        <v>1</v>
      </c>
      <c r="N108" s="52"/>
      <c r="O108" s="52">
        <v>0</v>
      </c>
      <c r="P108" s="52">
        <v>0</v>
      </c>
      <c r="Q108" s="52">
        <v>21</v>
      </c>
      <c r="R108" s="52"/>
      <c r="S108" s="52">
        <v>0</v>
      </c>
      <c r="T108" s="52">
        <v>0</v>
      </c>
      <c r="U108" s="52">
        <v>310</v>
      </c>
      <c r="V108" s="52">
        <f t="shared" si="3"/>
        <v>6842.3240000000005</v>
      </c>
      <c r="W108" s="52">
        <f t="shared" si="4"/>
        <v>6842.3240000000005</v>
      </c>
      <c r="X108" s="52">
        <v>0</v>
      </c>
      <c r="Y108" s="52">
        <v>0</v>
      </c>
    </row>
    <row r="109" spans="1:25" x14ac:dyDescent="0.25">
      <c r="A109" s="52">
        <v>2008</v>
      </c>
      <c r="B109" s="52" t="s">
        <v>94</v>
      </c>
      <c r="C109" s="52" t="s">
        <v>109</v>
      </c>
      <c r="D109" s="52">
        <v>26101</v>
      </c>
      <c r="E109" s="52">
        <v>94102</v>
      </c>
      <c r="F109" s="52">
        <v>9</v>
      </c>
      <c r="G109" s="52" t="s">
        <v>119</v>
      </c>
      <c r="H109" s="52">
        <v>39600000</v>
      </c>
      <c r="I109" s="52" t="s">
        <v>90</v>
      </c>
      <c r="J109" s="52" t="s">
        <v>71</v>
      </c>
      <c r="K109" s="52">
        <v>0.16700000000000001</v>
      </c>
      <c r="L109" s="52">
        <v>1</v>
      </c>
      <c r="M109" s="52">
        <v>1</v>
      </c>
      <c r="N109" s="52"/>
      <c r="O109" s="52">
        <v>0</v>
      </c>
      <c r="P109" s="52">
        <v>0</v>
      </c>
      <c r="Q109" s="52">
        <v>21</v>
      </c>
      <c r="R109" s="52"/>
      <c r="S109" s="52">
        <v>0</v>
      </c>
      <c r="T109" s="52">
        <v>0</v>
      </c>
      <c r="U109" s="52">
        <v>310</v>
      </c>
      <c r="V109" s="52">
        <f t="shared" si="3"/>
        <v>6613.2</v>
      </c>
      <c r="W109" s="52">
        <f t="shared" si="4"/>
        <v>6613.2</v>
      </c>
      <c r="X109" s="52">
        <v>0</v>
      </c>
      <c r="Y109" s="52">
        <v>0</v>
      </c>
    </row>
    <row r="110" spans="1:25" x14ac:dyDescent="0.25">
      <c r="A110" s="52">
        <v>2008</v>
      </c>
      <c r="B110" s="52" t="s">
        <v>94</v>
      </c>
      <c r="C110" s="52" t="s">
        <v>109</v>
      </c>
      <c r="D110" s="52">
        <v>26101</v>
      </c>
      <c r="E110" s="52">
        <v>94103</v>
      </c>
      <c r="F110" s="52">
        <v>20</v>
      </c>
      <c r="G110" s="52" t="s">
        <v>122</v>
      </c>
      <c r="H110" s="52">
        <v>928267.58779999998</v>
      </c>
      <c r="I110" s="52" t="s">
        <v>90</v>
      </c>
      <c r="J110" s="52" t="s">
        <v>71</v>
      </c>
      <c r="K110" s="52">
        <v>0.16700000000000001</v>
      </c>
      <c r="L110" s="52">
        <v>1.7850000000000001E-2</v>
      </c>
      <c r="M110" s="52">
        <v>1</v>
      </c>
      <c r="N110" s="52"/>
      <c r="O110" s="52">
        <v>0</v>
      </c>
      <c r="P110" s="52">
        <v>0</v>
      </c>
      <c r="Q110" s="52">
        <v>21</v>
      </c>
      <c r="R110" s="52"/>
      <c r="S110" s="52">
        <v>0</v>
      </c>
      <c r="T110" s="52">
        <v>0</v>
      </c>
      <c r="U110" s="52">
        <v>310</v>
      </c>
      <c r="V110" s="52">
        <f t="shared" si="3"/>
        <v>2767.1192658524101</v>
      </c>
      <c r="W110" s="52">
        <f t="shared" si="4"/>
        <v>2767.1192658524101</v>
      </c>
      <c r="X110" s="52">
        <v>0</v>
      </c>
      <c r="Y110" s="52">
        <v>0</v>
      </c>
    </row>
    <row r="111" spans="1:25" x14ac:dyDescent="0.25">
      <c r="A111" s="52">
        <v>2008</v>
      </c>
      <c r="B111" s="52" t="s">
        <v>94</v>
      </c>
      <c r="C111" s="52" t="s">
        <v>109</v>
      </c>
      <c r="D111" s="52">
        <v>26101</v>
      </c>
      <c r="E111" s="52">
        <v>94103</v>
      </c>
      <c r="F111" s="52">
        <v>20</v>
      </c>
      <c r="G111" s="52" t="s">
        <v>122</v>
      </c>
      <c r="H111" s="52">
        <v>429336</v>
      </c>
      <c r="I111" s="52" t="s">
        <v>90</v>
      </c>
      <c r="J111" s="52" t="s">
        <v>71</v>
      </c>
      <c r="K111" s="52">
        <v>0.16700000000000001</v>
      </c>
      <c r="L111" s="52">
        <v>1.7850000000000001E-2</v>
      </c>
      <c r="M111" s="52">
        <v>1</v>
      </c>
      <c r="N111" s="52"/>
      <c r="O111" s="52">
        <v>0</v>
      </c>
      <c r="P111" s="52">
        <v>0</v>
      </c>
      <c r="Q111" s="52">
        <v>21</v>
      </c>
      <c r="R111" s="52"/>
      <c r="S111" s="52">
        <v>0</v>
      </c>
      <c r="T111" s="52">
        <v>0</v>
      </c>
      <c r="U111" s="52">
        <v>310</v>
      </c>
      <c r="V111" s="52">
        <f t="shared" si="3"/>
        <v>1279.8291492000003</v>
      </c>
      <c r="W111" s="52">
        <f t="shared" si="4"/>
        <v>1279.8291492000003</v>
      </c>
      <c r="X111" s="52">
        <v>0</v>
      </c>
      <c r="Y111" s="52">
        <v>0</v>
      </c>
    </row>
    <row r="112" spans="1:25" x14ac:dyDescent="0.25">
      <c r="A112" s="52">
        <v>2008</v>
      </c>
      <c r="B112" s="52" t="s">
        <v>94</v>
      </c>
      <c r="C112" s="52" t="s">
        <v>109</v>
      </c>
      <c r="D112" s="52">
        <v>26101</v>
      </c>
      <c r="E112" s="52">
        <v>94103</v>
      </c>
      <c r="F112" s="52">
        <v>20</v>
      </c>
      <c r="G112" s="52" t="s">
        <v>122</v>
      </c>
      <c r="H112" s="52">
        <v>6601341.1520999996</v>
      </c>
      <c r="I112" s="52" t="s">
        <v>90</v>
      </c>
      <c r="J112" s="52" t="s">
        <v>71</v>
      </c>
      <c r="K112" s="52">
        <v>0.16700000000000001</v>
      </c>
      <c r="L112" s="52">
        <v>1.7850000000000001E-2</v>
      </c>
      <c r="M112" s="52">
        <v>1</v>
      </c>
      <c r="N112" s="52"/>
      <c r="O112" s="52">
        <v>0</v>
      </c>
      <c r="P112" s="52">
        <v>0</v>
      </c>
      <c r="Q112" s="52">
        <v>21</v>
      </c>
      <c r="R112" s="52"/>
      <c r="S112" s="52">
        <v>0</v>
      </c>
      <c r="T112" s="52">
        <v>0</v>
      </c>
      <c r="U112" s="52">
        <v>310</v>
      </c>
      <c r="V112" s="52">
        <f t="shared" si="3"/>
        <v>19678.267907352496</v>
      </c>
      <c r="W112" s="52">
        <f t="shared" si="4"/>
        <v>19678.267907352496</v>
      </c>
      <c r="X112" s="52">
        <v>0</v>
      </c>
      <c r="Y112" s="52">
        <v>0</v>
      </c>
    </row>
    <row r="113" spans="1:25" x14ac:dyDescent="0.25">
      <c r="A113" s="52">
        <v>2008</v>
      </c>
      <c r="B113" s="52" t="s">
        <v>94</v>
      </c>
      <c r="C113" s="52" t="s">
        <v>109</v>
      </c>
      <c r="D113" s="52">
        <v>26101</v>
      </c>
      <c r="E113" s="52">
        <v>94104</v>
      </c>
      <c r="F113" s="52">
        <v>20</v>
      </c>
      <c r="G113" s="52" t="s">
        <v>122</v>
      </c>
      <c r="H113" s="52">
        <v>4673150</v>
      </c>
      <c r="I113" s="52" t="s">
        <v>90</v>
      </c>
      <c r="J113" s="52" t="s">
        <v>71</v>
      </c>
      <c r="K113" s="52">
        <v>0.16700000000000001</v>
      </c>
      <c r="L113" s="52">
        <v>1.7850000000000001E-2</v>
      </c>
      <c r="M113" s="52">
        <v>1</v>
      </c>
      <c r="N113" s="52"/>
      <c r="O113" s="52">
        <v>0</v>
      </c>
      <c r="P113" s="52">
        <v>0</v>
      </c>
      <c r="Q113" s="52">
        <v>21</v>
      </c>
      <c r="R113" s="52"/>
      <c r="S113" s="52">
        <v>0</v>
      </c>
      <c r="T113" s="52">
        <v>0</v>
      </c>
      <c r="U113" s="52">
        <v>310</v>
      </c>
      <c r="V113" s="52">
        <f t="shared" si="3"/>
        <v>13930.426492500002</v>
      </c>
      <c r="W113" s="52">
        <f t="shared" si="4"/>
        <v>13930.426492500002</v>
      </c>
      <c r="X113" s="52">
        <v>0</v>
      </c>
      <c r="Y113" s="52">
        <v>0</v>
      </c>
    </row>
    <row r="114" spans="1:25" x14ac:dyDescent="0.25">
      <c r="A114" s="52">
        <v>2008</v>
      </c>
      <c r="B114" s="52" t="s">
        <v>94</v>
      </c>
      <c r="C114" s="52" t="s">
        <v>109</v>
      </c>
      <c r="D114" s="52">
        <v>26101</v>
      </c>
      <c r="E114" s="52">
        <v>94105</v>
      </c>
      <c r="F114" s="52">
        <v>20</v>
      </c>
      <c r="G114" s="52" t="s">
        <v>122</v>
      </c>
      <c r="H114" s="52">
        <v>485291</v>
      </c>
      <c r="I114" s="52" t="s">
        <v>90</v>
      </c>
      <c r="J114" s="52" t="s">
        <v>71</v>
      </c>
      <c r="K114" s="52">
        <v>0.16700000000000001</v>
      </c>
      <c r="L114" s="52">
        <v>1.7850000000000001E-2</v>
      </c>
      <c r="M114" s="52">
        <v>1</v>
      </c>
      <c r="N114" s="52"/>
      <c r="O114" s="52">
        <v>0</v>
      </c>
      <c r="P114" s="52">
        <v>0</v>
      </c>
      <c r="Q114" s="52">
        <v>21</v>
      </c>
      <c r="R114" s="52"/>
      <c r="S114" s="52">
        <v>0</v>
      </c>
      <c r="T114" s="52">
        <v>0</v>
      </c>
      <c r="U114" s="52">
        <v>310</v>
      </c>
      <c r="V114" s="52">
        <f t="shared" si="3"/>
        <v>1446.6282064500003</v>
      </c>
      <c r="W114" s="52">
        <f t="shared" si="4"/>
        <v>1446.6282064500003</v>
      </c>
      <c r="X114" s="52">
        <v>0</v>
      </c>
      <c r="Y114" s="52">
        <v>0</v>
      </c>
    </row>
    <row r="115" spans="1:25" x14ac:dyDescent="0.25">
      <c r="A115" s="52">
        <v>2008</v>
      </c>
      <c r="B115" s="52" t="s">
        <v>94</v>
      </c>
      <c r="C115" s="52" t="s">
        <v>109</v>
      </c>
      <c r="D115" s="52">
        <v>26101</v>
      </c>
      <c r="E115" s="52">
        <v>94105</v>
      </c>
      <c r="F115" s="52">
        <v>20</v>
      </c>
      <c r="G115" s="52" t="s">
        <v>122</v>
      </c>
      <c r="H115" s="52">
        <v>78900</v>
      </c>
      <c r="I115" s="52" t="s">
        <v>90</v>
      </c>
      <c r="J115" s="52" t="s">
        <v>71</v>
      </c>
      <c r="K115" s="52">
        <v>0.16700000000000001</v>
      </c>
      <c r="L115" s="52">
        <v>1.7850000000000001E-2</v>
      </c>
      <c r="M115" s="52">
        <v>1</v>
      </c>
      <c r="N115" s="52"/>
      <c r="O115" s="52">
        <v>0</v>
      </c>
      <c r="P115" s="52">
        <v>0</v>
      </c>
      <c r="Q115" s="52">
        <v>21</v>
      </c>
      <c r="R115" s="52"/>
      <c r="S115" s="52">
        <v>0</v>
      </c>
      <c r="T115" s="52">
        <v>0</v>
      </c>
      <c r="U115" s="52">
        <v>310</v>
      </c>
      <c r="V115" s="52">
        <f t="shared" si="3"/>
        <v>235.19695500000003</v>
      </c>
      <c r="W115" s="52">
        <f t="shared" si="4"/>
        <v>235.19695500000003</v>
      </c>
      <c r="X115" s="52">
        <v>0</v>
      </c>
      <c r="Y115" s="52">
        <v>0</v>
      </c>
    </row>
    <row r="116" spans="1:25" x14ac:dyDescent="0.25">
      <c r="A116" s="52">
        <v>2008</v>
      </c>
      <c r="B116" s="52" t="s">
        <v>94</v>
      </c>
      <c r="C116" s="52" t="s">
        <v>109</v>
      </c>
      <c r="D116" s="52">
        <v>26101</v>
      </c>
      <c r="E116" s="52">
        <v>94105</v>
      </c>
      <c r="F116" s="52">
        <v>20</v>
      </c>
      <c r="G116" s="52" t="s">
        <v>122</v>
      </c>
      <c r="H116" s="52">
        <v>63869</v>
      </c>
      <c r="I116" s="52" t="s">
        <v>90</v>
      </c>
      <c r="J116" s="52" t="s">
        <v>71</v>
      </c>
      <c r="K116" s="52">
        <v>0.16700000000000001</v>
      </c>
      <c r="L116" s="52">
        <v>1.7850000000000001E-2</v>
      </c>
      <c r="M116" s="52">
        <v>1</v>
      </c>
      <c r="N116" s="52"/>
      <c r="O116" s="52">
        <v>0</v>
      </c>
      <c r="P116" s="52">
        <v>0</v>
      </c>
      <c r="Q116" s="52">
        <v>21</v>
      </c>
      <c r="R116" s="52"/>
      <c r="S116" s="52">
        <v>0</v>
      </c>
      <c r="T116" s="52">
        <v>0</v>
      </c>
      <c r="U116" s="52">
        <v>310</v>
      </c>
      <c r="V116" s="52">
        <f t="shared" si="3"/>
        <v>190.39029555000005</v>
      </c>
      <c r="W116" s="52">
        <f t="shared" si="4"/>
        <v>190.39029555000005</v>
      </c>
      <c r="X116" s="52">
        <v>0</v>
      </c>
      <c r="Y116" s="52">
        <v>0</v>
      </c>
    </row>
    <row r="117" spans="1:25" x14ac:dyDescent="0.25">
      <c r="A117" s="52">
        <v>2008</v>
      </c>
      <c r="B117" s="52" t="s">
        <v>94</v>
      </c>
      <c r="C117" s="52" t="s">
        <v>109</v>
      </c>
      <c r="D117" s="52">
        <v>26101</v>
      </c>
      <c r="E117" s="52">
        <v>94105</v>
      </c>
      <c r="F117" s="52">
        <v>20</v>
      </c>
      <c r="G117" s="52" t="s">
        <v>122</v>
      </c>
      <c r="H117" s="52">
        <v>145626</v>
      </c>
      <c r="I117" s="52" t="s">
        <v>90</v>
      </c>
      <c r="J117" s="52" t="s">
        <v>71</v>
      </c>
      <c r="K117" s="52">
        <v>0.16700000000000001</v>
      </c>
      <c r="L117" s="52">
        <v>1.7850000000000001E-2</v>
      </c>
      <c r="M117" s="52">
        <v>1</v>
      </c>
      <c r="N117" s="52"/>
      <c r="O117" s="52">
        <v>0</v>
      </c>
      <c r="P117" s="52">
        <v>0</v>
      </c>
      <c r="Q117" s="52">
        <v>21</v>
      </c>
      <c r="R117" s="52"/>
      <c r="S117" s="52">
        <v>0</v>
      </c>
      <c r="T117" s="52">
        <v>0</v>
      </c>
      <c r="U117" s="52">
        <v>310</v>
      </c>
      <c r="V117" s="52">
        <f t="shared" si="3"/>
        <v>434.10382470000008</v>
      </c>
      <c r="W117" s="52">
        <f t="shared" si="4"/>
        <v>434.10382470000008</v>
      </c>
      <c r="X117" s="52">
        <v>0</v>
      </c>
      <c r="Y117" s="52">
        <v>0</v>
      </c>
    </row>
    <row r="118" spans="1:25" x14ac:dyDescent="0.25">
      <c r="A118" s="52">
        <v>2008</v>
      </c>
      <c r="B118" s="52" t="s">
        <v>94</v>
      </c>
      <c r="C118" s="52" t="s">
        <v>109</v>
      </c>
      <c r="D118" s="52">
        <v>26101</v>
      </c>
      <c r="E118" s="52">
        <v>94105</v>
      </c>
      <c r="F118" s="52">
        <v>20</v>
      </c>
      <c r="G118" s="52" t="s">
        <v>122</v>
      </c>
      <c r="H118" s="52">
        <v>97321</v>
      </c>
      <c r="I118" s="52" t="s">
        <v>90</v>
      </c>
      <c r="J118" s="52" t="s">
        <v>71</v>
      </c>
      <c r="K118" s="52">
        <v>0.16700000000000001</v>
      </c>
      <c r="L118" s="52">
        <v>1.7850000000000001E-2</v>
      </c>
      <c r="M118" s="52">
        <v>1</v>
      </c>
      <c r="N118" s="52"/>
      <c r="O118" s="52">
        <v>0</v>
      </c>
      <c r="P118" s="52">
        <v>0</v>
      </c>
      <c r="Q118" s="52">
        <v>21</v>
      </c>
      <c r="R118" s="52"/>
      <c r="S118" s="52">
        <v>0</v>
      </c>
      <c r="T118" s="52">
        <v>0</v>
      </c>
      <c r="U118" s="52">
        <v>310</v>
      </c>
      <c r="V118" s="52">
        <f t="shared" si="3"/>
        <v>290.10903495000008</v>
      </c>
      <c r="W118" s="52">
        <f t="shared" si="4"/>
        <v>290.10903495000008</v>
      </c>
      <c r="X118" s="52">
        <v>0</v>
      </c>
      <c r="Y118" s="52">
        <v>0</v>
      </c>
    </row>
    <row r="119" spans="1:25" x14ac:dyDescent="0.25">
      <c r="A119" s="52">
        <v>2008</v>
      </c>
      <c r="B119" s="52" t="s">
        <v>94</v>
      </c>
      <c r="C119" s="52" t="s">
        <v>109</v>
      </c>
      <c r="D119" s="52">
        <v>26101</v>
      </c>
      <c r="E119" s="52">
        <v>94108</v>
      </c>
      <c r="F119" s="52">
        <v>20</v>
      </c>
      <c r="G119" s="52" t="s">
        <v>122</v>
      </c>
      <c r="H119" s="52">
        <v>549285</v>
      </c>
      <c r="I119" s="52" t="s">
        <v>90</v>
      </c>
      <c r="J119" s="52" t="s">
        <v>71</v>
      </c>
      <c r="K119" s="52">
        <v>0.16700000000000001</v>
      </c>
      <c r="L119" s="52">
        <v>1.7850000000000001E-2</v>
      </c>
      <c r="M119" s="52">
        <v>1</v>
      </c>
      <c r="N119" s="52"/>
      <c r="O119" s="52">
        <v>0</v>
      </c>
      <c r="P119" s="52">
        <v>0</v>
      </c>
      <c r="Q119" s="52">
        <v>21</v>
      </c>
      <c r="R119" s="52"/>
      <c r="S119" s="52">
        <v>0</v>
      </c>
      <c r="T119" s="52">
        <v>0</v>
      </c>
      <c r="U119" s="52">
        <v>310</v>
      </c>
      <c r="V119" s="52">
        <f t="shared" si="3"/>
        <v>1637.39112075</v>
      </c>
      <c r="W119" s="52">
        <f t="shared" si="4"/>
        <v>1637.39112075</v>
      </c>
      <c r="X119" s="52">
        <v>0</v>
      </c>
      <c r="Y119" s="52">
        <v>0</v>
      </c>
    </row>
    <row r="120" spans="1:25" x14ac:dyDescent="0.25">
      <c r="A120" s="52">
        <v>2008</v>
      </c>
      <c r="B120" s="52" t="s">
        <v>94</v>
      </c>
      <c r="C120" s="52" t="s">
        <v>109</v>
      </c>
      <c r="D120" s="52">
        <v>26101</v>
      </c>
      <c r="E120" s="52">
        <v>94108</v>
      </c>
      <c r="F120" s="52">
        <v>20</v>
      </c>
      <c r="G120" s="52" t="s">
        <v>122</v>
      </c>
      <c r="H120" s="52">
        <v>311922</v>
      </c>
      <c r="I120" s="52" t="s">
        <v>90</v>
      </c>
      <c r="J120" s="52" t="s">
        <v>71</v>
      </c>
      <c r="K120" s="52">
        <v>0.16700000000000001</v>
      </c>
      <c r="L120" s="52">
        <v>1.7850000000000001E-2</v>
      </c>
      <c r="M120" s="52">
        <v>1</v>
      </c>
      <c r="N120" s="52"/>
      <c r="O120" s="52">
        <v>0</v>
      </c>
      <c r="P120" s="52">
        <v>0</v>
      </c>
      <c r="Q120" s="52">
        <v>21</v>
      </c>
      <c r="R120" s="52"/>
      <c r="S120" s="52">
        <v>0</v>
      </c>
      <c r="T120" s="52">
        <v>0</v>
      </c>
      <c r="U120" s="52">
        <v>310</v>
      </c>
      <c r="V120" s="52">
        <f t="shared" si="3"/>
        <v>929.82388590000005</v>
      </c>
      <c r="W120" s="52">
        <f t="shared" si="4"/>
        <v>929.82388590000005</v>
      </c>
      <c r="X120" s="52">
        <v>0</v>
      </c>
      <c r="Y120" s="52">
        <v>0</v>
      </c>
    </row>
    <row r="121" spans="1:25" x14ac:dyDescent="0.25">
      <c r="A121" s="52">
        <v>2008</v>
      </c>
      <c r="B121" s="52" t="s">
        <v>94</v>
      </c>
      <c r="C121" s="52" t="s">
        <v>109</v>
      </c>
      <c r="D121" s="52">
        <v>26101</v>
      </c>
      <c r="E121" s="52">
        <v>94108</v>
      </c>
      <c r="F121" s="52">
        <v>20</v>
      </c>
      <c r="G121" s="52" t="s">
        <v>122</v>
      </c>
      <c r="H121" s="52">
        <v>15249</v>
      </c>
      <c r="I121" s="52" t="s">
        <v>90</v>
      </c>
      <c r="J121" s="52" t="s">
        <v>71</v>
      </c>
      <c r="K121" s="52">
        <v>0.16700000000000001</v>
      </c>
      <c r="L121" s="52">
        <v>1.7850000000000001E-2</v>
      </c>
      <c r="M121" s="52">
        <v>1</v>
      </c>
      <c r="N121" s="52"/>
      <c r="O121" s="52">
        <v>0</v>
      </c>
      <c r="P121" s="52">
        <v>0</v>
      </c>
      <c r="Q121" s="52">
        <v>21</v>
      </c>
      <c r="R121" s="52"/>
      <c r="S121" s="52">
        <v>0</v>
      </c>
      <c r="T121" s="52">
        <v>0</v>
      </c>
      <c r="U121" s="52">
        <v>310</v>
      </c>
      <c r="V121" s="52">
        <f t="shared" si="3"/>
        <v>45.456506550000007</v>
      </c>
      <c r="W121" s="52">
        <f t="shared" si="4"/>
        <v>45.456506550000007</v>
      </c>
      <c r="X121" s="52">
        <v>0</v>
      </c>
      <c r="Y121" s="52">
        <v>0</v>
      </c>
    </row>
    <row r="122" spans="1:25" x14ac:dyDescent="0.25">
      <c r="A122" s="52">
        <v>2008</v>
      </c>
      <c r="B122" s="52" t="s">
        <v>94</v>
      </c>
      <c r="C122" s="52" t="s">
        <v>109</v>
      </c>
      <c r="D122" s="52">
        <v>26101</v>
      </c>
      <c r="E122" s="52">
        <v>94108</v>
      </c>
      <c r="F122" s="52">
        <v>20</v>
      </c>
      <c r="G122" s="52" t="s">
        <v>122</v>
      </c>
      <c r="H122" s="52">
        <v>5666</v>
      </c>
      <c r="I122" s="52" t="s">
        <v>90</v>
      </c>
      <c r="J122" s="52" t="s">
        <v>71</v>
      </c>
      <c r="K122" s="52">
        <v>0.16700000000000001</v>
      </c>
      <c r="L122" s="52">
        <v>1.7850000000000001E-2</v>
      </c>
      <c r="M122" s="52">
        <v>1</v>
      </c>
      <c r="N122" s="52"/>
      <c r="O122" s="52">
        <v>0</v>
      </c>
      <c r="P122" s="52">
        <v>0</v>
      </c>
      <c r="Q122" s="52">
        <v>21</v>
      </c>
      <c r="R122" s="52"/>
      <c r="S122" s="52">
        <v>0</v>
      </c>
      <c r="T122" s="52">
        <v>0</v>
      </c>
      <c r="U122" s="52">
        <v>310</v>
      </c>
      <c r="V122" s="52">
        <f t="shared" si="3"/>
        <v>16.890062700000001</v>
      </c>
      <c r="W122" s="52">
        <f t="shared" si="4"/>
        <v>16.890062700000001</v>
      </c>
      <c r="X122" s="52">
        <v>0</v>
      </c>
      <c r="Y122" s="52">
        <v>0</v>
      </c>
    </row>
    <row r="123" spans="1:25" x14ac:dyDescent="0.25">
      <c r="A123" s="52">
        <v>2008</v>
      </c>
      <c r="B123" s="52" t="s">
        <v>94</v>
      </c>
      <c r="C123" s="52" t="s">
        <v>109</v>
      </c>
      <c r="D123" s="52">
        <v>26101</v>
      </c>
      <c r="E123" s="52">
        <v>94108</v>
      </c>
      <c r="F123" s="52">
        <v>20</v>
      </c>
      <c r="G123" s="52" t="s">
        <v>122</v>
      </c>
      <c r="H123" s="52">
        <v>4432</v>
      </c>
      <c r="I123" s="52" t="s">
        <v>90</v>
      </c>
      <c r="J123" s="52" t="s">
        <v>71</v>
      </c>
      <c r="K123" s="52">
        <v>0.16700000000000001</v>
      </c>
      <c r="L123" s="52">
        <v>1.7850000000000001E-2</v>
      </c>
      <c r="M123" s="52">
        <v>1</v>
      </c>
      <c r="N123" s="52"/>
      <c r="O123" s="52">
        <v>0</v>
      </c>
      <c r="P123" s="52">
        <v>0</v>
      </c>
      <c r="Q123" s="52">
        <v>21</v>
      </c>
      <c r="R123" s="52"/>
      <c r="S123" s="52">
        <v>0</v>
      </c>
      <c r="T123" s="52">
        <v>0</v>
      </c>
      <c r="U123" s="52">
        <v>310</v>
      </c>
      <c r="V123" s="52">
        <f t="shared" si="3"/>
        <v>13.211570400000001</v>
      </c>
      <c r="W123" s="52">
        <f t="shared" si="4"/>
        <v>13.211570400000001</v>
      </c>
      <c r="X123" s="52">
        <v>0</v>
      </c>
      <c r="Y123" s="52">
        <v>0</v>
      </c>
    </row>
    <row r="124" spans="1:25" x14ac:dyDescent="0.25">
      <c r="A124" s="52">
        <v>2008</v>
      </c>
      <c r="B124" s="52" t="s">
        <v>94</v>
      </c>
      <c r="C124" s="52" t="s">
        <v>109</v>
      </c>
      <c r="D124" s="52">
        <v>26101</v>
      </c>
      <c r="E124" s="52">
        <v>94113</v>
      </c>
      <c r="F124" s="52">
        <v>20</v>
      </c>
      <c r="G124" s="52" t="s">
        <v>122</v>
      </c>
      <c r="H124" s="52">
        <v>892174</v>
      </c>
      <c r="I124" s="52" t="s">
        <v>90</v>
      </c>
      <c r="J124" s="52" t="s">
        <v>71</v>
      </c>
      <c r="K124" s="52">
        <v>0.16700000000000001</v>
      </c>
      <c r="L124" s="52">
        <v>1.7850000000000001E-2</v>
      </c>
      <c r="M124" s="52">
        <v>1</v>
      </c>
      <c r="N124" s="52"/>
      <c r="O124" s="52">
        <v>0</v>
      </c>
      <c r="P124" s="52">
        <v>0</v>
      </c>
      <c r="Q124" s="52">
        <v>21</v>
      </c>
      <c r="R124" s="52"/>
      <c r="S124" s="52">
        <v>0</v>
      </c>
      <c r="T124" s="52">
        <v>0</v>
      </c>
      <c r="U124" s="52">
        <v>310</v>
      </c>
      <c r="V124" s="52">
        <f t="shared" si="3"/>
        <v>2659.5260853000004</v>
      </c>
      <c r="W124" s="52">
        <f t="shared" si="4"/>
        <v>2659.5260853000004</v>
      </c>
      <c r="X124" s="52">
        <v>0</v>
      </c>
      <c r="Y124" s="52">
        <v>0</v>
      </c>
    </row>
    <row r="125" spans="1:25" x14ac:dyDescent="0.25">
      <c r="A125" s="52">
        <v>2008</v>
      </c>
      <c r="B125" s="52" t="s">
        <v>94</v>
      </c>
      <c r="C125" s="52" t="s">
        <v>109</v>
      </c>
      <c r="D125" s="52">
        <v>26101</v>
      </c>
      <c r="E125" s="52">
        <v>94113</v>
      </c>
      <c r="F125" s="52">
        <v>20</v>
      </c>
      <c r="G125" s="52" t="s">
        <v>122</v>
      </c>
      <c r="H125" s="52">
        <v>11700000</v>
      </c>
      <c r="I125" s="52" t="s">
        <v>90</v>
      </c>
      <c r="J125" s="52" t="s">
        <v>71</v>
      </c>
      <c r="K125" s="52">
        <v>0.16700000000000001</v>
      </c>
      <c r="L125" s="52">
        <v>1.7850000000000001E-2</v>
      </c>
      <c r="M125" s="52">
        <v>1</v>
      </c>
      <c r="N125" s="52"/>
      <c r="O125" s="52">
        <v>0</v>
      </c>
      <c r="P125" s="52">
        <v>0</v>
      </c>
      <c r="Q125" s="52">
        <v>21</v>
      </c>
      <c r="R125" s="52"/>
      <c r="S125" s="52">
        <v>0</v>
      </c>
      <c r="T125" s="52">
        <v>0</v>
      </c>
      <c r="U125" s="52">
        <v>310</v>
      </c>
      <c r="V125" s="52">
        <f t="shared" si="3"/>
        <v>34877.115000000005</v>
      </c>
      <c r="W125" s="52">
        <f t="shared" si="4"/>
        <v>34877.115000000005</v>
      </c>
      <c r="X125" s="52">
        <v>0</v>
      </c>
      <c r="Y125" s="52">
        <v>0</v>
      </c>
    </row>
    <row r="126" spans="1:25" x14ac:dyDescent="0.25">
      <c r="A126" s="52">
        <v>2008</v>
      </c>
      <c r="B126" s="52" t="s">
        <v>94</v>
      </c>
      <c r="C126" s="52" t="s">
        <v>109</v>
      </c>
      <c r="D126" s="52">
        <v>26101</v>
      </c>
      <c r="E126" s="52">
        <v>94113</v>
      </c>
      <c r="F126" s="52">
        <v>20</v>
      </c>
      <c r="G126" s="52" t="s">
        <v>122</v>
      </c>
      <c r="H126" s="52">
        <v>1085309</v>
      </c>
      <c r="I126" s="52" t="s">
        <v>90</v>
      </c>
      <c r="J126" s="52" t="s">
        <v>71</v>
      </c>
      <c r="K126" s="52">
        <v>0.16700000000000001</v>
      </c>
      <c r="L126" s="52">
        <v>1.7850000000000001E-2</v>
      </c>
      <c r="M126" s="52">
        <v>1</v>
      </c>
      <c r="N126" s="52"/>
      <c r="O126" s="52">
        <v>0</v>
      </c>
      <c r="P126" s="52">
        <v>0</v>
      </c>
      <c r="Q126" s="52">
        <v>21</v>
      </c>
      <c r="R126" s="52"/>
      <c r="S126" s="52">
        <v>0</v>
      </c>
      <c r="T126" s="52">
        <v>0</v>
      </c>
      <c r="U126" s="52">
        <v>310</v>
      </c>
      <c r="V126" s="52">
        <f t="shared" si="3"/>
        <v>3235.2518635500005</v>
      </c>
      <c r="W126" s="52">
        <f t="shared" si="4"/>
        <v>3235.2518635500005</v>
      </c>
      <c r="X126" s="52">
        <v>0</v>
      </c>
      <c r="Y126" s="52">
        <v>0</v>
      </c>
    </row>
    <row r="127" spans="1:25" x14ac:dyDescent="0.25">
      <c r="A127" s="52">
        <v>2008</v>
      </c>
      <c r="B127" s="52" t="s">
        <v>94</v>
      </c>
      <c r="C127" s="52" t="s">
        <v>109</v>
      </c>
      <c r="D127" s="52">
        <v>26101</v>
      </c>
      <c r="E127" s="52">
        <v>94113</v>
      </c>
      <c r="F127" s="52">
        <v>20</v>
      </c>
      <c r="G127" s="52" t="s">
        <v>122</v>
      </c>
      <c r="H127" s="52">
        <v>4795034</v>
      </c>
      <c r="I127" s="52" t="s">
        <v>90</v>
      </c>
      <c r="J127" s="52" t="s">
        <v>71</v>
      </c>
      <c r="K127" s="52">
        <v>0.16700000000000001</v>
      </c>
      <c r="L127" s="52">
        <v>1.7850000000000001E-2</v>
      </c>
      <c r="M127" s="52">
        <v>1</v>
      </c>
      <c r="N127" s="52"/>
      <c r="O127" s="52">
        <v>0</v>
      </c>
      <c r="P127" s="52">
        <v>0</v>
      </c>
      <c r="Q127" s="52">
        <v>21</v>
      </c>
      <c r="R127" s="52"/>
      <c r="S127" s="52">
        <v>0</v>
      </c>
      <c r="T127" s="52">
        <v>0</v>
      </c>
      <c r="U127" s="52">
        <v>310</v>
      </c>
      <c r="V127" s="52">
        <f t="shared" si="3"/>
        <v>14293.756602300002</v>
      </c>
      <c r="W127" s="52">
        <f t="shared" si="4"/>
        <v>14293.756602300002</v>
      </c>
      <c r="X127" s="52">
        <v>0</v>
      </c>
      <c r="Y127" s="52">
        <v>0</v>
      </c>
    </row>
    <row r="128" spans="1:25" x14ac:dyDescent="0.25">
      <c r="A128" s="52">
        <v>2008</v>
      </c>
      <c r="B128" s="52" t="s">
        <v>94</v>
      </c>
      <c r="C128" s="52" t="s">
        <v>109</v>
      </c>
      <c r="D128" s="52">
        <v>26101</v>
      </c>
      <c r="E128" s="52">
        <v>94116</v>
      </c>
      <c r="F128" s="52">
        <v>27</v>
      </c>
      <c r="G128" s="52" t="s">
        <v>120</v>
      </c>
      <c r="H128" s="52">
        <v>9</v>
      </c>
      <c r="I128" s="52" t="s">
        <v>90</v>
      </c>
      <c r="J128" s="52" t="s">
        <v>71</v>
      </c>
      <c r="K128" s="52">
        <v>0.16700000000000001</v>
      </c>
      <c r="L128" s="52">
        <v>1</v>
      </c>
      <c r="M128" s="52">
        <v>1</v>
      </c>
      <c r="N128" s="52"/>
      <c r="O128" s="52">
        <v>0</v>
      </c>
      <c r="P128" s="52">
        <v>0</v>
      </c>
      <c r="Q128" s="52">
        <v>21</v>
      </c>
      <c r="R128" s="52"/>
      <c r="S128" s="52">
        <v>0</v>
      </c>
      <c r="T128" s="52">
        <v>0</v>
      </c>
      <c r="U128" s="52">
        <v>310</v>
      </c>
      <c r="V128" s="52">
        <f t="shared" si="3"/>
        <v>1.5030000000000001</v>
      </c>
      <c r="W128" s="52">
        <f t="shared" si="4"/>
        <v>1.5030000000000001</v>
      </c>
      <c r="X128" s="52">
        <v>0</v>
      </c>
      <c r="Y128" s="52">
        <v>0</v>
      </c>
    </row>
    <row r="129" spans="1:25" x14ac:dyDescent="0.25">
      <c r="A129" s="52">
        <v>2008</v>
      </c>
      <c r="B129" s="52" t="s">
        <v>94</v>
      </c>
      <c r="C129" s="52" t="s">
        <v>109</v>
      </c>
      <c r="D129" s="52">
        <v>26101</v>
      </c>
      <c r="E129" s="52">
        <v>94116</v>
      </c>
      <c r="F129" s="52">
        <v>27</v>
      </c>
      <c r="G129" s="52" t="s">
        <v>120</v>
      </c>
      <c r="H129" s="52">
        <v>420</v>
      </c>
      <c r="I129" s="52" t="s">
        <v>90</v>
      </c>
      <c r="J129" s="52" t="s">
        <v>71</v>
      </c>
      <c r="K129" s="52">
        <v>0.16700000000000001</v>
      </c>
      <c r="L129" s="52">
        <v>1</v>
      </c>
      <c r="M129" s="52">
        <v>1</v>
      </c>
      <c r="N129" s="52"/>
      <c r="O129" s="52">
        <v>0</v>
      </c>
      <c r="P129" s="52">
        <v>0</v>
      </c>
      <c r="Q129" s="52">
        <v>21</v>
      </c>
      <c r="R129" s="52"/>
      <c r="S129" s="52">
        <v>0</v>
      </c>
      <c r="T129" s="52">
        <v>0</v>
      </c>
      <c r="U129" s="52">
        <v>310</v>
      </c>
      <c r="V129" s="52">
        <f t="shared" si="3"/>
        <v>70.14</v>
      </c>
      <c r="W129" s="52">
        <f t="shared" si="4"/>
        <v>70.14</v>
      </c>
      <c r="X129" s="52">
        <v>0</v>
      </c>
      <c r="Y129" s="52">
        <v>0</v>
      </c>
    </row>
    <row r="130" spans="1:25" x14ac:dyDescent="0.25">
      <c r="A130" s="52">
        <v>2008</v>
      </c>
      <c r="B130" s="52" t="s">
        <v>94</v>
      </c>
      <c r="C130" s="52" t="s">
        <v>109</v>
      </c>
      <c r="D130" s="52">
        <v>26101</v>
      </c>
      <c r="E130" s="52">
        <v>94142</v>
      </c>
      <c r="F130" s="52">
        <v>27</v>
      </c>
      <c r="G130" s="52" t="s">
        <v>120</v>
      </c>
      <c r="H130" s="52">
        <v>6390</v>
      </c>
      <c r="I130" s="52" t="s">
        <v>90</v>
      </c>
      <c r="J130" s="52" t="s">
        <v>71</v>
      </c>
      <c r="K130" s="52">
        <v>0.16700000000000001</v>
      </c>
      <c r="L130" s="52">
        <v>1</v>
      </c>
      <c r="M130" s="52">
        <v>1</v>
      </c>
      <c r="N130" s="52"/>
      <c r="O130" s="52">
        <v>0</v>
      </c>
      <c r="P130" s="52">
        <v>0</v>
      </c>
      <c r="Q130" s="52">
        <v>21</v>
      </c>
      <c r="R130" s="52"/>
      <c r="S130" s="52">
        <v>0</v>
      </c>
      <c r="T130" s="52">
        <v>0</v>
      </c>
      <c r="U130" s="52">
        <v>310</v>
      </c>
      <c r="V130" s="52">
        <f t="shared" si="3"/>
        <v>1067.1300000000001</v>
      </c>
      <c r="W130" s="52">
        <f t="shared" si="4"/>
        <v>1067.1300000000001</v>
      </c>
      <c r="X130" s="52">
        <v>0</v>
      </c>
      <c r="Y130" s="52">
        <v>0</v>
      </c>
    </row>
    <row r="131" spans="1:25" x14ac:dyDescent="0.25">
      <c r="A131" s="52">
        <v>2008</v>
      </c>
      <c r="B131" s="52" t="s">
        <v>94</v>
      </c>
      <c r="C131" s="52" t="s">
        <v>109</v>
      </c>
      <c r="D131" s="52">
        <v>26101</v>
      </c>
      <c r="E131" s="52">
        <v>94166</v>
      </c>
      <c r="F131" s="52">
        <v>9</v>
      </c>
      <c r="G131" s="52" t="s">
        <v>119</v>
      </c>
      <c r="H131" s="52">
        <v>76786</v>
      </c>
      <c r="I131" s="52" t="s">
        <v>90</v>
      </c>
      <c r="J131" s="52" t="s">
        <v>71</v>
      </c>
      <c r="K131" s="52">
        <v>0.16700000000000001</v>
      </c>
      <c r="L131" s="52">
        <v>1</v>
      </c>
      <c r="M131" s="52">
        <v>1</v>
      </c>
      <c r="N131" s="52"/>
      <c r="O131" s="52">
        <v>0</v>
      </c>
      <c r="P131" s="52">
        <v>0</v>
      </c>
      <c r="Q131" s="52">
        <v>21</v>
      </c>
      <c r="R131" s="52"/>
      <c r="S131" s="52">
        <v>0</v>
      </c>
      <c r="T131" s="52">
        <v>0</v>
      </c>
      <c r="U131" s="52">
        <v>310</v>
      </c>
      <c r="V131" s="52">
        <f t="shared" ref="V131:V194" si="5">IF(F131=9,((H131*K131*L131*M131)+(H131*O131*P131*Q131)+(H131*S131*T131*U131))/1000, (H131*K131*L131*M131)+(H131*O131*P131*Q131)+(H131*S131*T131*U131))</f>
        <v>12.823262000000001</v>
      </c>
      <c r="W131" s="52">
        <f t="shared" ref="W131:W194" si="6">(V131-((O131*H131*P131*Q131)+(S131*H131*T131*U131)))/M131</f>
        <v>12.823262000000001</v>
      </c>
      <c r="X131" s="52">
        <v>0</v>
      </c>
      <c r="Y131" s="52">
        <v>0</v>
      </c>
    </row>
    <row r="132" spans="1:25" x14ac:dyDescent="0.25">
      <c r="A132" s="52">
        <v>2008</v>
      </c>
      <c r="B132" s="52" t="s">
        <v>94</v>
      </c>
      <c r="C132" s="52" t="s">
        <v>109</v>
      </c>
      <c r="D132" s="52">
        <v>26101</v>
      </c>
      <c r="E132" s="52">
        <v>94166</v>
      </c>
      <c r="F132" s="52">
        <v>9</v>
      </c>
      <c r="G132" s="52" t="s">
        <v>119</v>
      </c>
      <c r="H132" s="52">
        <v>802424.7</v>
      </c>
      <c r="I132" s="52" t="s">
        <v>90</v>
      </c>
      <c r="J132" s="52" t="s">
        <v>71</v>
      </c>
      <c r="K132" s="52">
        <v>0.16700000000000001</v>
      </c>
      <c r="L132" s="52">
        <v>1</v>
      </c>
      <c r="M132" s="52">
        <v>1</v>
      </c>
      <c r="N132" s="52"/>
      <c r="O132" s="52">
        <v>0</v>
      </c>
      <c r="P132" s="52">
        <v>0</v>
      </c>
      <c r="Q132" s="52">
        <v>21</v>
      </c>
      <c r="R132" s="52"/>
      <c r="S132" s="52">
        <v>0</v>
      </c>
      <c r="T132" s="52">
        <v>0</v>
      </c>
      <c r="U132" s="52">
        <v>310</v>
      </c>
      <c r="V132" s="52">
        <f t="shared" si="5"/>
        <v>134.00492490000002</v>
      </c>
      <c r="W132" s="52">
        <f t="shared" si="6"/>
        <v>134.00492490000002</v>
      </c>
      <c r="X132" s="52">
        <v>0</v>
      </c>
      <c r="Y132" s="52">
        <v>0</v>
      </c>
    </row>
    <row r="133" spans="1:25" x14ac:dyDescent="0.25">
      <c r="A133" s="52">
        <v>2008</v>
      </c>
      <c r="B133" s="52" t="s">
        <v>94</v>
      </c>
      <c r="C133" s="52" t="s">
        <v>109</v>
      </c>
      <c r="D133" s="52">
        <v>26101</v>
      </c>
      <c r="E133" s="52">
        <v>94172</v>
      </c>
      <c r="F133" s="52">
        <v>22</v>
      </c>
      <c r="G133" s="52" t="s">
        <v>123</v>
      </c>
      <c r="H133" s="52">
        <v>4076</v>
      </c>
      <c r="I133" s="52" t="s">
        <v>90</v>
      </c>
      <c r="J133" s="52" t="s">
        <v>71</v>
      </c>
      <c r="K133" s="52">
        <v>0.16700000000000001</v>
      </c>
      <c r="L133" s="52">
        <v>1</v>
      </c>
      <c r="M133" s="52">
        <v>1</v>
      </c>
      <c r="N133" s="52"/>
      <c r="O133" s="52">
        <v>0</v>
      </c>
      <c r="P133" s="52">
        <v>0</v>
      </c>
      <c r="Q133" s="52">
        <v>21</v>
      </c>
      <c r="R133" s="52"/>
      <c r="S133" s="52">
        <v>0</v>
      </c>
      <c r="T133" s="52">
        <v>0</v>
      </c>
      <c r="U133" s="52">
        <v>310</v>
      </c>
      <c r="V133" s="52">
        <f t="shared" si="5"/>
        <v>680.69200000000001</v>
      </c>
      <c r="W133" s="52">
        <f t="shared" si="6"/>
        <v>680.69200000000001</v>
      </c>
      <c r="X133" s="52">
        <v>0</v>
      </c>
      <c r="Y133" s="52">
        <v>0</v>
      </c>
    </row>
    <row r="134" spans="1:25" x14ac:dyDescent="0.25">
      <c r="A134" s="52">
        <v>2008</v>
      </c>
      <c r="B134" s="52" t="s">
        <v>94</v>
      </c>
      <c r="C134" s="52" t="s">
        <v>109</v>
      </c>
      <c r="D134" s="52">
        <v>26101</v>
      </c>
      <c r="E134" s="52">
        <v>94173</v>
      </c>
      <c r="F134" s="52">
        <v>20</v>
      </c>
      <c r="G134" s="52" t="s">
        <v>122</v>
      </c>
      <c r="H134" s="52">
        <v>682151</v>
      </c>
      <c r="I134" s="52" t="s">
        <v>90</v>
      </c>
      <c r="J134" s="52" t="s">
        <v>71</v>
      </c>
      <c r="K134" s="52">
        <v>0.16700000000000001</v>
      </c>
      <c r="L134" s="52">
        <v>1.7850000000000001E-2</v>
      </c>
      <c r="M134" s="52">
        <v>1</v>
      </c>
      <c r="N134" s="52"/>
      <c r="O134" s="52">
        <v>0</v>
      </c>
      <c r="P134" s="52">
        <v>0</v>
      </c>
      <c r="Q134" s="52">
        <v>21</v>
      </c>
      <c r="R134" s="52"/>
      <c r="S134" s="52">
        <v>0</v>
      </c>
      <c r="T134" s="52">
        <v>0</v>
      </c>
      <c r="U134" s="52">
        <v>310</v>
      </c>
      <c r="V134" s="52">
        <f t="shared" si="5"/>
        <v>2033.4580234500002</v>
      </c>
      <c r="W134" s="52">
        <f t="shared" si="6"/>
        <v>2033.4580234500002</v>
      </c>
      <c r="X134" s="52">
        <v>0</v>
      </c>
      <c r="Y134" s="52">
        <v>0</v>
      </c>
    </row>
    <row r="135" spans="1:25" x14ac:dyDescent="0.25">
      <c r="A135" s="52">
        <v>2008</v>
      </c>
      <c r="B135" s="52" t="s">
        <v>94</v>
      </c>
      <c r="C135" s="52" t="s">
        <v>109</v>
      </c>
      <c r="D135" s="52">
        <v>26101</v>
      </c>
      <c r="E135" s="52">
        <v>94201</v>
      </c>
      <c r="F135" s="52">
        <v>9</v>
      </c>
      <c r="G135" s="52" t="s">
        <v>119</v>
      </c>
      <c r="H135" s="52">
        <v>11700000</v>
      </c>
      <c r="I135" s="52" t="s">
        <v>90</v>
      </c>
      <c r="J135" s="52" t="s">
        <v>71</v>
      </c>
      <c r="K135" s="52">
        <v>0.16700000000000001</v>
      </c>
      <c r="L135" s="52">
        <v>1</v>
      </c>
      <c r="M135" s="52">
        <v>1</v>
      </c>
      <c r="N135" s="52"/>
      <c r="O135" s="52">
        <v>0</v>
      </c>
      <c r="P135" s="52">
        <v>0</v>
      </c>
      <c r="Q135" s="52">
        <v>21</v>
      </c>
      <c r="R135" s="52"/>
      <c r="S135" s="52">
        <v>0</v>
      </c>
      <c r="T135" s="52">
        <v>0</v>
      </c>
      <c r="U135" s="52">
        <v>310</v>
      </c>
      <c r="V135" s="52">
        <f t="shared" si="5"/>
        <v>1953.9</v>
      </c>
      <c r="W135" s="52">
        <f t="shared" si="6"/>
        <v>1953.9</v>
      </c>
      <c r="X135" s="52">
        <v>0</v>
      </c>
      <c r="Y135" s="52">
        <v>0</v>
      </c>
    </row>
    <row r="136" spans="1:25" x14ac:dyDescent="0.25">
      <c r="A136" s="52">
        <v>2008</v>
      </c>
      <c r="B136" s="52" t="s">
        <v>94</v>
      </c>
      <c r="C136" s="52" t="s">
        <v>109</v>
      </c>
      <c r="D136" s="52">
        <v>26102</v>
      </c>
      <c r="E136" s="52">
        <v>94104</v>
      </c>
      <c r="F136" s="52">
        <v>20</v>
      </c>
      <c r="G136" s="52" t="s">
        <v>122</v>
      </c>
      <c r="H136" s="52">
        <v>9330388</v>
      </c>
      <c r="I136" s="52" t="s">
        <v>90</v>
      </c>
      <c r="J136" s="52" t="s">
        <v>71</v>
      </c>
      <c r="K136" s="52">
        <v>0.16700000000000001</v>
      </c>
      <c r="L136" s="52">
        <v>1.7850000000000001E-2</v>
      </c>
      <c r="M136" s="52">
        <v>1</v>
      </c>
      <c r="N136" s="52"/>
      <c r="O136" s="52">
        <v>0</v>
      </c>
      <c r="P136" s="52">
        <v>0</v>
      </c>
      <c r="Q136" s="52">
        <v>21</v>
      </c>
      <c r="R136" s="52"/>
      <c r="S136" s="52">
        <v>0</v>
      </c>
      <c r="T136" s="52">
        <v>0</v>
      </c>
      <c r="U136" s="52">
        <v>310</v>
      </c>
      <c r="V136" s="52">
        <f t="shared" si="5"/>
        <v>27813.420108600003</v>
      </c>
      <c r="W136" s="52">
        <f t="shared" si="6"/>
        <v>27813.420108600003</v>
      </c>
      <c r="X136" s="52">
        <v>0</v>
      </c>
      <c r="Y136" s="52">
        <v>0</v>
      </c>
    </row>
    <row r="137" spans="1:25" x14ac:dyDescent="0.25">
      <c r="A137" s="52">
        <v>2008</v>
      </c>
      <c r="B137" s="52" t="s">
        <v>94</v>
      </c>
      <c r="C137" s="52" t="s">
        <v>109</v>
      </c>
      <c r="D137" s="52">
        <v>26102</v>
      </c>
      <c r="E137" s="52">
        <v>94114</v>
      </c>
      <c r="F137" s="52">
        <v>9</v>
      </c>
      <c r="G137" s="52" t="s">
        <v>119</v>
      </c>
      <c r="H137" s="52">
        <v>29700000</v>
      </c>
      <c r="I137" s="52" t="s">
        <v>90</v>
      </c>
      <c r="J137" s="52" t="s">
        <v>71</v>
      </c>
      <c r="K137" s="52">
        <v>0.16700000000000001</v>
      </c>
      <c r="L137" s="52">
        <v>1</v>
      </c>
      <c r="M137" s="52">
        <v>1</v>
      </c>
      <c r="N137" s="52"/>
      <c r="O137" s="52">
        <v>0</v>
      </c>
      <c r="P137" s="52">
        <v>0</v>
      </c>
      <c r="Q137" s="52">
        <v>21</v>
      </c>
      <c r="R137" s="52"/>
      <c r="S137" s="52">
        <v>0</v>
      </c>
      <c r="T137" s="52">
        <v>0</v>
      </c>
      <c r="U137" s="52">
        <v>310</v>
      </c>
      <c r="V137" s="52">
        <f t="shared" si="5"/>
        <v>4959.8999999999996</v>
      </c>
      <c r="W137" s="52">
        <f t="shared" si="6"/>
        <v>4959.8999999999996</v>
      </c>
      <c r="X137" s="52">
        <v>0</v>
      </c>
      <c r="Y137" s="52">
        <v>0</v>
      </c>
    </row>
    <row r="138" spans="1:25" x14ac:dyDescent="0.25">
      <c r="A138" s="52">
        <v>2008</v>
      </c>
      <c r="B138" s="52" t="s">
        <v>94</v>
      </c>
      <c r="C138" s="52" t="s">
        <v>109</v>
      </c>
      <c r="D138" s="52">
        <v>26102</v>
      </c>
      <c r="E138" s="52">
        <v>94115</v>
      </c>
      <c r="F138" s="52">
        <v>9</v>
      </c>
      <c r="G138" s="52" t="s">
        <v>119</v>
      </c>
      <c r="H138" s="52">
        <v>1200000</v>
      </c>
      <c r="I138" s="52" t="s">
        <v>90</v>
      </c>
      <c r="J138" s="52" t="s">
        <v>71</v>
      </c>
      <c r="K138" s="52">
        <v>0.16700000000000001</v>
      </c>
      <c r="L138" s="52">
        <v>1</v>
      </c>
      <c r="M138" s="52">
        <v>1</v>
      </c>
      <c r="N138" s="52"/>
      <c r="O138" s="52">
        <v>0</v>
      </c>
      <c r="P138" s="52">
        <v>0</v>
      </c>
      <c r="Q138" s="52">
        <v>21</v>
      </c>
      <c r="R138" s="52"/>
      <c r="S138" s="52">
        <v>0</v>
      </c>
      <c r="T138" s="52">
        <v>0</v>
      </c>
      <c r="U138" s="52">
        <v>310</v>
      </c>
      <c r="V138" s="52">
        <f t="shared" si="5"/>
        <v>200.4</v>
      </c>
      <c r="W138" s="52">
        <f t="shared" si="6"/>
        <v>200.4</v>
      </c>
      <c r="X138" s="52">
        <v>0</v>
      </c>
      <c r="Y138" s="52">
        <v>0</v>
      </c>
    </row>
    <row r="139" spans="1:25" x14ac:dyDescent="0.25">
      <c r="A139" s="52">
        <v>2008</v>
      </c>
      <c r="B139" s="52" t="s">
        <v>94</v>
      </c>
      <c r="C139" s="52" t="s">
        <v>109</v>
      </c>
      <c r="D139" s="52">
        <v>26102</v>
      </c>
      <c r="E139" s="52">
        <v>94175</v>
      </c>
      <c r="F139" s="52">
        <v>27</v>
      </c>
      <c r="G139" s="52" t="s">
        <v>120</v>
      </c>
      <c r="H139" s="52">
        <v>1671</v>
      </c>
      <c r="I139" s="52" t="s">
        <v>90</v>
      </c>
      <c r="J139" s="52" t="s">
        <v>71</v>
      </c>
      <c r="K139" s="52">
        <v>0.16700000000000001</v>
      </c>
      <c r="L139" s="52">
        <v>1</v>
      </c>
      <c r="M139" s="52">
        <v>1</v>
      </c>
      <c r="N139" s="52"/>
      <c r="O139" s="52">
        <v>0</v>
      </c>
      <c r="P139" s="52">
        <v>0</v>
      </c>
      <c r="Q139" s="52">
        <v>21</v>
      </c>
      <c r="R139" s="52"/>
      <c r="S139" s="52">
        <v>0</v>
      </c>
      <c r="T139" s="52">
        <v>0</v>
      </c>
      <c r="U139" s="52">
        <v>310</v>
      </c>
      <c r="V139" s="52">
        <f t="shared" si="5"/>
        <v>279.05700000000002</v>
      </c>
      <c r="W139" s="52">
        <f t="shared" si="6"/>
        <v>279.05700000000002</v>
      </c>
      <c r="X139" s="52">
        <v>0</v>
      </c>
      <c r="Y139" s="52">
        <v>0</v>
      </c>
    </row>
    <row r="140" spans="1:25" x14ac:dyDescent="0.25">
      <c r="A140" s="52">
        <v>2008</v>
      </c>
      <c r="B140" s="52" t="s">
        <v>94</v>
      </c>
      <c r="C140" s="52" t="s">
        <v>109</v>
      </c>
      <c r="D140" s="52">
        <v>26102</v>
      </c>
      <c r="E140" s="52">
        <v>94201</v>
      </c>
      <c r="F140" s="52">
        <v>9</v>
      </c>
      <c r="G140" s="52" t="s">
        <v>119</v>
      </c>
      <c r="H140" s="52">
        <v>2882467</v>
      </c>
      <c r="I140" s="52" t="s">
        <v>90</v>
      </c>
      <c r="J140" s="52" t="s">
        <v>71</v>
      </c>
      <c r="K140" s="52">
        <v>0.16700000000000001</v>
      </c>
      <c r="L140" s="52">
        <v>1</v>
      </c>
      <c r="M140" s="52">
        <v>1</v>
      </c>
      <c r="N140" s="52"/>
      <c r="O140" s="52">
        <v>0</v>
      </c>
      <c r="P140" s="52">
        <v>0</v>
      </c>
      <c r="Q140" s="52">
        <v>21</v>
      </c>
      <c r="R140" s="52"/>
      <c r="S140" s="52">
        <v>0</v>
      </c>
      <c r="T140" s="52">
        <v>0</v>
      </c>
      <c r="U140" s="52">
        <v>310</v>
      </c>
      <c r="V140" s="52">
        <f t="shared" si="5"/>
        <v>481.37198899999999</v>
      </c>
      <c r="W140" s="52">
        <f t="shared" si="6"/>
        <v>481.37198899999999</v>
      </c>
      <c r="X140" s="52">
        <v>0</v>
      </c>
      <c r="Y140" s="52">
        <v>0</v>
      </c>
    </row>
    <row r="141" spans="1:25" x14ac:dyDescent="0.25">
      <c r="A141" s="52">
        <v>2008</v>
      </c>
      <c r="B141" s="52" t="s">
        <v>94</v>
      </c>
      <c r="C141" s="52" t="s">
        <v>109</v>
      </c>
      <c r="D141" s="52">
        <v>26102</v>
      </c>
      <c r="E141" s="52">
        <v>94201</v>
      </c>
      <c r="F141" s="52">
        <v>9</v>
      </c>
      <c r="G141" s="52" t="s">
        <v>119</v>
      </c>
      <c r="H141" s="52">
        <v>496454.20559999999</v>
      </c>
      <c r="I141" s="52" t="s">
        <v>90</v>
      </c>
      <c r="J141" s="52" t="s">
        <v>71</v>
      </c>
      <c r="K141" s="52">
        <v>0.16700000000000001</v>
      </c>
      <c r="L141" s="52">
        <v>1</v>
      </c>
      <c r="M141" s="52">
        <v>1</v>
      </c>
      <c r="N141" s="52"/>
      <c r="O141" s="52">
        <v>0</v>
      </c>
      <c r="P141" s="52">
        <v>0</v>
      </c>
      <c r="Q141" s="52">
        <v>21</v>
      </c>
      <c r="R141" s="52"/>
      <c r="S141" s="52">
        <v>0</v>
      </c>
      <c r="T141" s="52">
        <v>0</v>
      </c>
      <c r="U141" s="52">
        <v>310</v>
      </c>
      <c r="V141" s="52">
        <f t="shared" si="5"/>
        <v>82.907852335200005</v>
      </c>
      <c r="W141" s="52">
        <f t="shared" si="6"/>
        <v>82.907852335200005</v>
      </c>
      <c r="X141" s="52">
        <v>0</v>
      </c>
      <c r="Y141" s="52">
        <v>0</v>
      </c>
    </row>
    <row r="142" spans="1:25" x14ac:dyDescent="0.25">
      <c r="A142" s="52">
        <v>2008</v>
      </c>
      <c r="B142" s="52" t="s">
        <v>94</v>
      </c>
      <c r="C142" s="52" t="s">
        <v>109</v>
      </c>
      <c r="D142" s="52">
        <v>26102</v>
      </c>
      <c r="E142" s="52">
        <v>94201</v>
      </c>
      <c r="F142" s="52">
        <v>9</v>
      </c>
      <c r="G142" s="52" t="s">
        <v>119</v>
      </c>
      <c r="H142" s="52">
        <v>46800000</v>
      </c>
      <c r="I142" s="52" t="s">
        <v>90</v>
      </c>
      <c r="J142" s="52" t="s">
        <v>71</v>
      </c>
      <c r="K142" s="52">
        <v>0.16700000000000001</v>
      </c>
      <c r="L142" s="52">
        <v>1</v>
      </c>
      <c r="M142" s="52">
        <v>1</v>
      </c>
      <c r="N142" s="52"/>
      <c r="O142" s="52">
        <v>0</v>
      </c>
      <c r="P142" s="52">
        <v>0</v>
      </c>
      <c r="Q142" s="52">
        <v>21</v>
      </c>
      <c r="R142" s="52"/>
      <c r="S142" s="52">
        <v>0</v>
      </c>
      <c r="T142" s="52">
        <v>0</v>
      </c>
      <c r="U142" s="52">
        <v>310</v>
      </c>
      <c r="V142" s="52">
        <f t="shared" si="5"/>
        <v>7815.6</v>
      </c>
      <c r="W142" s="52">
        <f t="shared" si="6"/>
        <v>7815.6</v>
      </c>
      <c r="X142" s="52">
        <v>0</v>
      </c>
      <c r="Y142" s="52">
        <v>0</v>
      </c>
    </row>
    <row r="143" spans="1:25" x14ac:dyDescent="0.25">
      <c r="A143" s="52">
        <v>2008</v>
      </c>
      <c r="B143" s="52" t="s">
        <v>94</v>
      </c>
      <c r="C143" s="52" t="s">
        <v>109</v>
      </c>
      <c r="D143" s="52">
        <v>26102</v>
      </c>
      <c r="E143" s="52">
        <v>94201</v>
      </c>
      <c r="F143" s="52">
        <v>9</v>
      </c>
      <c r="G143" s="52" t="s">
        <v>119</v>
      </c>
      <c r="H143" s="52">
        <v>188487</v>
      </c>
      <c r="I143" s="52" t="s">
        <v>90</v>
      </c>
      <c r="J143" s="52" t="s">
        <v>71</v>
      </c>
      <c r="K143" s="52">
        <v>0.16700000000000001</v>
      </c>
      <c r="L143" s="52">
        <v>1</v>
      </c>
      <c r="M143" s="52">
        <v>1</v>
      </c>
      <c r="N143" s="52"/>
      <c r="O143" s="52">
        <v>0</v>
      </c>
      <c r="P143" s="52">
        <v>0</v>
      </c>
      <c r="Q143" s="52">
        <v>21</v>
      </c>
      <c r="R143" s="52"/>
      <c r="S143" s="52">
        <v>0</v>
      </c>
      <c r="T143" s="52">
        <v>0</v>
      </c>
      <c r="U143" s="52">
        <v>310</v>
      </c>
      <c r="V143" s="52">
        <f t="shared" si="5"/>
        <v>31.477329000000001</v>
      </c>
      <c r="W143" s="52">
        <f t="shared" si="6"/>
        <v>31.477329000000001</v>
      </c>
      <c r="X143" s="52">
        <v>0</v>
      </c>
      <c r="Y143" s="52">
        <v>0</v>
      </c>
    </row>
    <row r="144" spans="1:25" x14ac:dyDescent="0.25">
      <c r="A144" s="52">
        <v>2008</v>
      </c>
      <c r="B144" s="52" t="s">
        <v>94</v>
      </c>
      <c r="C144" s="52" t="s">
        <v>109</v>
      </c>
      <c r="D144" s="52">
        <v>26102</v>
      </c>
      <c r="E144" s="52">
        <v>94201</v>
      </c>
      <c r="F144" s="52">
        <v>9</v>
      </c>
      <c r="G144" s="52" t="s">
        <v>119</v>
      </c>
      <c r="H144" s="52">
        <v>899094</v>
      </c>
      <c r="I144" s="52" t="s">
        <v>90</v>
      </c>
      <c r="J144" s="52" t="s">
        <v>71</v>
      </c>
      <c r="K144" s="52">
        <v>0.16700000000000001</v>
      </c>
      <c r="L144" s="52">
        <v>1</v>
      </c>
      <c r="M144" s="52">
        <v>1</v>
      </c>
      <c r="N144" s="52"/>
      <c r="O144" s="52">
        <v>0</v>
      </c>
      <c r="P144" s="52">
        <v>0</v>
      </c>
      <c r="Q144" s="52">
        <v>21</v>
      </c>
      <c r="R144" s="52"/>
      <c r="S144" s="52">
        <v>0</v>
      </c>
      <c r="T144" s="52">
        <v>0</v>
      </c>
      <c r="U144" s="52">
        <v>310</v>
      </c>
      <c r="V144" s="52">
        <f t="shared" si="5"/>
        <v>150.148698</v>
      </c>
      <c r="W144" s="52">
        <f t="shared" si="6"/>
        <v>150.148698</v>
      </c>
      <c r="X144" s="52">
        <v>0</v>
      </c>
      <c r="Y144" s="52">
        <v>0</v>
      </c>
    </row>
    <row r="145" spans="1:25" x14ac:dyDescent="0.25">
      <c r="A145" s="52">
        <v>2008</v>
      </c>
      <c r="B145" s="52" t="s">
        <v>94</v>
      </c>
      <c r="C145" s="52" t="s">
        <v>109</v>
      </c>
      <c r="D145" s="52">
        <v>26102</v>
      </c>
      <c r="E145" s="52">
        <v>94203</v>
      </c>
      <c r="F145" s="52">
        <v>9</v>
      </c>
      <c r="G145" s="52" t="s">
        <v>119</v>
      </c>
      <c r="H145" s="52">
        <v>12454</v>
      </c>
      <c r="I145" s="52" t="s">
        <v>90</v>
      </c>
      <c r="J145" s="52" t="s">
        <v>71</v>
      </c>
      <c r="K145" s="52">
        <v>0.16700000000000001</v>
      </c>
      <c r="L145" s="52">
        <v>1</v>
      </c>
      <c r="M145" s="52">
        <v>1</v>
      </c>
      <c r="N145" s="52"/>
      <c r="O145" s="52">
        <v>0</v>
      </c>
      <c r="P145" s="52">
        <v>0</v>
      </c>
      <c r="Q145" s="52">
        <v>21</v>
      </c>
      <c r="R145" s="52"/>
      <c r="S145" s="52">
        <v>0</v>
      </c>
      <c r="T145" s="52">
        <v>0</v>
      </c>
      <c r="U145" s="52">
        <v>310</v>
      </c>
      <c r="V145" s="52">
        <f t="shared" si="5"/>
        <v>2.0798180000000004</v>
      </c>
      <c r="W145" s="52">
        <f t="shared" si="6"/>
        <v>2.0798180000000004</v>
      </c>
      <c r="X145" s="52">
        <v>0</v>
      </c>
      <c r="Y145" s="52">
        <v>0</v>
      </c>
    </row>
    <row r="146" spans="1:25" x14ac:dyDescent="0.25">
      <c r="A146" s="52">
        <v>2008</v>
      </c>
      <c r="B146" s="52" t="s">
        <v>94</v>
      </c>
      <c r="C146" s="52" t="s">
        <v>109</v>
      </c>
      <c r="D146" s="52">
        <v>26102</v>
      </c>
      <c r="E146" s="52">
        <v>94203</v>
      </c>
      <c r="F146" s="52">
        <v>9</v>
      </c>
      <c r="G146" s="52" t="s">
        <v>119</v>
      </c>
      <c r="H146" s="52">
        <v>586828.31999999995</v>
      </c>
      <c r="I146" s="52" t="s">
        <v>90</v>
      </c>
      <c r="J146" s="52" t="s">
        <v>71</v>
      </c>
      <c r="K146" s="52">
        <v>0.16700000000000001</v>
      </c>
      <c r="L146" s="52">
        <v>1</v>
      </c>
      <c r="M146" s="52">
        <v>1</v>
      </c>
      <c r="N146" s="52"/>
      <c r="O146" s="52">
        <v>0</v>
      </c>
      <c r="P146" s="52">
        <v>0</v>
      </c>
      <c r="Q146" s="52">
        <v>21</v>
      </c>
      <c r="R146" s="52"/>
      <c r="S146" s="52">
        <v>0</v>
      </c>
      <c r="T146" s="52">
        <v>0</v>
      </c>
      <c r="U146" s="52">
        <v>310</v>
      </c>
      <c r="V146" s="52">
        <f t="shared" si="5"/>
        <v>98.000329440000002</v>
      </c>
      <c r="W146" s="52">
        <f t="shared" si="6"/>
        <v>98.000329440000002</v>
      </c>
      <c r="X146" s="52">
        <v>0</v>
      </c>
      <c r="Y146" s="52">
        <v>0</v>
      </c>
    </row>
    <row r="147" spans="1:25" x14ac:dyDescent="0.25">
      <c r="A147" s="52">
        <v>2008</v>
      </c>
      <c r="B147" s="52" t="s">
        <v>94</v>
      </c>
      <c r="C147" s="52" t="s">
        <v>109</v>
      </c>
      <c r="D147" s="52">
        <v>26102</v>
      </c>
      <c r="E147" s="52">
        <v>94203</v>
      </c>
      <c r="F147" s="52">
        <v>9</v>
      </c>
      <c r="G147" s="52" t="s">
        <v>119</v>
      </c>
      <c r="H147" s="52">
        <v>89665</v>
      </c>
      <c r="I147" s="52" t="s">
        <v>90</v>
      </c>
      <c r="J147" s="52" t="s">
        <v>71</v>
      </c>
      <c r="K147" s="52">
        <v>0.16700000000000001</v>
      </c>
      <c r="L147" s="52">
        <v>1</v>
      </c>
      <c r="M147" s="52">
        <v>1</v>
      </c>
      <c r="N147" s="52"/>
      <c r="O147" s="52">
        <v>0</v>
      </c>
      <c r="P147" s="52">
        <v>0</v>
      </c>
      <c r="Q147" s="52">
        <v>21</v>
      </c>
      <c r="R147" s="52"/>
      <c r="S147" s="52">
        <v>0</v>
      </c>
      <c r="T147" s="52">
        <v>0</v>
      </c>
      <c r="U147" s="52">
        <v>310</v>
      </c>
      <c r="V147" s="52">
        <f t="shared" si="5"/>
        <v>14.974055</v>
      </c>
      <c r="W147" s="52">
        <f t="shared" si="6"/>
        <v>14.974055</v>
      </c>
      <c r="X147" s="52">
        <v>0</v>
      </c>
      <c r="Y147" s="52">
        <v>0</v>
      </c>
    </row>
    <row r="148" spans="1:25" x14ac:dyDescent="0.25">
      <c r="A148" s="52">
        <v>2008</v>
      </c>
      <c r="B148" s="52" t="s">
        <v>94</v>
      </c>
      <c r="C148" s="52" t="s">
        <v>109</v>
      </c>
      <c r="D148" s="52">
        <v>26102</v>
      </c>
      <c r="E148" s="52">
        <v>94205</v>
      </c>
      <c r="F148" s="52">
        <v>27</v>
      </c>
      <c r="G148" s="52" t="s">
        <v>120</v>
      </c>
      <c r="H148" s="52">
        <v>142684</v>
      </c>
      <c r="I148" s="52" t="s">
        <v>90</v>
      </c>
      <c r="J148" s="52" t="s">
        <v>71</v>
      </c>
      <c r="K148" s="52">
        <v>0.16700000000000001</v>
      </c>
      <c r="L148" s="52">
        <v>1</v>
      </c>
      <c r="M148" s="52">
        <v>1</v>
      </c>
      <c r="N148" s="52"/>
      <c r="O148" s="52">
        <v>0</v>
      </c>
      <c r="P148" s="52">
        <v>0</v>
      </c>
      <c r="Q148" s="52">
        <v>21</v>
      </c>
      <c r="R148" s="52"/>
      <c r="S148" s="52">
        <v>0</v>
      </c>
      <c r="T148" s="52">
        <v>0</v>
      </c>
      <c r="U148" s="52">
        <v>310</v>
      </c>
      <c r="V148" s="52">
        <f t="shared" si="5"/>
        <v>23828.228000000003</v>
      </c>
      <c r="W148" s="52">
        <f t="shared" si="6"/>
        <v>23828.228000000003</v>
      </c>
      <c r="X148" s="52">
        <v>0</v>
      </c>
      <c r="Y148" s="52">
        <v>0</v>
      </c>
    </row>
    <row r="149" spans="1:25" x14ac:dyDescent="0.25">
      <c r="A149" s="52">
        <v>2008</v>
      </c>
      <c r="B149" s="52" t="s">
        <v>94</v>
      </c>
      <c r="C149" s="52" t="s">
        <v>109</v>
      </c>
      <c r="D149" s="52">
        <v>26102</v>
      </c>
      <c r="E149" s="52">
        <v>94205</v>
      </c>
      <c r="F149" s="52">
        <v>27</v>
      </c>
      <c r="G149" s="52" t="s">
        <v>120</v>
      </c>
      <c r="H149" s="52">
        <v>803762.07449999999</v>
      </c>
      <c r="I149" s="52" t="s">
        <v>90</v>
      </c>
      <c r="J149" s="52" t="s">
        <v>71</v>
      </c>
      <c r="K149" s="52">
        <v>0.16700000000000001</v>
      </c>
      <c r="L149" s="52">
        <v>1</v>
      </c>
      <c r="M149" s="52">
        <v>1</v>
      </c>
      <c r="N149" s="52"/>
      <c r="O149" s="52">
        <v>0</v>
      </c>
      <c r="P149" s="52">
        <v>0</v>
      </c>
      <c r="Q149" s="52">
        <v>21</v>
      </c>
      <c r="R149" s="52"/>
      <c r="S149" s="52">
        <v>0</v>
      </c>
      <c r="T149" s="52">
        <v>0</v>
      </c>
      <c r="U149" s="52">
        <v>310</v>
      </c>
      <c r="V149" s="52">
        <f t="shared" si="5"/>
        <v>134228.26644150002</v>
      </c>
      <c r="W149" s="52">
        <f t="shared" si="6"/>
        <v>134228.26644150002</v>
      </c>
      <c r="X149" s="52">
        <v>0</v>
      </c>
      <c r="Y149" s="52">
        <v>0</v>
      </c>
    </row>
    <row r="150" spans="1:25" x14ac:dyDescent="0.25">
      <c r="A150" s="52">
        <v>2008</v>
      </c>
      <c r="B150" s="52" t="s">
        <v>103</v>
      </c>
      <c r="C150" s="52" t="s">
        <v>175</v>
      </c>
      <c r="D150" s="52">
        <v>27120</v>
      </c>
      <c r="E150" s="52">
        <v>21132</v>
      </c>
      <c r="F150" s="52">
        <v>27</v>
      </c>
      <c r="G150" s="52" t="s">
        <v>120</v>
      </c>
      <c r="H150" s="52">
        <v>34962</v>
      </c>
      <c r="I150" s="52" t="s">
        <v>91</v>
      </c>
      <c r="J150" s="52" t="s">
        <v>71</v>
      </c>
      <c r="K150" s="52">
        <v>0.526586</v>
      </c>
      <c r="L150" s="52">
        <v>1</v>
      </c>
      <c r="M150" s="52">
        <v>1</v>
      </c>
      <c r="N150" s="52"/>
      <c r="O150" s="52">
        <v>0</v>
      </c>
      <c r="P150" s="52">
        <v>0</v>
      </c>
      <c r="Q150" s="52">
        <v>21</v>
      </c>
      <c r="R150" s="52"/>
      <c r="S150" s="52">
        <v>0</v>
      </c>
      <c r="T150" s="52">
        <v>0</v>
      </c>
      <c r="U150" s="52">
        <v>310</v>
      </c>
      <c r="V150" s="52">
        <f t="shared" si="5"/>
        <v>18410.499732</v>
      </c>
      <c r="W150" s="52">
        <f t="shared" si="6"/>
        <v>18410.499732</v>
      </c>
      <c r="X150" s="52">
        <v>0</v>
      </c>
      <c r="Y150" s="52">
        <v>0</v>
      </c>
    </row>
    <row r="151" spans="1:25" x14ac:dyDescent="0.25">
      <c r="A151" s="52">
        <v>2008</v>
      </c>
      <c r="B151" s="52" t="s">
        <v>103</v>
      </c>
      <c r="C151" s="52" t="s">
        <v>175</v>
      </c>
      <c r="D151" s="52">
        <v>27120</v>
      </c>
      <c r="E151" s="52">
        <v>21132</v>
      </c>
      <c r="F151" s="52">
        <v>27</v>
      </c>
      <c r="G151" s="52" t="s">
        <v>120</v>
      </c>
      <c r="H151" s="52">
        <v>3186</v>
      </c>
      <c r="I151" s="52" t="s">
        <v>91</v>
      </c>
      <c r="J151" s="52" t="s">
        <v>71</v>
      </c>
      <c r="K151" s="52">
        <v>0.526586</v>
      </c>
      <c r="L151" s="52">
        <v>1</v>
      </c>
      <c r="M151" s="52">
        <v>1</v>
      </c>
      <c r="N151" s="52"/>
      <c r="O151" s="52">
        <v>0</v>
      </c>
      <c r="P151" s="52">
        <v>0</v>
      </c>
      <c r="Q151" s="52">
        <v>21</v>
      </c>
      <c r="R151" s="52"/>
      <c r="S151" s="52">
        <v>0</v>
      </c>
      <c r="T151" s="52">
        <v>0</v>
      </c>
      <c r="U151" s="52">
        <v>310</v>
      </c>
      <c r="V151" s="52">
        <f t="shared" si="5"/>
        <v>1677.702996</v>
      </c>
      <c r="W151" s="52">
        <f t="shared" si="6"/>
        <v>1677.702996</v>
      </c>
      <c r="X151" s="52">
        <v>0</v>
      </c>
      <c r="Y151" s="52">
        <v>0</v>
      </c>
    </row>
    <row r="152" spans="1:25" x14ac:dyDescent="0.25">
      <c r="A152" s="52">
        <v>2008</v>
      </c>
      <c r="B152" s="52" t="s">
        <v>103</v>
      </c>
      <c r="C152" s="52" t="s">
        <v>175</v>
      </c>
      <c r="D152" s="52">
        <v>27120</v>
      </c>
      <c r="E152" s="52">
        <v>21132</v>
      </c>
      <c r="F152" s="52">
        <v>27</v>
      </c>
      <c r="G152" s="52" t="s">
        <v>120</v>
      </c>
      <c r="H152" s="52">
        <v>2615</v>
      </c>
      <c r="I152" s="52" t="s">
        <v>91</v>
      </c>
      <c r="J152" s="52" t="s">
        <v>71</v>
      </c>
      <c r="K152" s="52">
        <v>0.526586</v>
      </c>
      <c r="L152" s="52">
        <v>1</v>
      </c>
      <c r="M152" s="52">
        <v>1</v>
      </c>
      <c r="N152" s="52"/>
      <c r="O152" s="52">
        <v>0</v>
      </c>
      <c r="P152" s="52">
        <v>0</v>
      </c>
      <c r="Q152" s="52">
        <v>21</v>
      </c>
      <c r="R152" s="52"/>
      <c r="S152" s="52">
        <v>0</v>
      </c>
      <c r="T152" s="52">
        <v>0</v>
      </c>
      <c r="U152" s="52">
        <v>310</v>
      </c>
      <c r="V152" s="52">
        <f t="shared" si="5"/>
        <v>1377.0223900000001</v>
      </c>
      <c r="W152" s="52">
        <f t="shared" si="6"/>
        <v>1377.0223900000001</v>
      </c>
      <c r="X152" s="52">
        <v>0</v>
      </c>
      <c r="Y152" s="52">
        <v>0</v>
      </c>
    </row>
    <row r="153" spans="1:25" x14ac:dyDescent="0.25">
      <c r="A153" s="52">
        <v>2008</v>
      </c>
      <c r="B153" s="52" t="s">
        <v>103</v>
      </c>
      <c r="C153" s="52" t="s">
        <v>175</v>
      </c>
      <c r="D153" s="52">
        <v>27120</v>
      </c>
      <c r="E153" s="52">
        <v>21132</v>
      </c>
      <c r="F153" s="52">
        <v>27</v>
      </c>
      <c r="G153" s="52" t="s">
        <v>120</v>
      </c>
      <c r="H153" s="52">
        <v>21</v>
      </c>
      <c r="I153" s="52" t="s">
        <v>91</v>
      </c>
      <c r="J153" s="52" t="s">
        <v>71</v>
      </c>
      <c r="K153" s="52">
        <v>0.526586</v>
      </c>
      <c r="L153" s="52">
        <v>1</v>
      </c>
      <c r="M153" s="52">
        <v>1</v>
      </c>
      <c r="N153" s="52"/>
      <c r="O153" s="52">
        <v>0</v>
      </c>
      <c r="P153" s="52">
        <v>0</v>
      </c>
      <c r="Q153" s="52">
        <v>21</v>
      </c>
      <c r="R153" s="52"/>
      <c r="S153" s="52">
        <v>0</v>
      </c>
      <c r="T153" s="52">
        <v>0</v>
      </c>
      <c r="U153" s="52">
        <v>310</v>
      </c>
      <c r="V153" s="52">
        <f t="shared" si="5"/>
        <v>11.058306</v>
      </c>
      <c r="W153" s="52">
        <f t="shared" si="6"/>
        <v>11.058306</v>
      </c>
      <c r="X153" s="52">
        <v>0</v>
      </c>
      <c r="Y153" s="52">
        <v>0</v>
      </c>
    </row>
    <row r="154" spans="1:25" x14ac:dyDescent="0.25">
      <c r="A154" s="52">
        <v>2008</v>
      </c>
      <c r="B154" s="52" t="s">
        <v>103</v>
      </c>
      <c r="C154" s="52" t="s">
        <v>175</v>
      </c>
      <c r="D154" s="52">
        <v>27120</v>
      </c>
      <c r="E154" s="52">
        <v>21132</v>
      </c>
      <c r="F154" s="52">
        <v>27</v>
      </c>
      <c r="G154" s="52" t="s">
        <v>120</v>
      </c>
      <c r="H154" s="52">
        <v>505</v>
      </c>
      <c r="I154" s="52" t="s">
        <v>91</v>
      </c>
      <c r="J154" s="52" t="s">
        <v>71</v>
      </c>
      <c r="K154" s="52">
        <v>0.526586</v>
      </c>
      <c r="L154" s="52">
        <v>1</v>
      </c>
      <c r="M154" s="52">
        <v>1</v>
      </c>
      <c r="N154" s="52"/>
      <c r="O154" s="52">
        <v>0</v>
      </c>
      <c r="P154" s="52">
        <v>0</v>
      </c>
      <c r="Q154" s="52">
        <v>21</v>
      </c>
      <c r="R154" s="52"/>
      <c r="S154" s="52">
        <v>0</v>
      </c>
      <c r="T154" s="52">
        <v>0</v>
      </c>
      <c r="U154" s="52">
        <v>310</v>
      </c>
      <c r="V154" s="52">
        <f t="shared" si="5"/>
        <v>265.92592999999999</v>
      </c>
      <c r="W154" s="52">
        <f t="shared" si="6"/>
        <v>265.92592999999999</v>
      </c>
      <c r="X154" s="52">
        <v>0</v>
      </c>
      <c r="Y154" s="52">
        <v>0</v>
      </c>
    </row>
    <row r="155" spans="1:25" x14ac:dyDescent="0.25">
      <c r="A155" s="52">
        <v>2008</v>
      </c>
      <c r="B155" s="52" t="s">
        <v>103</v>
      </c>
      <c r="C155" s="52" t="s">
        <v>175</v>
      </c>
      <c r="D155" s="52">
        <v>27120</v>
      </c>
      <c r="E155" s="52">
        <v>21132</v>
      </c>
      <c r="F155" s="52">
        <v>27</v>
      </c>
      <c r="G155" s="52" t="s">
        <v>120</v>
      </c>
      <c r="H155" s="52">
        <v>307</v>
      </c>
      <c r="I155" s="52" t="s">
        <v>91</v>
      </c>
      <c r="J155" s="52" t="s">
        <v>71</v>
      </c>
      <c r="K155" s="52">
        <v>0.526586</v>
      </c>
      <c r="L155" s="52">
        <v>1</v>
      </c>
      <c r="M155" s="52">
        <v>1</v>
      </c>
      <c r="N155" s="52"/>
      <c r="O155" s="52">
        <v>0</v>
      </c>
      <c r="P155" s="52">
        <v>0</v>
      </c>
      <c r="Q155" s="52">
        <v>21</v>
      </c>
      <c r="R155" s="52"/>
      <c r="S155" s="52">
        <v>0</v>
      </c>
      <c r="T155" s="52">
        <v>0</v>
      </c>
      <c r="U155" s="52">
        <v>310</v>
      </c>
      <c r="V155" s="52">
        <f t="shared" si="5"/>
        <v>161.661902</v>
      </c>
      <c r="W155" s="52">
        <f t="shared" si="6"/>
        <v>161.661902</v>
      </c>
      <c r="X155" s="52">
        <v>0</v>
      </c>
      <c r="Y155" s="52">
        <v>0</v>
      </c>
    </row>
    <row r="156" spans="1:25" x14ac:dyDescent="0.25">
      <c r="A156" s="52">
        <v>2008</v>
      </c>
      <c r="B156" s="52" t="s">
        <v>103</v>
      </c>
      <c r="C156" s="52" t="s">
        <v>175</v>
      </c>
      <c r="D156" s="52">
        <v>27120</v>
      </c>
      <c r="E156" s="52">
        <v>21132</v>
      </c>
      <c r="F156" s="52">
        <v>27</v>
      </c>
      <c r="G156" s="52" t="s">
        <v>120</v>
      </c>
      <c r="H156" s="52">
        <v>1653</v>
      </c>
      <c r="I156" s="52" t="s">
        <v>91</v>
      </c>
      <c r="J156" s="52" t="s">
        <v>71</v>
      </c>
      <c r="K156" s="52">
        <v>0.526586</v>
      </c>
      <c r="L156" s="52">
        <v>1</v>
      </c>
      <c r="M156" s="52">
        <v>1</v>
      </c>
      <c r="N156" s="52"/>
      <c r="O156" s="52">
        <v>0</v>
      </c>
      <c r="P156" s="52">
        <v>0</v>
      </c>
      <c r="Q156" s="52">
        <v>21</v>
      </c>
      <c r="R156" s="52"/>
      <c r="S156" s="52">
        <v>0</v>
      </c>
      <c r="T156" s="52">
        <v>0</v>
      </c>
      <c r="U156" s="52">
        <v>310</v>
      </c>
      <c r="V156" s="52">
        <f t="shared" si="5"/>
        <v>870.44665799999996</v>
      </c>
      <c r="W156" s="52">
        <f t="shared" si="6"/>
        <v>870.44665799999996</v>
      </c>
      <c r="X156" s="52">
        <v>0</v>
      </c>
      <c r="Y156" s="52">
        <v>0</v>
      </c>
    </row>
    <row r="157" spans="1:25" x14ac:dyDescent="0.25">
      <c r="A157" s="52">
        <v>2008</v>
      </c>
      <c r="B157" s="52" t="s">
        <v>103</v>
      </c>
      <c r="C157" s="52" t="s">
        <v>175</v>
      </c>
      <c r="D157" s="52">
        <v>27120</v>
      </c>
      <c r="E157" s="52">
        <v>21132</v>
      </c>
      <c r="F157" s="52">
        <v>27</v>
      </c>
      <c r="G157" s="52" t="s">
        <v>120</v>
      </c>
      <c r="H157" s="52">
        <v>31</v>
      </c>
      <c r="I157" s="52" t="s">
        <v>91</v>
      </c>
      <c r="J157" s="52" t="s">
        <v>71</v>
      </c>
      <c r="K157" s="52">
        <v>0.526586</v>
      </c>
      <c r="L157" s="52">
        <v>1</v>
      </c>
      <c r="M157" s="52">
        <v>1</v>
      </c>
      <c r="N157" s="52"/>
      <c r="O157" s="52">
        <v>0</v>
      </c>
      <c r="P157" s="52">
        <v>0</v>
      </c>
      <c r="Q157" s="52">
        <v>21</v>
      </c>
      <c r="R157" s="52"/>
      <c r="S157" s="52">
        <v>0</v>
      </c>
      <c r="T157" s="52">
        <v>0</v>
      </c>
      <c r="U157" s="52">
        <v>310</v>
      </c>
      <c r="V157" s="52">
        <f t="shared" si="5"/>
        <v>16.324165999999998</v>
      </c>
      <c r="W157" s="52">
        <f t="shared" si="6"/>
        <v>16.324165999999998</v>
      </c>
      <c r="X157" s="52">
        <v>0</v>
      </c>
      <c r="Y157" s="52">
        <v>0</v>
      </c>
    </row>
    <row r="158" spans="1:25" x14ac:dyDescent="0.25">
      <c r="A158" s="52">
        <v>2008</v>
      </c>
      <c r="B158" s="52" t="s">
        <v>103</v>
      </c>
      <c r="C158" s="52" t="s">
        <v>175</v>
      </c>
      <c r="D158" s="52">
        <v>27120</v>
      </c>
      <c r="E158" s="52">
        <v>21132</v>
      </c>
      <c r="F158" s="52">
        <v>27</v>
      </c>
      <c r="G158" s="52" t="s">
        <v>120</v>
      </c>
      <c r="H158" s="52">
        <v>647</v>
      </c>
      <c r="I158" s="52" t="s">
        <v>91</v>
      </c>
      <c r="J158" s="52" t="s">
        <v>71</v>
      </c>
      <c r="K158" s="52">
        <v>0.526586</v>
      </c>
      <c r="L158" s="52">
        <v>1</v>
      </c>
      <c r="M158" s="52">
        <v>1</v>
      </c>
      <c r="N158" s="52"/>
      <c r="O158" s="52">
        <v>0</v>
      </c>
      <c r="P158" s="52">
        <v>0</v>
      </c>
      <c r="Q158" s="52">
        <v>21</v>
      </c>
      <c r="R158" s="52"/>
      <c r="S158" s="52">
        <v>0</v>
      </c>
      <c r="T158" s="52">
        <v>0</v>
      </c>
      <c r="U158" s="52">
        <v>310</v>
      </c>
      <c r="V158" s="52">
        <f t="shared" si="5"/>
        <v>340.701142</v>
      </c>
      <c r="W158" s="52">
        <f t="shared" si="6"/>
        <v>340.701142</v>
      </c>
      <c r="X158" s="52">
        <v>0</v>
      </c>
      <c r="Y158" s="52">
        <v>0</v>
      </c>
    </row>
    <row r="159" spans="1:25" x14ac:dyDescent="0.25">
      <c r="A159" s="52">
        <v>2008</v>
      </c>
      <c r="B159" s="52" t="s">
        <v>103</v>
      </c>
      <c r="C159" s="52" t="s">
        <v>175</v>
      </c>
      <c r="D159" s="52">
        <v>27120</v>
      </c>
      <c r="E159" s="52">
        <v>21132</v>
      </c>
      <c r="F159" s="52">
        <v>27</v>
      </c>
      <c r="G159" s="52" t="s">
        <v>120</v>
      </c>
      <c r="H159" s="52">
        <v>2005</v>
      </c>
      <c r="I159" s="52" t="s">
        <v>91</v>
      </c>
      <c r="J159" s="52" t="s">
        <v>71</v>
      </c>
      <c r="K159" s="52">
        <v>0.526586</v>
      </c>
      <c r="L159" s="52">
        <v>1</v>
      </c>
      <c r="M159" s="52">
        <v>1</v>
      </c>
      <c r="N159" s="52"/>
      <c r="O159" s="52">
        <v>0</v>
      </c>
      <c r="P159" s="52">
        <v>0</v>
      </c>
      <c r="Q159" s="52">
        <v>21</v>
      </c>
      <c r="R159" s="52"/>
      <c r="S159" s="52">
        <v>0</v>
      </c>
      <c r="T159" s="52">
        <v>0</v>
      </c>
      <c r="U159" s="52">
        <v>310</v>
      </c>
      <c r="V159" s="52">
        <f t="shared" si="5"/>
        <v>1055.80493</v>
      </c>
      <c r="W159" s="52">
        <f t="shared" si="6"/>
        <v>1055.80493</v>
      </c>
      <c r="X159" s="52">
        <v>0</v>
      </c>
      <c r="Y159" s="52">
        <v>0</v>
      </c>
    </row>
    <row r="160" spans="1:25" x14ac:dyDescent="0.25">
      <c r="A160" s="52">
        <v>2008</v>
      </c>
      <c r="B160" s="52" t="s">
        <v>103</v>
      </c>
      <c r="C160" s="52" t="s">
        <v>175</v>
      </c>
      <c r="D160" s="52">
        <v>27120</v>
      </c>
      <c r="E160" s="52">
        <v>21132</v>
      </c>
      <c r="F160" s="52">
        <v>27</v>
      </c>
      <c r="G160" s="52" t="s">
        <v>120</v>
      </c>
      <c r="H160" s="52">
        <v>617</v>
      </c>
      <c r="I160" s="52" t="s">
        <v>91</v>
      </c>
      <c r="J160" s="52" t="s">
        <v>71</v>
      </c>
      <c r="K160" s="52">
        <v>0.526586</v>
      </c>
      <c r="L160" s="52">
        <v>1</v>
      </c>
      <c r="M160" s="52">
        <v>1</v>
      </c>
      <c r="N160" s="52"/>
      <c r="O160" s="52">
        <v>0</v>
      </c>
      <c r="P160" s="52">
        <v>0</v>
      </c>
      <c r="Q160" s="52">
        <v>21</v>
      </c>
      <c r="R160" s="52"/>
      <c r="S160" s="52">
        <v>0</v>
      </c>
      <c r="T160" s="52">
        <v>0</v>
      </c>
      <c r="U160" s="52">
        <v>310</v>
      </c>
      <c r="V160" s="52">
        <f t="shared" si="5"/>
        <v>324.90356200000002</v>
      </c>
      <c r="W160" s="52">
        <f t="shared" si="6"/>
        <v>324.90356200000002</v>
      </c>
      <c r="X160" s="52">
        <v>0</v>
      </c>
      <c r="Y160" s="52">
        <v>0</v>
      </c>
    </row>
    <row r="161" spans="1:25" x14ac:dyDescent="0.25">
      <c r="A161" s="52">
        <v>2008</v>
      </c>
      <c r="B161" s="52" t="s">
        <v>103</v>
      </c>
      <c r="C161" s="52" t="s">
        <v>175</v>
      </c>
      <c r="D161" s="52">
        <v>27120</v>
      </c>
      <c r="E161" s="52">
        <v>21132</v>
      </c>
      <c r="F161" s="52">
        <v>27</v>
      </c>
      <c r="G161" s="52" t="s">
        <v>120</v>
      </c>
      <c r="H161" s="52">
        <v>5287</v>
      </c>
      <c r="I161" s="52" t="s">
        <v>91</v>
      </c>
      <c r="J161" s="52" t="s">
        <v>71</v>
      </c>
      <c r="K161" s="52">
        <v>0.526586</v>
      </c>
      <c r="L161" s="52">
        <v>1</v>
      </c>
      <c r="M161" s="52">
        <v>1</v>
      </c>
      <c r="N161" s="52"/>
      <c r="O161" s="52">
        <v>0</v>
      </c>
      <c r="P161" s="52">
        <v>0</v>
      </c>
      <c r="Q161" s="52">
        <v>21</v>
      </c>
      <c r="R161" s="52"/>
      <c r="S161" s="52">
        <v>0</v>
      </c>
      <c r="T161" s="52">
        <v>0</v>
      </c>
      <c r="U161" s="52">
        <v>310</v>
      </c>
      <c r="V161" s="52">
        <f t="shared" si="5"/>
        <v>2784.0601820000002</v>
      </c>
      <c r="W161" s="52">
        <f t="shared" si="6"/>
        <v>2784.0601820000002</v>
      </c>
      <c r="X161" s="52">
        <v>0</v>
      </c>
      <c r="Y161" s="52">
        <v>0</v>
      </c>
    </row>
    <row r="162" spans="1:25" x14ac:dyDescent="0.25">
      <c r="A162" s="52">
        <v>2008</v>
      </c>
      <c r="B162" s="52" t="s">
        <v>103</v>
      </c>
      <c r="C162" s="52" t="s">
        <v>175</v>
      </c>
      <c r="D162" s="52">
        <v>27120</v>
      </c>
      <c r="E162" s="52">
        <v>21132</v>
      </c>
      <c r="F162" s="52">
        <v>27</v>
      </c>
      <c r="G162" s="52" t="s">
        <v>120</v>
      </c>
      <c r="H162" s="52">
        <v>3317</v>
      </c>
      <c r="I162" s="52" t="s">
        <v>91</v>
      </c>
      <c r="J162" s="52" t="s">
        <v>71</v>
      </c>
      <c r="K162" s="52">
        <v>0.526586</v>
      </c>
      <c r="L162" s="52">
        <v>1</v>
      </c>
      <c r="M162" s="52">
        <v>1</v>
      </c>
      <c r="N162" s="52"/>
      <c r="O162" s="52">
        <v>0</v>
      </c>
      <c r="P162" s="52">
        <v>0</v>
      </c>
      <c r="Q162" s="52">
        <v>21</v>
      </c>
      <c r="R162" s="52"/>
      <c r="S162" s="52">
        <v>0</v>
      </c>
      <c r="T162" s="52">
        <v>0</v>
      </c>
      <c r="U162" s="52">
        <v>310</v>
      </c>
      <c r="V162" s="52">
        <f t="shared" si="5"/>
        <v>1746.6857620000001</v>
      </c>
      <c r="W162" s="52">
        <f t="shared" si="6"/>
        <v>1746.6857620000001</v>
      </c>
      <c r="X162" s="52">
        <v>0</v>
      </c>
      <c r="Y162" s="52">
        <v>0</v>
      </c>
    </row>
    <row r="163" spans="1:25" x14ac:dyDescent="0.25">
      <c r="A163" s="52">
        <v>2008</v>
      </c>
      <c r="B163" s="52" t="s">
        <v>103</v>
      </c>
      <c r="C163" s="52" t="s">
        <v>175</v>
      </c>
      <c r="D163" s="52">
        <v>27120</v>
      </c>
      <c r="E163" s="52">
        <v>21132</v>
      </c>
      <c r="F163" s="52">
        <v>27</v>
      </c>
      <c r="G163" s="52" t="s">
        <v>120</v>
      </c>
      <c r="H163" s="52">
        <v>208</v>
      </c>
      <c r="I163" s="52" t="s">
        <v>91</v>
      </c>
      <c r="J163" s="52" t="s">
        <v>71</v>
      </c>
      <c r="K163" s="52">
        <v>0.526586</v>
      </c>
      <c r="L163" s="52">
        <v>1</v>
      </c>
      <c r="M163" s="52">
        <v>1</v>
      </c>
      <c r="N163" s="52"/>
      <c r="O163" s="52">
        <v>0</v>
      </c>
      <c r="P163" s="52">
        <v>0</v>
      </c>
      <c r="Q163" s="52">
        <v>21</v>
      </c>
      <c r="R163" s="52"/>
      <c r="S163" s="52">
        <v>0</v>
      </c>
      <c r="T163" s="52">
        <v>0</v>
      </c>
      <c r="U163" s="52">
        <v>310</v>
      </c>
      <c r="V163" s="52">
        <f t="shared" si="5"/>
        <v>109.529888</v>
      </c>
      <c r="W163" s="52">
        <f t="shared" si="6"/>
        <v>109.529888</v>
      </c>
      <c r="X163" s="52">
        <v>0</v>
      </c>
      <c r="Y163" s="52">
        <v>0</v>
      </c>
    </row>
    <row r="164" spans="1:25" x14ac:dyDescent="0.25">
      <c r="A164" s="52">
        <v>2008</v>
      </c>
      <c r="B164" s="52" t="s">
        <v>103</v>
      </c>
      <c r="C164" s="52" t="s">
        <v>175</v>
      </c>
      <c r="D164" s="52">
        <v>27120</v>
      </c>
      <c r="E164" s="52">
        <v>21132</v>
      </c>
      <c r="F164" s="52">
        <v>27</v>
      </c>
      <c r="G164" s="52" t="s">
        <v>120</v>
      </c>
      <c r="H164" s="52">
        <v>1035</v>
      </c>
      <c r="I164" s="52" t="s">
        <v>91</v>
      </c>
      <c r="J164" s="52" t="s">
        <v>71</v>
      </c>
      <c r="K164" s="52">
        <v>0.526586</v>
      </c>
      <c r="L164" s="52">
        <v>1</v>
      </c>
      <c r="M164" s="52">
        <v>1</v>
      </c>
      <c r="N164" s="52"/>
      <c r="O164" s="52">
        <v>0</v>
      </c>
      <c r="P164" s="52">
        <v>0</v>
      </c>
      <c r="Q164" s="52">
        <v>21</v>
      </c>
      <c r="R164" s="52"/>
      <c r="S164" s="52">
        <v>0</v>
      </c>
      <c r="T164" s="52">
        <v>0</v>
      </c>
      <c r="U164" s="52">
        <v>310</v>
      </c>
      <c r="V164" s="52">
        <f t="shared" si="5"/>
        <v>545.01651000000004</v>
      </c>
      <c r="W164" s="52">
        <f t="shared" si="6"/>
        <v>545.01651000000004</v>
      </c>
      <c r="X164" s="52">
        <v>0</v>
      </c>
      <c r="Y164" s="52">
        <v>0</v>
      </c>
    </row>
    <row r="165" spans="1:25" x14ac:dyDescent="0.25">
      <c r="A165" s="52">
        <v>2008</v>
      </c>
      <c r="B165" s="52" t="s">
        <v>103</v>
      </c>
      <c r="C165" s="52" t="s">
        <v>175</v>
      </c>
      <c r="D165" s="52">
        <v>27120</v>
      </c>
      <c r="E165" s="52">
        <v>21132</v>
      </c>
      <c r="F165" s="52">
        <v>27</v>
      </c>
      <c r="G165" s="52" t="s">
        <v>120</v>
      </c>
      <c r="H165" s="52">
        <v>4060</v>
      </c>
      <c r="I165" s="52" t="s">
        <v>91</v>
      </c>
      <c r="J165" s="52" t="s">
        <v>71</v>
      </c>
      <c r="K165" s="52">
        <v>0.526586</v>
      </c>
      <c r="L165" s="52">
        <v>1</v>
      </c>
      <c r="M165" s="52">
        <v>1</v>
      </c>
      <c r="N165" s="52"/>
      <c r="O165" s="52">
        <v>0</v>
      </c>
      <c r="P165" s="52">
        <v>0</v>
      </c>
      <c r="Q165" s="52">
        <v>21</v>
      </c>
      <c r="R165" s="52"/>
      <c r="S165" s="52">
        <v>0</v>
      </c>
      <c r="T165" s="52">
        <v>0</v>
      </c>
      <c r="U165" s="52">
        <v>310</v>
      </c>
      <c r="V165" s="52">
        <f t="shared" si="5"/>
        <v>2137.9391599999999</v>
      </c>
      <c r="W165" s="52">
        <f t="shared" si="6"/>
        <v>2137.9391599999999</v>
      </c>
      <c r="X165" s="52">
        <v>0</v>
      </c>
      <c r="Y165" s="52">
        <v>0</v>
      </c>
    </row>
    <row r="166" spans="1:25" x14ac:dyDescent="0.25">
      <c r="A166" s="52">
        <v>2008</v>
      </c>
      <c r="B166" s="52" t="s">
        <v>103</v>
      </c>
      <c r="C166" s="52" t="s">
        <v>175</v>
      </c>
      <c r="D166" s="52">
        <v>27120</v>
      </c>
      <c r="E166" s="52">
        <v>21132</v>
      </c>
      <c r="F166" s="52">
        <v>27</v>
      </c>
      <c r="G166" s="52" t="s">
        <v>120</v>
      </c>
      <c r="H166" s="52">
        <v>561</v>
      </c>
      <c r="I166" s="52" t="s">
        <v>91</v>
      </c>
      <c r="J166" s="52" t="s">
        <v>71</v>
      </c>
      <c r="K166" s="52">
        <v>0.526586</v>
      </c>
      <c r="L166" s="52">
        <v>1</v>
      </c>
      <c r="M166" s="52">
        <v>1</v>
      </c>
      <c r="N166" s="52"/>
      <c r="O166" s="52">
        <v>0</v>
      </c>
      <c r="P166" s="52">
        <v>0</v>
      </c>
      <c r="Q166" s="52">
        <v>21</v>
      </c>
      <c r="R166" s="52"/>
      <c r="S166" s="52">
        <v>0</v>
      </c>
      <c r="T166" s="52">
        <v>0</v>
      </c>
      <c r="U166" s="52">
        <v>310</v>
      </c>
      <c r="V166" s="52">
        <f t="shared" si="5"/>
        <v>295.41474599999998</v>
      </c>
      <c r="W166" s="52">
        <f t="shared" si="6"/>
        <v>295.41474599999998</v>
      </c>
      <c r="X166" s="52">
        <v>0</v>
      </c>
      <c r="Y166" s="52">
        <v>0</v>
      </c>
    </row>
    <row r="167" spans="1:25" x14ac:dyDescent="0.25">
      <c r="A167" s="52">
        <v>2008</v>
      </c>
      <c r="B167" s="52" t="s">
        <v>103</v>
      </c>
      <c r="C167" s="52" t="s">
        <v>175</v>
      </c>
      <c r="D167" s="52">
        <v>27120</v>
      </c>
      <c r="E167" s="52">
        <v>21132</v>
      </c>
      <c r="F167" s="52">
        <v>27</v>
      </c>
      <c r="G167" s="52" t="s">
        <v>120</v>
      </c>
      <c r="H167" s="52">
        <v>5506</v>
      </c>
      <c r="I167" s="52" t="s">
        <v>91</v>
      </c>
      <c r="J167" s="52" t="s">
        <v>71</v>
      </c>
      <c r="K167" s="52">
        <v>0.526586</v>
      </c>
      <c r="L167" s="52">
        <v>1</v>
      </c>
      <c r="M167" s="52">
        <v>1</v>
      </c>
      <c r="N167" s="52"/>
      <c r="O167" s="52">
        <v>0</v>
      </c>
      <c r="P167" s="52">
        <v>0</v>
      </c>
      <c r="Q167" s="52">
        <v>21</v>
      </c>
      <c r="R167" s="52"/>
      <c r="S167" s="52">
        <v>0</v>
      </c>
      <c r="T167" s="52">
        <v>0</v>
      </c>
      <c r="U167" s="52">
        <v>310</v>
      </c>
      <c r="V167" s="52">
        <f t="shared" si="5"/>
        <v>2899.3825160000001</v>
      </c>
      <c r="W167" s="52">
        <f t="shared" si="6"/>
        <v>2899.3825160000001</v>
      </c>
      <c r="X167" s="52">
        <v>0</v>
      </c>
      <c r="Y167" s="52">
        <v>0</v>
      </c>
    </row>
    <row r="168" spans="1:25" x14ac:dyDescent="0.25">
      <c r="A168" s="52">
        <v>2008</v>
      </c>
      <c r="B168" s="52" t="s">
        <v>103</v>
      </c>
      <c r="C168" s="52" t="s">
        <v>175</v>
      </c>
      <c r="D168" s="52">
        <v>27120</v>
      </c>
      <c r="E168" s="52">
        <v>21132</v>
      </c>
      <c r="F168" s="52">
        <v>27</v>
      </c>
      <c r="G168" s="52" t="s">
        <v>120</v>
      </c>
      <c r="H168" s="52">
        <v>2111</v>
      </c>
      <c r="I168" s="52" t="s">
        <v>91</v>
      </c>
      <c r="J168" s="52" t="s">
        <v>71</v>
      </c>
      <c r="K168" s="52">
        <v>0.526586</v>
      </c>
      <c r="L168" s="52">
        <v>1</v>
      </c>
      <c r="M168" s="52">
        <v>1</v>
      </c>
      <c r="N168" s="52"/>
      <c r="O168" s="52">
        <v>0</v>
      </c>
      <c r="P168" s="52">
        <v>0</v>
      </c>
      <c r="Q168" s="52">
        <v>21</v>
      </c>
      <c r="R168" s="52"/>
      <c r="S168" s="52">
        <v>0</v>
      </c>
      <c r="T168" s="52">
        <v>0</v>
      </c>
      <c r="U168" s="52">
        <v>310</v>
      </c>
      <c r="V168" s="52">
        <f t="shared" si="5"/>
        <v>1111.6230459999999</v>
      </c>
      <c r="W168" s="52">
        <f t="shared" si="6"/>
        <v>1111.6230459999999</v>
      </c>
      <c r="X168" s="52">
        <v>0</v>
      </c>
      <c r="Y168" s="52">
        <v>0</v>
      </c>
    </row>
    <row r="169" spans="1:25" x14ac:dyDescent="0.25">
      <c r="A169" s="52">
        <v>2008</v>
      </c>
      <c r="B169" s="52" t="s">
        <v>103</v>
      </c>
      <c r="C169" s="52" t="s">
        <v>175</v>
      </c>
      <c r="D169" s="52">
        <v>27120</v>
      </c>
      <c r="E169" s="52">
        <v>21132</v>
      </c>
      <c r="F169" s="52">
        <v>27</v>
      </c>
      <c r="G169" s="52" t="s">
        <v>120</v>
      </c>
      <c r="H169" s="52">
        <v>386</v>
      </c>
      <c r="I169" s="52" t="s">
        <v>91</v>
      </c>
      <c r="J169" s="52" t="s">
        <v>71</v>
      </c>
      <c r="K169" s="52">
        <v>0.526586</v>
      </c>
      <c r="L169" s="52">
        <v>1</v>
      </c>
      <c r="M169" s="52">
        <v>1</v>
      </c>
      <c r="N169" s="52"/>
      <c r="O169" s="52">
        <v>0</v>
      </c>
      <c r="P169" s="52">
        <v>0</v>
      </c>
      <c r="Q169" s="52">
        <v>21</v>
      </c>
      <c r="R169" s="52"/>
      <c r="S169" s="52">
        <v>0</v>
      </c>
      <c r="T169" s="52">
        <v>0</v>
      </c>
      <c r="U169" s="52">
        <v>310</v>
      </c>
      <c r="V169" s="52">
        <f t="shared" si="5"/>
        <v>203.26219599999999</v>
      </c>
      <c r="W169" s="52">
        <f t="shared" si="6"/>
        <v>203.26219599999999</v>
      </c>
      <c r="X169" s="52">
        <v>0</v>
      </c>
      <c r="Y169" s="52">
        <v>0</v>
      </c>
    </row>
    <row r="170" spans="1:25" x14ac:dyDescent="0.25">
      <c r="A170" s="52">
        <v>2008</v>
      </c>
      <c r="B170" s="52" t="s">
        <v>103</v>
      </c>
      <c r="C170" s="52" t="s">
        <v>175</v>
      </c>
      <c r="D170" s="52">
        <v>27120</v>
      </c>
      <c r="E170" s="52">
        <v>21132</v>
      </c>
      <c r="F170" s="52">
        <v>27</v>
      </c>
      <c r="G170" s="52" t="s">
        <v>120</v>
      </c>
      <c r="H170" s="52">
        <v>1250</v>
      </c>
      <c r="I170" s="52" t="s">
        <v>91</v>
      </c>
      <c r="J170" s="52" t="s">
        <v>71</v>
      </c>
      <c r="K170" s="52">
        <v>0.526586</v>
      </c>
      <c r="L170" s="52">
        <v>1</v>
      </c>
      <c r="M170" s="52">
        <v>1</v>
      </c>
      <c r="N170" s="52"/>
      <c r="O170" s="52">
        <v>0</v>
      </c>
      <c r="P170" s="52">
        <v>0</v>
      </c>
      <c r="Q170" s="52">
        <v>21</v>
      </c>
      <c r="R170" s="52"/>
      <c r="S170" s="52">
        <v>0</v>
      </c>
      <c r="T170" s="52">
        <v>0</v>
      </c>
      <c r="U170" s="52">
        <v>310</v>
      </c>
      <c r="V170" s="52">
        <f t="shared" si="5"/>
        <v>658.23249999999996</v>
      </c>
      <c r="W170" s="52">
        <f t="shared" si="6"/>
        <v>658.23249999999996</v>
      </c>
      <c r="X170" s="52">
        <v>0</v>
      </c>
      <c r="Y170" s="52">
        <v>0</v>
      </c>
    </row>
    <row r="171" spans="1:25" x14ac:dyDescent="0.25">
      <c r="A171" s="52">
        <v>2008</v>
      </c>
      <c r="B171" s="52" t="s">
        <v>103</v>
      </c>
      <c r="C171" s="52" t="s">
        <v>175</v>
      </c>
      <c r="D171" s="52">
        <v>27120</v>
      </c>
      <c r="E171" s="52">
        <v>21132</v>
      </c>
      <c r="F171" s="52">
        <v>27</v>
      </c>
      <c r="G171" s="52" t="s">
        <v>120</v>
      </c>
      <c r="H171" s="52">
        <v>8884</v>
      </c>
      <c r="I171" s="52" t="s">
        <v>91</v>
      </c>
      <c r="J171" s="52" t="s">
        <v>71</v>
      </c>
      <c r="K171" s="52">
        <v>0.526586</v>
      </c>
      <c r="L171" s="52">
        <v>1</v>
      </c>
      <c r="M171" s="52">
        <v>1</v>
      </c>
      <c r="N171" s="52"/>
      <c r="O171" s="52">
        <v>0</v>
      </c>
      <c r="P171" s="52">
        <v>0</v>
      </c>
      <c r="Q171" s="52">
        <v>21</v>
      </c>
      <c r="R171" s="52"/>
      <c r="S171" s="52">
        <v>0</v>
      </c>
      <c r="T171" s="52">
        <v>0</v>
      </c>
      <c r="U171" s="52">
        <v>310</v>
      </c>
      <c r="V171" s="52">
        <f t="shared" si="5"/>
        <v>4678.1900239999995</v>
      </c>
      <c r="W171" s="52">
        <f t="shared" si="6"/>
        <v>4678.1900239999995</v>
      </c>
      <c r="X171" s="52">
        <v>0</v>
      </c>
      <c r="Y171" s="52">
        <v>0</v>
      </c>
    </row>
    <row r="172" spans="1:25" x14ac:dyDescent="0.25">
      <c r="A172" s="52">
        <v>2008</v>
      </c>
      <c r="B172" s="52" t="s">
        <v>103</v>
      </c>
      <c r="C172" s="52" t="s">
        <v>175</v>
      </c>
      <c r="D172" s="52">
        <v>27120</v>
      </c>
      <c r="E172" s="52">
        <v>21132</v>
      </c>
      <c r="F172" s="52">
        <v>27</v>
      </c>
      <c r="G172" s="52" t="s">
        <v>120</v>
      </c>
      <c r="H172" s="52">
        <v>105541</v>
      </c>
      <c r="I172" s="52" t="s">
        <v>91</v>
      </c>
      <c r="J172" s="52" t="s">
        <v>71</v>
      </c>
      <c r="K172" s="52">
        <v>0.526586</v>
      </c>
      <c r="L172" s="52">
        <v>1</v>
      </c>
      <c r="M172" s="52">
        <v>1</v>
      </c>
      <c r="N172" s="52"/>
      <c r="O172" s="52">
        <v>0</v>
      </c>
      <c r="P172" s="52">
        <v>0</v>
      </c>
      <c r="Q172" s="52">
        <v>21</v>
      </c>
      <c r="R172" s="52"/>
      <c r="S172" s="52">
        <v>0</v>
      </c>
      <c r="T172" s="52">
        <v>0</v>
      </c>
      <c r="U172" s="52">
        <v>310</v>
      </c>
      <c r="V172" s="52">
        <f t="shared" si="5"/>
        <v>55576.413026000002</v>
      </c>
      <c r="W172" s="52">
        <f t="shared" si="6"/>
        <v>55576.413026000002</v>
      </c>
      <c r="X172" s="52">
        <v>0</v>
      </c>
      <c r="Y172" s="52">
        <v>0</v>
      </c>
    </row>
    <row r="173" spans="1:25" x14ac:dyDescent="0.25">
      <c r="A173" s="52">
        <v>2008</v>
      </c>
      <c r="B173" s="52" t="s">
        <v>103</v>
      </c>
      <c r="C173" s="52" t="s">
        <v>175</v>
      </c>
      <c r="D173" s="52">
        <v>27120</v>
      </c>
      <c r="E173" s="52">
        <v>21132</v>
      </c>
      <c r="F173" s="52">
        <v>27</v>
      </c>
      <c r="G173" s="52" t="s">
        <v>120</v>
      </c>
      <c r="H173" s="52">
        <v>128</v>
      </c>
      <c r="I173" s="52" t="s">
        <v>91</v>
      </c>
      <c r="J173" s="52" t="s">
        <v>71</v>
      </c>
      <c r="K173" s="52">
        <v>0.526586</v>
      </c>
      <c r="L173" s="52">
        <v>1</v>
      </c>
      <c r="M173" s="52">
        <v>1</v>
      </c>
      <c r="N173" s="52"/>
      <c r="O173" s="52">
        <v>0</v>
      </c>
      <c r="P173" s="52">
        <v>0</v>
      </c>
      <c r="Q173" s="52">
        <v>21</v>
      </c>
      <c r="R173" s="52"/>
      <c r="S173" s="52">
        <v>0</v>
      </c>
      <c r="T173" s="52">
        <v>0</v>
      </c>
      <c r="U173" s="52">
        <v>310</v>
      </c>
      <c r="V173" s="52">
        <f t="shared" si="5"/>
        <v>67.403008</v>
      </c>
      <c r="W173" s="52">
        <f t="shared" si="6"/>
        <v>67.403008</v>
      </c>
      <c r="X173" s="52">
        <v>0</v>
      </c>
      <c r="Y173" s="52">
        <v>0</v>
      </c>
    </row>
    <row r="174" spans="1:25" x14ac:dyDescent="0.25">
      <c r="A174" s="52">
        <v>2008</v>
      </c>
      <c r="B174" s="52" t="s">
        <v>103</v>
      </c>
      <c r="C174" s="52" t="s">
        <v>175</v>
      </c>
      <c r="D174" s="52">
        <v>27120</v>
      </c>
      <c r="E174" s="52">
        <v>21132</v>
      </c>
      <c r="F174" s="52">
        <v>27</v>
      </c>
      <c r="G174" s="52" t="s">
        <v>120</v>
      </c>
      <c r="H174" s="52">
        <v>2266</v>
      </c>
      <c r="I174" s="52" t="s">
        <v>91</v>
      </c>
      <c r="J174" s="52" t="s">
        <v>71</v>
      </c>
      <c r="K174" s="52">
        <v>0.526586</v>
      </c>
      <c r="L174" s="52">
        <v>1</v>
      </c>
      <c r="M174" s="52">
        <v>1</v>
      </c>
      <c r="N174" s="52"/>
      <c r="O174" s="52">
        <v>0</v>
      </c>
      <c r="P174" s="52">
        <v>0</v>
      </c>
      <c r="Q174" s="52">
        <v>21</v>
      </c>
      <c r="R174" s="52"/>
      <c r="S174" s="52">
        <v>0</v>
      </c>
      <c r="T174" s="52">
        <v>0</v>
      </c>
      <c r="U174" s="52">
        <v>310</v>
      </c>
      <c r="V174" s="52">
        <f t="shared" si="5"/>
        <v>1193.243876</v>
      </c>
      <c r="W174" s="52">
        <f t="shared" si="6"/>
        <v>1193.243876</v>
      </c>
      <c r="X174" s="52">
        <v>0</v>
      </c>
      <c r="Y174" s="52">
        <v>0</v>
      </c>
    </row>
    <row r="175" spans="1:25" x14ac:dyDescent="0.25">
      <c r="A175" s="52">
        <v>2008</v>
      </c>
      <c r="B175" s="52" t="s">
        <v>103</v>
      </c>
      <c r="C175" s="52" t="s">
        <v>175</v>
      </c>
      <c r="D175" s="52">
        <v>27120</v>
      </c>
      <c r="E175" s="52">
        <v>21132</v>
      </c>
      <c r="F175" s="52">
        <v>27</v>
      </c>
      <c r="G175" s="52" t="s">
        <v>120</v>
      </c>
      <c r="H175" s="52">
        <v>853</v>
      </c>
      <c r="I175" s="52" t="s">
        <v>91</v>
      </c>
      <c r="J175" s="52" t="s">
        <v>71</v>
      </c>
      <c r="K175" s="52">
        <v>0.526586</v>
      </c>
      <c r="L175" s="52">
        <v>1</v>
      </c>
      <c r="M175" s="52">
        <v>1</v>
      </c>
      <c r="N175" s="52"/>
      <c r="O175" s="52">
        <v>0</v>
      </c>
      <c r="P175" s="52">
        <v>0</v>
      </c>
      <c r="Q175" s="52">
        <v>21</v>
      </c>
      <c r="R175" s="52"/>
      <c r="S175" s="52">
        <v>0</v>
      </c>
      <c r="T175" s="52">
        <v>0</v>
      </c>
      <c r="U175" s="52">
        <v>310</v>
      </c>
      <c r="V175" s="52">
        <f t="shared" si="5"/>
        <v>449.17785800000001</v>
      </c>
      <c r="W175" s="52">
        <f t="shared" si="6"/>
        <v>449.17785800000001</v>
      </c>
      <c r="X175" s="52">
        <v>0</v>
      </c>
      <c r="Y175" s="52">
        <v>0</v>
      </c>
    </row>
    <row r="176" spans="1:25" x14ac:dyDescent="0.25">
      <c r="A176" s="52">
        <v>2008</v>
      </c>
      <c r="B176" s="52" t="s">
        <v>103</v>
      </c>
      <c r="C176" s="52" t="s">
        <v>175</v>
      </c>
      <c r="D176" s="52">
        <v>27120</v>
      </c>
      <c r="E176" s="52">
        <v>21132</v>
      </c>
      <c r="F176" s="52">
        <v>27</v>
      </c>
      <c r="G176" s="52" t="s">
        <v>120</v>
      </c>
      <c r="H176" s="52">
        <v>681</v>
      </c>
      <c r="I176" s="52" t="s">
        <v>91</v>
      </c>
      <c r="J176" s="52" t="s">
        <v>71</v>
      </c>
      <c r="K176" s="52">
        <v>0.526586</v>
      </c>
      <c r="L176" s="52">
        <v>1</v>
      </c>
      <c r="M176" s="52">
        <v>1</v>
      </c>
      <c r="N176" s="52"/>
      <c r="O176" s="52">
        <v>0</v>
      </c>
      <c r="P176" s="52">
        <v>0</v>
      </c>
      <c r="Q176" s="52">
        <v>21</v>
      </c>
      <c r="R176" s="52"/>
      <c r="S176" s="52">
        <v>0</v>
      </c>
      <c r="T176" s="52">
        <v>0</v>
      </c>
      <c r="U176" s="52">
        <v>310</v>
      </c>
      <c r="V176" s="52">
        <f t="shared" si="5"/>
        <v>358.60506600000002</v>
      </c>
      <c r="W176" s="52">
        <f t="shared" si="6"/>
        <v>358.60506600000002</v>
      </c>
      <c r="X176" s="52">
        <v>0</v>
      </c>
      <c r="Y176" s="52">
        <v>0</v>
      </c>
    </row>
    <row r="177" spans="1:25" x14ac:dyDescent="0.25">
      <c r="A177" s="52">
        <v>2008</v>
      </c>
      <c r="B177" s="52" t="s">
        <v>103</v>
      </c>
      <c r="C177" s="52" t="s">
        <v>175</v>
      </c>
      <c r="D177" s="52">
        <v>27120</v>
      </c>
      <c r="E177" s="52">
        <v>21132</v>
      </c>
      <c r="F177" s="52">
        <v>27</v>
      </c>
      <c r="G177" s="52" t="s">
        <v>120</v>
      </c>
      <c r="H177" s="52">
        <v>2680</v>
      </c>
      <c r="I177" s="52" t="s">
        <v>91</v>
      </c>
      <c r="J177" s="52" t="s">
        <v>71</v>
      </c>
      <c r="K177" s="52">
        <v>0.526586</v>
      </c>
      <c r="L177" s="52">
        <v>1</v>
      </c>
      <c r="M177" s="52">
        <v>1</v>
      </c>
      <c r="N177" s="52"/>
      <c r="O177" s="52">
        <v>0</v>
      </c>
      <c r="P177" s="52">
        <v>0</v>
      </c>
      <c r="Q177" s="52">
        <v>21</v>
      </c>
      <c r="R177" s="52"/>
      <c r="S177" s="52">
        <v>0</v>
      </c>
      <c r="T177" s="52">
        <v>0</v>
      </c>
      <c r="U177" s="52">
        <v>310</v>
      </c>
      <c r="V177" s="52">
        <f t="shared" si="5"/>
        <v>1411.2504799999999</v>
      </c>
      <c r="W177" s="52">
        <f t="shared" si="6"/>
        <v>1411.2504799999999</v>
      </c>
      <c r="X177" s="52">
        <v>0</v>
      </c>
      <c r="Y177" s="52">
        <v>0</v>
      </c>
    </row>
    <row r="178" spans="1:25" x14ac:dyDescent="0.25">
      <c r="A178" s="52">
        <v>2008</v>
      </c>
      <c r="B178" s="52" t="s">
        <v>103</v>
      </c>
      <c r="C178" s="52" t="s">
        <v>175</v>
      </c>
      <c r="D178" s="52">
        <v>27120</v>
      </c>
      <c r="E178" s="52">
        <v>21132</v>
      </c>
      <c r="F178" s="52">
        <v>27</v>
      </c>
      <c r="G178" s="52" t="s">
        <v>120</v>
      </c>
      <c r="H178" s="52">
        <v>8494</v>
      </c>
      <c r="I178" s="52" t="s">
        <v>91</v>
      </c>
      <c r="J178" s="52" t="s">
        <v>71</v>
      </c>
      <c r="K178" s="52">
        <v>0.526586</v>
      </c>
      <c r="L178" s="52">
        <v>1</v>
      </c>
      <c r="M178" s="52">
        <v>1</v>
      </c>
      <c r="N178" s="52"/>
      <c r="O178" s="52">
        <v>0</v>
      </c>
      <c r="P178" s="52">
        <v>0</v>
      </c>
      <c r="Q178" s="52">
        <v>21</v>
      </c>
      <c r="R178" s="52"/>
      <c r="S178" s="52">
        <v>0</v>
      </c>
      <c r="T178" s="52">
        <v>0</v>
      </c>
      <c r="U178" s="52">
        <v>310</v>
      </c>
      <c r="V178" s="52">
        <f t="shared" si="5"/>
        <v>4472.8214840000001</v>
      </c>
      <c r="W178" s="52">
        <f t="shared" si="6"/>
        <v>4472.8214840000001</v>
      </c>
      <c r="X178" s="52">
        <v>0</v>
      </c>
      <c r="Y178" s="52">
        <v>0</v>
      </c>
    </row>
    <row r="179" spans="1:25" x14ac:dyDescent="0.25">
      <c r="A179" s="52">
        <v>2008</v>
      </c>
      <c r="B179" s="52" t="s">
        <v>103</v>
      </c>
      <c r="C179" s="52" t="s">
        <v>175</v>
      </c>
      <c r="D179" s="52">
        <v>27120</v>
      </c>
      <c r="E179" s="52">
        <v>21132</v>
      </c>
      <c r="F179" s="52">
        <v>27</v>
      </c>
      <c r="G179" s="52" t="s">
        <v>120</v>
      </c>
      <c r="H179" s="52">
        <v>98</v>
      </c>
      <c r="I179" s="52" t="s">
        <v>91</v>
      </c>
      <c r="J179" s="52" t="s">
        <v>71</v>
      </c>
      <c r="K179" s="52">
        <v>0.526586</v>
      </c>
      <c r="L179" s="52">
        <v>1</v>
      </c>
      <c r="M179" s="52">
        <v>1</v>
      </c>
      <c r="N179" s="52"/>
      <c r="O179" s="52">
        <v>0</v>
      </c>
      <c r="P179" s="52">
        <v>0</v>
      </c>
      <c r="Q179" s="52">
        <v>21</v>
      </c>
      <c r="R179" s="52"/>
      <c r="S179" s="52">
        <v>0</v>
      </c>
      <c r="T179" s="52">
        <v>0</v>
      </c>
      <c r="U179" s="52">
        <v>310</v>
      </c>
      <c r="V179" s="52">
        <f t="shared" si="5"/>
        <v>51.605428000000003</v>
      </c>
      <c r="W179" s="52">
        <f t="shared" si="6"/>
        <v>51.605428000000003</v>
      </c>
      <c r="X179" s="52">
        <v>0</v>
      </c>
      <c r="Y179" s="52">
        <v>0</v>
      </c>
    </row>
    <row r="180" spans="1:25" x14ac:dyDescent="0.25">
      <c r="A180" s="52">
        <v>2008</v>
      </c>
      <c r="B180" s="52" t="s">
        <v>103</v>
      </c>
      <c r="C180" s="52" t="s">
        <v>175</v>
      </c>
      <c r="D180" s="52">
        <v>27120</v>
      </c>
      <c r="E180" s="52">
        <v>21132</v>
      </c>
      <c r="F180" s="52">
        <v>27</v>
      </c>
      <c r="G180" s="52" t="s">
        <v>120</v>
      </c>
      <c r="H180" s="52">
        <v>1762</v>
      </c>
      <c r="I180" s="52" t="s">
        <v>91</v>
      </c>
      <c r="J180" s="52" t="s">
        <v>71</v>
      </c>
      <c r="K180" s="52">
        <v>0.526586</v>
      </c>
      <c r="L180" s="52">
        <v>1</v>
      </c>
      <c r="M180" s="52">
        <v>1</v>
      </c>
      <c r="N180" s="52"/>
      <c r="O180" s="52">
        <v>0</v>
      </c>
      <c r="P180" s="52">
        <v>0</v>
      </c>
      <c r="Q180" s="52">
        <v>21</v>
      </c>
      <c r="R180" s="52"/>
      <c r="S180" s="52">
        <v>0</v>
      </c>
      <c r="T180" s="52">
        <v>0</v>
      </c>
      <c r="U180" s="52">
        <v>310</v>
      </c>
      <c r="V180" s="52">
        <f t="shared" si="5"/>
        <v>927.84453199999996</v>
      </c>
      <c r="W180" s="52">
        <f t="shared" si="6"/>
        <v>927.84453199999996</v>
      </c>
      <c r="X180" s="52">
        <v>0</v>
      </c>
      <c r="Y180" s="52">
        <v>0</v>
      </c>
    </row>
    <row r="181" spans="1:25" x14ac:dyDescent="0.25">
      <c r="A181" s="52">
        <v>2008</v>
      </c>
      <c r="B181" s="52" t="s">
        <v>103</v>
      </c>
      <c r="C181" s="52" t="s">
        <v>175</v>
      </c>
      <c r="D181" s="52">
        <v>27120</v>
      </c>
      <c r="E181" s="52">
        <v>21132</v>
      </c>
      <c r="F181" s="52">
        <v>27</v>
      </c>
      <c r="G181" s="52" t="s">
        <v>120</v>
      </c>
      <c r="H181" s="52">
        <v>350</v>
      </c>
      <c r="I181" s="52" t="s">
        <v>91</v>
      </c>
      <c r="J181" s="52" t="s">
        <v>71</v>
      </c>
      <c r="K181" s="52">
        <v>0.526586</v>
      </c>
      <c r="L181" s="52">
        <v>1</v>
      </c>
      <c r="M181" s="52">
        <v>1</v>
      </c>
      <c r="N181" s="52"/>
      <c r="O181" s="52">
        <v>0</v>
      </c>
      <c r="P181" s="52">
        <v>0</v>
      </c>
      <c r="Q181" s="52">
        <v>21</v>
      </c>
      <c r="R181" s="52"/>
      <c r="S181" s="52">
        <v>0</v>
      </c>
      <c r="T181" s="52">
        <v>0</v>
      </c>
      <c r="U181" s="52">
        <v>310</v>
      </c>
      <c r="V181" s="52">
        <f t="shared" si="5"/>
        <v>184.30510000000001</v>
      </c>
      <c r="W181" s="52">
        <f t="shared" si="6"/>
        <v>184.30510000000001</v>
      </c>
      <c r="X181" s="52">
        <v>0</v>
      </c>
      <c r="Y181" s="52">
        <v>0</v>
      </c>
    </row>
    <row r="182" spans="1:25" x14ac:dyDescent="0.25">
      <c r="A182" s="52">
        <v>2008</v>
      </c>
      <c r="B182" s="52" t="s">
        <v>103</v>
      </c>
      <c r="C182" s="52" t="s">
        <v>175</v>
      </c>
      <c r="D182" s="52">
        <v>27120</v>
      </c>
      <c r="E182" s="52">
        <v>21133</v>
      </c>
      <c r="F182" s="52">
        <v>27</v>
      </c>
      <c r="G182" s="52" t="s">
        <v>120</v>
      </c>
      <c r="H182" s="52">
        <v>1438</v>
      </c>
      <c r="I182" s="52" t="s">
        <v>91</v>
      </c>
      <c r="J182" s="52" t="s">
        <v>71</v>
      </c>
      <c r="K182" s="52">
        <v>0.526586</v>
      </c>
      <c r="L182" s="52">
        <v>1</v>
      </c>
      <c r="M182" s="52">
        <v>1</v>
      </c>
      <c r="N182" s="52"/>
      <c r="O182" s="52">
        <v>0</v>
      </c>
      <c r="P182" s="52">
        <v>0</v>
      </c>
      <c r="Q182" s="52">
        <v>21</v>
      </c>
      <c r="R182" s="52"/>
      <c r="S182" s="52">
        <v>0</v>
      </c>
      <c r="T182" s="52">
        <v>0</v>
      </c>
      <c r="U182" s="52">
        <v>310</v>
      </c>
      <c r="V182" s="52">
        <f t="shared" si="5"/>
        <v>757.23066800000004</v>
      </c>
      <c r="W182" s="52">
        <f t="shared" si="6"/>
        <v>757.23066800000004</v>
      </c>
      <c r="X182" s="52">
        <v>0</v>
      </c>
      <c r="Y182" s="52">
        <v>0</v>
      </c>
    </row>
    <row r="183" spans="1:25" x14ac:dyDescent="0.25">
      <c r="A183" s="52">
        <v>2008</v>
      </c>
      <c r="B183" s="52" t="s">
        <v>103</v>
      </c>
      <c r="C183" s="52" t="s">
        <v>175</v>
      </c>
      <c r="D183" s="52">
        <v>27120</v>
      </c>
      <c r="E183" s="52">
        <v>21133</v>
      </c>
      <c r="F183" s="52">
        <v>27</v>
      </c>
      <c r="G183" s="52" t="s">
        <v>120</v>
      </c>
      <c r="H183" s="52">
        <v>1724</v>
      </c>
      <c r="I183" s="52" t="s">
        <v>91</v>
      </c>
      <c r="J183" s="52" t="s">
        <v>71</v>
      </c>
      <c r="K183" s="52">
        <v>0.526586</v>
      </c>
      <c r="L183" s="52">
        <v>1</v>
      </c>
      <c r="M183" s="52">
        <v>1</v>
      </c>
      <c r="N183" s="52"/>
      <c r="O183" s="52">
        <v>0</v>
      </c>
      <c r="P183" s="52">
        <v>0</v>
      </c>
      <c r="Q183" s="52">
        <v>21</v>
      </c>
      <c r="R183" s="52"/>
      <c r="S183" s="52">
        <v>0</v>
      </c>
      <c r="T183" s="52">
        <v>0</v>
      </c>
      <c r="U183" s="52">
        <v>310</v>
      </c>
      <c r="V183" s="52">
        <f t="shared" si="5"/>
        <v>907.83426399999996</v>
      </c>
      <c r="W183" s="52">
        <f t="shared" si="6"/>
        <v>907.83426399999996</v>
      </c>
      <c r="X183" s="52">
        <v>0</v>
      </c>
      <c r="Y183" s="52">
        <v>0</v>
      </c>
    </row>
    <row r="184" spans="1:25" x14ac:dyDescent="0.25">
      <c r="A184" s="52">
        <v>2008</v>
      </c>
      <c r="B184" s="52" t="s">
        <v>103</v>
      </c>
      <c r="C184" s="52" t="s">
        <v>175</v>
      </c>
      <c r="D184" s="52">
        <v>27120</v>
      </c>
      <c r="E184" s="52">
        <v>21133</v>
      </c>
      <c r="F184" s="52">
        <v>27</v>
      </c>
      <c r="G184" s="52" t="s">
        <v>120</v>
      </c>
      <c r="H184" s="52">
        <v>106</v>
      </c>
      <c r="I184" s="52" t="s">
        <v>91</v>
      </c>
      <c r="J184" s="52" t="s">
        <v>71</v>
      </c>
      <c r="K184" s="52">
        <v>0.526586</v>
      </c>
      <c r="L184" s="52">
        <v>1</v>
      </c>
      <c r="M184" s="52">
        <v>1</v>
      </c>
      <c r="N184" s="52"/>
      <c r="O184" s="52">
        <v>0</v>
      </c>
      <c r="P184" s="52">
        <v>0</v>
      </c>
      <c r="Q184" s="52">
        <v>21</v>
      </c>
      <c r="R184" s="52"/>
      <c r="S184" s="52">
        <v>0</v>
      </c>
      <c r="T184" s="52">
        <v>0</v>
      </c>
      <c r="U184" s="52">
        <v>310</v>
      </c>
      <c r="V184" s="52">
        <f t="shared" si="5"/>
        <v>55.818116000000003</v>
      </c>
      <c r="W184" s="52">
        <f t="shared" si="6"/>
        <v>55.818116000000003</v>
      </c>
      <c r="X184" s="52">
        <v>0</v>
      </c>
      <c r="Y184" s="52">
        <v>0</v>
      </c>
    </row>
    <row r="185" spans="1:25" x14ac:dyDescent="0.25">
      <c r="A185" s="52">
        <v>2008</v>
      </c>
      <c r="B185" s="52" t="s">
        <v>103</v>
      </c>
      <c r="C185" s="52" t="s">
        <v>175</v>
      </c>
      <c r="D185" s="52">
        <v>27120</v>
      </c>
      <c r="E185" s="52">
        <v>21133</v>
      </c>
      <c r="F185" s="52">
        <v>27</v>
      </c>
      <c r="G185" s="52" t="s">
        <v>120</v>
      </c>
      <c r="H185" s="52">
        <v>2252</v>
      </c>
      <c r="I185" s="52" t="s">
        <v>91</v>
      </c>
      <c r="J185" s="52" t="s">
        <v>71</v>
      </c>
      <c r="K185" s="52">
        <v>0.526586</v>
      </c>
      <c r="L185" s="52">
        <v>1</v>
      </c>
      <c r="M185" s="52">
        <v>1</v>
      </c>
      <c r="N185" s="52"/>
      <c r="O185" s="52">
        <v>0</v>
      </c>
      <c r="P185" s="52">
        <v>0</v>
      </c>
      <c r="Q185" s="52">
        <v>21</v>
      </c>
      <c r="R185" s="52"/>
      <c r="S185" s="52">
        <v>0</v>
      </c>
      <c r="T185" s="52">
        <v>0</v>
      </c>
      <c r="U185" s="52">
        <v>310</v>
      </c>
      <c r="V185" s="52">
        <f t="shared" si="5"/>
        <v>1185.871672</v>
      </c>
      <c r="W185" s="52">
        <f t="shared" si="6"/>
        <v>1185.871672</v>
      </c>
      <c r="X185" s="52">
        <v>0</v>
      </c>
      <c r="Y185" s="52">
        <v>0</v>
      </c>
    </row>
    <row r="186" spans="1:25" x14ac:dyDescent="0.25">
      <c r="A186" s="52">
        <v>2008</v>
      </c>
      <c r="B186" s="52" t="s">
        <v>103</v>
      </c>
      <c r="C186" s="52" t="s">
        <v>175</v>
      </c>
      <c r="D186" s="52">
        <v>27120</v>
      </c>
      <c r="E186" s="52">
        <v>21133</v>
      </c>
      <c r="F186" s="52">
        <v>27</v>
      </c>
      <c r="G186" s="52" t="s">
        <v>120</v>
      </c>
      <c r="H186" s="52">
        <v>302</v>
      </c>
      <c r="I186" s="52" t="s">
        <v>91</v>
      </c>
      <c r="J186" s="52" t="s">
        <v>71</v>
      </c>
      <c r="K186" s="52">
        <v>0.526586</v>
      </c>
      <c r="L186" s="52">
        <v>1</v>
      </c>
      <c r="M186" s="52">
        <v>1</v>
      </c>
      <c r="N186" s="52"/>
      <c r="O186" s="52">
        <v>0</v>
      </c>
      <c r="P186" s="52">
        <v>0</v>
      </c>
      <c r="Q186" s="52">
        <v>21</v>
      </c>
      <c r="R186" s="52"/>
      <c r="S186" s="52">
        <v>0</v>
      </c>
      <c r="T186" s="52">
        <v>0</v>
      </c>
      <c r="U186" s="52">
        <v>310</v>
      </c>
      <c r="V186" s="52">
        <f t="shared" si="5"/>
        <v>159.02897200000001</v>
      </c>
      <c r="W186" s="52">
        <f t="shared" si="6"/>
        <v>159.02897200000001</v>
      </c>
      <c r="X186" s="52">
        <v>0</v>
      </c>
      <c r="Y186" s="52">
        <v>0</v>
      </c>
    </row>
    <row r="187" spans="1:25" x14ac:dyDescent="0.25">
      <c r="A187" s="52">
        <v>2008</v>
      </c>
      <c r="B187" s="52" t="s">
        <v>103</v>
      </c>
      <c r="C187" s="52" t="s">
        <v>175</v>
      </c>
      <c r="D187" s="52">
        <v>27120</v>
      </c>
      <c r="E187" s="52">
        <v>21133</v>
      </c>
      <c r="F187" s="52">
        <v>27</v>
      </c>
      <c r="G187" s="52" t="s">
        <v>120</v>
      </c>
      <c r="H187" s="52">
        <v>1219</v>
      </c>
      <c r="I187" s="52" t="s">
        <v>91</v>
      </c>
      <c r="J187" s="52" t="s">
        <v>71</v>
      </c>
      <c r="K187" s="52">
        <v>0.526586</v>
      </c>
      <c r="L187" s="52">
        <v>1</v>
      </c>
      <c r="M187" s="52">
        <v>1</v>
      </c>
      <c r="N187" s="52"/>
      <c r="O187" s="52">
        <v>0</v>
      </c>
      <c r="P187" s="52">
        <v>0</v>
      </c>
      <c r="Q187" s="52">
        <v>21</v>
      </c>
      <c r="R187" s="52"/>
      <c r="S187" s="52">
        <v>0</v>
      </c>
      <c r="T187" s="52">
        <v>0</v>
      </c>
      <c r="U187" s="52">
        <v>310</v>
      </c>
      <c r="V187" s="52">
        <f t="shared" si="5"/>
        <v>641.90833399999997</v>
      </c>
      <c r="W187" s="52">
        <f t="shared" si="6"/>
        <v>641.90833399999997</v>
      </c>
      <c r="X187" s="52">
        <v>0</v>
      </c>
      <c r="Y187" s="52">
        <v>0</v>
      </c>
    </row>
    <row r="188" spans="1:25" x14ac:dyDescent="0.25">
      <c r="A188" s="52">
        <v>2008</v>
      </c>
      <c r="B188" s="52" t="s">
        <v>103</v>
      </c>
      <c r="C188" s="52" t="s">
        <v>175</v>
      </c>
      <c r="D188" s="52">
        <v>27120</v>
      </c>
      <c r="E188" s="52">
        <v>21133</v>
      </c>
      <c r="F188" s="52">
        <v>27</v>
      </c>
      <c r="G188" s="52" t="s">
        <v>120</v>
      </c>
      <c r="H188" s="52">
        <v>55833.600000000006</v>
      </c>
      <c r="I188" s="52" t="s">
        <v>91</v>
      </c>
      <c r="J188" s="52" t="s">
        <v>71</v>
      </c>
      <c r="K188" s="52">
        <v>0.526586</v>
      </c>
      <c r="L188" s="52">
        <v>1</v>
      </c>
      <c r="M188" s="52">
        <v>1</v>
      </c>
      <c r="N188" s="52"/>
      <c r="O188" s="52">
        <v>0</v>
      </c>
      <c r="P188" s="52">
        <v>0</v>
      </c>
      <c r="Q188" s="52">
        <v>21</v>
      </c>
      <c r="R188" s="52"/>
      <c r="S188" s="52">
        <v>0</v>
      </c>
      <c r="T188" s="52">
        <v>0</v>
      </c>
      <c r="U188" s="52">
        <v>310</v>
      </c>
      <c r="V188" s="52">
        <f t="shared" si="5"/>
        <v>29401.192089600005</v>
      </c>
      <c r="W188" s="52">
        <f t="shared" si="6"/>
        <v>29401.192089600005</v>
      </c>
      <c r="X188" s="52">
        <v>0</v>
      </c>
      <c r="Y188" s="52">
        <v>0</v>
      </c>
    </row>
    <row r="189" spans="1:25" x14ac:dyDescent="0.25">
      <c r="A189" s="52">
        <v>2008</v>
      </c>
      <c r="B189" s="52" t="s">
        <v>103</v>
      </c>
      <c r="C189" s="52" t="s">
        <v>175</v>
      </c>
      <c r="D189" s="52">
        <v>27120</v>
      </c>
      <c r="E189" s="52">
        <v>21133</v>
      </c>
      <c r="F189" s="52">
        <v>27</v>
      </c>
      <c r="G189" s="52" t="s">
        <v>120</v>
      </c>
      <c r="H189" s="52">
        <v>2380</v>
      </c>
      <c r="I189" s="52" t="s">
        <v>91</v>
      </c>
      <c r="J189" s="52" t="s">
        <v>71</v>
      </c>
      <c r="K189" s="52">
        <v>0.526586</v>
      </c>
      <c r="L189" s="52">
        <v>1</v>
      </c>
      <c r="M189" s="52">
        <v>1</v>
      </c>
      <c r="N189" s="52"/>
      <c r="O189" s="52">
        <v>0</v>
      </c>
      <c r="P189" s="52">
        <v>0</v>
      </c>
      <c r="Q189" s="52">
        <v>21</v>
      </c>
      <c r="R189" s="52"/>
      <c r="S189" s="52">
        <v>0</v>
      </c>
      <c r="T189" s="52">
        <v>0</v>
      </c>
      <c r="U189" s="52">
        <v>310</v>
      </c>
      <c r="V189" s="52">
        <f t="shared" si="5"/>
        <v>1253.27468</v>
      </c>
      <c r="W189" s="52">
        <f t="shared" si="6"/>
        <v>1253.27468</v>
      </c>
      <c r="X189" s="52">
        <v>0</v>
      </c>
      <c r="Y189" s="52">
        <v>0</v>
      </c>
    </row>
    <row r="190" spans="1:25" x14ac:dyDescent="0.25">
      <c r="A190" s="52">
        <v>2008</v>
      </c>
      <c r="B190" s="52" t="s">
        <v>103</v>
      </c>
      <c r="C190" s="52" t="s">
        <v>175</v>
      </c>
      <c r="D190" s="52">
        <v>27120</v>
      </c>
      <c r="E190" s="52">
        <v>21133</v>
      </c>
      <c r="F190" s="52">
        <v>27</v>
      </c>
      <c r="G190" s="52" t="s">
        <v>120</v>
      </c>
      <c r="H190" s="52">
        <v>396</v>
      </c>
      <c r="I190" s="52" t="s">
        <v>91</v>
      </c>
      <c r="J190" s="52" t="s">
        <v>71</v>
      </c>
      <c r="K190" s="52">
        <v>0.526586</v>
      </c>
      <c r="L190" s="52">
        <v>1</v>
      </c>
      <c r="M190" s="52">
        <v>1</v>
      </c>
      <c r="N190" s="52"/>
      <c r="O190" s="52">
        <v>0</v>
      </c>
      <c r="P190" s="52">
        <v>0</v>
      </c>
      <c r="Q190" s="52">
        <v>21</v>
      </c>
      <c r="R190" s="52"/>
      <c r="S190" s="52">
        <v>0</v>
      </c>
      <c r="T190" s="52">
        <v>0</v>
      </c>
      <c r="U190" s="52">
        <v>310</v>
      </c>
      <c r="V190" s="52">
        <f t="shared" si="5"/>
        <v>208.52805599999999</v>
      </c>
      <c r="W190" s="52">
        <f t="shared" si="6"/>
        <v>208.52805599999999</v>
      </c>
      <c r="X190" s="52">
        <v>0</v>
      </c>
      <c r="Y190" s="52">
        <v>0</v>
      </c>
    </row>
    <row r="191" spans="1:25" x14ac:dyDescent="0.25">
      <c r="A191" s="52">
        <v>2008</v>
      </c>
      <c r="B191" s="52" t="s">
        <v>103</v>
      </c>
      <c r="C191" s="52" t="s">
        <v>175</v>
      </c>
      <c r="D191" s="52">
        <v>27120</v>
      </c>
      <c r="E191" s="52">
        <v>21133</v>
      </c>
      <c r="F191" s="52">
        <v>27</v>
      </c>
      <c r="G191" s="52" t="s">
        <v>120</v>
      </c>
      <c r="H191" s="52">
        <v>1738</v>
      </c>
      <c r="I191" s="52" t="s">
        <v>91</v>
      </c>
      <c r="J191" s="52" t="s">
        <v>71</v>
      </c>
      <c r="K191" s="52">
        <v>0.526586</v>
      </c>
      <c r="L191" s="52">
        <v>1</v>
      </c>
      <c r="M191" s="52">
        <v>1</v>
      </c>
      <c r="N191" s="52"/>
      <c r="O191" s="52">
        <v>0</v>
      </c>
      <c r="P191" s="52">
        <v>0</v>
      </c>
      <c r="Q191" s="52">
        <v>21</v>
      </c>
      <c r="R191" s="52"/>
      <c r="S191" s="52">
        <v>0</v>
      </c>
      <c r="T191" s="52">
        <v>0</v>
      </c>
      <c r="U191" s="52">
        <v>310</v>
      </c>
      <c r="V191" s="52">
        <f t="shared" si="5"/>
        <v>915.20646799999997</v>
      </c>
      <c r="W191" s="52">
        <f t="shared" si="6"/>
        <v>915.20646799999997</v>
      </c>
      <c r="X191" s="52">
        <v>0</v>
      </c>
      <c r="Y191" s="52">
        <v>0</v>
      </c>
    </row>
    <row r="192" spans="1:25" x14ac:dyDescent="0.25">
      <c r="A192" s="52">
        <v>2008</v>
      </c>
      <c r="B192" s="52" t="s">
        <v>103</v>
      </c>
      <c r="C192" s="52" t="s">
        <v>175</v>
      </c>
      <c r="D192" s="52">
        <v>27120</v>
      </c>
      <c r="E192" s="52">
        <v>21133</v>
      </c>
      <c r="F192" s="52">
        <v>27</v>
      </c>
      <c r="G192" s="52" t="s">
        <v>120</v>
      </c>
      <c r="H192" s="52">
        <v>2446</v>
      </c>
      <c r="I192" s="52" t="s">
        <v>91</v>
      </c>
      <c r="J192" s="52" t="s">
        <v>71</v>
      </c>
      <c r="K192" s="52">
        <v>0.526586</v>
      </c>
      <c r="L192" s="52">
        <v>1</v>
      </c>
      <c r="M192" s="52">
        <v>1</v>
      </c>
      <c r="N192" s="52"/>
      <c r="O192" s="52">
        <v>0</v>
      </c>
      <c r="P192" s="52">
        <v>0</v>
      </c>
      <c r="Q192" s="52">
        <v>21</v>
      </c>
      <c r="R192" s="52"/>
      <c r="S192" s="52">
        <v>0</v>
      </c>
      <c r="T192" s="52">
        <v>0</v>
      </c>
      <c r="U192" s="52">
        <v>310</v>
      </c>
      <c r="V192" s="52">
        <f t="shared" si="5"/>
        <v>1288.029356</v>
      </c>
      <c r="W192" s="52">
        <f t="shared" si="6"/>
        <v>1288.029356</v>
      </c>
      <c r="X192" s="52">
        <v>0</v>
      </c>
      <c r="Y192" s="52">
        <v>0</v>
      </c>
    </row>
    <row r="193" spans="1:25" x14ac:dyDescent="0.25">
      <c r="A193" s="52">
        <v>2008</v>
      </c>
      <c r="B193" s="52" t="s">
        <v>103</v>
      </c>
      <c r="C193" s="52" t="s">
        <v>175</v>
      </c>
      <c r="D193" s="52">
        <v>27120</v>
      </c>
      <c r="E193" s="52">
        <v>21133</v>
      </c>
      <c r="F193" s="52">
        <v>27</v>
      </c>
      <c r="G193" s="52" t="s">
        <v>120</v>
      </c>
      <c r="H193" s="52">
        <v>2198</v>
      </c>
      <c r="I193" s="52" t="s">
        <v>91</v>
      </c>
      <c r="J193" s="52" t="s">
        <v>71</v>
      </c>
      <c r="K193" s="52">
        <v>0.526586</v>
      </c>
      <c r="L193" s="52">
        <v>1</v>
      </c>
      <c r="M193" s="52">
        <v>1</v>
      </c>
      <c r="N193" s="52"/>
      <c r="O193" s="52">
        <v>0</v>
      </c>
      <c r="P193" s="52">
        <v>0</v>
      </c>
      <c r="Q193" s="52">
        <v>21</v>
      </c>
      <c r="R193" s="52"/>
      <c r="S193" s="52">
        <v>0</v>
      </c>
      <c r="T193" s="52">
        <v>0</v>
      </c>
      <c r="U193" s="52">
        <v>310</v>
      </c>
      <c r="V193" s="52">
        <f t="shared" si="5"/>
        <v>1157.4360280000001</v>
      </c>
      <c r="W193" s="52">
        <f t="shared" si="6"/>
        <v>1157.4360280000001</v>
      </c>
      <c r="X193" s="52">
        <v>0</v>
      </c>
      <c r="Y193" s="52">
        <v>0</v>
      </c>
    </row>
    <row r="194" spans="1:25" x14ac:dyDescent="0.25">
      <c r="A194" s="52">
        <v>2008</v>
      </c>
      <c r="B194" s="52" t="s">
        <v>103</v>
      </c>
      <c r="C194" s="52" t="s">
        <v>175</v>
      </c>
      <c r="D194" s="52">
        <v>27120</v>
      </c>
      <c r="E194" s="52">
        <v>21133</v>
      </c>
      <c r="F194" s="52">
        <v>27</v>
      </c>
      <c r="G194" s="52" t="s">
        <v>120</v>
      </c>
      <c r="H194" s="52">
        <v>13983</v>
      </c>
      <c r="I194" s="52" t="s">
        <v>91</v>
      </c>
      <c r="J194" s="52" t="s">
        <v>71</v>
      </c>
      <c r="K194" s="52">
        <v>0.526586</v>
      </c>
      <c r="L194" s="52">
        <v>1</v>
      </c>
      <c r="M194" s="52">
        <v>1</v>
      </c>
      <c r="N194" s="52"/>
      <c r="O194" s="52">
        <v>0</v>
      </c>
      <c r="P194" s="52">
        <v>0</v>
      </c>
      <c r="Q194" s="52">
        <v>21</v>
      </c>
      <c r="R194" s="52"/>
      <c r="S194" s="52">
        <v>0</v>
      </c>
      <c r="T194" s="52">
        <v>0</v>
      </c>
      <c r="U194" s="52">
        <v>310</v>
      </c>
      <c r="V194" s="52">
        <f t="shared" si="5"/>
        <v>7363.2520379999996</v>
      </c>
      <c r="W194" s="52">
        <f t="shared" si="6"/>
        <v>7363.2520379999996</v>
      </c>
      <c r="X194" s="52">
        <v>0</v>
      </c>
      <c r="Y194" s="52">
        <v>0</v>
      </c>
    </row>
    <row r="195" spans="1:25" x14ac:dyDescent="0.25">
      <c r="A195" s="52">
        <v>2008</v>
      </c>
      <c r="B195" s="52" t="s">
        <v>103</v>
      </c>
      <c r="C195" s="52" t="s">
        <v>175</v>
      </c>
      <c r="D195" s="52">
        <v>27120</v>
      </c>
      <c r="E195" s="52">
        <v>21133</v>
      </c>
      <c r="F195" s="52">
        <v>27</v>
      </c>
      <c r="G195" s="52" t="s">
        <v>120</v>
      </c>
      <c r="H195" s="52">
        <v>682</v>
      </c>
      <c r="I195" s="52" t="s">
        <v>91</v>
      </c>
      <c r="J195" s="52" t="s">
        <v>71</v>
      </c>
      <c r="K195" s="52">
        <v>0.526586</v>
      </c>
      <c r="L195" s="52">
        <v>1</v>
      </c>
      <c r="M195" s="52">
        <v>1</v>
      </c>
      <c r="N195" s="52"/>
      <c r="O195" s="52">
        <v>0</v>
      </c>
      <c r="P195" s="52">
        <v>0</v>
      </c>
      <c r="Q195" s="52">
        <v>21</v>
      </c>
      <c r="R195" s="52"/>
      <c r="S195" s="52">
        <v>0</v>
      </c>
      <c r="T195" s="52">
        <v>0</v>
      </c>
      <c r="U195" s="52">
        <v>310</v>
      </c>
      <c r="V195" s="52">
        <f t="shared" ref="V195:V258" si="7">IF(F195=9,((H195*K195*L195*M195)+(H195*O195*P195*Q195)+(H195*S195*T195*U195))/1000, (H195*K195*L195*M195)+(H195*O195*P195*Q195)+(H195*S195*T195*U195))</f>
        <v>359.13165199999997</v>
      </c>
      <c r="W195" s="52">
        <f t="shared" ref="W195:W258" si="8">(V195-((O195*H195*P195*Q195)+(S195*H195*T195*U195)))/M195</f>
        <v>359.13165199999997</v>
      </c>
      <c r="X195" s="52">
        <v>0</v>
      </c>
      <c r="Y195" s="52">
        <v>0</v>
      </c>
    </row>
    <row r="196" spans="1:25" x14ac:dyDescent="0.25">
      <c r="A196" s="52">
        <v>2008</v>
      </c>
      <c r="B196" s="52" t="s">
        <v>103</v>
      </c>
      <c r="C196" s="52" t="s">
        <v>175</v>
      </c>
      <c r="D196" s="52">
        <v>27120</v>
      </c>
      <c r="E196" s="52">
        <v>21133</v>
      </c>
      <c r="F196" s="52">
        <v>27</v>
      </c>
      <c r="G196" s="52" t="s">
        <v>120</v>
      </c>
      <c r="H196" s="52">
        <v>3752.8006999999998</v>
      </c>
      <c r="I196" s="52" t="s">
        <v>91</v>
      </c>
      <c r="J196" s="52" t="s">
        <v>71</v>
      </c>
      <c r="K196" s="52">
        <v>0.526586</v>
      </c>
      <c r="L196" s="52">
        <v>1</v>
      </c>
      <c r="M196" s="52">
        <v>1</v>
      </c>
      <c r="N196" s="52"/>
      <c r="O196" s="52">
        <v>0</v>
      </c>
      <c r="P196" s="52">
        <v>0</v>
      </c>
      <c r="Q196" s="52">
        <v>21</v>
      </c>
      <c r="R196" s="52"/>
      <c r="S196" s="52">
        <v>0</v>
      </c>
      <c r="T196" s="52">
        <v>0</v>
      </c>
      <c r="U196" s="52">
        <v>310</v>
      </c>
      <c r="V196" s="52">
        <f t="shared" si="7"/>
        <v>1976.1723094101999</v>
      </c>
      <c r="W196" s="52">
        <f t="shared" si="8"/>
        <v>1976.1723094101999</v>
      </c>
      <c r="X196" s="52">
        <v>0</v>
      </c>
      <c r="Y196" s="52">
        <v>0</v>
      </c>
    </row>
    <row r="197" spans="1:25" x14ac:dyDescent="0.25">
      <c r="A197" s="52">
        <v>2008</v>
      </c>
      <c r="B197" s="52" t="s">
        <v>103</v>
      </c>
      <c r="C197" s="52" t="s">
        <v>175</v>
      </c>
      <c r="D197" s="52">
        <v>27120</v>
      </c>
      <c r="E197" s="52">
        <v>21133</v>
      </c>
      <c r="F197" s="52">
        <v>27</v>
      </c>
      <c r="G197" s="52" t="s">
        <v>120</v>
      </c>
      <c r="H197" s="52">
        <v>1354</v>
      </c>
      <c r="I197" s="52" t="s">
        <v>91</v>
      </c>
      <c r="J197" s="52" t="s">
        <v>71</v>
      </c>
      <c r="K197" s="52">
        <v>0.526586</v>
      </c>
      <c r="L197" s="52">
        <v>1</v>
      </c>
      <c r="M197" s="52">
        <v>1</v>
      </c>
      <c r="N197" s="52"/>
      <c r="O197" s="52">
        <v>0</v>
      </c>
      <c r="P197" s="52">
        <v>0</v>
      </c>
      <c r="Q197" s="52">
        <v>21</v>
      </c>
      <c r="R197" s="52"/>
      <c r="S197" s="52">
        <v>0</v>
      </c>
      <c r="T197" s="52">
        <v>0</v>
      </c>
      <c r="U197" s="52">
        <v>310</v>
      </c>
      <c r="V197" s="52">
        <f t="shared" si="7"/>
        <v>712.99744399999997</v>
      </c>
      <c r="W197" s="52">
        <f t="shared" si="8"/>
        <v>712.99744399999997</v>
      </c>
      <c r="X197" s="52">
        <v>0</v>
      </c>
      <c r="Y197" s="52">
        <v>0</v>
      </c>
    </row>
    <row r="198" spans="1:25" x14ac:dyDescent="0.25">
      <c r="A198" s="52">
        <v>2008</v>
      </c>
      <c r="B198" s="52" t="s">
        <v>103</v>
      </c>
      <c r="C198" s="52" t="s">
        <v>175</v>
      </c>
      <c r="D198" s="52">
        <v>27120</v>
      </c>
      <c r="E198" s="52">
        <v>21133</v>
      </c>
      <c r="F198" s="52">
        <v>27</v>
      </c>
      <c r="G198" s="52" t="s">
        <v>120</v>
      </c>
      <c r="H198" s="52">
        <v>7631</v>
      </c>
      <c r="I198" s="52" t="s">
        <v>91</v>
      </c>
      <c r="J198" s="52" t="s">
        <v>71</v>
      </c>
      <c r="K198" s="52">
        <v>0.526586</v>
      </c>
      <c r="L198" s="52">
        <v>1</v>
      </c>
      <c r="M198" s="52">
        <v>1</v>
      </c>
      <c r="N198" s="52"/>
      <c r="O198" s="52">
        <v>0</v>
      </c>
      <c r="P198" s="52">
        <v>0</v>
      </c>
      <c r="Q198" s="52">
        <v>21</v>
      </c>
      <c r="R198" s="52"/>
      <c r="S198" s="52">
        <v>0</v>
      </c>
      <c r="T198" s="52">
        <v>0</v>
      </c>
      <c r="U198" s="52">
        <v>310</v>
      </c>
      <c r="V198" s="52">
        <f t="shared" si="7"/>
        <v>4018.3777660000001</v>
      </c>
      <c r="W198" s="52">
        <f t="shared" si="8"/>
        <v>4018.3777660000001</v>
      </c>
      <c r="X198" s="52">
        <v>0</v>
      </c>
      <c r="Y198" s="52">
        <v>0</v>
      </c>
    </row>
    <row r="199" spans="1:25" x14ac:dyDescent="0.25">
      <c r="A199" s="52">
        <v>2008</v>
      </c>
      <c r="B199" s="52" t="s">
        <v>103</v>
      </c>
      <c r="C199" s="52" t="s">
        <v>175</v>
      </c>
      <c r="D199" s="52">
        <v>27120</v>
      </c>
      <c r="E199" s="52">
        <v>21133</v>
      </c>
      <c r="F199" s="52">
        <v>27</v>
      </c>
      <c r="G199" s="52" t="s">
        <v>120</v>
      </c>
      <c r="H199" s="52">
        <v>1421</v>
      </c>
      <c r="I199" s="52" t="s">
        <v>91</v>
      </c>
      <c r="J199" s="52" t="s">
        <v>71</v>
      </c>
      <c r="K199" s="52">
        <v>0.526586</v>
      </c>
      <c r="L199" s="52">
        <v>1</v>
      </c>
      <c r="M199" s="52">
        <v>1</v>
      </c>
      <c r="N199" s="52"/>
      <c r="O199" s="52">
        <v>0</v>
      </c>
      <c r="P199" s="52">
        <v>0</v>
      </c>
      <c r="Q199" s="52">
        <v>21</v>
      </c>
      <c r="R199" s="52"/>
      <c r="S199" s="52">
        <v>0</v>
      </c>
      <c r="T199" s="52">
        <v>0</v>
      </c>
      <c r="U199" s="52">
        <v>310</v>
      </c>
      <c r="V199" s="52">
        <f t="shared" si="7"/>
        <v>748.27870599999994</v>
      </c>
      <c r="W199" s="52">
        <f t="shared" si="8"/>
        <v>748.27870599999994</v>
      </c>
      <c r="X199" s="52">
        <v>0</v>
      </c>
      <c r="Y199" s="52">
        <v>0</v>
      </c>
    </row>
    <row r="200" spans="1:25" x14ac:dyDescent="0.25">
      <c r="A200" s="52">
        <v>2008</v>
      </c>
      <c r="B200" s="52" t="s">
        <v>103</v>
      </c>
      <c r="C200" s="52" t="s">
        <v>175</v>
      </c>
      <c r="D200" s="52">
        <v>27120</v>
      </c>
      <c r="E200" s="52">
        <v>21133</v>
      </c>
      <c r="F200" s="52">
        <v>27</v>
      </c>
      <c r="G200" s="52" t="s">
        <v>120</v>
      </c>
      <c r="H200" s="52">
        <v>2118</v>
      </c>
      <c r="I200" s="52" t="s">
        <v>91</v>
      </c>
      <c r="J200" s="52" t="s">
        <v>71</v>
      </c>
      <c r="K200" s="52">
        <v>0.526586</v>
      </c>
      <c r="L200" s="52">
        <v>1</v>
      </c>
      <c r="M200" s="52">
        <v>1</v>
      </c>
      <c r="N200" s="52"/>
      <c r="O200" s="52">
        <v>0</v>
      </c>
      <c r="P200" s="52">
        <v>0</v>
      </c>
      <c r="Q200" s="52">
        <v>21</v>
      </c>
      <c r="R200" s="52"/>
      <c r="S200" s="52">
        <v>0</v>
      </c>
      <c r="T200" s="52">
        <v>0</v>
      </c>
      <c r="U200" s="52">
        <v>310</v>
      </c>
      <c r="V200" s="52">
        <f t="shared" si="7"/>
        <v>1115.3091480000001</v>
      </c>
      <c r="W200" s="52">
        <f t="shared" si="8"/>
        <v>1115.3091480000001</v>
      </c>
      <c r="X200" s="52">
        <v>0</v>
      </c>
      <c r="Y200" s="52">
        <v>0</v>
      </c>
    </row>
    <row r="201" spans="1:25" x14ac:dyDescent="0.25">
      <c r="A201" s="52">
        <v>2008</v>
      </c>
      <c r="B201" s="52" t="s">
        <v>103</v>
      </c>
      <c r="C201" s="52" t="s">
        <v>175</v>
      </c>
      <c r="D201" s="52">
        <v>27120</v>
      </c>
      <c r="E201" s="52">
        <v>21133</v>
      </c>
      <c r="F201" s="52">
        <v>27</v>
      </c>
      <c r="G201" s="52" t="s">
        <v>120</v>
      </c>
      <c r="H201" s="52">
        <v>4443.2888999999996</v>
      </c>
      <c r="I201" s="52" t="s">
        <v>91</v>
      </c>
      <c r="J201" s="52" t="s">
        <v>71</v>
      </c>
      <c r="K201" s="52">
        <v>0.526586</v>
      </c>
      <c r="L201" s="52">
        <v>1</v>
      </c>
      <c r="M201" s="52">
        <v>1</v>
      </c>
      <c r="N201" s="52"/>
      <c r="O201" s="52">
        <v>0</v>
      </c>
      <c r="P201" s="52">
        <v>0</v>
      </c>
      <c r="Q201" s="52">
        <v>21</v>
      </c>
      <c r="R201" s="52"/>
      <c r="S201" s="52">
        <v>0</v>
      </c>
      <c r="T201" s="52">
        <v>0</v>
      </c>
      <c r="U201" s="52">
        <v>310</v>
      </c>
      <c r="V201" s="52">
        <f t="shared" si="7"/>
        <v>2339.7737286953998</v>
      </c>
      <c r="W201" s="52">
        <f t="shared" si="8"/>
        <v>2339.7737286953998</v>
      </c>
      <c r="X201" s="52">
        <v>0</v>
      </c>
      <c r="Y201" s="52">
        <v>0</v>
      </c>
    </row>
    <row r="202" spans="1:25" x14ac:dyDescent="0.25">
      <c r="A202" s="52">
        <v>2008</v>
      </c>
      <c r="B202" s="52" t="s">
        <v>103</v>
      </c>
      <c r="C202" s="52" t="s">
        <v>175</v>
      </c>
      <c r="D202" s="52">
        <v>27120</v>
      </c>
      <c r="E202" s="52">
        <v>21133</v>
      </c>
      <c r="F202" s="52">
        <v>27</v>
      </c>
      <c r="G202" s="52" t="s">
        <v>120</v>
      </c>
      <c r="H202" s="52">
        <v>36</v>
      </c>
      <c r="I202" s="52" t="s">
        <v>91</v>
      </c>
      <c r="J202" s="52" t="s">
        <v>71</v>
      </c>
      <c r="K202" s="52">
        <v>0.526586</v>
      </c>
      <c r="L202" s="52">
        <v>1</v>
      </c>
      <c r="M202" s="52">
        <v>1</v>
      </c>
      <c r="N202" s="52"/>
      <c r="O202" s="52">
        <v>0</v>
      </c>
      <c r="P202" s="52">
        <v>0</v>
      </c>
      <c r="Q202" s="52">
        <v>21</v>
      </c>
      <c r="R202" s="52"/>
      <c r="S202" s="52">
        <v>0</v>
      </c>
      <c r="T202" s="52">
        <v>0</v>
      </c>
      <c r="U202" s="52">
        <v>310</v>
      </c>
      <c r="V202" s="52">
        <f t="shared" si="7"/>
        <v>18.957096</v>
      </c>
      <c r="W202" s="52">
        <f t="shared" si="8"/>
        <v>18.957096</v>
      </c>
      <c r="X202" s="52">
        <v>0</v>
      </c>
      <c r="Y202" s="52">
        <v>0</v>
      </c>
    </row>
    <row r="203" spans="1:25" x14ac:dyDescent="0.25">
      <c r="A203" s="52">
        <v>2008</v>
      </c>
      <c r="B203" s="52" t="s">
        <v>103</v>
      </c>
      <c r="C203" s="52" t="s">
        <v>175</v>
      </c>
      <c r="D203" s="52">
        <v>27120</v>
      </c>
      <c r="E203" s="52">
        <v>21133</v>
      </c>
      <c r="F203" s="52">
        <v>27</v>
      </c>
      <c r="G203" s="52" t="s">
        <v>120</v>
      </c>
      <c r="H203" s="52">
        <v>9026</v>
      </c>
      <c r="I203" s="52" t="s">
        <v>91</v>
      </c>
      <c r="J203" s="52" t="s">
        <v>71</v>
      </c>
      <c r="K203" s="52">
        <v>0.526586</v>
      </c>
      <c r="L203" s="52">
        <v>1</v>
      </c>
      <c r="M203" s="52">
        <v>1</v>
      </c>
      <c r="N203" s="52"/>
      <c r="O203" s="52">
        <v>0</v>
      </c>
      <c r="P203" s="52">
        <v>0</v>
      </c>
      <c r="Q203" s="52">
        <v>21</v>
      </c>
      <c r="R203" s="52"/>
      <c r="S203" s="52">
        <v>0</v>
      </c>
      <c r="T203" s="52">
        <v>0</v>
      </c>
      <c r="U203" s="52">
        <v>310</v>
      </c>
      <c r="V203" s="52">
        <f t="shared" si="7"/>
        <v>4752.965236</v>
      </c>
      <c r="W203" s="52">
        <f t="shared" si="8"/>
        <v>4752.965236</v>
      </c>
      <c r="X203" s="52">
        <v>0</v>
      </c>
      <c r="Y203" s="52">
        <v>0</v>
      </c>
    </row>
    <row r="204" spans="1:25" x14ac:dyDescent="0.25">
      <c r="A204" s="52">
        <v>2008</v>
      </c>
      <c r="B204" s="52" t="s">
        <v>103</v>
      </c>
      <c r="C204" s="52" t="s">
        <v>175</v>
      </c>
      <c r="D204" s="52">
        <v>27120</v>
      </c>
      <c r="E204" s="52">
        <v>21133</v>
      </c>
      <c r="F204" s="52">
        <v>27</v>
      </c>
      <c r="G204" s="52" t="s">
        <v>120</v>
      </c>
      <c r="H204" s="52">
        <v>3723</v>
      </c>
      <c r="I204" s="52" t="s">
        <v>91</v>
      </c>
      <c r="J204" s="52" t="s">
        <v>71</v>
      </c>
      <c r="K204" s="52">
        <v>0.526586</v>
      </c>
      <c r="L204" s="52">
        <v>1</v>
      </c>
      <c r="M204" s="52">
        <v>1</v>
      </c>
      <c r="N204" s="52"/>
      <c r="O204" s="52">
        <v>0</v>
      </c>
      <c r="P204" s="52">
        <v>0</v>
      </c>
      <c r="Q204" s="52">
        <v>21</v>
      </c>
      <c r="R204" s="52"/>
      <c r="S204" s="52">
        <v>0</v>
      </c>
      <c r="T204" s="52">
        <v>0</v>
      </c>
      <c r="U204" s="52">
        <v>310</v>
      </c>
      <c r="V204" s="52">
        <f t="shared" si="7"/>
        <v>1960.4796779999999</v>
      </c>
      <c r="W204" s="52">
        <f t="shared" si="8"/>
        <v>1960.4796779999999</v>
      </c>
      <c r="X204" s="52">
        <v>0</v>
      </c>
      <c r="Y204" s="52">
        <v>0</v>
      </c>
    </row>
    <row r="205" spans="1:25" x14ac:dyDescent="0.25">
      <c r="A205" s="52">
        <v>2008</v>
      </c>
      <c r="B205" s="52" t="s">
        <v>103</v>
      </c>
      <c r="C205" s="52" t="s">
        <v>175</v>
      </c>
      <c r="D205" s="52">
        <v>27120</v>
      </c>
      <c r="E205" s="52">
        <v>21133</v>
      </c>
      <c r="F205" s="52">
        <v>27</v>
      </c>
      <c r="G205" s="52" t="s">
        <v>120</v>
      </c>
      <c r="H205" s="52">
        <v>5006.6166000000003</v>
      </c>
      <c r="I205" s="52" t="s">
        <v>91</v>
      </c>
      <c r="J205" s="52" t="s">
        <v>71</v>
      </c>
      <c r="K205" s="52">
        <v>0.526586</v>
      </c>
      <c r="L205" s="52">
        <v>1</v>
      </c>
      <c r="M205" s="52">
        <v>1</v>
      </c>
      <c r="N205" s="52"/>
      <c r="O205" s="52">
        <v>0</v>
      </c>
      <c r="P205" s="52">
        <v>0</v>
      </c>
      <c r="Q205" s="52">
        <v>21</v>
      </c>
      <c r="R205" s="52"/>
      <c r="S205" s="52">
        <v>0</v>
      </c>
      <c r="T205" s="52">
        <v>0</v>
      </c>
      <c r="U205" s="52">
        <v>310</v>
      </c>
      <c r="V205" s="52">
        <f t="shared" si="7"/>
        <v>2636.4142089276002</v>
      </c>
      <c r="W205" s="52">
        <f t="shared" si="8"/>
        <v>2636.4142089276002</v>
      </c>
      <c r="X205" s="52">
        <v>0</v>
      </c>
      <c r="Y205" s="52">
        <v>0</v>
      </c>
    </row>
    <row r="206" spans="1:25" x14ac:dyDescent="0.25">
      <c r="A206" s="52">
        <v>2008</v>
      </c>
      <c r="B206" s="52" t="s">
        <v>103</v>
      </c>
      <c r="C206" s="52" t="s">
        <v>175</v>
      </c>
      <c r="D206" s="52">
        <v>27120</v>
      </c>
      <c r="E206" s="52">
        <v>21133</v>
      </c>
      <c r="F206" s="52">
        <v>27</v>
      </c>
      <c r="G206" s="52" t="s">
        <v>120</v>
      </c>
      <c r="H206" s="52">
        <v>956</v>
      </c>
      <c r="I206" s="52" t="s">
        <v>91</v>
      </c>
      <c r="J206" s="52" t="s">
        <v>71</v>
      </c>
      <c r="K206" s="52">
        <v>0.526586</v>
      </c>
      <c r="L206" s="52">
        <v>1</v>
      </c>
      <c r="M206" s="52">
        <v>1</v>
      </c>
      <c r="N206" s="52"/>
      <c r="O206" s="52">
        <v>0</v>
      </c>
      <c r="P206" s="52">
        <v>0</v>
      </c>
      <c r="Q206" s="52">
        <v>21</v>
      </c>
      <c r="R206" s="52"/>
      <c r="S206" s="52">
        <v>0</v>
      </c>
      <c r="T206" s="52">
        <v>0</v>
      </c>
      <c r="U206" s="52">
        <v>310</v>
      </c>
      <c r="V206" s="52">
        <f t="shared" si="7"/>
        <v>503.41621600000002</v>
      </c>
      <c r="W206" s="52">
        <f t="shared" si="8"/>
        <v>503.41621600000002</v>
      </c>
      <c r="X206" s="52">
        <v>0</v>
      </c>
      <c r="Y206" s="52">
        <v>0</v>
      </c>
    </row>
    <row r="207" spans="1:25" x14ac:dyDescent="0.25">
      <c r="A207" s="52">
        <v>2008</v>
      </c>
      <c r="B207" s="52" t="s">
        <v>103</v>
      </c>
      <c r="C207" s="52" t="s">
        <v>175</v>
      </c>
      <c r="D207" s="52">
        <v>27120</v>
      </c>
      <c r="E207" s="52">
        <v>21133</v>
      </c>
      <c r="F207" s="52">
        <v>27</v>
      </c>
      <c r="G207" s="52" t="s">
        <v>120</v>
      </c>
      <c r="H207" s="52">
        <v>3802</v>
      </c>
      <c r="I207" s="52" t="s">
        <v>91</v>
      </c>
      <c r="J207" s="52" t="s">
        <v>71</v>
      </c>
      <c r="K207" s="52">
        <v>0.526586</v>
      </c>
      <c r="L207" s="52">
        <v>1</v>
      </c>
      <c r="M207" s="52">
        <v>1</v>
      </c>
      <c r="N207" s="52"/>
      <c r="O207" s="52">
        <v>0</v>
      </c>
      <c r="P207" s="52">
        <v>0</v>
      </c>
      <c r="Q207" s="52">
        <v>21</v>
      </c>
      <c r="R207" s="52"/>
      <c r="S207" s="52">
        <v>0</v>
      </c>
      <c r="T207" s="52">
        <v>0</v>
      </c>
      <c r="U207" s="52">
        <v>310</v>
      </c>
      <c r="V207" s="52">
        <f t="shared" si="7"/>
        <v>2002.079972</v>
      </c>
      <c r="W207" s="52">
        <f t="shared" si="8"/>
        <v>2002.079972</v>
      </c>
      <c r="X207" s="52">
        <v>0</v>
      </c>
      <c r="Y207" s="52">
        <v>0</v>
      </c>
    </row>
    <row r="208" spans="1:25" x14ac:dyDescent="0.25">
      <c r="A208" s="52">
        <v>2008</v>
      </c>
      <c r="B208" s="52" t="s">
        <v>103</v>
      </c>
      <c r="C208" s="52" t="s">
        <v>175</v>
      </c>
      <c r="D208" s="52">
        <v>27120</v>
      </c>
      <c r="E208" s="52">
        <v>21133</v>
      </c>
      <c r="F208" s="52">
        <v>27</v>
      </c>
      <c r="G208" s="52" t="s">
        <v>120</v>
      </c>
      <c r="H208" s="52">
        <v>11592</v>
      </c>
      <c r="I208" s="52" t="s">
        <v>91</v>
      </c>
      <c r="J208" s="52" t="s">
        <v>71</v>
      </c>
      <c r="K208" s="52">
        <v>0.526586</v>
      </c>
      <c r="L208" s="52">
        <v>1</v>
      </c>
      <c r="M208" s="52">
        <v>1</v>
      </c>
      <c r="N208" s="52"/>
      <c r="O208" s="52">
        <v>0</v>
      </c>
      <c r="P208" s="52">
        <v>0</v>
      </c>
      <c r="Q208" s="52">
        <v>21</v>
      </c>
      <c r="R208" s="52"/>
      <c r="S208" s="52">
        <v>0</v>
      </c>
      <c r="T208" s="52">
        <v>0</v>
      </c>
      <c r="U208" s="52">
        <v>310</v>
      </c>
      <c r="V208" s="52">
        <f t="shared" si="7"/>
        <v>6104.1849119999997</v>
      </c>
      <c r="W208" s="52">
        <f t="shared" si="8"/>
        <v>6104.1849119999997</v>
      </c>
      <c r="X208" s="52">
        <v>0</v>
      </c>
      <c r="Y208" s="52">
        <v>0</v>
      </c>
    </row>
    <row r="209" spans="1:25" x14ac:dyDescent="0.25">
      <c r="A209" s="52">
        <v>2008</v>
      </c>
      <c r="B209" s="52" t="s">
        <v>103</v>
      </c>
      <c r="C209" s="52" t="s">
        <v>175</v>
      </c>
      <c r="D209" s="52">
        <v>27120</v>
      </c>
      <c r="E209" s="52">
        <v>21133</v>
      </c>
      <c r="F209" s="52">
        <v>27</v>
      </c>
      <c r="G209" s="52" t="s">
        <v>120</v>
      </c>
      <c r="H209" s="52">
        <v>581</v>
      </c>
      <c r="I209" s="52" t="s">
        <v>91</v>
      </c>
      <c r="J209" s="52" t="s">
        <v>71</v>
      </c>
      <c r="K209" s="52">
        <v>0.526586</v>
      </c>
      <c r="L209" s="52">
        <v>1</v>
      </c>
      <c r="M209" s="52">
        <v>1</v>
      </c>
      <c r="N209" s="52"/>
      <c r="O209" s="52">
        <v>0</v>
      </c>
      <c r="P209" s="52">
        <v>0</v>
      </c>
      <c r="Q209" s="52">
        <v>21</v>
      </c>
      <c r="R209" s="52"/>
      <c r="S209" s="52">
        <v>0</v>
      </c>
      <c r="T209" s="52">
        <v>0</v>
      </c>
      <c r="U209" s="52">
        <v>310</v>
      </c>
      <c r="V209" s="52">
        <f t="shared" si="7"/>
        <v>305.94646599999999</v>
      </c>
      <c r="W209" s="52">
        <f t="shared" si="8"/>
        <v>305.94646599999999</v>
      </c>
      <c r="X209" s="52">
        <v>0</v>
      </c>
      <c r="Y209" s="52">
        <v>0</v>
      </c>
    </row>
    <row r="210" spans="1:25" x14ac:dyDescent="0.25">
      <c r="A210" s="52">
        <v>2008</v>
      </c>
      <c r="B210" s="52" t="s">
        <v>103</v>
      </c>
      <c r="C210" s="52" t="s">
        <v>175</v>
      </c>
      <c r="D210" s="52">
        <v>27120</v>
      </c>
      <c r="E210" s="52">
        <v>21133</v>
      </c>
      <c r="F210" s="52">
        <v>27</v>
      </c>
      <c r="G210" s="52" t="s">
        <v>120</v>
      </c>
      <c r="H210" s="52">
        <v>5942</v>
      </c>
      <c r="I210" s="52" t="s">
        <v>91</v>
      </c>
      <c r="J210" s="52" t="s">
        <v>71</v>
      </c>
      <c r="K210" s="52">
        <v>0.526586</v>
      </c>
      <c r="L210" s="52">
        <v>1</v>
      </c>
      <c r="M210" s="52">
        <v>1</v>
      </c>
      <c r="N210" s="52"/>
      <c r="O210" s="52">
        <v>0</v>
      </c>
      <c r="P210" s="52">
        <v>0</v>
      </c>
      <c r="Q210" s="52">
        <v>21</v>
      </c>
      <c r="R210" s="52"/>
      <c r="S210" s="52">
        <v>0</v>
      </c>
      <c r="T210" s="52">
        <v>0</v>
      </c>
      <c r="U210" s="52">
        <v>310</v>
      </c>
      <c r="V210" s="52">
        <f t="shared" si="7"/>
        <v>3128.9740120000001</v>
      </c>
      <c r="W210" s="52">
        <f t="shared" si="8"/>
        <v>3128.9740120000001</v>
      </c>
      <c r="X210" s="52">
        <v>0</v>
      </c>
      <c r="Y210" s="52">
        <v>0</v>
      </c>
    </row>
    <row r="211" spans="1:25" x14ac:dyDescent="0.25">
      <c r="A211" s="52">
        <v>2008</v>
      </c>
      <c r="B211" s="52" t="s">
        <v>103</v>
      </c>
      <c r="C211" s="52" t="s">
        <v>175</v>
      </c>
      <c r="D211" s="52">
        <v>27120</v>
      </c>
      <c r="E211" s="52">
        <v>21133</v>
      </c>
      <c r="F211" s="52">
        <v>27</v>
      </c>
      <c r="G211" s="52" t="s">
        <v>120</v>
      </c>
      <c r="H211" s="52">
        <v>3051</v>
      </c>
      <c r="I211" s="52" t="s">
        <v>91</v>
      </c>
      <c r="J211" s="52" t="s">
        <v>71</v>
      </c>
      <c r="K211" s="52">
        <v>0.526586</v>
      </c>
      <c r="L211" s="52">
        <v>1</v>
      </c>
      <c r="M211" s="52">
        <v>1</v>
      </c>
      <c r="N211" s="52"/>
      <c r="O211" s="52">
        <v>0</v>
      </c>
      <c r="P211" s="52">
        <v>0</v>
      </c>
      <c r="Q211" s="52">
        <v>21</v>
      </c>
      <c r="R211" s="52"/>
      <c r="S211" s="52">
        <v>0</v>
      </c>
      <c r="T211" s="52">
        <v>0</v>
      </c>
      <c r="U211" s="52">
        <v>310</v>
      </c>
      <c r="V211" s="52">
        <f t="shared" si="7"/>
        <v>1606.6138860000001</v>
      </c>
      <c r="W211" s="52">
        <f t="shared" si="8"/>
        <v>1606.6138860000001</v>
      </c>
      <c r="X211" s="52">
        <v>0</v>
      </c>
      <c r="Y211" s="52">
        <v>0</v>
      </c>
    </row>
    <row r="212" spans="1:25" x14ac:dyDescent="0.25">
      <c r="A212" s="52">
        <v>2008</v>
      </c>
      <c r="B212" s="52" t="s">
        <v>103</v>
      </c>
      <c r="C212" s="52" t="s">
        <v>175</v>
      </c>
      <c r="D212" s="52">
        <v>27120</v>
      </c>
      <c r="E212" s="52">
        <v>21133</v>
      </c>
      <c r="F212" s="52">
        <v>27</v>
      </c>
      <c r="G212" s="52" t="s">
        <v>120</v>
      </c>
      <c r="H212" s="52">
        <v>1720</v>
      </c>
      <c r="I212" s="52" t="s">
        <v>91</v>
      </c>
      <c r="J212" s="52" t="s">
        <v>71</v>
      </c>
      <c r="K212" s="52">
        <v>0.526586</v>
      </c>
      <c r="L212" s="52">
        <v>1</v>
      </c>
      <c r="M212" s="52">
        <v>1</v>
      </c>
      <c r="N212" s="52"/>
      <c r="O212" s="52">
        <v>0</v>
      </c>
      <c r="P212" s="52">
        <v>0</v>
      </c>
      <c r="Q212" s="52">
        <v>21</v>
      </c>
      <c r="R212" s="52"/>
      <c r="S212" s="52">
        <v>0</v>
      </c>
      <c r="T212" s="52">
        <v>0</v>
      </c>
      <c r="U212" s="52">
        <v>310</v>
      </c>
      <c r="V212" s="52">
        <f t="shared" si="7"/>
        <v>905.72792000000004</v>
      </c>
      <c r="W212" s="52">
        <f t="shared" si="8"/>
        <v>905.72792000000004</v>
      </c>
      <c r="X212" s="52">
        <v>0</v>
      </c>
      <c r="Y212" s="52">
        <v>0</v>
      </c>
    </row>
    <row r="213" spans="1:25" x14ac:dyDescent="0.25">
      <c r="A213" s="52">
        <v>2008</v>
      </c>
      <c r="B213" s="52" t="s">
        <v>103</v>
      </c>
      <c r="C213" s="52" t="s">
        <v>175</v>
      </c>
      <c r="D213" s="52">
        <v>27120</v>
      </c>
      <c r="E213" s="52">
        <v>21133</v>
      </c>
      <c r="F213" s="52">
        <v>27</v>
      </c>
      <c r="G213" s="52" t="s">
        <v>120</v>
      </c>
      <c r="H213" s="52">
        <v>473</v>
      </c>
      <c r="I213" s="52" t="s">
        <v>91</v>
      </c>
      <c r="J213" s="52" t="s">
        <v>71</v>
      </c>
      <c r="K213" s="52">
        <v>0.526586</v>
      </c>
      <c r="L213" s="52">
        <v>1</v>
      </c>
      <c r="M213" s="52">
        <v>1</v>
      </c>
      <c r="N213" s="52"/>
      <c r="O213" s="52">
        <v>0</v>
      </c>
      <c r="P213" s="52">
        <v>0</v>
      </c>
      <c r="Q213" s="52">
        <v>21</v>
      </c>
      <c r="R213" s="52"/>
      <c r="S213" s="52">
        <v>0</v>
      </c>
      <c r="T213" s="52">
        <v>0</v>
      </c>
      <c r="U213" s="52">
        <v>310</v>
      </c>
      <c r="V213" s="52">
        <f t="shared" si="7"/>
        <v>249.07517799999999</v>
      </c>
      <c r="W213" s="52">
        <f t="shared" si="8"/>
        <v>249.07517799999999</v>
      </c>
      <c r="X213" s="52">
        <v>0</v>
      </c>
      <c r="Y213" s="52">
        <v>0</v>
      </c>
    </row>
    <row r="214" spans="1:25" x14ac:dyDescent="0.25">
      <c r="A214" s="52">
        <v>2008</v>
      </c>
      <c r="B214" s="52" t="s">
        <v>103</v>
      </c>
      <c r="C214" s="52" t="s">
        <v>175</v>
      </c>
      <c r="D214" s="52">
        <v>27120</v>
      </c>
      <c r="E214" s="52">
        <v>21133</v>
      </c>
      <c r="F214" s="52">
        <v>27</v>
      </c>
      <c r="G214" s="52" t="s">
        <v>120</v>
      </c>
      <c r="H214" s="52">
        <v>976</v>
      </c>
      <c r="I214" s="52" t="s">
        <v>91</v>
      </c>
      <c r="J214" s="52" t="s">
        <v>71</v>
      </c>
      <c r="K214" s="52">
        <v>0.526586</v>
      </c>
      <c r="L214" s="52">
        <v>1</v>
      </c>
      <c r="M214" s="52">
        <v>1</v>
      </c>
      <c r="N214" s="52"/>
      <c r="O214" s="52">
        <v>0</v>
      </c>
      <c r="P214" s="52">
        <v>0</v>
      </c>
      <c r="Q214" s="52">
        <v>21</v>
      </c>
      <c r="R214" s="52"/>
      <c r="S214" s="52">
        <v>0</v>
      </c>
      <c r="T214" s="52">
        <v>0</v>
      </c>
      <c r="U214" s="52">
        <v>310</v>
      </c>
      <c r="V214" s="52">
        <f t="shared" si="7"/>
        <v>513.94793600000003</v>
      </c>
      <c r="W214" s="52">
        <f t="shared" si="8"/>
        <v>513.94793600000003</v>
      </c>
      <c r="X214" s="52">
        <v>0</v>
      </c>
      <c r="Y214" s="52">
        <v>0</v>
      </c>
    </row>
    <row r="215" spans="1:25" x14ac:dyDescent="0.25">
      <c r="A215" s="52">
        <v>2008</v>
      </c>
      <c r="B215" s="52" t="s">
        <v>103</v>
      </c>
      <c r="C215" s="52" t="s">
        <v>175</v>
      </c>
      <c r="D215" s="52">
        <v>27120</v>
      </c>
      <c r="E215" s="52">
        <v>21133</v>
      </c>
      <c r="F215" s="52">
        <v>27</v>
      </c>
      <c r="G215" s="52" t="s">
        <v>120</v>
      </c>
      <c r="H215" s="52">
        <v>42</v>
      </c>
      <c r="I215" s="52" t="s">
        <v>91</v>
      </c>
      <c r="J215" s="52" t="s">
        <v>71</v>
      </c>
      <c r="K215" s="52">
        <v>0.526586</v>
      </c>
      <c r="L215" s="52">
        <v>1</v>
      </c>
      <c r="M215" s="52">
        <v>1</v>
      </c>
      <c r="N215" s="52"/>
      <c r="O215" s="52">
        <v>0</v>
      </c>
      <c r="P215" s="52">
        <v>0</v>
      </c>
      <c r="Q215" s="52">
        <v>21</v>
      </c>
      <c r="R215" s="52"/>
      <c r="S215" s="52">
        <v>0</v>
      </c>
      <c r="T215" s="52">
        <v>0</v>
      </c>
      <c r="U215" s="52">
        <v>310</v>
      </c>
      <c r="V215" s="52">
        <f t="shared" si="7"/>
        <v>22.116612</v>
      </c>
      <c r="W215" s="52">
        <f t="shared" si="8"/>
        <v>22.116612</v>
      </c>
      <c r="X215" s="52">
        <v>0</v>
      </c>
      <c r="Y215" s="52">
        <v>0</v>
      </c>
    </row>
    <row r="216" spans="1:25" x14ac:dyDescent="0.25">
      <c r="A216" s="52">
        <v>2008</v>
      </c>
      <c r="B216" s="52" t="s">
        <v>103</v>
      </c>
      <c r="C216" s="52" t="s">
        <v>175</v>
      </c>
      <c r="D216" s="52">
        <v>27120</v>
      </c>
      <c r="E216" s="52">
        <v>21133</v>
      </c>
      <c r="F216" s="52">
        <v>27</v>
      </c>
      <c r="G216" s="52" t="s">
        <v>120</v>
      </c>
      <c r="H216" s="52">
        <v>98</v>
      </c>
      <c r="I216" s="52" t="s">
        <v>91</v>
      </c>
      <c r="J216" s="52" t="s">
        <v>71</v>
      </c>
      <c r="K216" s="52">
        <v>0.526586</v>
      </c>
      <c r="L216" s="52">
        <v>1</v>
      </c>
      <c r="M216" s="52">
        <v>1</v>
      </c>
      <c r="N216" s="52"/>
      <c r="O216" s="52">
        <v>0</v>
      </c>
      <c r="P216" s="52">
        <v>0</v>
      </c>
      <c r="Q216" s="52">
        <v>21</v>
      </c>
      <c r="R216" s="52"/>
      <c r="S216" s="52">
        <v>0</v>
      </c>
      <c r="T216" s="52">
        <v>0</v>
      </c>
      <c r="U216" s="52">
        <v>310</v>
      </c>
      <c r="V216" s="52">
        <f t="shared" si="7"/>
        <v>51.605428000000003</v>
      </c>
      <c r="W216" s="52">
        <f t="shared" si="8"/>
        <v>51.605428000000003</v>
      </c>
      <c r="X216" s="52">
        <v>0</v>
      </c>
      <c r="Y216" s="52">
        <v>0</v>
      </c>
    </row>
    <row r="217" spans="1:25" x14ac:dyDescent="0.25">
      <c r="A217" s="52">
        <v>2008</v>
      </c>
      <c r="B217" s="52" t="s">
        <v>103</v>
      </c>
      <c r="C217" s="52" t="s">
        <v>175</v>
      </c>
      <c r="D217" s="52">
        <v>27120</v>
      </c>
      <c r="E217" s="52">
        <v>21133</v>
      </c>
      <c r="F217" s="52">
        <v>27</v>
      </c>
      <c r="G217" s="52" t="s">
        <v>120</v>
      </c>
      <c r="H217" s="52">
        <v>837</v>
      </c>
      <c r="I217" s="52" t="s">
        <v>91</v>
      </c>
      <c r="J217" s="52" t="s">
        <v>71</v>
      </c>
      <c r="K217" s="52">
        <v>0.526586</v>
      </c>
      <c r="L217" s="52">
        <v>1</v>
      </c>
      <c r="M217" s="52">
        <v>1</v>
      </c>
      <c r="N217" s="52"/>
      <c r="O217" s="52">
        <v>0</v>
      </c>
      <c r="P217" s="52">
        <v>0</v>
      </c>
      <c r="Q217" s="52">
        <v>21</v>
      </c>
      <c r="R217" s="52"/>
      <c r="S217" s="52">
        <v>0</v>
      </c>
      <c r="T217" s="52">
        <v>0</v>
      </c>
      <c r="U217" s="52">
        <v>310</v>
      </c>
      <c r="V217" s="52">
        <f t="shared" si="7"/>
        <v>440.75248199999999</v>
      </c>
      <c r="W217" s="52">
        <f t="shared" si="8"/>
        <v>440.75248199999999</v>
      </c>
      <c r="X217" s="52">
        <v>0</v>
      </c>
      <c r="Y217" s="52">
        <v>0</v>
      </c>
    </row>
    <row r="218" spans="1:25" x14ac:dyDescent="0.25">
      <c r="A218" s="52">
        <v>2008</v>
      </c>
      <c r="B218" s="52" t="s">
        <v>103</v>
      </c>
      <c r="C218" s="52" t="s">
        <v>175</v>
      </c>
      <c r="D218" s="52">
        <v>27120</v>
      </c>
      <c r="E218" s="52">
        <v>21133</v>
      </c>
      <c r="F218" s="52">
        <v>27</v>
      </c>
      <c r="G218" s="52" t="s">
        <v>120</v>
      </c>
      <c r="H218" s="52">
        <v>2238</v>
      </c>
      <c r="I218" s="52" t="s">
        <v>91</v>
      </c>
      <c r="J218" s="52" t="s">
        <v>71</v>
      </c>
      <c r="K218" s="52">
        <v>0.526586</v>
      </c>
      <c r="L218" s="52">
        <v>1</v>
      </c>
      <c r="M218" s="52">
        <v>1</v>
      </c>
      <c r="N218" s="52"/>
      <c r="O218" s="52">
        <v>0</v>
      </c>
      <c r="P218" s="52">
        <v>0</v>
      </c>
      <c r="Q218" s="52">
        <v>21</v>
      </c>
      <c r="R218" s="52"/>
      <c r="S218" s="52">
        <v>0</v>
      </c>
      <c r="T218" s="52">
        <v>0</v>
      </c>
      <c r="U218" s="52">
        <v>310</v>
      </c>
      <c r="V218" s="52">
        <f t="shared" si="7"/>
        <v>1178.499468</v>
      </c>
      <c r="W218" s="52">
        <f t="shared" si="8"/>
        <v>1178.499468</v>
      </c>
      <c r="X218" s="52">
        <v>0</v>
      </c>
      <c r="Y218" s="52">
        <v>0</v>
      </c>
    </row>
    <row r="219" spans="1:25" x14ac:dyDescent="0.25">
      <c r="A219" s="52">
        <v>2008</v>
      </c>
      <c r="B219" s="52" t="s">
        <v>103</v>
      </c>
      <c r="C219" s="52" t="s">
        <v>175</v>
      </c>
      <c r="D219" s="52">
        <v>27120</v>
      </c>
      <c r="E219" s="52">
        <v>21133</v>
      </c>
      <c r="F219" s="52">
        <v>27</v>
      </c>
      <c r="G219" s="52" t="s">
        <v>120</v>
      </c>
      <c r="H219" s="52">
        <v>12098</v>
      </c>
      <c r="I219" s="52" t="s">
        <v>91</v>
      </c>
      <c r="J219" s="52" t="s">
        <v>71</v>
      </c>
      <c r="K219" s="52">
        <v>0.526586</v>
      </c>
      <c r="L219" s="52">
        <v>1</v>
      </c>
      <c r="M219" s="52">
        <v>1</v>
      </c>
      <c r="N219" s="52"/>
      <c r="O219" s="52">
        <v>0</v>
      </c>
      <c r="P219" s="52">
        <v>0</v>
      </c>
      <c r="Q219" s="52">
        <v>21</v>
      </c>
      <c r="R219" s="52"/>
      <c r="S219" s="52">
        <v>0</v>
      </c>
      <c r="T219" s="52">
        <v>0</v>
      </c>
      <c r="U219" s="52">
        <v>310</v>
      </c>
      <c r="V219" s="52">
        <f t="shared" si="7"/>
        <v>6370.637428</v>
      </c>
      <c r="W219" s="52">
        <f t="shared" si="8"/>
        <v>6370.637428</v>
      </c>
      <c r="X219" s="52">
        <v>0</v>
      </c>
      <c r="Y219" s="52">
        <v>0</v>
      </c>
    </row>
    <row r="220" spans="1:25" x14ac:dyDescent="0.25">
      <c r="A220" s="52">
        <v>2008</v>
      </c>
      <c r="B220" s="52" t="s">
        <v>103</v>
      </c>
      <c r="C220" s="52" t="s">
        <v>175</v>
      </c>
      <c r="D220" s="52">
        <v>27120</v>
      </c>
      <c r="E220" s="52">
        <v>21133</v>
      </c>
      <c r="F220" s="52">
        <v>27</v>
      </c>
      <c r="G220" s="52" t="s">
        <v>120</v>
      </c>
      <c r="H220" s="52">
        <v>1806</v>
      </c>
      <c r="I220" s="52" t="s">
        <v>91</v>
      </c>
      <c r="J220" s="52" t="s">
        <v>71</v>
      </c>
      <c r="K220" s="52">
        <v>0.526586</v>
      </c>
      <c r="L220" s="52">
        <v>1</v>
      </c>
      <c r="M220" s="52">
        <v>1</v>
      </c>
      <c r="N220" s="52"/>
      <c r="O220" s="52">
        <v>0</v>
      </c>
      <c r="P220" s="52">
        <v>0</v>
      </c>
      <c r="Q220" s="52">
        <v>21</v>
      </c>
      <c r="R220" s="52"/>
      <c r="S220" s="52">
        <v>0</v>
      </c>
      <c r="T220" s="52">
        <v>0</v>
      </c>
      <c r="U220" s="52">
        <v>310</v>
      </c>
      <c r="V220" s="52">
        <f t="shared" si="7"/>
        <v>951.01431600000001</v>
      </c>
      <c r="W220" s="52">
        <f t="shared" si="8"/>
        <v>951.01431600000001</v>
      </c>
      <c r="X220" s="52">
        <v>0</v>
      </c>
      <c r="Y220" s="52">
        <v>0</v>
      </c>
    </row>
    <row r="221" spans="1:25" x14ac:dyDescent="0.25">
      <c r="A221" s="52">
        <v>2008</v>
      </c>
      <c r="B221" s="52" t="s">
        <v>103</v>
      </c>
      <c r="C221" s="52" t="s">
        <v>175</v>
      </c>
      <c r="D221" s="52">
        <v>27120</v>
      </c>
      <c r="E221" s="52">
        <v>21134</v>
      </c>
      <c r="F221" s="52">
        <v>27</v>
      </c>
      <c r="G221" s="52" t="s">
        <v>120</v>
      </c>
      <c r="H221" s="52">
        <v>4250</v>
      </c>
      <c r="I221" s="52" t="s">
        <v>91</v>
      </c>
      <c r="J221" s="52" t="s">
        <v>71</v>
      </c>
      <c r="K221" s="52">
        <v>0.526586</v>
      </c>
      <c r="L221" s="52">
        <v>1</v>
      </c>
      <c r="M221" s="52">
        <v>1</v>
      </c>
      <c r="N221" s="52"/>
      <c r="O221" s="52">
        <v>0</v>
      </c>
      <c r="P221" s="52">
        <v>0</v>
      </c>
      <c r="Q221" s="52">
        <v>21</v>
      </c>
      <c r="R221" s="52"/>
      <c r="S221" s="52">
        <v>0</v>
      </c>
      <c r="T221" s="52">
        <v>0</v>
      </c>
      <c r="U221" s="52">
        <v>310</v>
      </c>
      <c r="V221" s="52">
        <f t="shared" si="7"/>
        <v>2237.9904999999999</v>
      </c>
      <c r="W221" s="52">
        <f t="shared" si="8"/>
        <v>2237.9904999999999</v>
      </c>
      <c r="X221" s="52">
        <v>0</v>
      </c>
      <c r="Y221" s="52">
        <v>0</v>
      </c>
    </row>
    <row r="222" spans="1:25" x14ac:dyDescent="0.25">
      <c r="A222" s="52">
        <v>2008</v>
      </c>
      <c r="B222" s="52" t="s">
        <v>103</v>
      </c>
      <c r="C222" s="52" t="s">
        <v>175</v>
      </c>
      <c r="D222" s="52">
        <v>27120</v>
      </c>
      <c r="E222" s="52">
        <v>21134</v>
      </c>
      <c r="F222" s="52">
        <v>27</v>
      </c>
      <c r="G222" s="52" t="s">
        <v>120</v>
      </c>
      <c r="H222" s="52">
        <v>2237</v>
      </c>
      <c r="I222" s="52" t="s">
        <v>91</v>
      </c>
      <c r="J222" s="52" t="s">
        <v>71</v>
      </c>
      <c r="K222" s="52">
        <v>0.526586</v>
      </c>
      <c r="L222" s="52">
        <v>1</v>
      </c>
      <c r="M222" s="52">
        <v>1</v>
      </c>
      <c r="N222" s="52"/>
      <c r="O222" s="52">
        <v>0</v>
      </c>
      <c r="P222" s="52">
        <v>0</v>
      </c>
      <c r="Q222" s="52">
        <v>21</v>
      </c>
      <c r="R222" s="52"/>
      <c r="S222" s="52">
        <v>0</v>
      </c>
      <c r="T222" s="52">
        <v>0</v>
      </c>
      <c r="U222" s="52">
        <v>310</v>
      </c>
      <c r="V222" s="52">
        <f t="shared" si="7"/>
        <v>1177.972882</v>
      </c>
      <c r="W222" s="52">
        <f t="shared" si="8"/>
        <v>1177.972882</v>
      </c>
      <c r="X222" s="52">
        <v>0</v>
      </c>
      <c r="Y222" s="52">
        <v>0</v>
      </c>
    </row>
    <row r="223" spans="1:25" x14ac:dyDescent="0.25">
      <c r="A223" s="52">
        <v>2008</v>
      </c>
      <c r="B223" s="52" t="s">
        <v>103</v>
      </c>
      <c r="C223" s="52" t="s">
        <v>175</v>
      </c>
      <c r="D223" s="52">
        <v>27120</v>
      </c>
      <c r="E223" s="52">
        <v>21134</v>
      </c>
      <c r="F223" s="52">
        <v>27</v>
      </c>
      <c r="G223" s="52" t="s">
        <v>120</v>
      </c>
      <c r="H223" s="52">
        <v>2333</v>
      </c>
      <c r="I223" s="52" t="s">
        <v>91</v>
      </c>
      <c r="J223" s="52" t="s">
        <v>71</v>
      </c>
      <c r="K223" s="52">
        <v>0.526586</v>
      </c>
      <c r="L223" s="52">
        <v>1</v>
      </c>
      <c r="M223" s="52">
        <v>1</v>
      </c>
      <c r="N223" s="52"/>
      <c r="O223" s="52">
        <v>0</v>
      </c>
      <c r="P223" s="52">
        <v>0</v>
      </c>
      <c r="Q223" s="52">
        <v>21</v>
      </c>
      <c r="R223" s="52"/>
      <c r="S223" s="52">
        <v>0</v>
      </c>
      <c r="T223" s="52">
        <v>0</v>
      </c>
      <c r="U223" s="52">
        <v>310</v>
      </c>
      <c r="V223" s="52">
        <f t="shared" si="7"/>
        <v>1228.525138</v>
      </c>
      <c r="W223" s="52">
        <f t="shared" si="8"/>
        <v>1228.525138</v>
      </c>
      <c r="X223" s="52">
        <v>0</v>
      </c>
      <c r="Y223" s="52">
        <v>0</v>
      </c>
    </row>
    <row r="224" spans="1:25" x14ac:dyDescent="0.25">
      <c r="A224" s="52">
        <v>2008</v>
      </c>
      <c r="B224" s="52" t="s">
        <v>103</v>
      </c>
      <c r="C224" s="52" t="s">
        <v>175</v>
      </c>
      <c r="D224" s="52">
        <v>27120</v>
      </c>
      <c r="E224" s="52">
        <v>21134</v>
      </c>
      <c r="F224" s="52">
        <v>27</v>
      </c>
      <c r="G224" s="52" t="s">
        <v>120</v>
      </c>
      <c r="H224" s="52">
        <v>993</v>
      </c>
      <c r="I224" s="52" t="s">
        <v>91</v>
      </c>
      <c r="J224" s="52" t="s">
        <v>71</v>
      </c>
      <c r="K224" s="52">
        <v>0.526586</v>
      </c>
      <c r="L224" s="52">
        <v>1</v>
      </c>
      <c r="M224" s="52">
        <v>1</v>
      </c>
      <c r="N224" s="52"/>
      <c r="O224" s="52">
        <v>0</v>
      </c>
      <c r="P224" s="52">
        <v>0</v>
      </c>
      <c r="Q224" s="52">
        <v>21</v>
      </c>
      <c r="R224" s="52"/>
      <c r="S224" s="52">
        <v>0</v>
      </c>
      <c r="T224" s="52">
        <v>0</v>
      </c>
      <c r="U224" s="52">
        <v>310</v>
      </c>
      <c r="V224" s="52">
        <f t="shared" si="7"/>
        <v>522.89989800000001</v>
      </c>
      <c r="W224" s="52">
        <f t="shared" si="8"/>
        <v>522.89989800000001</v>
      </c>
      <c r="X224" s="52">
        <v>0</v>
      </c>
      <c r="Y224" s="52">
        <v>0</v>
      </c>
    </row>
    <row r="225" spans="1:25" x14ac:dyDescent="0.25">
      <c r="A225" s="52">
        <v>2008</v>
      </c>
      <c r="B225" s="52" t="s">
        <v>103</v>
      </c>
      <c r="C225" s="52" t="s">
        <v>175</v>
      </c>
      <c r="D225" s="52">
        <v>27120</v>
      </c>
      <c r="E225" s="52">
        <v>21134</v>
      </c>
      <c r="F225" s="52">
        <v>27</v>
      </c>
      <c r="G225" s="52" t="s">
        <v>120</v>
      </c>
      <c r="H225" s="52">
        <v>6829</v>
      </c>
      <c r="I225" s="52" t="s">
        <v>91</v>
      </c>
      <c r="J225" s="52" t="s">
        <v>71</v>
      </c>
      <c r="K225" s="52">
        <v>0.526586</v>
      </c>
      <c r="L225" s="52">
        <v>1</v>
      </c>
      <c r="M225" s="52">
        <v>1</v>
      </c>
      <c r="N225" s="52"/>
      <c r="O225" s="52">
        <v>0</v>
      </c>
      <c r="P225" s="52">
        <v>0</v>
      </c>
      <c r="Q225" s="52">
        <v>21</v>
      </c>
      <c r="R225" s="52"/>
      <c r="S225" s="52">
        <v>0</v>
      </c>
      <c r="T225" s="52">
        <v>0</v>
      </c>
      <c r="U225" s="52">
        <v>310</v>
      </c>
      <c r="V225" s="52">
        <f t="shared" si="7"/>
        <v>3596.0557939999999</v>
      </c>
      <c r="W225" s="52">
        <f t="shared" si="8"/>
        <v>3596.0557939999999</v>
      </c>
      <c r="X225" s="52">
        <v>0</v>
      </c>
      <c r="Y225" s="52">
        <v>0</v>
      </c>
    </row>
    <row r="226" spans="1:25" x14ac:dyDescent="0.25">
      <c r="A226" s="52">
        <v>2008</v>
      </c>
      <c r="B226" s="52" t="s">
        <v>103</v>
      </c>
      <c r="C226" s="52" t="s">
        <v>175</v>
      </c>
      <c r="D226" s="52">
        <v>27120</v>
      </c>
      <c r="E226" s="52">
        <v>21134</v>
      </c>
      <c r="F226" s="52">
        <v>27</v>
      </c>
      <c r="G226" s="52" t="s">
        <v>120</v>
      </c>
      <c r="H226" s="52">
        <v>697</v>
      </c>
      <c r="I226" s="52" t="s">
        <v>91</v>
      </c>
      <c r="J226" s="52" t="s">
        <v>71</v>
      </c>
      <c r="K226" s="52">
        <v>0.526586</v>
      </c>
      <c r="L226" s="52">
        <v>1</v>
      </c>
      <c r="M226" s="52">
        <v>1</v>
      </c>
      <c r="N226" s="52"/>
      <c r="O226" s="52">
        <v>0</v>
      </c>
      <c r="P226" s="52">
        <v>0</v>
      </c>
      <c r="Q226" s="52">
        <v>21</v>
      </c>
      <c r="R226" s="52"/>
      <c r="S226" s="52">
        <v>0</v>
      </c>
      <c r="T226" s="52">
        <v>0</v>
      </c>
      <c r="U226" s="52">
        <v>310</v>
      </c>
      <c r="V226" s="52">
        <f t="shared" si="7"/>
        <v>367.03044199999999</v>
      </c>
      <c r="W226" s="52">
        <f t="shared" si="8"/>
        <v>367.03044199999999</v>
      </c>
      <c r="X226" s="52">
        <v>0</v>
      </c>
      <c r="Y226" s="52">
        <v>0</v>
      </c>
    </row>
    <row r="227" spans="1:25" x14ac:dyDescent="0.25">
      <c r="A227" s="52">
        <v>2008</v>
      </c>
      <c r="B227" s="52" t="s">
        <v>103</v>
      </c>
      <c r="C227" s="52" t="s">
        <v>175</v>
      </c>
      <c r="D227" s="52">
        <v>27120</v>
      </c>
      <c r="E227" s="52">
        <v>21134</v>
      </c>
      <c r="F227" s="52">
        <v>27</v>
      </c>
      <c r="G227" s="52" t="s">
        <v>120</v>
      </c>
      <c r="H227" s="52">
        <v>723</v>
      </c>
      <c r="I227" s="52" t="s">
        <v>91</v>
      </c>
      <c r="J227" s="52" t="s">
        <v>71</v>
      </c>
      <c r="K227" s="52">
        <v>0.526586</v>
      </c>
      <c r="L227" s="52">
        <v>1</v>
      </c>
      <c r="M227" s="52">
        <v>1</v>
      </c>
      <c r="N227" s="52"/>
      <c r="O227" s="52">
        <v>0</v>
      </c>
      <c r="P227" s="52">
        <v>0</v>
      </c>
      <c r="Q227" s="52">
        <v>21</v>
      </c>
      <c r="R227" s="52"/>
      <c r="S227" s="52">
        <v>0</v>
      </c>
      <c r="T227" s="52">
        <v>0</v>
      </c>
      <c r="U227" s="52">
        <v>310</v>
      </c>
      <c r="V227" s="52">
        <f t="shared" si="7"/>
        <v>380.721678</v>
      </c>
      <c r="W227" s="52">
        <f t="shared" si="8"/>
        <v>380.721678</v>
      </c>
      <c r="X227" s="52">
        <v>0</v>
      </c>
      <c r="Y227" s="52">
        <v>0</v>
      </c>
    </row>
    <row r="228" spans="1:25" x14ac:dyDescent="0.25">
      <c r="A228" s="52">
        <v>2008</v>
      </c>
      <c r="B228" s="52" t="s">
        <v>103</v>
      </c>
      <c r="C228" s="52" t="s">
        <v>175</v>
      </c>
      <c r="D228" s="52">
        <v>27120</v>
      </c>
      <c r="E228" s="52">
        <v>21134</v>
      </c>
      <c r="F228" s="52">
        <v>27</v>
      </c>
      <c r="G228" s="52" t="s">
        <v>120</v>
      </c>
      <c r="H228" s="52">
        <v>805</v>
      </c>
      <c r="I228" s="52" t="s">
        <v>91</v>
      </c>
      <c r="J228" s="52" t="s">
        <v>71</v>
      </c>
      <c r="K228" s="52">
        <v>0.526586</v>
      </c>
      <c r="L228" s="52">
        <v>1</v>
      </c>
      <c r="M228" s="52">
        <v>1</v>
      </c>
      <c r="N228" s="52"/>
      <c r="O228" s="52">
        <v>0</v>
      </c>
      <c r="P228" s="52">
        <v>0</v>
      </c>
      <c r="Q228" s="52">
        <v>21</v>
      </c>
      <c r="R228" s="52"/>
      <c r="S228" s="52">
        <v>0</v>
      </c>
      <c r="T228" s="52">
        <v>0</v>
      </c>
      <c r="U228" s="52">
        <v>310</v>
      </c>
      <c r="V228" s="52">
        <f t="shared" si="7"/>
        <v>423.90172999999999</v>
      </c>
      <c r="W228" s="52">
        <f t="shared" si="8"/>
        <v>423.90172999999999</v>
      </c>
      <c r="X228" s="52">
        <v>0</v>
      </c>
      <c r="Y228" s="52">
        <v>0</v>
      </c>
    </row>
    <row r="229" spans="1:25" x14ac:dyDescent="0.25">
      <c r="A229" s="52">
        <v>2008</v>
      </c>
      <c r="B229" s="52" t="s">
        <v>103</v>
      </c>
      <c r="C229" s="52" t="s">
        <v>175</v>
      </c>
      <c r="D229" s="52">
        <v>27120</v>
      </c>
      <c r="E229" s="52">
        <v>21134</v>
      </c>
      <c r="F229" s="52">
        <v>27</v>
      </c>
      <c r="G229" s="52" t="s">
        <v>120</v>
      </c>
      <c r="H229" s="52">
        <v>350</v>
      </c>
      <c r="I229" s="52" t="s">
        <v>91</v>
      </c>
      <c r="J229" s="52" t="s">
        <v>71</v>
      </c>
      <c r="K229" s="52">
        <v>0.526586</v>
      </c>
      <c r="L229" s="52">
        <v>1</v>
      </c>
      <c r="M229" s="52">
        <v>1</v>
      </c>
      <c r="N229" s="52"/>
      <c r="O229" s="52">
        <v>0</v>
      </c>
      <c r="P229" s="52">
        <v>0</v>
      </c>
      <c r="Q229" s="52">
        <v>21</v>
      </c>
      <c r="R229" s="52"/>
      <c r="S229" s="52">
        <v>0</v>
      </c>
      <c r="T229" s="52">
        <v>0</v>
      </c>
      <c r="U229" s="52">
        <v>310</v>
      </c>
      <c r="V229" s="52">
        <f t="shared" si="7"/>
        <v>184.30510000000001</v>
      </c>
      <c r="W229" s="52">
        <f t="shared" si="8"/>
        <v>184.30510000000001</v>
      </c>
      <c r="X229" s="52">
        <v>0</v>
      </c>
      <c r="Y229" s="52">
        <v>0</v>
      </c>
    </row>
    <row r="230" spans="1:25" x14ac:dyDescent="0.25">
      <c r="A230" s="52">
        <v>2008</v>
      </c>
      <c r="B230" s="52" t="s">
        <v>103</v>
      </c>
      <c r="C230" s="52" t="s">
        <v>175</v>
      </c>
      <c r="D230" s="52">
        <v>27120</v>
      </c>
      <c r="E230" s="52">
        <v>21134</v>
      </c>
      <c r="F230" s="52">
        <v>27</v>
      </c>
      <c r="G230" s="52" t="s">
        <v>120</v>
      </c>
      <c r="H230" s="52">
        <v>409</v>
      </c>
      <c r="I230" s="52" t="s">
        <v>91</v>
      </c>
      <c r="J230" s="52" t="s">
        <v>71</v>
      </c>
      <c r="K230" s="52">
        <v>0.526586</v>
      </c>
      <c r="L230" s="52">
        <v>1</v>
      </c>
      <c r="M230" s="52">
        <v>1</v>
      </c>
      <c r="N230" s="52"/>
      <c r="O230" s="52">
        <v>0</v>
      </c>
      <c r="P230" s="52">
        <v>0</v>
      </c>
      <c r="Q230" s="52">
        <v>21</v>
      </c>
      <c r="R230" s="52"/>
      <c r="S230" s="52">
        <v>0</v>
      </c>
      <c r="T230" s="52">
        <v>0</v>
      </c>
      <c r="U230" s="52">
        <v>310</v>
      </c>
      <c r="V230" s="52">
        <f t="shared" si="7"/>
        <v>215.37367399999999</v>
      </c>
      <c r="W230" s="52">
        <f t="shared" si="8"/>
        <v>215.37367399999999</v>
      </c>
      <c r="X230" s="52">
        <v>0</v>
      </c>
      <c r="Y230" s="52">
        <v>0</v>
      </c>
    </row>
    <row r="231" spans="1:25" x14ac:dyDescent="0.25">
      <c r="A231" s="52">
        <v>2008</v>
      </c>
      <c r="B231" s="52" t="s">
        <v>103</v>
      </c>
      <c r="C231" s="52" t="s">
        <v>175</v>
      </c>
      <c r="D231" s="52">
        <v>27120</v>
      </c>
      <c r="E231" s="52">
        <v>21134</v>
      </c>
      <c r="F231" s="52">
        <v>27</v>
      </c>
      <c r="G231" s="52" t="s">
        <v>120</v>
      </c>
      <c r="H231" s="52">
        <v>2069</v>
      </c>
      <c r="I231" s="52" t="s">
        <v>91</v>
      </c>
      <c r="J231" s="52" t="s">
        <v>71</v>
      </c>
      <c r="K231" s="52">
        <v>0.526586</v>
      </c>
      <c r="L231" s="52">
        <v>1</v>
      </c>
      <c r="M231" s="52">
        <v>1</v>
      </c>
      <c r="N231" s="52"/>
      <c r="O231" s="52">
        <v>0</v>
      </c>
      <c r="P231" s="52">
        <v>0</v>
      </c>
      <c r="Q231" s="52">
        <v>21</v>
      </c>
      <c r="R231" s="52"/>
      <c r="S231" s="52">
        <v>0</v>
      </c>
      <c r="T231" s="52">
        <v>0</v>
      </c>
      <c r="U231" s="52">
        <v>310</v>
      </c>
      <c r="V231" s="52">
        <f t="shared" si="7"/>
        <v>1089.5064339999999</v>
      </c>
      <c r="W231" s="52">
        <f t="shared" si="8"/>
        <v>1089.5064339999999</v>
      </c>
      <c r="X231" s="52">
        <v>0</v>
      </c>
      <c r="Y231" s="52">
        <v>0</v>
      </c>
    </row>
    <row r="232" spans="1:25" x14ac:dyDescent="0.25">
      <c r="A232" s="52">
        <v>2008</v>
      </c>
      <c r="B232" s="52" t="s">
        <v>103</v>
      </c>
      <c r="C232" s="52" t="s">
        <v>175</v>
      </c>
      <c r="D232" s="52">
        <v>27120</v>
      </c>
      <c r="E232" s="52">
        <v>21134</v>
      </c>
      <c r="F232" s="52">
        <v>27</v>
      </c>
      <c r="G232" s="52" t="s">
        <v>120</v>
      </c>
      <c r="H232" s="52">
        <v>14465</v>
      </c>
      <c r="I232" s="52" t="s">
        <v>91</v>
      </c>
      <c r="J232" s="52" t="s">
        <v>71</v>
      </c>
      <c r="K232" s="52">
        <v>0.526586</v>
      </c>
      <c r="L232" s="52">
        <v>1</v>
      </c>
      <c r="M232" s="52">
        <v>1</v>
      </c>
      <c r="N232" s="52"/>
      <c r="O232" s="52">
        <v>0</v>
      </c>
      <c r="P232" s="52">
        <v>0</v>
      </c>
      <c r="Q232" s="52">
        <v>21</v>
      </c>
      <c r="R232" s="52"/>
      <c r="S232" s="52">
        <v>0</v>
      </c>
      <c r="T232" s="52">
        <v>0</v>
      </c>
      <c r="U232" s="52">
        <v>310</v>
      </c>
      <c r="V232" s="52">
        <f t="shared" si="7"/>
        <v>7617.0664900000002</v>
      </c>
      <c r="W232" s="52">
        <f t="shared" si="8"/>
        <v>7617.0664900000002</v>
      </c>
      <c r="X232" s="52">
        <v>0</v>
      </c>
      <c r="Y232" s="52">
        <v>0</v>
      </c>
    </row>
    <row r="233" spans="1:25" x14ac:dyDescent="0.25">
      <c r="A233" s="52">
        <v>2008</v>
      </c>
      <c r="B233" s="52" t="s">
        <v>103</v>
      </c>
      <c r="C233" s="52" t="s">
        <v>175</v>
      </c>
      <c r="D233" s="52">
        <v>27120</v>
      </c>
      <c r="E233" s="52">
        <v>21134</v>
      </c>
      <c r="F233" s="52">
        <v>27</v>
      </c>
      <c r="G233" s="52" t="s">
        <v>120</v>
      </c>
      <c r="H233" s="52">
        <v>5132</v>
      </c>
      <c r="I233" s="52" t="s">
        <v>91</v>
      </c>
      <c r="J233" s="52" t="s">
        <v>71</v>
      </c>
      <c r="K233" s="52">
        <v>0.526586</v>
      </c>
      <c r="L233" s="52">
        <v>1</v>
      </c>
      <c r="M233" s="52">
        <v>1</v>
      </c>
      <c r="N233" s="52"/>
      <c r="O233" s="52">
        <v>0</v>
      </c>
      <c r="P233" s="52">
        <v>0</v>
      </c>
      <c r="Q233" s="52">
        <v>21</v>
      </c>
      <c r="R233" s="52"/>
      <c r="S233" s="52">
        <v>0</v>
      </c>
      <c r="T233" s="52">
        <v>0</v>
      </c>
      <c r="U233" s="52">
        <v>310</v>
      </c>
      <c r="V233" s="52">
        <f t="shared" si="7"/>
        <v>2702.4393519999999</v>
      </c>
      <c r="W233" s="52">
        <f t="shared" si="8"/>
        <v>2702.4393519999999</v>
      </c>
      <c r="X233" s="52">
        <v>0</v>
      </c>
      <c r="Y233" s="52">
        <v>0</v>
      </c>
    </row>
    <row r="234" spans="1:25" x14ac:dyDescent="0.25">
      <c r="A234" s="52">
        <v>2008</v>
      </c>
      <c r="B234" s="52" t="s">
        <v>103</v>
      </c>
      <c r="C234" s="52" t="s">
        <v>175</v>
      </c>
      <c r="D234" s="52">
        <v>27120</v>
      </c>
      <c r="E234" s="52">
        <v>21134</v>
      </c>
      <c r="F234" s="52">
        <v>27</v>
      </c>
      <c r="G234" s="52" t="s">
        <v>120</v>
      </c>
      <c r="H234" s="52">
        <v>1117</v>
      </c>
      <c r="I234" s="52" t="s">
        <v>91</v>
      </c>
      <c r="J234" s="52" t="s">
        <v>71</v>
      </c>
      <c r="K234" s="52">
        <v>0.526586</v>
      </c>
      <c r="L234" s="52">
        <v>1</v>
      </c>
      <c r="M234" s="52">
        <v>1</v>
      </c>
      <c r="N234" s="52"/>
      <c r="O234" s="52">
        <v>0</v>
      </c>
      <c r="P234" s="52">
        <v>0</v>
      </c>
      <c r="Q234" s="52">
        <v>21</v>
      </c>
      <c r="R234" s="52"/>
      <c r="S234" s="52">
        <v>0</v>
      </c>
      <c r="T234" s="52">
        <v>0</v>
      </c>
      <c r="U234" s="52">
        <v>310</v>
      </c>
      <c r="V234" s="52">
        <f t="shared" si="7"/>
        <v>588.19656199999997</v>
      </c>
      <c r="W234" s="52">
        <f t="shared" si="8"/>
        <v>588.19656199999997</v>
      </c>
      <c r="X234" s="52">
        <v>0</v>
      </c>
      <c r="Y234" s="52">
        <v>0</v>
      </c>
    </row>
    <row r="235" spans="1:25" x14ac:dyDescent="0.25">
      <c r="A235" s="52">
        <v>2008</v>
      </c>
      <c r="B235" s="52" t="s">
        <v>103</v>
      </c>
      <c r="C235" s="52" t="s">
        <v>175</v>
      </c>
      <c r="D235" s="52">
        <v>27120</v>
      </c>
      <c r="E235" s="52">
        <v>21134</v>
      </c>
      <c r="F235" s="52">
        <v>27</v>
      </c>
      <c r="G235" s="52" t="s">
        <v>120</v>
      </c>
      <c r="H235" s="52">
        <v>1210</v>
      </c>
      <c r="I235" s="52" t="s">
        <v>91</v>
      </c>
      <c r="J235" s="52" t="s">
        <v>71</v>
      </c>
      <c r="K235" s="52">
        <v>0.526586</v>
      </c>
      <c r="L235" s="52">
        <v>1</v>
      </c>
      <c r="M235" s="52">
        <v>1</v>
      </c>
      <c r="N235" s="52"/>
      <c r="O235" s="52">
        <v>0</v>
      </c>
      <c r="P235" s="52">
        <v>0</v>
      </c>
      <c r="Q235" s="52">
        <v>21</v>
      </c>
      <c r="R235" s="52"/>
      <c r="S235" s="52">
        <v>0</v>
      </c>
      <c r="T235" s="52">
        <v>0</v>
      </c>
      <c r="U235" s="52">
        <v>310</v>
      </c>
      <c r="V235" s="52">
        <f t="shared" si="7"/>
        <v>637.16905999999994</v>
      </c>
      <c r="W235" s="52">
        <f t="shared" si="8"/>
        <v>637.16905999999994</v>
      </c>
      <c r="X235" s="52">
        <v>0</v>
      </c>
      <c r="Y235" s="52">
        <v>0</v>
      </c>
    </row>
    <row r="236" spans="1:25" x14ac:dyDescent="0.25">
      <c r="A236" s="52">
        <v>2008</v>
      </c>
      <c r="B236" s="52" t="s">
        <v>103</v>
      </c>
      <c r="C236" s="52" t="s">
        <v>175</v>
      </c>
      <c r="D236" s="52">
        <v>27120</v>
      </c>
      <c r="E236" s="52">
        <v>21134</v>
      </c>
      <c r="F236" s="52">
        <v>27</v>
      </c>
      <c r="G236" s="52" t="s">
        <v>120</v>
      </c>
      <c r="H236" s="52">
        <v>163</v>
      </c>
      <c r="I236" s="52" t="s">
        <v>91</v>
      </c>
      <c r="J236" s="52" t="s">
        <v>71</v>
      </c>
      <c r="K236" s="52">
        <v>0.526586</v>
      </c>
      <c r="L236" s="52">
        <v>1</v>
      </c>
      <c r="M236" s="52">
        <v>1</v>
      </c>
      <c r="N236" s="52"/>
      <c r="O236" s="52">
        <v>0</v>
      </c>
      <c r="P236" s="52">
        <v>0</v>
      </c>
      <c r="Q236" s="52">
        <v>21</v>
      </c>
      <c r="R236" s="52"/>
      <c r="S236" s="52">
        <v>0</v>
      </c>
      <c r="T236" s="52">
        <v>0</v>
      </c>
      <c r="U236" s="52">
        <v>310</v>
      </c>
      <c r="V236" s="52">
        <f t="shared" si="7"/>
        <v>85.833517999999998</v>
      </c>
      <c r="W236" s="52">
        <f t="shared" si="8"/>
        <v>85.833517999999998</v>
      </c>
      <c r="X236" s="52">
        <v>0</v>
      </c>
      <c r="Y236" s="52">
        <v>0</v>
      </c>
    </row>
    <row r="237" spans="1:25" x14ac:dyDescent="0.25">
      <c r="A237" s="52">
        <v>2008</v>
      </c>
      <c r="B237" s="52" t="s">
        <v>103</v>
      </c>
      <c r="C237" s="52" t="s">
        <v>175</v>
      </c>
      <c r="D237" s="52">
        <v>27120</v>
      </c>
      <c r="E237" s="52">
        <v>21134</v>
      </c>
      <c r="F237" s="52">
        <v>27</v>
      </c>
      <c r="G237" s="52" t="s">
        <v>120</v>
      </c>
      <c r="H237" s="52">
        <v>12519.968699999999</v>
      </c>
      <c r="I237" s="52" t="s">
        <v>91</v>
      </c>
      <c r="J237" s="52" t="s">
        <v>71</v>
      </c>
      <c r="K237" s="52">
        <v>0.526586</v>
      </c>
      <c r="L237" s="52">
        <v>1</v>
      </c>
      <c r="M237" s="52">
        <v>1</v>
      </c>
      <c r="N237" s="52"/>
      <c r="O237" s="52">
        <v>0</v>
      </c>
      <c r="P237" s="52">
        <v>0</v>
      </c>
      <c r="Q237" s="52">
        <v>21</v>
      </c>
      <c r="R237" s="52"/>
      <c r="S237" s="52">
        <v>0</v>
      </c>
      <c r="T237" s="52">
        <v>0</v>
      </c>
      <c r="U237" s="52">
        <v>310</v>
      </c>
      <c r="V237" s="52">
        <f t="shared" si="7"/>
        <v>6592.8402378581995</v>
      </c>
      <c r="W237" s="52">
        <f t="shared" si="8"/>
        <v>6592.8402378581995</v>
      </c>
      <c r="X237" s="52">
        <v>0</v>
      </c>
      <c r="Y237" s="52">
        <v>0</v>
      </c>
    </row>
    <row r="238" spans="1:25" x14ac:dyDescent="0.25">
      <c r="A238" s="52">
        <v>2008</v>
      </c>
      <c r="B238" s="52" t="s">
        <v>103</v>
      </c>
      <c r="C238" s="52" t="s">
        <v>175</v>
      </c>
      <c r="D238" s="52">
        <v>27120</v>
      </c>
      <c r="E238" s="52">
        <v>21134</v>
      </c>
      <c r="F238" s="52">
        <v>27</v>
      </c>
      <c r="G238" s="52" t="s">
        <v>120</v>
      </c>
      <c r="H238" s="52">
        <v>15013</v>
      </c>
      <c r="I238" s="52" t="s">
        <v>91</v>
      </c>
      <c r="J238" s="52" t="s">
        <v>71</v>
      </c>
      <c r="K238" s="52">
        <v>0.526586</v>
      </c>
      <c r="L238" s="52">
        <v>1</v>
      </c>
      <c r="M238" s="52">
        <v>1</v>
      </c>
      <c r="N238" s="52"/>
      <c r="O238" s="52">
        <v>0</v>
      </c>
      <c r="P238" s="52">
        <v>0</v>
      </c>
      <c r="Q238" s="52">
        <v>21</v>
      </c>
      <c r="R238" s="52"/>
      <c r="S238" s="52">
        <v>0</v>
      </c>
      <c r="T238" s="52">
        <v>0</v>
      </c>
      <c r="U238" s="52">
        <v>310</v>
      </c>
      <c r="V238" s="52">
        <f t="shared" si="7"/>
        <v>7905.6356180000002</v>
      </c>
      <c r="W238" s="52">
        <f t="shared" si="8"/>
        <v>7905.6356180000002</v>
      </c>
      <c r="X238" s="52">
        <v>0</v>
      </c>
      <c r="Y238" s="52">
        <v>0</v>
      </c>
    </row>
    <row r="239" spans="1:25" x14ac:dyDescent="0.25">
      <c r="A239" s="52">
        <v>2008</v>
      </c>
      <c r="B239" s="52" t="s">
        <v>103</v>
      </c>
      <c r="C239" s="52" t="s">
        <v>175</v>
      </c>
      <c r="D239" s="52">
        <v>27120</v>
      </c>
      <c r="E239" s="52">
        <v>21134</v>
      </c>
      <c r="F239" s="52">
        <v>27</v>
      </c>
      <c r="G239" s="52" t="s">
        <v>120</v>
      </c>
      <c r="H239" s="52">
        <v>109</v>
      </c>
      <c r="I239" s="52" t="s">
        <v>91</v>
      </c>
      <c r="J239" s="52" t="s">
        <v>71</v>
      </c>
      <c r="K239" s="52">
        <v>0.526586</v>
      </c>
      <c r="L239" s="52">
        <v>1</v>
      </c>
      <c r="M239" s="52">
        <v>1</v>
      </c>
      <c r="N239" s="52"/>
      <c r="O239" s="52">
        <v>0</v>
      </c>
      <c r="P239" s="52">
        <v>0</v>
      </c>
      <c r="Q239" s="52">
        <v>21</v>
      </c>
      <c r="R239" s="52"/>
      <c r="S239" s="52">
        <v>0</v>
      </c>
      <c r="T239" s="52">
        <v>0</v>
      </c>
      <c r="U239" s="52">
        <v>310</v>
      </c>
      <c r="V239" s="52">
        <f t="shared" si="7"/>
        <v>57.397874000000002</v>
      </c>
      <c r="W239" s="52">
        <f t="shared" si="8"/>
        <v>57.397874000000002</v>
      </c>
      <c r="X239" s="52">
        <v>0</v>
      </c>
      <c r="Y239" s="52">
        <v>0</v>
      </c>
    </row>
    <row r="240" spans="1:25" x14ac:dyDescent="0.25">
      <c r="A240" s="52">
        <v>2008</v>
      </c>
      <c r="B240" s="52" t="s">
        <v>103</v>
      </c>
      <c r="C240" s="52" t="s">
        <v>175</v>
      </c>
      <c r="D240" s="52">
        <v>27120</v>
      </c>
      <c r="E240" s="52">
        <v>21134</v>
      </c>
      <c r="F240" s="52">
        <v>27</v>
      </c>
      <c r="G240" s="52" t="s">
        <v>120</v>
      </c>
      <c r="H240" s="52">
        <v>3475</v>
      </c>
      <c r="I240" s="52" t="s">
        <v>91</v>
      </c>
      <c r="J240" s="52" t="s">
        <v>71</v>
      </c>
      <c r="K240" s="52">
        <v>0.526586</v>
      </c>
      <c r="L240" s="52">
        <v>1</v>
      </c>
      <c r="M240" s="52">
        <v>1</v>
      </c>
      <c r="N240" s="52"/>
      <c r="O240" s="52">
        <v>0</v>
      </c>
      <c r="P240" s="52">
        <v>0</v>
      </c>
      <c r="Q240" s="52">
        <v>21</v>
      </c>
      <c r="R240" s="52"/>
      <c r="S240" s="52">
        <v>0</v>
      </c>
      <c r="T240" s="52">
        <v>0</v>
      </c>
      <c r="U240" s="52">
        <v>310</v>
      </c>
      <c r="V240" s="52">
        <f t="shared" si="7"/>
        <v>1829.88635</v>
      </c>
      <c r="W240" s="52">
        <f t="shared" si="8"/>
        <v>1829.88635</v>
      </c>
      <c r="X240" s="52">
        <v>0</v>
      </c>
      <c r="Y240" s="52">
        <v>0</v>
      </c>
    </row>
    <row r="241" spans="1:25" x14ac:dyDescent="0.25">
      <c r="A241" s="52">
        <v>2008</v>
      </c>
      <c r="B241" s="52" t="s">
        <v>103</v>
      </c>
      <c r="C241" s="52" t="s">
        <v>175</v>
      </c>
      <c r="D241" s="52">
        <v>27120</v>
      </c>
      <c r="E241" s="52">
        <v>21134</v>
      </c>
      <c r="F241" s="52">
        <v>27</v>
      </c>
      <c r="G241" s="52" t="s">
        <v>120</v>
      </c>
      <c r="H241" s="52">
        <v>329</v>
      </c>
      <c r="I241" s="52" t="s">
        <v>91</v>
      </c>
      <c r="J241" s="52" t="s">
        <v>71</v>
      </c>
      <c r="K241" s="52">
        <v>0.526586</v>
      </c>
      <c r="L241" s="52">
        <v>1</v>
      </c>
      <c r="M241" s="52">
        <v>1</v>
      </c>
      <c r="N241" s="52"/>
      <c r="O241" s="52">
        <v>0</v>
      </c>
      <c r="P241" s="52">
        <v>0</v>
      </c>
      <c r="Q241" s="52">
        <v>21</v>
      </c>
      <c r="R241" s="52"/>
      <c r="S241" s="52">
        <v>0</v>
      </c>
      <c r="T241" s="52">
        <v>0</v>
      </c>
      <c r="U241" s="52">
        <v>310</v>
      </c>
      <c r="V241" s="52">
        <f t="shared" si="7"/>
        <v>173.24679399999999</v>
      </c>
      <c r="W241" s="52">
        <f t="shared" si="8"/>
        <v>173.24679399999999</v>
      </c>
      <c r="X241" s="52">
        <v>0</v>
      </c>
      <c r="Y241" s="52">
        <v>0</v>
      </c>
    </row>
    <row r="242" spans="1:25" x14ac:dyDescent="0.25">
      <c r="A242" s="52">
        <v>2008</v>
      </c>
      <c r="B242" s="52" t="s">
        <v>103</v>
      </c>
      <c r="C242" s="52" t="s">
        <v>175</v>
      </c>
      <c r="D242" s="52">
        <v>27120</v>
      </c>
      <c r="E242" s="52">
        <v>21134</v>
      </c>
      <c r="F242" s="52">
        <v>27</v>
      </c>
      <c r="G242" s="52" t="s">
        <v>120</v>
      </c>
      <c r="H242" s="52">
        <v>4017.6</v>
      </c>
      <c r="I242" s="52" t="s">
        <v>91</v>
      </c>
      <c r="J242" s="52" t="s">
        <v>71</v>
      </c>
      <c r="K242" s="52">
        <v>0.526586</v>
      </c>
      <c r="L242" s="52">
        <v>1</v>
      </c>
      <c r="M242" s="52">
        <v>1</v>
      </c>
      <c r="N242" s="52"/>
      <c r="O242" s="52">
        <v>0</v>
      </c>
      <c r="P242" s="52">
        <v>0</v>
      </c>
      <c r="Q242" s="52">
        <v>21</v>
      </c>
      <c r="R242" s="52"/>
      <c r="S242" s="52">
        <v>0</v>
      </c>
      <c r="T242" s="52">
        <v>0</v>
      </c>
      <c r="U242" s="52">
        <v>310</v>
      </c>
      <c r="V242" s="52">
        <f t="shared" si="7"/>
        <v>2115.6119135999998</v>
      </c>
      <c r="W242" s="52">
        <f t="shared" si="8"/>
        <v>2115.6119135999998</v>
      </c>
      <c r="X242" s="52">
        <v>0</v>
      </c>
      <c r="Y242" s="52">
        <v>0</v>
      </c>
    </row>
    <row r="243" spans="1:25" x14ac:dyDescent="0.25">
      <c r="A243" s="52">
        <v>2008</v>
      </c>
      <c r="B243" s="52" t="s">
        <v>103</v>
      </c>
      <c r="C243" s="52" t="s">
        <v>175</v>
      </c>
      <c r="D243" s="52">
        <v>27120</v>
      </c>
      <c r="E243" s="52">
        <v>21134</v>
      </c>
      <c r="F243" s="52">
        <v>27</v>
      </c>
      <c r="G243" s="52" t="s">
        <v>120</v>
      </c>
      <c r="H243" s="52">
        <v>1234.3226</v>
      </c>
      <c r="I243" s="52" t="s">
        <v>91</v>
      </c>
      <c r="J243" s="52" t="s">
        <v>71</v>
      </c>
      <c r="K243" s="52">
        <v>0.526586</v>
      </c>
      <c r="L243" s="52">
        <v>1</v>
      </c>
      <c r="M243" s="52">
        <v>1</v>
      </c>
      <c r="N243" s="52"/>
      <c r="O243" s="52">
        <v>0</v>
      </c>
      <c r="P243" s="52">
        <v>0</v>
      </c>
      <c r="Q243" s="52">
        <v>21</v>
      </c>
      <c r="R243" s="52"/>
      <c r="S243" s="52">
        <v>0</v>
      </c>
      <c r="T243" s="52">
        <v>0</v>
      </c>
      <c r="U243" s="52">
        <v>310</v>
      </c>
      <c r="V243" s="52">
        <f t="shared" si="7"/>
        <v>649.97700064360004</v>
      </c>
      <c r="W243" s="52">
        <f t="shared" si="8"/>
        <v>649.97700064360004</v>
      </c>
      <c r="X243" s="52">
        <v>0</v>
      </c>
      <c r="Y243" s="52">
        <v>0</v>
      </c>
    </row>
    <row r="244" spans="1:25" x14ac:dyDescent="0.25">
      <c r="A244" s="52">
        <v>2008</v>
      </c>
      <c r="B244" s="52" t="s">
        <v>103</v>
      </c>
      <c r="C244" s="52" t="s">
        <v>175</v>
      </c>
      <c r="D244" s="52">
        <v>27120</v>
      </c>
      <c r="E244" s="52">
        <v>21134</v>
      </c>
      <c r="F244" s="52">
        <v>27</v>
      </c>
      <c r="G244" s="52" t="s">
        <v>120</v>
      </c>
      <c r="H244" s="52">
        <v>1678.9854</v>
      </c>
      <c r="I244" s="52" t="s">
        <v>91</v>
      </c>
      <c r="J244" s="52" t="s">
        <v>71</v>
      </c>
      <c r="K244" s="52">
        <v>0.526586</v>
      </c>
      <c r="L244" s="52">
        <v>1</v>
      </c>
      <c r="M244" s="52">
        <v>1</v>
      </c>
      <c r="N244" s="52"/>
      <c r="O244" s="52">
        <v>0</v>
      </c>
      <c r="P244" s="52">
        <v>0</v>
      </c>
      <c r="Q244" s="52">
        <v>21</v>
      </c>
      <c r="R244" s="52"/>
      <c r="S244" s="52">
        <v>0</v>
      </c>
      <c r="T244" s="52">
        <v>0</v>
      </c>
      <c r="U244" s="52">
        <v>310</v>
      </c>
      <c r="V244" s="52">
        <f t="shared" si="7"/>
        <v>884.13020584440005</v>
      </c>
      <c r="W244" s="52">
        <f t="shared" si="8"/>
        <v>884.13020584440005</v>
      </c>
      <c r="X244" s="52">
        <v>0</v>
      </c>
      <c r="Y244" s="52">
        <v>0</v>
      </c>
    </row>
    <row r="245" spans="1:25" x14ac:dyDescent="0.25">
      <c r="A245" s="52">
        <v>2008</v>
      </c>
      <c r="B245" s="52" t="s">
        <v>103</v>
      </c>
      <c r="C245" s="52" t="s">
        <v>175</v>
      </c>
      <c r="D245" s="52">
        <v>27120</v>
      </c>
      <c r="E245" s="52">
        <v>21134</v>
      </c>
      <c r="F245" s="52">
        <v>27</v>
      </c>
      <c r="G245" s="52" t="s">
        <v>120</v>
      </c>
      <c r="H245" s="52">
        <v>6054.3038000000006</v>
      </c>
      <c r="I245" s="52" t="s">
        <v>91</v>
      </c>
      <c r="J245" s="52" t="s">
        <v>71</v>
      </c>
      <c r="K245" s="52">
        <v>0.526586</v>
      </c>
      <c r="L245" s="52">
        <v>1</v>
      </c>
      <c r="M245" s="52">
        <v>1</v>
      </c>
      <c r="N245" s="52"/>
      <c r="O245" s="52">
        <v>0</v>
      </c>
      <c r="P245" s="52">
        <v>0</v>
      </c>
      <c r="Q245" s="52">
        <v>21</v>
      </c>
      <c r="R245" s="52"/>
      <c r="S245" s="52">
        <v>0</v>
      </c>
      <c r="T245" s="52">
        <v>0</v>
      </c>
      <c r="U245" s="52">
        <v>310</v>
      </c>
      <c r="V245" s="52">
        <f t="shared" si="7"/>
        <v>3188.1116208268004</v>
      </c>
      <c r="W245" s="52">
        <f t="shared" si="8"/>
        <v>3188.1116208268004</v>
      </c>
      <c r="X245" s="52">
        <v>0</v>
      </c>
      <c r="Y245" s="52">
        <v>0</v>
      </c>
    </row>
    <row r="246" spans="1:25" x14ac:dyDescent="0.25">
      <c r="A246" s="52">
        <v>2008</v>
      </c>
      <c r="B246" s="52" t="s">
        <v>103</v>
      </c>
      <c r="C246" s="52" t="s">
        <v>175</v>
      </c>
      <c r="D246" s="52">
        <v>27120</v>
      </c>
      <c r="E246" s="52">
        <v>21134</v>
      </c>
      <c r="F246" s="52">
        <v>27</v>
      </c>
      <c r="G246" s="52" t="s">
        <v>120</v>
      </c>
      <c r="H246" s="52">
        <v>751.5</v>
      </c>
      <c r="I246" s="52" t="s">
        <v>91</v>
      </c>
      <c r="J246" s="52" t="s">
        <v>71</v>
      </c>
      <c r="K246" s="52">
        <v>0.526586</v>
      </c>
      <c r="L246" s="52">
        <v>1</v>
      </c>
      <c r="M246" s="52">
        <v>1</v>
      </c>
      <c r="N246" s="52"/>
      <c r="O246" s="52">
        <v>0</v>
      </c>
      <c r="P246" s="52">
        <v>0</v>
      </c>
      <c r="Q246" s="52">
        <v>21</v>
      </c>
      <c r="R246" s="52"/>
      <c r="S246" s="52">
        <v>0</v>
      </c>
      <c r="T246" s="52">
        <v>0</v>
      </c>
      <c r="U246" s="52">
        <v>310</v>
      </c>
      <c r="V246" s="52">
        <f t="shared" si="7"/>
        <v>395.72937899999999</v>
      </c>
      <c r="W246" s="52">
        <f t="shared" si="8"/>
        <v>395.72937899999999</v>
      </c>
      <c r="X246" s="52">
        <v>0</v>
      </c>
      <c r="Y246" s="52">
        <v>0</v>
      </c>
    </row>
    <row r="247" spans="1:25" x14ac:dyDescent="0.25">
      <c r="A247" s="52">
        <v>2008</v>
      </c>
      <c r="B247" s="52" t="s">
        <v>103</v>
      </c>
      <c r="C247" s="52" t="s">
        <v>175</v>
      </c>
      <c r="D247" s="52">
        <v>27120</v>
      </c>
      <c r="E247" s="52">
        <v>21134</v>
      </c>
      <c r="F247" s="52">
        <v>27</v>
      </c>
      <c r="G247" s="52" t="s">
        <v>120</v>
      </c>
      <c r="H247" s="52">
        <v>391665</v>
      </c>
      <c r="I247" s="52" t="s">
        <v>91</v>
      </c>
      <c r="J247" s="52" t="s">
        <v>71</v>
      </c>
      <c r="K247" s="52">
        <v>0.526586</v>
      </c>
      <c r="L247" s="52">
        <v>1</v>
      </c>
      <c r="M247" s="52">
        <v>1</v>
      </c>
      <c r="N247" s="52"/>
      <c r="O247" s="52">
        <v>0</v>
      </c>
      <c r="P247" s="52">
        <v>0</v>
      </c>
      <c r="Q247" s="52">
        <v>21</v>
      </c>
      <c r="R247" s="52"/>
      <c r="S247" s="52">
        <v>0</v>
      </c>
      <c r="T247" s="52">
        <v>0</v>
      </c>
      <c r="U247" s="52">
        <v>310</v>
      </c>
      <c r="V247" s="52">
        <f t="shared" si="7"/>
        <v>206245.30569000001</v>
      </c>
      <c r="W247" s="52">
        <f t="shared" si="8"/>
        <v>206245.30569000001</v>
      </c>
      <c r="X247" s="52">
        <v>0</v>
      </c>
      <c r="Y247" s="52">
        <v>0</v>
      </c>
    </row>
    <row r="248" spans="1:25" x14ac:dyDescent="0.25">
      <c r="A248" s="52">
        <v>2008</v>
      </c>
      <c r="B248" s="52" t="s">
        <v>103</v>
      </c>
      <c r="C248" s="52" t="s">
        <v>175</v>
      </c>
      <c r="D248" s="52">
        <v>27120</v>
      </c>
      <c r="E248" s="52">
        <v>21134</v>
      </c>
      <c r="F248" s="52">
        <v>27</v>
      </c>
      <c r="G248" s="52" t="s">
        <v>120</v>
      </c>
      <c r="H248" s="52">
        <v>1733.3600000000001</v>
      </c>
      <c r="I248" s="52" t="s">
        <v>91</v>
      </c>
      <c r="J248" s="52" t="s">
        <v>71</v>
      </c>
      <c r="K248" s="52">
        <v>0.526586</v>
      </c>
      <c r="L248" s="52">
        <v>1</v>
      </c>
      <c r="M248" s="52">
        <v>1</v>
      </c>
      <c r="N248" s="52"/>
      <c r="O248" s="52">
        <v>0</v>
      </c>
      <c r="P248" s="52">
        <v>0</v>
      </c>
      <c r="Q248" s="52">
        <v>21</v>
      </c>
      <c r="R248" s="52"/>
      <c r="S248" s="52">
        <v>0</v>
      </c>
      <c r="T248" s="52">
        <v>0</v>
      </c>
      <c r="U248" s="52">
        <v>310</v>
      </c>
      <c r="V248" s="52">
        <f t="shared" si="7"/>
        <v>912.76310896000007</v>
      </c>
      <c r="W248" s="52">
        <f t="shared" si="8"/>
        <v>912.76310896000007</v>
      </c>
      <c r="X248" s="52">
        <v>0</v>
      </c>
      <c r="Y248" s="52">
        <v>0</v>
      </c>
    </row>
    <row r="249" spans="1:25" x14ac:dyDescent="0.25">
      <c r="A249" s="52">
        <v>2008</v>
      </c>
      <c r="B249" s="52" t="s">
        <v>103</v>
      </c>
      <c r="C249" s="52" t="s">
        <v>175</v>
      </c>
      <c r="D249" s="52">
        <v>27120</v>
      </c>
      <c r="E249" s="52">
        <v>21134</v>
      </c>
      <c r="F249" s="52">
        <v>27</v>
      </c>
      <c r="G249" s="52" t="s">
        <v>120</v>
      </c>
      <c r="H249" s="52">
        <v>2567</v>
      </c>
      <c r="I249" s="52" t="s">
        <v>91</v>
      </c>
      <c r="J249" s="52" t="s">
        <v>71</v>
      </c>
      <c r="K249" s="52">
        <v>0.526586</v>
      </c>
      <c r="L249" s="52">
        <v>1</v>
      </c>
      <c r="M249" s="52">
        <v>1</v>
      </c>
      <c r="N249" s="52"/>
      <c r="O249" s="52">
        <v>0</v>
      </c>
      <c r="P249" s="52">
        <v>0</v>
      </c>
      <c r="Q249" s="52">
        <v>21</v>
      </c>
      <c r="R249" s="52"/>
      <c r="S249" s="52">
        <v>0</v>
      </c>
      <c r="T249" s="52">
        <v>0</v>
      </c>
      <c r="U249" s="52">
        <v>310</v>
      </c>
      <c r="V249" s="52">
        <f t="shared" si="7"/>
        <v>1351.7462619999999</v>
      </c>
      <c r="W249" s="52">
        <f t="shared" si="8"/>
        <v>1351.7462619999999</v>
      </c>
      <c r="X249" s="52">
        <v>0</v>
      </c>
      <c r="Y249" s="52">
        <v>0</v>
      </c>
    </row>
    <row r="250" spans="1:25" x14ac:dyDescent="0.25">
      <c r="A250" s="52">
        <v>2008</v>
      </c>
      <c r="B250" s="52" t="s">
        <v>103</v>
      </c>
      <c r="C250" s="52" t="s">
        <v>175</v>
      </c>
      <c r="D250" s="52">
        <v>27120</v>
      </c>
      <c r="E250" s="52">
        <v>21134</v>
      </c>
      <c r="F250" s="52">
        <v>27</v>
      </c>
      <c r="G250" s="52" t="s">
        <v>120</v>
      </c>
      <c r="H250" s="52">
        <v>5029</v>
      </c>
      <c r="I250" s="52" t="s">
        <v>91</v>
      </c>
      <c r="J250" s="52" t="s">
        <v>71</v>
      </c>
      <c r="K250" s="52">
        <v>0.526586</v>
      </c>
      <c r="L250" s="52">
        <v>1</v>
      </c>
      <c r="M250" s="52">
        <v>1</v>
      </c>
      <c r="N250" s="52"/>
      <c r="O250" s="52">
        <v>0</v>
      </c>
      <c r="P250" s="52">
        <v>0</v>
      </c>
      <c r="Q250" s="52">
        <v>21</v>
      </c>
      <c r="R250" s="52"/>
      <c r="S250" s="52">
        <v>0</v>
      </c>
      <c r="T250" s="52">
        <v>0</v>
      </c>
      <c r="U250" s="52">
        <v>310</v>
      </c>
      <c r="V250" s="52">
        <f t="shared" si="7"/>
        <v>2648.2009939999998</v>
      </c>
      <c r="W250" s="52">
        <f t="shared" si="8"/>
        <v>2648.2009939999998</v>
      </c>
      <c r="X250" s="52">
        <v>0</v>
      </c>
      <c r="Y250" s="52">
        <v>0</v>
      </c>
    </row>
    <row r="251" spans="1:25" x14ac:dyDescent="0.25">
      <c r="A251" s="52">
        <v>2008</v>
      </c>
      <c r="B251" s="52" t="s">
        <v>103</v>
      </c>
      <c r="C251" s="52" t="s">
        <v>175</v>
      </c>
      <c r="D251" s="52">
        <v>27120</v>
      </c>
      <c r="E251" s="52">
        <v>21134</v>
      </c>
      <c r="F251" s="52">
        <v>27</v>
      </c>
      <c r="G251" s="52" t="s">
        <v>120</v>
      </c>
      <c r="H251" s="52">
        <v>49</v>
      </c>
      <c r="I251" s="52" t="s">
        <v>91</v>
      </c>
      <c r="J251" s="52" t="s">
        <v>71</v>
      </c>
      <c r="K251" s="52">
        <v>0.526586</v>
      </c>
      <c r="L251" s="52">
        <v>1</v>
      </c>
      <c r="M251" s="52">
        <v>1</v>
      </c>
      <c r="N251" s="52"/>
      <c r="O251" s="52">
        <v>0</v>
      </c>
      <c r="P251" s="52">
        <v>0</v>
      </c>
      <c r="Q251" s="52">
        <v>21</v>
      </c>
      <c r="R251" s="52"/>
      <c r="S251" s="52">
        <v>0</v>
      </c>
      <c r="T251" s="52">
        <v>0</v>
      </c>
      <c r="U251" s="52">
        <v>310</v>
      </c>
      <c r="V251" s="52">
        <f t="shared" si="7"/>
        <v>25.802714000000002</v>
      </c>
      <c r="W251" s="52">
        <f t="shared" si="8"/>
        <v>25.802714000000002</v>
      </c>
      <c r="X251" s="52">
        <v>0</v>
      </c>
      <c r="Y251" s="52">
        <v>0</v>
      </c>
    </row>
    <row r="252" spans="1:25" x14ac:dyDescent="0.25">
      <c r="A252" s="52">
        <v>2008</v>
      </c>
      <c r="B252" s="52" t="s">
        <v>103</v>
      </c>
      <c r="C252" s="52" t="s">
        <v>175</v>
      </c>
      <c r="D252" s="52">
        <v>27120</v>
      </c>
      <c r="E252" s="52">
        <v>21134</v>
      </c>
      <c r="F252" s="52">
        <v>27</v>
      </c>
      <c r="G252" s="52" t="s">
        <v>120</v>
      </c>
      <c r="H252" s="52">
        <v>689</v>
      </c>
      <c r="I252" s="52" t="s">
        <v>91</v>
      </c>
      <c r="J252" s="52" t="s">
        <v>71</v>
      </c>
      <c r="K252" s="52">
        <v>0.526586</v>
      </c>
      <c r="L252" s="52">
        <v>1</v>
      </c>
      <c r="M252" s="52">
        <v>1</v>
      </c>
      <c r="N252" s="52"/>
      <c r="O252" s="52">
        <v>0</v>
      </c>
      <c r="P252" s="52">
        <v>0</v>
      </c>
      <c r="Q252" s="52">
        <v>21</v>
      </c>
      <c r="R252" s="52"/>
      <c r="S252" s="52">
        <v>0</v>
      </c>
      <c r="T252" s="52">
        <v>0</v>
      </c>
      <c r="U252" s="52">
        <v>310</v>
      </c>
      <c r="V252" s="52">
        <f t="shared" si="7"/>
        <v>362.81775399999998</v>
      </c>
      <c r="W252" s="52">
        <f t="shared" si="8"/>
        <v>362.81775399999998</v>
      </c>
      <c r="X252" s="52">
        <v>0</v>
      </c>
      <c r="Y252" s="52">
        <v>0</v>
      </c>
    </row>
    <row r="253" spans="1:25" x14ac:dyDescent="0.25">
      <c r="A253" s="52">
        <v>2008</v>
      </c>
      <c r="B253" s="52" t="s">
        <v>103</v>
      </c>
      <c r="C253" s="52" t="s">
        <v>175</v>
      </c>
      <c r="D253" s="52">
        <v>27120</v>
      </c>
      <c r="E253" s="52">
        <v>21134</v>
      </c>
      <c r="F253" s="52">
        <v>27</v>
      </c>
      <c r="G253" s="52" t="s">
        <v>120</v>
      </c>
      <c r="H253" s="52">
        <v>853</v>
      </c>
      <c r="I253" s="52" t="s">
        <v>91</v>
      </c>
      <c r="J253" s="52" t="s">
        <v>71</v>
      </c>
      <c r="K253" s="52">
        <v>0.526586</v>
      </c>
      <c r="L253" s="52">
        <v>1</v>
      </c>
      <c r="M253" s="52">
        <v>1</v>
      </c>
      <c r="N253" s="52"/>
      <c r="O253" s="52">
        <v>0</v>
      </c>
      <c r="P253" s="52">
        <v>0</v>
      </c>
      <c r="Q253" s="52">
        <v>21</v>
      </c>
      <c r="R253" s="52"/>
      <c r="S253" s="52">
        <v>0</v>
      </c>
      <c r="T253" s="52">
        <v>0</v>
      </c>
      <c r="U253" s="52">
        <v>310</v>
      </c>
      <c r="V253" s="52">
        <f t="shared" si="7"/>
        <v>449.17785800000001</v>
      </c>
      <c r="W253" s="52">
        <f t="shared" si="8"/>
        <v>449.17785800000001</v>
      </c>
      <c r="X253" s="52">
        <v>0</v>
      </c>
      <c r="Y253" s="52">
        <v>0</v>
      </c>
    </row>
    <row r="254" spans="1:25" x14ac:dyDescent="0.25">
      <c r="A254" s="52">
        <v>2008</v>
      </c>
      <c r="B254" s="52" t="s">
        <v>103</v>
      </c>
      <c r="C254" s="52" t="s">
        <v>175</v>
      </c>
      <c r="D254" s="52">
        <v>27120</v>
      </c>
      <c r="E254" s="52">
        <v>21134</v>
      </c>
      <c r="F254" s="52">
        <v>27</v>
      </c>
      <c r="G254" s="52" t="s">
        <v>120</v>
      </c>
      <c r="H254" s="52">
        <v>20277</v>
      </c>
      <c r="I254" s="52" t="s">
        <v>91</v>
      </c>
      <c r="J254" s="52" t="s">
        <v>71</v>
      </c>
      <c r="K254" s="52">
        <v>0.526586</v>
      </c>
      <c r="L254" s="52">
        <v>1</v>
      </c>
      <c r="M254" s="52">
        <v>1</v>
      </c>
      <c r="N254" s="52"/>
      <c r="O254" s="52">
        <v>0</v>
      </c>
      <c r="P254" s="52">
        <v>0</v>
      </c>
      <c r="Q254" s="52">
        <v>21</v>
      </c>
      <c r="R254" s="52"/>
      <c r="S254" s="52">
        <v>0</v>
      </c>
      <c r="T254" s="52">
        <v>0</v>
      </c>
      <c r="U254" s="52">
        <v>310</v>
      </c>
      <c r="V254" s="52">
        <f t="shared" si="7"/>
        <v>10677.584322000001</v>
      </c>
      <c r="W254" s="52">
        <f t="shared" si="8"/>
        <v>10677.584322000001</v>
      </c>
      <c r="X254" s="52">
        <v>0</v>
      </c>
      <c r="Y254" s="52">
        <v>0</v>
      </c>
    </row>
    <row r="255" spans="1:25" x14ac:dyDescent="0.25">
      <c r="A255" s="52">
        <v>2008</v>
      </c>
      <c r="B255" s="52" t="s">
        <v>103</v>
      </c>
      <c r="C255" s="52" t="s">
        <v>175</v>
      </c>
      <c r="D255" s="52">
        <v>27120</v>
      </c>
      <c r="E255" s="52">
        <v>21134</v>
      </c>
      <c r="F255" s="52">
        <v>27</v>
      </c>
      <c r="G255" s="52" t="s">
        <v>120</v>
      </c>
      <c r="H255" s="52">
        <v>3405</v>
      </c>
      <c r="I255" s="52" t="s">
        <v>91</v>
      </c>
      <c r="J255" s="52" t="s">
        <v>71</v>
      </c>
      <c r="K255" s="52">
        <v>0.526586</v>
      </c>
      <c r="L255" s="52">
        <v>1</v>
      </c>
      <c r="M255" s="52">
        <v>1</v>
      </c>
      <c r="N255" s="52"/>
      <c r="O255" s="52">
        <v>0</v>
      </c>
      <c r="P255" s="52">
        <v>0</v>
      </c>
      <c r="Q255" s="52">
        <v>21</v>
      </c>
      <c r="R255" s="52"/>
      <c r="S255" s="52">
        <v>0</v>
      </c>
      <c r="T255" s="52">
        <v>0</v>
      </c>
      <c r="U255" s="52">
        <v>310</v>
      </c>
      <c r="V255" s="52">
        <f t="shared" si="7"/>
        <v>1793.0253299999999</v>
      </c>
      <c r="W255" s="52">
        <f t="shared" si="8"/>
        <v>1793.0253299999999</v>
      </c>
      <c r="X255" s="52">
        <v>0</v>
      </c>
      <c r="Y255" s="52">
        <v>0</v>
      </c>
    </row>
    <row r="256" spans="1:25" x14ac:dyDescent="0.25">
      <c r="A256" s="52">
        <v>2008</v>
      </c>
      <c r="B256" s="52" t="s">
        <v>103</v>
      </c>
      <c r="C256" s="52" t="s">
        <v>175</v>
      </c>
      <c r="D256" s="52">
        <v>27120</v>
      </c>
      <c r="E256" s="52">
        <v>21134</v>
      </c>
      <c r="F256" s="52">
        <v>27</v>
      </c>
      <c r="G256" s="52" t="s">
        <v>120</v>
      </c>
      <c r="H256" s="52">
        <v>9731</v>
      </c>
      <c r="I256" s="52" t="s">
        <v>91</v>
      </c>
      <c r="J256" s="52" t="s">
        <v>71</v>
      </c>
      <c r="K256" s="52">
        <v>0.526586</v>
      </c>
      <c r="L256" s="52">
        <v>1</v>
      </c>
      <c r="M256" s="52">
        <v>1</v>
      </c>
      <c r="N256" s="52"/>
      <c r="O256" s="52">
        <v>0</v>
      </c>
      <c r="P256" s="52">
        <v>0</v>
      </c>
      <c r="Q256" s="52">
        <v>21</v>
      </c>
      <c r="R256" s="52"/>
      <c r="S256" s="52">
        <v>0</v>
      </c>
      <c r="T256" s="52">
        <v>0</v>
      </c>
      <c r="U256" s="52">
        <v>310</v>
      </c>
      <c r="V256" s="52">
        <f t="shared" si="7"/>
        <v>5124.2083659999998</v>
      </c>
      <c r="W256" s="52">
        <f t="shared" si="8"/>
        <v>5124.2083659999998</v>
      </c>
      <c r="X256" s="52">
        <v>0</v>
      </c>
      <c r="Y256" s="52">
        <v>0</v>
      </c>
    </row>
    <row r="257" spans="1:25" x14ac:dyDescent="0.25">
      <c r="A257" s="52">
        <v>2008</v>
      </c>
      <c r="B257" s="52" t="s">
        <v>103</v>
      </c>
      <c r="C257" s="52" t="s">
        <v>175</v>
      </c>
      <c r="D257" s="52">
        <v>27120</v>
      </c>
      <c r="E257" s="52">
        <v>21134</v>
      </c>
      <c r="F257" s="52">
        <v>27</v>
      </c>
      <c r="G257" s="52" t="s">
        <v>120</v>
      </c>
      <c r="H257" s="52">
        <v>4550</v>
      </c>
      <c r="I257" s="52" t="s">
        <v>91</v>
      </c>
      <c r="J257" s="52" t="s">
        <v>71</v>
      </c>
      <c r="K257" s="52">
        <v>0.526586</v>
      </c>
      <c r="L257" s="52">
        <v>1</v>
      </c>
      <c r="M257" s="52">
        <v>1</v>
      </c>
      <c r="N257" s="52"/>
      <c r="O257" s="52">
        <v>0</v>
      </c>
      <c r="P257" s="52">
        <v>0</v>
      </c>
      <c r="Q257" s="52">
        <v>21</v>
      </c>
      <c r="R257" s="52"/>
      <c r="S257" s="52">
        <v>0</v>
      </c>
      <c r="T257" s="52">
        <v>0</v>
      </c>
      <c r="U257" s="52">
        <v>310</v>
      </c>
      <c r="V257" s="52">
        <f t="shared" si="7"/>
        <v>2395.9663</v>
      </c>
      <c r="W257" s="52">
        <f t="shared" si="8"/>
        <v>2395.9663</v>
      </c>
      <c r="X257" s="52">
        <v>0</v>
      </c>
      <c r="Y257" s="52">
        <v>0</v>
      </c>
    </row>
    <row r="258" spans="1:25" x14ac:dyDescent="0.25">
      <c r="A258" s="52">
        <v>2008</v>
      </c>
      <c r="B258" s="52" t="s">
        <v>103</v>
      </c>
      <c r="C258" s="52" t="s">
        <v>175</v>
      </c>
      <c r="D258" s="52">
        <v>27120</v>
      </c>
      <c r="E258" s="52">
        <v>21134</v>
      </c>
      <c r="F258" s="52">
        <v>27</v>
      </c>
      <c r="G258" s="52" t="s">
        <v>120</v>
      </c>
      <c r="H258" s="52">
        <v>669</v>
      </c>
      <c r="I258" s="52" t="s">
        <v>91</v>
      </c>
      <c r="J258" s="52" t="s">
        <v>71</v>
      </c>
      <c r="K258" s="52">
        <v>0.526586</v>
      </c>
      <c r="L258" s="52">
        <v>1</v>
      </c>
      <c r="M258" s="52">
        <v>1</v>
      </c>
      <c r="N258" s="52"/>
      <c r="O258" s="52">
        <v>0</v>
      </c>
      <c r="P258" s="52">
        <v>0</v>
      </c>
      <c r="Q258" s="52">
        <v>21</v>
      </c>
      <c r="R258" s="52"/>
      <c r="S258" s="52">
        <v>0</v>
      </c>
      <c r="T258" s="52">
        <v>0</v>
      </c>
      <c r="U258" s="52">
        <v>310</v>
      </c>
      <c r="V258" s="52">
        <f t="shared" si="7"/>
        <v>352.28603399999997</v>
      </c>
      <c r="W258" s="52">
        <f t="shared" si="8"/>
        <v>352.28603399999997</v>
      </c>
      <c r="X258" s="52">
        <v>0</v>
      </c>
      <c r="Y258" s="52">
        <v>0</v>
      </c>
    </row>
    <row r="259" spans="1:25" x14ac:dyDescent="0.25">
      <c r="A259" s="52">
        <v>2008</v>
      </c>
      <c r="B259" s="52" t="s">
        <v>103</v>
      </c>
      <c r="C259" s="52" t="s">
        <v>175</v>
      </c>
      <c r="D259" s="52">
        <v>27120</v>
      </c>
      <c r="E259" s="52">
        <v>21134</v>
      </c>
      <c r="F259" s="52">
        <v>27</v>
      </c>
      <c r="G259" s="52" t="s">
        <v>120</v>
      </c>
      <c r="H259" s="52">
        <v>813</v>
      </c>
      <c r="I259" s="52" t="s">
        <v>91</v>
      </c>
      <c r="J259" s="52" t="s">
        <v>71</v>
      </c>
      <c r="K259" s="52">
        <v>0.526586</v>
      </c>
      <c r="L259" s="52">
        <v>1</v>
      </c>
      <c r="M259" s="52">
        <v>1</v>
      </c>
      <c r="N259" s="52"/>
      <c r="O259" s="52">
        <v>0</v>
      </c>
      <c r="P259" s="52">
        <v>0</v>
      </c>
      <c r="Q259" s="52">
        <v>21</v>
      </c>
      <c r="R259" s="52"/>
      <c r="S259" s="52">
        <v>0</v>
      </c>
      <c r="T259" s="52">
        <v>0</v>
      </c>
      <c r="U259" s="52">
        <v>310</v>
      </c>
      <c r="V259" s="52">
        <f t="shared" ref="V259:V322" si="9">IF(F259=9,((H259*K259*L259*M259)+(H259*O259*P259*Q259)+(H259*S259*T259*U259))/1000, (H259*K259*L259*M259)+(H259*O259*P259*Q259)+(H259*S259*T259*U259))</f>
        <v>428.114418</v>
      </c>
      <c r="W259" s="52">
        <f t="shared" ref="W259:W322" si="10">(V259-((O259*H259*P259*Q259)+(S259*H259*T259*U259)))/M259</f>
        <v>428.114418</v>
      </c>
      <c r="X259" s="52">
        <v>0</v>
      </c>
      <c r="Y259" s="52">
        <v>0</v>
      </c>
    </row>
    <row r="260" spans="1:25" x14ac:dyDescent="0.25">
      <c r="A260" s="52">
        <v>2008</v>
      </c>
      <c r="B260" s="52" t="s">
        <v>103</v>
      </c>
      <c r="C260" s="52" t="s">
        <v>175</v>
      </c>
      <c r="D260" s="52">
        <v>27120</v>
      </c>
      <c r="E260" s="52">
        <v>21134</v>
      </c>
      <c r="F260" s="52">
        <v>27</v>
      </c>
      <c r="G260" s="52" t="s">
        <v>120</v>
      </c>
      <c r="H260" s="52">
        <v>1080</v>
      </c>
      <c r="I260" s="52" t="s">
        <v>91</v>
      </c>
      <c r="J260" s="52" t="s">
        <v>71</v>
      </c>
      <c r="K260" s="52">
        <v>0.526586</v>
      </c>
      <c r="L260" s="52">
        <v>1</v>
      </c>
      <c r="M260" s="52">
        <v>1</v>
      </c>
      <c r="N260" s="52"/>
      <c r="O260" s="52">
        <v>0</v>
      </c>
      <c r="P260" s="52">
        <v>0</v>
      </c>
      <c r="Q260" s="52">
        <v>21</v>
      </c>
      <c r="R260" s="52"/>
      <c r="S260" s="52">
        <v>0</v>
      </c>
      <c r="T260" s="52">
        <v>0</v>
      </c>
      <c r="U260" s="52">
        <v>310</v>
      </c>
      <c r="V260" s="52">
        <f t="shared" si="9"/>
        <v>568.71288000000004</v>
      </c>
      <c r="W260" s="52">
        <f t="shared" si="10"/>
        <v>568.71288000000004</v>
      </c>
      <c r="X260" s="52">
        <v>0</v>
      </c>
      <c r="Y260" s="52">
        <v>0</v>
      </c>
    </row>
    <row r="261" spans="1:25" x14ac:dyDescent="0.25">
      <c r="A261" s="52">
        <v>2008</v>
      </c>
      <c r="B261" s="52" t="s">
        <v>103</v>
      </c>
      <c r="C261" s="52" t="s">
        <v>175</v>
      </c>
      <c r="D261" s="52">
        <v>27120</v>
      </c>
      <c r="E261" s="52">
        <v>21134</v>
      </c>
      <c r="F261" s="52">
        <v>27</v>
      </c>
      <c r="G261" s="52" t="s">
        <v>120</v>
      </c>
      <c r="H261" s="52">
        <v>3863.9861999999998</v>
      </c>
      <c r="I261" s="52" t="s">
        <v>91</v>
      </c>
      <c r="J261" s="52" t="s">
        <v>71</v>
      </c>
      <c r="K261" s="52">
        <v>0.526586</v>
      </c>
      <c r="L261" s="52">
        <v>1</v>
      </c>
      <c r="M261" s="52">
        <v>1</v>
      </c>
      <c r="N261" s="52"/>
      <c r="O261" s="52">
        <v>0</v>
      </c>
      <c r="P261" s="52">
        <v>0</v>
      </c>
      <c r="Q261" s="52">
        <v>21</v>
      </c>
      <c r="R261" s="52"/>
      <c r="S261" s="52">
        <v>0</v>
      </c>
      <c r="T261" s="52">
        <v>0</v>
      </c>
      <c r="U261" s="52">
        <v>310</v>
      </c>
      <c r="V261" s="52">
        <f t="shared" si="9"/>
        <v>2034.7210371131998</v>
      </c>
      <c r="W261" s="52">
        <f t="shared" si="10"/>
        <v>2034.7210371131998</v>
      </c>
      <c r="X261" s="52">
        <v>0</v>
      </c>
      <c r="Y261" s="52">
        <v>0</v>
      </c>
    </row>
    <row r="262" spans="1:25" x14ac:dyDescent="0.25">
      <c r="A262" s="52">
        <v>2008</v>
      </c>
      <c r="B262" s="52" t="s">
        <v>103</v>
      </c>
      <c r="C262" s="52" t="s">
        <v>175</v>
      </c>
      <c r="D262" s="52">
        <v>27120</v>
      </c>
      <c r="E262" s="52">
        <v>21134</v>
      </c>
      <c r="F262" s="52">
        <v>27</v>
      </c>
      <c r="G262" s="52" t="s">
        <v>120</v>
      </c>
      <c r="H262" s="52">
        <v>2522</v>
      </c>
      <c r="I262" s="52" t="s">
        <v>91</v>
      </c>
      <c r="J262" s="52" t="s">
        <v>71</v>
      </c>
      <c r="K262" s="52">
        <v>0.526586</v>
      </c>
      <c r="L262" s="52">
        <v>1</v>
      </c>
      <c r="M262" s="52">
        <v>1</v>
      </c>
      <c r="N262" s="52"/>
      <c r="O262" s="52">
        <v>0</v>
      </c>
      <c r="P262" s="52">
        <v>0</v>
      </c>
      <c r="Q262" s="52">
        <v>21</v>
      </c>
      <c r="R262" s="52"/>
      <c r="S262" s="52">
        <v>0</v>
      </c>
      <c r="T262" s="52">
        <v>0</v>
      </c>
      <c r="U262" s="52">
        <v>310</v>
      </c>
      <c r="V262" s="52">
        <f t="shared" si="9"/>
        <v>1328.049892</v>
      </c>
      <c r="W262" s="52">
        <f t="shared" si="10"/>
        <v>1328.049892</v>
      </c>
      <c r="X262" s="52">
        <v>0</v>
      </c>
      <c r="Y262" s="52">
        <v>0</v>
      </c>
    </row>
    <row r="263" spans="1:25" x14ac:dyDescent="0.25">
      <c r="A263" s="52">
        <v>2008</v>
      </c>
      <c r="B263" s="52" t="s">
        <v>103</v>
      </c>
      <c r="C263" s="52" t="s">
        <v>175</v>
      </c>
      <c r="D263" s="52">
        <v>27120</v>
      </c>
      <c r="E263" s="52">
        <v>21134</v>
      </c>
      <c r="F263" s="52">
        <v>27</v>
      </c>
      <c r="G263" s="52" t="s">
        <v>120</v>
      </c>
      <c r="H263" s="52">
        <v>3347</v>
      </c>
      <c r="I263" s="52" t="s">
        <v>91</v>
      </c>
      <c r="J263" s="52" t="s">
        <v>71</v>
      </c>
      <c r="K263" s="52">
        <v>0.526586</v>
      </c>
      <c r="L263" s="52">
        <v>1</v>
      </c>
      <c r="M263" s="52">
        <v>1</v>
      </c>
      <c r="N263" s="52"/>
      <c r="O263" s="52">
        <v>0</v>
      </c>
      <c r="P263" s="52">
        <v>0</v>
      </c>
      <c r="Q263" s="52">
        <v>21</v>
      </c>
      <c r="R263" s="52"/>
      <c r="S263" s="52">
        <v>0</v>
      </c>
      <c r="T263" s="52">
        <v>0</v>
      </c>
      <c r="U263" s="52">
        <v>310</v>
      </c>
      <c r="V263" s="52">
        <f t="shared" si="9"/>
        <v>1762.483342</v>
      </c>
      <c r="W263" s="52">
        <f t="shared" si="10"/>
        <v>1762.483342</v>
      </c>
      <c r="X263" s="52">
        <v>0</v>
      </c>
      <c r="Y263" s="52">
        <v>0</v>
      </c>
    </row>
    <row r="264" spans="1:25" x14ac:dyDescent="0.25">
      <c r="A264" s="52">
        <v>2008</v>
      </c>
      <c r="B264" s="52" t="s">
        <v>103</v>
      </c>
      <c r="C264" s="52" t="s">
        <v>175</v>
      </c>
      <c r="D264" s="52">
        <v>27120</v>
      </c>
      <c r="E264" s="52">
        <v>21134</v>
      </c>
      <c r="F264" s="52">
        <v>27</v>
      </c>
      <c r="G264" s="52" t="s">
        <v>120</v>
      </c>
      <c r="H264" s="52">
        <v>1320</v>
      </c>
      <c r="I264" s="52" t="s">
        <v>91</v>
      </c>
      <c r="J264" s="52" t="s">
        <v>71</v>
      </c>
      <c r="K264" s="52">
        <v>0.526586</v>
      </c>
      <c r="L264" s="52">
        <v>1</v>
      </c>
      <c r="M264" s="52">
        <v>1</v>
      </c>
      <c r="N264" s="52"/>
      <c r="O264" s="52">
        <v>0</v>
      </c>
      <c r="P264" s="52">
        <v>0</v>
      </c>
      <c r="Q264" s="52">
        <v>21</v>
      </c>
      <c r="R264" s="52"/>
      <c r="S264" s="52">
        <v>0</v>
      </c>
      <c r="T264" s="52">
        <v>0</v>
      </c>
      <c r="U264" s="52">
        <v>310</v>
      </c>
      <c r="V264" s="52">
        <f t="shared" si="9"/>
        <v>695.09352000000001</v>
      </c>
      <c r="W264" s="52">
        <f t="shared" si="10"/>
        <v>695.09352000000001</v>
      </c>
      <c r="X264" s="52">
        <v>0</v>
      </c>
      <c r="Y264" s="52">
        <v>0</v>
      </c>
    </row>
    <row r="265" spans="1:25" x14ac:dyDescent="0.25">
      <c r="A265" s="52">
        <v>2008</v>
      </c>
      <c r="B265" s="52" t="s">
        <v>103</v>
      </c>
      <c r="C265" s="52" t="s">
        <v>175</v>
      </c>
      <c r="D265" s="52">
        <v>27120</v>
      </c>
      <c r="E265" s="52">
        <v>21134</v>
      </c>
      <c r="F265" s="52">
        <v>27</v>
      </c>
      <c r="G265" s="52" t="s">
        <v>120</v>
      </c>
      <c r="H265" s="52">
        <v>3047</v>
      </c>
      <c r="I265" s="52" t="s">
        <v>91</v>
      </c>
      <c r="J265" s="52" t="s">
        <v>71</v>
      </c>
      <c r="K265" s="52">
        <v>0.526586</v>
      </c>
      <c r="L265" s="52">
        <v>1</v>
      </c>
      <c r="M265" s="52">
        <v>1</v>
      </c>
      <c r="N265" s="52"/>
      <c r="O265" s="52">
        <v>0</v>
      </c>
      <c r="P265" s="52">
        <v>0</v>
      </c>
      <c r="Q265" s="52">
        <v>21</v>
      </c>
      <c r="R265" s="52"/>
      <c r="S265" s="52">
        <v>0</v>
      </c>
      <c r="T265" s="52">
        <v>0</v>
      </c>
      <c r="U265" s="52">
        <v>310</v>
      </c>
      <c r="V265" s="52">
        <f t="shared" si="9"/>
        <v>1604.5075420000001</v>
      </c>
      <c r="W265" s="52">
        <f t="shared" si="10"/>
        <v>1604.5075420000001</v>
      </c>
      <c r="X265" s="52">
        <v>0</v>
      </c>
      <c r="Y265" s="52">
        <v>0</v>
      </c>
    </row>
    <row r="266" spans="1:25" x14ac:dyDescent="0.25">
      <c r="A266" s="52">
        <v>2008</v>
      </c>
      <c r="B266" s="52" t="s">
        <v>103</v>
      </c>
      <c r="C266" s="52" t="s">
        <v>175</v>
      </c>
      <c r="D266" s="52">
        <v>27120</v>
      </c>
      <c r="E266" s="52">
        <v>21134</v>
      </c>
      <c r="F266" s="52">
        <v>27</v>
      </c>
      <c r="G266" s="52" t="s">
        <v>120</v>
      </c>
      <c r="H266" s="52">
        <v>9806</v>
      </c>
      <c r="I266" s="52" t="s">
        <v>91</v>
      </c>
      <c r="J266" s="52" t="s">
        <v>71</v>
      </c>
      <c r="K266" s="52">
        <v>0.526586</v>
      </c>
      <c r="L266" s="52">
        <v>1</v>
      </c>
      <c r="M266" s="52">
        <v>1</v>
      </c>
      <c r="N266" s="52"/>
      <c r="O266" s="52">
        <v>0</v>
      </c>
      <c r="P266" s="52">
        <v>0</v>
      </c>
      <c r="Q266" s="52">
        <v>21</v>
      </c>
      <c r="R266" s="52"/>
      <c r="S266" s="52">
        <v>0</v>
      </c>
      <c r="T266" s="52">
        <v>0</v>
      </c>
      <c r="U266" s="52">
        <v>310</v>
      </c>
      <c r="V266" s="52">
        <f t="shared" si="9"/>
        <v>5163.7023159999999</v>
      </c>
      <c r="W266" s="52">
        <f t="shared" si="10"/>
        <v>5163.7023159999999</v>
      </c>
      <c r="X266" s="52">
        <v>0</v>
      </c>
      <c r="Y266" s="52">
        <v>0</v>
      </c>
    </row>
    <row r="267" spans="1:25" x14ac:dyDescent="0.25">
      <c r="A267" s="52">
        <v>2008</v>
      </c>
      <c r="B267" s="52" t="s">
        <v>103</v>
      </c>
      <c r="C267" s="52" t="s">
        <v>175</v>
      </c>
      <c r="D267" s="52">
        <v>27120</v>
      </c>
      <c r="E267" s="52">
        <v>21134</v>
      </c>
      <c r="F267" s="52">
        <v>27</v>
      </c>
      <c r="G267" s="52" t="s">
        <v>120</v>
      </c>
      <c r="H267" s="52">
        <v>200</v>
      </c>
      <c r="I267" s="52" t="s">
        <v>91</v>
      </c>
      <c r="J267" s="52" t="s">
        <v>71</v>
      </c>
      <c r="K267" s="52">
        <v>0.526586</v>
      </c>
      <c r="L267" s="52">
        <v>1</v>
      </c>
      <c r="M267" s="52">
        <v>1</v>
      </c>
      <c r="N267" s="52"/>
      <c r="O267" s="52">
        <v>0</v>
      </c>
      <c r="P267" s="52">
        <v>0</v>
      </c>
      <c r="Q267" s="52">
        <v>21</v>
      </c>
      <c r="R267" s="52"/>
      <c r="S267" s="52">
        <v>0</v>
      </c>
      <c r="T267" s="52">
        <v>0</v>
      </c>
      <c r="U267" s="52">
        <v>310</v>
      </c>
      <c r="V267" s="52">
        <f t="shared" si="9"/>
        <v>105.3172</v>
      </c>
      <c r="W267" s="52">
        <f t="shared" si="10"/>
        <v>105.3172</v>
      </c>
      <c r="X267" s="52">
        <v>0</v>
      </c>
      <c r="Y267" s="52">
        <v>0</v>
      </c>
    </row>
    <row r="268" spans="1:25" x14ac:dyDescent="0.25">
      <c r="A268" s="52">
        <v>2008</v>
      </c>
      <c r="B268" s="52" t="s">
        <v>103</v>
      </c>
      <c r="C268" s="52" t="s">
        <v>175</v>
      </c>
      <c r="D268" s="52">
        <v>27120</v>
      </c>
      <c r="E268" s="52">
        <v>21134</v>
      </c>
      <c r="F268" s="52">
        <v>27</v>
      </c>
      <c r="G268" s="52" t="s">
        <v>120</v>
      </c>
      <c r="H268" s="52">
        <v>180</v>
      </c>
      <c r="I268" s="52" t="s">
        <v>91</v>
      </c>
      <c r="J268" s="52" t="s">
        <v>71</v>
      </c>
      <c r="K268" s="52">
        <v>0.526586</v>
      </c>
      <c r="L268" s="52">
        <v>1</v>
      </c>
      <c r="M268" s="52">
        <v>1</v>
      </c>
      <c r="N268" s="52"/>
      <c r="O268" s="52">
        <v>0</v>
      </c>
      <c r="P268" s="52">
        <v>0</v>
      </c>
      <c r="Q268" s="52">
        <v>21</v>
      </c>
      <c r="R268" s="52"/>
      <c r="S268" s="52">
        <v>0</v>
      </c>
      <c r="T268" s="52">
        <v>0</v>
      </c>
      <c r="U268" s="52">
        <v>310</v>
      </c>
      <c r="V268" s="52">
        <f t="shared" si="9"/>
        <v>94.785480000000007</v>
      </c>
      <c r="W268" s="52">
        <f t="shared" si="10"/>
        <v>94.785480000000007</v>
      </c>
      <c r="X268" s="52">
        <v>0</v>
      </c>
      <c r="Y268" s="52">
        <v>0</v>
      </c>
    </row>
    <row r="269" spans="1:25" x14ac:dyDescent="0.25">
      <c r="A269" s="52">
        <v>2008</v>
      </c>
      <c r="B269" s="52" t="s">
        <v>103</v>
      </c>
      <c r="C269" s="52" t="s">
        <v>175</v>
      </c>
      <c r="D269" s="52">
        <v>27120</v>
      </c>
      <c r="E269" s="52">
        <v>21134</v>
      </c>
      <c r="F269" s="52">
        <v>27</v>
      </c>
      <c r="G269" s="52" t="s">
        <v>120</v>
      </c>
      <c r="H269" s="52">
        <v>2049</v>
      </c>
      <c r="I269" s="52" t="s">
        <v>91</v>
      </c>
      <c r="J269" s="52" t="s">
        <v>71</v>
      </c>
      <c r="K269" s="52">
        <v>0.526586</v>
      </c>
      <c r="L269" s="52">
        <v>1</v>
      </c>
      <c r="M269" s="52">
        <v>1</v>
      </c>
      <c r="N269" s="52"/>
      <c r="O269" s="52">
        <v>0</v>
      </c>
      <c r="P269" s="52">
        <v>0</v>
      </c>
      <c r="Q269" s="52">
        <v>21</v>
      </c>
      <c r="R269" s="52"/>
      <c r="S269" s="52">
        <v>0</v>
      </c>
      <c r="T269" s="52">
        <v>0</v>
      </c>
      <c r="U269" s="52">
        <v>310</v>
      </c>
      <c r="V269" s="52">
        <f t="shared" si="9"/>
        <v>1078.9747139999999</v>
      </c>
      <c r="W269" s="52">
        <f t="shared" si="10"/>
        <v>1078.9747139999999</v>
      </c>
      <c r="X269" s="52">
        <v>0</v>
      </c>
      <c r="Y269" s="52">
        <v>0</v>
      </c>
    </row>
    <row r="270" spans="1:25" x14ac:dyDescent="0.25">
      <c r="A270" s="52">
        <v>2008</v>
      </c>
      <c r="B270" s="52" t="s">
        <v>103</v>
      </c>
      <c r="C270" s="52" t="s">
        <v>175</v>
      </c>
      <c r="D270" s="52">
        <v>27120</v>
      </c>
      <c r="E270" s="52">
        <v>21134</v>
      </c>
      <c r="F270" s="52">
        <v>27</v>
      </c>
      <c r="G270" s="52" t="s">
        <v>120</v>
      </c>
      <c r="H270" s="52">
        <v>2302</v>
      </c>
      <c r="I270" s="52" t="s">
        <v>91</v>
      </c>
      <c r="J270" s="52" t="s">
        <v>71</v>
      </c>
      <c r="K270" s="52">
        <v>0.526586</v>
      </c>
      <c r="L270" s="52">
        <v>1</v>
      </c>
      <c r="M270" s="52">
        <v>1</v>
      </c>
      <c r="N270" s="52"/>
      <c r="O270" s="52">
        <v>0</v>
      </c>
      <c r="P270" s="52">
        <v>0</v>
      </c>
      <c r="Q270" s="52">
        <v>21</v>
      </c>
      <c r="R270" s="52"/>
      <c r="S270" s="52">
        <v>0</v>
      </c>
      <c r="T270" s="52">
        <v>0</v>
      </c>
      <c r="U270" s="52">
        <v>310</v>
      </c>
      <c r="V270" s="52">
        <f t="shared" si="9"/>
        <v>1212.2009720000001</v>
      </c>
      <c r="W270" s="52">
        <f t="shared" si="10"/>
        <v>1212.2009720000001</v>
      </c>
      <c r="X270" s="52">
        <v>0</v>
      </c>
      <c r="Y270" s="52">
        <v>0</v>
      </c>
    </row>
    <row r="271" spans="1:25" x14ac:dyDescent="0.25">
      <c r="A271" s="52">
        <v>2008</v>
      </c>
      <c r="B271" s="52" t="s">
        <v>103</v>
      </c>
      <c r="C271" s="52" t="s">
        <v>175</v>
      </c>
      <c r="D271" s="52">
        <v>27120</v>
      </c>
      <c r="E271" s="52">
        <v>21134</v>
      </c>
      <c r="F271" s="52">
        <v>27</v>
      </c>
      <c r="G271" s="52" t="s">
        <v>120</v>
      </c>
      <c r="H271" s="52">
        <v>1639</v>
      </c>
      <c r="I271" s="52" t="s">
        <v>91</v>
      </c>
      <c r="J271" s="52" t="s">
        <v>71</v>
      </c>
      <c r="K271" s="52">
        <v>0.526586</v>
      </c>
      <c r="L271" s="52">
        <v>1</v>
      </c>
      <c r="M271" s="52">
        <v>1</v>
      </c>
      <c r="N271" s="52"/>
      <c r="O271" s="52">
        <v>0</v>
      </c>
      <c r="P271" s="52">
        <v>0</v>
      </c>
      <c r="Q271" s="52">
        <v>21</v>
      </c>
      <c r="R271" s="52"/>
      <c r="S271" s="52">
        <v>0</v>
      </c>
      <c r="T271" s="52">
        <v>0</v>
      </c>
      <c r="U271" s="52">
        <v>310</v>
      </c>
      <c r="V271" s="52">
        <f t="shared" si="9"/>
        <v>863.07445399999995</v>
      </c>
      <c r="W271" s="52">
        <f t="shared" si="10"/>
        <v>863.07445399999995</v>
      </c>
      <c r="X271" s="52">
        <v>0</v>
      </c>
      <c r="Y271" s="52">
        <v>0</v>
      </c>
    </row>
    <row r="272" spans="1:25" x14ac:dyDescent="0.25">
      <c r="A272" s="52">
        <v>2008</v>
      </c>
      <c r="B272" s="52" t="s">
        <v>103</v>
      </c>
      <c r="C272" s="52" t="s">
        <v>175</v>
      </c>
      <c r="D272" s="52">
        <v>27120</v>
      </c>
      <c r="E272" s="52">
        <v>21134</v>
      </c>
      <c r="F272" s="52">
        <v>27</v>
      </c>
      <c r="G272" s="52" t="s">
        <v>120</v>
      </c>
      <c r="H272" s="52">
        <v>3487</v>
      </c>
      <c r="I272" s="52" t="s">
        <v>91</v>
      </c>
      <c r="J272" s="52" t="s">
        <v>71</v>
      </c>
      <c r="K272" s="52">
        <v>0.526586</v>
      </c>
      <c r="L272" s="52">
        <v>1</v>
      </c>
      <c r="M272" s="52">
        <v>1</v>
      </c>
      <c r="N272" s="52"/>
      <c r="O272" s="52">
        <v>0</v>
      </c>
      <c r="P272" s="52">
        <v>0</v>
      </c>
      <c r="Q272" s="52">
        <v>21</v>
      </c>
      <c r="R272" s="52"/>
      <c r="S272" s="52">
        <v>0</v>
      </c>
      <c r="T272" s="52">
        <v>0</v>
      </c>
      <c r="U272" s="52">
        <v>310</v>
      </c>
      <c r="V272" s="52">
        <f t="shared" si="9"/>
        <v>1836.2053820000001</v>
      </c>
      <c r="W272" s="52">
        <f t="shared" si="10"/>
        <v>1836.2053820000001</v>
      </c>
      <c r="X272" s="52">
        <v>0</v>
      </c>
      <c r="Y272" s="52">
        <v>0</v>
      </c>
    </row>
    <row r="273" spans="1:25" x14ac:dyDescent="0.25">
      <c r="A273" s="52">
        <v>2008</v>
      </c>
      <c r="B273" s="52" t="s">
        <v>103</v>
      </c>
      <c r="C273" s="52" t="s">
        <v>175</v>
      </c>
      <c r="D273" s="52">
        <v>27130</v>
      </c>
      <c r="E273" s="52">
        <v>21132</v>
      </c>
      <c r="F273" s="52">
        <v>27</v>
      </c>
      <c r="G273" s="52" t="s">
        <v>120</v>
      </c>
      <c r="H273" s="52">
        <v>89584</v>
      </c>
      <c r="I273" s="52" t="s">
        <v>91</v>
      </c>
      <c r="J273" s="52" t="s">
        <v>71</v>
      </c>
      <c r="K273" s="52">
        <v>0.526586</v>
      </c>
      <c r="L273" s="52">
        <v>1</v>
      </c>
      <c r="M273" s="52">
        <v>1</v>
      </c>
      <c r="N273" s="52"/>
      <c r="O273" s="52">
        <v>0</v>
      </c>
      <c r="P273" s="52">
        <v>0</v>
      </c>
      <c r="Q273" s="52">
        <v>21</v>
      </c>
      <c r="R273" s="52"/>
      <c r="S273" s="52">
        <v>0</v>
      </c>
      <c r="T273" s="52">
        <v>0</v>
      </c>
      <c r="U273" s="52">
        <v>310</v>
      </c>
      <c r="V273" s="52">
        <f t="shared" si="9"/>
        <v>47173.680224000003</v>
      </c>
      <c r="W273" s="52">
        <f t="shared" si="10"/>
        <v>47173.680224000003</v>
      </c>
      <c r="X273" s="52">
        <v>0</v>
      </c>
      <c r="Y273" s="52">
        <v>0</v>
      </c>
    </row>
    <row r="274" spans="1:25" x14ac:dyDescent="0.25">
      <c r="A274" s="52">
        <v>2008</v>
      </c>
      <c r="B274" s="52" t="s">
        <v>103</v>
      </c>
      <c r="C274" s="52" t="s">
        <v>175</v>
      </c>
      <c r="D274" s="52">
        <v>27130</v>
      </c>
      <c r="E274" s="52">
        <v>21132</v>
      </c>
      <c r="F274" s="52">
        <v>27</v>
      </c>
      <c r="G274" s="52" t="s">
        <v>120</v>
      </c>
      <c r="H274" s="52">
        <v>29760</v>
      </c>
      <c r="I274" s="52" t="s">
        <v>91</v>
      </c>
      <c r="J274" s="52" t="s">
        <v>71</v>
      </c>
      <c r="K274" s="52">
        <v>0.526586</v>
      </c>
      <c r="L274" s="52">
        <v>1</v>
      </c>
      <c r="M274" s="52">
        <v>1</v>
      </c>
      <c r="N274" s="52"/>
      <c r="O274" s="52">
        <v>0</v>
      </c>
      <c r="P274" s="52">
        <v>0</v>
      </c>
      <c r="Q274" s="52">
        <v>21</v>
      </c>
      <c r="R274" s="52"/>
      <c r="S274" s="52">
        <v>0</v>
      </c>
      <c r="T274" s="52">
        <v>0</v>
      </c>
      <c r="U274" s="52">
        <v>310</v>
      </c>
      <c r="V274" s="52">
        <f t="shared" si="9"/>
        <v>15671.199360000001</v>
      </c>
      <c r="W274" s="52">
        <f t="shared" si="10"/>
        <v>15671.199360000001</v>
      </c>
      <c r="X274" s="52">
        <v>0</v>
      </c>
      <c r="Y274" s="52">
        <v>0</v>
      </c>
    </row>
    <row r="275" spans="1:25" x14ac:dyDescent="0.25">
      <c r="A275" s="52">
        <v>2008</v>
      </c>
      <c r="B275" s="52" t="s">
        <v>103</v>
      </c>
      <c r="C275" s="52" t="s">
        <v>175</v>
      </c>
      <c r="D275" s="52">
        <v>27130</v>
      </c>
      <c r="E275" s="52">
        <v>21132</v>
      </c>
      <c r="F275" s="52">
        <v>27</v>
      </c>
      <c r="G275" s="52" t="s">
        <v>120</v>
      </c>
      <c r="H275" s="52">
        <v>7036</v>
      </c>
      <c r="I275" s="52" t="s">
        <v>91</v>
      </c>
      <c r="J275" s="52" t="s">
        <v>71</v>
      </c>
      <c r="K275" s="52">
        <v>0.526586</v>
      </c>
      <c r="L275" s="52">
        <v>1</v>
      </c>
      <c r="M275" s="52">
        <v>1</v>
      </c>
      <c r="N275" s="52"/>
      <c r="O275" s="52">
        <v>0</v>
      </c>
      <c r="P275" s="52">
        <v>0</v>
      </c>
      <c r="Q275" s="52">
        <v>21</v>
      </c>
      <c r="R275" s="52"/>
      <c r="S275" s="52">
        <v>0</v>
      </c>
      <c r="T275" s="52">
        <v>0</v>
      </c>
      <c r="U275" s="52">
        <v>310</v>
      </c>
      <c r="V275" s="52">
        <f t="shared" si="9"/>
        <v>3705.059096</v>
      </c>
      <c r="W275" s="52">
        <f t="shared" si="10"/>
        <v>3705.059096</v>
      </c>
      <c r="X275" s="52">
        <v>0</v>
      </c>
      <c r="Y275" s="52">
        <v>0</v>
      </c>
    </row>
    <row r="276" spans="1:25" x14ac:dyDescent="0.25">
      <c r="A276" s="52">
        <v>2008</v>
      </c>
      <c r="B276" s="52" t="s">
        <v>103</v>
      </c>
      <c r="C276" s="52" t="s">
        <v>175</v>
      </c>
      <c r="D276" s="52">
        <v>27130</v>
      </c>
      <c r="E276" s="52">
        <v>21132</v>
      </c>
      <c r="F276" s="52">
        <v>27</v>
      </c>
      <c r="G276" s="52" t="s">
        <v>120</v>
      </c>
      <c r="H276" s="52">
        <v>36258</v>
      </c>
      <c r="I276" s="52" t="s">
        <v>91</v>
      </c>
      <c r="J276" s="52" t="s">
        <v>71</v>
      </c>
      <c r="K276" s="52">
        <v>0.526586</v>
      </c>
      <c r="L276" s="52">
        <v>1</v>
      </c>
      <c r="M276" s="52">
        <v>1</v>
      </c>
      <c r="N276" s="52"/>
      <c r="O276" s="52">
        <v>0</v>
      </c>
      <c r="P276" s="52">
        <v>0</v>
      </c>
      <c r="Q276" s="52">
        <v>21</v>
      </c>
      <c r="R276" s="52"/>
      <c r="S276" s="52">
        <v>0</v>
      </c>
      <c r="T276" s="52">
        <v>0</v>
      </c>
      <c r="U276" s="52">
        <v>310</v>
      </c>
      <c r="V276" s="52">
        <f t="shared" si="9"/>
        <v>19092.955188</v>
      </c>
      <c r="W276" s="52">
        <f t="shared" si="10"/>
        <v>19092.955188</v>
      </c>
      <c r="X276" s="52">
        <v>0</v>
      </c>
      <c r="Y276" s="52">
        <v>0</v>
      </c>
    </row>
    <row r="277" spans="1:25" x14ac:dyDescent="0.25">
      <c r="A277" s="52">
        <v>2008</v>
      </c>
      <c r="B277" s="52" t="s">
        <v>103</v>
      </c>
      <c r="C277" s="52" t="s">
        <v>175</v>
      </c>
      <c r="D277" s="52">
        <v>27130</v>
      </c>
      <c r="E277" s="52">
        <v>21132</v>
      </c>
      <c r="F277" s="52">
        <v>27</v>
      </c>
      <c r="G277" s="52" t="s">
        <v>120</v>
      </c>
      <c r="H277" s="52">
        <v>17012</v>
      </c>
      <c r="I277" s="52" t="s">
        <v>91</v>
      </c>
      <c r="J277" s="52" t="s">
        <v>71</v>
      </c>
      <c r="K277" s="52">
        <v>0.526586</v>
      </c>
      <c r="L277" s="52">
        <v>1</v>
      </c>
      <c r="M277" s="52">
        <v>1</v>
      </c>
      <c r="N277" s="52"/>
      <c r="O277" s="52">
        <v>0</v>
      </c>
      <c r="P277" s="52">
        <v>0</v>
      </c>
      <c r="Q277" s="52">
        <v>21</v>
      </c>
      <c r="R277" s="52"/>
      <c r="S277" s="52">
        <v>0</v>
      </c>
      <c r="T277" s="52">
        <v>0</v>
      </c>
      <c r="U277" s="52">
        <v>310</v>
      </c>
      <c r="V277" s="52">
        <f t="shared" si="9"/>
        <v>8958.2810320000008</v>
      </c>
      <c r="W277" s="52">
        <f t="shared" si="10"/>
        <v>8958.2810320000008</v>
      </c>
      <c r="X277" s="52">
        <v>0</v>
      </c>
      <c r="Y277" s="52">
        <v>0</v>
      </c>
    </row>
    <row r="278" spans="1:25" x14ac:dyDescent="0.25">
      <c r="A278" s="52">
        <v>2008</v>
      </c>
      <c r="B278" s="52" t="s">
        <v>103</v>
      </c>
      <c r="C278" s="52" t="s">
        <v>175</v>
      </c>
      <c r="D278" s="52">
        <v>27130</v>
      </c>
      <c r="E278" s="52">
        <v>21132</v>
      </c>
      <c r="F278" s="52">
        <v>27</v>
      </c>
      <c r="G278" s="52" t="s">
        <v>120</v>
      </c>
      <c r="H278" s="52">
        <v>23162</v>
      </c>
      <c r="I278" s="52" t="s">
        <v>91</v>
      </c>
      <c r="J278" s="52" t="s">
        <v>71</v>
      </c>
      <c r="K278" s="52">
        <v>0.526586</v>
      </c>
      <c r="L278" s="52">
        <v>1</v>
      </c>
      <c r="M278" s="52">
        <v>1</v>
      </c>
      <c r="N278" s="52"/>
      <c r="O278" s="52">
        <v>0</v>
      </c>
      <c r="P278" s="52">
        <v>0</v>
      </c>
      <c r="Q278" s="52">
        <v>21</v>
      </c>
      <c r="R278" s="52"/>
      <c r="S278" s="52">
        <v>0</v>
      </c>
      <c r="T278" s="52">
        <v>0</v>
      </c>
      <c r="U278" s="52">
        <v>310</v>
      </c>
      <c r="V278" s="52">
        <f t="shared" si="9"/>
        <v>12196.784932</v>
      </c>
      <c r="W278" s="52">
        <f t="shared" si="10"/>
        <v>12196.784932</v>
      </c>
      <c r="X278" s="52">
        <v>0</v>
      </c>
      <c r="Y278" s="52">
        <v>0</v>
      </c>
    </row>
    <row r="279" spans="1:25" x14ac:dyDescent="0.25">
      <c r="A279" s="52">
        <v>2008</v>
      </c>
      <c r="B279" s="52" t="s">
        <v>103</v>
      </c>
      <c r="C279" s="52" t="s">
        <v>175</v>
      </c>
      <c r="D279" s="52">
        <v>27130</v>
      </c>
      <c r="E279" s="52">
        <v>21132</v>
      </c>
      <c r="F279" s="52">
        <v>27</v>
      </c>
      <c r="G279" s="52" t="s">
        <v>120</v>
      </c>
      <c r="H279" s="52">
        <v>15291</v>
      </c>
      <c r="I279" s="52" t="s">
        <v>91</v>
      </c>
      <c r="J279" s="52" t="s">
        <v>71</v>
      </c>
      <c r="K279" s="52">
        <v>0.526586</v>
      </c>
      <c r="L279" s="52">
        <v>1</v>
      </c>
      <c r="M279" s="52">
        <v>1</v>
      </c>
      <c r="N279" s="52"/>
      <c r="O279" s="52">
        <v>0</v>
      </c>
      <c r="P279" s="52">
        <v>0</v>
      </c>
      <c r="Q279" s="52">
        <v>21</v>
      </c>
      <c r="R279" s="52"/>
      <c r="S279" s="52">
        <v>0</v>
      </c>
      <c r="T279" s="52">
        <v>0</v>
      </c>
      <c r="U279" s="52">
        <v>310</v>
      </c>
      <c r="V279" s="52">
        <f t="shared" si="9"/>
        <v>8052.0265259999996</v>
      </c>
      <c r="W279" s="52">
        <f t="shared" si="10"/>
        <v>8052.0265259999996</v>
      </c>
      <c r="X279" s="52">
        <v>0</v>
      </c>
      <c r="Y279" s="52">
        <v>0</v>
      </c>
    </row>
    <row r="280" spans="1:25" x14ac:dyDescent="0.25">
      <c r="A280" s="52">
        <v>2008</v>
      </c>
      <c r="B280" s="52" t="s">
        <v>103</v>
      </c>
      <c r="C280" s="52" t="s">
        <v>175</v>
      </c>
      <c r="D280" s="52">
        <v>27130</v>
      </c>
      <c r="E280" s="52">
        <v>21132</v>
      </c>
      <c r="F280" s="52">
        <v>27</v>
      </c>
      <c r="G280" s="52" t="s">
        <v>120</v>
      </c>
      <c r="H280" s="52">
        <v>17250</v>
      </c>
      <c r="I280" s="52" t="s">
        <v>91</v>
      </c>
      <c r="J280" s="52" t="s">
        <v>71</v>
      </c>
      <c r="K280" s="52">
        <v>0.526586</v>
      </c>
      <c r="L280" s="52">
        <v>1</v>
      </c>
      <c r="M280" s="52">
        <v>1</v>
      </c>
      <c r="N280" s="52"/>
      <c r="O280" s="52">
        <v>0</v>
      </c>
      <c r="P280" s="52">
        <v>0</v>
      </c>
      <c r="Q280" s="52">
        <v>21</v>
      </c>
      <c r="R280" s="52"/>
      <c r="S280" s="52">
        <v>0</v>
      </c>
      <c r="T280" s="52">
        <v>0</v>
      </c>
      <c r="U280" s="52">
        <v>310</v>
      </c>
      <c r="V280" s="52">
        <f t="shared" si="9"/>
        <v>9083.6085000000003</v>
      </c>
      <c r="W280" s="52">
        <f t="shared" si="10"/>
        <v>9083.6085000000003</v>
      </c>
      <c r="X280" s="52">
        <v>0</v>
      </c>
      <c r="Y280" s="52">
        <v>0</v>
      </c>
    </row>
    <row r="281" spans="1:25" x14ac:dyDescent="0.25">
      <c r="A281" s="52">
        <v>2008</v>
      </c>
      <c r="B281" s="52" t="s">
        <v>103</v>
      </c>
      <c r="C281" s="52" t="s">
        <v>175</v>
      </c>
      <c r="D281" s="52">
        <v>27130</v>
      </c>
      <c r="E281" s="52">
        <v>21133</v>
      </c>
      <c r="F281" s="52">
        <v>27</v>
      </c>
      <c r="G281" s="52" t="s">
        <v>120</v>
      </c>
      <c r="H281" s="52">
        <v>2085</v>
      </c>
      <c r="I281" s="52" t="s">
        <v>91</v>
      </c>
      <c r="J281" s="52" t="s">
        <v>71</v>
      </c>
      <c r="K281" s="52">
        <v>0.526586</v>
      </c>
      <c r="L281" s="52">
        <v>1</v>
      </c>
      <c r="M281" s="52">
        <v>1</v>
      </c>
      <c r="N281" s="52"/>
      <c r="O281" s="52">
        <v>0</v>
      </c>
      <c r="P281" s="52">
        <v>0</v>
      </c>
      <c r="Q281" s="52">
        <v>21</v>
      </c>
      <c r="R281" s="52"/>
      <c r="S281" s="52">
        <v>0</v>
      </c>
      <c r="T281" s="52">
        <v>0</v>
      </c>
      <c r="U281" s="52">
        <v>310</v>
      </c>
      <c r="V281" s="52">
        <f t="shared" si="9"/>
        <v>1097.93181</v>
      </c>
      <c r="W281" s="52">
        <f t="shared" si="10"/>
        <v>1097.93181</v>
      </c>
      <c r="X281" s="52">
        <v>0</v>
      </c>
      <c r="Y281" s="52">
        <v>0</v>
      </c>
    </row>
    <row r="282" spans="1:25" x14ac:dyDescent="0.25">
      <c r="A282" s="52">
        <v>2008</v>
      </c>
      <c r="B282" s="52" t="s">
        <v>103</v>
      </c>
      <c r="C282" s="52" t="s">
        <v>175</v>
      </c>
      <c r="D282" s="52">
        <v>27130</v>
      </c>
      <c r="E282" s="52">
        <v>21133</v>
      </c>
      <c r="F282" s="52">
        <v>27</v>
      </c>
      <c r="G282" s="52" t="s">
        <v>120</v>
      </c>
      <c r="H282" s="52">
        <v>2615</v>
      </c>
      <c r="I282" s="52" t="s">
        <v>91</v>
      </c>
      <c r="J282" s="52" t="s">
        <v>71</v>
      </c>
      <c r="K282" s="52">
        <v>0.526586</v>
      </c>
      <c r="L282" s="52">
        <v>1</v>
      </c>
      <c r="M282" s="52">
        <v>1</v>
      </c>
      <c r="N282" s="52"/>
      <c r="O282" s="52">
        <v>0</v>
      </c>
      <c r="P282" s="52">
        <v>0</v>
      </c>
      <c r="Q282" s="52">
        <v>21</v>
      </c>
      <c r="R282" s="52"/>
      <c r="S282" s="52">
        <v>0</v>
      </c>
      <c r="T282" s="52">
        <v>0</v>
      </c>
      <c r="U282" s="52">
        <v>310</v>
      </c>
      <c r="V282" s="52">
        <f t="shared" si="9"/>
        <v>1377.0223900000001</v>
      </c>
      <c r="W282" s="52">
        <f t="shared" si="10"/>
        <v>1377.0223900000001</v>
      </c>
      <c r="X282" s="52">
        <v>0</v>
      </c>
      <c r="Y282" s="52">
        <v>0</v>
      </c>
    </row>
    <row r="283" spans="1:25" x14ac:dyDescent="0.25">
      <c r="A283" s="52">
        <v>2008</v>
      </c>
      <c r="B283" s="52" t="s">
        <v>103</v>
      </c>
      <c r="C283" s="52" t="s">
        <v>175</v>
      </c>
      <c r="D283" s="52">
        <v>27130</v>
      </c>
      <c r="E283" s="52">
        <v>21133</v>
      </c>
      <c r="F283" s="52">
        <v>27</v>
      </c>
      <c r="G283" s="52" t="s">
        <v>120</v>
      </c>
      <c r="H283" s="52">
        <v>553</v>
      </c>
      <c r="I283" s="52" t="s">
        <v>91</v>
      </c>
      <c r="J283" s="52" t="s">
        <v>71</v>
      </c>
      <c r="K283" s="52">
        <v>0.526586</v>
      </c>
      <c r="L283" s="52">
        <v>1</v>
      </c>
      <c r="M283" s="52">
        <v>1</v>
      </c>
      <c r="N283" s="52"/>
      <c r="O283" s="52">
        <v>0</v>
      </c>
      <c r="P283" s="52">
        <v>0</v>
      </c>
      <c r="Q283" s="52">
        <v>21</v>
      </c>
      <c r="R283" s="52"/>
      <c r="S283" s="52">
        <v>0</v>
      </c>
      <c r="T283" s="52">
        <v>0</v>
      </c>
      <c r="U283" s="52">
        <v>310</v>
      </c>
      <c r="V283" s="52">
        <f t="shared" si="9"/>
        <v>291.20205800000002</v>
      </c>
      <c r="W283" s="52">
        <f t="shared" si="10"/>
        <v>291.20205800000002</v>
      </c>
      <c r="X283" s="52">
        <v>0</v>
      </c>
      <c r="Y283" s="52">
        <v>0</v>
      </c>
    </row>
    <row r="284" spans="1:25" x14ac:dyDescent="0.25">
      <c r="A284" s="52">
        <v>2008</v>
      </c>
      <c r="B284" s="52" t="s">
        <v>103</v>
      </c>
      <c r="C284" s="52" t="s">
        <v>175</v>
      </c>
      <c r="D284" s="52">
        <v>27130</v>
      </c>
      <c r="E284" s="52">
        <v>21133</v>
      </c>
      <c r="F284" s="52">
        <v>27</v>
      </c>
      <c r="G284" s="52" t="s">
        <v>120</v>
      </c>
      <c r="H284" s="52">
        <v>20352</v>
      </c>
      <c r="I284" s="52" t="s">
        <v>91</v>
      </c>
      <c r="J284" s="52" t="s">
        <v>71</v>
      </c>
      <c r="K284" s="52">
        <v>0.526586</v>
      </c>
      <c r="L284" s="52">
        <v>1</v>
      </c>
      <c r="M284" s="52">
        <v>1</v>
      </c>
      <c r="N284" s="52"/>
      <c r="O284" s="52">
        <v>0</v>
      </c>
      <c r="P284" s="52">
        <v>0</v>
      </c>
      <c r="Q284" s="52">
        <v>21</v>
      </c>
      <c r="R284" s="52"/>
      <c r="S284" s="52">
        <v>0</v>
      </c>
      <c r="T284" s="52">
        <v>0</v>
      </c>
      <c r="U284" s="52">
        <v>310</v>
      </c>
      <c r="V284" s="52">
        <f t="shared" si="9"/>
        <v>10717.078272000001</v>
      </c>
      <c r="W284" s="52">
        <f t="shared" si="10"/>
        <v>10717.078272000001</v>
      </c>
      <c r="X284" s="52">
        <v>0</v>
      </c>
      <c r="Y284" s="52">
        <v>0</v>
      </c>
    </row>
    <row r="285" spans="1:25" x14ac:dyDescent="0.25">
      <c r="A285" s="52">
        <v>2008</v>
      </c>
      <c r="B285" s="52" t="s">
        <v>103</v>
      </c>
      <c r="C285" s="52" t="s">
        <v>175</v>
      </c>
      <c r="D285" s="52">
        <v>27130</v>
      </c>
      <c r="E285" s="52">
        <v>21133</v>
      </c>
      <c r="F285" s="52">
        <v>27</v>
      </c>
      <c r="G285" s="52" t="s">
        <v>120</v>
      </c>
      <c r="H285" s="52">
        <v>898</v>
      </c>
      <c r="I285" s="52" t="s">
        <v>91</v>
      </c>
      <c r="J285" s="52" t="s">
        <v>71</v>
      </c>
      <c r="K285" s="52">
        <v>0.526586</v>
      </c>
      <c r="L285" s="52">
        <v>1</v>
      </c>
      <c r="M285" s="52">
        <v>1</v>
      </c>
      <c r="N285" s="52"/>
      <c r="O285" s="52">
        <v>0</v>
      </c>
      <c r="P285" s="52">
        <v>0</v>
      </c>
      <c r="Q285" s="52">
        <v>21</v>
      </c>
      <c r="R285" s="52"/>
      <c r="S285" s="52">
        <v>0</v>
      </c>
      <c r="T285" s="52">
        <v>0</v>
      </c>
      <c r="U285" s="52">
        <v>310</v>
      </c>
      <c r="V285" s="52">
        <f t="shared" si="9"/>
        <v>472.87422800000002</v>
      </c>
      <c r="W285" s="52">
        <f t="shared" si="10"/>
        <v>472.87422800000002</v>
      </c>
      <c r="X285" s="52">
        <v>0</v>
      </c>
      <c r="Y285" s="52">
        <v>0</v>
      </c>
    </row>
    <row r="286" spans="1:25" x14ac:dyDescent="0.25">
      <c r="A286" s="52">
        <v>2008</v>
      </c>
      <c r="B286" s="52" t="s">
        <v>103</v>
      </c>
      <c r="C286" s="52" t="s">
        <v>175</v>
      </c>
      <c r="D286" s="52">
        <v>27130</v>
      </c>
      <c r="E286" s="52">
        <v>21134</v>
      </c>
      <c r="F286" s="52">
        <v>27</v>
      </c>
      <c r="G286" s="52" t="s">
        <v>120</v>
      </c>
      <c r="H286" s="52">
        <v>50646</v>
      </c>
      <c r="I286" s="52" t="s">
        <v>91</v>
      </c>
      <c r="J286" s="52" t="s">
        <v>71</v>
      </c>
      <c r="K286" s="52">
        <v>0.526586</v>
      </c>
      <c r="L286" s="52">
        <v>1</v>
      </c>
      <c r="M286" s="52">
        <v>1</v>
      </c>
      <c r="N286" s="52"/>
      <c r="O286" s="52">
        <v>0</v>
      </c>
      <c r="P286" s="52">
        <v>0</v>
      </c>
      <c r="Q286" s="52">
        <v>21</v>
      </c>
      <c r="R286" s="52"/>
      <c r="S286" s="52">
        <v>0</v>
      </c>
      <c r="T286" s="52">
        <v>0</v>
      </c>
      <c r="U286" s="52">
        <v>310</v>
      </c>
      <c r="V286" s="52">
        <f t="shared" si="9"/>
        <v>26669.474556000001</v>
      </c>
      <c r="W286" s="52">
        <f t="shared" si="10"/>
        <v>26669.474556000001</v>
      </c>
      <c r="X286" s="52">
        <v>0</v>
      </c>
      <c r="Y286" s="52">
        <v>0</v>
      </c>
    </row>
    <row r="287" spans="1:25" x14ac:dyDescent="0.25">
      <c r="A287" s="52">
        <v>2008</v>
      </c>
      <c r="B287" s="52" t="s">
        <v>103</v>
      </c>
      <c r="C287" s="52" t="s">
        <v>175</v>
      </c>
      <c r="D287" s="52">
        <v>27130</v>
      </c>
      <c r="E287" s="52">
        <v>21134</v>
      </c>
      <c r="F287" s="52">
        <v>27</v>
      </c>
      <c r="G287" s="52" t="s">
        <v>120</v>
      </c>
      <c r="H287" s="52">
        <v>1941</v>
      </c>
      <c r="I287" s="52" t="s">
        <v>91</v>
      </c>
      <c r="J287" s="52" t="s">
        <v>71</v>
      </c>
      <c r="K287" s="52">
        <v>0.526586</v>
      </c>
      <c r="L287" s="52">
        <v>1</v>
      </c>
      <c r="M287" s="52">
        <v>1</v>
      </c>
      <c r="N287" s="52"/>
      <c r="O287" s="52">
        <v>0</v>
      </c>
      <c r="P287" s="52">
        <v>0</v>
      </c>
      <c r="Q287" s="52">
        <v>21</v>
      </c>
      <c r="R287" s="52"/>
      <c r="S287" s="52">
        <v>0</v>
      </c>
      <c r="T287" s="52">
        <v>0</v>
      </c>
      <c r="U287" s="52">
        <v>310</v>
      </c>
      <c r="V287" s="52">
        <f t="shared" si="9"/>
        <v>1022.103426</v>
      </c>
      <c r="W287" s="52">
        <f t="shared" si="10"/>
        <v>1022.103426</v>
      </c>
      <c r="X287" s="52">
        <v>0</v>
      </c>
      <c r="Y287" s="52">
        <v>0</v>
      </c>
    </row>
    <row r="288" spans="1:25" x14ac:dyDescent="0.25">
      <c r="A288" s="52">
        <v>2008</v>
      </c>
      <c r="B288" s="52" t="s">
        <v>103</v>
      </c>
      <c r="C288" s="52" t="s">
        <v>175</v>
      </c>
      <c r="D288" s="52">
        <v>27130</v>
      </c>
      <c r="E288" s="52">
        <v>21134</v>
      </c>
      <c r="F288" s="52">
        <v>27</v>
      </c>
      <c r="G288" s="52" t="s">
        <v>120</v>
      </c>
      <c r="H288" s="52">
        <v>26970</v>
      </c>
      <c r="I288" s="52" t="s">
        <v>91</v>
      </c>
      <c r="J288" s="52" t="s">
        <v>71</v>
      </c>
      <c r="K288" s="52">
        <v>0.526586</v>
      </c>
      <c r="L288" s="52">
        <v>1</v>
      </c>
      <c r="M288" s="52">
        <v>1</v>
      </c>
      <c r="N288" s="52"/>
      <c r="O288" s="52">
        <v>0</v>
      </c>
      <c r="P288" s="52">
        <v>0</v>
      </c>
      <c r="Q288" s="52">
        <v>21</v>
      </c>
      <c r="R288" s="52"/>
      <c r="S288" s="52">
        <v>0</v>
      </c>
      <c r="T288" s="52">
        <v>0</v>
      </c>
      <c r="U288" s="52">
        <v>310</v>
      </c>
      <c r="V288" s="52">
        <f t="shared" si="9"/>
        <v>14202.02442</v>
      </c>
      <c r="W288" s="52">
        <f t="shared" si="10"/>
        <v>14202.02442</v>
      </c>
      <c r="X288" s="52">
        <v>0</v>
      </c>
      <c r="Y288" s="52">
        <v>0</v>
      </c>
    </row>
    <row r="289" spans="1:25" x14ac:dyDescent="0.25">
      <c r="A289" s="52">
        <v>2008</v>
      </c>
      <c r="B289" s="52" t="s">
        <v>103</v>
      </c>
      <c r="C289" s="52" t="s">
        <v>175</v>
      </c>
      <c r="D289" s="52">
        <v>27141</v>
      </c>
      <c r="E289" s="52">
        <v>21133</v>
      </c>
      <c r="F289" s="52">
        <v>27</v>
      </c>
      <c r="G289" s="52" t="s">
        <v>120</v>
      </c>
      <c r="H289" s="52">
        <v>5426</v>
      </c>
      <c r="I289" s="52" t="s">
        <v>91</v>
      </c>
      <c r="J289" s="52" t="s">
        <v>71</v>
      </c>
      <c r="K289" s="52">
        <v>0.526586</v>
      </c>
      <c r="L289" s="52">
        <v>1</v>
      </c>
      <c r="M289" s="52">
        <v>1</v>
      </c>
      <c r="N289" s="52"/>
      <c r="O289" s="52">
        <v>0</v>
      </c>
      <c r="P289" s="52">
        <v>0</v>
      </c>
      <c r="Q289" s="52">
        <v>21</v>
      </c>
      <c r="R289" s="52"/>
      <c r="S289" s="52">
        <v>0</v>
      </c>
      <c r="T289" s="52">
        <v>0</v>
      </c>
      <c r="U289" s="52">
        <v>310</v>
      </c>
      <c r="V289" s="52">
        <f t="shared" si="9"/>
        <v>2857.2556359999999</v>
      </c>
      <c r="W289" s="52">
        <f t="shared" si="10"/>
        <v>2857.2556359999999</v>
      </c>
      <c r="X289" s="52">
        <v>0</v>
      </c>
      <c r="Y289" s="52">
        <v>0</v>
      </c>
    </row>
    <row r="290" spans="1:25" x14ac:dyDescent="0.25">
      <c r="A290" s="52">
        <v>2008</v>
      </c>
      <c r="B290" s="52" t="s">
        <v>103</v>
      </c>
      <c r="C290" s="52" t="s">
        <v>175</v>
      </c>
      <c r="D290" s="52">
        <v>27141</v>
      </c>
      <c r="E290" s="52">
        <v>21134</v>
      </c>
      <c r="F290" s="52">
        <v>27</v>
      </c>
      <c r="G290" s="52" t="s">
        <v>120</v>
      </c>
      <c r="H290" s="52">
        <v>7057</v>
      </c>
      <c r="I290" s="52" t="s">
        <v>91</v>
      </c>
      <c r="J290" s="52" t="s">
        <v>71</v>
      </c>
      <c r="K290" s="52">
        <v>0.526586</v>
      </c>
      <c r="L290" s="52">
        <v>1</v>
      </c>
      <c r="M290" s="52">
        <v>1</v>
      </c>
      <c r="N290" s="52"/>
      <c r="O290" s="52">
        <v>0</v>
      </c>
      <c r="P290" s="52">
        <v>0</v>
      </c>
      <c r="Q290" s="52">
        <v>21</v>
      </c>
      <c r="R290" s="52"/>
      <c r="S290" s="52">
        <v>0</v>
      </c>
      <c r="T290" s="52">
        <v>0</v>
      </c>
      <c r="U290" s="52">
        <v>310</v>
      </c>
      <c r="V290" s="52">
        <f t="shared" si="9"/>
        <v>3716.1174019999999</v>
      </c>
      <c r="W290" s="52">
        <f t="shared" si="10"/>
        <v>3716.1174019999999</v>
      </c>
      <c r="X290" s="52">
        <v>0</v>
      </c>
      <c r="Y290" s="52">
        <v>0</v>
      </c>
    </row>
    <row r="291" spans="1:25" x14ac:dyDescent="0.25">
      <c r="A291" s="52">
        <v>2008</v>
      </c>
      <c r="B291" s="52" t="s">
        <v>103</v>
      </c>
      <c r="C291" s="52" t="s">
        <v>175</v>
      </c>
      <c r="D291" s="52">
        <v>27141</v>
      </c>
      <c r="E291" s="52">
        <v>21134</v>
      </c>
      <c r="F291" s="52">
        <v>27</v>
      </c>
      <c r="G291" s="52" t="s">
        <v>120</v>
      </c>
      <c r="H291" s="52">
        <v>970</v>
      </c>
      <c r="I291" s="52" t="s">
        <v>91</v>
      </c>
      <c r="J291" s="52" t="s">
        <v>71</v>
      </c>
      <c r="K291" s="52">
        <v>0.526586</v>
      </c>
      <c r="L291" s="52">
        <v>1</v>
      </c>
      <c r="M291" s="52">
        <v>1</v>
      </c>
      <c r="N291" s="52"/>
      <c r="O291" s="52">
        <v>0</v>
      </c>
      <c r="P291" s="52">
        <v>0</v>
      </c>
      <c r="Q291" s="52">
        <v>21</v>
      </c>
      <c r="R291" s="52"/>
      <c r="S291" s="52">
        <v>0</v>
      </c>
      <c r="T291" s="52">
        <v>0</v>
      </c>
      <c r="U291" s="52">
        <v>310</v>
      </c>
      <c r="V291" s="52">
        <f t="shared" si="9"/>
        <v>510.78841999999997</v>
      </c>
      <c r="W291" s="52">
        <f t="shared" si="10"/>
        <v>510.78841999999997</v>
      </c>
      <c r="X291" s="52">
        <v>0</v>
      </c>
      <c r="Y291" s="52">
        <v>0</v>
      </c>
    </row>
    <row r="292" spans="1:25" x14ac:dyDescent="0.25">
      <c r="A292" s="52">
        <v>2008</v>
      </c>
      <c r="B292" s="52" t="s">
        <v>103</v>
      </c>
      <c r="C292" s="52" t="s">
        <v>175</v>
      </c>
      <c r="D292" s="52">
        <v>27141</v>
      </c>
      <c r="E292" s="52">
        <v>21134</v>
      </c>
      <c r="F292" s="52">
        <v>27</v>
      </c>
      <c r="G292" s="52" t="s">
        <v>120</v>
      </c>
      <c r="H292" s="52">
        <v>655078</v>
      </c>
      <c r="I292" s="52" t="s">
        <v>91</v>
      </c>
      <c r="J292" s="52" t="s">
        <v>71</v>
      </c>
      <c r="K292" s="52">
        <v>0.526586</v>
      </c>
      <c r="L292" s="52">
        <v>1</v>
      </c>
      <c r="M292" s="52">
        <v>1</v>
      </c>
      <c r="N292" s="52"/>
      <c r="O292" s="52">
        <v>0</v>
      </c>
      <c r="P292" s="52">
        <v>0</v>
      </c>
      <c r="Q292" s="52">
        <v>21</v>
      </c>
      <c r="R292" s="52"/>
      <c r="S292" s="52">
        <v>0</v>
      </c>
      <c r="T292" s="52">
        <v>0</v>
      </c>
      <c r="U292" s="52">
        <v>310</v>
      </c>
      <c r="V292" s="52">
        <f t="shared" si="9"/>
        <v>344954.90370800003</v>
      </c>
      <c r="W292" s="52">
        <f t="shared" si="10"/>
        <v>344954.90370800003</v>
      </c>
      <c r="X292" s="52">
        <v>0</v>
      </c>
      <c r="Y292" s="52">
        <v>0</v>
      </c>
    </row>
    <row r="293" spans="1:25" x14ac:dyDescent="0.25">
      <c r="A293" s="52">
        <v>2008</v>
      </c>
      <c r="B293" s="52" t="s">
        <v>103</v>
      </c>
      <c r="C293" s="52" t="s">
        <v>175</v>
      </c>
      <c r="D293" s="52">
        <v>27141</v>
      </c>
      <c r="E293" s="52">
        <v>21134</v>
      </c>
      <c r="F293" s="52">
        <v>27</v>
      </c>
      <c r="G293" s="52" t="s">
        <v>120</v>
      </c>
      <c r="H293" s="52">
        <v>8474</v>
      </c>
      <c r="I293" s="52" t="s">
        <v>91</v>
      </c>
      <c r="J293" s="52" t="s">
        <v>71</v>
      </c>
      <c r="K293" s="52">
        <v>0.526586</v>
      </c>
      <c r="L293" s="52">
        <v>1</v>
      </c>
      <c r="M293" s="52">
        <v>1</v>
      </c>
      <c r="N293" s="52"/>
      <c r="O293" s="52">
        <v>0</v>
      </c>
      <c r="P293" s="52">
        <v>0</v>
      </c>
      <c r="Q293" s="52">
        <v>21</v>
      </c>
      <c r="R293" s="52"/>
      <c r="S293" s="52">
        <v>0</v>
      </c>
      <c r="T293" s="52">
        <v>0</v>
      </c>
      <c r="U293" s="52">
        <v>310</v>
      </c>
      <c r="V293" s="52">
        <f t="shared" si="9"/>
        <v>4462.2897640000001</v>
      </c>
      <c r="W293" s="52">
        <f t="shared" si="10"/>
        <v>4462.2897640000001</v>
      </c>
      <c r="X293" s="52">
        <v>0</v>
      </c>
      <c r="Y293" s="52">
        <v>0</v>
      </c>
    </row>
    <row r="294" spans="1:25" x14ac:dyDescent="0.25">
      <c r="A294" s="52">
        <v>2008</v>
      </c>
      <c r="B294" s="52" t="s">
        <v>103</v>
      </c>
      <c r="C294" s="52" t="s">
        <v>175</v>
      </c>
      <c r="D294" s="52">
        <v>27142</v>
      </c>
      <c r="E294" s="52">
        <v>21133</v>
      </c>
      <c r="F294" s="52">
        <v>27</v>
      </c>
      <c r="G294" s="52" t="s">
        <v>120</v>
      </c>
      <c r="H294" s="52">
        <v>21285</v>
      </c>
      <c r="I294" s="52" t="s">
        <v>91</v>
      </c>
      <c r="J294" s="52" t="s">
        <v>71</v>
      </c>
      <c r="K294" s="52">
        <v>0.526586</v>
      </c>
      <c r="L294" s="52">
        <v>1</v>
      </c>
      <c r="M294" s="52">
        <v>1</v>
      </c>
      <c r="N294" s="52"/>
      <c r="O294" s="52">
        <v>0</v>
      </c>
      <c r="P294" s="52">
        <v>0</v>
      </c>
      <c r="Q294" s="52">
        <v>21</v>
      </c>
      <c r="R294" s="52"/>
      <c r="S294" s="52">
        <v>0</v>
      </c>
      <c r="T294" s="52">
        <v>0</v>
      </c>
      <c r="U294" s="52">
        <v>310</v>
      </c>
      <c r="V294" s="52">
        <f t="shared" si="9"/>
        <v>11208.38301</v>
      </c>
      <c r="W294" s="52">
        <f t="shared" si="10"/>
        <v>11208.38301</v>
      </c>
      <c r="X294" s="52">
        <v>0</v>
      </c>
      <c r="Y294" s="52">
        <v>0</v>
      </c>
    </row>
    <row r="295" spans="1:25" x14ac:dyDescent="0.25">
      <c r="A295" s="52">
        <v>2008</v>
      </c>
      <c r="B295" s="52" t="s">
        <v>103</v>
      </c>
      <c r="C295" s="52" t="s">
        <v>175</v>
      </c>
      <c r="D295" s="52">
        <v>27142</v>
      </c>
      <c r="E295" s="52">
        <v>21134</v>
      </c>
      <c r="F295" s="52">
        <v>27</v>
      </c>
      <c r="G295" s="52" t="s">
        <v>120</v>
      </c>
      <c r="H295" s="52">
        <v>6119</v>
      </c>
      <c r="I295" s="52" t="s">
        <v>91</v>
      </c>
      <c r="J295" s="52" t="s">
        <v>71</v>
      </c>
      <c r="K295" s="52">
        <v>0.526586</v>
      </c>
      <c r="L295" s="52">
        <v>1</v>
      </c>
      <c r="M295" s="52">
        <v>1</v>
      </c>
      <c r="N295" s="52"/>
      <c r="O295" s="52">
        <v>0</v>
      </c>
      <c r="P295" s="52">
        <v>0</v>
      </c>
      <c r="Q295" s="52">
        <v>21</v>
      </c>
      <c r="R295" s="52"/>
      <c r="S295" s="52">
        <v>0</v>
      </c>
      <c r="T295" s="52">
        <v>0</v>
      </c>
      <c r="U295" s="52">
        <v>310</v>
      </c>
      <c r="V295" s="52">
        <f t="shared" si="9"/>
        <v>3222.1797339999998</v>
      </c>
      <c r="W295" s="52">
        <f t="shared" si="10"/>
        <v>3222.1797339999998</v>
      </c>
      <c r="X295" s="52">
        <v>0</v>
      </c>
      <c r="Y295" s="52">
        <v>0</v>
      </c>
    </row>
    <row r="296" spans="1:25" x14ac:dyDescent="0.25">
      <c r="A296" s="52">
        <v>2008</v>
      </c>
      <c r="B296" s="52" t="s">
        <v>103</v>
      </c>
      <c r="C296" s="52" t="s">
        <v>175</v>
      </c>
      <c r="D296" s="52">
        <v>27142</v>
      </c>
      <c r="E296" s="52">
        <v>21134</v>
      </c>
      <c r="F296" s="52">
        <v>27</v>
      </c>
      <c r="G296" s="52" t="s">
        <v>120</v>
      </c>
      <c r="H296" s="52">
        <v>8250</v>
      </c>
      <c r="I296" s="52" t="s">
        <v>91</v>
      </c>
      <c r="J296" s="52" t="s">
        <v>71</v>
      </c>
      <c r="K296" s="52">
        <v>0.526586</v>
      </c>
      <c r="L296" s="52">
        <v>1</v>
      </c>
      <c r="M296" s="52">
        <v>1</v>
      </c>
      <c r="N296" s="52"/>
      <c r="O296" s="52">
        <v>0</v>
      </c>
      <c r="P296" s="52">
        <v>0</v>
      </c>
      <c r="Q296" s="52">
        <v>21</v>
      </c>
      <c r="R296" s="52"/>
      <c r="S296" s="52">
        <v>0</v>
      </c>
      <c r="T296" s="52">
        <v>0</v>
      </c>
      <c r="U296" s="52">
        <v>310</v>
      </c>
      <c r="V296" s="52">
        <f t="shared" si="9"/>
        <v>4344.3344999999999</v>
      </c>
      <c r="W296" s="52">
        <f t="shared" si="10"/>
        <v>4344.3344999999999</v>
      </c>
      <c r="X296" s="52">
        <v>0</v>
      </c>
      <c r="Y296" s="52">
        <v>0</v>
      </c>
    </row>
    <row r="297" spans="1:25" x14ac:dyDescent="0.25">
      <c r="A297" s="52">
        <v>2008</v>
      </c>
      <c r="B297" s="52" t="s">
        <v>103</v>
      </c>
      <c r="C297" s="52" t="s">
        <v>175</v>
      </c>
      <c r="D297" s="52">
        <v>27151</v>
      </c>
      <c r="E297" s="52">
        <v>21132</v>
      </c>
      <c r="F297" s="52">
        <v>27</v>
      </c>
      <c r="G297" s="52" t="s">
        <v>120</v>
      </c>
      <c r="H297" s="52">
        <v>198</v>
      </c>
      <c r="I297" s="52" t="s">
        <v>91</v>
      </c>
      <c r="J297" s="52" t="s">
        <v>71</v>
      </c>
      <c r="K297" s="52">
        <v>0.526586</v>
      </c>
      <c r="L297" s="52">
        <v>1</v>
      </c>
      <c r="M297" s="52">
        <v>1</v>
      </c>
      <c r="N297" s="52"/>
      <c r="O297" s="52">
        <v>0</v>
      </c>
      <c r="P297" s="52">
        <v>0</v>
      </c>
      <c r="Q297" s="52">
        <v>21</v>
      </c>
      <c r="R297" s="52"/>
      <c r="S297" s="52">
        <v>0</v>
      </c>
      <c r="T297" s="52">
        <v>0</v>
      </c>
      <c r="U297" s="52">
        <v>310</v>
      </c>
      <c r="V297" s="52">
        <f t="shared" si="9"/>
        <v>104.264028</v>
      </c>
      <c r="W297" s="52">
        <f t="shared" si="10"/>
        <v>104.264028</v>
      </c>
      <c r="X297" s="52">
        <v>0</v>
      </c>
      <c r="Y297" s="52">
        <v>0</v>
      </c>
    </row>
    <row r="298" spans="1:25" x14ac:dyDescent="0.25">
      <c r="A298" s="52">
        <v>2008</v>
      </c>
      <c r="B298" s="52" t="s">
        <v>103</v>
      </c>
      <c r="C298" s="52" t="s">
        <v>175</v>
      </c>
      <c r="D298" s="52">
        <v>27151</v>
      </c>
      <c r="E298" s="52">
        <v>21132</v>
      </c>
      <c r="F298" s="52">
        <v>27</v>
      </c>
      <c r="G298" s="52" t="s">
        <v>120</v>
      </c>
      <c r="H298" s="52">
        <v>7811</v>
      </c>
      <c r="I298" s="52" t="s">
        <v>91</v>
      </c>
      <c r="J298" s="52" t="s">
        <v>71</v>
      </c>
      <c r="K298" s="52">
        <v>0.526586</v>
      </c>
      <c r="L298" s="52">
        <v>1</v>
      </c>
      <c r="M298" s="52">
        <v>1</v>
      </c>
      <c r="N298" s="52"/>
      <c r="O298" s="52">
        <v>0</v>
      </c>
      <c r="P298" s="52">
        <v>0</v>
      </c>
      <c r="Q298" s="52">
        <v>21</v>
      </c>
      <c r="R298" s="52"/>
      <c r="S298" s="52">
        <v>0</v>
      </c>
      <c r="T298" s="52">
        <v>0</v>
      </c>
      <c r="U298" s="52">
        <v>310</v>
      </c>
      <c r="V298" s="52">
        <f t="shared" si="9"/>
        <v>4113.1632460000001</v>
      </c>
      <c r="W298" s="52">
        <f t="shared" si="10"/>
        <v>4113.1632460000001</v>
      </c>
      <c r="X298" s="52">
        <v>0</v>
      </c>
      <c r="Y298" s="52">
        <v>0</v>
      </c>
    </row>
    <row r="299" spans="1:25" x14ac:dyDescent="0.25">
      <c r="A299" s="52">
        <v>2008</v>
      </c>
      <c r="B299" s="52" t="s">
        <v>103</v>
      </c>
      <c r="C299" s="52" t="s">
        <v>175</v>
      </c>
      <c r="D299" s="52">
        <v>27151</v>
      </c>
      <c r="E299" s="52">
        <v>21133</v>
      </c>
      <c r="F299" s="52">
        <v>27</v>
      </c>
      <c r="G299" s="52" t="s">
        <v>120</v>
      </c>
      <c r="H299" s="52">
        <v>3346</v>
      </c>
      <c r="I299" s="52" t="s">
        <v>91</v>
      </c>
      <c r="J299" s="52" t="s">
        <v>71</v>
      </c>
      <c r="K299" s="52">
        <v>0.526586</v>
      </c>
      <c r="L299" s="52">
        <v>1</v>
      </c>
      <c r="M299" s="52">
        <v>1</v>
      </c>
      <c r="N299" s="52"/>
      <c r="O299" s="52">
        <v>0</v>
      </c>
      <c r="P299" s="52">
        <v>0</v>
      </c>
      <c r="Q299" s="52">
        <v>21</v>
      </c>
      <c r="R299" s="52"/>
      <c r="S299" s="52">
        <v>0</v>
      </c>
      <c r="T299" s="52">
        <v>0</v>
      </c>
      <c r="U299" s="52">
        <v>310</v>
      </c>
      <c r="V299" s="52">
        <f t="shared" si="9"/>
        <v>1761.956756</v>
      </c>
      <c r="W299" s="52">
        <f t="shared" si="10"/>
        <v>1761.956756</v>
      </c>
      <c r="X299" s="52">
        <v>0</v>
      </c>
      <c r="Y299" s="52">
        <v>0</v>
      </c>
    </row>
    <row r="300" spans="1:25" x14ac:dyDescent="0.25">
      <c r="A300" s="52">
        <v>2008</v>
      </c>
      <c r="B300" s="52" t="s">
        <v>103</v>
      </c>
      <c r="C300" s="52" t="s">
        <v>175</v>
      </c>
      <c r="D300" s="52">
        <v>27151</v>
      </c>
      <c r="E300" s="52">
        <v>21133</v>
      </c>
      <c r="F300" s="52">
        <v>27</v>
      </c>
      <c r="G300" s="52" t="s">
        <v>120</v>
      </c>
      <c r="H300" s="52">
        <v>1043</v>
      </c>
      <c r="I300" s="52" t="s">
        <v>91</v>
      </c>
      <c r="J300" s="52" t="s">
        <v>71</v>
      </c>
      <c r="K300" s="52">
        <v>0.526586</v>
      </c>
      <c r="L300" s="52">
        <v>1</v>
      </c>
      <c r="M300" s="52">
        <v>1</v>
      </c>
      <c r="N300" s="52"/>
      <c r="O300" s="52">
        <v>0</v>
      </c>
      <c r="P300" s="52">
        <v>0</v>
      </c>
      <c r="Q300" s="52">
        <v>21</v>
      </c>
      <c r="R300" s="52"/>
      <c r="S300" s="52">
        <v>0</v>
      </c>
      <c r="T300" s="52">
        <v>0</v>
      </c>
      <c r="U300" s="52">
        <v>310</v>
      </c>
      <c r="V300" s="52">
        <f t="shared" si="9"/>
        <v>549.229198</v>
      </c>
      <c r="W300" s="52">
        <f t="shared" si="10"/>
        <v>549.229198</v>
      </c>
      <c r="X300" s="52">
        <v>0</v>
      </c>
      <c r="Y300" s="52">
        <v>0</v>
      </c>
    </row>
    <row r="301" spans="1:25" x14ac:dyDescent="0.25">
      <c r="A301" s="52">
        <v>2008</v>
      </c>
      <c r="B301" s="52" t="s">
        <v>103</v>
      </c>
      <c r="C301" s="52" t="s">
        <v>175</v>
      </c>
      <c r="D301" s="52">
        <v>27151</v>
      </c>
      <c r="E301" s="52">
        <v>21134</v>
      </c>
      <c r="F301" s="52">
        <v>27</v>
      </c>
      <c r="G301" s="52" t="s">
        <v>120</v>
      </c>
      <c r="H301" s="52">
        <v>596880</v>
      </c>
      <c r="I301" s="52" t="s">
        <v>91</v>
      </c>
      <c r="J301" s="52" t="s">
        <v>71</v>
      </c>
      <c r="K301" s="52">
        <v>0.526586</v>
      </c>
      <c r="L301" s="52">
        <v>1</v>
      </c>
      <c r="M301" s="52">
        <v>1</v>
      </c>
      <c r="N301" s="52"/>
      <c r="O301" s="52">
        <v>0</v>
      </c>
      <c r="P301" s="52">
        <v>0</v>
      </c>
      <c r="Q301" s="52">
        <v>21</v>
      </c>
      <c r="R301" s="52"/>
      <c r="S301" s="52">
        <v>0</v>
      </c>
      <c r="T301" s="52">
        <v>0</v>
      </c>
      <c r="U301" s="52">
        <v>310</v>
      </c>
      <c r="V301" s="52">
        <f t="shared" si="9"/>
        <v>314308.65168000001</v>
      </c>
      <c r="W301" s="52">
        <f t="shared" si="10"/>
        <v>314308.65168000001</v>
      </c>
      <c r="X301" s="52">
        <v>0</v>
      </c>
      <c r="Y301" s="52">
        <v>0</v>
      </c>
    </row>
    <row r="302" spans="1:25" x14ac:dyDescent="0.25">
      <c r="A302" s="52">
        <v>2008</v>
      </c>
      <c r="B302" s="52" t="s">
        <v>103</v>
      </c>
      <c r="C302" s="52" t="s">
        <v>175</v>
      </c>
      <c r="D302" s="52">
        <v>27151</v>
      </c>
      <c r="E302" s="52">
        <v>21134</v>
      </c>
      <c r="F302" s="52">
        <v>27</v>
      </c>
      <c r="G302" s="52" t="s">
        <v>120</v>
      </c>
      <c r="H302" s="52">
        <v>22201</v>
      </c>
      <c r="I302" s="52" t="s">
        <v>91</v>
      </c>
      <c r="J302" s="52" t="s">
        <v>71</v>
      </c>
      <c r="K302" s="52">
        <v>0.526586</v>
      </c>
      <c r="L302" s="52">
        <v>1</v>
      </c>
      <c r="M302" s="52">
        <v>1</v>
      </c>
      <c r="N302" s="52"/>
      <c r="O302" s="52">
        <v>0</v>
      </c>
      <c r="P302" s="52">
        <v>0</v>
      </c>
      <c r="Q302" s="52">
        <v>21</v>
      </c>
      <c r="R302" s="52"/>
      <c r="S302" s="52">
        <v>0</v>
      </c>
      <c r="T302" s="52">
        <v>0</v>
      </c>
      <c r="U302" s="52">
        <v>310</v>
      </c>
      <c r="V302" s="52">
        <f t="shared" si="9"/>
        <v>11690.735785999999</v>
      </c>
      <c r="W302" s="52">
        <f t="shared" si="10"/>
        <v>11690.735785999999</v>
      </c>
      <c r="X302" s="52">
        <v>0</v>
      </c>
      <c r="Y302" s="52">
        <v>0</v>
      </c>
    </row>
    <row r="303" spans="1:25" x14ac:dyDescent="0.25">
      <c r="A303" s="52">
        <v>2008</v>
      </c>
      <c r="B303" s="52" t="s">
        <v>103</v>
      </c>
      <c r="C303" s="52" t="s">
        <v>175</v>
      </c>
      <c r="D303" s="52">
        <v>27152</v>
      </c>
      <c r="E303" s="52">
        <v>21132</v>
      </c>
      <c r="F303" s="52">
        <v>27</v>
      </c>
      <c r="G303" s="52" t="s">
        <v>120</v>
      </c>
      <c r="H303" s="52">
        <v>215547</v>
      </c>
      <c r="I303" s="52" t="s">
        <v>91</v>
      </c>
      <c r="J303" s="52" t="s">
        <v>71</v>
      </c>
      <c r="K303" s="52">
        <v>0.526586</v>
      </c>
      <c r="L303" s="52">
        <v>1</v>
      </c>
      <c r="M303" s="52">
        <v>1</v>
      </c>
      <c r="N303" s="52"/>
      <c r="O303" s="52">
        <v>0</v>
      </c>
      <c r="P303" s="52">
        <v>0</v>
      </c>
      <c r="Q303" s="52">
        <v>21</v>
      </c>
      <c r="R303" s="52"/>
      <c r="S303" s="52">
        <v>0</v>
      </c>
      <c r="T303" s="52">
        <v>0</v>
      </c>
      <c r="U303" s="52">
        <v>310</v>
      </c>
      <c r="V303" s="52">
        <f t="shared" si="9"/>
        <v>113504.032542</v>
      </c>
      <c r="W303" s="52">
        <f t="shared" si="10"/>
        <v>113504.032542</v>
      </c>
      <c r="X303" s="52">
        <v>0</v>
      </c>
      <c r="Y303" s="52">
        <v>0</v>
      </c>
    </row>
    <row r="304" spans="1:25" x14ac:dyDescent="0.25">
      <c r="A304" s="52">
        <v>2008</v>
      </c>
      <c r="B304" s="52" t="s">
        <v>103</v>
      </c>
      <c r="C304" s="52" t="s">
        <v>175</v>
      </c>
      <c r="D304" s="52">
        <v>27152</v>
      </c>
      <c r="E304" s="52">
        <v>21132</v>
      </c>
      <c r="F304" s="52">
        <v>27</v>
      </c>
      <c r="G304" s="52" t="s">
        <v>120</v>
      </c>
      <c r="H304" s="52">
        <v>281435</v>
      </c>
      <c r="I304" s="52" t="s">
        <v>91</v>
      </c>
      <c r="J304" s="52" t="s">
        <v>71</v>
      </c>
      <c r="K304" s="52">
        <v>0.526586</v>
      </c>
      <c r="L304" s="52">
        <v>1</v>
      </c>
      <c r="M304" s="52">
        <v>1</v>
      </c>
      <c r="N304" s="52"/>
      <c r="O304" s="52">
        <v>0</v>
      </c>
      <c r="P304" s="52">
        <v>0</v>
      </c>
      <c r="Q304" s="52">
        <v>21</v>
      </c>
      <c r="R304" s="52"/>
      <c r="S304" s="52">
        <v>0</v>
      </c>
      <c r="T304" s="52">
        <v>0</v>
      </c>
      <c r="U304" s="52">
        <v>310</v>
      </c>
      <c r="V304" s="52">
        <f t="shared" si="9"/>
        <v>148199.73091000001</v>
      </c>
      <c r="W304" s="52">
        <f t="shared" si="10"/>
        <v>148199.73091000001</v>
      </c>
      <c r="X304" s="52">
        <v>0</v>
      </c>
      <c r="Y304" s="52">
        <v>0</v>
      </c>
    </row>
    <row r="305" spans="1:25" x14ac:dyDescent="0.25">
      <c r="A305" s="52">
        <v>2008</v>
      </c>
      <c r="B305" s="52" t="s">
        <v>103</v>
      </c>
      <c r="C305" s="52" t="s">
        <v>175</v>
      </c>
      <c r="D305" s="52">
        <v>27152</v>
      </c>
      <c r="E305" s="52">
        <v>21133</v>
      </c>
      <c r="F305" s="52">
        <v>27</v>
      </c>
      <c r="G305" s="52" t="s">
        <v>120</v>
      </c>
      <c r="H305" s="52">
        <v>2203</v>
      </c>
      <c r="I305" s="52" t="s">
        <v>91</v>
      </c>
      <c r="J305" s="52" t="s">
        <v>71</v>
      </c>
      <c r="K305" s="52">
        <v>0.526586</v>
      </c>
      <c r="L305" s="52">
        <v>1</v>
      </c>
      <c r="M305" s="52">
        <v>1</v>
      </c>
      <c r="N305" s="52"/>
      <c r="O305" s="52">
        <v>0</v>
      </c>
      <c r="P305" s="52">
        <v>0</v>
      </c>
      <c r="Q305" s="52">
        <v>21</v>
      </c>
      <c r="R305" s="52"/>
      <c r="S305" s="52">
        <v>0</v>
      </c>
      <c r="T305" s="52">
        <v>0</v>
      </c>
      <c r="U305" s="52">
        <v>310</v>
      </c>
      <c r="V305" s="52">
        <f t="shared" si="9"/>
        <v>1160.0689580000001</v>
      </c>
      <c r="W305" s="52">
        <f t="shared" si="10"/>
        <v>1160.0689580000001</v>
      </c>
      <c r="X305" s="52">
        <v>0</v>
      </c>
      <c r="Y305" s="52">
        <v>0</v>
      </c>
    </row>
    <row r="306" spans="1:25" x14ac:dyDescent="0.25">
      <c r="A306" s="52">
        <v>2008</v>
      </c>
      <c r="B306" s="52" t="s">
        <v>103</v>
      </c>
      <c r="C306" s="52" t="s">
        <v>175</v>
      </c>
      <c r="D306" s="52">
        <v>27152</v>
      </c>
      <c r="E306" s="52">
        <v>21133</v>
      </c>
      <c r="F306" s="52">
        <v>27</v>
      </c>
      <c r="G306" s="52" t="s">
        <v>120</v>
      </c>
      <c r="H306" s="52">
        <v>2501</v>
      </c>
      <c r="I306" s="52" t="s">
        <v>91</v>
      </c>
      <c r="J306" s="52" t="s">
        <v>71</v>
      </c>
      <c r="K306" s="52">
        <v>0.526586</v>
      </c>
      <c r="L306" s="52">
        <v>1</v>
      </c>
      <c r="M306" s="52">
        <v>1</v>
      </c>
      <c r="N306" s="52"/>
      <c r="O306" s="52">
        <v>0</v>
      </c>
      <c r="P306" s="52">
        <v>0</v>
      </c>
      <c r="Q306" s="52">
        <v>21</v>
      </c>
      <c r="R306" s="52"/>
      <c r="S306" s="52">
        <v>0</v>
      </c>
      <c r="T306" s="52">
        <v>0</v>
      </c>
      <c r="U306" s="52">
        <v>310</v>
      </c>
      <c r="V306" s="52">
        <f t="shared" si="9"/>
        <v>1316.9915860000001</v>
      </c>
      <c r="W306" s="52">
        <f t="shared" si="10"/>
        <v>1316.9915860000001</v>
      </c>
      <c r="X306" s="52">
        <v>0</v>
      </c>
      <c r="Y306" s="52">
        <v>0</v>
      </c>
    </row>
    <row r="307" spans="1:25" x14ac:dyDescent="0.25">
      <c r="A307" s="52">
        <v>2008</v>
      </c>
      <c r="B307" s="52" t="s">
        <v>103</v>
      </c>
      <c r="C307" s="52" t="s">
        <v>175</v>
      </c>
      <c r="D307" s="52">
        <v>27152</v>
      </c>
      <c r="E307" s="52">
        <v>21134</v>
      </c>
      <c r="F307" s="52">
        <v>27</v>
      </c>
      <c r="G307" s="52" t="s">
        <v>120</v>
      </c>
      <c r="H307" s="52">
        <v>16067</v>
      </c>
      <c r="I307" s="52" t="s">
        <v>91</v>
      </c>
      <c r="J307" s="52" t="s">
        <v>71</v>
      </c>
      <c r="K307" s="52">
        <v>0.526586</v>
      </c>
      <c r="L307" s="52">
        <v>1</v>
      </c>
      <c r="M307" s="52">
        <v>1</v>
      </c>
      <c r="N307" s="52"/>
      <c r="O307" s="52">
        <v>0</v>
      </c>
      <c r="P307" s="52">
        <v>0</v>
      </c>
      <c r="Q307" s="52">
        <v>21</v>
      </c>
      <c r="R307" s="52"/>
      <c r="S307" s="52">
        <v>0</v>
      </c>
      <c r="T307" s="52">
        <v>0</v>
      </c>
      <c r="U307" s="52">
        <v>310</v>
      </c>
      <c r="V307" s="52">
        <f t="shared" si="9"/>
        <v>8460.6572620000006</v>
      </c>
      <c r="W307" s="52">
        <f t="shared" si="10"/>
        <v>8460.6572620000006</v>
      </c>
      <c r="X307" s="52">
        <v>0</v>
      </c>
      <c r="Y307" s="52">
        <v>0</v>
      </c>
    </row>
    <row r="308" spans="1:25" x14ac:dyDescent="0.25">
      <c r="A308" s="52">
        <v>2008</v>
      </c>
      <c r="B308" s="52" t="s">
        <v>103</v>
      </c>
      <c r="C308" s="52" t="s">
        <v>175</v>
      </c>
      <c r="D308" s="52">
        <v>27161</v>
      </c>
      <c r="E308" s="52">
        <v>21132</v>
      </c>
      <c r="F308" s="52">
        <v>27</v>
      </c>
      <c r="G308" s="52" t="s">
        <v>120</v>
      </c>
      <c r="H308" s="52">
        <v>609174</v>
      </c>
      <c r="I308" s="52" t="s">
        <v>91</v>
      </c>
      <c r="J308" s="52" t="s">
        <v>71</v>
      </c>
      <c r="K308" s="52">
        <v>0.526586</v>
      </c>
      <c r="L308" s="52">
        <v>1</v>
      </c>
      <c r="M308" s="52">
        <v>1</v>
      </c>
      <c r="N308" s="52"/>
      <c r="O308" s="52">
        <v>0</v>
      </c>
      <c r="P308" s="52">
        <v>0</v>
      </c>
      <c r="Q308" s="52">
        <v>21</v>
      </c>
      <c r="R308" s="52"/>
      <c r="S308" s="52">
        <v>0</v>
      </c>
      <c r="T308" s="52">
        <v>0</v>
      </c>
      <c r="U308" s="52">
        <v>310</v>
      </c>
      <c r="V308" s="52">
        <f t="shared" si="9"/>
        <v>320782.49996400002</v>
      </c>
      <c r="W308" s="52">
        <f t="shared" si="10"/>
        <v>320782.49996400002</v>
      </c>
      <c r="X308" s="52">
        <v>0</v>
      </c>
      <c r="Y308" s="52">
        <v>0</v>
      </c>
    </row>
    <row r="309" spans="1:25" x14ac:dyDescent="0.25">
      <c r="A309" s="52">
        <v>2008</v>
      </c>
      <c r="B309" s="52" t="s">
        <v>103</v>
      </c>
      <c r="C309" s="52" t="s">
        <v>175</v>
      </c>
      <c r="D309" s="52">
        <v>27161</v>
      </c>
      <c r="E309" s="52">
        <v>21132</v>
      </c>
      <c r="F309" s="52">
        <v>27</v>
      </c>
      <c r="G309" s="52" t="s">
        <v>120</v>
      </c>
      <c r="H309" s="52">
        <v>317070</v>
      </c>
      <c r="I309" s="52" t="s">
        <v>91</v>
      </c>
      <c r="J309" s="52" t="s">
        <v>71</v>
      </c>
      <c r="K309" s="52">
        <v>0.526586</v>
      </c>
      <c r="L309" s="52">
        <v>1</v>
      </c>
      <c r="M309" s="52">
        <v>1</v>
      </c>
      <c r="N309" s="52"/>
      <c r="O309" s="52">
        <v>0</v>
      </c>
      <c r="P309" s="52">
        <v>0</v>
      </c>
      <c r="Q309" s="52">
        <v>21</v>
      </c>
      <c r="R309" s="52"/>
      <c r="S309" s="52">
        <v>0</v>
      </c>
      <c r="T309" s="52">
        <v>0</v>
      </c>
      <c r="U309" s="52">
        <v>310</v>
      </c>
      <c r="V309" s="52">
        <f t="shared" si="9"/>
        <v>166964.62302</v>
      </c>
      <c r="W309" s="52">
        <f t="shared" si="10"/>
        <v>166964.62302</v>
      </c>
      <c r="X309" s="52">
        <v>0</v>
      </c>
      <c r="Y309" s="52">
        <v>0</v>
      </c>
    </row>
    <row r="310" spans="1:25" x14ac:dyDescent="0.25">
      <c r="A310" s="52">
        <v>2008</v>
      </c>
      <c r="B310" s="52" t="s">
        <v>103</v>
      </c>
      <c r="C310" s="52" t="s">
        <v>175</v>
      </c>
      <c r="D310" s="52">
        <v>27190</v>
      </c>
      <c r="E310" s="52">
        <v>21133</v>
      </c>
      <c r="F310" s="52">
        <v>27</v>
      </c>
      <c r="G310" s="52" t="s">
        <v>120</v>
      </c>
      <c r="H310" s="52">
        <v>81</v>
      </c>
      <c r="I310" s="52" t="s">
        <v>91</v>
      </c>
      <c r="J310" s="52" t="s">
        <v>71</v>
      </c>
      <c r="K310" s="52">
        <v>0.526586</v>
      </c>
      <c r="L310" s="52">
        <v>1</v>
      </c>
      <c r="M310" s="52">
        <v>1</v>
      </c>
      <c r="N310" s="52"/>
      <c r="O310" s="52">
        <v>0</v>
      </c>
      <c r="P310" s="52">
        <v>0</v>
      </c>
      <c r="Q310" s="52">
        <v>21</v>
      </c>
      <c r="R310" s="52"/>
      <c r="S310" s="52">
        <v>0</v>
      </c>
      <c r="T310" s="52">
        <v>0</v>
      </c>
      <c r="U310" s="52">
        <v>310</v>
      </c>
      <c r="V310" s="52">
        <f t="shared" si="9"/>
        <v>42.653466000000002</v>
      </c>
      <c r="W310" s="52">
        <f t="shared" si="10"/>
        <v>42.653466000000002</v>
      </c>
      <c r="X310" s="52">
        <v>0</v>
      </c>
      <c r="Y310" s="52">
        <v>0</v>
      </c>
    </row>
    <row r="311" spans="1:25" x14ac:dyDescent="0.25">
      <c r="A311" s="52">
        <v>2008</v>
      </c>
      <c r="B311" s="52" t="s">
        <v>103</v>
      </c>
      <c r="C311" s="52" t="s">
        <v>175</v>
      </c>
      <c r="D311" s="52">
        <v>27190</v>
      </c>
      <c r="E311" s="52">
        <v>21133</v>
      </c>
      <c r="F311" s="52">
        <v>27</v>
      </c>
      <c r="G311" s="52" t="s">
        <v>120</v>
      </c>
      <c r="H311" s="52">
        <v>4233</v>
      </c>
      <c r="I311" s="52" t="s">
        <v>91</v>
      </c>
      <c r="J311" s="52" t="s">
        <v>71</v>
      </c>
      <c r="K311" s="52">
        <v>0.526586</v>
      </c>
      <c r="L311" s="52">
        <v>1</v>
      </c>
      <c r="M311" s="52">
        <v>1</v>
      </c>
      <c r="N311" s="52"/>
      <c r="O311" s="52">
        <v>0</v>
      </c>
      <c r="P311" s="52">
        <v>0</v>
      </c>
      <c r="Q311" s="52">
        <v>21</v>
      </c>
      <c r="R311" s="52"/>
      <c r="S311" s="52">
        <v>0</v>
      </c>
      <c r="T311" s="52">
        <v>0</v>
      </c>
      <c r="U311" s="52">
        <v>310</v>
      </c>
      <c r="V311" s="52">
        <f t="shared" si="9"/>
        <v>2229.0385379999998</v>
      </c>
      <c r="W311" s="52">
        <f t="shared" si="10"/>
        <v>2229.0385379999998</v>
      </c>
      <c r="X311" s="52">
        <v>0</v>
      </c>
      <c r="Y311" s="52">
        <v>0</v>
      </c>
    </row>
    <row r="312" spans="1:25" x14ac:dyDescent="0.25">
      <c r="A312" s="52">
        <v>2008</v>
      </c>
      <c r="B312" s="52" t="s">
        <v>103</v>
      </c>
      <c r="C312" s="52" t="s">
        <v>175</v>
      </c>
      <c r="D312" s="52">
        <v>27190</v>
      </c>
      <c r="E312" s="52">
        <v>21133</v>
      </c>
      <c r="F312" s="52">
        <v>27</v>
      </c>
      <c r="G312" s="52" t="s">
        <v>120</v>
      </c>
      <c r="H312" s="52">
        <v>489</v>
      </c>
      <c r="I312" s="52" t="s">
        <v>91</v>
      </c>
      <c r="J312" s="52" t="s">
        <v>71</v>
      </c>
      <c r="K312" s="52">
        <v>0.526586</v>
      </c>
      <c r="L312" s="52">
        <v>1</v>
      </c>
      <c r="M312" s="52">
        <v>1</v>
      </c>
      <c r="N312" s="52"/>
      <c r="O312" s="52">
        <v>0</v>
      </c>
      <c r="P312" s="52">
        <v>0</v>
      </c>
      <c r="Q312" s="52">
        <v>21</v>
      </c>
      <c r="R312" s="52"/>
      <c r="S312" s="52">
        <v>0</v>
      </c>
      <c r="T312" s="52">
        <v>0</v>
      </c>
      <c r="U312" s="52">
        <v>310</v>
      </c>
      <c r="V312" s="52">
        <f t="shared" si="9"/>
        <v>257.50055400000002</v>
      </c>
      <c r="W312" s="52">
        <f t="shared" si="10"/>
        <v>257.50055400000002</v>
      </c>
      <c r="X312" s="52">
        <v>0</v>
      </c>
      <c r="Y312" s="52">
        <v>0</v>
      </c>
    </row>
    <row r="313" spans="1:25" x14ac:dyDescent="0.25">
      <c r="A313" s="52">
        <v>2008</v>
      </c>
      <c r="B313" s="52" t="s">
        <v>103</v>
      </c>
      <c r="C313" s="52" t="s">
        <v>175</v>
      </c>
      <c r="D313" s="52">
        <v>27190</v>
      </c>
      <c r="E313" s="52">
        <v>21134</v>
      </c>
      <c r="F313" s="52">
        <v>27</v>
      </c>
      <c r="G313" s="52" t="s">
        <v>120</v>
      </c>
      <c r="H313" s="52">
        <v>318</v>
      </c>
      <c r="I313" s="52" t="s">
        <v>91</v>
      </c>
      <c r="J313" s="52" t="s">
        <v>71</v>
      </c>
      <c r="K313" s="52">
        <v>0.526586</v>
      </c>
      <c r="L313" s="52">
        <v>1</v>
      </c>
      <c r="M313" s="52">
        <v>1</v>
      </c>
      <c r="N313" s="52"/>
      <c r="O313" s="52">
        <v>0</v>
      </c>
      <c r="P313" s="52">
        <v>0</v>
      </c>
      <c r="Q313" s="52">
        <v>21</v>
      </c>
      <c r="R313" s="52"/>
      <c r="S313" s="52">
        <v>0</v>
      </c>
      <c r="T313" s="52">
        <v>0</v>
      </c>
      <c r="U313" s="52">
        <v>310</v>
      </c>
      <c r="V313" s="52">
        <f t="shared" si="9"/>
        <v>167.45434800000001</v>
      </c>
      <c r="W313" s="52">
        <f t="shared" si="10"/>
        <v>167.45434800000001</v>
      </c>
      <c r="X313" s="52">
        <v>0</v>
      </c>
      <c r="Y313" s="52">
        <v>0</v>
      </c>
    </row>
    <row r="314" spans="1:25" x14ac:dyDescent="0.25">
      <c r="A314" s="52">
        <v>2008</v>
      </c>
      <c r="B314" s="52" t="s">
        <v>103</v>
      </c>
      <c r="C314" s="52" t="s">
        <v>175</v>
      </c>
      <c r="D314" s="52">
        <v>27190</v>
      </c>
      <c r="E314" s="52">
        <v>21134</v>
      </c>
      <c r="F314" s="52">
        <v>27</v>
      </c>
      <c r="G314" s="52" t="s">
        <v>120</v>
      </c>
      <c r="H314" s="52">
        <v>7786</v>
      </c>
      <c r="I314" s="52" t="s">
        <v>91</v>
      </c>
      <c r="J314" s="52" t="s">
        <v>71</v>
      </c>
      <c r="K314" s="52">
        <v>0.526586</v>
      </c>
      <c r="L314" s="52">
        <v>1</v>
      </c>
      <c r="M314" s="52">
        <v>1</v>
      </c>
      <c r="N314" s="52"/>
      <c r="O314" s="52">
        <v>0</v>
      </c>
      <c r="P314" s="52">
        <v>0</v>
      </c>
      <c r="Q314" s="52">
        <v>21</v>
      </c>
      <c r="R314" s="52"/>
      <c r="S314" s="52">
        <v>0</v>
      </c>
      <c r="T314" s="52">
        <v>0</v>
      </c>
      <c r="U314" s="52">
        <v>310</v>
      </c>
      <c r="V314" s="52">
        <f t="shared" si="9"/>
        <v>4099.9985960000004</v>
      </c>
      <c r="W314" s="52">
        <f t="shared" si="10"/>
        <v>4099.9985960000004</v>
      </c>
      <c r="X314" s="52">
        <v>0</v>
      </c>
      <c r="Y314" s="52">
        <v>0</v>
      </c>
    </row>
    <row r="315" spans="1:25" x14ac:dyDescent="0.25">
      <c r="A315" s="52">
        <v>2008</v>
      </c>
      <c r="B315" s="52" t="s">
        <v>103</v>
      </c>
      <c r="C315" s="52" t="s">
        <v>175</v>
      </c>
      <c r="D315" s="52">
        <v>27190</v>
      </c>
      <c r="E315" s="52">
        <v>21134</v>
      </c>
      <c r="F315" s="52">
        <v>27</v>
      </c>
      <c r="G315" s="52" t="s">
        <v>120</v>
      </c>
      <c r="H315" s="52">
        <v>2890</v>
      </c>
      <c r="I315" s="52" t="s">
        <v>91</v>
      </c>
      <c r="J315" s="52" t="s">
        <v>71</v>
      </c>
      <c r="K315" s="52">
        <v>0.526586</v>
      </c>
      <c r="L315" s="52">
        <v>1</v>
      </c>
      <c r="M315" s="52">
        <v>1</v>
      </c>
      <c r="N315" s="52"/>
      <c r="O315" s="52">
        <v>0</v>
      </c>
      <c r="P315" s="52">
        <v>0</v>
      </c>
      <c r="Q315" s="52">
        <v>21</v>
      </c>
      <c r="R315" s="52"/>
      <c r="S315" s="52">
        <v>0</v>
      </c>
      <c r="T315" s="52">
        <v>0</v>
      </c>
      <c r="U315" s="52">
        <v>310</v>
      </c>
      <c r="V315" s="52">
        <f t="shared" si="9"/>
        <v>1521.8335400000001</v>
      </c>
      <c r="W315" s="52">
        <f t="shared" si="10"/>
        <v>1521.8335400000001</v>
      </c>
      <c r="X315" s="52">
        <v>0</v>
      </c>
      <c r="Y315" s="52">
        <v>0</v>
      </c>
    </row>
    <row r="316" spans="1:25" x14ac:dyDescent="0.25">
      <c r="A316" s="52">
        <v>2008</v>
      </c>
      <c r="B316" s="52" t="s">
        <v>103</v>
      </c>
      <c r="C316" s="52" t="s">
        <v>175</v>
      </c>
      <c r="D316" s="52">
        <v>27190</v>
      </c>
      <c r="E316" s="52">
        <v>21134</v>
      </c>
      <c r="F316" s="52">
        <v>27</v>
      </c>
      <c r="G316" s="52" t="s">
        <v>120</v>
      </c>
      <c r="H316" s="52">
        <v>41340</v>
      </c>
      <c r="I316" s="52" t="s">
        <v>91</v>
      </c>
      <c r="J316" s="52" t="s">
        <v>71</v>
      </c>
      <c r="K316" s="52">
        <v>0.526586</v>
      </c>
      <c r="L316" s="52">
        <v>1</v>
      </c>
      <c r="M316" s="52">
        <v>1</v>
      </c>
      <c r="N316" s="52"/>
      <c r="O316" s="52">
        <v>0</v>
      </c>
      <c r="P316" s="52">
        <v>0</v>
      </c>
      <c r="Q316" s="52">
        <v>21</v>
      </c>
      <c r="R316" s="52"/>
      <c r="S316" s="52">
        <v>0</v>
      </c>
      <c r="T316" s="52">
        <v>0</v>
      </c>
      <c r="U316" s="52">
        <v>310</v>
      </c>
      <c r="V316" s="52">
        <f t="shared" si="9"/>
        <v>21769.06524</v>
      </c>
      <c r="W316" s="52">
        <f t="shared" si="10"/>
        <v>21769.06524</v>
      </c>
      <c r="X316" s="52">
        <v>0</v>
      </c>
      <c r="Y316" s="52">
        <v>0</v>
      </c>
    </row>
    <row r="317" spans="1:25" x14ac:dyDescent="0.25">
      <c r="A317" s="52">
        <v>2008</v>
      </c>
      <c r="B317" s="52" t="s">
        <v>103</v>
      </c>
      <c r="C317" s="52" t="s">
        <v>175</v>
      </c>
      <c r="D317" s="52">
        <v>27190</v>
      </c>
      <c r="E317" s="52">
        <v>21134</v>
      </c>
      <c r="F317" s="52">
        <v>27</v>
      </c>
      <c r="G317" s="52" t="s">
        <v>120</v>
      </c>
      <c r="H317" s="52">
        <v>646</v>
      </c>
      <c r="I317" s="52" t="s">
        <v>91</v>
      </c>
      <c r="J317" s="52" t="s">
        <v>71</v>
      </c>
      <c r="K317" s="52">
        <v>0.526586</v>
      </c>
      <c r="L317" s="52">
        <v>1</v>
      </c>
      <c r="M317" s="52">
        <v>1</v>
      </c>
      <c r="N317" s="52"/>
      <c r="O317" s="52">
        <v>0</v>
      </c>
      <c r="P317" s="52">
        <v>0</v>
      </c>
      <c r="Q317" s="52">
        <v>21</v>
      </c>
      <c r="R317" s="52"/>
      <c r="S317" s="52">
        <v>0</v>
      </c>
      <c r="T317" s="52">
        <v>0</v>
      </c>
      <c r="U317" s="52">
        <v>310</v>
      </c>
      <c r="V317" s="52">
        <f t="shared" si="9"/>
        <v>340.174556</v>
      </c>
      <c r="W317" s="52">
        <f t="shared" si="10"/>
        <v>340.174556</v>
      </c>
      <c r="X317" s="52">
        <v>0</v>
      </c>
      <c r="Y317" s="52">
        <v>0</v>
      </c>
    </row>
    <row r="318" spans="1:25" x14ac:dyDescent="0.25">
      <c r="A318" s="52">
        <v>2008</v>
      </c>
      <c r="B318" s="52" t="s">
        <v>103</v>
      </c>
      <c r="C318" s="52" t="s">
        <v>176</v>
      </c>
      <c r="D318" s="52">
        <v>27130</v>
      </c>
      <c r="E318" s="52">
        <v>21127</v>
      </c>
      <c r="F318" s="52">
        <v>27</v>
      </c>
      <c r="G318" s="52" t="s">
        <v>120</v>
      </c>
      <c r="H318" s="52">
        <v>20344</v>
      </c>
      <c r="I318" s="52" t="s">
        <v>91</v>
      </c>
      <c r="J318" s="52" t="s">
        <v>71</v>
      </c>
      <c r="K318" s="52">
        <v>0.45267000000000002</v>
      </c>
      <c r="L318" s="52">
        <v>1</v>
      </c>
      <c r="M318" s="52">
        <v>1</v>
      </c>
      <c r="N318" s="52"/>
      <c r="O318" s="52">
        <v>0</v>
      </c>
      <c r="P318" s="52">
        <v>0</v>
      </c>
      <c r="Q318" s="52">
        <v>21</v>
      </c>
      <c r="R318" s="52"/>
      <c r="S318" s="52">
        <v>0</v>
      </c>
      <c r="T318" s="52">
        <v>0</v>
      </c>
      <c r="U318" s="52">
        <v>310</v>
      </c>
      <c r="V318" s="52">
        <f t="shared" si="9"/>
        <v>9209.118480000001</v>
      </c>
      <c r="W318" s="52">
        <f t="shared" si="10"/>
        <v>9209.118480000001</v>
      </c>
      <c r="X318" s="52">
        <v>0</v>
      </c>
      <c r="Y318" s="52">
        <v>0</v>
      </c>
    </row>
    <row r="319" spans="1:25" x14ac:dyDescent="0.25">
      <c r="A319" s="52">
        <v>2008</v>
      </c>
      <c r="B319" s="52" t="s">
        <v>103</v>
      </c>
      <c r="C319" s="52" t="s">
        <v>176</v>
      </c>
      <c r="D319" s="52">
        <v>27130</v>
      </c>
      <c r="E319" s="52">
        <v>21127</v>
      </c>
      <c r="F319" s="52">
        <v>27</v>
      </c>
      <c r="G319" s="52" t="s">
        <v>120</v>
      </c>
      <c r="H319" s="52">
        <v>1009</v>
      </c>
      <c r="I319" s="52" t="s">
        <v>91</v>
      </c>
      <c r="J319" s="52" t="s">
        <v>71</v>
      </c>
      <c r="K319" s="52">
        <v>0.45267000000000002</v>
      </c>
      <c r="L319" s="52">
        <v>1</v>
      </c>
      <c r="M319" s="52">
        <v>1</v>
      </c>
      <c r="N319" s="52"/>
      <c r="O319" s="52">
        <v>0</v>
      </c>
      <c r="P319" s="52">
        <v>0</v>
      </c>
      <c r="Q319" s="52">
        <v>21</v>
      </c>
      <c r="R319" s="52"/>
      <c r="S319" s="52">
        <v>0</v>
      </c>
      <c r="T319" s="52">
        <v>0</v>
      </c>
      <c r="U319" s="52">
        <v>310</v>
      </c>
      <c r="V319" s="52">
        <f t="shared" si="9"/>
        <v>456.74403000000001</v>
      </c>
      <c r="W319" s="52">
        <f t="shared" si="10"/>
        <v>456.74403000000001</v>
      </c>
      <c r="X319" s="52">
        <v>0</v>
      </c>
      <c r="Y319" s="52">
        <v>0</v>
      </c>
    </row>
    <row r="320" spans="1:25" x14ac:dyDescent="0.25">
      <c r="A320" s="52">
        <v>2008</v>
      </c>
      <c r="B320" s="52" t="s">
        <v>103</v>
      </c>
      <c r="C320" s="52" t="s">
        <v>176</v>
      </c>
      <c r="D320" s="52">
        <v>27130</v>
      </c>
      <c r="E320" s="52">
        <v>21127</v>
      </c>
      <c r="F320" s="52">
        <v>27</v>
      </c>
      <c r="G320" s="52" t="s">
        <v>120</v>
      </c>
      <c r="H320" s="52">
        <v>51774</v>
      </c>
      <c r="I320" s="52" t="s">
        <v>91</v>
      </c>
      <c r="J320" s="52" t="s">
        <v>71</v>
      </c>
      <c r="K320" s="52">
        <v>0.45267000000000002</v>
      </c>
      <c r="L320" s="52">
        <v>1</v>
      </c>
      <c r="M320" s="52">
        <v>1</v>
      </c>
      <c r="N320" s="52"/>
      <c r="O320" s="52">
        <v>0</v>
      </c>
      <c r="P320" s="52">
        <v>0</v>
      </c>
      <c r="Q320" s="52">
        <v>21</v>
      </c>
      <c r="R320" s="52"/>
      <c r="S320" s="52">
        <v>0</v>
      </c>
      <c r="T320" s="52">
        <v>0</v>
      </c>
      <c r="U320" s="52">
        <v>310</v>
      </c>
      <c r="V320" s="52">
        <f t="shared" si="9"/>
        <v>23436.53658</v>
      </c>
      <c r="W320" s="52">
        <f t="shared" si="10"/>
        <v>23436.53658</v>
      </c>
      <c r="X320" s="52">
        <v>0</v>
      </c>
      <c r="Y320" s="52">
        <v>0</v>
      </c>
    </row>
    <row r="321" spans="1:25" x14ac:dyDescent="0.25">
      <c r="A321" s="52">
        <v>2008</v>
      </c>
      <c r="B321" s="52" t="s">
        <v>103</v>
      </c>
      <c r="C321" s="52" t="s">
        <v>176</v>
      </c>
      <c r="D321" s="52">
        <v>27130</v>
      </c>
      <c r="E321" s="52">
        <v>21127</v>
      </c>
      <c r="F321" s="52">
        <v>27</v>
      </c>
      <c r="G321" s="52" t="s">
        <v>120</v>
      </c>
      <c r="H321" s="52">
        <v>17937</v>
      </c>
      <c r="I321" s="52" t="s">
        <v>91</v>
      </c>
      <c r="J321" s="52" t="s">
        <v>71</v>
      </c>
      <c r="K321" s="52">
        <v>0.45267000000000002</v>
      </c>
      <c r="L321" s="52">
        <v>1</v>
      </c>
      <c r="M321" s="52">
        <v>1</v>
      </c>
      <c r="N321" s="52"/>
      <c r="O321" s="52">
        <v>0</v>
      </c>
      <c r="P321" s="52">
        <v>0</v>
      </c>
      <c r="Q321" s="52">
        <v>21</v>
      </c>
      <c r="R321" s="52"/>
      <c r="S321" s="52">
        <v>0</v>
      </c>
      <c r="T321" s="52">
        <v>0</v>
      </c>
      <c r="U321" s="52">
        <v>310</v>
      </c>
      <c r="V321" s="52">
        <f t="shared" si="9"/>
        <v>8119.5417900000002</v>
      </c>
      <c r="W321" s="52">
        <f t="shared" si="10"/>
        <v>8119.5417900000002</v>
      </c>
      <c r="X321" s="52">
        <v>0</v>
      </c>
      <c r="Y321" s="52">
        <v>0</v>
      </c>
    </row>
    <row r="322" spans="1:25" x14ac:dyDescent="0.25">
      <c r="A322" s="52">
        <v>2008</v>
      </c>
      <c r="B322" s="52" t="s">
        <v>103</v>
      </c>
      <c r="C322" s="52" t="s">
        <v>176</v>
      </c>
      <c r="D322" s="52">
        <v>27130</v>
      </c>
      <c r="E322" s="52">
        <v>21127</v>
      </c>
      <c r="F322" s="52">
        <v>27</v>
      </c>
      <c r="G322" s="52" t="s">
        <v>120</v>
      </c>
      <c r="H322" s="52">
        <v>25795</v>
      </c>
      <c r="I322" s="52" t="s">
        <v>91</v>
      </c>
      <c r="J322" s="52" t="s">
        <v>71</v>
      </c>
      <c r="K322" s="52">
        <v>0.45267000000000002</v>
      </c>
      <c r="L322" s="52">
        <v>1</v>
      </c>
      <c r="M322" s="52">
        <v>1</v>
      </c>
      <c r="N322" s="52"/>
      <c r="O322" s="52">
        <v>0</v>
      </c>
      <c r="P322" s="52">
        <v>0</v>
      </c>
      <c r="Q322" s="52">
        <v>21</v>
      </c>
      <c r="R322" s="52"/>
      <c r="S322" s="52">
        <v>0</v>
      </c>
      <c r="T322" s="52">
        <v>0</v>
      </c>
      <c r="U322" s="52">
        <v>310</v>
      </c>
      <c r="V322" s="52">
        <f t="shared" si="9"/>
        <v>11676.622650000001</v>
      </c>
      <c r="W322" s="52">
        <f t="shared" si="10"/>
        <v>11676.622650000001</v>
      </c>
      <c r="X322" s="52">
        <v>0</v>
      </c>
      <c r="Y322" s="52">
        <v>0</v>
      </c>
    </row>
    <row r="323" spans="1:25" x14ac:dyDescent="0.25">
      <c r="A323" s="52">
        <v>2008</v>
      </c>
      <c r="B323" s="52" t="s">
        <v>103</v>
      </c>
      <c r="C323" s="52" t="s">
        <v>176</v>
      </c>
      <c r="D323" s="52">
        <v>27130</v>
      </c>
      <c r="E323" s="52">
        <v>21168</v>
      </c>
      <c r="F323" s="52">
        <v>27</v>
      </c>
      <c r="G323" s="52" t="s">
        <v>120</v>
      </c>
      <c r="H323" s="52">
        <v>24858</v>
      </c>
      <c r="I323" s="52" t="s">
        <v>91</v>
      </c>
      <c r="J323" s="52" t="s">
        <v>71</v>
      </c>
      <c r="K323" s="52">
        <v>0.45267000000000002</v>
      </c>
      <c r="L323" s="52">
        <v>1</v>
      </c>
      <c r="M323" s="52">
        <v>1</v>
      </c>
      <c r="N323" s="52"/>
      <c r="O323" s="52">
        <v>0</v>
      </c>
      <c r="P323" s="52">
        <v>0</v>
      </c>
      <c r="Q323" s="52">
        <v>21</v>
      </c>
      <c r="R323" s="52"/>
      <c r="S323" s="52">
        <v>0</v>
      </c>
      <c r="T323" s="52">
        <v>0</v>
      </c>
      <c r="U323" s="52">
        <v>310</v>
      </c>
      <c r="V323" s="52">
        <f t="shared" ref="V323:V386" si="11">IF(F323=9,((H323*K323*L323*M323)+(H323*O323*P323*Q323)+(H323*S323*T323*U323))/1000, (H323*K323*L323*M323)+(H323*O323*P323*Q323)+(H323*S323*T323*U323))</f>
        <v>11252.470860000001</v>
      </c>
      <c r="W323" s="52">
        <f t="shared" ref="W323:W386" si="12">(V323-((O323*H323*P323*Q323)+(S323*H323*T323*U323)))/M323</f>
        <v>11252.470860000001</v>
      </c>
      <c r="X323" s="52">
        <v>0</v>
      </c>
      <c r="Y323" s="52">
        <v>0</v>
      </c>
    </row>
    <row r="324" spans="1:25" x14ac:dyDescent="0.25">
      <c r="A324" s="52">
        <v>2008</v>
      </c>
      <c r="B324" s="52" t="s">
        <v>103</v>
      </c>
      <c r="C324" s="52" t="s">
        <v>176</v>
      </c>
      <c r="D324" s="52">
        <v>27130</v>
      </c>
      <c r="E324" s="52">
        <v>21168</v>
      </c>
      <c r="F324" s="52">
        <v>27</v>
      </c>
      <c r="G324" s="52" t="s">
        <v>120</v>
      </c>
      <c r="H324" s="52">
        <v>75623</v>
      </c>
      <c r="I324" s="52" t="s">
        <v>91</v>
      </c>
      <c r="J324" s="52" t="s">
        <v>71</v>
      </c>
      <c r="K324" s="52">
        <v>0.45267000000000002</v>
      </c>
      <c r="L324" s="52">
        <v>1</v>
      </c>
      <c r="M324" s="52">
        <v>1</v>
      </c>
      <c r="N324" s="52"/>
      <c r="O324" s="52">
        <v>0</v>
      </c>
      <c r="P324" s="52">
        <v>0</v>
      </c>
      <c r="Q324" s="52">
        <v>21</v>
      </c>
      <c r="R324" s="52"/>
      <c r="S324" s="52">
        <v>0</v>
      </c>
      <c r="T324" s="52">
        <v>0</v>
      </c>
      <c r="U324" s="52">
        <v>310</v>
      </c>
      <c r="V324" s="52">
        <f t="shared" si="11"/>
        <v>34232.26341</v>
      </c>
      <c r="W324" s="52">
        <f t="shared" si="12"/>
        <v>34232.26341</v>
      </c>
      <c r="X324" s="52">
        <v>0</v>
      </c>
      <c r="Y324" s="52">
        <v>0</v>
      </c>
    </row>
    <row r="325" spans="1:25" x14ac:dyDescent="0.25">
      <c r="A325" s="52">
        <v>2008</v>
      </c>
      <c r="B325" s="52" t="s">
        <v>103</v>
      </c>
      <c r="C325" s="52" t="s">
        <v>176</v>
      </c>
      <c r="D325" s="52">
        <v>27130</v>
      </c>
      <c r="E325" s="52">
        <v>21168</v>
      </c>
      <c r="F325" s="52">
        <v>27</v>
      </c>
      <c r="G325" s="52" t="s">
        <v>120</v>
      </c>
      <c r="H325" s="52">
        <v>1535</v>
      </c>
      <c r="I325" s="52" t="s">
        <v>91</v>
      </c>
      <c r="J325" s="52" t="s">
        <v>71</v>
      </c>
      <c r="K325" s="52">
        <v>0.45267000000000002</v>
      </c>
      <c r="L325" s="52">
        <v>1</v>
      </c>
      <c r="M325" s="52">
        <v>1</v>
      </c>
      <c r="N325" s="52"/>
      <c r="O325" s="52">
        <v>0</v>
      </c>
      <c r="P325" s="52">
        <v>0</v>
      </c>
      <c r="Q325" s="52">
        <v>21</v>
      </c>
      <c r="R325" s="52"/>
      <c r="S325" s="52">
        <v>0</v>
      </c>
      <c r="T325" s="52">
        <v>0</v>
      </c>
      <c r="U325" s="52">
        <v>310</v>
      </c>
      <c r="V325" s="52">
        <f t="shared" si="11"/>
        <v>694.84845000000007</v>
      </c>
      <c r="W325" s="52">
        <f t="shared" si="12"/>
        <v>694.84845000000007</v>
      </c>
      <c r="X325" s="52">
        <v>0</v>
      </c>
      <c r="Y325" s="52">
        <v>0</v>
      </c>
    </row>
    <row r="326" spans="1:25" x14ac:dyDescent="0.25">
      <c r="A326" s="52">
        <v>2008</v>
      </c>
      <c r="B326" s="52" t="s">
        <v>103</v>
      </c>
      <c r="C326" s="52" t="s">
        <v>176</v>
      </c>
      <c r="D326" s="52">
        <v>27130</v>
      </c>
      <c r="E326" s="52">
        <v>21168</v>
      </c>
      <c r="F326" s="52">
        <v>27</v>
      </c>
      <c r="G326" s="52" t="s">
        <v>120</v>
      </c>
      <c r="H326" s="52">
        <v>90706</v>
      </c>
      <c r="I326" s="52" t="s">
        <v>91</v>
      </c>
      <c r="J326" s="52" t="s">
        <v>71</v>
      </c>
      <c r="K326" s="52">
        <v>0.45267000000000002</v>
      </c>
      <c r="L326" s="52">
        <v>1</v>
      </c>
      <c r="M326" s="52">
        <v>1</v>
      </c>
      <c r="N326" s="52"/>
      <c r="O326" s="52">
        <v>0</v>
      </c>
      <c r="P326" s="52">
        <v>0</v>
      </c>
      <c r="Q326" s="52">
        <v>21</v>
      </c>
      <c r="R326" s="52"/>
      <c r="S326" s="52">
        <v>0</v>
      </c>
      <c r="T326" s="52">
        <v>0</v>
      </c>
      <c r="U326" s="52">
        <v>310</v>
      </c>
      <c r="V326" s="52">
        <f t="shared" si="11"/>
        <v>41059.885020000002</v>
      </c>
      <c r="W326" s="52">
        <f t="shared" si="12"/>
        <v>41059.885020000002</v>
      </c>
      <c r="X326" s="52">
        <v>0</v>
      </c>
      <c r="Y326" s="52">
        <v>0</v>
      </c>
    </row>
    <row r="327" spans="1:25" x14ac:dyDescent="0.25">
      <c r="A327" s="52">
        <v>2008</v>
      </c>
      <c r="B327" s="52" t="s">
        <v>103</v>
      </c>
      <c r="C327" s="52" t="s">
        <v>176</v>
      </c>
      <c r="D327" s="52">
        <v>27130</v>
      </c>
      <c r="E327" s="52">
        <v>21168</v>
      </c>
      <c r="F327" s="52">
        <v>27</v>
      </c>
      <c r="G327" s="52" t="s">
        <v>120</v>
      </c>
      <c r="H327" s="52">
        <v>1505</v>
      </c>
      <c r="I327" s="52" t="s">
        <v>91</v>
      </c>
      <c r="J327" s="52" t="s">
        <v>71</v>
      </c>
      <c r="K327" s="52">
        <v>0.45267000000000002</v>
      </c>
      <c r="L327" s="52">
        <v>1</v>
      </c>
      <c r="M327" s="52">
        <v>1</v>
      </c>
      <c r="N327" s="52"/>
      <c r="O327" s="52">
        <v>0</v>
      </c>
      <c r="P327" s="52">
        <v>0</v>
      </c>
      <c r="Q327" s="52">
        <v>21</v>
      </c>
      <c r="R327" s="52"/>
      <c r="S327" s="52">
        <v>0</v>
      </c>
      <c r="T327" s="52">
        <v>0</v>
      </c>
      <c r="U327" s="52">
        <v>310</v>
      </c>
      <c r="V327" s="52">
        <f t="shared" si="11"/>
        <v>681.26835000000005</v>
      </c>
      <c r="W327" s="52">
        <f t="shared" si="12"/>
        <v>681.26835000000005</v>
      </c>
      <c r="X327" s="52">
        <v>0</v>
      </c>
      <c r="Y327" s="52">
        <v>0</v>
      </c>
    </row>
    <row r="328" spans="1:25" x14ac:dyDescent="0.25">
      <c r="A328" s="52">
        <v>2008</v>
      </c>
      <c r="B328" s="52" t="s">
        <v>103</v>
      </c>
      <c r="C328" s="52" t="s">
        <v>176</v>
      </c>
      <c r="D328" s="52">
        <v>27130</v>
      </c>
      <c r="E328" s="52">
        <v>21168</v>
      </c>
      <c r="F328" s="52">
        <v>27</v>
      </c>
      <c r="G328" s="52" t="s">
        <v>120</v>
      </c>
      <c r="H328" s="52">
        <v>3417</v>
      </c>
      <c r="I328" s="52" t="s">
        <v>91</v>
      </c>
      <c r="J328" s="52" t="s">
        <v>71</v>
      </c>
      <c r="K328" s="52">
        <v>0.45267000000000002</v>
      </c>
      <c r="L328" s="52">
        <v>1</v>
      </c>
      <c r="M328" s="52">
        <v>1</v>
      </c>
      <c r="N328" s="52"/>
      <c r="O328" s="52">
        <v>0</v>
      </c>
      <c r="P328" s="52">
        <v>0</v>
      </c>
      <c r="Q328" s="52">
        <v>21</v>
      </c>
      <c r="R328" s="52"/>
      <c r="S328" s="52">
        <v>0</v>
      </c>
      <c r="T328" s="52">
        <v>0</v>
      </c>
      <c r="U328" s="52">
        <v>310</v>
      </c>
      <c r="V328" s="52">
        <f t="shared" si="11"/>
        <v>1546.7733900000001</v>
      </c>
      <c r="W328" s="52">
        <f t="shared" si="12"/>
        <v>1546.7733900000001</v>
      </c>
      <c r="X328" s="52">
        <v>0</v>
      </c>
      <c r="Y328" s="52">
        <v>0</v>
      </c>
    </row>
    <row r="329" spans="1:25" x14ac:dyDescent="0.25">
      <c r="A329" s="52">
        <v>2008</v>
      </c>
      <c r="B329" s="52" t="s">
        <v>103</v>
      </c>
      <c r="C329" s="52" t="s">
        <v>176</v>
      </c>
      <c r="D329" s="52">
        <v>27130</v>
      </c>
      <c r="E329" s="52">
        <v>21168</v>
      </c>
      <c r="F329" s="52">
        <v>27</v>
      </c>
      <c r="G329" s="52" t="s">
        <v>120</v>
      </c>
      <c r="H329" s="52">
        <v>41212</v>
      </c>
      <c r="I329" s="52" t="s">
        <v>91</v>
      </c>
      <c r="J329" s="52" t="s">
        <v>71</v>
      </c>
      <c r="K329" s="52">
        <v>0.45267000000000002</v>
      </c>
      <c r="L329" s="52">
        <v>1</v>
      </c>
      <c r="M329" s="52">
        <v>1</v>
      </c>
      <c r="N329" s="52"/>
      <c r="O329" s="52">
        <v>0</v>
      </c>
      <c r="P329" s="52">
        <v>0</v>
      </c>
      <c r="Q329" s="52">
        <v>21</v>
      </c>
      <c r="R329" s="52"/>
      <c r="S329" s="52">
        <v>0</v>
      </c>
      <c r="T329" s="52">
        <v>0</v>
      </c>
      <c r="U329" s="52">
        <v>310</v>
      </c>
      <c r="V329" s="52">
        <f t="shared" si="11"/>
        <v>18655.436040000001</v>
      </c>
      <c r="W329" s="52">
        <f t="shared" si="12"/>
        <v>18655.436040000001</v>
      </c>
      <c r="X329" s="52">
        <v>0</v>
      </c>
      <c r="Y329" s="52">
        <v>0</v>
      </c>
    </row>
    <row r="330" spans="1:25" x14ac:dyDescent="0.25">
      <c r="A330" s="52">
        <v>2008</v>
      </c>
      <c r="B330" s="52" t="s">
        <v>103</v>
      </c>
      <c r="C330" s="52" t="s">
        <v>176</v>
      </c>
      <c r="D330" s="52">
        <v>27130</v>
      </c>
      <c r="E330" s="52">
        <v>21168</v>
      </c>
      <c r="F330" s="52">
        <v>27</v>
      </c>
      <c r="G330" s="52" t="s">
        <v>120</v>
      </c>
      <c r="H330" s="52">
        <v>560</v>
      </c>
      <c r="I330" s="52" t="s">
        <v>91</v>
      </c>
      <c r="J330" s="52" t="s">
        <v>71</v>
      </c>
      <c r="K330" s="52">
        <v>0.45267000000000002</v>
      </c>
      <c r="L330" s="52">
        <v>1</v>
      </c>
      <c r="M330" s="52">
        <v>1</v>
      </c>
      <c r="N330" s="52"/>
      <c r="O330" s="52">
        <v>0</v>
      </c>
      <c r="P330" s="52">
        <v>0</v>
      </c>
      <c r="Q330" s="52">
        <v>21</v>
      </c>
      <c r="R330" s="52"/>
      <c r="S330" s="52">
        <v>0</v>
      </c>
      <c r="T330" s="52">
        <v>0</v>
      </c>
      <c r="U330" s="52">
        <v>310</v>
      </c>
      <c r="V330" s="52">
        <f t="shared" si="11"/>
        <v>253.49520000000001</v>
      </c>
      <c r="W330" s="52">
        <f t="shared" si="12"/>
        <v>253.49520000000001</v>
      </c>
      <c r="X330" s="52">
        <v>0</v>
      </c>
      <c r="Y330" s="52">
        <v>0</v>
      </c>
    </row>
    <row r="331" spans="1:25" x14ac:dyDescent="0.25">
      <c r="A331" s="52">
        <v>2008</v>
      </c>
      <c r="B331" s="52" t="s">
        <v>103</v>
      </c>
      <c r="C331" s="52" t="s">
        <v>176</v>
      </c>
      <c r="D331" s="52">
        <v>27130</v>
      </c>
      <c r="E331" s="52">
        <v>21168</v>
      </c>
      <c r="F331" s="52">
        <v>27</v>
      </c>
      <c r="G331" s="52" t="s">
        <v>120</v>
      </c>
      <c r="H331" s="52">
        <v>17854</v>
      </c>
      <c r="I331" s="52" t="s">
        <v>91</v>
      </c>
      <c r="J331" s="52" t="s">
        <v>71</v>
      </c>
      <c r="K331" s="52">
        <v>0.45267000000000002</v>
      </c>
      <c r="L331" s="52">
        <v>1</v>
      </c>
      <c r="M331" s="52">
        <v>1</v>
      </c>
      <c r="N331" s="52"/>
      <c r="O331" s="52">
        <v>0</v>
      </c>
      <c r="P331" s="52">
        <v>0</v>
      </c>
      <c r="Q331" s="52">
        <v>21</v>
      </c>
      <c r="R331" s="52"/>
      <c r="S331" s="52">
        <v>0</v>
      </c>
      <c r="T331" s="52">
        <v>0</v>
      </c>
      <c r="U331" s="52">
        <v>310</v>
      </c>
      <c r="V331" s="52">
        <f t="shared" si="11"/>
        <v>8081.9701800000003</v>
      </c>
      <c r="W331" s="52">
        <f t="shared" si="12"/>
        <v>8081.9701800000003</v>
      </c>
      <c r="X331" s="52">
        <v>0</v>
      </c>
      <c r="Y331" s="52">
        <v>0</v>
      </c>
    </row>
    <row r="332" spans="1:25" x14ac:dyDescent="0.25">
      <c r="A332" s="52">
        <v>2008</v>
      </c>
      <c r="B332" s="52" t="s">
        <v>103</v>
      </c>
      <c r="C332" s="52" t="s">
        <v>176</v>
      </c>
      <c r="D332" s="52">
        <v>27130</v>
      </c>
      <c r="E332" s="52">
        <v>21168</v>
      </c>
      <c r="F332" s="52">
        <v>27</v>
      </c>
      <c r="G332" s="52" t="s">
        <v>120</v>
      </c>
      <c r="H332" s="52">
        <v>8181</v>
      </c>
      <c r="I332" s="52" t="s">
        <v>91</v>
      </c>
      <c r="J332" s="52" t="s">
        <v>71</v>
      </c>
      <c r="K332" s="52">
        <v>0.45267000000000002</v>
      </c>
      <c r="L332" s="52">
        <v>1</v>
      </c>
      <c r="M332" s="52">
        <v>1</v>
      </c>
      <c r="N332" s="52"/>
      <c r="O332" s="52">
        <v>0</v>
      </c>
      <c r="P332" s="52">
        <v>0</v>
      </c>
      <c r="Q332" s="52">
        <v>21</v>
      </c>
      <c r="R332" s="52"/>
      <c r="S332" s="52">
        <v>0</v>
      </c>
      <c r="T332" s="52">
        <v>0</v>
      </c>
      <c r="U332" s="52">
        <v>310</v>
      </c>
      <c r="V332" s="52">
        <f t="shared" si="11"/>
        <v>3703.2932700000001</v>
      </c>
      <c r="W332" s="52">
        <f t="shared" si="12"/>
        <v>3703.2932700000001</v>
      </c>
      <c r="X332" s="52">
        <v>0</v>
      </c>
      <c r="Y332" s="52">
        <v>0</v>
      </c>
    </row>
    <row r="333" spans="1:25" x14ac:dyDescent="0.25">
      <c r="A333" s="52">
        <v>2008</v>
      </c>
      <c r="B333" s="52" t="s">
        <v>103</v>
      </c>
      <c r="C333" s="52" t="s">
        <v>176</v>
      </c>
      <c r="D333" s="52">
        <v>27130</v>
      </c>
      <c r="E333" s="52">
        <v>21168</v>
      </c>
      <c r="F333" s="52">
        <v>27</v>
      </c>
      <c r="G333" s="52" t="s">
        <v>120</v>
      </c>
      <c r="H333" s="52">
        <v>46476</v>
      </c>
      <c r="I333" s="52" t="s">
        <v>91</v>
      </c>
      <c r="J333" s="52" t="s">
        <v>71</v>
      </c>
      <c r="K333" s="52">
        <v>0.45267000000000002</v>
      </c>
      <c r="L333" s="52">
        <v>1</v>
      </c>
      <c r="M333" s="52">
        <v>1</v>
      </c>
      <c r="N333" s="52"/>
      <c r="O333" s="52">
        <v>0</v>
      </c>
      <c r="P333" s="52">
        <v>0</v>
      </c>
      <c r="Q333" s="52">
        <v>21</v>
      </c>
      <c r="R333" s="52"/>
      <c r="S333" s="52">
        <v>0</v>
      </c>
      <c r="T333" s="52">
        <v>0</v>
      </c>
      <c r="U333" s="52">
        <v>310</v>
      </c>
      <c r="V333" s="52">
        <f t="shared" si="11"/>
        <v>21038.290919999999</v>
      </c>
      <c r="W333" s="52">
        <f t="shared" si="12"/>
        <v>21038.290919999999</v>
      </c>
      <c r="X333" s="52">
        <v>0</v>
      </c>
      <c r="Y333" s="52">
        <v>0</v>
      </c>
    </row>
    <row r="334" spans="1:25" x14ac:dyDescent="0.25">
      <c r="A334" s="52">
        <v>2008</v>
      </c>
      <c r="B334" s="52" t="s">
        <v>103</v>
      </c>
      <c r="C334" s="52" t="s">
        <v>176</v>
      </c>
      <c r="D334" s="52">
        <v>27141</v>
      </c>
      <c r="E334" s="52">
        <v>21127</v>
      </c>
      <c r="F334" s="52">
        <v>27</v>
      </c>
      <c r="G334" s="52" t="s">
        <v>120</v>
      </c>
      <c r="H334" s="52">
        <v>468578</v>
      </c>
      <c r="I334" s="52" t="s">
        <v>91</v>
      </c>
      <c r="J334" s="52" t="s">
        <v>71</v>
      </c>
      <c r="K334" s="52">
        <v>0.45267000000000002</v>
      </c>
      <c r="L334" s="52">
        <v>1</v>
      </c>
      <c r="M334" s="52">
        <v>1</v>
      </c>
      <c r="N334" s="52"/>
      <c r="O334" s="52">
        <v>0</v>
      </c>
      <c r="P334" s="52">
        <v>0</v>
      </c>
      <c r="Q334" s="52">
        <v>21</v>
      </c>
      <c r="R334" s="52"/>
      <c r="S334" s="52">
        <v>0</v>
      </c>
      <c r="T334" s="52">
        <v>0</v>
      </c>
      <c r="U334" s="52">
        <v>310</v>
      </c>
      <c r="V334" s="52">
        <f t="shared" si="11"/>
        <v>212111.20326000001</v>
      </c>
      <c r="W334" s="52">
        <f t="shared" si="12"/>
        <v>212111.20326000001</v>
      </c>
      <c r="X334" s="52">
        <v>0</v>
      </c>
      <c r="Y334" s="52">
        <v>0</v>
      </c>
    </row>
    <row r="335" spans="1:25" x14ac:dyDescent="0.25">
      <c r="A335" s="52">
        <v>2008</v>
      </c>
      <c r="B335" s="52" t="s">
        <v>103</v>
      </c>
      <c r="C335" s="52" t="s">
        <v>176</v>
      </c>
      <c r="D335" s="52">
        <v>27141</v>
      </c>
      <c r="E335" s="52">
        <v>21127</v>
      </c>
      <c r="F335" s="52">
        <v>27</v>
      </c>
      <c r="G335" s="52" t="s">
        <v>120</v>
      </c>
      <c r="H335" s="52">
        <v>59038</v>
      </c>
      <c r="I335" s="52" t="s">
        <v>91</v>
      </c>
      <c r="J335" s="52" t="s">
        <v>71</v>
      </c>
      <c r="K335" s="52">
        <v>0.45267000000000002</v>
      </c>
      <c r="L335" s="52">
        <v>1</v>
      </c>
      <c r="M335" s="52">
        <v>1</v>
      </c>
      <c r="N335" s="52"/>
      <c r="O335" s="52">
        <v>0</v>
      </c>
      <c r="P335" s="52">
        <v>0</v>
      </c>
      <c r="Q335" s="52">
        <v>21</v>
      </c>
      <c r="R335" s="52"/>
      <c r="S335" s="52">
        <v>0</v>
      </c>
      <c r="T335" s="52">
        <v>0</v>
      </c>
      <c r="U335" s="52">
        <v>310</v>
      </c>
      <c r="V335" s="52">
        <f t="shared" si="11"/>
        <v>26724.731460000003</v>
      </c>
      <c r="W335" s="52">
        <f t="shared" si="12"/>
        <v>26724.731460000003</v>
      </c>
      <c r="X335" s="52">
        <v>0</v>
      </c>
      <c r="Y335" s="52">
        <v>0</v>
      </c>
    </row>
    <row r="336" spans="1:25" x14ac:dyDescent="0.25">
      <c r="A336" s="52">
        <v>2008</v>
      </c>
      <c r="B336" s="52" t="s">
        <v>103</v>
      </c>
      <c r="C336" s="52" t="s">
        <v>176</v>
      </c>
      <c r="D336" s="52">
        <v>27141</v>
      </c>
      <c r="E336" s="52">
        <v>21168</v>
      </c>
      <c r="F336" s="52">
        <v>27</v>
      </c>
      <c r="G336" s="52" t="s">
        <v>120</v>
      </c>
      <c r="H336" s="52">
        <v>105752</v>
      </c>
      <c r="I336" s="52" t="s">
        <v>91</v>
      </c>
      <c r="J336" s="52" t="s">
        <v>71</v>
      </c>
      <c r="K336" s="52">
        <v>0.45267000000000002</v>
      </c>
      <c r="L336" s="52">
        <v>1</v>
      </c>
      <c r="M336" s="52">
        <v>1</v>
      </c>
      <c r="N336" s="52"/>
      <c r="O336" s="52">
        <v>0</v>
      </c>
      <c r="P336" s="52">
        <v>0</v>
      </c>
      <c r="Q336" s="52">
        <v>21</v>
      </c>
      <c r="R336" s="52"/>
      <c r="S336" s="52">
        <v>0</v>
      </c>
      <c r="T336" s="52">
        <v>0</v>
      </c>
      <c r="U336" s="52">
        <v>310</v>
      </c>
      <c r="V336" s="52">
        <f t="shared" si="11"/>
        <v>47870.757839999998</v>
      </c>
      <c r="W336" s="52">
        <f t="shared" si="12"/>
        <v>47870.757839999998</v>
      </c>
      <c r="X336" s="52">
        <v>0</v>
      </c>
      <c r="Y336" s="52">
        <v>0</v>
      </c>
    </row>
    <row r="337" spans="1:25" x14ac:dyDescent="0.25">
      <c r="A337" s="52">
        <v>2008</v>
      </c>
      <c r="B337" s="52" t="s">
        <v>103</v>
      </c>
      <c r="C337" s="52" t="s">
        <v>176</v>
      </c>
      <c r="D337" s="52">
        <v>27151</v>
      </c>
      <c r="E337" s="52">
        <v>21168</v>
      </c>
      <c r="F337" s="52">
        <v>27</v>
      </c>
      <c r="G337" s="52" t="s">
        <v>120</v>
      </c>
      <c r="H337" s="52">
        <v>78641</v>
      </c>
      <c r="I337" s="52" t="s">
        <v>91</v>
      </c>
      <c r="J337" s="52" t="s">
        <v>71</v>
      </c>
      <c r="K337" s="52">
        <v>0.45267000000000002</v>
      </c>
      <c r="L337" s="52">
        <v>1</v>
      </c>
      <c r="M337" s="52">
        <v>1</v>
      </c>
      <c r="N337" s="52"/>
      <c r="O337" s="52">
        <v>0</v>
      </c>
      <c r="P337" s="52">
        <v>0</v>
      </c>
      <c r="Q337" s="52">
        <v>21</v>
      </c>
      <c r="R337" s="52"/>
      <c r="S337" s="52">
        <v>0</v>
      </c>
      <c r="T337" s="52">
        <v>0</v>
      </c>
      <c r="U337" s="52">
        <v>310</v>
      </c>
      <c r="V337" s="52">
        <f t="shared" si="11"/>
        <v>35598.421470000001</v>
      </c>
      <c r="W337" s="52">
        <f t="shared" si="12"/>
        <v>35598.421470000001</v>
      </c>
      <c r="X337" s="52">
        <v>0</v>
      </c>
      <c r="Y337" s="52">
        <v>0</v>
      </c>
    </row>
    <row r="338" spans="1:25" x14ac:dyDescent="0.25">
      <c r="A338" s="52">
        <v>2008</v>
      </c>
      <c r="B338" s="52" t="s">
        <v>103</v>
      </c>
      <c r="C338" s="52" t="s">
        <v>176</v>
      </c>
      <c r="D338" s="52">
        <v>27151</v>
      </c>
      <c r="E338" s="52">
        <v>21168</v>
      </c>
      <c r="F338" s="52">
        <v>27</v>
      </c>
      <c r="G338" s="52" t="s">
        <v>120</v>
      </c>
      <c r="H338" s="52">
        <v>134463</v>
      </c>
      <c r="I338" s="52" t="s">
        <v>91</v>
      </c>
      <c r="J338" s="52" t="s">
        <v>71</v>
      </c>
      <c r="K338" s="52">
        <v>0.45267000000000002</v>
      </c>
      <c r="L338" s="52">
        <v>1</v>
      </c>
      <c r="M338" s="52">
        <v>1</v>
      </c>
      <c r="N338" s="52"/>
      <c r="O338" s="52">
        <v>0</v>
      </c>
      <c r="P338" s="52">
        <v>0</v>
      </c>
      <c r="Q338" s="52">
        <v>21</v>
      </c>
      <c r="R338" s="52"/>
      <c r="S338" s="52">
        <v>0</v>
      </c>
      <c r="T338" s="52">
        <v>0</v>
      </c>
      <c r="U338" s="52">
        <v>310</v>
      </c>
      <c r="V338" s="52">
        <f t="shared" si="11"/>
        <v>60867.36621</v>
      </c>
      <c r="W338" s="52">
        <f t="shared" si="12"/>
        <v>60867.36621</v>
      </c>
      <c r="X338" s="52">
        <v>0</v>
      </c>
      <c r="Y338" s="52">
        <v>0</v>
      </c>
    </row>
    <row r="339" spans="1:25" x14ac:dyDescent="0.25">
      <c r="A339" s="52">
        <v>2008</v>
      </c>
      <c r="B339" s="52" t="s">
        <v>103</v>
      </c>
      <c r="C339" s="52" t="s">
        <v>176</v>
      </c>
      <c r="D339" s="52">
        <v>27151</v>
      </c>
      <c r="E339" s="52">
        <v>21168</v>
      </c>
      <c r="F339" s="52">
        <v>27</v>
      </c>
      <c r="G339" s="52" t="s">
        <v>120</v>
      </c>
      <c r="H339" s="52">
        <v>548219</v>
      </c>
      <c r="I339" s="52" t="s">
        <v>91</v>
      </c>
      <c r="J339" s="52" t="s">
        <v>71</v>
      </c>
      <c r="K339" s="52">
        <v>0.45267000000000002</v>
      </c>
      <c r="L339" s="52">
        <v>1</v>
      </c>
      <c r="M339" s="52">
        <v>1</v>
      </c>
      <c r="N339" s="52"/>
      <c r="O339" s="52">
        <v>0</v>
      </c>
      <c r="P339" s="52">
        <v>0</v>
      </c>
      <c r="Q339" s="52">
        <v>21</v>
      </c>
      <c r="R339" s="52"/>
      <c r="S339" s="52">
        <v>0</v>
      </c>
      <c r="T339" s="52">
        <v>0</v>
      </c>
      <c r="U339" s="52">
        <v>310</v>
      </c>
      <c r="V339" s="52">
        <f t="shared" si="11"/>
        <v>248162.29473000002</v>
      </c>
      <c r="W339" s="52">
        <f t="shared" si="12"/>
        <v>248162.29473000002</v>
      </c>
      <c r="X339" s="52">
        <v>0</v>
      </c>
      <c r="Y339" s="52">
        <v>0</v>
      </c>
    </row>
    <row r="340" spans="1:25" x14ac:dyDescent="0.25">
      <c r="A340" s="52">
        <v>2008</v>
      </c>
      <c r="B340" s="52" t="s">
        <v>103</v>
      </c>
      <c r="C340" s="52" t="s">
        <v>176</v>
      </c>
      <c r="D340" s="52">
        <v>27152</v>
      </c>
      <c r="E340" s="52">
        <v>21127</v>
      </c>
      <c r="F340" s="52">
        <v>27</v>
      </c>
      <c r="G340" s="52" t="s">
        <v>120</v>
      </c>
      <c r="H340" s="52">
        <v>565098</v>
      </c>
      <c r="I340" s="52" t="s">
        <v>91</v>
      </c>
      <c r="J340" s="52" t="s">
        <v>71</v>
      </c>
      <c r="K340" s="52">
        <v>0.45267000000000002</v>
      </c>
      <c r="L340" s="52">
        <v>1</v>
      </c>
      <c r="M340" s="52">
        <v>1</v>
      </c>
      <c r="N340" s="52"/>
      <c r="O340" s="52">
        <v>0</v>
      </c>
      <c r="P340" s="52">
        <v>0</v>
      </c>
      <c r="Q340" s="52">
        <v>21</v>
      </c>
      <c r="R340" s="52"/>
      <c r="S340" s="52">
        <v>0</v>
      </c>
      <c r="T340" s="52">
        <v>0</v>
      </c>
      <c r="U340" s="52">
        <v>310</v>
      </c>
      <c r="V340" s="52">
        <f t="shared" si="11"/>
        <v>255802.91166000001</v>
      </c>
      <c r="W340" s="52">
        <f t="shared" si="12"/>
        <v>255802.91166000001</v>
      </c>
      <c r="X340" s="52">
        <v>0</v>
      </c>
      <c r="Y340" s="52">
        <v>0</v>
      </c>
    </row>
    <row r="341" spans="1:25" x14ac:dyDescent="0.25">
      <c r="A341" s="52">
        <v>2008</v>
      </c>
      <c r="B341" s="52" t="s">
        <v>103</v>
      </c>
      <c r="C341" s="52" t="s">
        <v>176</v>
      </c>
      <c r="D341" s="52">
        <v>27152</v>
      </c>
      <c r="E341" s="52">
        <v>21168</v>
      </c>
      <c r="F341" s="52">
        <v>27</v>
      </c>
      <c r="G341" s="52" t="s">
        <v>120</v>
      </c>
      <c r="H341" s="52">
        <v>559</v>
      </c>
      <c r="I341" s="52" t="s">
        <v>91</v>
      </c>
      <c r="J341" s="52" t="s">
        <v>71</v>
      </c>
      <c r="K341" s="52">
        <v>0.45267000000000002</v>
      </c>
      <c r="L341" s="52">
        <v>1</v>
      </c>
      <c r="M341" s="52">
        <v>1</v>
      </c>
      <c r="N341" s="52"/>
      <c r="O341" s="52">
        <v>0</v>
      </c>
      <c r="P341" s="52">
        <v>0</v>
      </c>
      <c r="Q341" s="52">
        <v>21</v>
      </c>
      <c r="R341" s="52"/>
      <c r="S341" s="52">
        <v>0</v>
      </c>
      <c r="T341" s="52">
        <v>0</v>
      </c>
      <c r="U341" s="52">
        <v>310</v>
      </c>
      <c r="V341" s="52">
        <f t="shared" si="11"/>
        <v>253.04253</v>
      </c>
      <c r="W341" s="52">
        <f t="shared" si="12"/>
        <v>253.04253</v>
      </c>
      <c r="X341" s="52">
        <v>0</v>
      </c>
      <c r="Y341" s="52">
        <v>0</v>
      </c>
    </row>
    <row r="342" spans="1:25" x14ac:dyDescent="0.25">
      <c r="A342" s="52">
        <v>2008</v>
      </c>
      <c r="B342" s="52" t="s">
        <v>103</v>
      </c>
      <c r="C342" s="52" t="s">
        <v>176</v>
      </c>
      <c r="D342" s="52">
        <v>27152</v>
      </c>
      <c r="E342" s="52">
        <v>21168</v>
      </c>
      <c r="F342" s="52">
        <v>27</v>
      </c>
      <c r="G342" s="52" t="s">
        <v>120</v>
      </c>
      <c r="H342" s="52">
        <v>243485</v>
      </c>
      <c r="I342" s="52" t="s">
        <v>91</v>
      </c>
      <c r="J342" s="52" t="s">
        <v>71</v>
      </c>
      <c r="K342" s="52">
        <v>0.45267000000000002</v>
      </c>
      <c r="L342" s="52">
        <v>1</v>
      </c>
      <c r="M342" s="52">
        <v>1</v>
      </c>
      <c r="N342" s="52"/>
      <c r="O342" s="52">
        <v>0</v>
      </c>
      <c r="P342" s="52">
        <v>0</v>
      </c>
      <c r="Q342" s="52">
        <v>21</v>
      </c>
      <c r="R342" s="52"/>
      <c r="S342" s="52">
        <v>0</v>
      </c>
      <c r="T342" s="52">
        <v>0</v>
      </c>
      <c r="U342" s="52">
        <v>310</v>
      </c>
      <c r="V342" s="52">
        <f t="shared" si="11"/>
        <v>110218.35495000001</v>
      </c>
      <c r="W342" s="52">
        <f t="shared" si="12"/>
        <v>110218.35495000001</v>
      </c>
      <c r="X342" s="52">
        <v>0</v>
      </c>
      <c r="Y342" s="52">
        <v>0</v>
      </c>
    </row>
    <row r="343" spans="1:25" x14ac:dyDescent="0.25">
      <c r="A343" s="52">
        <v>2008</v>
      </c>
      <c r="B343" s="52" t="s">
        <v>103</v>
      </c>
      <c r="C343" s="52" t="s">
        <v>176</v>
      </c>
      <c r="D343" s="52">
        <v>27161</v>
      </c>
      <c r="E343" s="52">
        <v>21126</v>
      </c>
      <c r="F343" s="52">
        <v>27</v>
      </c>
      <c r="G343" s="52" t="s">
        <v>120</v>
      </c>
      <c r="H343" s="52">
        <v>1309315</v>
      </c>
      <c r="I343" s="52" t="s">
        <v>91</v>
      </c>
      <c r="J343" s="52" t="s">
        <v>71</v>
      </c>
      <c r="K343" s="52">
        <v>0.45267000000000002</v>
      </c>
      <c r="L343" s="52">
        <v>2.27</v>
      </c>
      <c r="M343" s="52">
        <v>1</v>
      </c>
      <c r="N343" s="52"/>
      <c r="O343" s="52">
        <v>0</v>
      </c>
      <c r="P343" s="52">
        <v>0</v>
      </c>
      <c r="Q343" s="52">
        <v>21</v>
      </c>
      <c r="R343" s="52"/>
      <c r="S343" s="52">
        <v>0</v>
      </c>
      <c r="T343" s="52">
        <v>0</v>
      </c>
      <c r="U343" s="52">
        <v>310</v>
      </c>
      <c r="V343" s="52">
        <f t="shared" si="11"/>
        <v>1345400.8997835002</v>
      </c>
      <c r="W343" s="52">
        <f t="shared" si="12"/>
        <v>1345400.8997835002</v>
      </c>
      <c r="X343" s="52">
        <v>0</v>
      </c>
      <c r="Y343" s="52">
        <v>0</v>
      </c>
    </row>
    <row r="344" spans="1:25" x14ac:dyDescent="0.25">
      <c r="A344" s="52">
        <v>2008</v>
      </c>
      <c r="B344" s="52" t="s">
        <v>103</v>
      </c>
      <c r="C344" s="52" t="s">
        <v>176</v>
      </c>
      <c r="D344" s="52">
        <v>27162</v>
      </c>
      <c r="E344" s="52">
        <v>21127</v>
      </c>
      <c r="F344" s="52">
        <v>27</v>
      </c>
      <c r="G344" s="52" t="s">
        <v>120</v>
      </c>
      <c r="H344" s="52">
        <v>1205565</v>
      </c>
      <c r="I344" s="52" t="s">
        <v>91</v>
      </c>
      <c r="J344" s="52" t="s">
        <v>71</v>
      </c>
      <c r="K344" s="52">
        <v>0.45267000000000002</v>
      </c>
      <c r="L344" s="52">
        <v>2.27</v>
      </c>
      <c r="M344" s="52">
        <v>1</v>
      </c>
      <c r="N344" s="52"/>
      <c r="O344" s="52">
        <v>0</v>
      </c>
      <c r="P344" s="52">
        <v>0</v>
      </c>
      <c r="Q344" s="52">
        <v>21</v>
      </c>
      <c r="R344" s="52"/>
      <c r="S344" s="52">
        <v>0</v>
      </c>
      <c r="T344" s="52">
        <v>0</v>
      </c>
      <c r="U344" s="52">
        <v>310</v>
      </c>
      <c r="V344" s="52">
        <f t="shared" si="11"/>
        <v>1238791.4564085</v>
      </c>
      <c r="W344" s="52">
        <f t="shared" si="12"/>
        <v>1238791.4564085</v>
      </c>
      <c r="X344" s="52">
        <v>0</v>
      </c>
      <c r="Y344" s="52">
        <v>0</v>
      </c>
    </row>
    <row r="345" spans="1:25" x14ac:dyDescent="0.25">
      <c r="A345" s="52">
        <v>2008</v>
      </c>
      <c r="B345" s="52" t="s">
        <v>103</v>
      </c>
      <c r="C345" s="52" t="s">
        <v>176</v>
      </c>
      <c r="D345" s="52">
        <v>27163</v>
      </c>
      <c r="E345" s="52">
        <v>21168</v>
      </c>
      <c r="F345" s="52">
        <v>27</v>
      </c>
      <c r="G345" s="52" t="s">
        <v>120</v>
      </c>
      <c r="H345" s="52">
        <v>6824</v>
      </c>
      <c r="I345" s="52" t="s">
        <v>91</v>
      </c>
      <c r="J345" s="52" t="s">
        <v>71</v>
      </c>
      <c r="K345" s="52">
        <v>0.45267000000000002</v>
      </c>
      <c r="L345" s="52">
        <v>2.27</v>
      </c>
      <c r="M345" s="52">
        <v>1</v>
      </c>
      <c r="N345" s="52"/>
      <c r="O345" s="52">
        <v>0</v>
      </c>
      <c r="P345" s="52">
        <v>0</v>
      </c>
      <c r="Q345" s="52">
        <v>21</v>
      </c>
      <c r="R345" s="52"/>
      <c r="S345" s="52">
        <v>0</v>
      </c>
      <c r="T345" s="52">
        <v>0</v>
      </c>
      <c r="U345" s="52">
        <v>310</v>
      </c>
      <c r="V345" s="52">
        <f t="shared" si="11"/>
        <v>7012.075581600001</v>
      </c>
      <c r="W345" s="52">
        <f t="shared" si="12"/>
        <v>7012.075581600001</v>
      </c>
      <c r="X345" s="52">
        <v>0</v>
      </c>
      <c r="Y345" s="52">
        <v>0</v>
      </c>
    </row>
    <row r="346" spans="1:25" x14ac:dyDescent="0.25">
      <c r="A346" s="52">
        <v>2008</v>
      </c>
      <c r="B346" s="52" t="s">
        <v>103</v>
      </c>
      <c r="C346" s="52" t="s">
        <v>176</v>
      </c>
      <c r="D346" s="52">
        <v>27190</v>
      </c>
      <c r="E346" s="52">
        <v>21127</v>
      </c>
      <c r="F346" s="52">
        <v>27</v>
      </c>
      <c r="G346" s="52" t="s">
        <v>120</v>
      </c>
      <c r="H346" s="52">
        <v>1501</v>
      </c>
      <c r="I346" s="52" t="s">
        <v>91</v>
      </c>
      <c r="J346" s="52" t="s">
        <v>71</v>
      </c>
      <c r="K346" s="52">
        <v>0.45267000000000002</v>
      </c>
      <c r="L346" s="52">
        <v>1</v>
      </c>
      <c r="M346" s="52">
        <v>1</v>
      </c>
      <c r="N346" s="52"/>
      <c r="O346" s="52">
        <v>0</v>
      </c>
      <c r="P346" s="52">
        <v>0</v>
      </c>
      <c r="Q346" s="52">
        <v>21</v>
      </c>
      <c r="R346" s="52"/>
      <c r="S346" s="52">
        <v>0</v>
      </c>
      <c r="T346" s="52">
        <v>0</v>
      </c>
      <c r="U346" s="52">
        <v>310</v>
      </c>
      <c r="V346" s="52">
        <f t="shared" si="11"/>
        <v>679.45767000000001</v>
      </c>
      <c r="W346" s="52">
        <f t="shared" si="12"/>
        <v>679.45767000000001</v>
      </c>
      <c r="X346" s="52">
        <v>0</v>
      </c>
      <c r="Y346" s="52">
        <v>0</v>
      </c>
    </row>
    <row r="347" spans="1:25" x14ac:dyDescent="0.25">
      <c r="A347" s="52">
        <v>2008</v>
      </c>
      <c r="B347" s="52" t="s">
        <v>103</v>
      </c>
      <c r="C347" s="52" t="s">
        <v>176</v>
      </c>
      <c r="D347" s="52">
        <v>27190</v>
      </c>
      <c r="E347" s="52">
        <v>21127</v>
      </c>
      <c r="F347" s="52">
        <v>27</v>
      </c>
      <c r="G347" s="52" t="s">
        <v>120</v>
      </c>
      <c r="H347" s="52">
        <v>9</v>
      </c>
      <c r="I347" s="52" t="s">
        <v>91</v>
      </c>
      <c r="J347" s="52" t="s">
        <v>71</v>
      </c>
      <c r="K347" s="52">
        <v>0.45267000000000002</v>
      </c>
      <c r="L347" s="52">
        <v>1</v>
      </c>
      <c r="M347" s="52">
        <v>1</v>
      </c>
      <c r="N347" s="52"/>
      <c r="O347" s="52">
        <v>0</v>
      </c>
      <c r="P347" s="52">
        <v>0</v>
      </c>
      <c r="Q347" s="52">
        <v>21</v>
      </c>
      <c r="R347" s="52"/>
      <c r="S347" s="52">
        <v>0</v>
      </c>
      <c r="T347" s="52">
        <v>0</v>
      </c>
      <c r="U347" s="52">
        <v>310</v>
      </c>
      <c r="V347" s="52">
        <f t="shared" si="11"/>
        <v>4.0740300000000005</v>
      </c>
      <c r="W347" s="52">
        <f t="shared" si="12"/>
        <v>4.0740300000000005</v>
      </c>
      <c r="X347" s="52">
        <v>0</v>
      </c>
      <c r="Y347" s="52">
        <v>0</v>
      </c>
    </row>
    <row r="348" spans="1:25" x14ac:dyDescent="0.25">
      <c r="A348" s="52">
        <v>2008</v>
      </c>
      <c r="B348" s="52" t="s">
        <v>103</v>
      </c>
      <c r="C348" s="52" t="s">
        <v>176</v>
      </c>
      <c r="D348" s="52">
        <v>27190</v>
      </c>
      <c r="E348" s="52">
        <v>21168</v>
      </c>
      <c r="F348" s="52">
        <v>27</v>
      </c>
      <c r="G348" s="52" t="s">
        <v>120</v>
      </c>
      <c r="H348" s="52">
        <v>1285</v>
      </c>
      <c r="I348" s="52" t="s">
        <v>91</v>
      </c>
      <c r="J348" s="52" t="s">
        <v>71</v>
      </c>
      <c r="K348" s="52">
        <v>0.45267000000000002</v>
      </c>
      <c r="L348" s="52">
        <v>1</v>
      </c>
      <c r="M348" s="52">
        <v>1</v>
      </c>
      <c r="N348" s="52"/>
      <c r="O348" s="52">
        <v>0</v>
      </c>
      <c r="P348" s="52">
        <v>0</v>
      </c>
      <c r="Q348" s="52">
        <v>21</v>
      </c>
      <c r="R348" s="52"/>
      <c r="S348" s="52">
        <v>0</v>
      </c>
      <c r="T348" s="52">
        <v>0</v>
      </c>
      <c r="U348" s="52">
        <v>310</v>
      </c>
      <c r="V348" s="52">
        <f t="shared" si="11"/>
        <v>581.68095000000005</v>
      </c>
      <c r="W348" s="52">
        <f t="shared" si="12"/>
        <v>581.68095000000005</v>
      </c>
      <c r="X348" s="52">
        <v>0</v>
      </c>
      <c r="Y348" s="52">
        <v>0</v>
      </c>
    </row>
    <row r="349" spans="1:25" x14ac:dyDescent="0.25">
      <c r="A349" s="52">
        <v>2008</v>
      </c>
      <c r="B349" s="52" t="s">
        <v>103</v>
      </c>
      <c r="C349" s="52" t="s">
        <v>176</v>
      </c>
      <c r="D349" s="52">
        <v>27190</v>
      </c>
      <c r="E349" s="52">
        <v>21168</v>
      </c>
      <c r="F349" s="52">
        <v>27</v>
      </c>
      <c r="G349" s="52" t="s">
        <v>120</v>
      </c>
      <c r="H349" s="52">
        <v>1168229</v>
      </c>
      <c r="I349" s="52" t="s">
        <v>91</v>
      </c>
      <c r="J349" s="52" t="s">
        <v>71</v>
      </c>
      <c r="K349" s="52">
        <v>0.45267000000000002</v>
      </c>
      <c r="L349" s="52">
        <v>1</v>
      </c>
      <c r="M349" s="52">
        <v>1</v>
      </c>
      <c r="N349" s="52"/>
      <c r="O349" s="52">
        <v>0</v>
      </c>
      <c r="P349" s="52">
        <v>0</v>
      </c>
      <c r="Q349" s="52">
        <v>21</v>
      </c>
      <c r="R349" s="52"/>
      <c r="S349" s="52">
        <v>0</v>
      </c>
      <c r="T349" s="52">
        <v>0</v>
      </c>
      <c r="U349" s="52">
        <v>310</v>
      </c>
      <c r="V349" s="52">
        <f t="shared" si="11"/>
        <v>528822.22143000003</v>
      </c>
      <c r="W349" s="52">
        <f t="shared" si="12"/>
        <v>528822.22143000003</v>
      </c>
      <c r="X349" s="52">
        <v>0</v>
      </c>
      <c r="Y349" s="52">
        <v>0</v>
      </c>
    </row>
    <row r="350" spans="1:25" x14ac:dyDescent="0.25">
      <c r="A350" s="52">
        <v>2008</v>
      </c>
      <c r="B350" s="52" t="s">
        <v>103</v>
      </c>
      <c r="C350" s="52" t="s">
        <v>176</v>
      </c>
      <c r="D350" s="52">
        <v>27190</v>
      </c>
      <c r="E350" s="52">
        <v>21168</v>
      </c>
      <c r="F350" s="52">
        <v>27</v>
      </c>
      <c r="G350" s="52" t="s">
        <v>120</v>
      </c>
      <c r="H350" s="52">
        <v>15221</v>
      </c>
      <c r="I350" s="52" t="s">
        <v>91</v>
      </c>
      <c r="J350" s="52" t="s">
        <v>71</v>
      </c>
      <c r="K350" s="52">
        <v>0.45267000000000002</v>
      </c>
      <c r="L350" s="52">
        <v>1</v>
      </c>
      <c r="M350" s="52">
        <v>1</v>
      </c>
      <c r="N350" s="52"/>
      <c r="O350" s="52">
        <v>0</v>
      </c>
      <c r="P350" s="52">
        <v>0</v>
      </c>
      <c r="Q350" s="52">
        <v>21</v>
      </c>
      <c r="R350" s="52"/>
      <c r="S350" s="52">
        <v>0</v>
      </c>
      <c r="T350" s="52">
        <v>0</v>
      </c>
      <c r="U350" s="52">
        <v>310</v>
      </c>
      <c r="V350" s="52">
        <f t="shared" si="11"/>
        <v>6890.0900700000002</v>
      </c>
      <c r="W350" s="52">
        <f t="shared" si="12"/>
        <v>6890.0900700000002</v>
      </c>
      <c r="X350" s="52">
        <v>0</v>
      </c>
      <c r="Y350" s="52">
        <v>0</v>
      </c>
    </row>
    <row r="351" spans="1:25" x14ac:dyDescent="0.25">
      <c r="A351" s="52">
        <v>2008</v>
      </c>
      <c r="B351" s="52" t="s">
        <v>103</v>
      </c>
      <c r="C351" s="52" t="s">
        <v>176</v>
      </c>
      <c r="D351" s="52">
        <v>27310</v>
      </c>
      <c r="E351" s="52">
        <v>21126</v>
      </c>
      <c r="F351" s="52">
        <v>27</v>
      </c>
      <c r="G351" s="52" t="s">
        <v>120</v>
      </c>
      <c r="H351" s="52">
        <v>766</v>
      </c>
      <c r="I351" s="52" t="s">
        <v>91</v>
      </c>
      <c r="J351" s="52" t="s">
        <v>71</v>
      </c>
      <c r="K351" s="52">
        <v>0.45267000000000002</v>
      </c>
      <c r="L351" s="52">
        <v>1</v>
      </c>
      <c r="M351" s="52">
        <v>1</v>
      </c>
      <c r="N351" s="52"/>
      <c r="O351" s="52">
        <v>0</v>
      </c>
      <c r="P351" s="52">
        <v>0</v>
      </c>
      <c r="Q351" s="52">
        <v>21</v>
      </c>
      <c r="R351" s="52"/>
      <c r="S351" s="52">
        <v>0</v>
      </c>
      <c r="T351" s="52">
        <v>0</v>
      </c>
      <c r="U351" s="52">
        <v>310</v>
      </c>
      <c r="V351" s="52">
        <f t="shared" si="11"/>
        <v>346.74522000000002</v>
      </c>
      <c r="W351" s="52">
        <f t="shared" si="12"/>
        <v>346.74522000000002</v>
      </c>
      <c r="X351" s="52">
        <v>0</v>
      </c>
      <c r="Y351" s="52">
        <v>0</v>
      </c>
    </row>
    <row r="352" spans="1:25" x14ac:dyDescent="0.25">
      <c r="A352" s="52">
        <v>2008</v>
      </c>
      <c r="B352" s="52" t="s">
        <v>103</v>
      </c>
      <c r="C352" s="52" t="s">
        <v>176</v>
      </c>
      <c r="D352" s="52">
        <v>27310</v>
      </c>
      <c r="E352" s="52">
        <v>21126</v>
      </c>
      <c r="F352" s="52">
        <v>27</v>
      </c>
      <c r="G352" s="52" t="s">
        <v>120</v>
      </c>
      <c r="H352" s="52">
        <v>350.35650000000004</v>
      </c>
      <c r="I352" s="52" t="s">
        <v>91</v>
      </c>
      <c r="J352" s="52" t="s">
        <v>71</v>
      </c>
      <c r="K352" s="52">
        <v>0.45267000000000002</v>
      </c>
      <c r="L352" s="52">
        <v>1</v>
      </c>
      <c r="M352" s="52">
        <v>1</v>
      </c>
      <c r="N352" s="52"/>
      <c r="O352" s="52">
        <v>0</v>
      </c>
      <c r="P352" s="52">
        <v>0</v>
      </c>
      <c r="Q352" s="52">
        <v>21</v>
      </c>
      <c r="R352" s="52"/>
      <c r="S352" s="52">
        <v>0</v>
      </c>
      <c r="T352" s="52">
        <v>0</v>
      </c>
      <c r="U352" s="52">
        <v>310</v>
      </c>
      <c r="V352" s="52">
        <f t="shared" si="11"/>
        <v>158.59587685500003</v>
      </c>
      <c r="W352" s="52">
        <f t="shared" si="12"/>
        <v>158.59587685500003</v>
      </c>
      <c r="X352" s="52">
        <v>0</v>
      </c>
      <c r="Y352" s="52">
        <v>0</v>
      </c>
    </row>
    <row r="353" spans="1:25" x14ac:dyDescent="0.25">
      <c r="A353" s="52">
        <v>2008</v>
      </c>
      <c r="B353" s="52" t="s">
        <v>103</v>
      </c>
      <c r="C353" s="52" t="s">
        <v>176</v>
      </c>
      <c r="D353" s="52">
        <v>27310</v>
      </c>
      <c r="E353" s="52">
        <v>21126</v>
      </c>
      <c r="F353" s="52">
        <v>27</v>
      </c>
      <c r="G353" s="52" t="s">
        <v>120</v>
      </c>
      <c r="H353" s="52">
        <v>375</v>
      </c>
      <c r="I353" s="52" t="s">
        <v>91</v>
      </c>
      <c r="J353" s="52" t="s">
        <v>71</v>
      </c>
      <c r="K353" s="52">
        <v>0.45267000000000002</v>
      </c>
      <c r="L353" s="52">
        <v>1</v>
      </c>
      <c r="M353" s="52">
        <v>1</v>
      </c>
      <c r="N353" s="52"/>
      <c r="O353" s="52">
        <v>0</v>
      </c>
      <c r="P353" s="52">
        <v>0</v>
      </c>
      <c r="Q353" s="52">
        <v>21</v>
      </c>
      <c r="R353" s="52"/>
      <c r="S353" s="52">
        <v>0</v>
      </c>
      <c r="T353" s="52">
        <v>0</v>
      </c>
      <c r="U353" s="52">
        <v>310</v>
      </c>
      <c r="V353" s="52">
        <f t="shared" si="11"/>
        <v>169.75125</v>
      </c>
      <c r="W353" s="52">
        <f t="shared" si="12"/>
        <v>169.75125</v>
      </c>
      <c r="X353" s="52">
        <v>0</v>
      </c>
      <c r="Y353" s="52">
        <v>0</v>
      </c>
    </row>
    <row r="354" spans="1:25" x14ac:dyDescent="0.25">
      <c r="A354" s="52">
        <v>2008</v>
      </c>
      <c r="B354" s="52" t="s">
        <v>103</v>
      </c>
      <c r="C354" s="52" t="s">
        <v>176</v>
      </c>
      <c r="D354" s="52">
        <v>27310</v>
      </c>
      <c r="E354" s="52">
        <v>21168</v>
      </c>
      <c r="F354" s="52">
        <v>27</v>
      </c>
      <c r="G354" s="52" t="s">
        <v>120</v>
      </c>
      <c r="H354" s="52">
        <v>4747.0045</v>
      </c>
      <c r="I354" s="52" t="s">
        <v>91</v>
      </c>
      <c r="J354" s="52" t="s">
        <v>71</v>
      </c>
      <c r="K354" s="52">
        <v>0.45267000000000002</v>
      </c>
      <c r="L354" s="52">
        <v>1</v>
      </c>
      <c r="M354" s="52">
        <v>1</v>
      </c>
      <c r="N354" s="52"/>
      <c r="O354" s="52">
        <v>0</v>
      </c>
      <c r="P354" s="52">
        <v>0</v>
      </c>
      <c r="Q354" s="52">
        <v>21</v>
      </c>
      <c r="R354" s="52"/>
      <c r="S354" s="52">
        <v>0</v>
      </c>
      <c r="T354" s="52">
        <v>0</v>
      </c>
      <c r="U354" s="52">
        <v>310</v>
      </c>
      <c r="V354" s="52">
        <f t="shared" si="11"/>
        <v>2148.826527015</v>
      </c>
      <c r="W354" s="52">
        <f t="shared" si="12"/>
        <v>2148.826527015</v>
      </c>
      <c r="X354" s="52">
        <v>0</v>
      </c>
      <c r="Y354" s="52">
        <v>0</v>
      </c>
    </row>
    <row r="355" spans="1:25" x14ac:dyDescent="0.25">
      <c r="A355" s="52">
        <v>2008</v>
      </c>
      <c r="B355" s="52" t="s">
        <v>103</v>
      </c>
      <c r="C355" s="52" t="s">
        <v>176</v>
      </c>
      <c r="D355" s="52">
        <v>27310</v>
      </c>
      <c r="E355" s="52">
        <v>21168</v>
      </c>
      <c r="F355" s="52">
        <v>27</v>
      </c>
      <c r="G355" s="52" t="s">
        <v>120</v>
      </c>
      <c r="H355" s="52">
        <v>642.07150000000001</v>
      </c>
      <c r="I355" s="52" t="s">
        <v>91</v>
      </c>
      <c r="J355" s="52" t="s">
        <v>71</v>
      </c>
      <c r="K355" s="52">
        <v>0.45267000000000002</v>
      </c>
      <c r="L355" s="52">
        <v>1</v>
      </c>
      <c r="M355" s="52">
        <v>1</v>
      </c>
      <c r="N355" s="52"/>
      <c r="O355" s="52">
        <v>0</v>
      </c>
      <c r="P355" s="52">
        <v>0</v>
      </c>
      <c r="Q355" s="52">
        <v>21</v>
      </c>
      <c r="R355" s="52"/>
      <c r="S355" s="52">
        <v>0</v>
      </c>
      <c r="T355" s="52">
        <v>0</v>
      </c>
      <c r="U355" s="52">
        <v>310</v>
      </c>
      <c r="V355" s="52">
        <f t="shared" si="11"/>
        <v>290.64650590500003</v>
      </c>
      <c r="W355" s="52">
        <f t="shared" si="12"/>
        <v>290.64650590500003</v>
      </c>
      <c r="X355" s="52">
        <v>0</v>
      </c>
      <c r="Y355" s="52">
        <v>0</v>
      </c>
    </row>
    <row r="356" spans="1:25" x14ac:dyDescent="0.25">
      <c r="A356" s="52">
        <v>2008</v>
      </c>
      <c r="B356" s="52" t="s">
        <v>103</v>
      </c>
      <c r="C356" s="52" t="s">
        <v>176</v>
      </c>
      <c r="D356" s="52">
        <v>27310</v>
      </c>
      <c r="E356" s="52">
        <v>21168</v>
      </c>
      <c r="F356" s="52">
        <v>27</v>
      </c>
      <c r="G356" s="52" t="s">
        <v>120</v>
      </c>
      <c r="H356" s="52">
        <v>201</v>
      </c>
      <c r="I356" s="52" t="s">
        <v>91</v>
      </c>
      <c r="J356" s="52" t="s">
        <v>71</v>
      </c>
      <c r="K356" s="52">
        <v>0.45267000000000002</v>
      </c>
      <c r="L356" s="52">
        <v>1</v>
      </c>
      <c r="M356" s="52">
        <v>1</v>
      </c>
      <c r="N356" s="52"/>
      <c r="O356" s="52">
        <v>0</v>
      </c>
      <c r="P356" s="52">
        <v>0</v>
      </c>
      <c r="Q356" s="52">
        <v>21</v>
      </c>
      <c r="R356" s="52"/>
      <c r="S356" s="52">
        <v>0</v>
      </c>
      <c r="T356" s="52">
        <v>0</v>
      </c>
      <c r="U356" s="52">
        <v>310</v>
      </c>
      <c r="V356" s="52">
        <f t="shared" si="11"/>
        <v>90.986670000000004</v>
      </c>
      <c r="W356" s="52">
        <f t="shared" si="12"/>
        <v>90.986670000000004</v>
      </c>
      <c r="X356" s="52">
        <v>0</v>
      </c>
      <c r="Y356" s="52">
        <v>0</v>
      </c>
    </row>
    <row r="357" spans="1:25" x14ac:dyDescent="0.25">
      <c r="A357" s="52">
        <v>2008</v>
      </c>
      <c r="B357" s="52" t="s">
        <v>103</v>
      </c>
      <c r="C357" s="52" t="s">
        <v>176</v>
      </c>
      <c r="D357" s="52">
        <v>27310</v>
      </c>
      <c r="E357" s="52">
        <v>21168</v>
      </c>
      <c r="F357" s="52">
        <v>27</v>
      </c>
      <c r="G357" s="52" t="s">
        <v>120</v>
      </c>
      <c r="H357" s="52">
        <v>39.199999999999996</v>
      </c>
      <c r="I357" s="52" t="s">
        <v>91</v>
      </c>
      <c r="J357" s="52" t="s">
        <v>71</v>
      </c>
      <c r="K357" s="52">
        <v>0.45267000000000002</v>
      </c>
      <c r="L357" s="52">
        <v>1</v>
      </c>
      <c r="M357" s="52">
        <v>1</v>
      </c>
      <c r="N357" s="52"/>
      <c r="O357" s="52">
        <v>0</v>
      </c>
      <c r="P357" s="52">
        <v>0</v>
      </c>
      <c r="Q357" s="52">
        <v>21</v>
      </c>
      <c r="R357" s="52"/>
      <c r="S357" s="52">
        <v>0</v>
      </c>
      <c r="T357" s="52">
        <v>0</v>
      </c>
      <c r="U357" s="52">
        <v>310</v>
      </c>
      <c r="V357" s="52">
        <f t="shared" si="11"/>
        <v>17.744664</v>
      </c>
      <c r="W357" s="52">
        <f t="shared" si="12"/>
        <v>17.744664</v>
      </c>
      <c r="X357" s="52">
        <v>0</v>
      </c>
      <c r="Y357" s="52">
        <v>0</v>
      </c>
    </row>
    <row r="358" spans="1:25" x14ac:dyDescent="0.25">
      <c r="A358" s="52">
        <v>2008</v>
      </c>
      <c r="B358" s="52" t="s">
        <v>103</v>
      </c>
      <c r="C358" s="52" t="s">
        <v>176</v>
      </c>
      <c r="D358" s="52">
        <v>27310</v>
      </c>
      <c r="E358" s="52">
        <v>21168</v>
      </c>
      <c r="F358" s="52">
        <v>27</v>
      </c>
      <c r="G358" s="52" t="s">
        <v>120</v>
      </c>
      <c r="H358" s="52">
        <v>3035</v>
      </c>
      <c r="I358" s="52" t="s">
        <v>91</v>
      </c>
      <c r="J358" s="52" t="s">
        <v>71</v>
      </c>
      <c r="K358" s="52">
        <v>0.45267000000000002</v>
      </c>
      <c r="L358" s="52">
        <v>1</v>
      </c>
      <c r="M358" s="52">
        <v>1</v>
      </c>
      <c r="N358" s="52"/>
      <c r="O358" s="52">
        <v>0</v>
      </c>
      <c r="P358" s="52">
        <v>0</v>
      </c>
      <c r="Q358" s="52">
        <v>21</v>
      </c>
      <c r="R358" s="52"/>
      <c r="S358" s="52">
        <v>0</v>
      </c>
      <c r="T358" s="52">
        <v>0</v>
      </c>
      <c r="U358" s="52">
        <v>310</v>
      </c>
      <c r="V358" s="52">
        <f t="shared" si="11"/>
        <v>1373.8534500000001</v>
      </c>
      <c r="W358" s="52">
        <f t="shared" si="12"/>
        <v>1373.8534500000001</v>
      </c>
      <c r="X358" s="52">
        <v>0</v>
      </c>
      <c r="Y358" s="52">
        <v>0</v>
      </c>
    </row>
    <row r="359" spans="1:25" x14ac:dyDescent="0.25">
      <c r="A359" s="52">
        <v>2008</v>
      </c>
      <c r="B359" s="52" t="s">
        <v>103</v>
      </c>
      <c r="C359" s="52" t="s">
        <v>176</v>
      </c>
      <c r="D359" s="52">
        <v>27310</v>
      </c>
      <c r="E359" s="52">
        <v>21168</v>
      </c>
      <c r="F359" s="52">
        <v>27</v>
      </c>
      <c r="G359" s="52" t="s">
        <v>120</v>
      </c>
      <c r="H359" s="52">
        <v>16218.75</v>
      </c>
      <c r="I359" s="52" t="s">
        <v>91</v>
      </c>
      <c r="J359" s="52" t="s">
        <v>71</v>
      </c>
      <c r="K359" s="52">
        <v>0.45267000000000002</v>
      </c>
      <c r="L359" s="52">
        <v>1</v>
      </c>
      <c r="M359" s="52">
        <v>1</v>
      </c>
      <c r="N359" s="52"/>
      <c r="O359" s="52">
        <v>0</v>
      </c>
      <c r="P359" s="52">
        <v>0</v>
      </c>
      <c r="Q359" s="52">
        <v>21</v>
      </c>
      <c r="R359" s="52"/>
      <c r="S359" s="52">
        <v>0</v>
      </c>
      <c r="T359" s="52">
        <v>0</v>
      </c>
      <c r="U359" s="52">
        <v>310</v>
      </c>
      <c r="V359" s="52">
        <f t="shared" si="11"/>
        <v>7341.7415625000003</v>
      </c>
      <c r="W359" s="52">
        <f t="shared" si="12"/>
        <v>7341.7415625000003</v>
      </c>
      <c r="X359" s="52">
        <v>0</v>
      </c>
      <c r="Y359" s="52">
        <v>0</v>
      </c>
    </row>
    <row r="360" spans="1:25" x14ac:dyDescent="0.25">
      <c r="A360" s="52">
        <v>2008</v>
      </c>
      <c r="B360" s="52" t="s">
        <v>103</v>
      </c>
      <c r="C360" s="52" t="s">
        <v>176</v>
      </c>
      <c r="D360" s="52">
        <v>27310</v>
      </c>
      <c r="E360" s="52">
        <v>21168</v>
      </c>
      <c r="F360" s="52">
        <v>27</v>
      </c>
      <c r="G360" s="52" t="s">
        <v>120</v>
      </c>
      <c r="H360" s="52">
        <v>129</v>
      </c>
      <c r="I360" s="52" t="s">
        <v>91</v>
      </c>
      <c r="J360" s="52" t="s">
        <v>71</v>
      </c>
      <c r="K360" s="52">
        <v>0.45267000000000002</v>
      </c>
      <c r="L360" s="52">
        <v>1</v>
      </c>
      <c r="M360" s="52">
        <v>1</v>
      </c>
      <c r="N360" s="52"/>
      <c r="O360" s="52">
        <v>0</v>
      </c>
      <c r="P360" s="52">
        <v>0</v>
      </c>
      <c r="Q360" s="52">
        <v>21</v>
      </c>
      <c r="R360" s="52"/>
      <c r="S360" s="52">
        <v>0</v>
      </c>
      <c r="T360" s="52">
        <v>0</v>
      </c>
      <c r="U360" s="52">
        <v>310</v>
      </c>
      <c r="V360" s="52">
        <f t="shared" si="11"/>
        <v>58.39443</v>
      </c>
      <c r="W360" s="52">
        <f t="shared" si="12"/>
        <v>58.39443</v>
      </c>
      <c r="X360" s="52">
        <v>0</v>
      </c>
      <c r="Y360" s="52">
        <v>0</v>
      </c>
    </row>
    <row r="361" spans="1:25" x14ac:dyDescent="0.25">
      <c r="A361" s="52">
        <v>2008</v>
      </c>
      <c r="B361" s="52" t="s">
        <v>103</v>
      </c>
      <c r="C361" s="52" t="s">
        <v>176</v>
      </c>
      <c r="D361" s="52">
        <v>27310</v>
      </c>
      <c r="E361" s="52">
        <v>21168</v>
      </c>
      <c r="F361" s="52">
        <v>27</v>
      </c>
      <c r="G361" s="52" t="s">
        <v>120</v>
      </c>
      <c r="H361" s="52">
        <v>2306.25</v>
      </c>
      <c r="I361" s="52" t="s">
        <v>91</v>
      </c>
      <c r="J361" s="52" t="s">
        <v>71</v>
      </c>
      <c r="K361" s="52">
        <v>0.45267000000000002</v>
      </c>
      <c r="L361" s="52">
        <v>1</v>
      </c>
      <c r="M361" s="52">
        <v>1</v>
      </c>
      <c r="N361" s="52"/>
      <c r="O361" s="52">
        <v>0</v>
      </c>
      <c r="P361" s="52">
        <v>0</v>
      </c>
      <c r="Q361" s="52">
        <v>21</v>
      </c>
      <c r="R361" s="52"/>
      <c r="S361" s="52">
        <v>0</v>
      </c>
      <c r="T361" s="52">
        <v>0</v>
      </c>
      <c r="U361" s="52">
        <v>310</v>
      </c>
      <c r="V361" s="52">
        <f t="shared" si="11"/>
        <v>1043.9701875000001</v>
      </c>
      <c r="W361" s="52">
        <f t="shared" si="12"/>
        <v>1043.9701875000001</v>
      </c>
      <c r="X361" s="52">
        <v>0</v>
      </c>
      <c r="Y361" s="52">
        <v>0</v>
      </c>
    </row>
    <row r="362" spans="1:25" x14ac:dyDescent="0.25">
      <c r="A362" s="52">
        <v>2008</v>
      </c>
      <c r="B362" s="52" t="s">
        <v>103</v>
      </c>
      <c r="C362" s="52" t="s">
        <v>176</v>
      </c>
      <c r="D362" s="52">
        <v>27310</v>
      </c>
      <c r="E362" s="52">
        <v>21168</v>
      </c>
      <c r="F362" s="52">
        <v>27</v>
      </c>
      <c r="G362" s="52" t="s">
        <v>120</v>
      </c>
      <c r="H362" s="52">
        <v>247</v>
      </c>
      <c r="I362" s="52" t="s">
        <v>91</v>
      </c>
      <c r="J362" s="52" t="s">
        <v>71</v>
      </c>
      <c r="K362" s="52">
        <v>0.45267000000000002</v>
      </c>
      <c r="L362" s="52">
        <v>1</v>
      </c>
      <c r="M362" s="52">
        <v>1</v>
      </c>
      <c r="N362" s="52"/>
      <c r="O362" s="52">
        <v>0</v>
      </c>
      <c r="P362" s="52">
        <v>0</v>
      </c>
      <c r="Q362" s="52">
        <v>21</v>
      </c>
      <c r="R362" s="52"/>
      <c r="S362" s="52">
        <v>0</v>
      </c>
      <c r="T362" s="52">
        <v>0</v>
      </c>
      <c r="U362" s="52">
        <v>310</v>
      </c>
      <c r="V362" s="52">
        <f t="shared" si="11"/>
        <v>111.80949000000001</v>
      </c>
      <c r="W362" s="52">
        <f t="shared" si="12"/>
        <v>111.80949000000001</v>
      </c>
      <c r="X362" s="52">
        <v>0</v>
      </c>
      <c r="Y362" s="52">
        <v>0</v>
      </c>
    </row>
    <row r="363" spans="1:25" x14ac:dyDescent="0.25">
      <c r="A363" s="52">
        <v>2008</v>
      </c>
      <c r="B363" s="52" t="s">
        <v>103</v>
      </c>
      <c r="C363" s="52" t="s">
        <v>176</v>
      </c>
      <c r="D363" s="52">
        <v>27310</v>
      </c>
      <c r="E363" s="52">
        <v>21168</v>
      </c>
      <c r="F363" s="52">
        <v>27</v>
      </c>
      <c r="G363" s="52" t="s">
        <v>120</v>
      </c>
      <c r="H363" s="52">
        <v>75.555199999999999</v>
      </c>
      <c r="I363" s="52" t="s">
        <v>91</v>
      </c>
      <c r="J363" s="52" t="s">
        <v>71</v>
      </c>
      <c r="K363" s="52">
        <v>0.45267000000000002</v>
      </c>
      <c r="L363" s="52">
        <v>1</v>
      </c>
      <c r="M363" s="52">
        <v>1</v>
      </c>
      <c r="N363" s="52"/>
      <c r="O363" s="52">
        <v>0</v>
      </c>
      <c r="P363" s="52">
        <v>0</v>
      </c>
      <c r="Q363" s="52">
        <v>21</v>
      </c>
      <c r="R363" s="52"/>
      <c r="S363" s="52">
        <v>0</v>
      </c>
      <c r="T363" s="52">
        <v>0</v>
      </c>
      <c r="U363" s="52">
        <v>310</v>
      </c>
      <c r="V363" s="52">
        <f t="shared" si="11"/>
        <v>34.201572384000002</v>
      </c>
      <c r="W363" s="52">
        <f t="shared" si="12"/>
        <v>34.201572384000002</v>
      </c>
      <c r="X363" s="52">
        <v>0</v>
      </c>
      <c r="Y363" s="52">
        <v>0</v>
      </c>
    </row>
    <row r="364" spans="1:25" x14ac:dyDescent="0.25">
      <c r="A364" s="52">
        <v>2008</v>
      </c>
      <c r="B364" s="52" t="s">
        <v>103</v>
      </c>
      <c r="C364" s="52" t="s">
        <v>176</v>
      </c>
      <c r="D364" s="52">
        <v>27310</v>
      </c>
      <c r="E364" s="52">
        <v>21168</v>
      </c>
      <c r="F364" s="52">
        <v>27</v>
      </c>
      <c r="G364" s="52" t="s">
        <v>120</v>
      </c>
      <c r="H364" s="52">
        <v>784.43639999999994</v>
      </c>
      <c r="I364" s="52" t="s">
        <v>91</v>
      </c>
      <c r="J364" s="52" t="s">
        <v>71</v>
      </c>
      <c r="K364" s="52">
        <v>0.45267000000000002</v>
      </c>
      <c r="L364" s="52">
        <v>1</v>
      </c>
      <c r="M364" s="52">
        <v>1</v>
      </c>
      <c r="N364" s="52"/>
      <c r="O364" s="52">
        <v>0</v>
      </c>
      <c r="P364" s="52">
        <v>0</v>
      </c>
      <c r="Q364" s="52">
        <v>21</v>
      </c>
      <c r="R364" s="52"/>
      <c r="S364" s="52">
        <v>0</v>
      </c>
      <c r="T364" s="52">
        <v>0</v>
      </c>
      <c r="U364" s="52">
        <v>310</v>
      </c>
      <c r="V364" s="52">
        <f t="shared" si="11"/>
        <v>355.090825188</v>
      </c>
      <c r="W364" s="52">
        <f t="shared" si="12"/>
        <v>355.090825188</v>
      </c>
      <c r="X364" s="52">
        <v>0</v>
      </c>
      <c r="Y364" s="52">
        <v>0</v>
      </c>
    </row>
    <row r="365" spans="1:25" x14ac:dyDescent="0.25">
      <c r="A365" s="52">
        <v>2008</v>
      </c>
      <c r="B365" s="52" t="s">
        <v>103</v>
      </c>
      <c r="C365" s="52" t="s">
        <v>176</v>
      </c>
      <c r="D365" s="52">
        <v>27310</v>
      </c>
      <c r="E365" s="52">
        <v>21168</v>
      </c>
      <c r="F365" s="52">
        <v>27</v>
      </c>
      <c r="G365" s="52" t="s">
        <v>120</v>
      </c>
      <c r="H365" s="52">
        <v>296</v>
      </c>
      <c r="I365" s="52" t="s">
        <v>91</v>
      </c>
      <c r="J365" s="52" t="s">
        <v>71</v>
      </c>
      <c r="K365" s="52">
        <v>0.45267000000000002</v>
      </c>
      <c r="L365" s="52">
        <v>1</v>
      </c>
      <c r="M365" s="52">
        <v>1</v>
      </c>
      <c r="N365" s="52"/>
      <c r="O365" s="52">
        <v>0</v>
      </c>
      <c r="P365" s="52">
        <v>0</v>
      </c>
      <c r="Q365" s="52">
        <v>21</v>
      </c>
      <c r="R365" s="52"/>
      <c r="S365" s="52">
        <v>0</v>
      </c>
      <c r="T365" s="52">
        <v>0</v>
      </c>
      <c r="U365" s="52">
        <v>310</v>
      </c>
      <c r="V365" s="52">
        <f t="shared" si="11"/>
        <v>133.99032</v>
      </c>
      <c r="W365" s="52">
        <f t="shared" si="12"/>
        <v>133.99032</v>
      </c>
      <c r="X365" s="52">
        <v>0</v>
      </c>
      <c r="Y365" s="52">
        <v>0</v>
      </c>
    </row>
    <row r="366" spans="1:25" x14ac:dyDescent="0.25">
      <c r="A366" s="52">
        <v>2008</v>
      </c>
      <c r="B366" s="52" t="s">
        <v>103</v>
      </c>
      <c r="C366" s="52" t="s">
        <v>176</v>
      </c>
      <c r="D366" s="52">
        <v>27310</v>
      </c>
      <c r="E366" s="52">
        <v>21168</v>
      </c>
      <c r="F366" s="52">
        <v>27</v>
      </c>
      <c r="G366" s="52" t="s">
        <v>120</v>
      </c>
      <c r="H366" s="52">
        <v>102364.73279999998</v>
      </c>
      <c r="I366" s="52" t="s">
        <v>91</v>
      </c>
      <c r="J366" s="52" t="s">
        <v>71</v>
      </c>
      <c r="K366" s="52">
        <v>0.45267000000000002</v>
      </c>
      <c r="L366" s="52">
        <v>1</v>
      </c>
      <c r="M366" s="52">
        <v>1</v>
      </c>
      <c r="N366" s="52"/>
      <c r="O366" s="52">
        <v>0</v>
      </c>
      <c r="P366" s="52">
        <v>0</v>
      </c>
      <c r="Q366" s="52">
        <v>21</v>
      </c>
      <c r="R366" s="52"/>
      <c r="S366" s="52">
        <v>0</v>
      </c>
      <c r="T366" s="52">
        <v>0</v>
      </c>
      <c r="U366" s="52">
        <v>310</v>
      </c>
      <c r="V366" s="52">
        <f t="shared" si="11"/>
        <v>46337.443596575991</v>
      </c>
      <c r="W366" s="52">
        <f t="shared" si="12"/>
        <v>46337.443596575991</v>
      </c>
      <c r="X366" s="52">
        <v>0</v>
      </c>
      <c r="Y366" s="52">
        <v>0</v>
      </c>
    </row>
    <row r="367" spans="1:25" x14ac:dyDescent="0.25">
      <c r="A367" s="52">
        <v>2008</v>
      </c>
      <c r="B367" s="52" t="s">
        <v>103</v>
      </c>
      <c r="C367" s="52" t="s">
        <v>176</v>
      </c>
      <c r="D367" s="52">
        <v>27310</v>
      </c>
      <c r="E367" s="52">
        <v>21168</v>
      </c>
      <c r="F367" s="52">
        <v>27</v>
      </c>
      <c r="G367" s="52" t="s">
        <v>120</v>
      </c>
      <c r="H367" s="52">
        <v>18.75</v>
      </c>
      <c r="I367" s="52" t="s">
        <v>91</v>
      </c>
      <c r="J367" s="52" t="s">
        <v>71</v>
      </c>
      <c r="K367" s="52">
        <v>0.45267000000000002</v>
      </c>
      <c r="L367" s="52">
        <v>1</v>
      </c>
      <c r="M367" s="52">
        <v>1</v>
      </c>
      <c r="N367" s="52"/>
      <c r="O367" s="52">
        <v>0</v>
      </c>
      <c r="P367" s="52">
        <v>0</v>
      </c>
      <c r="Q367" s="52">
        <v>21</v>
      </c>
      <c r="R367" s="52"/>
      <c r="S367" s="52">
        <v>0</v>
      </c>
      <c r="T367" s="52">
        <v>0</v>
      </c>
      <c r="U367" s="52">
        <v>310</v>
      </c>
      <c r="V367" s="52">
        <f t="shared" si="11"/>
        <v>8.487562500000001</v>
      </c>
      <c r="W367" s="52">
        <f t="shared" si="12"/>
        <v>8.487562500000001</v>
      </c>
      <c r="X367" s="52">
        <v>0</v>
      </c>
      <c r="Y367" s="52">
        <v>0</v>
      </c>
    </row>
    <row r="368" spans="1:25" x14ac:dyDescent="0.25">
      <c r="A368" s="52">
        <v>2008</v>
      </c>
      <c r="B368" s="52" t="s">
        <v>92</v>
      </c>
      <c r="C368" s="52" t="s">
        <v>108</v>
      </c>
      <c r="D368" s="52">
        <v>26944</v>
      </c>
      <c r="E368" s="52">
        <v>21126</v>
      </c>
      <c r="F368" s="52">
        <v>27</v>
      </c>
      <c r="G368" s="52" t="s">
        <v>120</v>
      </c>
      <c r="H368" s="52">
        <v>12565</v>
      </c>
      <c r="I368" s="52" t="s">
        <v>90</v>
      </c>
      <c r="J368" s="52" t="s">
        <v>71</v>
      </c>
      <c r="K368" s="52">
        <v>0.75</v>
      </c>
      <c r="L368" s="52">
        <v>1</v>
      </c>
      <c r="M368" s="52">
        <v>1</v>
      </c>
      <c r="N368" s="52"/>
      <c r="O368" s="52">
        <v>0</v>
      </c>
      <c r="P368" s="52">
        <v>0</v>
      </c>
      <c r="Q368" s="52">
        <v>21</v>
      </c>
      <c r="R368" s="52"/>
      <c r="S368" s="52">
        <v>0</v>
      </c>
      <c r="T368" s="52">
        <v>0</v>
      </c>
      <c r="U368" s="52">
        <v>310</v>
      </c>
      <c r="V368" s="52">
        <f t="shared" si="11"/>
        <v>9423.75</v>
      </c>
      <c r="W368" s="52">
        <f t="shared" si="12"/>
        <v>9423.75</v>
      </c>
      <c r="X368" s="52">
        <v>0</v>
      </c>
      <c r="Y368" s="52">
        <v>0</v>
      </c>
    </row>
    <row r="369" spans="1:25" x14ac:dyDescent="0.25">
      <c r="A369" s="52">
        <v>2008</v>
      </c>
      <c r="B369" s="52" t="s">
        <v>92</v>
      </c>
      <c r="C369" s="52" t="s">
        <v>108</v>
      </c>
      <c r="D369" s="52">
        <v>26944</v>
      </c>
      <c r="E369" s="52">
        <v>21126</v>
      </c>
      <c r="F369" s="52">
        <v>27</v>
      </c>
      <c r="G369" s="52" t="s">
        <v>120</v>
      </c>
      <c r="H369" s="52">
        <v>2624</v>
      </c>
      <c r="I369" s="52" t="s">
        <v>90</v>
      </c>
      <c r="J369" s="52" t="s">
        <v>71</v>
      </c>
      <c r="K369" s="52">
        <v>0.75</v>
      </c>
      <c r="L369" s="52">
        <v>1</v>
      </c>
      <c r="M369" s="52">
        <v>1</v>
      </c>
      <c r="N369" s="52"/>
      <c r="O369" s="52">
        <v>0</v>
      </c>
      <c r="P369" s="52">
        <v>0</v>
      </c>
      <c r="Q369" s="52">
        <v>21</v>
      </c>
      <c r="R369" s="52"/>
      <c r="S369" s="52">
        <v>0</v>
      </c>
      <c r="T369" s="52">
        <v>0</v>
      </c>
      <c r="U369" s="52">
        <v>310</v>
      </c>
      <c r="V369" s="52">
        <f t="shared" si="11"/>
        <v>1968</v>
      </c>
      <c r="W369" s="52">
        <f t="shared" si="12"/>
        <v>1968</v>
      </c>
      <c r="X369" s="52">
        <v>0</v>
      </c>
      <c r="Y369" s="52">
        <v>0</v>
      </c>
    </row>
    <row r="370" spans="1:25" x14ac:dyDescent="0.25">
      <c r="A370" s="52">
        <v>2008</v>
      </c>
      <c r="B370" s="52" t="s">
        <v>92</v>
      </c>
      <c r="C370" s="52" t="s">
        <v>108</v>
      </c>
      <c r="D370" s="52">
        <v>26944</v>
      </c>
      <c r="E370" s="52">
        <v>21126</v>
      </c>
      <c r="F370" s="52">
        <v>27</v>
      </c>
      <c r="G370" s="52" t="s">
        <v>120</v>
      </c>
      <c r="H370" s="52">
        <v>525</v>
      </c>
      <c r="I370" s="52" t="s">
        <v>90</v>
      </c>
      <c r="J370" s="52" t="s">
        <v>71</v>
      </c>
      <c r="K370" s="52">
        <v>0.75</v>
      </c>
      <c r="L370" s="52">
        <v>1</v>
      </c>
      <c r="M370" s="52">
        <v>1</v>
      </c>
      <c r="N370" s="52"/>
      <c r="O370" s="52">
        <v>0</v>
      </c>
      <c r="P370" s="52">
        <v>0</v>
      </c>
      <c r="Q370" s="52">
        <v>21</v>
      </c>
      <c r="R370" s="52"/>
      <c r="S370" s="52">
        <v>0</v>
      </c>
      <c r="T370" s="52">
        <v>0</v>
      </c>
      <c r="U370" s="52">
        <v>310</v>
      </c>
      <c r="V370" s="52">
        <f t="shared" si="11"/>
        <v>393.75</v>
      </c>
      <c r="W370" s="52">
        <f t="shared" si="12"/>
        <v>393.75</v>
      </c>
      <c r="X370" s="52">
        <v>0</v>
      </c>
      <c r="Y370" s="52">
        <v>0</v>
      </c>
    </row>
    <row r="371" spans="1:25" x14ac:dyDescent="0.25">
      <c r="A371" s="52">
        <v>2008</v>
      </c>
      <c r="B371" s="52" t="s">
        <v>92</v>
      </c>
      <c r="C371" s="52" t="s">
        <v>108</v>
      </c>
      <c r="D371" s="52">
        <v>26944</v>
      </c>
      <c r="E371" s="52">
        <v>21126</v>
      </c>
      <c r="F371" s="52">
        <v>27</v>
      </c>
      <c r="G371" s="52" t="s">
        <v>120</v>
      </c>
      <c r="H371" s="52">
        <v>1301.643</v>
      </c>
      <c r="I371" s="52" t="s">
        <v>90</v>
      </c>
      <c r="J371" s="52" t="s">
        <v>71</v>
      </c>
      <c r="K371" s="52">
        <v>0.75</v>
      </c>
      <c r="L371" s="52">
        <v>1</v>
      </c>
      <c r="M371" s="52">
        <v>1</v>
      </c>
      <c r="N371" s="52"/>
      <c r="O371" s="52">
        <v>0</v>
      </c>
      <c r="P371" s="52">
        <v>0</v>
      </c>
      <c r="Q371" s="52">
        <v>21</v>
      </c>
      <c r="R371" s="52"/>
      <c r="S371" s="52">
        <v>0</v>
      </c>
      <c r="T371" s="52">
        <v>0</v>
      </c>
      <c r="U371" s="52">
        <v>310</v>
      </c>
      <c r="V371" s="52">
        <f t="shared" si="11"/>
        <v>976.23225000000002</v>
      </c>
      <c r="W371" s="52">
        <f t="shared" si="12"/>
        <v>976.23225000000002</v>
      </c>
      <c r="X371" s="52">
        <v>0</v>
      </c>
      <c r="Y371" s="52">
        <v>0</v>
      </c>
    </row>
    <row r="372" spans="1:25" x14ac:dyDescent="0.25">
      <c r="A372" s="52">
        <v>2008</v>
      </c>
      <c r="B372" s="52" t="s">
        <v>92</v>
      </c>
      <c r="C372" s="52" t="s">
        <v>108</v>
      </c>
      <c r="D372" s="52">
        <v>26944</v>
      </c>
      <c r="E372" s="52">
        <v>21126</v>
      </c>
      <c r="F372" s="52">
        <v>27</v>
      </c>
      <c r="G372" s="52" t="s">
        <v>120</v>
      </c>
      <c r="H372" s="52">
        <v>18526</v>
      </c>
      <c r="I372" s="52" t="s">
        <v>90</v>
      </c>
      <c r="J372" s="52" t="s">
        <v>71</v>
      </c>
      <c r="K372" s="52">
        <v>0.75</v>
      </c>
      <c r="L372" s="52">
        <v>1</v>
      </c>
      <c r="M372" s="52">
        <v>1</v>
      </c>
      <c r="N372" s="52"/>
      <c r="O372" s="52">
        <v>0</v>
      </c>
      <c r="P372" s="52">
        <v>0</v>
      </c>
      <c r="Q372" s="52">
        <v>21</v>
      </c>
      <c r="R372" s="52"/>
      <c r="S372" s="52">
        <v>0</v>
      </c>
      <c r="T372" s="52">
        <v>0</v>
      </c>
      <c r="U372" s="52">
        <v>310</v>
      </c>
      <c r="V372" s="52">
        <f t="shared" si="11"/>
        <v>13894.5</v>
      </c>
      <c r="W372" s="52">
        <f t="shared" si="12"/>
        <v>13894.5</v>
      </c>
      <c r="X372" s="52">
        <v>0</v>
      </c>
      <c r="Y372" s="52">
        <v>0</v>
      </c>
    </row>
    <row r="373" spans="1:25" x14ac:dyDescent="0.25">
      <c r="A373" s="52">
        <v>2008</v>
      </c>
      <c r="B373" s="52" t="s">
        <v>92</v>
      </c>
      <c r="C373" s="52" t="s">
        <v>108</v>
      </c>
      <c r="D373" s="52">
        <v>26944</v>
      </c>
      <c r="E373" s="52">
        <v>21126</v>
      </c>
      <c r="F373" s="52">
        <v>27</v>
      </c>
      <c r="G373" s="52" t="s">
        <v>120</v>
      </c>
      <c r="H373" s="52">
        <v>3272.2999999999997</v>
      </c>
      <c r="I373" s="52" t="s">
        <v>90</v>
      </c>
      <c r="J373" s="52" t="s">
        <v>71</v>
      </c>
      <c r="K373" s="52">
        <v>0.75</v>
      </c>
      <c r="L373" s="52">
        <v>1</v>
      </c>
      <c r="M373" s="52">
        <v>1</v>
      </c>
      <c r="N373" s="52"/>
      <c r="O373" s="52">
        <v>0</v>
      </c>
      <c r="P373" s="52">
        <v>0</v>
      </c>
      <c r="Q373" s="52">
        <v>21</v>
      </c>
      <c r="R373" s="52"/>
      <c r="S373" s="52">
        <v>0</v>
      </c>
      <c r="T373" s="52">
        <v>0</v>
      </c>
      <c r="U373" s="52">
        <v>310</v>
      </c>
      <c r="V373" s="52">
        <f t="shared" si="11"/>
        <v>2454.2249999999999</v>
      </c>
      <c r="W373" s="52">
        <f t="shared" si="12"/>
        <v>2454.2249999999999</v>
      </c>
      <c r="X373" s="52">
        <v>0</v>
      </c>
      <c r="Y373" s="52">
        <v>0</v>
      </c>
    </row>
    <row r="374" spans="1:25" x14ac:dyDescent="0.25">
      <c r="A374" s="52">
        <v>2008</v>
      </c>
      <c r="B374" s="52" t="s">
        <v>92</v>
      </c>
      <c r="C374" s="52" t="s">
        <v>108</v>
      </c>
      <c r="D374" s="52">
        <v>26944</v>
      </c>
      <c r="E374" s="52">
        <v>21126</v>
      </c>
      <c r="F374" s="52">
        <v>27</v>
      </c>
      <c r="G374" s="52" t="s">
        <v>120</v>
      </c>
      <c r="H374" s="52">
        <v>3907</v>
      </c>
      <c r="I374" s="52" t="s">
        <v>90</v>
      </c>
      <c r="J374" s="52" t="s">
        <v>71</v>
      </c>
      <c r="K374" s="52">
        <v>0.75</v>
      </c>
      <c r="L374" s="52">
        <v>1</v>
      </c>
      <c r="M374" s="52">
        <v>1</v>
      </c>
      <c r="N374" s="52"/>
      <c r="O374" s="52">
        <v>0</v>
      </c>
      <c r="P374" s="52">
        <v>0</v>
      </c>
      <c r="Q374" s="52">
        <v>21</v>
      </c>
      <c r="R374" s="52"/>
      <c r="S374" s="52">
        <v>0</v>
      </c>
      <c r="T374" s="52">
        <v>0</v>
      </c>
      <c r="U374" s="52">
        <v>310</v>
      </c>
      <c r="V374" s="52">
        <f t="shared" si="11"/>
        <v>2930.25</v>
      </c>
      <c r="W374" s="52">
        <f t="shared" si="12"/>
        <v>2930.25</v>
      </c>
      <c r="X374" s="52">
        <v>0</v>
      </c>
      <c r="Y374" s="52">
        <v>0</v>
      </c>
    </row>
    <row r="375" spans="1:25" x14ac:dyDescent="0.25">
      <c r="A375" s="52">
        <v>2008</v>
      </c>
      <c r="B375" s="52" t="s">
        <v>92</v>
      </c>
      <c r="C375" s="52" t="s">
        <v>108</v>
      </c>
      <c r="D375" s="52">
        <v>26944</v>
      </c>
      <c r="E375" s="52">
        <v>21126</v>
      </c>
      <c r="F375" s="52">
        <v>27</v>
      </c>
      <c r="G375" s="52" t="s">
        <v>120</v>
      </c>
      <c r="H375" s="52">
        <v>1496.3999999999999</v>
      </c>
      <c r="I375" s="52" t="s">
        <v>90</v>
      </c>
      <c r="J375" s="52" t="s">
        <v>71</v>
      </c>
      <c r="K375" s="52">
        <v>0.75</v>
      </c>
      <c r="L375" s="52">
        <v>1</v>
      </c>
      <c r="M375" s="52">
        <v>1</v>
      </c>
      <c r="N375" s="52"/>
      <c r="O375" s="52">
        <v>0</v>
      </c>
      <c r="P375" s="52">
        <v>0</v>
      </c>
      <c r="Q375" s="52">
        <v>21</v>
      </c>
      <c r="R375" s="52"/>
      <c r="S375" s="52">
        <v>0</v>
      </c>
      <c r="T375" s="52">
        <v>0</v>
      </c>
      <c r="U375" s="52">
        <v>310</v>
      </c>
      <c r="V375" s="52">
        <f t="shared" si="11"/>
        <v>1122.3</v>
      </c>
      <c r="W375" s="52">
        <f t="shared" si="12"/>
        <v>1122.3</v>
      </c>
      <c r="X375" s="52">
        <v>0</v>
      </c>
      <c r="Y375" s="52">
        <v>0</v>
      </c>
    </row>
    <row r="376" spans="1:25" x14ac:dyDescent="0.25">
      <c r="A376" s="52">
        <v>2008</v>
      </c>
      <c r="B376" s="52" t="s">
        <v>92</v>
      </c>
      <c r="C376" s="52" t="s">
        <v>108</v>
      </c>
      <c r="D376" s="52">
        <v>26944</v>
      </c>
      <c r="E376" s="52">
        <v>21126</v>
      </c>
      <c r="F376" s="52">
        <v>27</v>
      </c>
      <c r="G376" s="52" t="s">
        <v>120</v>
      </c>
      <c r="H376" s="52">
        <v>3145.9857000000002</v>
      </c>
      <c r="I376" s="52" t="s">
        <v>90</v>
      </c>
      <c r="J376" s="52" t="s">
        <v>71</v>
      </c>
      <c r="K376" s="52">
        <v>0.75</v>
      </c>
      <c r="L376" s="52">
        <v>1</v>
      </c>
      <c r="M376" s="52">
        <v>1</v>
      </c>
      <c r="N376" s="52"/>
      <c r="O376" s="52">
        <v>0</v>
      </c>
      <c r="P376" s="52">
        <v>0</v>
      </c>
      <c r="Q376" s="52">
        <v>21</v>
      </c>
      <c r="R376" s="52"/>
      <c r="S376" s="52">
        <v>0</v>
      </c>
      <c r="T376" s="52">
        <v>0</v>
      </c>
      <c r="U376" s="52">
        <v>310</v>
      </c>
      <c r="V376" s="52">
        <f t="shared" si="11"/>
        <v>2359.4892749999999</v>
      </c>
      <c r="W376" s="52">
        <f t="shared" si="12"/>
        <v>2359.4892749999999</v>
      </c>
      <c r="X376" s="52">
        <v>0</v>
      </c>
      <c r="Y376" s="52">
        <v>0</v>
      </c>
    </row>
    <row r="377" spans="1:25" x14ac:dyDescent="0.25">
      <c r="A377" s="52">
        <v>2008</v>
      </c>
      <c r="B377" s="52" t="s">
        <v>92</v>
      </c>
      <c r="C377" s="52" t="s">
        <v>108</v>
      </c>
      <c r="D377" s="52">
        <v>26944</v>
      </c>
      <c r="E377" s="52">
        <v>21126</v>
      </c>
      <c r="F377" s="52">
        <v>27</v>
      </c>
      <c r="G377" s="52" t="s">
        <v>120</v>
      </c>
      <c r="H377" s="52">
        <v>201132.5288</v>
      </c>
      <c r="I377" s="52" t="s">
        <v>90</v>
      </c>
      <c r="J377" s="52" t="s">
        <v>71</v>
      </c>
      <c r="K377" s="52">
        <v>0.75</v>
      </c>
      <c r="L377" s="52">
        <v>1</v>
      </c>
      <c r="M377" s="52">
        <v>1</v>
      </c>
      <c r="N377" s="52"/>
      <c r="O377" s="52">
        <v>0</v>
      </c>
      <c r="P377" s="52">
        <v>0</v>
      </c>
      <c r="Q377" s="52">
        <v>21</v>
      </c>
      <c r="R377" s="52"/>
      <c r="S377" s="52">
        <v>0</v>
      </c>
      <c r="T377" s="52">
        <v>0</v>
      </c>
      <c r="U377" s="52">
        <v>310</v>
      </c>
      <c r="V377" s="52">
        <f t="shared" si="11"/>
        <v>150849.39660000001</v>
      </c>
      <c r="W377" s="52">
        <f t="shared" si="12"/>
        <v>150849.39660000001</v>
      </c>
      <c r="X377" s="52">
        <v>0</v>
      </c>
      <c r="Y377" s="52">
        <v>0</v>
      </c>
    </row>
    <row r="378" spans="1:25" x14ac:dyDescent="0.25">
      <c r="A378" s="52">
        <v>2008</v>
      </c>
      <c r="B378" s="52" t="s">
        <v>92</v>
      </c>
      <c r="C378" s="52" t="s">
        <v>108</v>
      </c>
      <c r="D378" s="52">
        <v>26944</v>
      </c>
      <c r="E378" s="52">
        <v>21126</v>
      </c>
      <c r="F378" s="52">
        <v>27</v>
      </c>
      <c r="G378" s="52" t="s">
        <v>120</v>
      </c>
      <c r="H378" s="52">
        <v>46827</v>
      </c>
      <c r="I378" s="52" t="s">
        <v>90</v>
      </c>
      <c r="J378" s="52" t="s">
        <v>71</v>
      </c>
      <c r="K378" s="52">
        <v>0.75</v>
      </c>
      <c r="L378" s="52">
        <v>1</v>
      </c>
      <c r="M378" s="52">
        <v>1</v>
      </c>
      <c r="N378" s="52"/>
      <c r="O378" s="52">
        <v>0</v>
      </c>
      <c r="P378" s="52">
        <v>0</v>
      </c>
      <c r="Q378" s="52">
        <v>21</v>
      </c>
      <c r="R378" s="52"/>
      <c r="S378" s="52">
        <v>0</v>
      </c>
      <c r="T378" s="52">
        <v>0</v>
      </c>
      <c r="U378" s="52">
        <v>310</v>
      </c>
      <c r="V378" s="52">
        <f t="shared" si="11"/>
        <v>35120.25</v>
      </c>
      <c r="W378" s="52">
        <f t="shared" si="12"/>
        <v>35120.25</v>
      </c>
      <c r="X378" s="52">
        <v>0</v>
      </c>
      <c r="Y378" s="52">
        <v>0</v>
      </c>
    </row>
    <row r="379" spans="1:25" x14ac:dyDescent="0.25">
      <c r="A379" s="52">
        <v>2008</v>
      </c>
      <c r="B379" s="52" t="s">
        <v>92</v>
      </c>
      <c r="C379" s="52" t="s">
        <v>108</v>
      </c>
      <c r="D379" s="52">
        <v>26944</v>
      </c>
      <c r="E379" s="52">
        <v>21126</v>
      </c>
      <c r="F379" s="52">
        <v>27</v>
      </c>
      <c r="G379" s="52" t="s">
        <v>120</v>
      </c>
      <c r="H379" s="52">
        <v>3304</v>
      </c>
      <c r="I379" s="52" t="s">
        <v>90</v>
      </c>
      <c r="J379" s="52" t="s">
        <v>71</v>
      </c>
      <c r="K379" s="52">
        <v>0.75</v>
      </c>
      <c r="L379" s="52">
        <v>1</v>
      </c>
      <c r="M379" s="52">
        <v>1</v>
      </c>
      <c r="N379" s="52"/>
      <c r="O379" s="52">
        <v>0</v>
      </c>
      <c r="P379" s="52">
        <v>0</v>
      </c>
      <c r="Q379" s="52">
        <v>21</v>
      </c>
      <c r="R379" s="52"/>
      <c r="S379" s="52">
        <v>0</v>
      </c>
      <c r="T379" s="52">
        <v>0</v>
      </c>
      <c r="U379" s="52">
        <v>310</v>
      </c>
      <c r="V379" s="52">
        <f t="shared" si="11"/>
        <v>2478</v>
      </c>
      <c r="W379" s="52">
        <f t="shared" si="12"/>
        <v>2478</v>
      </c>
      <c r="X379" s="52">
        <v>0</v>
      </c>
      <c r="Y379" s="52">
        <v>0</v>
      </c>
    </row>
    <row r="380" spans="1:25" x14ac:dyDescent="0.25">
      <c r="A380" s="52">
        <v>2008</v>
      </c>
      <c r="B380" s="52" t="s">
        <v>92</v>
      </c>
      <c r="C380" s="52" t="s">
        <v>108</v>
      </c>
      <c r="D380" s="52">
        <v>26944</v>
      </c>
      <c r="E380" s="52">
        <v>21126</v>
      </c>
      <c r="F380" s="52">
        <v>27</v>
      </c>
      <c r="G380" s="52" t="s">
        <v>120</v>
      </c>
      <c r="H380" s="52">
        <v>2009</v>
      </c>
      <c r="I380" s="52" t="s">
        <v>90</v>
      </c>
      <c r="J380" s="52" t="s">
        <v>71</v>
      </c>
      <c r="K380" s="52">
        <v>0.75</v>
      </c>
      <c r="L380" s="52">
        <v>1</v>
      </c>
      <c r="M380" s="52">
        <v>1</v>
      </c>
      <c r="N380" s="52"/>
      <c r="O380" s="52">
        <v>0</v>
      </c>
      <c r="P380" s="52">
        <v>0</v>
      </c>
      <c r="Q380" s="52">
        <v>21</v>
      </c>
      <c r="R380" s="52"/>
      <c r="S380" s="52">
        <v>0</v>
      </c>
      <c r="T380" s="52">
        <v>0</v>
      </c>
      <c r="U380" s="52">
        <v>310</v>
      </c>
      <c r="V380" s="52">
        <f t="shared" si="11"/>
        <v>1506.75</v>
      </c>
      <c r="W380" s="52">
        <f t="shared" si="12"/>
        <v>1506.75</v>
      </c>
      <c r="X380" s="52">
        <v>0</v>
      </c>
      <c r="Y380" s="52">
        <v>0</v>
      </c>
    </row>
    <row r="381" spans="1:25" x14ac:dyDescent="0.25">
      <c r="A381" s="52">
        <v>2008</v>
      </c>
      <c r="B381" s="52" t="s">
        <v>92</v>
      </c>
      <c r="C381" s="52" t="s">
        <v>108</v>
      </c>
      <c r="D381" s="52">
        <v>26944</v>
      </c>
      <c r="E381" s="52">
        <v>21126</v>
      </c>
      <c r="F381" s="52">
        <v>27</v>
      </c>
      <c r="G381" s="52" t="s">
        <v>120</v>
      </c>
      <c r="H381" s="52">
        <v>30250.5</v>
      </c>
      <c r="I381" s="52" t="s">
        <v>90</v>
      </c>
      <c r="J381" s="52" t="s">
        <v>71</v>
      </c>
      <c r="K381" s="52">
        <v>0.75</v>
      </c>
      <c r="L381" s="52">
        <v>1</v>
      </c>
      <c r="M381" s="52">
        <v>1</v>
      </c>
      <c r="N381" s="52"/>
      <c r="O381" s="52">
        <v>0</v>
      </c>
      <c r="P381" s="52">
        <v>0</v>
      </c>
      <c r="Q381" s="52">
        <v>21</v>
      </c>
      <c r="R381" s="52"/>
      <c r="S381" s="52">
        <v>0</v>
      </c>
      <c r="T381" s="52">
        <v>0</v>
      </c>
      <c r="U381" s="52">
        <v>310</v>
      </c>
      <c r="V381" s="52">
        <f t="shared" si="11"/>
        <v>22687.875</v>
      </c>
      <c r="W381" s="52">
        <f t="shared" si="12"/>
        <v>22687.875</v>
      </c>
      <c r="X381" s="52">
        <v>0</v>
      </c>
      <c r="Y381" s="52">
        <v>0</v>
      </c>
    </row>
    <row r="382" spans="1:25" x14ac:dyDescent="0.25">
      <c r="A382" s="52">
        <v>2008</v>
      </c>
      <c r="B382" s="52" t="s">
        <v>92</v>
      </c>
      <c r="C382" s="52" t="s">
        <v>108</v>
      </c>
      <c r="D382" s="52">
        <v>26944</v>
      </c>
      <c r="E382" s="52">
        <v>21126</v>
      </c>
      <c r="F382" s="52">
        <v>27</v>
      </c>
      <c r="G382" s="52" t="s">
        <v>120</v>
      </c>
      <c r="H382" s="52">
        <v>85231.038</v>
      </c>
      <c r="I382" s="52" t="s">
        <v>90</v>
      </c>
      <c r="J382" s="52" t="s">
        <v>71</v>
      </c>
      <c r="K382" s="52">
        <v>0.75</v>
      </c>
      <c r="L382" s="52">
        <v>1</v>
      </c>
      <c r="M382" s="52">
        <v>1</v>
      </c>
      <c r="N382" s="52"/>
      <c r="O382" s="52">
        <v>0</v>
      </c>
      <c r="P382" s="52">
        <v>0</v>
      </c>
      <c r="Q382" s="52">
        <v>21</v>
      </c>
      <c r="R382" s="52"/>
      <c r="S382" s="52">
        <v>0</v>
      </c>
      <c r="T382" s="52">
        <v>0</v>
      </c>
      <c r="U382" s="52">
        <v>310</v>
      </c>
      <c r="V382" s="52">
        <f t="shared" si="11"/>
        <v>63923.2785</v>
      </c>
      <c r="W382" s="52">
        <f t="shared" si="12"/>
        <v>63923.2785</v>
      </c>
      <c r="X382" s="52">
        <v>0</v>
      </c>
      <c r="Y382" s="52">
        <v>0</v>
      </c>
    </row>
    <row r="383" spans="1:25" x14ac:dyDescent="0.25">
      <c r="A383" s="52">
        <v>2008</v>
      </c>
      <c r="B383" s="52" t="s">
        <v>92</v>
      </c>
      <c r="C383" s="52" t="s">
        <v>108</v>
      </c>
      <c r="D383" s="52">
        <v>26944</v>
      </c>
      <c r="E383" s="52">
        <v>21126</v>
      </c>
      <c r="F383" s="52">
        <v>27</v>
      </c>
      <c r="G383" s="52" t="s">
        <v>120</v>
      </c>
      <c r="H383" s="52">
        <v>33066.534399999997</v>
      </c>
      <c r="I383" s="52" t="s">
        <v>90</v>
      </c>
      <c r="J383" s="52" t="s">
        <v>71</v>
      </c>
      <c r="K383" s="52">
        <v>0.75</v>
      </c>
      <c r="L383" s="52">
        <v>1</v>
      </c>
      <c r="M383" s="52">
        <v>1</v>
      </c>
      <c r="N383" s="52"/>
      <c r="O383" s="52">
        <v>0</v>
      </c>
      <c r="P383" s="52">
        <v>0</v>
      </c>
      <c r="Q383" s="52">
        <v>21</v>
      </c>
      <c r="R383" s="52"/>
      <c r="S383" s="52">
        <v>0</v>
      </c>
      <c r="T383" s="52">
        <v>0</v>
      </c>
      <c r="U383" s="52">
        <v>310</v>
      </c>
      <c r="V383" s="52">
        <f t="shared" si="11"/>
        <v>24799.900799999996</v>
      </c>
      <c r="W383" s="52">
        <f t="shared" si="12"/>
        <v>24799.900799999996</v>
      </c>
      <c r="X383" s="52">
        <v>0</v>
      </c>
      <c r="Y383" s="52">
        <v>0</v>
      </c>
    </row>
    <row r="384" spans="1:25" x14ac:dyDescent="0.25">
      <c r="A384" s="52">
        <v>2008</v>
      </c>
      <c r="B384" s="52" t="s">
        <v>92</v>
      </c>
      <c r="C384" s="52" t="s">
        <v>108</v>
      </c>
      <c r="D384" s="52">
        <v>26944</v>
      </c>
      <c r="E384" s="52">
        <v>21126</v>
      </c>
      <c r="F384" s="52">
        <v>27</v>
      </c>
      <c r="G384" s="52" t="s">
        <v>120</v>
      </c>
      <c r="H384" s="52">
        <v>1303.9674</v>
      </c>
      <c r="I384" s="52" t="s">
        <v>90</v>
      </c>
      <c r="J384" s="52" t="s">
        <v>71</v>
      </c>
      <c r="K384" s="52">
        <v>0.75</v>
      </c>
      <c r="L384" s="52">
        <v>1</v>
      </c>
      <c r="M384" s="52">
        <v>1</v>
      </c>
      <c r="N384" s="52"/>
      <c r="O384" s="52">
        <v>0</v>
      </c>
      <c r="P384" s="52">
        <v>0</v>
      </c>
      <c r="Q384" s="52">
        <v>21</v>
      </c>
      <c r="R384" s="52"/>
      <c r="S384" s="52">
        <v>0</v>
      </c>
      <c r="T384" s="52">
        <v>0</v>
      </c>
      <c r="U384" s="52">
        <v>310</v>
      </c>
      <c r="V384" s="52">
        <f t="shared" si="11"/>
        <v>977.97555</v>
      </c>
      <c r="W384" s="52">
        <f t="shared" si="12"/>
        <v>977.97555</v>
      </c>
      <c r="X384" s="52">
        <v>0</v>
      </c>
      <c r="Y384" s="52">
        <v>0</v>
      </c>
    </row>
    <row r="385" spans="1:25" x14ac:dyDescent="0.25">
      <c r="A385" s="52">
        <v>2008</v>
      </c>
      <c r="B385" s="52" t="s">
        <v>92</v>
      </c>
      <c r="C385" s="52" t="s">
        <v>108</v>
      </c>
      <c r="D385" s="52">
        <v>26944</v>
      </c>
      <c r="E385" s="52">
        <v>21126</v>
      </c>
      <c r="F385" s="52">
        <v>27</v>
      </c>
      <c r="G385" s="52" t="s">
        <v>120</v>
      </c>
      <c r="H385" s="52">
        <v>774</v>
      </c>
      <c r="I385" s="52" t="s">
        <v>90</v>
      </c>
      <c r="J385" s="52" t="s">
        <v>71</v>
      </c>
      <c r="K385" s="52">
        <v>0.75</v>
      </c>
      <c r="L385" s="52">
        <v>1</v>
      </c>
      <c r="M385" s="52">
        <v>1</v>
      </c>
      <c r="N385" s="52"/>
      <c r="O385" s="52">
        <v>0</v>
      </c>
      <c r="P385" s="52">
        <v>0</v>
      </c>
      <c r="Q385" s="52">
        <v>21</v>
      </c>
      <c r="R385" s="52"/>
      <c r="S385" s="52">
        <v>0</v>
      </c>
      <c r="T385" s="52">
        <v>0</v>
      </c>
      <c r="U385" s="52">
        <v>310</v>
      </c>
      <c r="V385" s="52">
        <f t="shared" si="11"/>
        <v>580.5</v>
      </c>
      <c r="W385" s="52">
        <f t="shared" si="12"/>
        <v>580.5</v>
      </c>
      <c r="X385" s="52">
        <v>0</v>
      </c>
      <c r="Y385" s="52">
        <v>0</v>
      </c>
    </row>
    <row r="386" spans="1:25" x14ac:dyDescent="0.25">
      <c r="A386" s="52">
        <v>2008</v>
      </c>
      <c r="B386" s="52" t="s">
        <v>92</v>
      </c>
      <c r="C386" s="52" t="s">
        <v>108</v>
      </c>
      <c r="D386" s="52">
        <v>26944</v>
      </c>
      <c r="E386" s="52">
        <v>21126</v>
      </c>
      <c r="F386" s="52">
        <v>27</v>
      </c>
      <c r="G386" s="52" t="s">
        <v>120</v>
      </c>
      <c r="H386" s="52">
        <v>595</v>
      </c>
      <c r="I386" s="52" t="s">
        <v>90</v>
      </c>
      <c r="J386" s="52" t="s">
        <v>71</v>
      </c>
      <c r="K386" s="52">
        <v>0.75</v>
      </c>
      <c r="L386" s="52">
        <v>1</v>
      </c>
      <c r="M386" s="52">
        <v>1</v>
      </c>
      <c r="N386" s="52"/>
      <c r="O386" s="52">
        <v>0</v>
      </c>
      <c r="P386" s="52">
        <v>0</v>
      </c>
      <c r="Q386" s="52">
        <v>21</v>
      </c>
      <c r="R386" s="52"/>
      <c r="S386" s="52">
        <v>0</v>
      </c>
      <c r="T386" s="52">
        <v>0</v>
      </c>
      <c r="U386" s="52">
        <v>310</v>
      </c>
      <c r="V386" s="52">
        <f t="shared" si="11"/>
        <v>446.25</v>
      </c>
      <c r="W386" s="52">
        <f t="shared" si="12"/>
        <v>446.25</v>
      </c>
      <c r="X386" s="52">
        <v>0</v>
      </c>
      <c r="Y386" s="52">
        <v>0</v>
      </c>
    </row>
    <row r="387" spans="1:25" x14ac:dyDescent="0.25">
      <c r="A387" s="52">
        <v>2008</v>
      </c>
      <c r="B387" s="52" t="s">
        <v>92</v>
      </c>
      <c r="C387" s="52" t="s">
        <v>108</v>
      </c>
      <c r="D387" s="52">
        <v>26944</v>
      </c>
      <c r="E387" s="52">
        <v>21126</v>
      </c>
      <c r="F387" s="52">
        <v>27</v>
      </c>
      <c r="G387" s="52" t="s">
        <v>120</v>
      </c>
      <c r="H387" s="52">
        <v>155833.307</v>
      </c>
      <c r="I387" s="52" t="s">
        <v>90</v>
      </c>
      <c r="J387" s="52" t="s">
        <v>71</v>
      </c>
      <c r="K387" s="52">
        <v>0.75</v>
      </c>
      <c r="L387" s="52">
        <v>1</v>
      </c>
      <c r="M387" s="52">
        <v>1</v>
      </c>
      <c r="N387" s="52"/>
      <c r="O387" s="52">
        <v>0</v>
      </c>
      <c r="P387" s="52">
        <v>0</v>
      </c>
      <c r="Q387" s="52">
        <v>21</v>
      </c>
      <c r="R387" s="52"/>
      <c r="S387" s="52">
        <v>0</v>
      </c>
      <c r="T387" s="52">
        <v>0</v>
      </c>
      <c r="U387" s="52">
        <v>310</v>
      </c>
      <c r="V387" s="52">
        <f t="shared" ref="V387:V450" si="13">IF(F387=9,((H387*K387*L387*M387)+(H387*O387*P387*Q387)+(H387*S387*T387*U387))/1000, (H387*K387*L387*M387)+(H387*O387*P387*Q387)+(H387*S387*T387*U387))</f>
        <v>116874.98024999999</v>
      </c>
      <c r="W387" s="52">
        <f t="shared" ref="W387:W450" si="14">(V387-((O387*H387*P387*Q387)+(S387*H387*T387*U387)))/M387</f>
        <v>116874.98024999999</v>
      </c>
      <c r="X387" s="52">
        <v>0</v>
      </c>
      <c r="Y387" s="52">
        <v>0</v>
      </c>
    </row>
    <row r="388" spans="1:25" x14ac:dyDescent="0.25">
      <c r="A388" s="52">
        <v>2008</v>
      </c>
      <c r="B388" s="52" t="s">
        <v>92</v>
      </c>
      <c r="C388" s="52" t="s">
        <v>108</v>
      </c>
      <c r="D388" s="52">
        <v>26944</v>
      </c>
      <c r="E388" s="52">
        <v>21127</v>
      </c>
      <c r="F388" s="52">
        <v>27</v>
      </c>
      <c r="G388" s="52" t="s">
        <v>120</v>
      </c>
      <c r="H388" s="52">
        <v>16608.266899999999</v>
      </c>
      <c r="I388" s="52" t="s">
        <v>90</v>
      </c>
      <c r="J388" s="52" t="s">
        <v>71</v>
      </c>
      <c r="K388" s="52">
        <v>0.75</v>
      </c>
      <c r="L388" s="52">
        <v>1</v>
      </c>
      <c r="M388" s="52">
        <v>1</v>
      </c>
      <c r="N388" s="52"/>
      <c r="O388" s="52">
        <v>0</v>
      </c>
      <c r="P388" s="52">
        <v>0</v>
      </c>
      <c r="Q388" s="52">
        <v>21</v>
      </c>
      <c r="R388" s="52"/>
      <c r="S388" s="52">
        <v>0</v>
      </c>
      <c r="T388" s="52">
        <v>0</v>
      </c>
      <c r="U388" s="52">
        <v>310</v>
      </c>
      <c r="V388" s="52">
        <f t="shared" si="13"/>
        <v>12456.200174999998</v>
      </c>
      <c r="W388" s="52">
        <f t="shared" si="14"/>
        <v>12456.200174999998</v>
      </c>
      <c r="X388" s="52">
        <v>0</v>
      </c>
      <c r="Y388" s="52">
        <v>0</v>
      </c>
    </row>
    <row r="389" spans="1:25" x14ac:dyDescent="0.25">
      <c r="A389" s="52">
        <v>2008</v>
      </c>
      <c r="B389" s="52" t="s">
        <v>92</v>
      </c>
      <c r="C389" s="52" t="s">
        <v>108</v>
      </c>
      <c r="D389" s="52">
        <v>26944</v>
      </c>
      <c r="E389" s="52">
        <v>21127</v>
      </c>
      <c r="F389" s="52">
        <v>27</v>
      </c>
      <c r="G389" s="52" t="s">
        <v>120</v>
      </c>
      <c r="H389" s="52">
        <v>35749.856999999996</v>
      </c>
      <c r="I389" s="52" t="s">
        <v>90</v>
      </c>
      <c r="J389" s="52" t="s">
        <v>71</v>
      </c>
      <c r="K389" s="52">
        <v>0.75</v>
      </c>
      <c r="L389" s="52">
        <v>1</v>
      </c>
      <c r="M389" s="52">
        <v>1</v>
      </c>
      <c r="N389" s="52"/>
      <c r="O389" s="52">
        <v>0</v>
      </c>
      <c r="P389" s="52">
        <v>0</v>
      </c>
      <c r="Q389" s="52">
        <v>21</v>
      </c>
      <c r="R389" s="52"/>
      <c r="S389" s="52">
        <v>0</v>
      </c>
      <c r="T389" s="52">
        <v>0</v>
      </c>
      <c r="U389" s="52">
        <v>310</v>
      </c>
      <c r="V389" s="52">
        <f t="shared" si="13"/>
        <v>26812.392749999999</v>
      </c>
      <c r="W389" s="52">
        <f t="shared" si="14"/>
        <v>26812.392749999999</v>
      </c>
      <c r="X389" s="52">
        <v>0</v>
      </c>
      <c r="Y389" s="52">
        <v>0</v>
      </c>
    </row>
    <row r="390" spans="1:25" x14ac:dyDescent="0.25">
      <c r="A390" s="52">
        <v>2008</v>
      </c>
      <c r="B390" s="52" t="s">
        <v>92</v>
      </c>
      <c r="C390" s="52" t="s">
        <v>108</v>
      </c>
      <c r="D390" s="52">
        <v>26944</v>
      </c>
      <c r="E390" s="52">
        <v>21127</v>
      </c>
      <c r="F390" s="52">
        <v>27</v>
      </c>
      <c r="G390" s="52" t="s">
        <v>120</v>
      </c>
      <c r="H390" s="52">
        <v>27749.792100000002</v>
      </c>
      <c r="I390" s="52" t="s">
        <v>90</v>
      </c>
      <c r="J390" s="52" t="s">
        <v>71</v>
      </c>
      <c r="K390" s="52">
        <v>0.75</v>
      </c>
      <c r="L390" s="52">
        <v>1</v>
      </c>
      <c r="M390" s="52">
        <v>1</v>
      </c>
      <c r="N390" s="52"/>
      <c r="O390" s="52">
        <v>0</v>
      </c>
      <c r="P390" s="52">
        <v>0</v>
      </c>
      <c r="Q390" s="52">
        <v>21</v>
      </c>
      <c r="R390" s="52"/>
      <c r="S390" s="52">
        <v>0</v>
      </c>
      <c r="T390" s="52">
        <v>0</v>
      </c>
      <c r="U390" s="52">
        <v>310</v>
      </c>
      <c r="V390" s="52">
        <f t="shared" si="13"/>
        <v>20812.344075000001</v>
      </c>
      <c r="W390" s="52">
        <f t="shared" si="14"/>
        <v>20812.344075000001</v>
      </c>
      <c r="X390" s="52">
        <v>0</v>
      </c>
      <c r="Y390" s="52">
        <v>0</v>
      </c>
    </row>
    <row r="391" spans="1:25" x14ac:dyDescent="0.25">
      <c r="A391" s="52">
        <v>2008</v>
      </c>
      <c r="B391" s="52" t="s">
        <v>92</v>
      </c>
      <c r="C391" s="52" t="s">
        <v>108</v>
      </c>
      <c r="D391" s="52">
        <v>26944</v>
      </c>
      <c r="E391" s="52">
        <v>21127</v>
      </c>
      <c r="F391" s="52">
        <v>27</v>
      </c>
      <c r="G391" s="52" t="s">
        <v>120</v>
      </c>
      <c r="H391" s="52">
        <v>3000</v>
      </c>
      <c r="I391" s="52" t="s">
        <v>90</v>
      </c>
      <c r="J391" s="52" t="s">
        <v>71</v>
      </c>
      <c r="K391" s="52">
        <v>0.75</v>
      </c>
      <c r="L391" s="52">
        <v>1</v>
      </c>
      <c r="M391" s="52">
        <v>1</v>
      </c>
      <c r="N391" s="52"/>
      <c r="O391" s="52">
        <v>0</v>
      </c>
      <c r="P391" s="52">
        <v>0</v>
      </c>
      <c r="Q391" s="52">
        <v>21</v>
      </c>
      <c r="R391" s="52"/>
      <c r="S391" s="52">
        <v>0</v>
      </c>
      <c r="T391" s="52">
        <v>0</v>
      </c>
      <c r="U391" s="52">
        <v>310</v>
      </c>
      <c r="V391" s="52">
        <f t="shared" si="13"/>
        <v>2250</v>
      </c>
      <c r="W391" s="52">
        <f t="shared" si="14"/>
        <v>2250</v>
      </c>
      <c r="X391" s="52">
        <v>0</v>
      </c>
      <c r="Y391" s="52">
        <v>0</v>
      </c>
    </row>
    <row r="392" spans="1:25" x14ac:dyDescent="0.25">
      <c r="A392" s="52">
        <v>2008</v>
      </c>
      <c r="B392" s="52" t="s">
        <v>92</v>
      </c>
      <c r="C392" s="52" t="s">
        <v>108</v>
      </c>
      <c r="D392" s="52">
        <v>26944</v>
      </c>
      <c r="E392" s="52">
        <v>21127</v>
      </c>
      <c r="F392" s="52">
        <v>27</v>
      </c>
      <c r="G392" s="52" t="s">
        <v>120</v>
      </c>
      <c r="H392" s="52">
        <v>14066.043</v>
      </c>
      <c r="I392" s="52" t="s">
        <v>90</v>
      </c>
      <c r="J392" s="52" t="s">
        <v>71</v>
      </c>
      <c r="K392" s="52">
        <v>0.75</v>
      </c>
      <c r="L392" s="52">
        <v>1</v>
      </c>
      <c r="M392" s="52">
        <v>1</v>
      </c>
      <c r="N392" s="52"/>
      <c r="O392" s="52">
        <v>0</v>
      </c>
      <c r="P392" s="52">
        <v>0</v>
      </c>
      <c r="Q392" s="52">
        <v>21</v>
      </c>
      <c r="R392" s="52"/>
      <c r="S392" s="52">
        <v>0</v>
      </c>
      <c r="T392" s="52">
        <v>0</v>
      </c>
      <c r="U392" s="52">
        <v>310</v>
      </c>
      <c r="V392" s="52">
        <f t="shared" si="13"/>
        <v>10549.53225</v>
      </c>
      <c r="W392" s="52">
        <f t="shared" si="14"/>
        <v>10549.53225</v>
      </c>
      <c r="X392" s="52">
        <v>0</v>
      </c>
      <c r="Y392" s="52">
        <v>0</v>
      </c>
    </row>
    <row r="393" spans="1:25" x14ac:dyDescent="0.25">
      <c r="A393" s="52">
        <v>2008</v>
      </c>
      <c r="B393" s="52" t="s">
        <v>92</v>
      </c>
      <c r="C393" s="52" t="s">
        <v>108</v>
      </c>
      <c r="D393" s="52">
        <v>26944</v>
      </c>
      <c r="E393" s="52">
        <v>21127</v>
      </c>
      <c r="F393" s="52">
        <v>27</v>
      </c>
      <c r="G393" s="52" t="s">
        <v>120</v>
      </c>
      <c r="H393" s="52">
        <v>2766</v>
      </c>
      <c r="I393" s="52" t="s">
        <v>90</v>
      </c>
      <c r="J393" s="52" t="s">
        <v>71</v>
      </c>
      <c r="K393" s="52">
        <v>0.75</v>
      </c>
      <c r="L393" s="52">
        <v>1</v>
      </c>
      <c r="M393" s="52">
        <v>1</v>
      </c>
      <c r="N393" s="52"/>
      <c r="O393" s="52">
        <v>0</v>
      </c>
      <c r="P393" s="52">
        <v>0</v>
      </c>
      <c r="Q393" s="52">
        <v>21</v>
      </c>
      <c r="R393" s="52"/>
      <c r="S393" s="52">
        <v>0</v>
      </c>
      <c r="T393" s="52">
        <v>0</v>
      </c>
      <c r="U393" s="52">
        <v>310</v>
      </c>
      <c r="V393" s="52">
        <f t="shared" si="13"/>
        <v>2074.5</v>
      </c>
      <c r="W393" s="52">
        <f t="shared" si="14"/>
        <v>2074.5</v>
      </c>
      <c r="X393" s="52">
        <v>0</v>
      </c>
      <c r="Y393" s="52">
        <v>0</v>
      </c>
    </row>
    <row r="394" spans="1:25" x14ac:dyDescent="0.25">
      <c r="A394" s="52">
        <v>2008</v>
      </c>
      <c r="B394" s="52" t="s">
        <v>92</v>
      </c>
      <c r="C394" s="52" t="s">
        <v>108</v>
      </c>
      <c r="D394" s="52">
        <v>26944</v>
      </c>
      <c r="E394" s="52">
        <v>21127</v>
      </c>
      <c r="F394" s="52">
        <v>27</v>
      </c>
      <c r="G394" s="52" t="s">
        <v>120</v>
      </c>
      <c r="H394" s="52">
        <v>59641.428099999997</v>
      </c>
      <c r="I394" s="52" t="s">
        <v>90</v>
      </c>
      <c r="J394" s="52" t="s">
        <v>71</v>
      </c>
      <c r="K394" s="52">
        <v>0.75</v>
      </c>
      <c r="L394" s="52">
        <v>1</v>
      </c>
      <c r="M394" s="52">
        <v>1</v>
      </c>
      <c r="N394" s="52"/>
      <c r="O394" s="52">
        <v>0</v>
      </c>
      <c r="P394" s="52">
        <v>0</v>
      </c>
      <c r="Q394" s="52">
        <v>21</v>
      </c>
      <c r="R394" s="52"/>
      <c r="S394" s="52">
        <v>0</v>
      </c>
      <c r="T394" s="52">
        <v>0</v>
      </c>
      <c r="U394" s="52">
        <v>310</v>
      </c>
      <c r="V394" s="52">
        <f t="shared" si="13"/>
        <v>44731.071075</v>
      </c>
      <c r="W394" s="52">
        <f t="shared" si="14"/>
        <v>44731.071075</v>
      </c>
      <c r="X394" s="52">
        <v>0</v>
      </c>
      <c r="Y394" s="52">
        <v>0</v>
      </c>
    </row>
    <row r="395" spans="1:25" x14ac:dyDescent="0.25">
      <c r="A395" s="52">
        <v>2008</v>
      </c>
      <c r="B395" s="52" t="s">
        <v>92</v>
      </c>
      <c r="C395" s="52" t="s">
        <v>108</v>
      </c>
      <c r="D395" s="52">
        <v>26944</v>
      </c>
      <c r="E395" s="52">
        <v>21127</v>
      </c>
      <c r="F395" s="52">
        <v>27</v>
      </c>
      <c r="G395" s="52" t="s">
        <v>120</v>
      </c>
      <c r="H395" s="52">
        <v>269619.05410000001</v>
      </c>
      <c r="I395" s="52" t="s">
        <v>90</v>
      </c>
      <c r="J395" s="52" t="s">
        <v>71</v>
      </c>
      <c r="K395" s="52">
        <v>0.75</v>
      </c>
      <c r="L395" s="52">
        <v>1</v>
      </c>
      <c r="M395" s="52">
        <v>1</v>
      </c>
      <c r="N395" s="52"/>
      <c r="O395" s="52">
        <v>0</v>
      </c>
      <c r="P395" s="52">
        <v>0</v>
      </c>
      <c r="Q395" s="52">
        <v>21</v>
      </c>
      <c r="R395" s="52"/>
      <c r="S395" s="52">
        <v>0</v>
      </c>
      <c r="T395" s="52">
        <v>0</v>
      </c>
      <c r="U395" s="52">
        <v>310</v>
      </c>
      <c r="V395" s="52">
        <f t="shared" si="13"/>
        <v>202214.29057499999</v>
      </c>
      <c r="W395" s="52">
        <f t="shared" si="14"/>
        <v>202214.29057499999</v>
      </c>
      <c r="X395" s="52">
        <v>0</v>
      </c>
      <c r="Y395" s="52">
        <v>0</v>
      </c>
    </row>
    <row r="396" spans="1:25" x14ac:dyDescent="0.25">
      <c r="A396" s="52">
        <v>2008</v>
      </c>
      <c r="B396" s="52" t="s">
        <v>92</v>
      </c>
      <c r="C396" s="52" t="s">
        <v>108</v>
      </c>
      <c r="D396" s="52">
        <v>26944</v>
      </c>
      <c r="E396" s="52">
        <v>21127</v>
      </c>
      <c r="F396" s="52">
        <v>27</v>
      </c>
      <c r="G396" s="52" t="s">
        <v>120</v>
      </c>
      <c r="H396" s="52">
        <v>251</v>
      </c>
      <c r="I396" s="52" t="s">
        <v>90</v>
      </c>
      <c r="J396" s="52" t="s">
        <v>71</v>
      </c>
      <c r="K396" s="52">
        <v>0.75</v>
      </c>
      <c r="L396" s="52">
        <v>1</v>
      </c>
      <c r="M396" s="52">
        <v>1</v>
      </c>
      <c r="N396" s="52"/>
      <c r="O396" s="52">
        <v>0</v>
      </c>
      <c r="P396" s="52">
        <v>0</v>
      </c>
      <c r="Q396" s="52">
        <v>21</v>
      </c>
      <c r="R396" s="52"/>
      <c r="S396" s="52">
        <v>0</v>
      </c>
      <c r="T396" s="52">
        <v>0</v>
      </c>
      <c r="U396" s="52">
        <v>310</v>
      </c>
      <c r="V396" s="52">
        <f t="shared" si="13"/>
        <v>188.25</v>
      </c>
      <c r="W396" s="52">
        <f t="shared" si="14"/>
        <v>188.25</v>
      </c>
      <c r="X396" s="52">
        <v>0</v>
      </c>
      <c r="Y396" s="52">
        <v>0</v>
      </c>
    </row>
    <row r="397" spans="1:25" x14ac:dyDescent="0.25">
      <c r="A397" s="52">
        <v>2008</v>
      </c>
      <c r="B397" s="52" t="s">
        <v>92</v>
      </c>
      <c r="C397" s="52" t="s">
        <v>108</v>
      </c>
      <c r="D397" s="52">
        <v>26944</v>
      </c>
      <c r="E397" s="52">
        <v>21127</v>
      </c>
      <c r="F397" s="52">
        <v>27</v>
      </c>
      <c r="G397" s="52" t="s">
        <v>120</v>
      </c>
      <c r="H397" s="52">
        <v>3297</v>
      </c>
      <c r="I397" s="52" t="s">
        <v>90</v>
      </c>
      <c r="J397" s="52" t="s">
        <v>71</v>
      </c>
      <c r="K397" s="52">
        <v>0.75</v>
      </c>
      <c r="L397" s="52">
        <v>1</v>
      </c>
      <c r="M397" s="52">
        <v>1</v>
      </c>
      <c r="N397" s="52"/>
      <c r="O397" s="52">
        <v>0</v>
      </c>
      <c r="P397" s="52">
        <v>0</v>
      </c>
      <c r="Q397" s="52">
        <v>21</v>
      </c>
      <c r="R397" s="52"/>
      <c r="S397" s="52">
        <v>0</v>
      </c>
      <c r="T397" s="52">
        <v>0</v>
      </c>
      <c r="U397" s="52">
        <v>310</v>
      </c>
      <c r="V397" s="52">
        <f t="shared" si="13"/>
        <v>2472.75</v>
      </c>
      <c r="W397" s="52">
        <f t="shared" si="14"/>
        <v>2472.75</v>
      </c>
      <c r="X397" s="52">
        <v>0</v>
      </c>
      <c r="Y397" s="52">
        <v>0</v>
      </c>
    </row>
    <row r="398" spans="1:25" x14ac:dyDescent="0.25">
      <c r="A398" s="52">
        <v>2008</v>
      </c>
      <c r="B398" s="52" t="s">
        <v>92</v>
      </c>
      <c r="C398" s="52" t="s">
        <v>108</v>
      </c>
      <c r="D398" s="52">
        <v>26944</v>
      </c>
      <c r="E398" s="52">
        <v>21127</v>
      </c>
      <c r="F398" s="52">
        <v>27</v>
      </c>
      <c r="G398" s="52" t="s">
        <v>120</v>
      </c>
      <c r="H398" s="52">
        <v>9725</v>
      </c>
      <c r="I398" s="52" t="s">
        <v>90</v>
      </c>
      <c r="J398" s="52" t="s">
        <v>71</v>
      </c>
      <c r="K398" s="52">
        <v>0.75</v>
      </c>
      <c r="L398" s="52">
        <v>1</v>
      </c>
      <c r="M398" s="52">
        <v>1</v>
      </c>
      <c r="N398" s="52"/>
      <c r="O398" s="52">
        <v>0</v>
      </c>
      <c r="P398" s="52">
        <v>0</v>
      </c>
      <c r="Q398" s="52">
        <v>21</v>
      </c>
      <c r="R398" s="52"/>
      <c r="S398" s="52">
        <v>0</v>
      </c>
      <c r="T398" s="52">
        <v>0</v>
      </c>
      <c r="U398" s="52">
        <v>310</v>
      </c>
      <c r="V398" s="52">
        <f t="shared" si="13"/>
        <v>7293.75</v>
      </c>
      <c r="W398" s="52">
        <f t="shared" si="14"/>
        <v>7293.75</v>
      </c>
      <c r="X398" s="52">
        <v>0</v>
      </c>
      <c r="Y398" s="52">
        <v>0</v>
      </c>
    </row>
    <row r="399" spans="1:25" x14ac:dyDescent="0.25">
      <c r="A399" s="52">
        <v>2008</v>
      </c>
      <c r="B399" s="52" t="s">
        <v>92</v>
      </c>
      <c r="C399" s="52" t="s">
        <v>108</v>
      </c>
      <c r="D399" s="52">
        <v>26944</v>
      </c>
      <c r="E399" s="52">
        <v>21127</v>
      </c>
      <c r="F399" s="52">
        <v>27</v>
      </c>
      <c r="G399" s="52" t="s">
        <v>120</v>
      </c>
      <c r="H399" s="52">
        <v>3280.6853999999998</v>
      </c>
      <c r="I399" s="52" t="s">
        <v>90</v>
      </c>
      <c r="J399" s="52" t="s">
        <v>71</v>
      </c>
      <c r="K399" s="52">
        <v>0.75</v>
      </c>
      <c r="L399" s="52">
        <v>1</v>
      </c>
      <c r="M399" s="52">
        <v>1</v>
      </c>
      <c r="N399" s="52"/>
      <c r="O399" s="52">
        <v>0</v>
      </c>
      <c r="P399" s="52">
        <v>0</v>
      </c>
      <c r="Q399" s="52">
        <v>21</v>
      </c>
      <c r="R399" s="52"/>
      <c r="S399" s="52">
        <v>0</v>
      </c>
      <c r="T399" s="52">
        <v>0</v>
      </c>
      <c r="U399" s="52">
        <v>310</v>
      </c>
      <c r="V399" s="52">
        <f t="shared" si="13"/>
        <v>2460.5140499999998</v>
      </c>
      <c r="W399" s="52">
        <f t="shared" si="14"/>
        <v>2460.5140499999998</v>
      </c>
      <c r="X399" s="52">
        <v>0</v>
      </c>
      <c r="Y399" s="52">
        <v>0</v>
      </c>
    </row>
    <row r="400" spans="1:25" x14ac:dyDescent="0.25">
      <c r="A400" s="52">
        <v>2008</v>
      </c>
      <c r="B400" s="52" t="s">
        <v>92</v>
      </c>
      <c r="C400" s="52" t="s">
        <v>108</v>
      </c>
      <c r="D400" s="52">
        <v>26944</v>
      </c>
      <c r="E400" s="52">
        <v>21127</v>
      </c>
      <c r="F400" s="52">
        <v>27</v>
      </c>
      <c r="G400" s="52" t="s">
        <v>120</v>
      </c>
      <c r="H400" s="52">
        <v>1399</v>
      </c>
      <c r="I400" s="52" t="s">
        <v>90</v>
      </c>
      <c r="J400" s="52" t="s">
        <v>71</v>
      </c>
      <c r="K400" s="52">
        <v>0.75</v>
      </c>
      <c r="L400" s="52">
        <v>1</v>
      </c>
      <c r="M400" s="52">
        <v>1</v>
      </c>
      <c r="N400" s="52"/>
      <c r="O400" s="52">
        <v>0</v>
      </c>
      <c r="P400" s="52">
        <v>0</v>
      </c>
      <c r="Q400" s="52">
        <v>21</v>
      </c>
      <c r="R400" s="52"/>
      <c r="S400" s="52">
        <v>0</v>
      </c>
      <c r="T400" s="52">
        <v>0</v>
      </c>
      <c r="U400" s="52">
        <v>310</v>
      </c>
      <c r="V400" s="52">
        <f t="shared" si="13"/>
        <v>1049.25</v>
      </c>
      <c r="W400" s="52">
        <f t="shared" si="14"/>
        <v>1049.25</v>
      </c>
      <c r="X400" s="52">
        <v>0</v>
      </c>
      <c r="Y400" s="52">
        <v>0</v>
      </c>
    </row>
    <row r="401" spans="1:25" x14ac:dyDescent="0.25">
      <c r="A401" s="52">
        <v>2008</v>
      </c>
      <c r="B401" s="52" t="s">
        <v>92</v>
      </c>
      <c r="C401" s="52" t="s">
        <v>108</v>
      </c>
      <c r="D401" s="52">
        <v>26944</v>
      </c>
      <c r="E401" s="52">
        <v>21127</v>
      </c>
      <c r="F401" s="52">
        <v>27</v>
      </c>
      <c r="G401" s="52" t="s">
        <v>120</v>
      </c>
      <c r="H401" s="52">
        <v>8681.7119999999995</v>
      </c>
      <c r="I401" s="52" t="s">
        <v>90</v>
      </c>
      <c r="J401" s="52" t="s">
        <v>71</v>
      </c>
      <c r="K401" s="52">
        <v>0.75</v>
      </c>
      <c r="L401" s="52">
        <v>1</v>
      </c>
      <c r="M401" s="52">
        <v>1</v>
      </c>
      <c r="N401" s="52"/>
      <c r="O401" s="52">
        <v>0</v>
      </c>
      <c r="P401" s="52">
        <v>0</v>
      </c>
      <c r="Q401" s="52">
        <v>21</v>
      </c>
      <c r="R401" s="52"/>
      <c r="S401" s="52">
        <v>0</v>
      </c>
      <c r="T401" s="52">
        <v>0</v>
      </c>
      <c r="U401" s="52">
        <v>310</v>
      </c>
      <c r="V401" s="52">
        <f t="shared" si="13"/>
        <v>6511.2839999999997</v>
      </c>
      <c r="W401" s="52">
        <f t="shared" si="14"/>
        <v>6511.2839999999997</v>
      </c>
      <c r="X401" s="52">
        <v>0</v>
      </c>
      <c r="Y401" s="52">
        <v>0</v>
      </c>
    </row>
    <row r="402" spans="1:25" x14ac:dyDescent="0.25">
      <c r="A402" s="52">
        <v>2008</v>
      </c>
      <c r="B402" s="52" t="s">
        <v>92</v>
      </c>
      <c r="C402" s="52" t="s">
        <v>108</v>
      </c>
      <c r="D402" s="52">
        <v>26944</v>
      </c>
      <c r="E402" s="52">
        <v>21127</v>
      </c>
      <c r="F402" s="52">
        <v>27</v>
      </c>
      <c r="G402" s="52" t="s">
        <v>120</v>
      </c>
      <c r="H402" s="52">
        <v>37542</v>
      </c>
      <c r="I402" s="52" t="s">
        <v>90</v>
      </c>
      <c r="J402" s="52" t="s">
        <v>71</v>
      </c>
      <c r="K402" s="52">
        <v>0.75</v>
      </c>
      <c r="L402" s="52">
        <v>1</v>
      </c>
      <c r="M402" s="52">
        <v>1</v>
      </c>
      <c r="N402" s="52"/>
      <c r="O402" s="52">
        <v>0</v>
      </c>
      <c r="P402" s="52">
        <v>0</v>
      </c>
      <c r="Q402" s="52">
        <v>21</v>
      </c>
      <c r="R402" s="52"/>
      <c r="S402" s="52">
        <v>0</v>
      </c>
      <c r="T402" s="52">
        <v>0</v>
      </c>
      <c r="U402" s="52">
        <v>310</v>
      </c>
      <c r="V402" s="52">
        <f t="shared" si="13"/>
        <v>28156.5</v>
      </c>
      <c r="W402" s="52">
        <f t="shared" si="14"/>
        <v>28156.5</v>
      </c>
      <c r="X402" s="52">
        <v>0</v>
      </c>
      <c r="Y402" s="52">
        <v>0</v>
      </c>
    </row>
    <row r="403" spans="1:25" x14ac:dyDescent="0.25">
      <c r="A403" s="52">
        <v>2008</v>
      </c>
      <c r="B403" s="52" t="s">
        <v>92</v>
      </c>
      <c r="C403" s="52" t="s">
        <v>108</v>
      </c>
      <c r="D403" s="52">
        <v>26944</v>
      </c>
      <c r="E403" s="52">
        <v>21127</v>
      </c>
      <c r="F403" s="52">
        <v>27</v>
      </c>
      <c r="G403" s="52" t="s">
        <v>120</v>
      </c>
      <c r="H403" s="52">
        <v>5308</v>
      </c>
      <c r="I403" s="52" t="s">
        <v>90</v>
      </c>
      <c r="J403" s="52" t="s">
        <v>71</v>
      </c>
      <c r="K403" s="52">
        <v>0.75</v>
      </c>
      <c r="L403" s="52">
        <v>1</v>
      </c>
      <c r="M403" s="52">
        <v>1</v>
      </c>
      <c r="N403" s="52"/>
      <c r="O403" s="52">
        <v>0</v>
      </c>
      <c r="P403" s="52">
        <v>0</v>
      </c>
      <c r="Q403" s="52">
        <v>21</v>
      </c>
      <c r="R403" s="52"/>
      <c r="S403" s="52">
        <v>0</v>
      </c>
      <c r="T403" s="52">
        <v>0</v>
      </c>
      <c r="U403" s="52">
        <v>310</v>
      </c>
      <c r="V403" s="52">
        <f t="shared" si="13"/>
        <v>3981</v>
      </c>
      <c r="W403" s="52">
        <f t="shared" si="14"/>
        <v>3981</v>
      </c>
      <c r="X403" s="52">
        <v>0</v>
      </c>
      <c r="Y403" s="52">
        <v>0</v>
      </c>
    </row>
    <row r="404" spans="1:25" x14ac:dyDescent="0.25">
      <c r="A404" s="52">
        <v>2008</v>
      </c>
      <c r="B404" s="52" t="s">
        <v>92</v>
      </c>
      <c r="C404" s="52" t="s">
        <v>108</v>
      </c>
      <c r="D404" s="52">
        <v>26944</v>
      </c>
      <c r="E404" s="52">
        <v>21127</v>
      </c>
      <c r="F404" s="52">
        <v>27</v>
      </c>
      <c r="G404" s="52" t="s">
        <v>120</v>
      </c>
      <c r="H404" s="52">
        <v>10035</v>
      </c>
      <c r="I404" s="52" t="s">
        <v>90</v>
      </c>
      <c r="J404" s="52" t="s">
        <v>71</v>
      </c>
      <c r="K404" s="52">
        <v>0.75</v>
      </c>
      <c r="L404" s="52">
        <v>1</v>
      </c>
      <c r="M404" s="52">
        <v>1</v>
      </c>
      <c r="N404" s="52"/>
      <c r="O404" s="52">
        <v>0</v>
      </c>
      <c r="P404" s="52">
        <v>0</v>
      </c>
      <c r="Q404" s="52">
        <v>21</v>
      </c>
      <c r="R404" s="52"/>
      <c r="S404" s="52">
        <v>0</v>
      </c>
      <c r="T404" s="52">
        <v>0</v>
      </c>
      <c r="U404" s="52">
        <v>310</v>
      </c>
      <c r="V404" s="52">
        <f t="shared" si="13"/>
        <v>7526.25</v>
      </c>
      <c r="W404" s="52">
        <f t="shared" si="14"/>
        <v>7526.25</v>
      </c>
      <c r="X404" s="52">
        <v>0</v>
      </c>
      <c r="Y404" s="52">
        <v>0</v>
      </c>
    </row>
    <row r="405" spans="1:25" x14ac:dyDescent="0.25">
      <c r="A405" s="52">
        <v>2008</v>
      </c>
      <c r="B405" s="52" t="s">
        <v>92</v>
      </c>
      <c r="C405" s="52" t="s">
        <v>108</v>
      </c>
      <c r="D405" s="52">
        <v>26944</v>
      </c>
      <c r="E405" s="52">
        <v>21127</v>
      </c>
      <c r="F405" s="52">
        <v>27</v>
      </c>
      <c r="G405" s="52" t="s">
        <v>120</v>
      </c>
      <c r="H405" s="52">
        <v>271059.05210000003</v>
      </c>
      <c r="I405" s="52" t="s">
        <v>90</v>
      </c>
      <c r="J405" s="52" t="s">
        <v>71</v>
      </c>
      <c r="K405" s="52">
        <v>0.75</v>
      </c>
      <c r="L405" s="52">
        <v>1</v>
      </c>
      <c r="M405" s="52">
        <v>1</v>
      </c>
      <c r="N405" s="52"/>
      <c r="O405" s="52">
        <v>0</v>
      </c>
      <c r="P405" s="52">
        <v>0</v>
      </c>
      <c r="Q405" s="52">
        <v>21</v>
      </c>
      <c r="R405" s="52"/>
      <c r="S405" s="52">
        <v>0</v>
      </c>
      <c r="T405" s="52">
        <v>0</v>
      </c>
      <c r="U405" s="52">
        <v>310</v>
      </c>
      <c r="V405" s="52">
        <f t="shared" si="13"/>
        <v>203294.28907500004</v>
      </c>
      <c r="W405" s="52">
        <f t="shared" si="14"/>
        <v>203294.28907500004</v>
      </c>
      <c r="X405" s="52">
        <v>0</v>
      </c>
      <c r="Y405" s="52">
        <v>0</v>
      </c>
    </row>
    <row r="406" spans="1:25" x14ac:dyDescent="0.25">
      <c r="A406" s="52">
        <v>2008</v>
      </c>
      <c r="B406" s="52" t="s">
        <v>92</v>
      </c>
      <c r="C406" s="52" t="s">
        <v>108</v>
      </c>
      <c r="D406" s="52">
        <v>26944</v>
      </c>
      <c r="E406" s="52">
        <v>21127</v>
      </c>
      <c r="F406" s="52">
        <v>27</v>
      </c>
      <c r="G406" s="52" t="s">
        <v>120</v>
      </c>
      <c r="H406" s="52">
        <v>13641.612099999998</v>
      </c>
      <c r="I406" s="52" t="s">
        <v>90</v>
      </c>
      <c r="J406" s="52" t="s">
        <v>71</v>
      </c>
      <c r="K406" s="52">
        <v>0.75</v>
      </c>
      <c r="L406" s="52">
        <v>1</v>
      </c>
      <c r="M406" s="52">
        <v>1</v>
      </c>
      <c r="N406" s="52"/>
      <c r="O406" s="52">
        <v>0</v>
      </c>
      <c r="P406" s="52">
        <v>0</v>
      </c>
      <c r="Q406" s="52">
        <v>21</v>
      </c>
      <c r="R406" s="52"/>
      <c r="S406" s="52">
        <v>0</v>
      </c>
      <c r="T406" s="52">
        <v>0</v>
      </c>
      <c r="U406" s="52">
        <v>310</v>
      </c>
      <c r="V406" s="52">
        <f t="shared" si="13"/>
        <v>10231.209074999999</v>
      </c>
      <c r="W406" s="52">
        <f t="shared" si="14"/>
        <v>10231.209074999999</v>
      </c>
      <c r="X406" s="52">
        <v>0</v>
      </c>
      <c r="Y406" s="52">
        <v>0</v>
      </c>
    </row>
    <row r="407" spans="1:25" x14ac:dyDescent="0.25">
      <c r="A407" s="52">
        <v>2008</v>
      </c>
      <c r="B407" s="52" t="s">
        <v>92</v>
      </c>
      <c r="C407" s="52" t="s">
        <v>108</v>
      </c>
      <c r="D407" s="52">
        <v>26944</v>
      </c>
      <c r="E407" s="52">
        <v>21127</v>
      </c>
      <c r="F407" s="52">
        <v>27</v>
      </c>
      <c r="G407" s="52" t="s">
        <v>120</v>
      </c>
      <c r="H407" s="52">
        <v>11644</v>
      </c>
      <c r="I407" s="52" t="s">
        <v>90</v>
      </c>
      <c r="J407" s="52" t="s">
        <v>71</v>
      </c>
      <c r="K407" s="52">
        <v>0.75</v>
      </c>
      <c r="L407" s="52">
        <v>1</v>
      </c>
      <c r="M407" s="52">
        <v>1</v>
      </c>
      <c r="N407" s="52"/>
      <c r="O407" s="52">
        <v>0</v>
      </c>
      <c r="P407" s="52">
        <v>0</v>
      </c>
      <c r="Q407" s="52">
        <v>21</v>
      </c>
      <c r="R407" s="52"/>
      <c r="S407" s="52">
        <v>0</v>
      </c>
      <c r="T407" s="52">
        <v>0</v>
      </c>
      <c r="U407" s="52">
        <v>310</v>
      </c>
      <c r="V407" s="52">
        <f t="shared" si="13"/>
        <v>8733</v>
      </c>
      <c r="W407" s="52">
        <f t="shared" si="14"/>
        <v>8733</v>
      </c>
      <c r="X407" s="52">
        <v>0</v>
      </c>
      <c r="Y407" s="52">
        <v>0</v>
      </c>
    </row>
    <row r="408" spans="1:25" x14ac:dyDescent="0.25">
      <c r="A408" s="52">
        <v>2008</v>
      </c>
      <c r="B408" s="52" t="s">
        <v>92</v>
      </c>
      <c r="C408" s="52" t="s">
        <v>108</v>
      </c>
      <c r="D408" s="52">
        <v>26944</v>
      </c>
      <c r="E408" s="52">
        <v>21127</v>
      </c>
      <c r="F408" s="52">
        <v>27</v>
      </c>
      <c r="G408" s="52" t="s">
        <v>120</v>
      </c>
      <c r="H408" s="52">
        <v>154374.38249999998</v>
      </c>
      <c r="I408" s="52" t="s">
        <v>90</v>
      </c>
      <c r="J408" s="52" t="s">
        <v>71</v>
      </c>
      <c r="K408" s="52">
        <v>0.75</v>
      </c>
      <c r="L408" s="52">
        <v>1</v>
      </c>
      <c r="M408" s="52">
        <v>1</v>
      </c>
      <c r="N408" s="52"/>
      <c r="O408" s="52">
        <v>0</v>
      </c>
      <c r="P408" s="52">
        <v>0</v>
      </c>
      <c r="Q408" s="52">
        <v>21</v>
      </c>
      <c r="R408" s="52"/>
      <c r="S408" s="52">
        <v>0</v>
      </c>
      <c r="T408" s="52">
        <v>0</v>
      </c>
      <c r="U408" s="52">
        <v>310</v>
      </c>
      <c r="V408" s="52">
        <f t="shared" si="13"/>
        <v>115780.78687499999</v>
      </c>
      <c r="W408" s="52">
        <f t="shared" si="14"/>
        <v>115780.78687499999</v>
      </c>
      <c r="X408" s="52">
        <v>0</v>
      </c>
      <c r="Y408" s="52">
        <v>0</v>
      </c>
    </row>
    <row r="409" spans="1:25" x14ac:dyDescent="0.25">
      <c r="A409" s="52">
        <v>2008</v>
      </c>
      <c r="B409" s="52" t="s">
        <v>92</v>
      </c>
      <c r="C409" s="52" t="s">
        <v>108</v>
      </c>
      <c r="D409" s="52">
        <v>26944</v>
      </c>
      <c r="E409" s="52">
        <v>21127</v>
      </c>
      <c r="F409" s="52">
        <v>27</v>
      </c>
      <c r="G409" s="52" t="s">
        <v>120</v>
      </c>
      <c r="H409" s="52">
        <v>20594.0226</v>
      </c>
      <c r="I409" s="52" t="s">
        <v>90</v>
      </c>
      <c r="J409" s="52" t="s">
        <v>71</v>
      </c>
      <c r="K409" s="52">
        <v>0.75</v>
      </c>
      <c r="L409" s="52">
        <v>1</v>
      </c>
      <c r="M409" s="52">
        <v>1</v>
      </c>
      <c r="N409" s="52"/>
      <c r="O409" s="52">
        <v>0</v>
      </c>
      <c r="P409" s="52">
        <v>0</v>
      </c>
      <c r="Q409" s="52">
        <v>21</v>
      </c>
      <c r="R409" s="52"/>
      <c r="S409" s="52">
        <v>0</v>
      </c>
      <c r="T409" s="52">
        <v>0</v>
      </c>
      <c r="U409" s="52">
        <v>310</v>
      </c>
      <c r="V409" s="52">
        <f t="shared" si="13"/>
        <v>15445.516950000001</v>
      </c>
      <c r="W409" s="52">
        <f t="shared" si="14"/>
        <v>15445.516950000001</v>
      </c>
      <c r="X409" s="52">
        <v>0</v>
      </c>
      <c r="Y409" s="52">
        <v>0</v>
      </c>
    </row>
    <row r="410" spans="1:25" x14ac:dyDescent="0.25">
      <c r="A410" s="52">
        <v>2008</v>
      </c>
      <c r="B410" s="52" t="s">
        <v>92</v>
      </c>
      <c r="C410" s="52" t="s">
        <v>108</v>
      </c>
      <c r="D410" s="52">
        <v>26944</v>
      </c>
      <c r="E410" s="52">
        <v>21127</v>
      </c>
      <c r="F410" s="52">
        <v>27</v>
      </c>
      <c r="G410" s="52" t="s">
        <v>120</v>
      </c>
      <c r="H410" s="52">
        <v>3601</v>
      </c>
      <c r="I410" s="52" t="s">
        <v>90</v>
      </c>
      <c r="J410" s="52" t="s">
        <v>71</v>
      </c>
      <c r="K410" s="52">
        <v>0.75</v>
      </c>
      <c r="L410" s="52">
        <v>1</v>
      </c>
      <c r="M410" s="52">
        <v>1</v>
      </c>
      <c r="N410" s="52"/>
      <c r="O410" s="52">
        <v>0</v>
      </c>
      <c r="P410" s="52">
        <v>0</v>
      </c>
      <c r="Q410" s="52">
        <v>21</v>
      </c>
      <c r="R410" s="52"/>
      <c r="S410" s="52">
        <v>0</v>
      </c>
      <c r="T410" s="52">
        <v>0</v>
      </c>
      <c r="U410" s="52">
        <v>310</v>
      </c>
      <c r="V410" s="52">
        <f t="shared" si="13"/>
        <v>2700.75</v>
      </c>
      <c r="W410" s="52">
        <f t="shared" si="14"/>
        <v>2700.75</v>
      </c>
      <c r="X410" s="52">
        <v>0</v>
      </c>
      <c r="Y410" s="52">
        <v>0</v>
      </c>
    </row>
    <row r="411" spans="1:25" x14ac:dyDescent="0.25">
      <c r="A411" s="52">
        <v>2008</v>
      </c>
      <c r="B411" s="52" t="s">
        <v>92</v>
      </c>
      <c r="C411" s="52" t="s">
        <v>108</v>
      </c>
      <c r="D411" s="52">
        <v>26944</v>
      </c>
      <c r="E411" s="52">
        <v>21128</v>
      </c>
      <c r="F411" s="52">
        <v>9</v>
      </c>
      <c r="G411" s="52" t="s">
        <v>119</v>
      </c>
      <c r="H411" s="52">
        <v>27606.174599999998</v>
      </c>
      <c r="I411" s="52" t="s">
        <v>90</v>
      </c>
      <c r="J411" s="52" t="s">
        <v>71</v>
      </c>
      <c r="K411" s="52">
        <v>0.75</v>
      </c>
      <c r="L411" s="52">
        <v>1</v>
      </c>
      <c r="M411" s="52">
        <v>1</v>
      </c>
      <c r="N411" s="52"/>
      <c r="O411" s="52">
        <v>0</v>
      </c>
      <c r="P411" s="52">
        <v>0</v>
      </c>
      <c r="Q411" s="52">
        <v>21</v>
      </c>
      <c r="R411" s="52"/>
      <c r="S411" s="52">
        <v>0</v>
      </c>
      <c r="T411" s="52">
        <v>0</v>
      </c>
      <c r="U411" s="52">
        <v>310</v>
      </c>
      <c r="V411" s="52">
        <f t="shared" si="13"/>
        <v>20.704630949999999</v>
      </c>
      <c r="W411" s="52">
        <f t="shared" si="14"/>
        <v>20.704630949999999</v>
      </c>
      <c r="X411" s="52">
        <v>0</v>
      </c>
      <c r="Y411" s="52">
        <v>0</v>
      </c>
    </row>
    <row r="412" spans="1:25" x14ac:dyDescent="0.25">
      <c r="A412" s="52">
        <v>2008</v>
      </c>
      <c r="B412" s="52" t="s">
        <v>92</v>
      </c>
      <c r="C412" s="52" t="s">
        <v>108</v>
      </c>
      <c r="D412" s="52">
        <v>26944</v>
      </c>
      <c r="E412" s="52">
        <v>21131</v>
      </c>
      <c r="F412" s="52">
        <v>9</v>
      </c>
      <c r="G412" s="52" t="s">
        <v>119</v>
      </c>
      <c r="H412" s="52">
        <v>178825</v>
      </c>
      <c r="I412" s="52" t="s">
        <v>90</v>
      </c>
      <c r="J412" s="52" t="s">
        <v>71</v>
      </c>
      <c r="K412" s="52">
        <v>0.75</v>
      </c>
      <c r="L412" s="52">
        <v>1</v>
      </c>
      <c r="M412" s="52">
        <v>1</v>
      </c>
      <c r="N412" s="52"/>
      <c r="O412" s="52">
        <v>0</v>
      </c>
      <c r="P412" s="52">
        <v>0</v>
      </c>
      <c r="Q412" s="52">
        <v>21</v>
      </c>
      <c r="R412" s="52"/>
      <c r="S412" s="52">
        <v>0</v>
      </c>
      <c r="T412" s="52">
        <v>0</v>
      </c>
      <c r="U412" s="52">
        <v>310</v>
      </c>
      <c r="V412" s="52">
        <f t="shared" si="13"/>
        <v>134.11875000000001</v>
      </c>
      <c r="W412" s="52">
        <f t="shared" si="14"/>
        <v>134.11875000000001</v>
      </c>
      <c r="X412" s="52">
        <v>0</v>
      </c>
      <c r="Y412" s="52">
        <v>0</v>
      </c>
    </row>
    <row r="413" spans="1:25" x14ac:dyDescent="0.25">
      <c r="A413" s="52">
        <v>2008</v>
      </c>
      <c r="B413" s="52" t="s">
        <v>92</v>
      </c>
      <c r="C413" s="52" t="s">
        <v>108</v>
      </c>
      <c r="D413" s="52">
        <v>26944</v>
      </c>
      <c r="E413" s="52">
        <v>21131</v>
      </c>
      <c r="F413" s="52">
        <v>9</v>
      </c>
      <c r="G413" s="52" t="s">
        <v>119</v>
      </c>
      <c r="H413" s="52">
        <v>23465247</v>
      </c>
      <c r="I413" s="52" t="s">
        <v>90</v>
      </c>
      <c r="J413" s="52" t="s">
        <v>71</v>
      </c>
      <c r="K413" s="52">
        <v>0.75</v>
      </c>
      <c r="L413" s="52">
        <v>1</v>
      </c>
      <c r="M413" s="52">
        <v>1</v>
      </c>
      <c r="N413" s="52"/>
      <c r="O413" s="52">
        <v>0</v>
      </c>
      <c r="P413" s="52">
        <v>0</v>
      </c>
      <c r="Q413" s="52">
        <v>21</v>
      </c>
      <c r="R413" s="52"/>
      <c r="S413" s="52">
        <v>0</v>
      </c>
      <c r="T413" s="52">
        <v>0</v>
      </c>
      <c r="U413" s="52">
        <v>310</v>
      </c>
      <c r="V413" s="52">
        <f t="shared" si="13"/>
        <v>17598.935249999999</v>
      </c>
      <c r="W413" s="52">
        <f t="shared" si="14"/>
        <v>17598.935249999999</v>
      </c>
      <c r="X413" s="52">
        <v>0</v>
      </c>
      <c r="Y413" s="52">
        <v>0</v>
      </c>
    </row>
    <row r="414" spans="1:25" x14ac:dyDescent="0.25">
      <c r="A414" s="52">
        <v>2008</v>
      </c>
      <c r="B414" s="52" t="s">
        <v>92</v>
      </c>
      <c r="C414" s="52" t="s">
        <v>108</v>
      </c>
      <c r="D414" s="52">
        <v>26944</v>
      </c>
      <c r="E414" s="52">
        <v>21131</v>
      </c>
      <c r="F414" s="52">
        <v>9</v>
      </c>
      <c r="G414" s="52" t="s">
        <v>119</v>
      </c>
      <c r="H414" s="52">
        <v>29700000</v>
      </c>
      <c r="I414" s="52" t="s">
        <v>90</v>
      </c>
      <c r="J414" s="52" t="s">
        <v>71</v>
      </c>
      <c r="K414" s="52">
        <v>0.75</v>
      </c>
      <c r="L414" s="52">
        <v>1</v>
      </c>
      <c r="M414" s="52">
        <v>1</v>
      </c>
      <c r="N414" s="52"/>
      <c r="O414" s="52">
        <v>0</v>
      </c>
      <c r="P414" s="52">
        <v>0</v>
      </c>
      <c r="Q414" s="52">
        <v>21</v>
      </c>
      <c r="R414" s="52"/>
      <c r="S414" s="52">
        <v>0</v>
      </c>
      <c r="T414" s="52">
        <v>0</v>
      </c>
      <c r="U414" s="52">
        <v>310</v>
      </c>
      <c r="V414" s="52">
        <f t="shared" si="13"/>
        <v>22275</v>
      </c>
      <c r="W414" s="52">
        <f t="shared" si="14"/>
        <v>22275</v>
      </c>
      <c r="X414" s="52">
        <v>0</v>
      </c>
      <c r="Y414" s="52">
        <v>0</v>
      </c>
    </row>
    <row r="415" spans="1:25" x14ac:dyDescent="0.25">
      <c r="A415" s="52">
        <v>2008</v>
      </c>
      <c r="B415" s="52" t="s">
        <v>92</v>
      </c>
      <c r="C415" s="52" t="s">
        <v>108</v>
      </c>
      <c r="D415" s="52">
        <v>26944</v>
      </c>
      <c r="E415" s="52">
        <v>21131</v>
      </c>
      <c r="F415" s="52">
        <v>9</v>
      </c>
      <c r="G415" s="52" t="s">
        <v>119</v>
      </c>
      <c r="H415" s="52">
        <v>11000000</v>
      </c>
      <c r="I415" s="52" t="s">
        <v>90</v>
      </c>
      <c r="J415" s="52" t="s">
        <v>71</v>
      </c>
      <c r="K415" s="52">
        <v>0.75</v>
      </c>
      <c r="L415" s="52">
        <v>1</v>
      </c>
      <c r="M415" s="52">
        <v>1</v>
      </c>
      <c r="N415" s="52"/>
      <c r="O415" s="52">
        <v>0</v>
      </c>
      <c r="P415" s="52">
        <v>0</v>
      </c>
      <c r="Q415" s="52">
        <v>21</v>
      </c>
      <c r="R415" s="52"/>
      <c r="S415" s="52">
        <v>0</v>
      </c>
      <c r="T415" s="52">
        <v>0</v>
      </c>
      <c r="U415" s="52">
        <v>310</v>
      </c>
      <c r="V415" s="52">
        <f t="shared" si="13"/>
        <v>8250</v>
      </c>
      <c r="W415" s="52">
        <f t="shared" si="14"/>
        <v>8250</v>
      </c>
      <c r="X415" s="52">
        <v>0</v>
      </c>
      <c r="Y415" s="52">
        <v>0</v>
      </c>
    </row>
    <row r="416" spans="1:25" x14ac:dyDescent="0.25">
      <c r="A416" s="52">
        <v>2008</v>
      </c>
      <c r="B416" s="52" t="s">
        <v>92</v>
      </c>
      <c r="C416" s="52" t="s">
        <v>108</v>
      </c>
      <c r="D416" s="52">
        <v>26944</v>
      </c>
      <c r="E416" s="52">
        <v>21131</v>
      </c>
      <c r="F416" s="52">
        <v>9</v>
      </c>
      <c r="G416" s="52" t="s">
        <v>119</v>
      </c>
      <c r="H416" s="52">
        <v>360191</v>
      </c>
      <c r="I416" s="52" t="s">
        <v>90</v>
      </c>
      <c r="J416" s="52" t="s">
        <v>71</v>
      </c>
      <c r="K416" s="52">
        <v>0.75</v>
      </c>
      <c r="L416" s="52">
        <v>1</v>
      </c>
      <c r="M416" s="52">
        <v>1</v>
      </c>
      <c r="N416" s="52"/>
      <c r="O416" s="52">
        <v>0</v>
      </c>
      <c r="P416" s="52">
        <v>0</v>
      </c>
      <c r="Q416" s="52">
        <v>21</v>
      </c>
      <c r="R416" s="52"/>
      <c r="S416" s="52">
        <v>0</v>
      </c>
      <c r="T416" s="52">
        <v>0</v>
      </c>
      <c r="U416" s="52">
        <v>310</v>
      </c>
      <c r="V416" s="52">
        <f t="shared" si="13"/>
        <v>270.14325000000002</v>
      </c>
      <c r="W416" s="52">
        <f t="shared" si="14"/>
        <v>270.14325000000002</v>
      </c>
      <c r="X416" s="52">
        <v>0</v>
      </c>
      <c r="Y416" s="52">
        <v>0</v>
      </c>
    </row>
    <row r="417" spans="1:25" x14ac:dyDescent="0.25">
      <c r="A417" s="52">
        <v>2008</v>
      </c>
      <c r="B417" s="52" t="s">
        <v>92</v>
      </c>
      <c r="C417" s="52" t="s">
        <v>108</v>
      </c>
      <c r="D417" s="52">
        <v>26949</v>
      </c>
      <c r="E417" s="52">
        <v>21126</v>
      </c>
      <c r="F417" s="52">
        <v>27</v>
      </c>
      <c r="G417" s="52" t="s">
        <v>120</v>
      </c>
      <c r="H417" s="52">
        <v>3441</v>
      </c>
      <c r="I417" s="52" t="s">
        <v>90</v>
      </c>
      <c r="J417" s="52" t="s">
        <v>71</v>
      </c>
      <c r="K417" s="52">
        <v>0.75</v>
      </c>
      <c r="L417" s="52">
        <v>1</v>
      </c>
      <c r="M417" s="52">
        <v>1</v>
      </c>
      <c r="N417" s="52"/>
      <c r="O417" s="52">
        <v>0</v>
      </c>
      <c r="P417" s="52">
        <v>0</v>
      </c>
      <c r="Q417" s="52">
        <v>21</v>
      </c>
      <c r="R417" s="52"/>
      <c r="S417" s="52">
        <v>0</v>
      </c>
      <c r="T417" s="52">
        <v>0</v>
      </c>
      <c r="U417" s="52">
        <v>310</v>
      </c>
      <c r="V417" s="52">
        <f t="shared" si="13"/>
        <v>2580.75</v>
      </c>
      <c r="W417" s="52">
        <f t="shared" si="14"/>
        <v>2580.75</v>
      </c>
      <c r="X417" s="52">
        <v>0</v>
      </c>
      <c r="Y417" s="52">
        <v>0</v>
      </c>
    </row>
    <row r="418" spans="1:25" x14ac:dyDescent="0.25">
      <c r="A418" s="52">
        <v>2008</v>
      </c>
      <c r="B418" s="52" t="s">
        <v>92</v>
      </c>
      <c r="C418" s="52" t="s">
        <v>108</v>
      </c>
      <c r="D418" s="52">
        <v>26949</v>
      </c>
      <c r="E418" s="52">
        <v>21126</v>
      </c>
      <c r="F418" s="52">
        <v>27</v>
      </c>
      <c r="G418" s="52" t="s">
        <v>120</v>
      </c>
      <c r="H418" s="52">
        <v>573</v>
      </c>
      <c r="I418" s="52" t="s">
        <v>90</v>
      </c>
      <c r="J418" s="52" t="s">
        <v>71</v>
      </c>
      <c r="K418" s="52">
        <v>0.75</v>
      </c>
      <c r="L418" s="52">
        <v>1</v>
      </c>
      <c r="M418" s="52">
        <v>1</v>
      </c>
      <c r="N418" s="52"/>
      <c r="O418" s="52">
        <v>0</v>
      </c>
      <c r="P418" s="52">
        <v>0</v>
      </c>
      <c r="Q418" s="52">
        <v>21</v>
      </c>
      <c r="R418" s="52"/>
      <c r="S418" s="52">
        <v>0</v>
      </c>
      <c r="T418" s="52">
        <v>0</v>
      </c>
      <c r="U418" s="52">
        <v>310</v>
      </c>
      <c r="V418" s="52">
        <f t="shared" si="13"/>
        <v>429.75</v>
      </c>
      <c r="W418" s="52">
        <f t="shared" si="14"/>
        <v>429.75</v>
      </c>
      <c r="X418" s="52">
        <v>0</v>
      </c>
      <c r="Y418" s="52">
        <v>0</v>
      </c>
    </row>
    <row r="419" spans="1:25" x14ac:dyDescent="0.25">
      <c r="A419" s="52">
        <v>2008</v>
      </c>
      <c r="B419" s="52" t="s">
        <v>92</v>
      </c>
      <c r="C419" s="52" t="s">
        <v>108</v>
      </c>
      <c r="D419" s="52">
        <v>26949</v>
      </c>
      <c r="E419" s="52">
        <v>21127</v>
      </c>
      <c r="F419" s="52">
        <v>27</v>
      </c>
      <c r="G419" s="52" t="s">
        <v>120</v>
      </c>
      <c r="H419" s="52">
        <v>29894</v>
      </c>
      <c r="I419" s="52" t="s">
        <v>90</v>
      </c>
      <c r="J419" s="52" t="s">
        <v>71</v>
      </c>
      <c r="K419" s="52">
        <v>0.75</v>
      </c>
      <c r="L419" s="52">
        <v>1</v>
      </c>
      <c r="M419" s="52">
        <v>1</v>
      </c>
      <c r="N419" s="52"/>
      <c r="O419" s="52">
        <v>0</v>
      </c>
      <c r="P419" s="52">
        <v>0</v>
      </c>
      <c r="Q419" s="52">
        <v>21</v>
      </c>
      <c r="R419" s="52"/>
      <c r="S419" s="52">
        <v>0</v>
      </c>
      <c r="T419" s="52">
        <v>0</v>
      </c>
      <c r="U419" s="52">
        <v>310</v>
      </c>
      <c r="V419" s="52">
        <f t="shared" si="13"/>
        <v>22420.5</v>
      </c>
      <c r="W419" s="52">
        <f t="shared" si="14"/>
        <v>22420.5</v>
      </c>
      <c r="X419" s="52">
        <v>0</v>
      </c>
      <c r="Y419" s="52">
        <v>0</v>
      </c>
    </row>
    <row r="420" spans="1:25" x14ac:dyDescent="0.25">
      <c r="A420" s="52">
        <v>2008</v>
      </c>
      <c r="B420" s="52" t="s">
        <v>92</v>
      </c>
      <c r="C420" s="52" t="s">
        <v>108</v>
      </c>
      <c r="D420" s="52">
        <v>26949</v>
      </c>
      <c r="E420" s="52">
        <v>21127</v>
      </c>
      <c r="F420" s="52">
        <v>27</v>
      </c>
      <c r="G420" s="52" t="s">
        <v>120</v>
      </c>
      <c r="H420" s="52">
        <v>14204.6021</v>
      </c>
      <c r="I420" s="52" t="s">
        <v>90</v>
      </c>
      <c r="J420" s="52" t="s">
        <v>71</v>
      </c>
      <c r="K420" s="52">
        <v>0.75</v>
      </c>
      <c r="L420" s="52">
        <v>1</v>
      </c>
      <c r="M420" s="52">
        <v>1</v>
      </c>
      <c r="N420" s="52"/>
      <c r="O420" s="52">
        <v>0</v>
      </c>
      <c r="P420" s="52">
        <v>0</v>
      </c>
      <c r="Q420" s="52">
        <v>21</v>
      </c>
      <c r="R420" s="52"/>
      <c r="S420" s="52">
        <v>0</v>
      </c>
      <c r="T420" s="52">
        <v>0</v>
      </c>
      <c r="U420" s="52">
        <v>310</v>
      </c>
      <c r="V420" s="52">
        <f t="shared" si="13"/>
        <v>10653.451574999999</v>
      </c>
      <c r="W420" s="52">
        <f t="shared" si="14"/>
        <v>10653.451574999999</v>
      </c>
      <c r="X420" s="52">
        <v>0</v>
      </c>
      <c r="Y420" s="52">
        <v>0</v>
      </c>
    </row>
    <row r="421" spans="1:25" x14ac:dyDescent="0.25">
      <c r="A421" s="52">
        <v>2008</v>
      </c>
      <c r="B421" s="52" t="s">
        <v>92</v>
      </c>
      <c r="C421" s="52" t="s">
        <v>108</v>
      </c>
      <c r="D421" s="52">
        <v>26949</v>
      </c>
      <c r="E421" s="52">
        <v>21127</v>
      </c>
      <c r="F421" s="52">
        <v>27</v>
      </c>
      <c r="G421" s="52" t="s">
        <v>120</v>
      </c>
      <c r="H421" s="52">
        <v>152780</v>
      </c>
      <c r="I421" s="52" t="s">
        <v>90</v>
      </c>
      <c r="J421" s="52" t="s">
        <v>71</v>
      </c>
      <c r="K421" s="52">
        <v>0.75</v>
      </c>
      <c r="L421" s="52">
        <v>1</v>
      </c>
      <c r="M421" s="52">
        <v>1</v>
      </c>
      <c r="N421" s="52"/>
      <c r="O421" s="52">
        <v>0</v>
      </c>
      <c r="P421" s="52">
        <v>0</v>
      </c>
      <c r="Q421" s="52">
        <v>21</v>
      </c>
      <c r="R421" s="52"/>
      <c r="S421" s="52">
        <v>0</v>
      </c>
      <c r="T421" s="52">
        <v>0</v>
      </c>
      <c r="U421" s="52">
        <v>310</v>
      </c>
      <c r="V421" s="52">
        <f t="shared" si="13"/>
        <v>114585</v>
      </c>
      <c r="W421" s="52">
        <f t="shared" si="14"/>
        <v>114585</v>
      </c>
      <c r="X421" s="52">
        <v>0</v>
      </c>
      <c r="Y421" s="52">
        <v>0</v>
      </c>
    </row>
    <row r="422" spans="1:25" x14ac:dyDescent="0.25">
      <c r="A422" s="52">
        <v>2008</v>
      </c>
      <c r="B422" s="52" t="s">
        <v>106</v>
      </c>
      <c r="C422" s="52" t="s">
        <v>115</v>
      </c>
      <c r="D422" s="52">
        <v>15141</v>
      </c>
      <c r="E422" s="52">
        <v>23908</v>
      </c>
      <c r="F422" s="52">
        <v>12</v>
      </c>
      <c r="G422" s="52" t="s">
        <v>118</v>
      </c>
      <c r="H422" s="52">
        <v>20138</v>
      </c>
      <c r="I422" s="52" t="s">
        <v>91</v>
      </c>
      <c r="J422" s="52" t="s">
        <v>71</v>
      </c>
      <c r="K422" s="52">
        <v>73.3</v>
      </c>
      <c r="L422" s="52">
        <v>3.3000000000000003E-5</v>
      </c>
      <c r="M422" s="52">
        <v>1</v>
      </c>
      <c r="N422" s="52"/>
      <c r="O422" s="52">
        <v>0</v>
      </c>
      <c r="P422" s="52">
        <v>0</v>
      </c>
      <c r="Q422" s="52">
        <v>21</v>
      </c>
      <c r="R422" s="52"/>
      <c r="S422" s="52">
        <v>0</v>
      </c>
      <c r="T422" s="52">
        <v>0</v>
      </c>
      <c r="U422" s="52">
        <v>310</v>
      </c>
      <c r="V422" s="52">
        <f t="shared" si="13"/>
        <v>48.7118082</v>
      </c>
      <c r="W422" s="52">
        <f t="shared" si="14"/>
        <v>48.7118082</v>
      </c>
      <c r="X422" s="52">
        <v>0</v>
      </c>
      <c r="Y422" s="52">
        <v>0</v>
      </c>
    </row>
    <row r="423" spans="1:25" x14ac:dyDescent="0.25">
      <c r="A423" s="52">
        <v>2008</v>
      </c>
      <c r="B423" s="52" t="s">
        <v>106</v>
      </c>
      <c r="C423" s="52" t="s">
        <v>115</v>
      </c>
      <c r="D423" s="52">
        <v>15149</v>
      </c>
      <c r="E423" s="52">
        <v>23922</v>
      </c>
      <c r="F423" s="52">
        <v>12</v>
      </c>
      <c r="G423" s="52" t="s">
        <v>118</v>
      </c>
      <c r="H423" s="52">
        <v>15755.372800000001</v>
      </c>
      <c r="I423" s="52" t="s">
        <v>91</v>
      </c>
      <c r="J423" s="52" t="s">
        <v>71</v>
      </c>
      <c r="K423" s="52">
        <v>73.3</v>
      </c>
      <c r="L423" s="52">
        <v>3.3000000000000003E-5</v>
      </c>
      <c r="M423" s="52">
        <v>1</v>
      </c>
      <c r="N423" s="52"/>
      <c r="O423" s="52">
        <v>0</v>
      </c>
      <c r="P423" s="52">
        <v>0</v>
      </c>
      <c r="Q423" s="52">
        <v>21</v>
      </c>
      <c r="R423" s="52"/>
      <c r="S423" s="52">
        <v>0</v>
      </c>
      <c r="T423" s="52">
        <v>0</v>
      </c>
      <c r="U423" s="52">
        <v>310</v>
      </c>
      <c r="V423" s="52">
        <f t="shared" si="13"/>
        <v>38.110671265920004</v>
      </c>
      <c r="W423" s="52">
        <f t="shared" si="14"/>
        <v>38.110671265920004</v>
      </c>
      <c r="X423" s="52">
        <v>0</v>
      </c>
      <c r="Y423" s="52">
        <v>0</v>
      </c>
    </row>
    <row r="424" spans="1:25" x14ac:dyDescent="0.25">
      <c r="A424" s="52">
        <v>2008</v>
      </c>
      <c r="B424" s="52" t="s">
        <v>106</v>
      </c>
      <c r="C424" s="52" t="s">
        <v>115</v>
      </c>
      <c r="D424" s="52">
        <v>15544</v>
      </c>
      <c r="E424" s="52">
        <v>23903</v>
      </c>
      <c r="F424" s="52">
        <v>12</v>
      </c>
      <c r="G424" s="52" t="s">
        <v>118</v>
      </c>
      <c r="H424" s="52">
        <v>400</v>
      </c>
      <c r="I424" s="52" t="s">
        <v>91</v>
      </c>
      <c r="J424" s="52" t="s">
        <v>71</v>
      </c>
      <c r="K424" s="52">
        <v>73.3</v>
      </c>
      <c r="L424" s="52">
        <v>3.3000000000000003E-5</v>
      </c>
      <c r="M424" s="52">
        <v>1</v>
      </c>
      <c r="N424" s="52"/>
      <c r="O424" s="52">
        <v>0</v>
      </c>
      <c r="P424" s="52">
        <v>0</v>
      </c>
      <c r="Q424" s="52">
        <v>21</v>
      </c>
      <c r="R424" s="52"/>
      <c r="S424" s="52">
        <v>0</v>
      </c>
      <c r="T424" s="52">
        <v>0</v>
      </c>
      <c r="U424" s="52">
        <v>310</v>
      </c>
      <c r="V424" s="52">
        <f t="shared" si="13"/>
        <v>0.96756000000000009</v>
      </c>
      <c r="W424" s="52">
        <f t="shared" si="14"/>
        <v>0.96756000000000009</v>
      </c>
      <c r="X424" s="52">
        <v>0</v>
      </c>
      <c r="Y424" s="52">
        <v>0</v>
      </c>
    </row>
    <row r="425" spans="1:25" x14ac:dyDescent="0.25">
      <c r="A425" s="52">
        <v>2008</v>
      </c>
      <c r="B425" s="52" t="s">
        <v>106</v>
      </c>
      <c r="C425" s="52" t="s">
        <v>115</v>
      </c>
      <c r="D425" s="52">
        <v>15544</v>
      </c>
      <c r="E425" s="52">
        <v>23922</v>
      </c>
      <c r="F425" s="52">
        <v>12</v>
      </c>
      <c r="G425" s="52" t="s">
        <v>118</v>
      </c>
      <c r="H425" s="52">
        <v>424</v>
      </c>
      <c r="I425" s="52" t="s">
        <v>91</v>
      </c>
      <c r="J425" s="52" t="s">
        <v>71</v>
      </c>
      <c r="K425" s="52">
        <v>73.3</v>
      </c>
      <c r="L425" s="52">
        <v>3.3000000000000003E-5</v>
      </c>
      <c r="M425" s="52">
        <v>1</v>
      </c>
      <c r="N425" s="52"/>
      <c r="O425" s="52">
        <v>0</v>
      </c>
      <c r="P425" s="52">
        <v>0</v>
      </c>
      <c r="Q425" s="52">
        <v>21</v>
      </c>
      <c r="R425" s="52"/>
      <c r="S425" s="52">
        <v>0</v>
      </c>
      <c r="T425" s="52">
        <v>0</v>
      </c>
      <c r="U425" s="52">
        <v>310</v>
      </c>
      <c r="V425" s="52">
        <f t="shared" si="13"/>
        <v>1.0256136</v>
      </c>
      <c r="W425" s="52">
        <f t="shared" si="14"/>
        <v>1.0256136</v>
      </c>
      <c r="X425" s="52">
        <v>0</v>
      </c>
      <c r="Y425" s="52">
        <v>0</v>
      </c>
    </row>
    <row r="426" spans="1:25" x14ac:dyDescent="0.25">
      <c r="A426" s="52">
        <v>2008</v>
      </c>
      <c r="B426" s="52" t="s">
        <v>106</v>
      </c>
      <c r="C426" s="52" t="s">
        <v>115</v>
      </c>
      <c r="D426" s="52">
        <v>15544</v>
      </c>
      <c r="E426" s="52">
        <v>23924</v>
      </c>
      <c r="F426" s="52">
        <v>12</v>
      </c>
      <c r="G426" s="52" t="s">
        <v>118</v>
      </c>
      <c r="H426" s="52">
        <v>812.57040000000006</v>
      </c>
      <c r="I426" s="52" t="s">
        <v>91</v>
      </c>
      <c r="J426" s="52" t="s">
        <v>71</v>
      </c>
      <c r="K426" s="52">
        <v>73.3</v>
      </c>
      <c r="L426" s="52">
        <v>3.3000000000000003E-5</v>
      </c>
      <c r="M426" s="52">
        <v>1</v>
      </c>
      <c r="N426" s="52"/>
      <c r="O426" s="52">
        <v>0</v>
      </c>
      <c r="P426" s="52">
        <v>0</v>
      </c>
      <c r="Q426" s="52">
        <v>21</v>
      </c>
      <c r="R426" s="52"/>
      <c r="S426" s="52">
        <v>0</v>
      </c>
      <c r="T426" s="52">
        <v>0</v>
      </c>
      <c r="U426" s="52">
        <v>310</v>
      </c>
      <c r="V426" s="52">
        <f t="shared" si="13"/>
        <v>1.9655265405600002</v>
      </c>
      <c r="W426" s="52">
        <f t="shared" si="14"/>
        <v>1.9655265405600002</v>
      </c>
      <c r="X426" s="52">
        <v>0</v>
      </c>
      <c r="Y426" s="52">
        <v>0</v>
      </c>
    </row>
    <row r="427" spans="1:25" x14ac:dyDescent="0.25">
      <c r="A427" s="52">
        <v>2008</v>
      </c>
      <c r="B427" s="52" t="s">
        <v>106</v>
      </c>
      <c r="C427" s="52" t="s">
        <v>115</v>
      </c>
      <c r="D427" s="52">
        <v>17111</v>
      </c>
      <c r="E427" s="52">
        <v>23911</v>
      </c>
      <c r="F427" s="52">
        <v>12</v>
      </c>
      <c r="G427" s="52" t="s">
        <v>118</v>
      </c>
      <c r="H427" s="52">
        <v>1520.3999999999999</v>
      </c>
      <c r="I427" s="52" t="s">
        <v>91</v>
      </c>
      <c r="J427" s="52" t="s">
        <v>71</v>
      </c>
      <c r="K427" s="52">
        <v>73.3</v>
      </c>
      <c r="L427" s="52">
        <v>3.3000000000000003E-5</v>
      </c>
      <c r="M427" s="52">
        <v>1</v>
      </c>
      <c r="N427" s="52"/>
      <c r="O427" s="52">
        <v>0</v>
      </c>
      <c r="P427" s="52">
        <v>0</v>
      </c>
      <c r="Q427" s="52">
        <v>21</v>
      </c>
      <c r="R427" s="52"/>
      <c r="S427" s="52">
        <v>0</v>
      </c>
      <c r="T427" s="52">
        <v>0</v>
      </c>
      <c r="U427" s="52">
        <v>310</v>
      </c>
      <c r="V427" s="52">
        <f t="shared" si="13"/>
        <v>3.6776955600000001</v>
      </c>
      <c r="W427" s="52">
        <f t="shared" si="14"/>
        <v>3.6776955600000001</v>
      </c>
      <c r="X427" s="52">
        <v>0</v>
      </c>
      <c r="Y427" s="52">
        <v>0</v>
      </c>
    </row>
    <row r="428" spans="1:25" x14ac:dyDescent="0.25">
      <c r="A428" s="52">
        <v>2008</v>
      </c>
      <c r="B428" s="52" t="s">
        <v>106</v>
      </c>
      <c r="C428" s="52" t="s">
        <v>115</v>
      </c>
      <c r="D428" s="52">
        <v>17111</v>
      </c>
      <c r="E428" s="52">
        <v>23922</v>
      </c>
      <c r="F428" s="52">
        <v>12</v>
      </c>
      <c r="G428" s="52" t="s">
        <v>118</v>
      </c>
      <c r="H428" s="52">
        <v>38070</v>
      </c>
      <c r="I428" s="52" t="s">
        <v>91</v>
      </c>
      <c r="J428" s="52" t="s">
        <v>71</v>
      </c>
      <c r="K428" s="52">
        <v>73.3</v>
      </c>
      <c r="L428" s="52">
        <v>3.3000000000000003E-5</v>
      </c>
      <c r="M428" s="52">
        <v>1</v>
      </c>
      <c r="N428" s="52"/>
      <c r="O428" s="52">
        <v>0</v>
      </c>
      <c r="P428" s="52">
        <v>0</v>
      </c>
      <c r="Q428" s="52">
        <v>21</v>
      </c>
      <c r="R428" s="52"/>
      <c r="S428" s="52">
        <v>0</v>
      </c>
      <c r="T428" s="52">
        <v>0</v>
      </c>
      <c r="U428" s="52">
        <v>310</v>
      </c>
      <c r="V428" s="52">
        <f t="shared" si="13"/>
        <v>92.087523000000004</v>
      </c>
      <c r="W428" s="52">
        <f t="shared" si="14"/>
        <v>92.087523000000004</v>
      </c>
      <c r="X428" s="52">
        <v>0</v>
      </c>
      <c r="Y428" s="52">
        <v>0</v>
      </c>
    </row>
    <row r="429" spans="1:25" x14ac:dyDescent="0.25">
      <c r="A429" s="52">
        <v>2008</v>
      </c>
      <c r="B429" s="52" t="s">
        <v>106</v>
      </c>
      <c r="C429" s="52" t="s">
        <v>115</v>
      </c>
      <c r="D429" s="52">
        <v>17111</v>
      </c>
      <c r="E429" s="52">
        <v>23923</v>
      </c>
      <c r="F429" s="52">
        <v>12</v>
      </c>
      <c r="G429" s="52" t="s">
        <v>118</v>
      </c>
      <c r="H429" s="52">
        <v>71780.399999999994</v>
      </c>
      <c r="I429" s="52" t="s">
        <v>91</v>
      </c>
      <c r="J429" s="52" t="s">
        <v>71</v>
      </c>
      <c r="K429" s="52">
        <v>73.3</v>
      </c>
      <c r="L429" s="52">
        <v>3.3000000000000003E-5</v>
      </c>
      <c r="M429" s="52">
        <v>1</v>
      </c>
      <c r="N429" s="52"/>
      <c r="O429" s="52">
        <v>0</v>
      </c>
      <c r="P429" s="52">
        <v>0</v>
      </c>
      <c r="Q429" s="52">
        <v>21</v>
      </c>
      <c r="R429" s="52"/>
      <c r="S429" s="52">
        <v>0</v>
      </c>
      <c r="T429" s="52">
        <v>0</v>
      </c>
      <c r="U429" s="52">
        <v>310</v>
      </c>
      <c r="V429" s="52">
        <f t="shared" si="13"/>
        <v>173.62960956000001</v>
      </c>
      <c r="W429" s="52">
        <f t="shared" si="14"/>
        <v>173.62960956000001</v>
      </c>
      <c r="X429" s="52">
        <v>0</v>
      </c>
      <c r="Y429" s="52">
        <v>0</v>
      </c>
    </row>
    <row r="430" spans="1:25" x14ac:dyDescent="0.25">
      <c r="A430" s="52">
        <v>2008</v>
      </c>
      <c r="B430" s="52" t="s">
        <v>106</v>
      </c>
      <c r="C430" s="52" t="s">
        <v>115</v>
      </c>
      <c r="D430" s="52">
        <v>17111</v>
      </c>
      <c r="E430" s="52">
        <v>23923</v>
      </c>
      <c r="F430" s="52">
        <v>12</v>
      </c>
      <c r="G430" s="52" t="s">
        <v>118</v>
      </c>
      <c r="H430" s="52">
        <v>23550</v>
      </c>
      <c r="I430" s="52" t="s">
        <v>91</v>
      </c>
      <c r="J430" s="52" t="s">
        <v>71</v>
      </c>
      <c r="K430" s="52">
        <v>73.3</v>
      </c>
      <c r="L430" s="52">
        <v>3.3000000000000003E-5</v>
      </c>
      <c r="M430" s="52">
        <v>1</v>
      </c>
      <c r="N430" s="52"/>
      <c r="O430" s="52">
        <v>0</v>
      </c>
      <c r="P430" s="52">
        <v>0</v>
      </c>
      <c r="Q430" s="52">
        <v>21</v>
      </c>
      <c r="R430" s="52"/>
      <c r="S430" s="52">
        <v>0</v>
      </c>
      <c r="T430" s="52">
        <v>0</v>
      </c>
      <c r="U430" s="52">
        <v>310</v>
      </c>
      <c r="V430" s="52">
        <f t="shared" si="13"/>
        <v>56.965095000000005</v>
      </c>
      <c r="W430" s="52">
        <f t="shared" si="14"/>
        <v>56.965095000000005</v>
      </c>
      <c r="X430" s="52">
        <v>0</v>
      </c>
      <c r="Y430" s="52">
        <v>0</v>
      </c>
    </row>
    <row r="431" spans="1:25" x14ac:dyDescent="0.25">
      <c r="A431" s="52">
        <v>2008</v>
      </c>
      <c r="B431" s="52" t="s">
        <v>106</v>
      </c>
      <c r="C431" s="52" t="s">
        <v>115</v>
      </c>
      <c r="D431" s="52">
        <v>17111</v>
      </c>
      <c r="E431" s="52">
        <v>23923</v>
      </c>
      <c r="F431" s="52">
        <v>12</v>
      </c>
      <c r="G431" s="52" t="s">
        <v>118</v>
      </c>
      <c r="H431" s="52">
        <v>34854</v>
      </c>
      <c r="I431" s="52" t="s">
        <v>91</v>
      </c>
      <c r="J431" s="52" t="s">
        <v>71</v>
      </c>
      <c r="K431" s="52">
        <v>73.3</v>
      </c>
      <c r="L431" s="52">
        <v>3.3000000000000003E-5</v>
      </c>
      <c r="M431" s="52">
        <v>1</v>
      </c>
      <c r="N431" s="52"/>
      <c r="O431" s="52">
        <v>0</v>
      </c>
      <c r="P431" s="52">
        <v>0</v>
      </c>
      <c r="Q431" s="52">
        <v>21</v>
      </c>
      <c r="R431" s="52"/>
      <c r="S431" s="52">
        <v>0</v>
      </c>
      <c r="T431" s="52">
        <v>0</v>
      </c>
      <c r="U431" s="52">
        <v>310</v>
      </c>
      <c r="V431" s="52">
        <f t="shared" si="13"/>
        <v>84.308340599999994</v>
      </c>
      <c r="W431" s="52">
        <f t="shared" si="14"/>
        <v>84.308340599999994</v>
      </c>
      <c r="X431" s="52">
        <v>0</v>
      </c>
      <c r="Y431" s="52">
        <v>0</v>
      </c>
    </row>
    <row r="432" spans="1:25" x14ac:dyDescent="0.25">
      <c r="A432" s="52">
        <v>2008</v>
      </c>
      <c r="B432" s="52" t="s">
        <v>106</v>
      </c>
      <c r="C432" s="52" t="s">
        <v>115</v>
      </c>
      <c r="D432" s="52">
        <v>17111</v>
      </c>
      <c r="E432" s="52">
        <v>23923</v>
      </c>
      <c r="F432" s="52">
        <v>12</v>
      </c>
      <c r="G432" s="52" t="s">
        <v>118</v>
      </c>
      <c r="H432" s="52">
        <v>16014</v>
      </c>
      <c r="I432" s="52" t="s">
        <v>91</v>
      </c>
      <c r="J432" s="52" t="s">
        <v>71</v>
      </c>
      <c r="K432" s="52">
        <v>73.3</v>
      </c>
      <c r="L432" s="52">
        <v>3.3000000000000003E-5</v>
      </c>
      <c r="M432" s="52">
        <v>1</v>
      </c>
      <c r="N432" s="52"/>
      <c r="O432" s="52">
        <v>0</v>
      </c>
      <c r="P432" s="52">
        <v>0</v>
      </c>
      <c r="Q432" s="52">
        <v>21</v>
      </c>
      <c r="R432" s="52"/>
      <c r="S432" s="52">
        <v>0</v>
      </c>
      <c r="T432" s="52">
        <v>0</v>
      </c>
      <c r="U432" s="52">
        <v>310</v>
      </c>
      <c r="V432" s="52">
        <f t="shared" si="13"/>
        <v>38.736264599999998</v>
      </c>
      <c r="W432" s="52">
        <f t="shared" si="14"/>
        <v>38.736264599999998</v>
      </c>
      <c r="X432" s="52">
        <v>0</v>
      </c>
      <c r="Y432" s="52">
        <v>0</v>
      </c>
    </row>
    <row r="433" spans="1:25" x14ac:dyDescent="0.25">
      <c r="A433" s="52">
        <v>2008</v>
      </c>
      <c r="B433" s="52" t="s">
        <v>106</v>
      </c>
      <c r="C433" s="52" t="s">
        <v>115</v>
      </c>
      <c r="D433" s="52">
        <v>17114</v>
      </c>
      <c r="E433" s="52">
        <v>23903</v>
      </c>
      <c r="F433" s="52">
        <v>12</v>
      </c>
      <c r="G433" s="52" t="s">
        <v>118</v>
      </c>
      <c r="H433" s="52">
        <v>106748</v>
      </c>
      <c r="I433" s="52" t="s">
        <v>91</v>
      </c>
      <c r="J433" s="52" t="s">
        <v>71</v>
      </c>
      <c r="K433" s="52">
        <v>73.3</v>
      </c>
      <c r="L433" s="52">
        <v>3.3000000000000003E-5</v>
      </c>
      <c r="M433" s="52">
        <v>1</v>
      </c>
      <c r="N433" s="52"/>
      <c r="O433" s="52">
        <v>0</v>
      </c>
      <c r="P433" s="52">
        <v>0</v>
      </c>
      <c r="Q433" s="52">
        <v>21</v>
      </c>
      <c r="R433" s="52"/>
      <c r="S433" s="52">
        <v>0</v>
      </c>
      <c r="T433" s="52">
        <v>0</v>
      </c>
      <c r="U433" s="52">
        <v>310</v>
      </c>
      <c r="V433" s="52">
        <f t="shared" si="13"/>
        <v>258.21273719999999</v>
      </c>
      <c r="W433" s="52">
        <f t="shared" si="14"/>
        <v>258.21273719999999</v>
      </c>
      <c r="X433" s="52">
        <v>0</v>
      </c>
      <c r="Y433" s="52">
        <v>0</v>
      </c>
    </row>
    <row r="434" spans="1:25" x14ac:dyDescent="0.25">
      <c r="A434" s="52">
        <v>2008</v>
      </c>
      <c r="B434" s="52" t="s">
        <v>106</v>
      </c>
      <c r="C434" s="52" t="s">
        <v>115</v>
      </c>
      <c r="D434" s="52">
        <v>17114</v>
      </c>
      <c r="E434" s="52">
        <v>23903</v>
      </c>
      <c r="F434" s="52">
        <v>12</v>
      </c>
      <c r="G434" s="52" t="s">
        <v>118</v>
      </c>
      <c r="H434" s="52">
        <v>95260</v>
      </c>
      <c r="I434" s="52" t="s">
        <v>91</v>
      </c>
      <c r="J434" s="52" t="s">
        <v>71</v>
      </c>
      <c r="K434" s="52">
        <v>73.3</v>
      </c>
      <c r="L434" s="52">
        <v>3.3000000000000003E-5</v>
      </c>
      <c r="M434" s="52">
        <v>1</v>
      </c>
      <c r="N434" s="52"/>
      <c r="O434" s="52">
        <v>0</v>
      </c>
      <c r="P434" s="52">
        <v>0</v>
      </c>
      <c r="Q434" s="52">
        <v>21</v>
      </c>
      <c r="R434" s="52"/>
      <c r="S434" s="52">
        <v>0</v>
      </c>
      <c r="T434" s="52">
        <v>0</v>
      </c>
      <c r="U434" s="52">
        <v>310</v>
      </c>
      <c r="V434" s="52">
        <f t="shared" si="13"/>
        <v>230.42441400000001</v>
      </c>
      <c r="W434" s="52">
        <f t="shared" si="14"/>
        <v>230.42441400000001</v>
      </c>
      <c r="X434" s="52">
        <v>0</v>
      </c>
      <c r="Y434" s="52">
        <v>0</v>
      </c>
    </row>
    <row r="435" spans="1:25" x14ac:dyDescent="0.25">
      <c r="A435" s="52">
        <v>2008</v>
      </c>
      <c r="B435" s="52" t="s">
        <v>106</v>
      </c>
      <c r="C435" s="52" t="s">
        <v>115</v>
      </c>
      <c r="D435" s="52">
        <v>17114</v>
      </c>
      <c r="E435" s="52">
        <v>23903</v>
      </c>
      <c r="F435" s="52">
        <v>12</v>
      </c>
      <c r="G435" s="52" t="s">
        <v>118</v>
      </c>
      <c r="H435" s="52">
        <v>29225</v>
      </c>
      <c r="I435" s="52" t="s">
        <v>91</v>
      </c>
      <c r="J435" s="52" t="s">
        <v>71</v>
      </c>
      <c r="K435" s="52">
        <v>73.3</v>
      </c>
      <c r="L435" s="52">
        <v>3.3000000000000003E-5</v>
      </c>
      <c r="M435" s="52">
        <v>1</v>
      </c>
      <c r="N435" s="52"/>
      <c r="O435" s="52">
        <v>0</v>
      </c>
      <c r="P435" s="52">
        <v>0</v>
      </c>
      <c r="Q435" s="52">
        <v>21</v>
      </c>
      <c r="R435" s="52"/>
      <c r="S435" s="52">
        <v>0</v>
      </c>
      <c r="T435" s="52">
        <v>0</v>
      </c>
      <c r="U435" s="52">
        <v>310</v>
      </c>
      <c r="V435" s="52">
        <f t="shared" si="13"/>
        <v>70.692352499999998</v>
      </c>
      <c r="W435" s="52">
        <f t="shared" si="14"/>
        <v>70.692352499999998</v>
      </c>
      <c r="X435" s="52">
        <v>0</v>
      </c>
      <c r="Y435" s="52">
        <v>0</v>
      </c>
    </row>
    <row r="436" spans="1:25" x14ac:dyDescent="0.25">
      <c r="A436" s="52">
        <v>2008</v>
      </c>
      <c r="B436" s="52" t="s">
        <v>106</v>
      </c>
      <c r="C436" s="52" t="s">
        <v>115</v>
      </c>
      <c r="D436" s="52">
        <v>17114</v>
      </c>
      <c r="E436" s="52">
        <v>23911</v>
      </c>
      <c r="F436" s="52">
        <v>12</v>
      </c>
      <c r="G436" s="52" t="s">
        <v>118</v>
      </c>
      <c r="H436" s="52">
        <v>1122809.2652</v>
      </c>
      <c r="I436" s="52" t="s">
        <v>91</v>
      </c>
      <c r="J436" s="52" t="s">
        <v>71</v>
      </c>
      <c r="K436" s="52">
        <v>73.3</v>
      </c>
      <c r="L436" s="52">
        <v>3.3000000000000003E-5</v>
      </c>
      <c r="M436" s="52">
        <v>1</v>
      </c>
      <c r="N436" s="52"/>
      <c r="O436" s="52">
        <v>0</v>
      </c>
      <c r="P436" s="52">
        <v>0</v>
      </c>
      <c r="Q436" s="52">
        <v>21</v>
      </c>
      <c r="R436" s="52"/>
      <c r="S436" s="52">
        <v>0</v>
      </c>
      <c r="T436" s="52">
        <v>0</v>
      </c>
      <c r="U436" s="52">
        <v>310</v>
      </c>
      <c r="V436" s="52">
        <f t="shared" si="13"/>
        <v>2715.9633315922802</v>
      </c>
      <c r="W436" s="52">
        <f t="shared" si="14"/>
        <v>2715.9633315922802</v>
      </c>
      <c r="X436" s="52">
        <v>0</v>
      </c>
      <c r="Y436" s="52">
        <v>0</v>
      </c>
    </row>
    <row r="437" spans="1:25" x14ac:dyDescent="0.25">
      <c r="A437" s="52">
        <v>2008</v>
      </c>
      <c r="B437" s="52" t="s">
        <v>106</v>
      </c>
      <c r="C437" s="52" t="s">
        <v>115</v>
      </c>
      <c r="D437" s="52">
        <v>17114</v>
      </c>
      <c r="E437" s="52">
        <v>23922</v>
      </c>
      <c r="F437" s="52">
        <v>12</v>
      </c>
      <c r="G437" s="52" t="s">
        <v>118</v>
      </c>
      <c r="H437" s="52">
        <v>208695.68419999999</v>
      </c>
      <c r="I437" s="52" t="s">
        <v>91</v>
      </c>
      <c r="J437" s="52" t="s">
        <v>71</v>
      </c>
      <c r="K437" s="52">
        <v>73.3</v>
      </c>
      <c r="L437" s="52">
        <v>3.3000000000000003E-5</v>
      </c>
      <c r="M437" s="52">
        <v>1</v>
      </c>
      <c r="N437" s="52"/>
      <c r="O437" s="52">
        <v>0</v>
      </c>
      <c r="P437" s="52">
        <v>0</v>
      </c>
      <c r="Q437" s="52">
        <v>21</v>
      </c>
      <c r="R437" s="52"/>
      <c r="S437" s="52">
        <v>0</v>
      </c>
      <c r="T437" s="52">
        <v>0</v>
      </c>
      <c r="U437" s="52">
        <v>310</v>
      </c>
      <c r="V437" s="52">
        <f t="shared" si="13"/>
        <v>504.81399051137998</v>
      </c>
      <c r="W437" s="52">
        <f t="shared" si="14"/>
        <v>504.81399051137998</v>
      </c>
      <c r="X437" s="52">
        <v>0</v>
      </c>
      <c r="Y437" s="52">
        <v>0</v>
      </c>
    </row>
    <row r="438" spans="1:25" x14ac:dyDescent="0.25">
      <c r="A438" s="52">
        <v>2008</v>
      </c>
      <c r="B438" s="52" t="s">
        <v>106</v>
      </c>
      <c r="C438" s="52" t="s">
        <v>115</v>
      </c>
      <c r="D438" s="52">
        <v>17114</v>
      </c>
      <c r="E438" s="52">
        <v>23922</v>
      </c>
      <c r="F438" s="52">
        <v>12</v>
      </c>
      <c r="G438" s="52" t="s">
        <v>118</v>
      </c>
      <c r="H438" s="52">
        <v>43200</v>
      </c>
      <c r="I438" s="52" t="s">
        <v>91</v>
      </c>
      <c r="J438" s="52" t="s">
        <v>71</v>
      </c>
      <c r="K438" s="52">
        <v>73.3</v>
      </c>
      <c r="L438" s="52">
        <v>3.3000000000000003E-5</v>
      </c>
      <c r="M438" s="52">
        <v>1</v>
      </c>
      <c r="N438" s="52"/>
      <c r="O438" s="52">
        <v>0</v>
      </c>
      <c r="P438" s="52">
        <v>0</v>
      </c>
      <c r="Q438" s="52">
        <v>21</v>
      </c>
      <c r="R438" s="52"/>
      <c r="S438" s="52">
        <v>0</v>
      </c>
      <c r="T438" s="52">
        <v>0</v>
      </c>
      <c r="U438" s="52">
        <v>310</v>
      </c>
      <c r="V438" s="52">
        <f t="shared" si="13"/>
        <v>104.49648000000001</v>
      </c>
      <c r="W438" s="52">
        <f t="shared" si="14"/>
        <v>104.49648000000001</v>
      </c>
      <c r="X438" s="52">
        <v>0</v>
      </c>
      <c r="Y438" s="52">
        <v>0</v>
      </c>
    </row>
    <row r="439" spans="1:25" x14ac:dyDescent="0.25">
      <c r="A439" s="52">
        <v>2008</v>
      </c>
      <c r="B439" s="52" t="s">
        <v>106</v>
      </c>
      <c r="C439" s="52" t="s">
        <v>115</v>
      </c>
      <c r="D439" s="52">
        <v>17114</v>
      </c>
      <c r="E439" s="52">
        <v>23922</v>
      </c>
      <c r="F439" s="52">
        <v>12</v>
      </c>
      <c r="G439" s="52" t="s">
        <v>118</v>
      </c>
      <c r="H439" s="52">
        <v>466190.51539999997</v>
      </c>
      <c r="I439" s="52" t="s">
        <v>91</v>
      </c>
      <c r="J439" s="52" t="s">
        <v>71</v>
      </c>
      <c r="K439" s="52">
        <v>73.3</v>
      </c>
      <c r="L439" s="52">
        <v>3.3000000000000003E-5</v>
      </c>
      <c r="M439" s="52">
        <v>1</v>
      </c>
      <c r="N439" s="52"/>
      <c r="O439" s="52">
        <v>0</v>
      </c>
      <c r="P439" s="52">
        <v>0</v>
      </c>
      <c r="Q439" s="52">
        <v>21</v>
      </c>
      <c r="R439" s="52"/>
      <c r="S439" s="52">
        <v>0</v>
      </c>
      <c r="T439" s="52">
        <v>0</v>
      </c>
      <c r="U439" s="52">
        <v>310</v>
      </c>
      <c r="V439" s="52">
        <f t="shared" si="13"/>
        <v>1127.6682377010598</v>
      </c>
      <c r="W439" s="52">
        <f t="shared" si="14"/>
        <v>1127.6682377010598</v>
      </c>
      <c r="X439" s="52">
        <v>0</v>
      </c>
      <c r="Y439" s="52">
        <v>0</v>
      </c>
    </row>
    <row r="440" spans="1:25" x14ac:dyDescent="0.25">
      <c r="A440" s="52">
        <v>2008</v>
      </c>
      <c r="B440" s="52" t="s">
        <v>106</v>
      </c>
      <c r="C440" s="52" t="s">
        <v>115</v>
      </c>
      <c r="D440" s="52">
        <v>17114</v>
      </c>
      <c r="E440" s="52">
        <v>23922</v>
      </c>
      <c r="F440" s="52">
        <v>12</v>
      </c>
      <c r="G440" s="52" t="s">
        <v>118</v>
      </c>
      <c r="H440" s="52">
        <v>172004.03850000002</v>
      </c>
      <c r="I440" s="52" t="s">
        <v>91</v>
      </c>
      <c r="J440" s="52" t="s">
        <v>71</v>
      </c>
      <c r="K440" s="52">
        <v>73.3</v>
      </c>
      <c r="L440" s="52">
        <v>3.3000000000000003E-5</v>
      </c>
      <c r="M440" s="52">
        <v>1</v>
      </c>
      <c r="N440" s="52"/>
      <c r="O440" s="52">
        <v>0</v>
      </c>
      <c r="P440" s="52">
        <v>0</v>
      </c>
      <c r="Q440" s="52">
        <v>21</v>
      </c>
      <c r="R440" s="52"/>
      <c r="S440" s="52">
        <v>0</v>
      </c>
      <c r="T440" s="52">
        <v>0</v>
      </c>
      <c r="U440" s="52">
        <v>310</v>
      </c>
      <c r="V440" s="52">
        <f t="shared" si="13"/>
        <v>416.06056872765004</v>
      </c>
      <c r="W440" s="52">
        <f t="shared" si="14"/>
        <v>416.06056872765004</v>
      </c>
      <c r="X440" s="52">
        <v>0</v>
      </c>
      <c r="Y440" s="52">
        <v>0</v>
      </c>
    </row>
    <row r="441" spans="1:25" x14ac:dyDescent="0.25">
      <c r="A441" s="52">
        <v>2008</v>
      </c>
      <c r="B441" s="52" t="s">
        <v>106</v>
      </c>
      <c r="C441" s="52" t="s">
        <v>115</v>
      </c>
      <c r="D441" s="52">
        <v>17114</v>
      </c>
      <c r="E441" s="52">
        <v>23922</v>
      </c>
      <c r="F441" s="52">
        <v>12</v>
      </c>
      <c r="G441" s="52" t="s">
        <v>118</v>
      </c>
      <c r="H441" s="52">
        <v>276885.8455</v>
      </c>
      <c r="I441" s="52" t="s">
        <v>91</v>
      </c>
      <c r="J441" s="52" t="s">
        <v>71</v>
      </c>
      <c r="K441" s="52">
        <v>73.3</v>
      </c>
      <c r="L441" s="52">
        <v>3.3000000000000003E-5</v>
      </c>
      <c r="M441" s="52">
        <v>1</v>
      </c>
      <c r="N441" s="52"/>
      <c r="O441" s="52">
        <v>0</v>
      </c>
      <c r="P441" s="52">
        <v>0</v>
      </c>
      <c r="Q441" s="52">
        <v>21</v>
      </c>
      <c r="R441" s="52"/>
      <c r="S441" s="52">
        <v>0</v>
      </c>
      <c r="T441" s="52">
        <v>0</v>
      </c>
      <c r="U441" s="52">
        <v>310</v>
      </c>
      <c r="V441" s="52">
        <f t="shared" si="13"/>
        <v>669.7591716799501</v>
      </c>
      <c r="W441" s="52">
        <f t="shared" si="14"/>
        <v>669.7591716799501</v>
      </c>
      <c r="X441" s="52">
        <v>0</v>
      </c>
      <c r="Y441" s="52">
        <v>0</v>
      </c>
    </row>
    <row r="442" spans="1:25" x14ac:dyDescent="0.25">
      <c r="A442" s="52">
        <v>2008</v>
      </c>
      <c r="B442" s="52" t="s">
        <v>106</v>
      </c>
      <c r="C442" s="52" t="s">
        <v>115</v>
      </c>
      <c r="D442" s="52">
        <v>17114</v>
      </c>
      <c r="E442" s="52">
        <v>23922</v>
      </c>
      <c r="F442" s="52">
        <v>12</v>
      </c>
      <c r="G442" s="52" t="s">
        <v>118</v>
      </c>
      <c r="H442" s="52">
        <v>487862.82549999998</v>
      </c>
      <c r="I442" s="52" t="s">
        <v>91</v>
      </c>
      <c r="J442" s="52" t="s">
        <v>71</v>
      </c>
      <c r="K442" s="52">
        <v>73.3</v>
      </c>
      <c r="L442" s="52">
        <v>3.3000000000000003E-5</v>
      </c>
      <c r="M442" s="52">
        <v>1</v>
      </c>
      <c r="N442" s="52"/>
      <c r="O442" s="52">
        <v>0</v>
      </c>
      <c r="P442" s="52">
        <v>0</v>
      </c>
      <c r="Q442" s="52">
        <v>21</v>
      </c>
      <c r="R442" s="52"/>
      <c r="S442" s="52">
        <v>0</v>
      </c>
      <c r="T442" s="52">
        <v>0</v>
      </c>
      <c r="U442" s="52">
        <v>310</v>
      </c>
      <c r="V442" s="52">
        <f t="shared" si="13"/>
        <v>1180.09138860195</v>
      </c>
      <c r="W442" s="52">
        <f t="shared" si="14"/>
        <v>1180.09138860195</v>
      </c>
      <c r="X442" s="52">
        <v>0</v>
      </c>
      <c r="Y442" s="52">
        <v>0</v>
      </c>
    </row>
    <row r="443" spans="1:25" x14ac:dyDescent="0.25">
      <c r="A443" s="52">
        <v>2008</v>
      </c>
      <c r="B443" s="52" t="s">
        <v>106</v>
      </c>
      <c r="C443" s="52" t="s">
        <v>115</v>
      </c>
      <c r="D443" s="52">
        <v>17114</v>
      </c>
      <c r="E443" s="52">
        <v>23922</v>
      </c>
      <c r="F443" s="52">
        <v>12</v>
      </c>
      <c r="G443" s="52" t="s">
        <v>118</v>
      </c>
      <c r="H443" s="52">
        <v>719980</v>
      </c>
      <c r="I443" s="52" t="s">
        <v>91</v>
      </c>
      <c r="J443" s="52" t="s">
        <v>71</v>
      </c>
      <c r="K443" s="52">
        <v>73.3</v>
      </c>
      <c r="L443" s="52">
        <v>3.3000000000000003E-5</v>
      </c>
      <c r="M443" s="52">
        <v>1</v>
      </c>
      <c r="N443" s="52"/>
      <c r="O443" s="52">
        <v>0</v>
      </c>
      <c r="P443" s="52">
        <v>0</v>
      </c>
      <c r="Q443" s="52">
        <v>21</v>
      </c>
      <c r="R443" s="52"/>
      <c r="S443" s="52">
        <v>0</v>
      </c>
      <c r="T443" s="52">
        <v>0</v>
      </c>
      <c r="U443" s="52">
        <v>310</v>
      </c>
      <c r="V443" s="52">
        <f t="shared" si="13"/>
        <v>1741.5596220000002</v>
      </c>
      <c r="W443" s="52">
        <f t="shared" si="14"/>
        <v>1741.5596220000002</v>
      </c>
      <c r="X443" s="52">
        <v>0</v>
      </c>
      <c r="Y443" s="52">
        <v>0</v>
      </c>
    </row>
    <row r="444" spans="1:25" x14ac:dyDescent="0.25">
      <c r="A444" s="52">
        <v>2008</v>
      </c>
      <c r="B444" s="52" t="s">
        <v>106</v>
      </c>
      <c r="C444" s="52" t="s">
        <v>115</v>
      </c>
      <c r="D444" s="52">
        <v>17119</v>
      </c>
      <c r="E444" s="52">
        <v>23922</v>
      </c>
      <c r="F444" s="52">
        <v>12</v>
      </c>
      <c r="G444" s="52" t="s">
        <v>118</v>
      </c>
      <c r="H444" s="52">
        <v>2370</v>
      </c>
      <c r="I444" s="52" t="s">
        <v>91</v>
      </c>
      <c r="J444" s="52" t="s">
        <v>71</v>
      </c>
      <c r="K444" s="52">
        <v>73.3</v>
      </c>
      <c r="L444" s="52">
        <v>3.3000000000000003E-5</v>
      </c>
      <c r="M444" s="52">
        <v>1</v>
      </c>
      <c r="N444" s="52"/>
      <c r="O444" s="52">
        <v>0</v>
      </c>
      <c r="P444" s="52">
        <v>0</v>
      </c>
      <c r="Q444" s="52">
        <v>21</v>
      </c>
      <c r="R444" s="52"/>
      <c r="S444" s="52">
        <v>0</v>
      </c>
      <c r="T444" s="52">
        <v>0</v>
      </c>
      <c r="U444" s="52">
        <v>310</v>
      </c>
      <c r="V444" s="52">
        <f t="shared" si="13"/>
        <v>5.732793</v>
      </c>
      <c r="W444" s="52">
        <f t="shared" si="14"/>
        <v>5.732793</v>
      </c>
      <c r="X444" s="52">
        <v>0</v>
      </c>
      <c r="Y444" s="52">
        <v>0</v>
      </c>
    </row>
    <row r="445" spans="1:25" x14ac:dyDescent="0.25">
      <c r="A445" s="52">
        <v>2008</v>
      </c>
      <c r="B445" s="52" t="s">
        <v>106</v>
      </c>
      <c r="C445" s="52" t="s">
        <v>115</v>
      </c>
      <c r="D445" s="52">
        <v>17119</v>
      </c>
      <c r="E445" s="52">
        <v>23923</v>
      </c>
      <c r="F445" s="52">
        <v>12</v>
      </c>
      <c r="G445" s="52" t="s">
        <v>118</v>
      </c>
      <c r="H445" s="52">
        <v>600943.65749999997</v>
      </c>
      <c r="I445" s="52" t="s">
        <v>91</v>
      </c>
      <c r="J445" s="52" t="s">
        <v>71</v>
      </c>
      <c r="K445" s="52">
        <v>73.3</v>
      </c>
      <c r="L445" s="52">
        <v>3.3000000000000003E-5</v>
      </c>
      <c r="M445" s="52">
        <v>1</v>
      </c>
      <c r="N445" s="52"/>
      <c r="O445" s="52">
        <v>0</v>
      </c>
      <c r="P445" s="52">
        <v>0</v>
      </c>
      <c r="Q445" s="52">
        <v>21</v>
      </c>
      <c r="R445" s="52"/>
      <c r="S445" s="52">
        <v>0</v>
      </c>
      <c r="T445" s="52">
        <v>0</v>
      </c>
      <c r="U445" s="52">
        <v>310</v>
      </c>
      <c r="V445" s="52">
        <f t="shared" si="13"/>
        <v>1453.6226131267499</v>
      </c>
      <c r="W445" s="52">
        <f t="shared" si="14"/>
        <v>1453.6226131267499</v>
      </c>
      <c r="X445" s="52">
        <v>0</v>
      </c>
      <c r="Y445" s="52">
        <v>0</v>
      </c>
    </row>
    <row r="446" spans="1:25" x14ac:dyDescent="0.25">
      <c r="A446" s="52">
        <v>2008</v>
      </c>
      <c r="B446" s="52" t="s">
        <v>106</v>
      </c>
      <c r="C446" s="52" t="s">
        <v>115</v>
      </c>
      <c r="D446" s="52">
        <v>17124</v>
      </c>
      <c r="E446" s="52">
        <v>23901</v>
      </c>
      <c r="F446" s="52">
        <v>27</v>
      </c>
      <c r="G446" s="52" t="s">
        <v>120</v>
      </c>
      <c r="H446" s="52">
        <v>42.725000000000001</v>
      </c>
      <c r="I446" s="52" t="s">
        <v>91</v>
      </c>
      <c r="J446" s="52" t="s">
        <v>71</v>
      </c>
      <c r="K446" s="52">
        <v>73.3</v>
      </c>
      <c r="L446" s="52">
        <v>3.3000000000000003E-5</v>
      </c>
      <c r="M446" s="52">
        <v>1</v>
      </c>
      <c r="N446" s="52"/>
      <c r="O446" s="52">
        <v>0</v>
      </c>
      <c r="P446" s="52">
        <v>0</v>
      </c>
      <c r="Q446" s="52">
        <v>21</v>
      </c>
      <c r="R446" s="52"/>
      <c r="S446" s="52">
        <v>0</v>
      </c>
      <c r="T446" s="52">
        <v>0</v>
      </c>
      <c r="U446" s="52">
        <v>310</v>
      </c>
      <c r="V446" s="52">
        <f t="shared" si="13"/>
        <v>0.10334750250000001</v>
      </c>
      <c r="W446" s="52">
        <f t="shared" si="14"/>
        <v>0.10334750250000001</v>
      </c>
      <c r="X446" s="52">
        <v>0</v>
      </c>
      <c r="Y446" s="52">
        <v>0</v>
      </c>
    </row>
    <row r="447" spans="1:25" x14ac:dyDescent="0.25">
      <c r="A447" s="52">
        <v>2008</v>
      </c>
      <c r="B447" s="52" t="s">
        <v>106</v>
      </c>
      <c r="C447" s="52" t="s">
        <v>115</v>
      </c>
      <c r="D447" s="52">
        <v>20211</v>
      </c>
      <c r="E447" s="52">
        <v>23922</v>
      </c>
      <c r="F447" s="52">
        <v>12</v>
      </c>
      <c r="G447" s="52" t="s">
        <v>118</v>
      </c>
      <c r="H447" s="52">
        <v>2551.5</v>
      </c>
      <c r="I447" s="52" t="s">
        <v>91</v>
      </c>
      <c r="J447" s="52" t="s">
        <v>71</v>
      </c>
      <c r="K447" s="52">
        <v>73.3</v>
      </c>
      <c r="L447" s="52">
        <v>3.3000000000000003E-5</v>
      </c>
      <c r="M447" s="52">
        <v>1</v>
      </c>
      <c r="N447" s="52"/>
      <c r="O447" s="52">
        <v>0</v>
      </c>
      <c r="P447" s="52">
        <v>0</v>
      </c>
      <c r="Q447" s="52">
        <v>21</v>
      </c>
      <c r="R447" s="52"/>
      <c r="S447" s="52">
        <v>0</v>
      </c>
      <c r="T447" s="52">
        <v>0</v>
      </c>
      <c r="U447" s="52">
        <v>310</v>
      </c>
      <c r="V447" s="52">
        <f t="shared" si="13"/>
        <v>6.1718233499999995</v>
      </c>
      <c r="W447" s="52">
        <f t="shared" si="14"/>
        <v>6.1718233499999995</v>
      </c>
      <c r="X447" s="52">
        <v>0</v>
      </c>
      <c r="Y447" s="52">
        <v>0</v>
      </c>
    </row>
    <row r="448" spans="1:25" x14ac:dyDescent="0.25">
      <c r="A448" s="52">
        <v>2008</v>
      </c>
      <c r="B448" s="52" t="s">
        <v>106</v>
      </c>
      <c r="C448" s="52" t="s">
        <v>115</v>
      </c>
      <c r="D448" s="52">
        <v>20292</v>
      </c>
      <c r="E448" s="52">
        <v>23924</v>
      </c>
      <c r="F448" s="52">
        <v>12</v>
      </c>
      <c r="G448" s="52" t="s">
        <v>118</v>
      </c>
      <c r="H448" s="52">
        <v>23442</v>
      </c>
      <c r="I448" s="52" t="s">
        <v>91</v>
      </c>
      <c r="J448" s="52" t="s">
        <v>71</v>
      </c>
      <c r="K448" s="52">
        <v>73.3</v>
      </c>
      <c r="L448" s="52">
        <v>3.3000000000000003E-5</v>
      </c>
      <c r="M448" s="52">
        <v>1</v>
      </c>
      <c r="N448" s="52"/>
      <c r="O448" s="52">
        <v>0</v>
      </c>
      <c r="P448" s="52">
        <v>0</v>
      </c>
      <c r="Q448" s="52">
        <v>21</v>
      </c>
      <c r="R448" s="52"/>
      <c r="S448" s="52">
        <v>0</v>
      </c>
      <c r="T448" s="52">
        <v>0</v>
      </c>
      <c r="U448" s="52">
        <v>310</v>
      </c>
      <c r="V448" s="52">
        <f t="shared" si="13"/>
        <v>56.703853799999997</v>
      </c>
      <c r="W448" s="52">
        <f t="shared" si="14"/>
        <v>56.703853799999997</v>
      </c>
      <c r="X448" s="52">
        <v>0</v>
      </c>
      <c r="Y448" s="52">
        <v>0</v>
      </c>
    </row>
    <row r="449" spans="1:25" x14ac:dyDescent="0.25">
      <c r="A449" s="52">
        <v>2008</v>
      </c>
      <c r="B449" s="52" t="s">
        <v>106</v>
      </c>
      <c r="C449" s="52" t="s">
        <v>115</v>
      </c>
      <c r="D449" s="52">
        <v>21099</v>
      </c>
      <c r="E449" s="52">
        <v>23903</v>
      </c>
      <c r="F449" s="52">
        <v>12</v>
      </c>
      <c r="G449" s="52" t="s">
        <v>118</v>
      </c>
      <c r="H449" s="52">
        <v>173723</v>
      </c>
      <c r="I449" s="52" t="s">
        <v>91</v>
      </c>
      <c r="J449" s="52" t="s">
        <v>71</v>
      </c>
      <c r="K449" s="52">
        <v>73.3</v>
      </c>
      <c r="L449" s="52">
        <v>3.3000000000000003E-5</v>
      </c>
      <c r="M449" s="52">
        <v>1</v>
      </c>
      <c r="N449" s="52"/>
      <c r="O449" s="52">
        <v>0</v>
      </c>
      <c r="P449" s="52">
        <v>0</v>
      </c>
      <c r="Q449" s="52">
        <v>21</v>
      </c>
      <c r="R449" s="52"/>
      <c r="S449" s="52">
        <v>0</v>
      </c>
      <c r="T449" s="52">
        <v>0</v>
      </c>
      <c r="U449" s="52">
        <v>310</v>
      </c>
      <c r="V449" s="52">
        <f t="shared" si="13"/>
        <v>420.21856470000006</v>
      </c>
      <c r="W449" s="52">
        <f t="shared" si="14"/>
        <v>420.21856470000006</v>
      </c>
      <c r="X449" s="52">
        <v>0</v>
      </c>
      <c r="Y449" s="52">
        <v>0</v>
      </c>
    </row>
    <row r="450" spans="1:25" x14ac:dyDescent="0.25">
      <c r="A450" s="52">
        <v>2008</v>
      </c>
      <c r="B450" s="52" t="s">
        <v>106</v>
      </c>
      <c r="C450" s="52" t="s">
        <v>115</v>
      </c>
      <c r="D450" s="52">
        <v>21099</v>
      </c>
      <c r="E450" s="52">
        <v>23903</v>
      </c>
      <c r="F450" s="52">
        <v>12</v>
      </c>
      <c r="G450" s="52" t="s">
        <v>118</v>
      </c>
      <c r="H450" s="52">
        <v>117406</v>
      </c>
      <c r="I450" s="52" t="s">
        <v>91</v>
      </c>
      <c r="J450" s="52" t="s">
        <v>71</v>
      </c>
      <c r="K450" s="52">
        <v>73.3</v>
      </c>
      <c r="L450" s="52">
        <v>3.3000000000000003E-5</v>
      </c>
      <c r="M450" s="52">
        <v>1</v>
      </c>
      <c r="N450" s="52"/>
      <c r="O450" s="52">
        <v>0</v>
      </c>
      <c r="P450" s="52">
        <v>0</v>
      </c>
      <c r="Q450" s="52">
        <v>21</v>
      </c>
      <c r="R450" s="52"/>
      <c r="S450" s="52">
        <v>0</v>
      </c>
      <c r="T450" s="52">
        <v>0</v>
      </c>
      <c r="U450" s="52">
        <v>310</v>
      </c>
      <c r="V450" s="52">
        <f t="shared" si="13"/>
        <v>283.9933734</v>
      </c>
      <c r="W450" s="52">
        <f t="shared" si="14"/>
        <v>283.9933734</v>
      </c>
      <c r="X450" s="52">
        <v>0</v>
      </c>
      <c r="Y450" s="52">
        <v>0</v>
      </c>
    </row>
    <row r="451" spans="1:25" x14ac:dyDescent="0.25">
      <c r="A451" s="52">
        <v>2008</v>
      </c>
      <c r="B451" s="52" t="s">
        <v>106</v>
      </c>
      <c r="C451" s="52" t="s">
        <v>115</v>
      </c>
      <c r="D451" s="52">
        <v>21099</v>
      </c>
      <c r="E451" s="52">
        <v>23903</v>
      </c>
      <c r="F451" s="52">
        <v>12</v>
      </c>
      <c r="G451" s="52" t="s">
        <v>118</v>
      </c>
      <c r="H451" s="52">
        <v>212546</v>
      </c>
      <c r="I451" s="52" t="s">
        <v>91</v>
      </c>
      <c r="J451" s="52" t="s">
        <v>71</v>
      </c>
      <c r="K451" s="52">
        <v>73.3</v>
      </c>
      <c r="L451" s="52">
        <v>3.3000000000000003E-5</v>
      </c>
      <c r="M451" s="52">
        <v>1</v>
      </c>
      <c r="N451" s="52"/>
      <c r="O451" s="52">
        <v>0</v>
      </c>
      <c r="P451" s="52">
        <v>0</v>
      </c>
      <c r="Q451" s="52">
        <v>21</v>
      </c>
      <c r="R451" s="52"/>
      <c r="S451" s="52">
        <v>0</v>
      </c>
      <c r="T451" s="52">
        <v>0</v>
      </c>
      <c r="U451" s="52">
        <v>310</v>
      </c>
      <c r="V451" s="52">
        <f t="shared" ref="V451:V514" si="15">IF(F451=9,((H451*K451*L451*M451)+(H451*O451*P451*Q451)+(H451*S451*T451*U451))/1000, (H451*K451*L451*M451)+(H451*O451*P451*Q451)+(H451*S451*T451*U451))</f>
        <v>514.12751939999998</v>
      </c>
      <c r="W451" s="52">
        <f t="shared" ref="W451:W514" si="16">(V451-((O451*H451*P451*Q451)+(S451*H451*T451*U451)))/M451</f>
        <v>514.12751939999998</v>
      </c>
      <c r="X451" s="52">
        <v>0</v>
      </c>
      <c r="Y451" s="52">
        <v>0</v>
      </c>
    </row>
    <row r="452" spans="1:25" x14ac:dyDescent="0.25">
      <c r="A452" s="52">
        <v>2008</v>
      </c>
      <c r="B452" s="52" t="s">
        <v>106</v>
      </c>
      <c r="C452" s="52" t="s">
        <v>115</v>
      </c>
      <c r="D452" s="52">
        <v>22211</v>
      </c>
      <c r="E452" s="52">
        <v>23922</v>
      </c>
      <c r="F452" s="52">
        <v>12</v>
      </c>
      <c r="G452" s="52" t="s">
        <v>118</v>
      </c>
      <c r="H452" s="52">
        <v>3466</v>
      </c>
      <c r="I452" s="52" t="s">
        <v>91</v>
      </c>
      <c r="J452" s="52" t="s">
        <v>71</v>
      </c>
      <c r="K452" s="52">
        <v>73.3</v>
      </c>
      <c r="L452" s="52">
        <v>3.3000000000000003E-5</v>
      </c>
      <c r="M452" s="52">
        <v>1</v>
      </c>
      <c r="N452" s="52"/>
      <c r="O452" s="52">
        <v>0</v>
      </c>
      <c r="P452" s="52">
        <v>0</v>
      </c>
      <c r="Q452" s="52">
        <v>21</v>
      </c>
      <c r="R452" s="52"/>
      <c r="S452" s="52">
        <v>0</v>
      </c>
      <c r="T452" s="52">
        <v>0</v>
      </c>
      <c r="U452" s="52">
        <v>310</v>
      </c>
      <c r="V452" s="52">
        <f t="shared" si="15"/>
        <v>8.3839074</v>
      </c>
      <c r="W452" s="52">
        <f t="shared" si="16"/>
        <v>8.3839074</v>
      </c>
      <c r="X452" s="52">
        <v>0</v>
      </c>
      <c r="Y452" s="52">
        <v>0</v>
      </c>
    </row>
    <row r="453" spans="1:25" x14ac:dyDescent="0.25">
      <c r="A453" s="52">
        <v>2008</v>
      </c>
      <c r="B453" s="52" t="s">
        <v>106</v>
      </c>
      <c r="C453" s="52" t="s">
        <v>115</v>
      </c>
      <c r="D453" s="52">
        <v>23209</v>
      </c>
      <c r="E453" s="52">
        <v>23214</v>
      </c>
      <c r="F453" s="52">
        <v>9</v>
      </c>
      <c r="G453" s="52" t="s">
        <v>119</v>
      </c>
      <c r="H453" s="52">
        <v>175914</v>
      </c>
      <c r="I453" s="52" t="s">
        <v>91</v>
      </c>
      <c r="J453" s="52" t="s">
        <v>71</v>
      </c>
      <c r="K453" s="52">
        <v>73.3</v>
      </c>
      <c r="L453" s="52">
        <v>3.3000000000000003E-5</v>
      </c>
      <c r="M453" s="52">
        <v>1</v>
      </c>
      <c r="N453" s="52"/>
      <c r="O453" s="52">
        <v>0</v>
      </c>
      <c r="P453" s="52">
        <v>0</v>
      </c>
      <c r="Q453" s="52">
        <v>21</v>
      </c>
      <c r="R453" s="52"/>
      <c r="S453" s="52">
        <v>0</v>
      </c>
      <c r="T453" s="52">
        <v>0</v>
      </c>
      <c r="U453" s="52">
        <v>310</v>
      </c>
      <c r="V453" s="52">
        <f t="shared" si="15"/>
        <v>0.42551837460000003</v>
      </c>
      <c r="W453" s="52">
        <f t="shared" si="16"/>
        <v>0.42551837460000003</v>
      </c>
      <c r="X453" s="52">
        <v>0</v>
      </c>
      <c r="Y453" s="52">
        <v>0</v>
      </c>
    </row>
    <row r="454" spans="1:25" x14ac:dyDescent="0.25">
      <c r="A454" s="52">
        <v>2008</v>
      </c>
      <c r="B454" s="52" t="s">
        <v>106</v>
      </c>
      <c r="C454" s="52" t="s">
        <v>115</v>
      </c>
      <c r="D454" s="52">
        <v>23209</v>
      </c>
      <c r="E454" s="52">
        <v>23903</v>
      </c>
      <c r="F454" s="52">
        <v>12</v>
      </c>
      <c r="G454" s="52" t="s">
        <v>118</v>
      </c>
      <c r="H454" s="52">
        <v>31400000</v>
      </c>
      <c r="I454" s="52" t="s">
        <v>91</v>
      </c>
      <c r="J454" s="52" t="s">
        <v>71</v>
      </c>
      <c r="K454" s="52">
        <v>73.3</v>
      </c>
      <c r="L454" s="52">
        <v>3.3000000000000003E-5</v>
      </c>
      <c r="M454" s="52">
        <v>1</v>
      </c>
      <c r="N454" s="52"/>
      <c r="O454" s="52">
        <v>0</v>
      </c>
      <c r="P454" s="52">
        <v>0</v>
      </c>
      <c r="Q454" s="52">
        <v>21</v>
      </c>
      <c r="R454" s="52"/>
      <c r="S454" s="52">
        <v>0</v>
      </c>
      <c r="T454" s="52">
        <v>0</v>
      </c>
      <c r="U454" s="52">
        <v>310</v>
      </c>
      <c r="V454" s="52">
        <f t="shared" si="15"/>
        <v>75953.460000000006</v>
      </c>
      <c r="W454" s="52">
        <f t="shared" si="16"/>
        <v>75953.460000000006</v>
      </c>
      <c r="X454" s="52">
        <v>0</v>
      </c>
      <c r="Y454" s="52">
        <v>0</v>
      </c>
    </row>
    <row r="455" spans="1:25" x14ac:dyDescent="0.25">
      <c r="A455" s="52">
        <v>2008</v>
      </c>
      <c r="B455" s="52" t="s">
        <v>106</v>
      </c>
      <c r="C455" s="52" t="s">
        <v>115</v>
      </c>
      <c r="D455" s="52">
        <v>23209</v>
      </c>
      <c r="E455" s="52">
        <v>23903</v>
      </c>
      <c r="F455" s="52">
        <v>12</v>
      </c>
      <c r="G455" s="52" t="s">
        <v>118</v>
      </c>
      <c r="H455" s="52">
        <v>30800000</v>
      </c>
      <c r="I455" s="52" t="s">
        <v>91</v>
      </c>
      <c r="J455" s="52" t="s">
        <v>71</v>
      </c>
      <c r="K455" s="52">
        <v>73.3</v>
      </c>
      <c r="L455" s="52">
        <v>3.3000000000000003E-5</v>
      </c>
      <c r="M455" s="52">
        <v>1</v>
      </c>
      <c r="N455" s="52"/>
      <c r="O455" s="52">
        <v>0</v>
      </c>
      <c r="P455" s="52">
        <v>0</v>
      </c>
      <c r="Q455" s="52">
        <v>21</v>
      </c>
      <c r="R455" s="52"/>
      <c r="S455" s="52">
        <v>0</v>
      </c>
      <c r="T455" s="52">
        <v>0</v>
      </c>
      <c r="U455" s="52">
        <v>310</v>
      </c>
      <c r="V455" s="52">
        <f t="shared" si="15"/>
        <v>74502.12000000001</v>
      </c>
      <c r="W455" s="52">
        <f t="shared" si="16"/>
        <v>74502.12000000001</v>
      </c>
      <c r="X455" s="52">
        <v>0</v>
      </c>
      <c r="Y455" s="52">
        <v>0</v>
      </c>
    </row>
    <row r="456" spans="1:25" x14ac:dyDescent="0.25">
      <c r="A456" s="52">
        <v>2008</v>
      </c>
      <c r="B456" s="52" t="s">
        <v>106</v>
      </c>
      <c r="C456" s="52" t="s">
        <v>115</v>
      </c>
      <c r="D456" s="52">
        <v>23209</v>
      </c>
      <c r="E456" s="52">
        <v>23903</v>
      </c>
      <c r="F456" s="52">
        <v>12</v>
      </c>
      <c r="G456" s="52" t="s">
        <v>118</v>
      </c>
      <c r="H456" s="52">
        <v>253918.00000000003</v>
      </c>
      <c r="I456" s="52" t="s">
        <v>91</v>
      </c>
      <c r="J456" s="52" t="s">
        <v>71</v>
      </c>
      <c r="K456" s="52">
        <v>73.3</v>
      </c>
      <c r="L456" s="52">
        <v>3.3000000000000003E-5</v>
      </c>
      <c r="M456" s="52">
        <v>1</v>
      </c>
      <c r="N456" s="52"/>
      <c r="O456" s="52">
        <v>0</v>
      </c>
      <c r="P456" s="52">
        <v>0</v>
      </c>
      <c r="Q456" s="52">
        <v>21</v>
      </c>
      <c r="R456" s="52"/>
      <c r="S456" s="52">
        <v>0</v>
      </c>
      <c r="T456" s="52">
        <v>0</v>
      </c>
      <c r="U456" s="52">
        <v>310</v>
      </c>
      <c r="V456" s="52">
        <f t="shared" si="15"/>
        <v>614.20225020000009</v>
      </c>
      <c r="W456" s="52">
        <f t="shared" si="16"/>
        <v>614.20225020000009</v>
      </c>
      <c r="X456" s="52">
        <v>0</v>
      </c>
      <c r="Y456" s="52">
        <v>0</v>
      </c>
    </row>
    <row r="457" spans="1:25" x14ac:dyDescent="0.25">
      <c r="A457" s="52">
        <v>2008</v>
      </c>
      <c r="B457" s="52" t="s">
        <v>106</v>
      </c>
      <c r="C457" s="52" t="s">
        <v>115</v>
      </c>
      <c r="D457" s="52">
        <v>23209</v>
      </c>
      <c r="E457" s="52">
        <v>23903</v>
      </c>
      <c r="F457" s="52">
        <v>12</v>
      </c>
      <c r="G457" s="52" t="s">
        <v>118</v>
      </c>
      <c r="H457" s="52">
        <v>1144761</v>
      </c>
      <c r="I457" s="52" t="s">
        <v>91</v>
      </c>
      <c r="J457" s="52" t="s">
        <v>71</v>
      </c>
      <c r="K457" s="52">
        <v>73.3</v>
      </c>
      <c r="L457" s="52">
        <v>3.3000000000000003E-5</v>
      </c>
      <c r="M457" s="52">
        <v>1</v>
      </c>
      <c r="N457" s="52"/>
      <c r="O457" s="52">
        <v>0</v>
      </c>
      <c r="P457" s="52">
        <v>0</v>
      </c>
      <c r="Q457" s="52">
        <v>21</v>
      </c>
      <c r="R457" s="52"/>
      <c r="S457" s="52">
        <v>0</v>
      </c>
      <c r="T457" s="52">
        <v>0</v>
      </c>
      <c r="U457" s="52">
        <v>310</v>
      </c>
      <c r="V457" s="52">
        <f t="shared" si="15"/>
        <v>2769.0623829000001</v>
      </c>
      <c r="W457" s="52">
        <f t="shared" si="16"/>
        <v>2769.0623829000001</v>
      </c>
      <c r="X457" s="52">
        <v>0</v>
      </c>
      <c r="Y457" s="52">
        <v>0</v>
      </c>
    </row>
    <row r="458" spans="1:25" x14ac:dyDescent="0.25">
      <c r="A458" s="52">
        <v>2008</v>
      </c>
      <c r="B458" s="52" t="s">
        <v>106</v>
      </c>
      <c r="C458" s="52" t="s">
        <v>115</v>
      </c>
      <c r="D458" s="52">
        <v>23209</v>
      </c>
      <c r="E458" s="52">
        <v>23903</v>
      </c>
      <c r="F458" s="52">
        <v>12</v>
      </c>
      <c r="G458" s="52" t="s">
        <v>118</v>
      </c>
      <c r="H458" s="52">
        <v>460000</v>
      </c>
      <c r="I458" s="52" t="s">
        <v>91</v>
      </c>
      <c r="J458" s="52" t="s">
        <v>71</v>
      </c>
      <c r="K458" s="52">
        <v>73.3</v>
      </c>
      <c r="L458" s="52">
        <v>3.3000000000000003E-5</v>
      </c>
      <c r="M458" s="52">
        <v>1</v>
      </c>
      <c r="N458" s="52"/>
      <c r="O458" s="52">
        <v>0</v>
      </c>
      <c r="P458" s="52">
        <v>0</v>
      </c>
      <c r="Q458" s="52">
        <v>21</v>
      </c>
      <c r="R458" s="52"/>
      <c r="S458" s="52">
        <v>0</v>
      </c>
      <c r="T458" s="52">
        <v>0</v>
      </c>
      <c r="U458" s="52">
        <v>310</v>
      </c>
      <c r="V458" s="52">
        <f t="shared" si="15"/>
        <v>1112.6940000000002</v>
      </c>
      <c r="W458" s="52">
        <f t="shared" si="16"/>
        <v>1112.6940000000002</v>
      </c>
      <c r="X458" s="52">
        <v>0</v>
      </c>
      <c r="Y458" s="52">
        <v>0</v>
      </c>
    </row>
    <row r="459" spans="1:25" x14ac:dyDescent="0.25">
      <c r="A459" s="52">
        <v>2008</v>
      </c>
      <c r="B459" s="52" t="s">
        <v>106</v>
      </c>
      <c r="C459" s="52" t="s">
        <v>115</v>
      </c>
      <c r="D459" s="52">
        <v>23209</v>
      </c>
      <c r="E459" s="52">
        <v>23903</v>
      </c>
      <c r="F459" s="52">
        <v>12</v>
      </c>
      <c r="G459" s="52" t="s">
        <v>118</v>
      </c>
      <c r="H459" s="52">
        <v>14406</v>
      </c>
      <c r="I459" s="52" t="s">
        <v>91</v>
      </c>
      <c r="J459" s="52" t="s">
        <v>71</v>
      </c>
      <c r="K459" s="52">
        <v>73.3</v>
      </c>
      <c r="L459" s="52">
        <v>3.3000000000000003E-5</v>
      </c>
      <c r="M459" s="52">
        <v>1</v>
      </c>
      <c r="N459" s="52"/>
      <c r="O459" s="52">
        <v>0</v>
      </c>
      <c r="P459" s="52">
        <v>0</v>
      </c>
      <c r="Q459" s="52">
        <v>21</v>
      </c>
      <c r="R459" s="52"/>
      <c r="S459" s="52">
        <v>0</v>
      </c>
      <c r="T459" s="52">
        <v>0</v>
      </c>
      <c r="U459" s="52">
        <v>310</v>
      </c>
      <c r="V459" s="52">
        <f t="shared" si="15"/>
        <v>34.846673400000007</v>
      </c>
      <c r="W459" s="52">
        <f t="shared" si="16"/>
        <v>34.846673400000007</v>
      </c>
      <c r="X459" s="52">
        <v>0</v>
      </c>
      <c r="Y459" s="52">
        <v>0</v>
      </c>
    </row>
    <row r="460" spans="1:25" x14ac:dyDescent="0.25">
      <c r="A460" s="52">
        <v>2008</v>
      </c>
      <c r="B460" s="52" t="s">
        <v>106</v>
      </c>
      <c r="C460" s="52" t="s">
        <v>115</v>
      </c>
      <c r="D460" s="52">
        <v>23209</v>
      </c>
      <c r="E460" s="52">
        <v>23903</v>
      </c>
      <c r="F460" s="52">
        <v>12</v>
      </c>
      <c r="G460" s="52" t="s">
        <v>118</v>
      </c>
      <c r="H460" s="52">
        <v>33578</v>
      </c>
      <c r="I460" s="52" t="s">
        <v>91</v>
      </c>
      <c r="J460" s="52" t="s">
        <v>71</v>
      </c>
      <c r="K460" s="52">
        <v>73.3</v>
      </c>
      <c r="L460" s="52">
        <v>3.3000000000000003E-5</v>
      </c>
      <c r="M460" s="52">
        <v>1</v>
      </c>
      <c r="N460" s="52"/>
      <c r="O460" s="52">
        <v>0</v>
      </c>
      <c r="P460" s="52">
        <v>0</v>
      </c>
      <c r="Q460" s="52">
        <v>21</v>
      </c>
      <c r="R460" s="52"/>
      <c r="S460" s="52">
        <v>0</v>
      </c>
      <c r="T460" s="52">
        <v>0</v>
      </c>
      <c r="U460" s="52">
        <v>310</v>
      </c>
      <c r="V460" s="52">
        <f t="shared" si="15"/>
        <v>81.2218242</v>
      </c>
      <c r="W460" s="52">
        <f t="shared" si="16"/>
        <v>81.2218242</v>
      </c>
      <c r="X460" s="52">
        <v>0</v>
      </c>
      <c r="Y460" s="52">
        <v>0</v>
      </c>
    </row>
    <row r="461" spans="1:25" x14ac:dyDescent="0.25">
      <c r="A461" s="52">
        <v>2008</v>
      </c>
      <c r="B461" s="52" t="s">
        <v>106</v>
      </c>
      <c r="C461" s="52" t="s">
        <v>115</v>
      </c>
      <c r="D461" s="52">
        <v>23209</v>
      </c>
      <c r="E461" s="52">
        <v>23903</v>
      </c>
      <c r="F461" s="52">
        <v>12</v>
      </c>
      <c r="G461" s="52" t="s">
        <v>118</v>
      </c>
      <c r="H461" s="52">
        <v>2221000</v>
      </c>
      <c r="I461" s="52" t="s">
        <v>91</v>
      </c>
      <c r="J461" s="52" t="s">
        <v>71</v>
      </c>
      <c r="K461" s="52">
        <v>73.3</v>
      </c>
      <c r="L461" s="52">
        <v>3.3000000000000003E-5</v>
      </c>
      <c r="M461" s="52">
        <v>1</v>
      </c>
      <c r="N461" s="52"/>
      <c r="O461" s="52">
        <v>0</v>
      </c>
      <c r="P461" s="52">
        <v>0</v>
      </c>
      <c r="Q461" s="52">
        <v>21</v>
      </c>
      <c r="R461" s="52"/>
      <c r="S461" s="52">
        <v>0</v>
      </c>
      <c r="T461" s="52">
        <v>0</v>
      </c>
      <c r="U461" s="52">
        <v>310</v>
      </c>
      <c r="V461" s="52">
        <f t="shared" si="15"/>
        <v>5372.3769000000002</v>
      </c>
      <c r="W461" s="52">
        <f t="shared" si="16"/>
        <v>5372.3769000000002</v>
      </c>
      <c r="X461" s="52">
        <v>0</v>
      </c>
      <c r="Y461" s="52">
        <v>0</v>
      </c>
    </row>
    <row r="462" spans="1:25" x14ac:dyDescent="0.25">
      <c r="A462" s="52">
        <v>2008</v>
      </c>
      <c r="B462" s="52" t="s">
        <v>106</v>
      </c>
      <c r="C462" s="52" t="s">
        <v>115</v>
      </c>
      <c r="D462" s="52">
        <v>23209</v>
      </c>
      <c r="E462" s="52">
        <v>23903</v>
      </c>
      <c r="F462" s="52">
        <v>12</v>
      </c>
      <c r="G462" s="52" t="s">
        <v>118</v>
      </c>
      <c r="H462" s="52">
        <v>63600000</v>
      </c>
      <c r="I462" s="52" t="s">
        <v>91</v>
      </c>
      <c r="J462" s="52" t="s">
        <v>71</v>
      </c>
      <c r="K462" s="52">
        <v>73.3</v>
      </c>
      <c r="L462" s="52">
        <v>3.3000000000000003E-5</v>
      </c>
      <c r="M462" s="52">
        <v>1</v>
      </c>
      <c r="N462" s="52"/>
      <c r="O462" s="52">
        <v>0</v>
      </c>
      <c r="P462" s="52">
        <v>0</v>
      </c>
      <c r="Q462" s="52">
        <v>21</v>
      </c>
      <c r="R462" s="52"/>
      <c r="S462" s="52">
        <v>0</v>
      </c>
      <c r="T462" s="52">
        <v>0</v>
      </c>
      <c r="U462" s="52">
        <v>310</v>
      </c>
      <c r="V462" s="52">
        <f t="shared" si="15"/>
        <v>153842.04</v>
      </c>
      <c r="W462" s="52">
        <f t="shared" si="16"/>
        <v>153842.04</v>
      </c>
      <c r="X462" s="52">
        <v>0</v>
      </c>
      <c r="Y462" s="52">
        <v>0</v>
      </c>
    </row>
    <row r="463" spans="1:25" x14ac:dyDescent="0.25">
      <c r="A463" s="52">
        <v>2008</v>
      </c>
      <c r="B463" s="52" t="s">
        <v>106</v>
      </c>
      <c r="C463" s="52" t="s">
        <v>115</v>
      </c>
      <c r="D463" s="52">
        <v>23209</v>
      </c>
      <c r="E463" s="52">
        <v>23903</v>
      </c>
      <c r="F463" s="52">
        <v>12</v>
      </c>
      <c r="G463" s="52" t="s">
        <v>118</v>
      </c>
      <c r="H463" s="52">
        <v>41767</v>
      </c>
      <c r="I463" s="52" t="s">
        <v>91</v>
      </c>
      <c r="J463" s="52" t="s">
        <v>71</v>
      </c>
      <c r="K463" s="52">
        <v>73.3</v>
      </c>
      <c r="L463" s="52">
        <v>3.3000000000000003E-5</v>
      </c>
      <c r="M463" s="52">
        <v>1</v>
      </c>
      <c r="N463" s="52"/>
      <c r="O463" s="52">
        <v>0</v>
      </c>
      <c r="P463" s="52">
        <v>0</v>
      </c>
      <c r="Q463" s="52">
        <v>21</v>
      </c>
      <c r="R463" s="52"/>
      <c r="S463" s="52">
        <v>0</v>
      </c>
      <c r="T463" s="52">
        <v>0</v>
      </c>
      <c r="U463" s="52">
        <v>310</v>
      </c>
      <c r="V463" s="52">
        <f t="shared" si="15"/>
        <v>101.03019630000001</v>
      </c>
      <c r="W463" s="52">
        <f t="shared" si="16"/>
        <v>101.03019630000001</v>
      </c>
      <c r="X463" s="52">
        <v>0</v>
      </c>
      <c r="Y463" s="52">
        <v>0</v>
      </c>
    </row>
    <row r="464" spans="1:25" x14ac:dyDescent="0.25">
      <c r="A464" s="52">
        <v>2008</v>
      </c>
      <c r="B464" s="52" t="s">
        <v>106</v>
      </c>
      <c r="C464" s="52" t="s">
        <v>115</v>
      </c>
      <c r="D464" s="52">
        <v>23209</v>
      </c>
      <c r="E464" s="52">
        <v>23903</v>
      </c>
      <c r="F464" s="52">
        <v>12</v>
      </c>
      <c r="G464" s="52" t="s">
        <v>118</v>
      </c>
      <c r="H464" s="52">
        <v>62000</v>
      </c>
      <c r="I464" s="52" t="s">
        <v>91</v>
      </c>
      <c r="J464" s="52" t="s">
        <v>71</v>
      </c>
      <c r="K464" s="52">
        <v>73.3</v>
      </c>
      <c r="L464" s="52">
        <v>3.3000000000000003E-5</v>
      </c>
      <c r="M464" s="52">
        <v>1</v>
      </c>
      <c r="N464" s="52"/>
      <c r="O464" s="52">
        <v>0</v>
      </c>
      <c r="P464" s="52">
        <v>0</v>
      </c>
      <c r="Q464" s="52">
        <v>21</v>
      </c>
      <c r="R464" s="52"/>
      <c r="S464" s="52">
        <v>0</v>
      </c>
      <c r="T464" s="52">
        <v>0</v>
      </c>
      <c r="U464" s="52">
        <v>310</v>
      </c>
      <c r="V464" s="52">
        <f t="shared" si="15"/>
        <v>149.9718</v>
      </c>
      <c r="W464" s="52">
        <f t="shared" si="16"/>
        <v>149.9718</v>
      </c>
      <c r="X464" s="52">
        <v>0</v>
      </c>
      <c r="Y464" s="52">
        <v>0</v>
      </c>
    </row>
    <row r="465" spans="1:25" x14ac:dyDescent="0.25">
      <c r="A465" s="52">
        <v>2008</v>
      </c>
      <c r="B465" s="52" t="s">
        <v>106</v>
      </c>
      <c r="C465" s="52" t="s">
        <v>115</v>
      </c>
      <c r="D465" s="52">
        <v>23209</v>
      </c>
      <c r="E465" s="52">
        <v>23903</v>
      </c>
      <c r="F465" s="52">
        <v>12</v>
      </c>
      <c r="G465" s="52" t="s">
        <v>118</v>
      </c>
      <c r="H465" s="52">
        <v>2598</v>
      </c>
      <c r="I465" s="52" t="s">
        <v>91</v>
      </c>
      <c r="J465" s="52" t="s">
        <v>71</v>
      </c>
      <c r="K465" s="52">
        <v>73.3</v>
      </c>
      <c r="L465" s="52">
        <v>3.3000000000000003E-5</v>
      </c>
      <c r="M465" s="52">
        <v>1</v>
      </c>
      <c r="N465" s="52"/>
      <c r="O465" s="52">
        <v>0</v>
      </c>
      <c r="P465" s="52">
        <v>0</v>
      </c>
      <c r="Q465" s="52">
        <v>21</v>
      </c>
      <c r="R465" s="52"/>
      <c r="S465" s="52">
        <v>0</v>
      </c>
      <c r="T465" s="52">
        <v>0</v>
      </c>
      <c r="U465" s="52">
        <v>310</v>
      </c>
      <c r="V465" s="52">
        <f t="shared" si="15"/>
        <v>6.2843021999999999</v>
      </c>
      <c r="W465" s="52">
        <f t="shared" si="16"/>
        <v>6.2843021999999999</v>
      </c>
      <c r="X465" s="52">
        <v>0</v>
      </c>
      <c r="Y465" s="52">
        <v>0</v>
      </c>
    </row>
    <row r="466" spans="1:25" x14ac:dyDescent="0.25">
      <c r="A466" s="52">
        <v>2008</v>
      </c>
      <c r="B466" s="52" t="s">
        <v>106</v>
      </c>
      <c r="C466" s="52" t="s">
        <v>115</v>
      </c>
      <c r="D466" s="52">
        <v>23209</v>
      </c>
      <c r="E466" s="52">
        <v>23903</v>
      </c>
      <c r="F466" s="52">
        <v>12</v>
      </c>
      <c r="G466" s="52" t="s">
        <v>118</v>
      </c>
      <c r="H466" s="52">
        <v>353020000</v>
      </c>
      <c r="I466" s="52" t="s">
        <v>91</v>
      </c>
      <c r="J466" s="52" t="s">
        <v>71</v>
      </c>
      <c r="K466" s="52">
        <v>73.3</v>
      </c>
      <c r="L466" s="52">
        <v>3.3000000000000003E-5</v>
      </c>
      <c r="M466" s="52">
        <v>1</v>
      </c>
      <c r="N466" s="52"/>
      <c r="O466" s="52">
        <v>0</v>
      </c>
      <c r="P466" s="52">
        <v>0</v>
      </c>
      <c r="Q466" s="52">
        <v>21</v>
      </c>
      <c r="R466" s="52"/>
      <c r="S466" s="52">
        <v>0</v>
      </c>
      <c r="T466" s="52">
        <v>0</v>
      </c>
      <c r="U466" s="52">
        <v>310</v>
      </c>
      <c r="V466" s="52">
        <f t="shared" si="15"/>
        <v>853920.0780000001</v>
      </c>
      <c r="W466" s="52">
        <f t="shared" si="16"/>
        <v>853920.0780000001</v>
      </c>
      <c r="X466" s="52">
        <v>0</v>
      </c>
      <c r="Y466" s="52">
        <v>0</v>
      </c>
    </row>
    <row r="467" spans="1:25" x14ac:dyDescent="0.25">
      <c r="A467" s="52">
        <v>2008</v>
      </c>
      <c r="B467" s="52" t="s">
        <v>106</v>
      </c>
      <c r="C467" s="52" t="s">
        <v>115</v>
      </c>
      <c r="D467" s="52">
        <v>23209</v>
      </c>
      <c r="E467" s="52">
        <v>23903</v>
      </c>
      <c r="F467" s="52">
        <v>12</v>
      </c>
      <c r="G467" s="52" t="s">
        <v>118</v>
      </c>
      <c r="H467" s="52">
        <v>185268.25</v>
      </c>
      <c r="I467" s="52" t="s">
        <v>91</v>
      </c>
      <c r="J467" s="52" t="s">
        <v>71</v>
      </c>
      <c r="K467" s="52">
        <v>73.3</v>
      </c>
      <c r="L467" s="52">
        <v>3.3000000000000003E-5</v>
      </c>
      <c r="M467" s="52">
        <v>1</v>
      </c>
      <c r="N467" s="52"/>
      <c r="O467" s="52">
        <v>0</v>
      </c>
      <c r="P467" s="52">
        <v>0</v>
      </c>
      <c r="Q467" s="52">
        <v>21</v>
      </c>
      <c r="R467" s="52"/>
      <c r="S467" s="52">
        <v>0</v>
      </c>
      <c r="T467" s="52">
        <v>0</v>
      </c>
      <c r="U467" s="52">
        <v>310</v>
      </c>
      <c r="V467" s="52">
        <f t="shared" si="15"/>
        <v>448.14536992500001</v>
      </c>
      <c r="W467" s="52">
        <f t="shared" si="16"/>
        <v>448.14536992500001</v>
      </c>
      <c r="X467" s="52">
        <v>0</v>
      </c>
      <c r="Y467" s="52">
        <v>0</v>
      </c>
    </row>
    <row r="468" spans="1:25" x14ac:dyDescent="0.25">
      <c r="A468" s="52">
        <v>2008</v>
      </c>
      <c r="B468" s="52" t="s">
        <v>106</v>
      </c>
      <c r="C468" s="52" t="s">
        <v>115</v>
      </c>
      <c r="D468" s="52">
        <v>23209</v>
      </c>
      <c r="E468" s="52">
        <v>23904</v>
      </c>
      <c r="F468" s="52">
        <v>12</v>
      </c>
      <c r="G468" s="52" t="s">
        <v>118</v>
      </c>
      <c r="H468" s="52">
        <v>5767.7554</v>
      </c>
      <c r="I468" s="52" t="s">
        <v>91</v>
      </c>
      <c r="J468" s="52" t="s">
        <v>71</v>
      </c>
      <c r="K468" s="52">
        <v>73.3</v>
      </c>
      <c r="L468" s="52">
        <v>3.3000000000000003E-5</v>
      </c>
      <c r="M468" s="52">
        <v>1</v>
      </c>
      <c r="N468" s="52"/>
      <c r="O468" s="52">
        <v>0</v>
      </c>
      <c r="P468" s="52">
        <v>0</v>
      </c>
      <c r="Q468" s="52">
        <v>21</v>
      </c>
      <c r="R468" s="52"/>
      <c r="S468" s="52">
        <v>0</v>
      </c>
      <c r="T468" s="52">
        <v>0</v>
      </c>
      <c r="U468" s="52">
        <v>310</v>
      </c>
      <c r="V468" s="52">
        <f t="shared" si="15"/>
        <v>13.951623537060001</v>
      </c>
      <c r="W468" s="52">
        <f t="shared" si="16"/>
        <v>13.951623537060001</v>
      </c>
      <c r="X468" s="52">
        <v>0</v>
      </c>
      <c r="Y468" s="52">
        <v>0</v>
      </c>
    </row>
    <row r="469" spans="1:25" x14ac:dyDescent="0.25">
      <c r="A469" s="52">
        <v>2008</v>
      </c>
      <c r="B469" s="52" t="s">
        <v>106</v>
      </c>
      <c r="C469" s="52" t="s">
        <v>115</v>
      </c>
      <c r="D469" s="52">
        <v>23209</v>
      </c>
      <c r="E469" s="52">
        <v>23904</v>
      </c>
      <c r="F469" s="52">
        <v>12</v>
      </c>
      <c r="G469" s="52" t="s">
        <v>118</v>
      </c>
      <c r="H469" s="52">
        <v>15702.0749</v>
      </c>
      <c r="I469" s="52" t="s">
        <v>91</v>
      </c>
      <c r="J469" s="52" t="s">
        <v>71</v>
      </c>
      <c r="K469" s="52">
        <v>73.3</v>
      </c>
      <c r="L469" s="52">
        <v>3.3000000000000003E-5</v>
      </c>
      <c r="M469" s="52">
        <v>1</v>
      </c>
      <c r="N469" s="52"/>
      <c r="O469" s="52">
        <v>0</v>
      </c>
      <c r="P469" s="52">
        <v>0</v>
      </c>
      <c r="Q469" s="52">
        <v>21</v>
      </c>
      <c r="R469" s="52"/>
      <c r="S469" s="52">
        <v>0</v>
      </c>
      <c r="T469" s="52">
        <v>0</v>
      </c>
      <c r="U469" s="52">
        <v>310</v>
      </c>
      <c r="V469" s="52">
        <f t="shared" si="15"/>
        <v>37.981748975610003</v>
      </c>
      <c r="W469" s="52">
        <f t="shared" si="16"/>
        <v>37.981748975610003</v>
      </c>
      <c r="X469" s="52">
        <v>0</v>
      </c>
      <c r="Y469" s="52">
        <v>0</v>
      </c>
    </row>
    <row r="470" spans="1:25" x14ac:dyDescent="0.25">
      <c r="A470" s="52">
        <v>2008</v>
      </c>
      <c r="B470" s="52" t="s">
        <v>106</v>
      </c>
      <c r="C470" s="52" t="s">
        <v>115</v>
      </c>
      <c r="D470" s="52">
        <v>23209</v>
      </c>
      <c r="E470" s="52">
        <v>23904</v>
      </c>
      <c r="F470" s="52">
        <v>12</v>
      </c>
      <c r="G470" s="52" t="s">
        <v>118</v>
      </c>
      <c r="H470" s="52">
        <v>335.83850000000001</v>
      </c>
      <c r="I470" s="52" t="s">
        <v>91</v>
      </c>
      <c r="J470" s="52" t="s">
        <v>71</v>
      </c>
      <c r="K470" s="52">
        <v>73.3</v>
      </c>
      <c r="L470" s="52">
        <v>3.3000000000000003E-5</v>
      </c>
      <c r="M470" s="52">
        <v>1</v>
      </c>
      <c r="N470" s="52"/>
      <c r="O470" s="52">
        <v>0</v>
      </c>
      <c r="P470" s="52">
        <v>0</v>
      </c>
      <c r="Q470" s="52">
        <v>21</v>
      </c>
      <c r="R470" s="52"/>
      <c r="S470" s="52">
        <v>0</v>
      </c>
      <c r="T470" s="52">
        <v>0</v>
      </c>
      <c r="U470" s="52">
        <v>310</v>
      </c>
      <c r="V470" s="52">
        <f t="shared" si="15"/>
        <v>0.81235974764999996</v>
      </c>
      <c r="W470" s="52">
        <f t="shared" si="16"/>
        <v>0.81235974764999996</v>
      </c>
      <c r="X470" s="52">
        <v>0</v>
      </c>
      <c r="Y470" s="52">
        <v>0</v>
      </c>
    </row>
    <row r="471" spans="1:25" x14ac:dyDescent="0.25">
      <c r="A471" s="52">
        <v>2008</v>
      </c>
      <c r="B471" s="52" t="s">
        <v>106</v>
      </c>
      <c r="C471" s="52" t="s">
        <v>115</v>
      </c>
      <c r="D471" s="52">
        <v>23209</v>
      </c>
      <c r="E471" s="52">
        <v>23907</v>
      </c>
      <c r="F471" s="52">
        <v>12</v>
      </c>
      <c r="G471" s="52" t="s">
        <v>118</v>
      </c>
      <c r="H471" s="52">
        <v>16504</v>
      </c>
      <c r="I471" s="52" t="s">
        <v>91</v>
      </c>
      <c r="J471" s="52" t="s">
        <v>71</v>
      </c>
      <c r="K471" s="52">
        <v>73.3</v>
      </c>
      <c r="L471" s="52">
        <v>3.3000000000000003E-5</v>
      </c>
      <c r="M471" s="52">
        <v>1</v>
      </c>
      <c r="N471" s="52"/>
      <c r="O471" s="52">
        <v>0</v>
      </c>
      <c r="P471" s="52">
        <v>0</v>
      </c>
      <c r="Q471" s="52">
        <v>21</v>
      </c>
      <c r="R471" s="52"/>
      <c r="S471" s="52">
        <v>0</v>
      </c>
      <c r="T471" s="52">
        <v>0</v>
      </c>
      <c r="U471" s="52">
        <v>310</v>
      </c>
      <c r="V471" s="52">
        <f t="shared" si="15"/>
        <v>39.921525600000002</v>
      </c>
      <c r="W471" s="52">
        <f t="shared" si="16"/>
        <v>39.921525600000002</v>
      </c>
      <c r="X471" s="52">
        <v>0</v>
      </c>
      <c r="Y471" s="52">
        <v>0</v>
      </c>
    </row>
    <row r="472" spans="1:25" x14ac:dyDescent="0.25">
      <c r="A472" s="52">
        <v>2008</v>
      </c>
      <c r="B472" s="52" t="s">
        <v>106</v>
      </c>
      <c r="C472" s="52" t="s">
        <v>115</v>
      </c>
      <c r="D472" s="52">
        <v>23209</v>
      </c>
      <c r="E472" s="52">
        <v>23907</v>
      </c>
      <c r="F472" s="52">
        <v>12</v>
      </c>
      <c r="G472" s="52" t="s">
        <v>118</v>
      </c>
      <c r="H472" s="52">
        <v>15082</v>
      </c>
      <c r="I472" s="52" t="s">
        <v>91</v>
      </c>
      <c r="J472" s="52" t="s">
        <v>71</v>
      </c>
      <c r="K472" s="52">
        <v>73.3</v>
      </c>
      <c r="L472" s="52">
        <v>3.3000000000000003E-5</v>
      </c>
      <c r="M472" s="52">
        <v>1</v>
      </c>
      <c r="N472" s="52"/>
      <c r="O472" s="52">
        <v>0</v>
      </c>
      <c r="P472" s="52">
        <v>0</v>
      </c>
      <c r="Q472" s="52">
        <v>21</v>
      </c>
      <c r="R472" s="52"/>
      <c r="S472" s="52">
        <v>0</v>
      </c>
      <c r="T472" s="52">
        <v>0</v>
      </c>
      <c r="U472" s="52">
        <v>310</v>
      </c>
      <c r="V472" s="52">
        <f t="shared" si="15"/>
        <v>36.481849799999999</v>
      </c>
      <c r="W472" s="52">
        <f t="shared" si="16"/>
        <v>36.481849799999999</v>
      </c>
      <c r="X472" s="52">
        <v>0</v>
      </c>
      <c r="Y472" s="52">
        <v>0</v>
      </c>
    </row>
    <row r="473" spans="1:25" x14ac:dyDescent="0.25">
      <c r="A473" s="52">
        <v>2008</v>
      </c>
      <c r="B473" s="52" t="s">
        <v>106</v>
      </c>
      <c r="C473" s="52" t="s">
        <v>115</v>
      </c>
      <c r="D473" s="52">
        <v>23209</v>
      </c>
      <c r="E473" s="52">
        <v>23908</v>
      </c>
      <c r="F473" s="52">
        <v>12</v>
      </c>
      <c r="G473" s="52" t="s">
        <v>118</v>
      </c>
      <c r="H473" s="52">
        <v>4949780</v>
      </c>
      <c r="I473" s="52" t="s">
        <v>91</v>
      </c>
      <c r="J473" s="52" t="s">
        <v>71</v>
      </c>
      <c r="K473" s="52">
        <v>73.3</v>
      </c>
      <c r="L473" s="52">
        <v>3.3000000000000003E-5</v>
      </c>
      <c r="M473" s="52">
        <v>1</v>
      </c>
      <c r="N473" s="52"/>
      <c r="O473" s="52">
        <v>0</v>
      </c>
      <c r="P473" s="52">
        <v>0</v>
      </c>
      <c r="Q473" s="52">
        <v>21</v>
      </c>
      <c r="R473" s="52"/>
      <c r="S473" s="52">
        <v>0</v>
      </c>
      <c r="T473" s="52">
        <v>0</v>
      </c>
      <c r="U473" s="52">
        <v>310</v>
      </c>
      <c r="V473" s="52">
        <f t="shared" si="15"/>
        <v>11973.022842</v>
      </c>
      <c r="W473" s="52">
        <f t="shared" si="16"/>
        <v>11973.022842</v>
      </c>
      <c r="X473" s="52">
        <v>0</v>
      </c>
      <c r="Y473" s="52">
        <v>0</v>
      </c>
    </row>
    <row r="474" spans="1:25" x14ac:dyDescent="0.25">
      <c r="A474" s="52">
        <v>2008</v>
      </c>
      <c r="B474" s="52" t="s">
        <v>106</v>
      </c>
      <c r="C474" s="52" t="s">
        <v>115</v>
      </c>
      <c r="D474" s="52">
        <v>23209</v>
      </c>
      <c r="E474" s="52">
        <v>23908</v>
      </c>
      <c r="F474" s="52">
        <v>12</v>
      </c>
      <c r="G474" s="52" t="s">
        <v>118</v>
      </c>
      <c r="H474" s="52">
        <v>485.3408</v>
      </c>
      <c r="I474" s="52" t="s">
        <v>91</v>
      </c>
      <c r="J474" s="52" t="s">
        <v>71</v>
      </c>
      <c r="K474" s="52">
        <v>73.3</v>
      </c>
      <c r="L474" s="52">
        <v>3.3000000000000003E-5</v>
      </c>
      <c r="M474" s="52">
        <v>1</v>
      </c>
      <c r="N474" s="52"/>
      <c r="O474" s="52">
        <v>0</v>
      </c>
      <c r="P474" s="52">
        <v>0</v>
      </c>
      <c r="Q474" s="52">
        <v>21</v>
      </c>
      <c r="R474" s="52"/>
      <c r="S474" s="52">
        <v>0</v>
      </c>
      <c r="T474" s="52">
        <v>0</v>
      </c>
      <c r="U474" s="52">
        <v>310</v>
      </c>
      <c r="V474" s="52">
        <f t="shared" si="15"/>
        <v>1.1739908611200001</v>
      </c>
      <c r="W474" s="52">
        <f t="shared" si="16"/>
        <v>1.1739908611200001</v>
      </c>
      <c r="X474" s="52">
        <v>0</v>
      </c>
      <c r="Y474" s="52">
        <v>0</v>
      </c>
    </row>
    <row r="475" spans="1:25" x14ac:dyDescent="0.25">
      <c r="A475" s="52">
        <v>2008</v>
      </c>
      <c r="B475" s="52" t="s">
        <v>106</v>
      </c>
      <c r="C475" s="52" t="s">
        <v>115</v>
      </c>
      <c r="D475" s="52">
        <v>23209</v>
      </c>
      <c r="E475" s="52">
        <v>23911</v>
      </c>
      <c r="F475" s="52">
        <v>12</v>
      </c>
      <c r="G475" s="52" t="s">
        <v>118</v>
      </c>
      <c r="H475" s="52">
        <v>12</v>
      </c>
      <c r="I475" s="52" t="s">
        <v>91</v>
      </c>
      <c r="J475" s="52" t="s">
        <v>71</v>
      </c>
      <c r="K475" s="52">
        <v>73.3</v>
      </c>
      <c r="L475" s="52">
        <v>3.3000000000000003E-5</v>
      </c>
      <c r="M475" s="52">
        <v>1</v>
      </c>
      <c r="N475" s="52"/>
      <c r="O475" s="52">
        <v>0</v>
      </c>
      <c r="P475" s="52">
        <v>0</v>
      </c>
      <c r="Q475" s="52">
        <v>21</v>
      </c>
      <c r="R475" s="52"/>
      <c r="S475" s="52">
        <v>0</v>
      </c>
      <c r="T475" s="52">
        <v>0</v>
      </c>
      <c r="U475" s="52">
        <v>310</v>
      </c>
      <c r="V475" s="52">
        <f t="shared" si="15"/>
        <v>2.9026799999999998E-2</v>
      </c>
      <c r="W475" s="52">
        <f t="shared" si="16"/>
        <v>2.9026799999999998E-2</v>
      </c>
      <c r="X475" s="52">
        <v>0</v>
      </c>
      <c r="Y475" s="52">
        <v>0</v>
      </c>
    </row>
    <row r="476" spans="1:25" x14ac:dyDescent="0.25">
      <c r="A476" s="52">
        <v>2008</v>
      </c>
      <c r="B476" s="52" t="s">
        <v>106</v>
      </c>
      <c r="C476" s="52" t="s">
        <v>115</v>
      </c>
      <c r="D476" s="52">
        <v>23209</v>
      </c>
      <c r="E476" s="52">
        <v>23911</v>
      </c>
      <c r="F476" s="52">
        <v>12</v>
      </c>
      <c r="G476" s="52" t="s">
        <v>118</v>
      </c>
      <c r="H476" s="52">
        <v>48250</v>
      </c>
      <c r="I476" s="52" t="s">
        <v>91</v>
      </c>
      <c r="J476" s="52" t="s">
        <v>71</v>
      </c>
      <c r="K476" s="52">
        <v>73.3</v>
      </c>
      <c r="L476" s="52">
        <v>3.3000000000000003E-5</v>
      </c>
      <c r="M476" s="52">
        <v>1</v>
      </c>
      <c r="N476" s="52"/>
      <c r="O476" s="52">
        <v>0</v>
      </c>
      <c r="P476" s="52">
        <v>0</v>
      </c>
      <c r="Q476" s="52">
        <v>21</v>
      </c>
      <c r="R476" s="52"/>
      <c r="S476" s="52">
        <v>0</v>
      </c>
      <c r="T476" s="52">
        <v>0</v>
      </c>
      <c r="U476" s="52">
        <v>310</v>
      </c>
      <c r="V476" s="52">
        <f t="shared" si="15"/>
        <v>116.71192500000001</v>
      </c>
      <c r="W476" s="52">
        <f t="shared" si="16"/>
        <v>116.71192500000001</v>
      </c>
      <c r="X476" s="52">
        <v>0</v>
      </c>
      <c r="Y476" s="52">
        <v>0</v>
      </c>
    </row>
    <row r="477" spans="1:25" x14ac:dyDescent="0.25">
      <c r="A477" s="52">
        <v>2008</v>
      </c>
      <c r="B477" s="52" t="s">
        <v>106</v>
      </c>
      <c r="C477" s="52" t="s">
        <v>115</v>
      </c>
      <c r="D477" s="52">
        <v>23209</v>
      </c>
      <c r="E477" s="52">
        <v>23911</v>
      </c>
      <c r="F477" s="52">
        <v>12</v>
      </c>
      <c r="G477" s="52" t="s">
        <v>118</v>
      </c>
      <c r="H477" s="52">
        <v>2768</v>
      </c>
      <c r="I477" s="52" t="s">
        <v>91</v>
      </c>
      <c r="J477" s="52" t="s">
        <v>71</v>
      </c>
      <c r="K477" s="52">
        <v>73.3</v>
      </c>
      <c r="L477" s="52">
        <v>3.3000000000000003E-5</v>
      </c>
      <c r="M477" s="52">
        <v>1</v>
      </c>
      <c r="N477" s="52"/>
      <c r="O477" s="52">
        <v>0</v>
      </c>
      <c r="P477" s="52">
        <v>0</v>
      </c>
      <c r="Q477" s="52">
        <v>21</v>
      </c>
      <c r="R477" s="52"/>
      <c r="S477" s="52">
        <v>0</v>
      </c>
      <c r="T477" s="52">
        <v>0</v>
      </c>
      <c r="U477" s="52">
        <v>310</v>
      </c>
      <c r="V477" s="52">
        <f t="shared" si="15"/>
        <v>6.6955152</v>
      </c>
      <c r="W477" s="52">
        <f t="shared" si="16"/>
        <v>6.6955152</v>
      </c>
      <c r="X477" s="52">
        <v>0</v>
      </c>
      <c r="Y477" s="52">
        <v>0</v>
      </c>
    </row>
    <row r="478" spans="1:25" x14ac:dyDescent="0.25">
      <c r="A478" s="52">
        <v>2008</v>
      </c>
      <c r="B478" s="52" t="s">
        <v>106</v>
      </c>
      <c r="C478" s="52" t="s">
        <v>115</v>
      </c>
      <c r="D478" s="52">
        <v>23209</v>
      </c>
      <c r="E478" s="52">
        <v>23921</v>
      </c>
      <c r="F478" s="52">
        <v>12</v>
      </c>
      <c r="G478" s="52" t="s">
        <v>118</v>
      </c>
      <c r="H478" s="52">
        <v>1235</v>
      </c>
      <c r="I478" s="52" t="s">
        <v>91</v>
      </c>
      <c r="J478" s="52" t="s">
        <v>71</v>
      </c>
      <c r="K478" s="52">
        <v>73.3</v>
      </c>
      <c r="L478" s="52">
        <v>3.3000000000000003E-5</v>
      </c>
      <c r="M478" s="52">
        <v>1</v>
      </c>
      <c r="N478" s="52"/>
      <c r="O478" s="52">
        <v>0</v>
      </c>
      <c r="P478" s="52">
        <v>0</v>
      </c>
      <c r="Q478" s="52">
        <v>21</v>
      </c>
      <c r="R478" s="52"/>
      <c r="S478" s="52">
        <v>0</v>
      </c>
      <c r="T478" s="52">
        <v>0</v>
      </c>
      <c r="U478" s="52">
        <v>310</v>
      </c>
      <c r="V478" s="52">
        <f t="shared" si="15"/>
        <v>2.9873415000000003</v>
      </c>
      <c r="W478" s="52">
        <f t="shared" si="16"/>
        <v>2.9873415000000003</v>
      </c>
      <c r="X478" s="52">
        <v>0</v>
      </c>
      <c r="Y478" s="52">
        <v>0</v>
      </c>
    </row>
    <row r="479" spans="1:25" x14ac:dyDescent="0.25">
      <c r="A479" s="52">
        <v>2008</v>
      </c>
      <c r="B479" s="52" t="s">
        <v>106</v>
      </c>
      <c r="C479" s="52" t="s">
        <v>115</v>
      </c>
      <c r="D479" s="52">
        <v>23209</v>
      </c>
      <c r="E479" s="52">
        <v>23921</v>
      </c>
      <c r="F479" s="52">
        <v>12</v>
      </c>
      <c r="G479" s="52" t="s">
        <v>118</v>
      </c>
      <c r="H479" s="52">
        <v>3187397.5</v>
      </c>
      <c r="I479" s="52" t="s">
        <v>91</v>
      </c>
      <c r="J479" s="52" t="s">
        <v>71</v>
      </c>
      <c r="K479" s="52">
        <v>73.3</v>
      </c>
      <c r="L479" s="52">
        <v>3.3000000000000003E-5</v>
      </c>
      <c r="M479" s="52">
        <v>1</v>
      </c>
      <c r="N479" s="52"/>
      <c r="O479" s="52">
        <v>0</v>
      </c>
      <c r="P479" s="52">
        <v>0</v>
      </c>
      <c r="Q479" s="52">
        <v>21</v>
      </c>
      <c r="R479" s="52"/>
      <c r="S479" s="52">
        <v>0</v>
      </c>
      <c r="T479" s="52">
        <v>0</v>
      </c>
      <c r="U479" s="52">
        <v>310</v>
      </c>
      <c r="V479" s="52">
        <f t="shared" si="15"/>
        <v>7709.9958127500004</v>
      </c>
      <c r="W479" s="52">
        <f t="shared" si="16"/>
        <v>7709.9958127500004</v>
      </c>
      <c r="X479" s="52">
        <v>0</v>
      </c>
      <c r="Y479" s="52">
        <v>0</v>
      </c>
    </row>
    <row r="480" spans="1:25" x14ac:dyDescent="0.25">
      <c r="A480" s="52">
        <v>2008</v>
      </c>
      <c r="B480" s="52" t="s">
        <v>106</v>
      </c>
      <c r="C480" s="52" t="s">
        <v>115</v>
      </c>
      <c r="D480" s="52">
        <v>23209</v>
      </c>
      <c r="E480" s="52">
        <v>23922</v>
      </c>
      <c r="F480" s="52">
        <v>12</v>
      </c>
      <c r="G480" s="52" t="s">
        <v>118</v>
      </c>
      <c r="H480" s="52">
        <v>197.16970000000001</v>
      </c>
      <c r="I480" s="52" t="s">
        <v>91</v>
      </c>
      <c r="J480" s="52" t="s">
        <v>71</v>
      </c>
      <c r="K480" s="52">
        <v>73.3</v>
      </c>
      <c r="L480" s="52">
        <v>3.3000000000000003E-5</v>
      </c>
      <c r="M480" s="52">
        <v>1</v>
      </c>
      <c r="N480" s="52"/>
      <c r="O480" s="52">
        <v>0</v>
      </c>
      <c r="P480" s="52">
        <v>0</v>
      </c>
      <c r="Q480" s="52">
        <v>21</v>
      </c>
      <c r="R480" s="52"/>
      <c r="S480" s="52">
        <v>0</v>
      </c>
      <c r="T480" s="52">
        <v>0</v>
      </c>
      <c r="U480" s="52">
        <v>310</v>
      </c>
      <c r="V480" s="52">
        <f t="shared" si="15"/>
        <v>0.47693378733000003</v>
      </c>
      <c r="W480" s="52">
        <f t="shared" si="16"/>
        <v>0.47693378733000003</v>
      </c>
      <c r="X480" s="52">
        <v>0</v>
      </c>
      <c r="Y480" s="52">
        <v>0</v>
      </c>
    </row>
    <row r="481" spans="1:25" x14ac:dyDescent="0.25">
      <c r="A481" s="52">
        <v>2008</v>
      </c>
      <c r="B481" s="52" t="s">
        <v>106</v>
      </c>
      <c r="C481" s="52" t="s">
        <v>115</v>
      </c>
      <c r="D481" s="52">
        <v>23209</v>
      </c>
      <c r="E481" s="52">
        <v>23922</v>
      </c>
      <c r="F481" s="52">
        <v>12</v>
      </c>
      <c r="G481" s="52" t="s">
        <v>118</v>
      </c>
      <c r="H481" s="52">
        <v>154192</v>
      </c>
      <c r="I481" s="52" t="s">
        <v>91</v>
      </c>
      <c r="J481" s="52" t="s">
        <v>71</v>
      </c>
      <c r="K481" s="52">
        <v>73.3</v>
      </c>
      <c r="L481" s="52">
        <v>3.3000000000000003E-5</v>
      </c>
      <c r="M481" s="52">
        <v>1</v>
      </c>
      <c r="N481" s="52"/>
      <c r="O481" s="52">
        <v>0</v>
      </c>
      <c r="P481" s="52">
        <v>0</v>
      </c>
      <c r="Q481" s="52">
        <v>21</v>
      </c>
      <c r="R481" s="52"/>
      <c r="S481" s="52">
        <v>0</v>
      </c>
      <c r="T481" s="52">
        <v>0</v>
      </c>
      <c r="U481" s="52">
        <v>310</v>
      </c>
      <c r="V481" s="52">
        <f t="shared" si="15"/>
        <v>372.97502880000002</v>
      </c>
      <c r="W481" s="52">
        <f t="shared" si="16"/>
        <v>372.97502880000002</v>
      </c>
      <c r="X481" s="52">
        <v>0</v>
      </c>
      <c r="Y481" s="52">
        <v>0</v>
      </c>
    </row>
    <row r="482" spans="1:25" x14ac:dyDescent="0.25">
      <c r="A482" s="52">
        <v>2008</v>
      </c>
      <c r="B482" s="52" t="s">
        <v>106</v>
      </c>
      <c r="C482" s="52" t="s">
        <v>115</v>
      </c>
      <c r="D482" s="52">
        <v>23209</v>
      </c>
      <c r="E482" s="52">
        <v>23922</v>
      </c>
      <c r="F482" s="52">
        <v>12</v>
      </c>
      <c r="G482" s="52" t="s">
        <v>118</v>
      </c>
      <c r="H482" s="52">
        <v>1753</v>
      </c>
      <c r="I482" s="52" t="s">
        <v>91</v>
      </c>
      <c r="J482" s="52" t="s">
        <v>71</v>
      </c>
      <c r="K482" s="52">
        <v>73.3</v>
      </c>
      <c r="L482" s="52">
        <v>3.3000000000000003E-5</v>
      </c>
      <c r="M482" s="52">
        <v>1</v>
      </c>
      <c r="N482" s="52"/>
      <c r="O482" s="52">
        <v>0</v>
      </c>
      <c r="P482" s="52">
        <v>0</v>
      </c>
      <c r="Q482" s="52">
        <v>21</v>
      </c>
      <c r="R482" s="52"/>
      <c r="S482" s="52">
        <v>0</v>
      </c>
      <c r="T482" s="52">
        <v>0</v>
      </c>
      <c r="U482" s="52">
        <v>310</v>
      </c>
      <c r="V482" s="52">
        <f t="shared" si="15"/>
        <v>4.2403317000000005</v>
      </c>
      <c r="W482" s="52">
        <f t="shared" si="16"/>
        <v>4.2403317000000005</v>
      </c>
      <c r="X482" s="52">
        <v>0</v>
      </c>
      <c r="Y482" s="52">
        <v>0</v>
      </c>
    </row>
    <row r="483" spans="1:25" x14ac:dyDescent="0.25">
      <c r="A483" s="52">
        <v>2008</v>
      </c>
      <c r="B483" s="52" t="s">
        <v>106</v>
      </c>
      <c r="C483" s="52" t="s">
        <v>115</v>
      </c>
      <c r="D483" s="52">
        <v>23209</v>
      </c>
      <c r="E483" s="52">
        <v>23922</v>
      </c>
      <c r="F483" s="52">
        <v>12</v>
      </c>
      <c r="G483" s="52" t="s">
        <v>118</v>
      </c>
      <c r="H483" s="52">
        <v>72180</v>
      </c>
      <c r="I483" s="52" t="s">
        <v>91</v>
      </c>
      <c r="J483" s="52" t="s">
        <v>71</v>
      </c>
      <c r="K483" s="52">
        <v>73.3</v>
      </c>
      <c r="L483" s="52">
        <v>3.3000000000000003E-5</v>
      </c>
      <c r="M483" s="52">
        <v>1</v>
      </c>
      <c r="N483" s="52"/>
      <c r="O483" s="52">
        <v>0</v>
      </c>
      <c r="P483" s="52">
        <v>0</v>
      </c>
      <c r="Q483" s="52">
        <v>21</v>
      </c>
      <c r="R483" s="52"/>
      <c r="S483" s="52">
        <v>0</v>
      </c>
      <c r="T483" s="52">
        <v>0</v>
      </c>
      <c r="U483" s="52">
        <v>310</v>
      </c>
      <c r="V483" s="52">
        <f t="shared" si="15"/>
        <v>174.59620200000001</v>
      </c>
      <c r="W483" s="52">
        <f t="shared" si="16"/>
        <v>174.59620200000001</v>
      </c>
      <c r="X483" s="52">
        <v>0</v>
      </c>
      <c r="Y483" s="52">
        <v>0</v>
      </c>
    </row>
    <row r="484" spans="1:25" x14ac:dyDescent="0.25">
      <c r="A484" s="52">
        <v>2008</v>
      </c>
      <c r="B484" s="52" t="s">
        <v>106</v>
      </c>
      <c r="C484" s="52" t="s">
        <v>115</v>
      </c>
      <c r="D484" s="52">
        <v>23209</v>
      </c>
      <c r="E484" s="52">
        <v>23922</v>
      </c>
      <c r="F484" s="52">
        <v>12</v>
      </c>
      <c r="G484" s="52" t="s">
        <v>118</v>
      </c>
      <c r="H484" s="52">
        <v>146</v>
      </c>
      <c r="I484" s="52" t="s">
        <v>91</v>
      </c>
      <c r="J484" s="52" t="s">
        <v>71</v>
      </c>
      <c r="K484" s="52">
        <v>73.3</v>
      </c>
      <c r="L484" s="52">
        <v>3.3000000000000003E-5</v>
      </c>
      <c r="M484" s="52">
        <v>1</v>
      </c>
      <c r="N484" s="52"/>
      <c r="O484" s="52">
        <v>0</v>
      </c>
      <c r="P484" s="52">
        <v>0</v>
      </c>
      <c r="Q484" s="52">
        <v>21</v>
      </c>
      <c r="R484" s="52"/>
      <c r="S484" s="52">
        <v>0</v>
      </c>
      <c r="T484" s="52">
        <v>0</v>
      </c>
      <c r="U484" s="52">
        <v>310</v>
      </c>
      <c r="V484" s="52">
        <f t="shared" si="15"/>
        <v>0.35315940000000001</v>
      </c>
      <c r="W484" s="52">
        <f t="shared" si="16"/>
        <v>0.35315940000000001</v>
      </c>
      <c r="X484" s="52">
        <v>0</v>
      </c>
      <c r="Y484" s="52">
        <v>0</v>
      </c>
    </row>
    <row r="485" spans="1:25" x14ac:dyDescent="0.25">
      <c r="A485" s="52">
        <v>2008</v>
      </c>
      <c r="B485" s="52" t="s">
        <v>106</v>
      </c>
      <c r="C485" s="52" t="s">
        <v>115</v>
      </c>
      <c r="D485" s="52">
        <v>23209</v>
      </c>
      <c r="E485" s="52">
        <v>23923</v>
      </c>
      <c r="F485" s="52">
        <v>12</v>
      </c>
      <c r="G485" s="52" t="s">
        <v>118</v>
      </c>
      <c r="H485" s="52">
        <v>44</v>
      </c>
      <c r="I485" s="52" t="s">
        <v>91</v>
      </c>
      <c r="J485" s="52" t="s">
        <v>71</v>
      </c>
      <c r="K485" s="52">
        <v>73.3</v>
      </c>
      <c r="L485" s="52">
        <v>3.3000000000000003E-5</v>
      </c>
      <c r="M485" s="52">
        <v>1</v>
      </c>
      <c r="N485" s="52"/>
      <c r="O485" s="52">
        <v>0</v>
      </c>
      <c r="P485" s="52">
        <v>0</v>
      </c>
      <c r="Q485" s="52">
        <v>21</v>
      </c>
      <c r="R485" s="52"/>
      <c r="S485" s="52">
        <v>0</v>
      </c>
      <c r="T485" s="52">
        <v>0</v>
      </c>
      <c r="U485" s="52">
        <v>310</v>
      </c>
      <c r="V485" s="52">
        <f t="shared" si="15"/>
        <v>0.1064316</v>
      </c>
      <c r="W485" s="52">
        <f t="shared" si="16"/>
        <v>0.1064316</v>
      </c>
      <c r="X485" s="52">
        <v>0</v>
      </c>
      <c r="Y485" s="52">
        <v>0</v>
      </c>
    </row>
    <row r="486" spans="1:25" x14ac:dyDescent="0.25">
      <c r="A486" s="52">
        <v>2008</v>
      </c>
      <c r="B486" s="52" t="s">
        <v>106</v>
      </c>
      <c r="C486" s="52" t="s">
        <v>115</v>
      </c>
      <c r="D486" s="52">
        <v>23209</v>
      </c>
      <c r="E486" s="52">
        <v>23923</v>
      </c>
      <c r="F486" s="52">
        <v>12</v>
      </c>
      <c r="G486" s="52" t="s">
        <v>118</v>
      </c>
      <c r="H486" s="52">
        <v>730500</v>
      </c>
      <c r="I486" s="52" t="s">
        <v>91</v>
      </c>
      <c r="J486" s="52" t="s">
        <v>71</v>
      </c>
      <c r="K486" s="52">
        <v>73.3</v>
      </c>
      <c r="L486" s="52">
        <v>3.3000000000000003E-5</v>
      </c>
      <c r="M486" s="52">
        <v>1</v>
      </c>
      <c r="N486" s="52"/>
      <c r="O486" s="52">
        <v>0</v>
      </c>
      <c r="P486" s="52">
        <v>0</v>
      </c>
      <c r="Q486" s="52">
        <v>21</v>
      </c>
      <c r="R486" s="52"/>
      <c r="S486" s="52">
        <v>0</v>
      </c>
      <c r="T486" s="52">
        <v>0</v>
      </c>
      <c r="U486" s="52">
        <v>310</v>
      </c>
      <c r="V486" s="52">
        <f t="shared" si="15"/>
        <v>1767.0064500000001</v>
      </c>
      <c r="W486" s="52">
        <f t="shared" si="16"/>
        <v>1767.0064500000001</v>
      </c>
      <c r="X486" s="52">
        <v>0</v>
      </c>
      <c r="Y486" s="52">
        <v>0</v>
      </c>
    </row>
    <row r="487" spans="1:25" x14ac:dyDescent="0.25">
      <c r="A487" s="52">
        <v>2008</v>
      </c>
      <c r="B487" s="52" t="s">
        <v>106</v>
      </c>
      <c r="C487" s="52" t="s">
        <v>115</v>
      </c>
      <c r="D487" s="52">
        <v>23209</v>
      </c>
      <c r="E487" s="52">
        <v>23923</v>
      </c>
      <c r="F487" s="52">
        <v>12</v>
      </c>
      <c r="G487" s="52" t="s">
        <v>118</v>
      </c>
      <c r="H487" s="52">
        <v>38</v>
      </c>
      <c r="I487" s="52" t="s">
        <v>91</v>
      </c>
      <c r="J487" s="52" t="s">
        <v>71</v>
      </c>
      <c r="K487" s="52">
        <v>73.3</v>
      </c>
      <c r="L487" s="52">
        <v>3.3000000000000003E-5</v>
      </c>
      <c r="M487" s="52">
        <v>1</v>
      </c>
      <c r="N487" s="52"/>
      <c r="O487" s="52">
        <v>0</v>
      </c>
      <c r="P487" s="52">
        <v>0</v>
      </c>
      <c r="Q487" s="52">
        <v>21</v>
      </c>
      <c r="R487" s="52"/>
      <c r="S487" s="52">
        <v>0</v>
      </c>
      <c r="T487" s="52">
        <v>0</v>
      </c>
      <c r="U487" s="52">
        <v>310</v>
      </c>
      <c r="V487" s="52">
        <f t="shared" si="15"/>
        <v>9.1918200000000005E-2</v>
      </c>
      <c r="W487" s="52">
        <f t="shared" si="16"/>
        <v>9.1918200000000005E-2</v>
      </c>
      <c r="X487" s="52">
        <v>0</v>
      </c>
      <c r="Y487" s="52">
        <v>0</v>
      </c>
    </row>
    <row r="488" spans="1:25" x14ac:dyDescent="0.25">
      <c r="A488" s="52">
        <v>2008</v>
      </c>
      <c r="B488" s="52" t="s">
        <v>106</v>
      </c>
      <c r="C488" s="52" t="s">
        <v>115</v>
      </c>
      <c r="D488" s="52">
        <v>23209</v>
      </c>
      <c r="E488" s="52">
        <v>23923</v>
      </c>
      <c r="F488" s="52">
        <v>12</v>
      </c>
      <c r="G488" s="52" t="s">
        <v>118</v>
      </c>
      <c r="H488" s="52">
        <v>8425</v>
      </c>
      <c r="I488" s="52" t="s">
        <v>91</v>
      </c>
      <c r="J488" s="52" t="s">
        <v>71</v>
      </c>
      <c r="K488" s="52">
        <v>73.3</v>
      </c>
      <c r="L488" s="52">
        <v>3.3000000000000003E-5</v>
      </c>
      <c r="M488" s="52">
        <v>1</v>
      </c>
      <c r="N488" s="52"/>
      <c r="O488" s="52">
        <v>0</v>
      </c>
      <c r="P488" s="52">
        <v>0</v>
      </c>
      <c r="Q488" s="52">
        <v>21</v>
      </c>
      <c r="R488" s="52"/>
      <c r="S488" s="52">
        <v>0</v>
      </c>
      <c r="T488" s="52">
        <v>0</v>
      </c>
      <c r="U488" s="52">
        <v>310</v>
      </c>
      <c r="V488" s="52">
        <f t="shared" si="15"/>
        <v>20.379232500000001</v>
      </c>
      <c r="W488" s="52">
        <f t="shared" si="16"/>
        <v>20.379232500000001</v>
      </c>
      <c r="X488" s="52">
        <v>0</v>
      </c>
      <c r="Y488" s="52">
        <v>0</v>
      </c>
    </row>
    <row r="489" spans="1:25" x14ac:dyDescent="0.25">
      <c r="A489" s="52">
        <v>2008</v>
      </c>
      <c r="B489" s="52" t="s">
        <v>106</v>
      </c>
      <c r="C489" s="52" t="s">
        <v>115</v>
      </c>
      <c r="D489" s="52">
        <v>23209</v>
      </c>
      <c r="E489" s="52">
        <v>23924</v>
      </c>
      <c r="F489" s="52">
        <v>12</v>
      </c>
      <c r="G489" s="52" t="s">
        <v>118</v>
      </c>
      <c r="H489" s="52">
        <v>260280</v>
      </c>
      <c r="I489" s="52" t="s">
        <v>91</v>
      </c>
      <c r="J489" s="52" t="s">
        <v>71</v>
      </c>
      <c r="K489" s="52">
        <v>73.3</v>
      </c>
      <c r="L489" s="52">
        <v>3.3000000000000003E-5</v>
      </c>
      <c r="M489" s="52">
        <v>1</v>
      </c>
      <c r="N489" s="52"/>
      <c r="O489" s="52">
        <v>0</v>
      </c>
      <c r="P489" s="52">
        <v>0</v>
      </c>
      <c r="Q489" s="52">
        <v>21</v>
      </c>
      <c r="R489" s="52"/>
      <c r="S489" s="52">
        <v>0</v>
      </c>
      <c r="T489" s="52">
        <v>0</v>
      </c>
      <c r="U489" s="52">
        <v>310</v>
      </c>
      <c r="V489" s="52">
        <f t="shared" si="15"/>
        <v>629.59129200000007</v>
      </c>
      <c r="W489" s="52">
        <f t="shared" si="16"/>
        <v>629.59129200000007</v>
      </c>
      <c r="X489" s="52">
        <v>0</v>
      </c>
      <c r="Y489" s="52">
        <v>0</v>
      </c>
    </row>
    <row r="490" spans="1:25" x14ac:dyDescent="0.25">
      <c r="A490" s="52">
        <v>2008</v>
      </c>
      <c r="B490" s="52" t="s">
        <v>106</v>
      </c>
      <c r="C490" s="52" t="s">
        <v>115</v>
      </c>
      <c r="D490" s="52">
        <v>23209</v>
      </c>
      <c r="E490" s="52">
        <v>23924</v>
      </c>
      <c r="F490" s="52">
        <v>12</v>
      </c>
      <c r="G490" s="52" t="s">
        <v>118</v>
      </c>
      <c r="H490" s="52">
        <v>158125</v>
      </c>
      <c r="I490" s="52" t="s">
        <v>91</v>
      </c>
      <c r="J490" s="52" t="s">
        <v>71</v>
      </c>
      <c r="K490" s="52">
        <v>73.3</v>
      </c>
      <c r="L490" s="52">
        <v>3.3000000000000003E-5</v>
      </c>
      <c r="M490" s="52">
        <v>1</v>
      </c>
      <c r="N490" s="52"/>
      <c r="O490" s="52">
        <v>0</v>
      </c>
      <c r="P490" s="52">
        <v>0</v>
      </c>
      <c r="Q490" s="52">
        <v>21</v>
      </c>
      <c r="R490" s="52"/>
      <c r="S490" s="52">
        <v>0</v>
      </c>
      <c r="T490" s="52">
        <v>0</v>
      </c>
      <c r="U490" s="52">
        <v>310</v>
      </c>
      <c r="V490" s="52">
        <f t="shared" si="15"/>
        <v>382.48856250000006</v>
      </c>
      <c r="W490" s="52">
        <f t="shared" si="16"/>
        <v>382.48856250000006</v>
      </c>
      <c r="X490" s="52">
        <v>0</v>
      </c>
      <c r="Y490" s="52">
        <v>0</v>
      </c>
    </row>
    <row r="491" spans="1:25" x14ac:dyDescent="0.25">
      <c r="A491" s="52">
        <v>2008</v>
      </c>
      <c r="B491" s="52" t="s">
        <v>106</v>
      </c>
      <c r="C491" s="52" t="s">
        <v>115</v>
      </c>
      <c r="D491" s="52">
        <v>23209</v>
      </c>
      <c r="E491" s="52">
        <v>23925</v>
      </c>
      <c r="F491" s="52">
        <v>12</v>
      </c>
      <c r="G491" s="52" t="s">
        <v>118</v>
      </c>
      <c r="H491" s="52">
        <v>2473017.5</v>
      </c>
      <c r="I491" s="52" t="s">
        <v>91</v>
      </c>
      <c r="J491" s="52" t="s">
        <v>71</v>
      </c>
      <c r="K491" s="52">
        <v>73.3</v>
      </c>
      <c r="L491" s="52">
        <v>3.3000000000000003E-5</v>
      </c>
      <c r="M491" s="52">
        <v>1</v>
      </c>
      <c r="N491" s="52"/>
      <c r="O491" s="52">
        <v>0</v>
      </c>
      <c r="P491" s="52">
        <v>0</v>
      </c>
      <c r="Q491" s="52">
        <v>21</v>
      </c>
      <c r="R491" s="52"/>
      <c r="S491" s="52">
        <v>0</v>
      </c>
      <c r="T491" s="52">
        <v>0</v>
      </c>
      <c r="U491" s="52">
        <v>310</v>
      </c>
      <c r="V491" s="52">
        <f t="shared" si="15"/>
        <v>5981.9820307500004</v>
      </c>
      <c r="W491" s="52">
        <f t="shared" si="16"/>
        <v>5981.9820307500004</v>
      </c>
      <c r="X491" s="52">
        <v>0</v>
      </c>
      <c r="Y491" s="52">
        <v>0</v>
      </c>
    </row>
    <row r="492" spans="1:25" x14ac:dyDescent="0.25">
      <c r="A492" s="52">
        <v>2008</v>
      </c>
      <c r="B492" s="52" t="s">
        <v>106</v>
      </c>
      <c r="C492" s="52" t="s">
        <v>115</v>
      </c>
      <c r="D492" s="52">
        <v>23209</v>
      </c>
      <c r="E492" s="52">
        <v>23925</v>
      </c>
      <c r="F492" s="52">
        <v>12</v>
      </c>
      <c r="G492" s="52" t="s">
        <v>118</v>
      </c>
      <c r="H492" s="52">
        <v>1333920</v>
      </c>
      <c r="I492" s="52" t="s">
        <v>91</v>
      </c>
      <c r="J492" s="52" t="s">
        <v>71</v>
      </c>
      <c r="K492" s="52">
        <v>73.3</v>
      </c>
      <c r="L492" s="52">
        <v>3.3000000000000003E-5</v>
      </c>
      <c r="M492" s="52">
        <v>1</v>
      </c>
      <c r="N492" s="52"/>
      <c r="O492" s="52">
        <v>0</v>
      </c>
      <c r="P492" s="52">
        <v>0</v>
      </c>
      <c r="Q492" s="52">
        <v>21</v>
      </c>
      <c r="R492" s="52"/>
      <c r="S492" s="52">
        <v>0</v>
      </c>
      <c r="T492" s="52">
        <v>0</v>
      </c>
      <c r="U492" s="52">
        <v>310</v>
      </c>
      <c r="V492" s="52">
        <f t="shared" si="15"/>
        <v>3226.6190880000004</v>
      </c>
      <c r="W492" s="52">
        <f t="shared" si="16"/>
        <v>3226.6190880000004</v>
      </c>
      <c r="X492" s="52">
        <v>0</v>
      </c>
      <c r="Y492" s="52">
        <v>0</v>
      </c>
    </row>
    <row r="493" spans="1:25" x14ac:dyDescent="0.25">
      <c r="A493" s="52">
        <v>2008</v>
      </c>
      <c r="B493" s="52" t="s">
        <v>106</v>
      </c>
      <c r="C493" s="52" t="s">
        <v>115</v>
      </c>
      <c r="D493" s="52">
        <v>23209</v>
      </c>
      <c r="E493" s="52">
        <v>23926</v>
      </c>
      <c r="F493" s="52">
        <v>27</v>
      </c>
      <c r="G493" s="52" t="s">
        <v>120</v>
      </c>
      <c r="H493" s="52">
        <v>442</v>
      </c>
      <c r="I493" s="52" t="s">
        <v>91</v>
      </c>
      <c r="J493" s="52" t="s">
        <v>71</v>
      </c>
      <c r="K493" s="52">
        <v>73.3</v>
      </c>
      <c r="L493" s="52">
        <v>3.3000000000000003E-5</v>
      </c>
      <c r="M493" s="52">
        <v>1</v>
      </c>
      <c r="N493" s="52"/>
      <c r="O493" s="52">
        <v>0</v>
      </c>
      <c r="P493" s="52">
        <v>0</v>
      </c>
      <c r="Q493" s="52">
        <v>21</v>
      </c>
      <c r="R493" s="52"/>
      <c r="S493" s="52">
        <v>0</v>
      </c>
      <c r="T493" s="52">
        <v>0</v>
      </c>
      <c r="U493" s="52">
        <v>310</v>
      </c>
      <c r="V493" s="52">
        <f t="shared" si="15"/>
        <v>1.0691538</v>
      </c>
      <c r="W493" s="52">
        <f t="shared" si="16"/>
        <v>1.0691538</v>
      </c>
      <c r="X493" s="52">
        <v>0</v>
      </c>
      <c r="Y493" s="52">
        <v>0</v>
      </c>
    </row>
    <row r="494" spans="1:25" x14ac:dyDescent="0.25">
      <c r="A494" s="52">
        <v>2008</v>
      </c>
      <c r="B494" s="52" t="s">
        <v>106</v>
      </c>
      <c r="C494" s="52" t="s">
        <v>115</v>
      </c>
      <c r="D494" s="52">
        <v>23209</v>
      </c>
      <c r="E494" s="52">
        <v>23926</v>
      </c>
      <c r="F494" s="52">
        <v>27</v>
      </c>
      <c r="G494" s="52" t="s">
        <v>120</v>
      </c>
      <c r="H494" s="52">
        <v>107868</v>
      </c>
      <c r="I494" s="52" t="s">
        <v>91</v>
      </c>
      <c r="J494" s="52" t="s">
        <v>71</v>
      </c>
      <c r="K494" s="52">
        <v>73.3</v>
      </c>
      <c r="L494" s="52">
        <v>3.3000000000000003E-5</v>
      </c>
      <c r="M494" s="52">
        <v>1</v>
      </c>
      <c r="N494" s="52"/>
      <c r="O494" s="52">
        <v>0</v>
      </c>
      <c r="P494" s="52">
        <v>0</v>
      </c>
      <c r="Q494" s="52">
        <v>21</v>
      </c>
      <c r="R494" s="52"/>
      <c r="S494" s="52">
        <v>0</v>
      </c>
      <c r="T494" s="52">
        <v>0</v>
      </c>
      <c r="U494" s="52">
        <v>310</v>
      </c>
      <c r="V494" s="52">
        <f t="shared" si="15"/>
        <v>260.92190520000003</v>
      </c>
      <c r="W494" s="52">
        <f t="shared" si="16"/>
        <v>260.92190520000003</v>
      </c>
      <c r="X494" s="52">
        <v>0</v>
      </c>
      <c r="Y494" s="52">
        <v>0</v>
      </c>
    </row>
    <row r="495" spans="1:25" x14ac:dyDescent="0.25">
      <c r="A495" s="52">
        <v>2008</v>
      </c>
      <c r="B495" s="52" t="s">
        <v>106</v>
      </c>
      <c r="C495" s="52" t="s">
        <v>115</v>
      </c>
      <c r="D495" s="52">
        <v>23209</v>
      </c>
      <c r="E495" s="52">
        <v>23926</v>
      </c>
      <c r="F495" s="52">
        <v>27</v>
      </c>
      <c r="G495" s="52" t="s">
        <v>120</v>
      </c>
      <c r="H495" s="52">
        <v>13161</v>
      </c>
      <c r="I495" s="52" t="s">
        <v>91</v>
      </c>
      <c r="J495" s="52" t="s">
        <v>71</v>
      </c>
      <c r="K495" s="52">
        <v>73.3</v>
      </c>
      <c r="L495" s="52">
        <v>3.3000000000000003E-5</v>
      </c>
      <c r="M495" s="52">
        <v>1</v>
      </c>
      <c r="N495" s="52"/>
      <c r="O495" s="52">
        <v>0</v>
      </c>
      <c r="P495" s="52">
        <v>0</v>
      </c>
      <c r="Q495" s="52">
        <v>21</v>
      </c>
      <c r="R495" s="52"/>
      <c r="S495" s="52">
        <v>0</v>
      </c>
      <c r="T495" s="52">
        <v>0</v>
      </c>
      <c r="U495" s="52">
        <v>310</v>
      </c>
      <c r="V495" s="52">
        <f t="shared" si="15"/>
        <v>31.835142900000001</v>
      </c>
      <c r="W495" s="52">
        <f t="shared" si="16"/>
        <v>31.835142900000001</v>
      </c>
      <c r="X495" s="52">
        <v>0</v>
      </c>
      <c r="Y495" s="52">
        <v>0</v>
      </c>
    </row>
    <row r="496" spans="1:25" x14ac:dyDescent="0.25">
      <c r="A496" s="52">
        <v>2008</v>
      </c>
      <c r="B496" s="52" t="s">
        <v>106</v>
      </c>
      <c r="C496" s="52" t="s">
        <v>115</v>
      </c>
      <c r="D496" s="52">
        <v>24114</v>
      </c>
      <c r="E496" s="52">
        <v>23901</v>
      </c>
      <c r="F496" s="52">
        <v>27</v>
      </c>
      <c r="G496" s="52" t="s">
        <v>120</v>
      </c>
      <c r="H496" s="52">
        <v>57346</v>
      </c>
      <c r="I496" s="52" t="s">
        <v>91</v>
      </c>
      <c r="J496" s="52" t="s">
        <v>71</v>
      </c>
      <c r="K496" s="52">
        <v>73.3</v>
      </c>
      <c r="L496" s="52">
        <v>3.3000000000000003E-5</v>
      </c>
      <c r="M496" s="52">
        <v>1</v>
      </c>
      <c r="N496" s="52"/>
      <c r="O496" s="52">
        <v>0</v>
      </c>
      <c r="P496" s="52">
        <v>0</v>
      </c>
      <c r="Q496" s="52">
        <v>21</v>
      </c>
      <c r="R496" s="52"/>
      <c r="S496" s="52">
        <v>0</v>
      </c>
      <c r="T496" s="52">
        <v>0</v>
      </c>
      <c r="U496" s="52">
        <v>310</v>
      </c>
      <c r="V496" s="52">
        <f t="shared" si="15"/>
        <v>138.7142394</v>
      </c>
      <c r="W496" s="52">
        <f t="shared" si="16"/>
        <v>138.7142394</v>
      </c>
      <c r="X496" s="52">
        <v>0</v>
      </c>
      <c r="Y496" s="52">
        <v>0</v>
      </c>
    </row>
    <row r="497" spans="1:25" x14ac:dyDescent="0.25">
      <c r="A497" s="52">
        <v>2008</v>
      </c>
      <c r="B497" s="52" t="s">
        <v>106</v>
      </c>
      <c r="C497" s="52" t="s">
        <v>115</v>
      </c>
      <c r="D497" s="52">
        <v>24114</v>
      </c>
      <c r="E497" s="52">
        <v>23901</v>
      </c>
      <c r="F497" s="52">
        <v>27</v>
      </c>
      <c r="G497" s="52" t="s">
        <v>120</v>
      </c>
      <c r="H497" s="52">
        <v>953943</v>
      </c>
      <c r="I497" s="52" t="s">
        <v>91</v>
      </c>
      <c r="J497" s="52" t="s">
        <v>71</v>
      </c>
      <c r="K497" s="52">
        <v>73.3</v>
      </c>
      <c r="L497" s="52">
        <v>3.3000000000000003E-5</v>
      </c>
      <c r="M497" s="52">
        <v>1</v>
      </c>
      <c r="N497" s="52"/>
      <c r="O497" s="52">
        <v>0</v>
      </c>
      <c r="P497" s="52">
        <v>0</v>
      </c>
      <c r="Q497" s="52">
        <v>21</v>
      </c>
      <c r="R497" s="52"/>
      <c r="S497" s="52">
        <v>0</v>
      </c>
      <c r="T497" s="52">
        <v>0</v>
      </c>
      <c r="U497" s="52">
        <v>310</v>
      </c>
      <c r="V497" s="52">
        <f t="shared" si="15"/>
        <v>2307.4927226999998</v>
      </c>
      <c r="W497" s="52">
        <f t="shared" si="16"/>
        <v>2307.4927226999998</v>
      </c>
      <c r="X497" s="52">
        <v>0</v>
      </c>
      <c r="Y497" s="52">
        <v>0</v>
      </c>
    </row>
    <row r="498" spans="1:25" x14ac:dyDescent="0.25">
      <c r="A498" s="52">
        <v>2008</v>
      </c>
      <c r="B498" s="52" t="s">
        <v>106</v>
      </c>
      <c r="C498" s="52" t="s">
        <v>115</v>
      </c>
      <c r="D498" s="52">
        <v>24114</v>
      </c>
      <c r="E498" s="52">
        <v>23911</v>
      </c>
      <c r="F498" s="52">
        <v>12</v>
      </c>
      <c r="G498" s="52" t="s">
        <v>118</v>
      </c>
      <c r="H498" s="52">
        <v>223827.73749999999</v>
      </c>
      <c r="I498" s="52" t="s">
        <v>91</v>
      </c>
      <c r="J498" s="52" t="s">
        <v>71</v>
      </c>
      <c r="K498" s="52">
        <v>73.3</v>
      </c>
      <c r="L498" s="52">
        <v>3.3000000000000003E-5</v>
      </c>
      <c r="M498" s="52">
        <v>1</v>
      </c>
      <c r="N498" s="52"/>
      <c r="O498" s="52">
        <v>0</v>
      </c>
      <c r="P498" s="52">
        <v>0</v>
      </c>
      <c r="Q498" s="52">
        <v>21</v>
      </c>
      <c r="R498" s="52"/>
      <c r="S498" s="52">
        <v>0</v>
      </c>
      <c r="T498" s="52">
        <v>0</v>
      </c>
      <c r="U498" s="52">
        <v>310</v>
      </c>
      <c r="V498" s="52">
        <f t="shared" si="15"/>
        <v>541.41691423875</v>
      </c>
      <c r="W498" s="52">
        <f t="shared" si="16"/>
        <v>541.41691423875</v>
      </c>
      <c r="X498" s="52">
        <v>0</v>
      </c>
      <c r="Y498" s="52">
        <v>0</v>
      </c>
    </row>
    <row r="499" spans="1:25" x14ac:dyDescent="0.25">
      <c r="A499" s="52">
        <v>2008</v>
      </c>
      <c r="B499" s="52" t="s">
        <v>106</v>
      </c>
      <c r="C499" s="52" t="s">
        <v>115</v>
      </c>
      <c r="D499" s="52">
        <v>24121</v>
      </c>
      <c r="E499" s="52">
        <v>23901</v>
      </c>
      <c r="F499" s="52">
        <v>27</v>
      </c>
      <c r="G499" s="52" t="s">
        <v>120</v>
      </c>
      <c r="H499" s="52">
        <v>285</v>
      </c>
      <c r="I499" s="52" t="s">
        <v>91</v>
      </c>
      <c r="J499" s="52" t="s">
        <v>71</v>
      </c>
      <c r="K499" s="52">
        <v>73.3</v>
      </c>
      <c r="L499" s="52">
        <v>3.3000000000000003E-5</v>
      </c>
      <c r="M499" s="52">
        <v>1</v>
      </c>
      <c r="N499" s="52"/>
      <c r="O499" s="52">
        <v>0</v>
      </c>
      <c r="P499" s="52">
        <v>0</v>
      </c>
      <c r="Q499" s="52">
        <v>21</v>
      </c>
      <c r="R499" s="52"/>
      <c r="S499" s="52">
        <v>0</v>
      </c>
      <c r="T499" s="52">
        <v>0</v>
      </c>
      <c r="U499" s="52">
        <v>310</v>
      </c>
      <c r="V499" s="52">
        <f t="shared" si="15"/>
        <v>0.68938650000000001</v>
      </c>
      <c r="W499" s="52">
        <f t="shared" si="16"/>
        <v>0.68938650000000001</v>
      </c>
      <c r="X499" s="52">
        <v>0</v>
      </c>
      <c r="Y499" s="52">
        <v>0</v>
      </c>
    </row>
    <row r="500" spans="1:25" x14ac:dyDescent="0.25">
      <c r="A500" s="52">
        <v>2008</v>
      </c>
      <c r="B500" s="52" t="s">
        <v>106</v>
      </c>
      <c r="C500" s="52" t="s">
        <v>115</v>
      </c>
      <c r="D500" s="52">
        <v>24132</v>
      </c>
      <c r="E500" s="52">
        <v>23922</v>
      </c>
      <c r="F500" s="52">
        <v>12</v>
      </c>
      <c r="G500" s="52" t="s">
        <v>118</v>
      </c>
      <c r="H500" s="52">
        <v>21137</v>
      </c>
      <c r="I500" s="52" t="s">
        <v>91</v>
      </c>
      <c r="J500" s="52" t="s">
        <v>71</v>
      </c>
      <c r="K500" s="52">
        <v>73.3</v>
      </c>
      <c r="L500" s="52">
        <v>3.3000000000000003E-5</v>
      </c>
      <c r="M500" s="52">
        <v>1</v>
      </c>
      <c r="N500" s="52"/>
      <c r="O500" s="52">
        <v>0</v>
      </c>
      <c r="P500" s="52">
        <v>0</v>
      </c>
      <c r="Q500" s="52">
        <v>21</v>
      </c>
      <c r="R500" s="52"/>
      <c r="S500" s="52">
        <v>0</v>
      </c>
      <c r="T500" s="52">
        <v>0</v>
      </c>
      <c r="U500" s="52">
        <v>310</v>
      </c>
      <c r="V500" s="52">
        <f t="shared" si="15"/>
        <v>51.128289299999999</v>
      </c>
      <c r="W500" s="52">
        <f t="shared" si="16"/>
        <v>51.128289299999999</v>
      </c>
      <c r="X500" s="52">
        <v>0</v>
      </c>
      <c r="Y500" s="52">
        <v>0</v>
      </c>
    </row>
    <row r="501" spans="1:25" x14ac:dyDescent="0.25">
      <c r="A501" s="52">
        <v>2008</v>
      </c>
      <c r="B501" s="52" t="s">
        <v>106</v>
      </c>
      <c r="C501" s="52" t="s">
        <v>115</v>
      </c>
      <c r="D501" s="52">
        <v>24134</v>
      </c>
      <c r="E501" s="52">
        <v>23922</v>
      </c>
      <c r="F501" s="52">
        <v>12</v>
      </c>
      <c r="G501" s="52" t="s">
        <v>118</v>
      </c>
      <c r="H501" s="52">
        <v>348851</v>
      </c>
      <c r="I501" s="52" t="s">
        <v>91</v>
      </c>
      <c r="J501" s="52" t="s">
        <v>71</v>
      </c>
      <c r="K501" s="52">
        <v>73.3</v>
      </c>
      <c r="L501" s="52">
        <v>3.3000000000000003E-5</v>
      </c>
      <c r="M501" s="52">
        <v>1</v>
      </c>
      <c r="N501" s="52"/>
      <c r="O501" s="52">
        <v>0</v>
      </c>
      <c r="P501" s="52">
        <v>0</v>
      </c>
      <c r="Q501" s="52">
        <v>21</v>
      </c>
      <c r="R501" s="52"/>
      <c r="S501" s="52">
        <v>0</v>
      </c>
      <c r="T501" s="52">
        <v>0</v>
      </c>
      <c r="U501" s="52">
        <v>310</v>
      </c>
      <c r="V501" s="52">
        <f t="shared" si="15"/>
        <v>843.83568390000005</v>
      </c>
      <c r="W501" s="52">
        <f t="shared" si="16"/>
        <v>843.83568390000005</v>
      </c>
      <c r="X501" s="52">
        <v>0</v>
      </c>
      <c r="Y501" s="52">
        <v>0</v>
      </c>
    </row>
    <row r="502" spans="1:25" x14ac:dyDescent="0.25">
      <c r="A502" s="52">
        <v>2008</v>
      </c>
      <c r="B502" s="52" t="s">
        <v>106</v>
      </c>
      <c r="C502" s="52" t="s">
        <v>115</v>
      </c>
      <c r="D502" s="52">
        <v>24219</v>
      </c>
      <c r="E502" s="52">
        <v>23911</v>
      </c>
      <c r="F502" s="52">
        <v>12</v>
      </c>
      <c r="G502" s="52" t="s">
        <v>118</v>
      </c>
      <c r="H502" s="52">
        <v>9611</v>
      </c>
      <c r="I502" s="52" t="s">
        <v>91</v>
      </c>
      <c r="J502" s="52" t="s">
        <v>71</v>
      </c>
      <c r="K502" s="52">
        <v>73.3</v>
      </c>
      <c r="L502" s="52">
        <v>3.3000000000000003E-5</v>
      </c>
      <c r="M502" s="52">
        <v>1</v>
      </c>
      <c r="N502" s="52"/>
      <c r="O502" s="52">
        <v>0</v>
      </c>
      <c r="P502" s="52">
        <v>0</v>
      </c>
      <c r="Q502" s="52">
        <v>21</v>
      </c>
      <c r="R502" s="52"/>
      <c r="S502" s="52">
        <v>0</v>
      </c>
      <c r="T502" s="52">
        <v>0</v>
      </c>
      <c r="U502" s="52">
        <v>310</v>
      </c>
      <c r="V502" s="52">
        <f t="shared" si="15"/>
        <v>23.2480479</v>
      </c>
      <c r="W502" s="52">
        <f t="shared" si="16"/>
        <v>23.2480479</v>
      </c>
      <c r="X502" s="52">
        <v>0</v>
      </c>
      <c r="Y502" s="52">
        <v>0</v>
      </c>
    </row>
    <row r="503" spans="1:25" x14ac:dyDescent="0.25">
      <c r="A503" s="52">
        <v>2008</v>
      </c>
      <c r="B503" s="52" t="s">
        <v>106</v>
      </c>
      <c r="C503" s="52" t="s">
        <v>115</v>
      </c>
      <c r="D503" s="52">
        <v>24219</v>
      </c>
      <c r="E503" s="52">
        <v>23989</v>
      </c>
      <c r="F503" s="52">
        <v>0</v>
      </c>
      <c r="G503" s="52"/>
      <c r="H503" s="52">
        <v>57</v>
      </c>
      <c r="I503" s="52" t="s">
        <v>91</v>
      </c>
      <c r="J503" s="52" t="s">
        <v>71</v>
      </c>
      <c r="K503" s="52">
        <v>73.3</v>
      </c>
      <c r="L503" s="52">
        <v>3.3000000000000003E-5</v>
      </c>
      <c r="M503" s="52">
        <v>1</v>
      </c>
      <c r="N503" s="52"/>
      <c r="O503" s="52">
        <v>0</v>
      </c>
      <c r="P503" s="52">
        <v>0</v>
      </c>
      <c r="Q503" s="52">
        <v>21</v>
      </c>
      <c r="R503" s="52"/>
      <c r="S503" s="52">
        <v>0</v>
      </c>
      <c r="T503" s="52">
        <v>0</v>
      </c>
      <c r="U503" s="52">
        <v>310</v>
      </c>
      <c r="V503" s="52">
        <f t="shared" si="15"/>
        <v>0.13787729999999998</v>
      </c>
      <c r="W503" s="52">
        <f t="shared" si="16"/>
        <v>0.13787729999999998</v>
      </c>
      <c r="X503" s="52">
        <v>0</v>
      </c>
      <c r="Y503" s="52">
        <v>0</v>
      </c>
    </row>
    <row r="504" spans="1:25" x14ac:dyDescent="0.25">
      <c r="A504" s="52">
        <v>2008</v>
      </c>
      <c r="B504" s="52" t="s">
        <v>106</v>
      </c>
      <c r="C504" s="52" t="s">
        <v>115</v>
      </c>
      <c r="D504" s="52">
        <v>24222</v>
      </c>
      <c r="E504" s="52">
        <v>23908</v>
      </c>
      <c r="F504" s="52">
        <v>12</v>
      </c>
      <c r="G504" s="52" t="s">
        <v>118</v>
      </c>
      <c r="H504" s="52">
        <v>17575</v>
      </c>
      <c r="I504" s="52" t="s">
        <v>91</v>
      </c>
      <c r="J504" s="52" t="s">
        <v>71</v>
      </c>
      <c r="K504" s="52">
        <v>73.3</v>
      </c>
      <c r="L504" s="52">
        <v>3.3000000000000003E-5</v>
      </c>
      <c r="M504" s="52">
        <v>1</v>
      </c>
      <c r="N504" s="52"/>
      <c r="O504" s="52">
        <v>0</v>
      </c>
      <c r="P504" s="52">
        <v>0</v>
      </c>
      <c r="Q504" s="52">
        <v>21</v>
      </c>
      <c r="R504" s="52"/>
      <c r="S504" s="52">
        <v>0</v>
      </c>
      <c r="T504" s="52">
        <v>0</v>
      </c>
      <c r="U504" s="52">
        <v>310</v>
      </c>
      <c r="V504" s="52">
        <f t="shared" si="15"/>
        <v>42.512167500000004</v>
      </c>
      <c r="W504" s="52">
        <f t="shared" si="16"/>
        <v>42.512167500000004</v>
      </c>
      <c r="X504" s="52">
        <v>0</v>
      </c>
      <c r="Y504" s="52">
        <v>0</v>
      </c>
    </row>
    <row r="505" spans="1:25" x14ac:dyDescent="0.25">
      <c r="A505" s="52">
        <v>2008</v>
      </c>
      <c r="B505" s="52" t="s">
        <v>106</v>
      </c>
      <c r="C505" s="52" t="s">
        <v>115</v>
      </c>
      <c r="D505" s="52">
        <v>24222</v>
      </c>
      <c r="E505" s="52">
        <v>23911</v>
      </c>
      <c r="F505" s="52">
        <v>12</v>
      </c>
      <c r="G505" s="52" t="s">
        <v>118</v>
      </c>
      <c r="H505" s="52">
        <v>169880</v>
      </c>
      <c r="I505" s="52" t="s">
        <v>91</v>
      </c>
      <c r="J505" s="52" t="s">
        <v>71</v>
      </c>
      <c r="K505" s="52">
        <v>73.3</v>
      </c>
      <c r="L505" s="52">
        <v>3.3000000000000003E-5</v>
      </c>
      <c r="M505" s="52">
        <v>1</v>
      </c>
      <c r="N505" s="52"/>
      <c r="O505" s="52">
        <v>0</v>
      </c>
      <c r="P505" s="52">
        <v>0</v>
      </c>
      <c r="Q505" s="52">
        <v>21</v>
      </c>
      <c r="R505" s="52"/>
      <c r="S505" s="52">
        <v>0</v>
      </c>
      <c r="T505" s="52">
        <v>0</v>
      </c>
      <c r="U505" s="52">
        <v>310</v>
      </c>
      <c r="V505" s="52">
        <f t="shared" si="15"/>
        <v>410.92273200000005</v>
      </c>
      <c r="W505" s="52">
        <f t="shared" si="16"/>
        <v>410.92273200000005</v>
      </c>
      <c r="X505" s="52">
        <v>0</v>
      </c>
      <c r="Y505" s="52">
        <v>0</v>
      </c>
    </row>
    <row r="506" spans="1:25" x14ac:dyDescent="0.25">
      <c r="A506" s="52">
        <v>2008</v>
      </c>
      <c r="B506" s="52" t="s">
        <v>106</v>
      </c>
      <c r="C506" s="52" t="s">
        <v>115</v>
      </c>
      <c r="D506" s="52">
        <v>24222</v>
      </c>
      <c r="E506" s="52">
        <v>23911</v>
      </c>
      <c r="F506" s="52">
        <v>12</v>
      </c>
      <c r="G506" s="52" t="s">
        <v>118</v>
      </c>
      <c r="H506" s="52">
        <v>247870</v>
      </c>
      <c r="I506" s="52" t="s">
        <v>91</v>
      </c>
      <c r="J506" s="52" t="s">
        <v>71</v>
      </c>
      <c r="K506" s="52">
        <v>73.3</v>
      </c>
      <c r="L506" s="52">
        <v>3.3000000000000003E-5</v>
      </c>
      <c r="M506" s="52">
        <v>1</v>
      </c>
      <c r="N506" s="52"/>
      <c r="O506" s="52">
        <v>0</v>
      </c>
      <c r="P506" s="52">
        <v>0</v>
      </c>
      <c r="Q506" s="52">
        <v>21</v>
      </c>
      <c r="R506" s="52"/>
      <c r="S506" s="52">
        <v>0</v>
      </c>
      <c r="T506" s="52">
        <v>0</v>
      </c>
      <c r="U506" s="52">
        <v>310</v>
      </c>
      <c r="V506" s="52">
        <f t="shared" si="15"/>
        <v>599.57274300000006</v>
      </c>
      <c r="W506" s="52">
        <f t="shared" si="16"/>
        <v>599.57274300000006</v>
      </c>
      <c r="X506" s="52">
        <v>0</v>
      </c>
      <c r="Y506" s="52">
        <v>0</v>
      </c>
    </row>
    <row r="507" spans="1:25" x14ac:dyDescent="0.25">
      <c r="A507" s="52">
        <v>2008</v>
      </c>
      <c r="B507" s="52" t="s">
        <v>106</v>
      </c>
      <c r="C507" s="52" t="s">
        <v>115</v>
      </c>
      <c r="D507" s="52">
        <v>24222</v>
      </c>
      <c r="E507" s="52">
        <v>23911</v>
      </c>
      <c r="F507" s="52">
        <v>12</v>
      </c>
      <c r="G507" s="52" t="s">
        <v>118</v>
      </c>
      <c r="H507" s="52">
        <v>207</v>
      </c>
      <c r="I507" s="52" t="s">
        <v>91</v>
      </c>
      <c r="J507" s="52" t="s">
        <v>71</v>
      </c>
      <c r="K507" s="52">
        <v>73.3</v>
      </c>
      <c r="L507" s="52">
        <v>3.3000000000000003E-5</v>
      </c>
      <c r="M507" s="52">
        <v>1</v>
      </c>
      <c r="N507" s="52"/>
      <c r="O507" s="52">
        <v>0</v>
      </c>
      <c r="P507" s="52">
        <v>0</v>
      </c>
      <c r="Q507" s="52">
        <v>21</v>
      </c>
      <c r="R507" s="52"/>
      <c r="S507" s="52">
        <v>0</v>
      </c>
      <c r="T507" s="52">
        <v>0</v>
      </c>
      <c r="U507" s="52">
        <v>310</v>
      </c>
      <c r="V507" s="52">
        <f t="shared" si="15"/>
        <v>0.5007123</v>
      </c>
      <c r="W507" s="52">
        <f t="shared" si="16"/>
        <v>0.5007123</v>
      </c>
      <c r="X507" s="52">
        <v>0</v>
      </c>
      <c r="Y507" s="52">
        <v>0</v>
      </c>
    </row>
    <row r="508" spans="1:25" x14ac:dyDescent="0.25">
      <c r="A508" s="52">
        <v>2008</v>
      </c>
      <c r="B508" s="52" t="s">
        <v>106</v>
      </c>
      <c r="C508" s="52" t="s">
        <v>115</v>
      </c>
      <c r="D508" s="52">
        <v>24222</v>
      </c>
      <c r="E508" s="52">
        <v>23911</v>
      </c>
      <c r="F508" s="52">
        <v>12</v>
      </c>
      <c r="G508" s="52" t="s">
        <v>118</v>
      </c>
      <c r="H508" s="52">
        <v>61</v>
      </c>
      <c r="I508" s="52" t="s">
        <v>91</v>
      </c>
      <c r="J508" s="52" t="s">
        <v>71</v>
      </c>
      <c r="K508" s="52">
        <v>73.3</v>
      </c>
      <c r="L508" s="52">
        <v>3.3000000000000003E-5</v>
      </c>
      <c r="M508" s="52">
        <v>1</v>
      </c>
      <c r="N508" s="52"/>
      <c r="O508" s="52">
        <v>0</v>
      </c>
      <c r="P508" s="52">
        <v>0</v>
      </c>
      <c r="Q508" s="52">
        <v>21</v>
      </c>
      <c r="R508" s="52"/>
      <c r="S508" s="52">
        <v>0</v>
      </c>
      <c r="T508" s="52">
        <v>0</v>
      </c>
      <c r="U508" s="52">
        <v>310</v>
      </c>
      <c r="V508" s="52">
        <f t="shared" si="15"/>
        <v>0.14755290000000001</v>
      </c>
      <c r="W508" s="52">
        <f t="shared" si="16"/>
        <v>0.14755290000000001</v>
      </c>
      <c r="X508" s="52">
        <v>0</v>
      </c>
      <c r="Y508" s="52">
        <v>0</v>
      </c>
    </row>
    <row r="509" spans="1:25" x14ac:dyDescent="0.25">
      <c r="A509" s="52">
        <v>2008</v>
      </c>
      <c r="B509" s="52" t="s">
        <v>106</v>
      </c>
      <c r="C509" s="52" t="s">
        <v>115</v>
      </c>
      <c r="D509" s="52">
        <v>24222</v>
      </c>
      <c r="E509" s="52">
        <v>23989</v>
      </c>
      <c r="F509" s="52">
        <v>0</v>
      </c>
      <c r="G509" s="52"/>
      <c r="H509" s="52">
        <v>25638</v>
      </c>
      <c r="I509" s="52" t="s">
        <v>91</v>
      </c>
      <c r="J509" s="52" t="s">
        <v>71</v>
      </c>
      <c r="K509" s="52">
        <v>73.3</v>
      </c>
      <c r="L509" s="52">
        <v>3.3000000000000003E-5</v>
      </c>
      <c r="M509" s="52">
        <v>1</v>
      </c>
      <c r="N509" s="52"/>
      <c r="O509" s="52">
        <v>0</v>
      </c>
      <c r="P509" s="52">
        <v>0</v>
      </c>
      <c r="Q509" s="52">
        <v>21</v>
      </c>
      <c r="R509" s="52"/>
      <c r="S509" s="52">
        <v>0</v>
      </c>
      <c r="T509" s="52">
        <v>0</v>
      </c>
      <c r="U509" s="52">
        <v>310</v>
      </c>
      <c r="V509" s="52">
        <f t="shared" si="15"/>
        <v>62.0157582</v>
      </c>
      <c r="W509" s="52">
        <f t="shared" si="16"/>
        <v>62.0157582</v>
      </c>
      <c r="X509" s="52">
        <v>0</v>
      </c>
      <c r="Y509" s="52">
        <v>0</v>
      </c>
    </row>
    <row r="510" spans="1:25" x14ac:dyDescent="0.25">
      <c r="A510" s="52">
        <v>2008</v>
      </c>
      <c r="B510" s="52" t="s">
        <v>106</v>
      </c>
      <c r="C510" s="52" t="s">
        <v>115</v>
      </c>
      <c r="D510" s="52">
        <v>24223</v>
      </c>
      <c r="E510" s="52">
        <v>23911</v>
      </c>
      <c r="F510" s="52">
        <v>12</v>
      </c>
      <c r="G510" s="52" t="s">
        <v>118</v>
      </c>
      <c r="H510" s="52">
        <v>281740</v>
      </c>
      <c r="I510" s="52" t="s">
        <v>91</v>
      </c>
      <c r="J510" s="52" t="s">
        <v>71</v>
      </c>
      <c r="K510" s="52">
        <v>73.3</v>
      </c>
      <c r="L510" s="52">
        <v>3.3000000000000003E-5</v>
      </c>
      <c r="M510" s="52">
        <v>1</v>
      </c>
      <c r="N510" s="52"/>
      <c r="O510" s="52">
        <v>0</v>
      </c>
      <c r="P510" s="52">
        <v>0</v>
      </c>
      <c r="Q510" s="52">
        <v>21</v>
      </c>
      <c r="R510" s="52"/>
      <c r="S510" s="52">
        <v>0</v>
      </c>
      <c r="T510" s="52">
        <v>0</v>
      </c>
      <c r="U510" s="52">
        <v>310</v>
      </c>
      <c r="V510" s="52">
        <f t="shared" si="15"/>
        <v>681.50088600000004</v>
      </c>
      <c r="W510" s="52">
        <f t="shared" si="16"/>
        <v>681.50088600000004</v>
      </c>
      <c r="X510" s="52">
        <v>0</v>
      </c>
      <c r="Y510" s="52">
        <v>0</v>
      </c>
    </row>
    <row r="511" spans="1:25" x14ac:dyDescent="0.25">
      <c r="A511" s="52">
        <v>2008</v>
      </c>
      <c r="B511" s="52" t="s">
        <v>106</v>
      </c>
      <c r="C511" s="52" t="s">
        <v>115</v>
      </c>
      <c r="D511" s="52">
        <v>24223</v>
      </c>
      <c r="E511" s="52">
        <v>23911</v>
      </c>
      <c r="F511" s="52">
        <v>12</v>
      </c>
      <c r="G511" s="52" t="s">
        <v>118</v>
      </c>
      <c r="H511" s="52">
        <v>2724</v>
      </c>
      <c r="I511" s="52" t="s">
        <v>91</v>
      </c>
      <c r="J511" s="52" t="s">
        <v>71</v>
      </c>
      <c r="K511" s="52">
        <v>73.3</v>
      </c>
      <c r="L511" s="52">
        <v>3.3000000000000003E-5</v>
      </c>
      <c r="M511" s="52">
        <v>1</v>
      </c>
      <c r="N511" s="52"/>
      <c r="O511" s="52">
        <v>0</v>
      </c>
      <c r="P511" s="52">
        <v>0</v>
      </c>
      <c r="Q511" s="52">
        <v>21</v>
      </c>
      <c r="R511" s="52"/>
      <c r="S511" s="52">
        <v>0</v>
      </c>
      <c r="T511" s="52">
        <v>0</v>
      </c>
      <c r="U511" s="52">
        <v>310</v>
      </c>
      <c r="V511" s="52">
        <f t="shared" si="15"/>
        <v>6.5890835999999995</v>
      </c>
      <c r="W511" s="52">
        <f t="shared" si="16"/>
        <v>6.5890835999999995</v>
      </c>
      <c r="X511" s="52">
        <v>0</v>
      </c>
      <c r="Y511" s="52">
        <v>0</v>
      </c>
    </row>
    <row r="512" spans="1:25" x14ac:dyDescent="0.25">
      <c r="A512" s="52">
        <v>2008</v>
      </c>
      <c r="B512" s="52" t="s">
        <v>106</v>
      </c>
      <c r="C512" s="52" t="s">
        <v>115</v>
      </c>
      <c r="D512" s="52">
        <v>24224</v>
      </c>
      <c r="E512" s="52">
        <v>23989</v>
      </c>
      <c r="F512" s="52">
        <v>0</v>
      </c>
      <c r="G512" s="52"/>
      <c r="H512" s="52">
        <v>50</v>
      </c>
      <c r="I512" s="52" t="s">
        <v>91</v>
      </c>
      <c r="J512" s="52" t="s">
        <v>71</v>
      </c>
      <c r="K512" s="52">
        <v>73.3</v>
      </c>
      <c r="L512" s="52">
        <v>3.3000000000000003E-5</v>
      </c>
      <c r="M512" s="52">
        <v>1</v>
      </c>
      <c r="N512" s="52"/>
      <c r="O512" s="52">
        <v>0</v>
      </c>
      <c r="P512" s="52">
        <v>0</v>
      </c>
      <c r="Q512" s="52">
        <v>21</v>
      </c>
      <c r="R512" s="52"/>
      <c r="S512" s="52">
        <v>0</v>
      </c>
      <c r="T512" s="52">
        <v>0</v>
      </c>
      <c r="U512" s="52">
        <v>310</v>
      </c>
      <c r="V512" s="52">
        <f t="shared" si="15"/>
        <v>0.12094500000000001</v>
      </c>
      <c r="W512" s="52">
        <f t="shared" si="16"/>
        <v>0.12094500000000001</v>
      </c>
      <c r="X512" s="52">
        <v>0</v>
      </c>
      <c r="Y512" s="52">
        <v>0</v>
      </c>
    </row>
    <row r="513" spans="1:25" x14ac:dyDescent="0.25">
      <c r="A513" s="52">
        <v>2008</v>
      </c>
      <c r="B513" s="52" t="s">
        <v>106</v>
      </c>
      <c r="C513" s="52" t="s">
        <v>115</v>
      </c>
      <c r="D513" s="52">
        <v>24229</v>
      </c>
      <c r="E513" s="52">
        <v>23911</v>
      </c>
      <c r="F513" s="52">
        <v>12</v>
      </c>
      <c r="G513" s="52" t="s">
        <v>118</v>
      </c>
      <c r="H513" s="52">
        <v>718983</v>
      </c>
      <c r="I513" s="52" t="s">
        <v>91</v>
      </c>
      <c r="J513" s="52" t="s">
        <v>71</v>
      </c>
      <c r="K513" s="52">
        <v>73.3</v>
      </c>
      <c r="L513" s="52">
        <v>3.3000000000000003E-5</v>
      </c>
      <c r="M513" s="52">
        <v>1</v>
      </c>
      <c r="N513" s="52"/>
      <c r="O513" s="52">
        <v>0</v>
      </c>
      <c r="P513" s="52">
        <v>0</v>
      </c>
      <c r="Q513" s="52">
        <v>21</v>
      </c>
      <c r="R513" s="52"/>
      <c r="S513" s="52">
        <v>0</v>
      </c>
      <c r="T513" s="52">
        <v>0</v>
      </c>
      <c r="U513" s="52">
        <v>310</v>
      </c>
      <c r="V513" s="52">
        <f t="shared" si="15"/>
        <v>1739.1479787000001</v>
      </c>
      <c r="W513" s="52">
        <f t="shared" si="16"/>
        <v>1739.1479787000001</v>
      </c>
      <c r="X513" s="52">
        <v>0</v>
      </c>
      <c r="Y513" s="52">
        <v>0</v>
      </c>
    </row>
    <row r="514" spans="1:25" x14ac:dyDescent="0.25">
      <c r="A514" s="52">
        <v>2008</v>
      </c>
      <c r="B514" s="52" t="s">
        <v>106</v>
      </c>
      <c r="C514" s="52" t="s">
        <v>115</v>
      </c>
      <c r="D514" s="52">
        <v>24229</v>
      </c>
      <c r="E514" s="52">
        <v>23922</v>
      </c>
      <c r="F514" s="52">
        <v>12</v>
      </c>
      <c r="G514" s="52" t="s">
        <v>118</v>
      </c>
      <c r="H514" s="52">
        <v>23618</v>
      </c>
      <c r="I514" s="52" t="s">
        <v>91</v>
      </c>
      <c r="J514" s="52" t="s">
        <v>71</v>
      </c>
      <c r="K514" s="52">
        <v>73.3</v>
      </c>
      <c r="L514" s="52">
        <v>3.3000000000000003E-5</v>
      </c>
      <c r="M514" s="52">
        <v>1</v>
      </c>
      <c r="N514" s="52"/>
      <c r="O514" s="52">
        <v>0</v>
      </c>
      <c r="P514" s="52">
        <v>0</v>
      </c>
      <c r="Q514" s="52">
        <v>21</v>
      </c>
      <c r="R514" s="52"/>
      <c r="S514" s="52">
        <v>0</v>
      </c>
      <c r="T514" s="52">
        <v>0</v>
      </c>
      <c r="U514" s="52">
        <v>310</v>
      </c>
      <c r="V514" s="52">
        <f t="shared" si="15"/>
        <v>57.129580199999999</v>
      </c>
      <c r="W514" s="52">
        <f t="shared" si="16"/>
        <v>57.129580199999999</v>
      </c>
      <c r="X514" s="52">
        <v>0</v>
      </c>
      <c r="Y514" s="52">
        <v>0</v>
      </c>
    </row>
    <row r="515" spans="1:25" x14ac:dyDescent="0.25">
      <c r="A515" s="52">
        <v>2008</v>
      </c>
      <c r="B515" s="52" t="s">
        <v>106</v>
      </c>
      <c r="C515" s="52" t="s">
        <v>115</v>
      </c>
      <c r="D515" s="52">
        <v>24229</v>
      </c>
      <c r="E515" s="52">
        <v>23923</v>
      </c>
      <c r="F515" s="52">
        <v>12</v>
      </c>
      <c r="G515" s="52" t="s">
        <v>118</v>
      </c>
      <c r="H515" s="52">
        <v>50459</v>
      </c>
      <c r="I515" s="52" t="s">
        <v>91</v>
      </c>
      <c r="J515" s="52" t="s">
        <v>71</v>
      </c>
      <c r="K515" s="52">
        <v>73.3</v>
      </c>
      <c r="L515" s="52">
        <v>3.3000000000000003E-5</v>
      </c>
      <c r="M515" s="52">
        <v>1</v>
      </c>
      <c r="N515" s="52"/>
      <c r="O515" s="52">
        <v>0</v>
      </c>
      <c r="P515" s="52">
        <v>0</v>
      </c>
      <c r="Q515" s="52">
        <v>21</v>
      </c>
      <c r="R515" s="52"/>
      <c r="S515" s="52">
        <v>0</v>
      </c>
      <c r="T515" s="52">
        <v>0</v>
      </c>
      <c r="U515" s="52">
        <v>310</v>
      </c>
      <c r="V515" s="52">
        <f t="shared" ref="V515:V578" si="17">IF(F515=9,((H515*K515*L515*M515)+(H515*O515*P515*Q515)+(H515*S515*T515*U515))/1000, (H515*K515*L515*M515)+(H515*O515*P515*Q515)+(H515*S515*T515*U515))</f>
        <v>122.0552751</v>
      </c>
      <c r="W515" s="52">
        <f t="shared" ref="W515:W578" si="18">(V515-((O515*H515*P515*Q515)+(S515*H515*T515*U515)))/M515</f>
        <v>122.0552751</v>
      </c>
      <c r="X515" s="52">
        <v>0</v>
      </c>
      <c r="Y515" s="52">
        <v>0</v>
      </c>
    </row>
    <row r="516" spans="1:25" x14ac:dyDescent="0.25">
      <c r="A516" s="52">
        <v>2008</v>
      </c>
      <c r="B516" s="52" t="s">
        <v>106</v>
      </c>
      <c r="C516" s="52" t="s">
        <v>115</v>
      </c>
      <c r="D516" s="52">
        <v>24229</v>
      </c>
      <c r="E516" s="52">
        <v>23923</v>
      </c>
      <c r="F516" s="52">
        <v>12</v>
      </c>
      <c r="G516" s="52" t="s">
        <v>118</v>
      </c>
      <c r="H516" s="52">
        <v>48253</v>
      </c>
      <c r="I516" s="52" t="s">
        <v>91</v>
      </c>
      <c r="J516" s="52" t="s">
        <v>71</v>
      </c>
      <c r="K516" s="52">
        <v>73.3</v>
      </c>
      <c r="L516" s="52">
        <v>3.3000000000000003E-5</v>
      </c>
      <c r="M516" s="52">
        <v>1</v>
      </c>
      <c r="N516" s="52"/>
      <c r="O516" s="52">
        <v>0</v>
      </c>
      <c r="P516" s="52">
        <v>0</v>
      </c>
      <c r="Q516" s="52">
        <v>21</v>
      </c>
      <c r="R516" s="52"/>
      <c r="S516" s="52">
        <v>0</v>
      </c>
      <c r="T516" s="52">
        <v>0</v>
      </c>
      <c r="U516" s="52">
        <v>310</v>
      </c>
      <c r="V516" s="52">
        <f t="shared" si="17"/>
        <v>116.71918170000001</v>
      </c>
      <c r="W516" s="52">
        <f t="shared" si="18"/>
        <v>116.71918170000001</v>
      </c>
      <c r="X516" s="52">
        <v>0</v>
      </c>
      <c r="Y516" s="52">
        <v>0</v>
      </c>
    </row>
    <row r="517" spans="1:25" x14ac:dyDescent="0.25">
      <c r="A517" s="52">
        <v>2008</v>
      </c>
      <c r="B517" s="52" t="s">
        <v>106</v>
      </c>
      <c r="C517" s="52" t="s">
        <v>115</v>
      </c>
      <c r="D517" s="52">
        <v>24229</v>
      </c>
      <c r="E517" s="52">
        <v>23926</v>
      </c>
      <c r="F517" s="52">
        <v>27</v>
      </c>
      <c r="G517" s="52" t="s">
        <v>120</v>
      </c>
      <c r="H517" s="52">
        <v>1636</v>
      </c>
      <c r="I517" s="52" t="s">
        <v>91</v>
      </c>
      <c r="J517" s="52" t="s">
        <v>71</v>
      </c>
      <c r="K517" s="52">
        <v>73.3</v>
      </c>
      <c r="L517" s="52">
        <v>3.3000000000000003E-5</v>
      </c>
      <c r="M517" s="52">
        <v>1</v>
      </c>
      <c r="N517" s="52"/>
      <c r="O517" s="52">
        <v>0</v>
      </c>
      <c r="P517" s="52">
        <v>0</v>
      </c>
      <c r="Q517" s="52">
        <v>21</v>
      </c>
      <c r="R517" s="52"/>
      <c r="S517" s="52">
        <v>0</v>
      </c>
      <c r="T517" s="52">
        <v>0</v>
      </c>
      <c r="U517" s="52">
        <v>310</v>
      </c>
      <c r="V517" s="52">
        <f t="shared" si="17"/>
        <v>3.9573204</v>
      </c>
      <c r="W517" s="52">
        <f t="shared" si="18"/>
        <v>3.9573204</v>
      </c>
      <c r="X517" s="52">
        <v>0</v>
      </c>
      <c r="Y517" s="52">
        <v>0</v>
      </c>
    </row>
    <row r="518" spans="1:25" x14ac:dyDescent="0.25">
      <c r="A518" s="52">
        <v>2008</v>
      </c>
      <c r="B518" s="52" t="s">
        <v>106</v>
      </c>
      <c r="C518" s="52" t="s">
        <v>115</v>
      </c>
      <c r="D518" s="52">
        <v>24232</v>
      </c>
      <c r="E518" s="52">
        <v>23214</v>
      </c>
      <c r="F518" s="52">
        <v>9</v>
      </c>
      <c r="G518" s="52" t="s">
        <v>119</v>
      </c>
      <c r="H518" s="52">
        <v>373817</v>
      </c>
      <c r="I518" s="52" t="s">
        <v>91</v>
      </c>
      <c r="J518" s="52" t="s">
        <v>71</v>
      </c>
      <c r="K518" s="52">
        <v>73.3</v>
      </c>
      <c r="L518" s="52">
        <v>3.3000000000000003E-5</v>
      </c>
      <c r="M518" s="52">
        <v>1</v>
      </c>
      <c r="N518" s="52"/>
      <c r="O518" s="52">
        <v>0</v>
      </c>
      <c r="P518" s="52">
        <v>0</v>
      </c>
      <c r="Q518" s="52">
        <v>21</v>
      </c>
      <c r="R518" s="52"/>
      <c r="S518" s="52">
        <v>0</v>
      </c>
      <c r="T518" s="52">
        <v>0</v>
      </c>
      <c r="U518" s="52">
        <v>310</v>
      </c>
      <c r="V518" s="52">
        <f t="shared" si="17"/>
        <v>0.9042259413</v>
      </c>
      <c r="W518" s="52">
        <f t="shared" si="18"/>
        <v>0.9042259413</v>
      </c>
      <c r="X518" s="52">
        <v>0</v>
      </c>
      <c r="Y518" s="52">
        <v>0</v>
      </c>
    </row>
    <row r="519" spans="1:25" x14ac:dyDescent="0.25">
      <c r="A519" s="52">
        <v>2008</v>
      </c>
      <c r="B519" s="52" t="s">
        <v>106</v>
      </c>
      <c r="C519" s="52" t="s">
        <v>115</v>
      </c>
      <c r="D519" s="52">
        <v>24232</v>
      </c>
      <c r="E519" s="52">
        <v>23214</v>
      </c>
      <c r="F519" s="52">
        <v>9</v>
      </c>
      <c r="G519" s="52" t="s">
        <v>119</v>
      </c>
      <c r="H519" s="52">
        <v>311</v>
      </c>
      <c r="I519" s="52" t="s">
        <v>91</v>
      </c>
      <c r="J519" s="52" t="s">
        <v>71</v>
      </c>
      <c r="K519" s="52">
        <v>73.3</v>
      </c>
      <c r="L519" s="52">
        <v>3.3000000000000003E-5</v>
      </c>
      <c r="M519" s="52">
        <v>1</v>
      </c>
      <c r="N519" s="52"/>
      <c r="O519" s="52">
        <v>0</v>
      </c>
      <c r="P519" s="52">
        <v>0</v>
      </c>
      <c r="Q519" s="52">
        <v>21</v>
      </c>
      <c r="R519" s="52"/>
      <c r="S519" s="52">
        <v>0</v>
      </c>
      <c r="T519" s="52">
        <v>0</v>
      </c>
      <c r="U519" s="52">
        <v>310</v>
      </c>
      <c r="V519" s="52">
        <f t="shared" si="17"/>
        <v>7.5227790000000007E-4</v>
      </c>
      <c r="W519" s="52">
        <f t="shared" si="18"/>
        <v>7.5227790000000007E-4</v>
      </c>
      <c r="X519" s="52">
        <v>0</v>
      </c>
      <c r="Y519" s="52">
        <v>0</v>
      </c>
    </row>
    <row r="520" spans="1:25" x14ac:dyDescent="0.25">
      <c r="A520" s="52">
        <v>2008</v>
      </c>
      <c r="B520" s="52" t="s">
        <v>106</v>
      </c>
      <c r="C520" s="52" t="s">
        <v>115</v>
      </c>
      <c r="D520" s="52">
        <v>24232</v>
      </c>
      <c r="E520" s="52">
        <v>23901</v>
      </c>
      <c r="F520" s="52">
        <v>27</v>
      </c>
      <c r="G520" s="52" t="s">
        <v>120</v>
      </c>
      <c r="H520" s="52">
        <v>25</v>
      </c>
      <c r="I520" s="52" t="s">
        <v>91</v>
      </c>
      <c r="J520" s="52" t="s">
        <v>71</v>
      </c>
      <c r="K520" s="52">
        <v>73.3</v>
      </c>
      <c r="L520" s="52">
        <v>3.3000000000000003E-5</v>
      </c>
      <c r="M520" s="52">
        <v>1</v>
      </c>
      <c r="N520" s="52"/>
      <c r="O520" s="52">
        <v>0</v>
      </c>
      <c r="P520" s="52">
        <v>0</v>
      </c>
      <c r="Q520" s="52">
        <v>21</v>
      </c>
      <c r="R520" s="52"/>
      <c r="S520" s="52">
        <v>0</v>
      </c>
      <c r="T520" s="52">
        <v>0</v>
      </c>
      <c r="U520" s="52">
        <v>310</v>
      </c>
      <c r="V520" s="52">
        <f t="shared" si="17"/>
        <v>6.0472500000000005E-2</v>
      </c>
      <c r="W520" s="52">
        <f t="shared" si="18"/>
        <v>6.0472500000000005E-2</v>
      </c>
      <c r="X520" s="52">
        <v>0</v>
      </c>
      <c r="Y520" s="52">
        <v>0</v>
      </c>
    </row>
    <row r="521" spans="1:25" x14ac:dyDescent="0.25">
      <c r="A521" s="52">
        <v>2008</v>
      </c>
      <c r="B521" s="52" t="s">
        <v>106</v>
      </c>
      <c r="C521" s="52" t="s">
        <v>115</v>
      </c>
      <c r="D521" s="52">
        <v>24232</v>
      </c>
      <c r="E521" s="52">
        <v>23908</v>
      </c>
      <c r="F521" s="52">
        <v>12</v>
      </c>
      <c r="G521" s="52" t="s">
        <v>118</v>
      </c>
      <c r="H521" s="52">
        <v>281393</v>
      </c>
      <c r="I521" s="52" t="s">
        <v>91</v>
      </c>
      <c r="J521" s="52" t="s">
        <v>71</v>
      </c>
      <c r="K521" s="52">
        <v>73.3</v>
      </c>
      <c r="L521" s="52">
        <v>3.3000000000000003E-5</v>
      </c>
      <c r="M521" s="52">
        <v>1</v>
      </c>
      <c r="N521" s="52"/>
      <c r="O521" s="52">
        <v>0</v>
      </c>
      <c r="P521" s="52">
        <v>0</v>
      </c>
      <c r="Q521" s="52">
        <v>21</v>
      </c>
      <c r="R521" s="52"/>
      <c r="S521" s="52">
        <v>0</v>
      </c>
      <c r="T521" s="52">
        <v>0</v>
      </c>
      <c r="U521" s="52">
        <v>310</v>
      </c>
      <c r="V521" s="52">
        <f t="shared" si="17"/>
        <v>680.66152769999997</v>
      </c>
      <c r="W521" s="52">
        <f t="shared" si="18"/>
        <v>680.66152769999997</v>
      </c>
      <c r="X521" s="52">
        <v>0</v>
      </c>
      <c r="Y521" s="52">
        <v>0</v>
      </c>
    </row>
    <row r="522" spans="1:25" x14ac:dyDescent="0.25">
      <c r="A522" s="52">
        <v>2008</v>
      </c>
      <c r="B522" s="52" t="s">
        <v>106</v>
      </c>
      <c r="C522" s="52" t="s">
        <v>115</v>
      </c>
      <c r="D522" s="52">
        <v>24232</v>
      </c>
      <c r="E522" s="52">
        <v>23908</v>
      </c>
      <c r="F522" s="52">
        <v>12</v>
      </c>
      <c r="G522" s="52" t="s">
        <v>118</v>
      </c>
      <c r="H522" s="52">
        <v>49557</v>
      </c>
      <c r="I522" s="52" t="s">
        <v>91</v>
      </c>
      <c r="J522" s="52" t="s">
        <v>71</v>
      </c>
      <c r="K522" s="52">
        <v>73.3</v>
      </c>
      <c r="L522" s="52">
        <v>3.3000000000000003E-5</v>
      </c>
      <c r="M522" s="52">
        <v>1</v>
      </c>
      <c r="N522" s="52"/>
      <c r="O522" s="52">
        <v>0</v>
      </c>
      <c r="P522" s="52">
        <v>0</v>
      </c>
      <c r="Q522" s="52">
        <v>21</v>
      </c>
      <c r="R522" s="52"/>
      <c r="S522" s="52">
        <v>0</v>
      </c>
      <c r="T522" s="52">
        <v>0</v>
      </c>
      <c r="U522" s="52">
        <v>310</v>
      </c>
      <c r="V522" s="52">
        <f t="shared" si="17"/>
        <v>119.8734273</v>
      </c>
      <c r="W522" s="52">
        <f t="shared" si="18"/>
        <v>119.8734273</v>
      </c>
      <c r="X522" s="52">
        <v>0</v>
      </c>
      <c r="Y522" s="52">
        <v>0</v>
      </c>
    </row>
    <row r="523" spans="1:25" x14ac:dyDescent="0.25">
      <c r="A523" s="52">
        <v>2008</v>
      </c>
      <c r="B523" s="52" t="s">
        <v>106</v>
      </c>
      <c r="C523" s="52" t="s">
        <v>115</v>
      </c>
      <c r="D523" s="52">
        <v>24233</v>
      </c>
      <c r="E523" s="52">
        <v>23214</v>
      </c>
      <c r="F523" s="52">
        <v>9</v>
      </c>
      <c r="G523" s="52" t="s">
        <v>119</v>
      </c>
      <c r="H523" s="52">
        <v>19821</v>
      </c>
      <c r="I523" s="52" t="s">
        <v>91</v>
      </c>
      <c r="J523" s="52" t="s">
        <v>71</v>
      </c>
      <c r="K523" s="52">
        <v>73.3</v>
      </c>
      <c r="L523" s="52">
        <v>3.3000000000000003E-5</v>
      </c>
      <c r="M523" s="52">
        <v>1</v>
      </c>
      <c r="N523" s="52"/>
      <c r="O523" s="52">
        <v>0</v>
      </c>
      <c r="P523" s="52">
        <v>0</v>
      </c>
      <c r="Q523" s="52">
        <v>21</v>
      </c>
      <c r="R523" s="52"/>
      <c r="S523" s="52">
        <v>0</v>
      </c>
      <c r="T523" s="52">
        <v>0</v>
      </c>
      <c r="U523" s="52">
        <v>310</v>
      </c>
      <c r="V523" s="52">
        <f t="shared" si="17"/>
        <v>4.7945016900000005E-2</v>
      </c>
      <c r="W523" s="52">
        <f t="shared" si="18"/>
        <v>4.7945016900000005E-2</v>
      </c>
      <c r="X523" s="52">
        <v>0</v>
      </c>
      <c r="Y523" s="52">
        <v>0</v>
      </c>
    </row>
    <row r="524" spans="1:25" x14ac:dyDescent="0.25">
      <c r="A524" s="52">
        <v>2008</v>
      </c>
      <c r="B524" s="52" t="s">
        <v>106</v>
      </c>
      <c r="C524" s="52" t="s">
        <v>115</v>
      </c>
      <c r="D524" s="52">
        <v>24233</v>
      </c>
      <c r="E524" s="52">
        <v>23214</v>
      </c>
      <c r="F524" s="52">
        <v>9</v>
      </c>
      <c r="G524" s="52" t="s">
        <v>119</v>
      </c>
      <c r="H524" s="52">
        <v>239010</v>
      </c>
      <c r="I524" s="52" t="s">
        <v>91</v>
      </c>
      <c r="J524" s="52" t="s">
        <v>71</v>
      </c>
      <c r="K524" s="52">
        <v>73.3</v>
      </c>
      <c r="L524" s="52">
        <v>3.3000000000000003E-5</v>
      </c>
      <c r="M524" s="52">
        <v>1</v>
      </c>
      <c r="N524" s="52"/>
      <c r="O524" s="52">
        <v>0</v>
      </c>
      <c r="P524" s="52">
        <v>0</v>
      </c>
      <c r="Q524" s="52">
        <v>21</v>
      </c>
      <c r="R524" s="52"/>
      <c r="S524" s="52">
        <v>0</v>
      </c>
      <c r="T524" s="52">
        <v>0</v>
      </c>
      <c r="U524" s="52">
        <v>310</v>
      </c>
      <c r="V524" s="52">
        <f t="shared" si="17"/>
        <v>0.57814128900000006</v>
      </c>
      <c r="W524" s="52">
        <f t="shared" si="18"/>
        <v>0.57814128900000006</v>
      </c>
      <c r="X524" s="52">
        <v>0</v>
      </c>
      <c r="Y524" s="52">
        <v>0</v>
      </c>
    </row>
    <row r="525" spans="1:25" x14ac:dyDescent="0.25">
      <c r="A525" s="52">
        <v>2008</v>
      </c>
      <c r="B525" s="52" t="s">
        <v>106</v>
      </c>
      <c r="C525" s="52" t="s">
        <v>115</v>
      </c>
      <c r="D525" s="52">
        <v>24233</v>
      </c>
      <c r="E525" s="52">
        <v>23214</v>
      </c>
      <c r="F525" s="52">
        <v>9</v>
      </c>
      <c r="G525" s="52" t="s">
        <v>119</v>
      </c>
      <c r="H525" s="52">
        <v>35462.253299999997</v>
      </c>
      <c r="I525" s="52" t="s">
        <v>91</v>
      </c>
      <c r="J525" s="52" t="s">
        <v>71</v>
      </c>
      <c r="K525" s="52">
        <v>73.3</v>
      </c>
      <c r="L525" s="52">
        <v>3.3000000000000003E-5</v>
      </c>
      <c r="M525" s="52">
        <v>1</v>
      </c>
      <c r="N525" s="52"/>
      <c r="O525" s="52">
        <v>0</v>
      </c>
      <c r="P525" s="52">
        <v>0</v>
      </c>
      <c r="Q525" s="52">
        <v>21</v>
      </c>
      <c r="R525" s="52"/>
      <c r="S525" s="52">
        <v>0</v>
      </c>
      <c r="T525" s="52">
        <v>0</v>
      </c>
      <c r="U525" s="52">
        <v>310</v>
      </c>
      <c r="V525" s="52">
        <f t="shared" si="17"/>
        <v>8.5779644507369995E-2</v>
      </c>
      <c r="W525" s="52">
        <f t="shared" si="18"/>
        <v>8.5779644507369995E-2</v>
      </c>
      <c r="X525" s="52">
        <v>0</v>
      </c>
      <c r="Y525" s="52">
        <v>0</v>
      </c>
    </row>
    <row r="526" spans="1:25" x14ac:dyDescent="0.25">
      <c r="A526" s="52">
        <v>2008</v>
      </c>
      <c r="B526" s="52" t="s">
        <v>106</v>
      </c>
      <c r="C526" s="52" t="s">
        <v>115</v>
      </c>
      <c r="D526" s="52">
        <v>24233</v>
      </c>
      <c r="E526" s="52">
        <v>23911</v>
      </c>
      <c r="F526" s="52">
        <v>12</v>
      </c>
      <c r="G526" s="52" t="s">
        <v>118</v>
      </c>
      <c r="H526" s="52">
        <v>190946</v>
      </c>
      <c r="I526" s="52" t="s">
        <v>91</v>
      </c>
      <c r="J526" s="52" t="s">
        <v>71</v>
      </c>
      <c r="K526" s="52">
        <v>73.3</v>
      </c>
      <c r="L526" s="52">
        <v>3.3000000000000003E-5</v>
      </c>
      <c r="M526" s="52">
        <v>1</v>
      </c>
      <c r="N526" s="52"/>
      <c r="O526" s="52">
        <v>0</v>
      </c>
      <c r="P526" s="52">
        <v>0</v>
      </c>
      <c r="Q526" s="52">
        <v>21</v>
      </c>
      <c r="R526" s="52"/>
      <c r="S526" s="52">
        <v>0</v>
      </c>
      <c r="T526" s="52">
        <v>0</v>
      </c>
      <c r="U526" s="52">
        <v>310</v>
      </c>
      <c r="V526" s="52">
        <f t="shared" si="17"/>
        <v>461.87927939999997</v>
      </c>
      <c r="W526" s="52">
        <f t="shared" si="18"/>
        <v>461.87927939999997</v>
      </c>
      <c r="X526" s="52">
        <v>0</v>
      </c>
      <c r="Y526" s="52">
        <v>0</v>
      </c>
    </row>
    <row r="527" spans="1:25" x14ac:dyDescent="0.25">
      <c r="A527" s="52">
        <v>2008</v>
      </c>
      <c r="B527" s="52" t="s">
        <v>106</v>
      </c>
      <c r="C527" s="52" t="s">
        <v>115</v>
      </c>
      <c r="D527" s="52">
        <v>24233</v>
      </c>
      <c r="E527" s="52">
        <v>23924</v>
      </c>
      <c r="F527" s="52">
        <v>12</v>
      </c>
      <c r="G527" s="52" t="s">
        <v>118</v>
      </c>
      <c r="H527" s="52">
        <v>994742</v>
      </c>
      <c r="I527" s="52" t="s">
        <v>91</v>
      </c>
      <c r="J527" s="52" t="s">
        <v>71</v>
      </c>
      <c r="K527" s="52">
        <v>73.3</v>
      </c>
      <c r="L527" s="52">
        <v>3.3000000000000003E-5</v>
      </c>
      <c r="M527" s="52">
        <v>1</v>
      </c>
      <c r="N527" s="52"/>
      <c r="O527" s="52">
        <v>0</v>
      </c>
      <c r="P527" s="52">
        <v>0</v>
      </c>
      <c r="Q527" s="52">
        <v>21</v>
      </c>
      <c r="R527" s="52"/>
      <c r="S527" s="52">
        <v>0</v>
      </c>
      <c r="T527" s="52">
        <v>0</v>
      </c>
      <c r="U527" s="52">
        <v>310</v>
      </c>
      <c r="V527" s="52">
        <f t="shared" si="17"/>
        <v>2406.1814238000002</v>
      </c>
      <c r="W527" s="52">
        <f t="shared" si="18"/>
        <v>2406.1814238000002</v>
      </c>
      <c r="X527" s="52">
        <v>0</v>
      </c>
      <c r="Y527" s="52">
        <v>0</v>
      </c>
    </row>
    <row r="528" spans="1:25" x14ac:dyDescent="0.25">
      <c r="A528" s="52">
        <v>2008</v>
      </c>
      <c r="B528" s="52" t="s">
        <v>106</v>
      </c>
      <c r="C528" s="52" t="s">
        <v>115</v>
      </c>
      <c r="D528" s="52">
        <v>24241</v>
      </c>
      <c r="E528" s="52">
        <v>23911</v>
      </c>
      <c r="F528" s="52">
        <v>12</v>
      </c>
      <c r="G528" s="52" t="s">
        <v>118</v>
      </c>
      <c r="H528" s="52">
        <v>33692</v>
      </c>
      <c r="I528" s="52" t="s">
        <v>91</v>
      </c>
      <c r="J528" s="52" t="s">
        <v>71</v>
      </c>
      <c r="K528" s="52">
        <v>73.3</v>
      </c>
      <c r="L528" s="52">
        <v>3.3000000000000003E-5</v>
      </c>
      <c r="M528" s="52">
        <v>1</v>
      </c>
      <c r="N528" s="52"/>
      <c r="O528" s="52">
        <v>0</v>
      </c>
      <c r="P528" s="52">
        <v>0</v>
      </c>
      <c r="Q528" s="52">
        <v>21</v>
      </c>
      <c r="R528" s="52"/>
      <c r="S528" s="52">
        <v>0</v>
      </c>
      <c r="T528" s="52">
        <v>0</v>
      </c>
      <c r="U528" s="52">
        <v>310</v>
      </c>
      <c r="V528" s="52">
        <f t="shared" si="17"/>
        <v>81.497578800000014</v>
      </c>
      <c r="W528" s="52">
        <f t="shared" si="18"/>
        <v>81.497578800000014</v>
      </c>
      <c r="X528" s="52">
        <v>0</v>
      </c>
      <c r="Y528" s="52">
        <v>0</v>
      </c>
    </row>
    <row r="529" spans="1:25" x14ac:dyDescent="0.25">
      <c r="A529" s="52">
        <v>2008</v>
      </c>
      <c r="B529" s="52" t="s">
        <v>106</v>
      </c>
      <c r="C529" s="52" t="s">
        <v>115</v>
      </c>
      <c r="D529" s="52">
        <v>24243</v>
      </c>
      <c r="E529" s="52">
        <v>23903</v>
      </c>
      <c r="F529" s="52">
        <v>12</v>
      </c>
      <c r="G529" s="52" t="s">
        <v>118</v>
      </c>
      <c r="H529" s="52">
        <v>3840522</v>
      </c>
      <c r="I529" s="52" t="s">
        <v>91</v>
      </c>
      <c r="J529" s="52" t="s">
        <v>71</v>
      </c>
      <c r="K529" s="52">
        <v>73.3</v>
      </c>
      <c r="L529" s="52">
        <v>3.3000000000000003E-5</v>
      </c>
      <c r="M529" s="52">
        <v>1</v>
      </c>
      <c r="N529" s="52"/>
      <c r="O529" s="52">
        <v>0</v>
      </c>
      <c r="P529" s="52">
        <v>0</v>
      </c>
      <c r="Q529" s="52">
        <v>21</v>
      </c>
      <c r="R529" s="52"/>
      <c r="S529" s="52">
        <v>0</v>
      </c>
      <c r="T529" s="52">
        <v>0</v>
      </c>
      <c r="U529" s="52">
        <v>310</v>
      </c>
      <c r="V529" s="52">
        <f t="shared" si="17"/>
        <v>9289.8386657999999</v>
      </c>
      <c r="W529" s="52">
        <f t="shared" si="18"/>
        <v>9289.8386657999999</v>
      </c>
      <c r="X529" s="52">
        <v>0</v>
      </c>
      <c r="Y529" s="52">
        <v>0</v>
      </c>
    </row>
    <row r="530" spans="1:25" x14ac:dyDescent="0.25">
      <c r="A530" s="52">
        <v>2008</v>
      </c>
      <c r="B530" s="52" t="s">
        <v>106</v>
      </c>
      <c r="C530" s="52" t="s">
        <v>115</v>
      </c>
      <c r="D530" s="52">
        <v>24243</v>
      </c>
      <c r="E530" s="52">
        <v>23989</v>
      </c>
      <c r="F530" s="52">
        <v>0</v>
      </c>
      <c r="G530" s="52"/>
      <c r="H530" s="52">
        <v>46640</v>
      </c>
      <c r="I530" s="52" t="s">
        <v>91</v>
      </c>
      <c r="J530" s="52" t="s">
        <v>71</v>
      </c>
      <c r="K530" s="52">
        <v>73.3</v>
      </c>
      <c r="L530" s="52">
        <v>3.3000000000000003E-5</v>
      </c>
      <c r="M530" s="52">
        <v>1</v>
      </c>
      <c r="N530" s="52"/>
      <c r="O530" s="52">
        <v>0</v>
      </c>
      <c r="P530" s="52">
        <v>0</v>
      </c>
      <c r="Q530" s="52">
        <v>21</v>
      </c>
      <c r="R530" s="52"/>
      <c r="S530" s="52">
        <v>0</v>
      </c>
      <c r="T530" s="52">
        <v>0</v>
      </c>
      <c r="U530" s="52">
        <v>310</v>
      </c>
      <c r="V530" s="52">
        <f t="shared" si="17"/>
        <v>112.81749600000001</v>
      </c>
      <c r="W530" s="52">
        <f t="shared" si="18"/>
        <v>112.81749600000001</v>
      </c>
      <c r="X530" s="52">
        <v>0</v>
      </c>
      <c r="Y530" s="52">
        <v>0</v>
      </c>
    </row>
    <row r="531" spans="1:25" x14ac:dyDescent="0.25">
      <c r="A531" s="52">
        <v>2008</v>
      </c>
      <c r="B531" s="52" t="s">
        <v>106</v>
      </c>
      <c r="C531" s="52" t="s">
        <v>115</v>
      </c>
      <c r="D531" s="52">
        <v>24246</v>
      </c>
      <c r="E531" s="52">
        <v>23908</v>
      </c>
      <c r="F531" s="52">
        <v>12</v>
      </c>
      <c r="G531" s="52" t="s">
        <v>118</v>
      </c>
      <c r="H531" s="52">
        <v>922</v>
      </c>
      <c r="I531" s="52" t="s">
        <v>91</v>
      </c>
      <c r="J531" s="52" t="s">
        <v>71</v>
      </c>
      <c r="K531" s="52">
        <v>73.3</v>
      </c>
      <c r="L531" s="52">
        <v>3.3000000000000003E-5</v>
      </c>
      <c r="M531" s="52">
        <v>1</v>
      </c>
      <c r="N531" s="52"/>
      <c r="O531" s="52">
        <v>0</v>
      </c>
      <c r="P531" s="52">
        <v>0</v>
      </c>
      <c r="Q531" s="52">
        <v>21</v>
      </c>
      <c r="R531" s="52"/>
      <c r="S531" s="52">
        <v>0</v>
      </c>
      <c r="T531" s="52">
        <v>0</v>
      </c>
      <c r="U531" s="52">
        <v>310</v>
      </c>
      <c r="V531" s="52">
        <f t="shared" si="17"/>
        <v>2.2302257999999999</v>
      </c>
      <c r="W531" s="52">
        <f t="shared" si="18"/>
        <v>2.2302257999999999</v>
      </c>
      <c r="X531" s="52">
        <v>0</v>
      </c>
      <c r="Y531" s="52">
        <v>0</v>
      </c>
    </row>
    <row r="532" spans="1:25" x14ac:dyDescent="0.25">
      <c r="A532" s="52">
        <v>2008</v>
      </c>
      <c r="B532" s="52" t="s">
        <v>106</v>
      </c>
      <c r="C532" s="52" t="s">
        <v>115</v>
      </c>
      <c r="D532" s="52">
        <v>24246</v>
      </c>
      <c r="E532" s="52">
        <v>23989</v>
      </c>
      <c r="F532" s="52">
        <v>0</v>
      </c>
      <c r="G532" s="52"/>
      <c r="H532" s="52">
        <v>1050</v>
      </c>
      <c r="I532" s="52" t="s">
        <v>91</v>
      </c>
      <c r="J532" s="52" t="s">
        <v>71</v>
      </c>
      <c r="K532" s="52">
        <v>73.3</v>
      </c>
      <c r="L532" s="52">
        <v>3.3000000000000003E-5</v>
      </c>
      <c r="M532" s="52">
        <v>1</v>
      </c>
      <c r="N532" s="52"/>
      <c r="O532" s="52">
        <v>0</v>
      </c>
      <c r="P532" s="52">
        <v>0</v>
      </c>
      <c r="Q532" s="52">
        <v>21</v>
      </c>
      <c r="R532" s="52"/>
      <c r="S532" s="52">
        <v>0</v>
      </c>
      <c r="T532" s="52">
        <v>0</v>
      </c>
      <c r="U532" s="52">
        <v>310</v>
      </c>
      <c r="V532" s="52">
        <f t="shared" si="17"/>
        <v>2.5398450000000001</v>
      </c>
      <c r="W532" s="52">
        <f t="shared" si="18"/>
        <v>2.5398450000000001</v>
      </c>
      <c r="X532" s="52">
        <v>0</v>
      </c>
      <c r="Y532" s="52">
        <v>0</v>
      </c>
    </row>
    <row r="533" spans="1:25" x14ac:dyDescent="0.25">
      <c r="A533" s="52">
        <v>2008</v>
      </c>
      <c r="B533" s="52" t="s">
        <v>106</v>
      </c>
      <c r="C533" s="52" t="s">
        <v>115</v>
      </c>
      <c r="D533" s="52">
        <v>24247</v>
      </c>
      <c r="E533" s="52">
        <v>23908</v>
      </c>
      <c r="F533" s="52">
        <v>12</v>
      </c>
      <c r="G533" s="52" t="s">
        <v>118</v>
      </c>
      <c r="H533" s="52">
        <v>1562612</v>
      </c>
      <c r="I533" s="52" t="s">
        <v>91</v>
      </c>
      <c r="J533" s="52" t="s">
        <v>71</v>
      </c>
      <c r="K533" s="52">
        <v>73.3</v>
      </c>
      <c r="L533" s="52">
        <v>3.3000000000000003E-5</v>
      </c>
      <c r="M533" s="52">
        <v>1</v>
      </c>
      <c r="N533" s="52"/>
      <c r="O533" s="52">
        <v>0</v>
      </c>
      <c r="P533" s="52">
        <v>0</v>
      </c>
      <c r="Q533" s="52">
        <v>21</v>
      </c>
      <c r="R533" s="52"/>
      <c r="S533" s="52">
        <v>0</v>
      </c>
      <c r="T533" s="52">
        <v>0</v>
      </c>
      <c r="U533" s="52">
        <v>310</v>
      </c>
      <c r="V533" s="52">
        <f t="shared" si="17"/>
        <v>3779.8021668000001</v>
      </c>
      <c r="W533" s="52">
        <f t="shared" si="18"/>
        <v>3779.8021668000001</v>
      </c>
      <c r="X533" s="52">
        <v>0</v>
      </c>
      <c r="Y533" s="52">
        <v>0</v>
      </c>
    </row>
    <row r="534" spans="1:25" x14ac:dyDescent="0.25">
      <c r="A534" s="52">
        <v>2008</v>
      </c>
      <c r="B534" s="52" t="s">
        <v>106</v>
      </c>
      <c r="C534" s="52" t="s">
        <v>115</v>
      </c>
      <c r="D534" s="52">
        <v>24247</v>
      </c>
      <c r="E534" s="52">
        <v>23908</v>
      </c>
      <c r="F534" s="52">
        <v>12</v>
      </c>
      <c r="G534" s="52" t="s">
        <v>118</v>
      </c>
      <c r="H534" s="52">
        <v>797157</v>
      </c>
      <c r="I534" s="52" t="s">
        <v>91</v>
      </c>
      <c r="J534" s="52" t="s">
        <v>71</v>
      </c>
      <c r="K534" s="52">
        <v>73.3</v>
      </c>
      <c r="L534" s="52">
        <v>3.3000000000000003E-5</v>
      </c>
      <c r="M534" s="52">
        <v>1</v>
      </c>
      <c r="N534" s="52"/>
      <c r="O534" s="52">
        <v>0</v>
      </c>
      <c r="P534" s="52">
        <v>0</v>
      </c>
      <c r="Q534" s="52">
        <v>21</v>
      </c>
      <c r="R534" s="52"/>
      <c r="S534" s="52">
        <v>0</v>
      </c>
      <c r="T534" s="52">
        <v>0</v>
      </c>
      <c r="U534" s="52">
        <v>310</v>
      </c>
      <c r="V534" s="52">
        <f t="shared" si="17"/>
        <v>1928.2430672999999</v>
      </c>
      <c r="W534" s="52">
        <f t="shared" si="18"/>
        <v>1928.2430672999999</v>
      </c>
      <c r="X534" s="52">
        <v>0</v>
      </c>
      <c r="Y534" s="52">
        <v>0</v>
      </c>
    </row>
    <row r="535" spans="1:25" x14ac:dyDescent="0.25">
      <c r="A535" s="52">
        <v>2008</v>
      </c>
      <c r="B535" s="52" t="s">
        <v>106</v>
      </c>
      <c r="C535" s="52" t="s">
        <v>115</v>
      </c>
      <c r="D535" s="52">
        <v>24248</v>
      </c>
      <c r="E535" s="52">
        <v>23904</v>
      </c>
      <c r="F535" s="52">
        <v>12</v>
      </c>
      <c r="G535" s="52" t="s">
        <v>118</v>
      </c>
      <c r="H535" s="52">
        <v>100967.765</v>
      </c>
      <c r="I535" s="52" t="s">
        <v>91</v>
      </c>
      <c r="J535" s="52" t="s">
        <v>71</v>
      </c>
      <c r="K535" s="52">
        <v>73.3</v>
      </c>
      <c r="L535" s="52">
        <v>3.3000000000000003E-5</v>
      </c>
      <c r="M535" s="52">
        <v>1</v>
      </c>
      <c r="N535" s="52"/>
      <c r="O535" s="52">
        <v>0</v>
      </c>
      <c r="P535" s="52">
        <v>0</v>
      </c>
      <c r="Q535" s="52">
        <v>21</v>
      </c>
      <c r="R535" s="52"/>
      <c r="S535" s="52">
        <v>0</v>
      </c>
      <c r="T535" s="52">
        <v>0</v>
      </c>
      <c r="U535" s="52">
        <v>310</v>
      </c>
      <c r="V535" s="52">
        <f t="shared" si="17"/>
        <v>244.2309267585</v>
      </c>
      <c r="W535" s="52">
        <f t="shared" si="18"/>
        <v>244.2309267585</v>
      </c>
      <c r="X535" s="52">
        <v>0</v>
      </c>
      <c r="Y535" s="52">
        <v>0</v>
      </c>
    </row>
    <row r="536" spans="1:25" x14ac:dyDescent="0.25">
      <c r="A536" s="52">
        <v>2008</v>
      </c>
      <c r="B536" s="52" t="s">
        <v>106</v>
      </c>
      <c r="C536" s="52" t="s">
        <v>115</v>
      </c>
      <c r="D536" s="52">
        <v>24248</v>
      </c>
      <c r="E536" s="52">
        <v>23922</v>
      </c>
      <c r="F536" s="52">
        <v>12</v>
      </c>
      <c r="G536" s="52" t="s">
        <v>118</v>
      </c>
      <c r="H536" s="52">
        <v>503480.13900000002</v>
      </c>
      <c r="I536" s="52" t="s">
        <v>91</v>
      </c>
      <c r="J536" s="52" t="s">
        <v>71</v>
      </c>
      <c r="K536" s="52">
        <v>73.3</v>
      </c>
      <c r="L536" s="52">
        <v>3.3000000000000003E-5</v>
      </c>
      <c r="M536" s="52">
        <v>1</v>
      </c>
      <c r="N536" s="52"/>
      <c r="O536" s="52">
        <v>0</v>
      </c>
      <c r="P536" s="52">
        <v>0</v>
      </c>
      <c r="Q536" s="52">
        <v>21</v>
      </c>
      <c r="R536" s="52"/>
      <c r="S536" s="52">
        <v>0</v>
      </c>
      <c r="T536" s="52">
        <v>0</v>
      </c>
      <c r="U536" s="52">
        <v>310</v>
      </c>
      <c r="V536" s="52">
        <f t="shared" si="17"/>
        <v>1217.8681082271</v>
      </c>
      <c r="W536" s="52">
        <f t="shared" si="18"/>
        <v>1217.8681082271</v>
      </c>
      <c r="X536" s="52">
        <v>0</v>
      </c>
      <c r="Y536" s="52">
        <v>0</v>
      </c>
    </row>
    <row r="537" spans="1:25" x14ac:dyDescent="0.25">
      <c r="A537" s="52">
        <v>2008</v>
      </c>
      <c r="B537" s="52" t="s">
        <v>106</v>
      </c>
      <c r="C537" s="52" t="s">
        <v>115</v>
      </c>
      <c r="D537" s="52">
        <v>24248</v>
      </c>
      <c r="E537" s="52">
        <v>23922</v>
      </c>
      <c r="F537" s="52">
        <v>12</v>
      </c>
      <c r="G537" s="52" t="s">
        <v>118</v>
      </c>
      <c r="H537" s="52">
        <v>60305</v>
      </c>
      <c r="I537" s="52" t="s">
        <v>91</v>
      </c>
      <c r="J537" s="52" t="s">
        <v>71</v>
      </c>
      <c r="K537" s="52">
        <v>73.3</v>
      </c>
      <c r="L537" s="52">
        <v>3.3000000000000003E-5</v>
      </c>
      <c r="M537" s="52">
        <v>1</v>
      </c>
      <c r="N537" s="52"/>
      <c r="O537" s="52">
        <v>0</v>
      </c>
      <c r="P537" s="52">
        <v>0</v>
      </c>
      <c r="Q537" s="52">
        <v>21</v>
      </c>
      <c r="R537" s="52"/>
      <c r="S537" s="52">
        <v>0</v>
      </c>
      <c r="T537" s="52">
        <v>0</v>
      </c>
      <c r="U537" s="52">
        <v>310</v>
      </c>
      <c r="V537" s="52">
        <f t="shared" si="17"/>
        <v>145.87176450000001</v>
      </c>
      <c r="W537" s="52">
        <f t="shared" si="18"/>
        <v>145.87176450000001</v>
      </c>
      <c r="X537" s="52">
        <v>0</v>
      </c>
      <c r="Y537" s="52">
        <v>0</v>
      </c>
    </row>
    <row r="538" spans="1:25" x14ac:dyDescent="0.25">
      <c r="A538" s="52">
        <v>2008</v>
      </c>
      <c r="B538" s="52" t="s">
        <v>106</v>
      </c>
      <c r="C538" s="52" t="s">
        <v>115</v>
      </c>
      <c r="D538" s="52">
        <v>24293</v>
      </c>
      <c r="E538" s="52">
        <v>23908</v>
      </c>
      <c r="F538" s="52">
        <v>12</v>
      </c>
      <c r="G538" s="52" t="s">
        <v>118</v>
      </c>
      <c r="H538" s="52">
        <v>6270584.716</v>
      </c>
      <c r="I538" s="52" t="s">
        <v>91</v>
      </c>
      <c r="J538" s="52" t="s">
        <v>71</v>
      </c>
      <c r="K538" s="52">
        <v>73.3</v>
      </c>
      <c r="L538" s="52">
        <v>3.3000000000000003E-5</v>
      </c>
      <c r="M538" s="52">
        <v>1</v>
      </c>
      <c r="N538" s="52"/>
      <c r="O538" s="52">
        <v>0</v>
      </c>
      <c r="P538" s="52">
        <v>0</v>
      </c>
      <c r="Q538" s="52">
        <v>21</v>
      </c>
      <c r="R538" s="52"/>
      <c r="S538" s="52">
        <v>0</v>
      </c>
      <c r="T538" s="52">
        <v>0</v>
      </c>
      <c r="U538" s="52">
        <v>310</v>
      </c>
      <c r="V538" s="52">
        <f t="shared" si="17"/>
        <v>15167.917369532401</v>
      </c>
      <c r="W538" s="52">
        <f t="shared" si="18"/>
        <v>15167.917369532401</v>
      </c>
      <c r="X538" s="52">
        <v>0</v>
      </c>
      <c r="Y538" s="52">
        <v>0</v>
      </c>
    </row>
    <row r="539" spans="1:25" x14ac:dyDescent="0.25">
      <c r="A539" s="52">
        <v>2008</v>
      </c>
      <c r="B539" s="52" t="s">
        <v>106</v>
      </c>
      <c r="C539" s="52" t="s">
        <v>115</v>
      </c>
      <c r="D539" s="52">
        <v>24293</v>
      </c>
      <c r="E539" s="52">
        <v>23922</v>
      </c>
      <c r="F539" s="52">
        <v>12</v>
      </c>
      <c r="G539" s="52" t="s">
        <v>118</v>
      </c>
      <c r="H539" s="52">
        <v>157300000</v>
      </c>
      <c r="I539" s="52" t="s">
        <v>91</v>
      </c>
      <c r="J539" s="52" t="s">
        <v>71</v>
      </c>
      <c r="K539" s="52">
        <v>73.3</v>
      </c>
      <c r="L539" s="52">
        <v>3.3000000000000003E-5</v>
      </c>
      <c r="M539" s="52">
        <v>1</v>
      </c>
      <c r="N539" s="52"/>
      <c r="O539" s="52">
        <v>0</v>
      </c>
      <c r="P539" s="52">
        <v>0</v>
      </c>
      <c r="Q539" s="52">
        <v>21</v>
      </c>
      <c r="R539" s="52"/>
      <c r="S539" s="52">
        <v>0</v>
      </c>
      <c r="T539" s="52">
        <v>0</v>
      </c>
      <c r="U539" s="52">
        <v>310</v>
      </c>
      <c r="V539" s="52">
        <f t="shared" si="17"/>
        <v>380492.97000000003</v>
      </c>
      <c r="W539" s="52">
        <f t="shared" si="18"/>
        <v>380492.97000000003</v>
      </c>
      <c r="X539" s="52">
        <v>0</v>
      </c>
      <c r="Y539" s="52">
        <v>0</v>
      </c>
    </row>
    <row r="540" spans="1:25" x14ac:dyDescent="0.25">
      <c r="A540" s="52">
        <v>2008</v>
      </c>
      <c r="B540" s="52" t="s">
        <v>106</v>
      </c>
      <c r="C540" s="52" t="s">
        <v>115</v>
      </c>
      <c r="D540" s="52">
        <v>24293</v>
      </c>
      <c r="E540" s="52">
        <v>23922</v>
      </c>
      <c r="F540" s="52">
        <v>12</v>
      </c>
      <c r="G540" s="52" t="s">
        <v>118</v>
      </c>
      <c r="H540" s="52">
        <v>1052.8514</v>
      </c>
      <c r="I540" s="52" t="s">
        <v>91</v>
      </c>
      <c r="J540" s="52" t="s">
        <v>71</v>
      </c>
      <c r="K540" s="52">
        <v>73.3</v>
      </c>
      <c r="L540" s="52">
        <v>3.3000000000000003E-5</v>
      </c>
      <c r="M540" s="52">
        <v>1</v>
      </c>
      <c r="N540" s="52"/>
      <c r="O540" s="52">
        <v>0</v>
      </c>
      <c r="P540" s="52">
        <v>0</v>
      </c>
      <c r="Q540" s="52">
        <v>21</v>
      </c>
      <c r="R540" s="52"/>
      <c r="S540" s="52">
        <v>0</v>
      </c>
      <c r="T540" s="52">
        <v>0</v>
      </c>
      <c r="U540" s="52">
        <v>310</v>
      </c>
      <c r="V540" s="52">
        <f t="shared" si="17"/>
        <v>2.5467422514600004</v>
      </c>
      <c r="W540" s="52">
        <f t="shared" si="18"/>
        <v>2.5467422514600004</v>
      </c>
      <c r="X540" s="52">
        <v>0</v>
      </c>
      <c r="Y540" s="52">
        <v>0</v>
      </c>
    </row>
    <row r="541" spans="1:25" x14ac:dyDescent="0.25">
      <c r="A541" s="52">
        <v>2008</v>
      </c>
      <c r="B541" s="52" t="s">
        <v>106</v>
      </c>
      <c r="C541" s="52" t="s">
        <v>115</v>
      </c>
      <c r="D541" s="52">
        <v>24293</v>
      </c>
      <c r="E541" s="52">
        <v>23922</v>
      </c>
      <c r="F541" s="52">
        <v>12</v>
      </c>
      <c r="G541" s="52" t="s">
        <v>118</v>
      </c>
      <c r="H541" s="52">
        <v>1710.5</v>
      </c>
      <c r="I541" s="52" t="s">
        <v>91</v>
      </c>
      <c r="J541" s="52" t="s">
        <v>71</v>
      </c>
      <c r="K541" s="52">
        <v>73.3</v>
      </c>
      <c r="L541" s="52">
        <v>3.3000000000000003E-5</v>
      </c>
      <c r="M541" s="52">
        <v>1</v>
      </c>
      <c r="N541" s="52"/>
      <c r="O541" s="52">
        <v>0</v>
      </c>
      <c r="P541" s="52">
        <v>0</v>
      </c>
      <c r="Q541" s="52">
        <v>21</v>
      </c>
      <c r="R541" s="52"/>
      <c r="S541" s="52">
        <v>0</v>
      </c>
      <c r="T541" s="52">
        <v>0</v>
      </c>
      <c r="U541" s="52">
        <v>310</v>
      </c>
      <c r="V541" s="52">
        <f t="shared" si="17"/>
        <v>4.1375284500000005</v>
      </c>
      <c r="W541" s="52">
        <f t="shared" si="18"/>
        <v>4.1375284500000005</v>
      </c>
      <c r="X541" s="52">
        <v>0</v>
      </c>
      <c r="Y541" s="52">
        <v>0</v>
      </c>
    </row>
    <row r="542" spans="1:25" x14ac:dyDescent="0.25">
      <c r="A542" s="52">
        <v>2008</v>
      </c>
      <c r="B542" s="52" t="s">
        <v>106</v>
      </c>
      <c r="C542" s="52" t="s">
        <v>115</v>
      </c>
      <c r="D542" s="52">
        <v>24293</v>
      </c>
      <c r="E542" s="52">
        <v>23922</v>
      </c>
      <c r="F542" s="52">
        <v>12</v>
      </c>
      <c r="G542" s="52" t="s">
        <v>118</v>
      </c>
      <c r="H542" s="52">
        <v>203476</v>
      </c>
      <c r="I542" s="52" t="s">
        <v>91</v>
      </c>
      <c r="J542" s="52" t="s">
        <v>71</v>
      </c>
      <c r="K542" s="52">
        <v>73.3</v>
      </c>
      <c r="L542" s="52">
        <v>3.3000000000000003E-5</v>
      </c>
      <c r="M542" s="52">
        <v>1</v>
      </c>
      <c r="N542" s="52"/>
      <c r="O542" s="52">
        <v>0</v>
      </c>
      <c r="P542" s="52">
        <v>0</v>
      </c>
      <c r="Q542" s="52">
        <v>21</v>
      </c>
      <c r="R542" s="52"/>
      <c r="S542" s="52">
        <v>0</v>
      </c>
      <c r="T542" s="52">
        <v>0</v>
      </c>
      <c r="U542" s="52">
        <v>310</v>
      </c>
      <c r="V542" s="52">
        <f t="shared" si="17"/>
        <v>492.18809640000001</v>
      </c>
      <c r="W542" s="52">
        <f t="shared" si="18"/>
        <v>492.18809640000001</v>
      </c>
      <c r="X542" s="52">
        <v>0</v>
      </c>
      <c r="Y542" s="52">
        <v>0</v>
      </c>
    </row>
    <row r="543" spans="1:25" x14ac:dyDescent="0.25">
      <c r="A543" s="52">
        <v>2008</v>
      </c>
      <c r="B543" s="52" t="s">
        <v>106</v>
      </c>
      <c r="C543" s="52" t="s">
        <v>115</v>
      </c>
      <c r="D543" s="52">
        <v>24295</v>
      </c>
      <c r="E543" s="52">
        <v>23911</v>
      </c>
      <c r="F543" s="52">
        <v>12</v>
      </c>
      <c r="G543" s="52" t="s">
        <v>118</v>
      </c>
      <c r="H543" s="52">
        <v>81</v>
      </c>
      <c r="I543" s="52" t="s">
        <v>91</v>
      </c>
      <c r="J543" s="52" t="s">
        <v>71</v>
      </c>
      <c r="K543" s="52">
        <v>73.3</v>
      </c>
      <c r="L543" s="52">
        <v>3.3000000000000003E-5</v>
      </c>
      <c r="M543" s="52">
        <v>1</v>
      </c>
      <c r="N543" s="52"/>
      <c r="O543" s="52">
        <v>0</v>
      </c>
      <c r="P543" s="52">
        <v>0</v>
      </c>
      <c r="Q543" s="52">
        <v>21</v>
      </c>
      <c r="R543" s="52"/>
      <c r="S543" s="52">
        <v>0</v>
      </c>
      <c r="T543" s="52">
        <v>0</v>
      </c>
      <c r="U543" s="52">
        <v>310</v>
      </c>
      <c r="V543" s="52">
        <f t="shared" si="17"/>
        <v>0.19593090000000002</v>
      </c>
      <c r="W543" s="52">
        <f t="shared" si="18"/>
        <v>0.19593090000000002</v>
      </c>
      <c r="X543" s="52">
        <v>0</v>
      </c>
      <c r="Y543" s="52">
        <v>0</v>
      </c>
    </row>
    <row r="544" spans="1:25" x14ac:dyDescent="0.25">
      <c r="A544" s="52">
        <v>2008</v>
      </c>
      <c r="B544" s="52" t="s">
        <v>106</v>
      </c>
      <c r="C544" s="52" t="s">
        <v>115</v>
      </c>
      <c r="D544" s="52">
        <v>24295</v>
      </c>
      <c r="E544" s="52">
        <v>23989</v>
      </c>
      <c r="F544" s="52">
        <v>0</v>
      </c>
      <c r="G544" s="52"/>
      <c r="H544" s="52">
        <v>307</v>
      </c>
      <c r="I544" s="52" t="s">
        <v>91</v>
      </c>
      <c r="J544" s="52" t="s">
        <v>71</v>
      </c>
      <c r="K544" s="52">
        <v>73.3</v>
      </c>
      <c r="L544" s="52">
        <v>3.3000000000000003E-5</v>
      </c>
      <c r="M544" s="52">
        <v>1</v>
      </c>
      <c r="N544" s="52"/>
      <c r="O544" s="52">
        <v>0</v>
      </c>
      <c r="P544" s="52">
        <v>0</v>
      </c>
      <c r="Q544" s="52">
        <v>21</v>
      </c>
      <c r="R544" s="52"/>
      <c r="S544" s="52">
        <v>0</v>
      </c>
      <c r="T544" s="52">
        <v>0</v>
      </c>
      <c r="U544" s="52">
        <v>310</v>
      </c>
      <c r="V544" s="52">
        <f t="shared" si="17"/>
        <v>0.74260230000000005</v>
      </c>
      <c r="W544" s="52">
        <f t="shared" si="18"/>
        <v>0.74260230000000005</v>
      </c>
      <c r="X544" s="52">
        <v>0</v>
      </c>
      <c r="Y544" s="52">
        <v>0</v>
      </c>
    </row>
    <row r="545" spans="1:25" x14ac:dyDescent="0.25">
      <c r="A545" s="52">
        <v>2008</v>
      </c>
      <c r="B545" s="52" t="s">
        <v>106</v>
      </c>
      <c r="C545" s="52" t="s">
        <v>115</v>
      </c>
      <c r="D545" s="52">
        <v>24295</v>
      </c>
      <c r="E545" s="52">
        <v>23989</v>
      </c>
      <c r="F545" s="52">
        <v>0</v>
      </c>
      <c r="G545" s="52"/>
      <c r="H545" s="52">
        <v>390</v>
      </c>
      <c r="I545" s="52" t="s">
        <v>91</v>
      </c>
      <c r="J545" s="52" t="s">
        <v>71</v>
      </c>
      <c r="K545" s="52">
        <v>73.3</v>
      </c>
      <c r="L545" s="52">
        <v>3.3000000000000003E-5</v>
      </c>
      <c r="M545" s="52">
        <v>1</v>
      </c>
      <c r="N545" s="52"/>
      <c r="O545" s="52">
        <v>0</v>
      </c>
      <c r="P545" s="52">
        <v>0</v>
      </c>
      <c r="Q545" s="52">
        <v>21</v>
      </c>
      <c r="R545" s="52"/>
      <c r="S545" s="52">
        <v>0</v>
      </c>
      <c r="T545" s="52">
        <v>0</v>
      </c>
      <c r="U545" s="52">
        <v>310</v>
      </c>
      <c r="V545" s="52">
        <f t="shared" si="17"/>
        <v>0.94337100000000007</v>
      </c>
      <c r="W545" s="52">
        <f t="shared" si="18"/>
        <v>0.94337100000000007</v>
      </c>
      <c r="X545" s="52">
        <v>0</v>
      </c>
      <c r="Y545" s="52">
        <v>0</v>
      </c>
    </row>
    <row r="546" spans="1:25" x14ac:dyDescent="0.25">
      <c r="A546" s="52">
        <v>2008</v>
      </c>
      <c r="B546" s="52" t="s">
        <v>106</v>
      </c>
      <c r="C546" s="52" t="s">
        <v>115</v>
      </c>
      <c r="D546" s="52">
        <v>24295</v>
      </c>
      <c r="E546" s="52">
        <v>23989</v>
      </c>
      <c r="F546" s="52">
        <v>0</v>
      </c>
      <c r="G546" s="52"/>
      <c r="H546" s="52">
        <v>250</v>
      </c>
      <c r="I546" s="52" t="s">
        <v>91</v>
      </c>
      <c r="J546" s="52" t="s">
        <v>71</v>
      </c>
      <c r="K546" s="52">
        <v>73.3</v>
      </c>
      <c r="L546" s="52">
        <v>3.3000000000000003E-5</v>
      </c>
      <c r="M546" s="52">
        <v>1</v>
      </c>
      <c r="N546" s="52"/>
      <c r="O546" s="52">
        <v>0</v>
      </c>
      <c r="P546" s="52">
        <v>0</v>
      </c>
      <c r="Q546" s="52">
        <v>21</v>
      </c>
      <c r="R546" s="52"/>
      <c r="S546" s="52">
        <v>0</v>
      </c>
      <c r="T546" s="52">
        <v>0</v>
      </c>
      <c r="U546" s="52">
        <v>310</v>
      </c>
      <c r="V546" s="52">
        <f t="shared" si="17"/>
        <v>0.60472500000000007</v>
      </c>
      <c r="W546" s="52">
        <f t="shared" si="18"/>
        <v>0.60472500000000007</v>
      </c>
      <c r="X546" s="52">
        <v>0</v>
      </c>
      <c r="Y546" s="52">
        <v>0</v>
      </c>
    </row>
    <row r="547" spans="1:25" x14ac:dyDescent="0.25">
      <c r="A547" s="52">
        <v>2008</v>
      </c>
      <c r="B547" s="52" t="s">
        <v>106</v>
      </c>
      <c r="C547" s="52" t="s">
        <v>115</v>
      </c>
      <c r="D547" s="52">
        <v>24295</v>
      </c>
      <c r="E547" s="52">
        <v>23989</v>
      </c>
      <c r="F547" s="52">
        <v>0</v>
      </c>
      <c r="G547" s="52"/>
      <c r="H547" s="52">
        <v>824003</v>
      </c>
      <c r="I547" s="52" t="s">
        <v>91</v>
      </c>
      <c r="J547" s="52" t="s">
        <v>71</v>
      </c>
      <c r="K547" s="52">
        <v>73.3</v>
      </c>
      <c r="L547" s="52">
        <v>3.3000000000000003E-5</v>
      </c>
      <c r="M547" s="52">
        <v>1</v>
      </c>
      <c r="N547" s="52"/>
      <c r="O547" s="52">
        <v>0</v>
      </c>
      <c r="P547" s="52">
        <v>0</v>
      </c>
      <c r="Q547" s="52">
        <v>21</v>
      </c>
      <c r="R547" s="52"/>
      <c r="S547" s="52">
        <v>0</v>
      </c>
      <c r="T547" s="52">
        <v>0</v>
      </c>
      <c r="U547" s="52">
        <v>310</v>
      </c>
      <c r="V547" s="52">
        <f t="shared" si="17"/>
        <v>1993.1808567</v>
      </c>
      <c r="W547" s="52">
        <f t="shared" si="18"/>
        <v>1993.1808567</v>
      </c>
      <c r="X547" s="52">
        <v>0</v>
      </c>
      <c r="Y547" s="52">
        <v>0</v>
      </c>
    </row>
    <row r="548" spans="1:25" x14ac:dyDescent="0.25">
      <c r="A548" s="52">
        <v>2008</v>
      </c>
      <c r="B548" s="52" t="s">
        <v>106</v>
      </c>
      <c r="C548" s="52" t="s">
        <v>115</v>
      </c>
      <c r="D548" s="52">
        <v>24295</v>
      </c>
      <c r="E548" s="52">
        <v>23989</v>
      </c>
      <c r="F548" s="52">
        <v>0</v>
      </c>
      <c r="G548" s="52"/>
      <c r="H548" s="52">
        <v>13414</v>
      </c>
      <c r="I548" s="52" t="s">
        <v>91</v>
      </c>
      <c r="J548" s="52" t="s">
        <v>71</v>
      </c>
      <c r="K548" s="52">
        <v>73.3</v>
      </c>
      <c r="L548" s="52">
        <v>3.3000000000000003E-5</v>
      </c>
      <c r="M548" s="52">
        <v>1</v>
      </c>
      <c r="N548" s="52"/>
      <c r="O548" s="52">
        <v>0</v>
      </c>
      <c r="P548" s="52">
        <v>0</v>
      </c>
      <c r="Q548" s="52">
        <v>21</v>
      </c>
      <c r="R548" s="52"/>
      <c r="S548" s="52">
        <v>0</v>
      </c>
      <c r="T548" s="52">
        <v>0</v>
      </c>
      <c r="U548" s="52">
        <v>310</v>
      </c>
      <c r="V548" s="52">
        <f t="shared" si="17"/>
        <v>32.447124600000002</v>
      </c>
      <c r="W548" s="52">
        <f t="shared" si="18"/>
        <v>32.447124600000002</v>
      </c>
      <c r="X548" s="52">
        <v>0</v>
      </c>
      <c r="Y548" s="52">
        <v>0</v>
      </c>
    </row>
    <row r="549" spans="1:25" x14ac:dyDescent="0.25">
      <c r="A549" s="52">
        <v>2008</v>
      </c>
      <c r="B549" s="52" t="s">
        <v>106</v>
      </c>
      <c r="C549" s="52" t="s">
        <v>115</v>
      </c>
      <c r="D549" s="52">
        <v>24297</v>
      </c>
      <c r="E549" s="52">
        <v>23902</v>
      </c>
      <c r="F549" s="52">
        <v>27</v>
      </c>
      <c r="G549" s="52" t="s">
        <v>120</v>
      </c>
      <c r="H549" s="52">
        <v>2635.4097999999999</v>
      </c>
      <c r="I549" s="52" t="s">
        <v>91</v>
      </c>
      <c r="J549" s="52" t="s">
        <v>71</v>
      </c>
      <c r="K549" s="52">
        <v>73.3</v>
      </c>
      <c r="L549" s="52">
        <v>3.3000000000000003E-5</v>
      </c>
      <c r="M549" s="52">
        <v>1</v>
      </c>
      <c r="N549" s="52"/>
      <c r="O549" s="52">
        <v>0</v>
      </c>
      <c r="P549" s="52">
        <v>0</v>
      </c>
      <c r="Q549" s="52">
        <v>21</v>
      </c>
      <c r="R549" s="52"/>
      <c r="S549" s="52">
        <v>0</v>
      </c>
      <c r="T549" s="52">
        <v>0</v>
      </c>
      <c r="U549" s="52">
        <v>310</v>
      </c>
      <c r="V549" s="52">
        <f t="shared" si="17"/>
        <v>6.3747927652200005</v>
      </c>
      <c r="W549" s="52">
        <f t="shared" si="18"/>
        <v>6.3747927652200005</v>
      </c>
      <c r="X549" s="52">
        <v>0</v>
      </c>
      <c r="Y549" s="52">
        <v>0</v>
      </c>
    </row>
    <row r="550" spans="1:25" x14ac:dyDescent="0.25">
      <c r="A550" s="52">
        <v>2008</v>
      </c>
      <c r="B550" s="52" t="s">
        <v>106</v>
      </c>
      <c r="C550" s="52" t="s">
        <v>115</v>
      </c>
      <c r="D550" s="52">
        <v>24297</v>
      </c>
      <c r="E550" s="52">
        <v>23902</v>
      </c>
      <c r="F550" s="52">
        <v>27</v>
      </c>
      <c r="G550" s="52" t="s">
        <v>120</v>
      </c>
      <c r="H550" s="52">
        <v>4495288.8</v>
      </c>
      <c r="I550" s="52" t="s">
        <v>91</v>
      </c>
      <c r="J550" s="52" t="s">
        <v>71</v>
      </c>
      <c r="K550" s="52">
        <v>73.3</v>
      </c>
      <c r="L550" s="52">
        <v>3.3000000000000003E-5</v>
      </c>
      <c r="M550" s="52">
        <v>1</v>
      </c>
      <c r="N550" s="52"/>
      <c r="O550" s="52">
        <v>0</v>
      </c>
      <c r="P550" s="52">
        <v>0</v>
      </c>
      <c r="Q550" s="52">
        <v>21</v>
      </c>
      <c r="R550" s="52"/>
      <c r="S550" s="52">
        <v>0</v>
      </c>
      <c r="T550" s="52">
        <v>0</v>
      </c>
      <c r="U550" s="52">
        <v>310</v>
      </c>
      <c r="V550" s="52">
        <f t="shared" si="17"/>
        <v>10873.65407832</v>
      </c>
      <c r="W550" s="52">
        <f t="shared" si="18"/>
        <v>10873.65407832</v>
      </c>
      <c r="X550" s="52">
        <v>0</v>
      </c>
      <c r="Y550" s="52">
        <v>0</v>
      </c>
    </row>
    <row r="551" spans="1:25" x14ac:dyDescent="0.25">
      <c r="A551" s="52">
        <v>2008</v>
      </c>
      <c r="B551" s="52" t="s">
        <v>106</v>
      </c>
      <c r="C551" s="52" t="s">
        <v>115</v>
      </c>
      <c r="D551" s="52">
        <v>24297</v>
      </c>
      <c r="E551" s="52">
        <v>23903</v>
      </c>
      <c r="F551" s="52">
        <v>12</v>
      </c>
      <c r="G551" s="52" t="s">
        <v>118</v>
      </c>
      <c r="H551" s="52">
        <v>258193</v>
      </c>
      <c r="I551" s="52" t="s">
        <v>91</v>
      </c>
      <c r="J551" s="52" t="s">
        <v>71</v>
      </c>
      <c r="K551" s="52">
        <v>73.3</v>
      </c>
      <c r="L551" s="52">
        <v>3.3000000000000003E-5</v>
      </c>
      <c r="M551" s="52">
        <v>1</v>
      </c>
      <c r="N551" s="52"/>
      <c r="O551" s="52">
        <v>0</v>
      </c>
      <c r="P551" s="52">
        <v>0</v>
      </c>
      <c r="Q551" s="52">
        <v>21</v>
      </c>
      <c r="R551" s="52"/>
      <c r="S551" s="52">
        <v>0</v>
      </c>
      <c r="T551" s="52">
        <v>0</v>
      </c>
      <c r="U551" s="52">
        <v>310</v>
      </c>
      <c r="V551" s="52">
        <f t="shared" si="17"/>
        <v>624.54304769999999</v>
      </c>
      <c r="W551" s="52">
        <f t="shared" si="18"/>
        <v>624.54304769999999</v>
      </c>
      <c r="X551" s="52">
        <v>0</v>
      </c>
      <c r="Y551" s="52">
        <v>0</v>
      </c>
    </row>
    <row r="552" spans="1:25" x14ac:dyDescent="0.25">
      <c r="A552" s="52">
        <v>2008</v>
      </c>
      <c r="B552" s="52" t="s">
        <v>106</v>
      </c>
      <c r="C552" s="52" t="s">
        <v>115</v>
      </c>
      <c r="D552" s="52">
        <v>24297</v>
      </c>
      <c r="E552" s="52">
        <v>23908</v>
      </c>
      <c r="F552" s="52">
        <v>12</v>
      </c>
      <c r="G552" s="52" t="s">
        <v>118</v>
      </c>
      <c r="H552" s="52">
        <v>2302090</v>
      </c>
      <c r="I552" s="52" t="s">
        <v>91</v>
      </c>
      <c r="J552" s="52" t="s">
        <v>71</v>
      </c>
      <c r="K552" s="52">
        <v>73.3</v>
      </c>
      <c r="L552" s="52">
        <v>3.3000000000000003E-5</v>
      </c>
      <c r="M552" s="52">
        <v>1</v>
      </c>
      <c r="N552" s="52"/>
      <c r="O552" s="52">
        <v>0</v>
      </c>
      <c r="P552" s="52">
        <v>0</v>
      </c>
      <c r="Q552" s="52">
        <v>21</v>
      </c>
      <c r="R552" s="52"/>
      <c r="S552" s="52">
        <v>0</v>
      </c>
      <c r="T552" s="52">
        <v>0</v>
      </c>
      <c r="U552" s="52">
        <v>310</v>
      </c>
      <c r="V552" s="52">
        <f t="shared" si="17"/>
        <v>5568.5255010000001</v>
      </c>
      <c r="W552" s="52">
        <f t="shared" si="18"/>
        <v>5568.5255010000001</v>
      </c>
      <c r="X552" s="52">
        <v>0</v>
      </c>
      <c r="Y552" s="52">
        <v>0</v>
      </c>
    </row>
    <row r="553" spans="1:25" x14ac:dyDescent="0.25">
      <c r="A553" s="52">
        <v>2008</v>
      </c>
      <c r="B553" s="52" t="s">
        <v>106</v>
      </c>
      <c r="C553" s="52" t="s">
        <v>115</v>
      </c>
      <c r="D553" s="52">
        <v>24297</v>
      </c>
      <c r="E553" s="52">
        <v>23908</v>
      </c>
      <c r="F553" s="52">
        <v>12</v>
      </c>
      <c r="G553" s="52" t="s">
        <v>118</v>
      </c>
      <c r="H553" s="52">
        <v>989465</v>
      </c>
      <c r="I553" s="52" t="s">
        <v>91</v>
      </c>
      <c r="J553" s="52" t="s">
        <v>71</v>
      </c>
      <c r="K553" s="52">
        <v>73.3</v>
      </c>
      <c r="L553" s="52">
        <v>3.3000000000000003E-5</v>
      </c>
      <c r="M553" s="52">
        <v>1</v>
      </c>
      <c r="N553" s="52"/>
      <c r="O553" s="52">
        <v>0</v>
      </c>
      <c r="P553" s="52">
        <v>0</v>
      </c>
      <c r="Q553" s="52">
        <v>21</v>
      </c>
      <c r="R553" s="52"/>
      <c r="S553" s="52">
        <v>0</v>
      </c>
      <c r="T553" s="52">
        <v>0</v>
      </c>
      <c r="U553" s="52">
        <v>310</v>
      </c>
      <c r="V553" s="52">
        <f t="shared" si="17"/>
        <v>2393.4168885000004</v>
      </c>
      <c r="W553" s="52">
        <f t="shared" si="18"/>
        <v>2393.4168885000004</v>
      </c>
      <c r="X553" s="52">
        <v>0</v>
      </c>
      <c r="Y553" s="52">
        <v>0</v>
      </c>
    </row>
    <row r="554" spans="1:25" x14ac:dyDescent="0.25">
      <c r="A554" s="52">
        <v>2008</v>
      </c>
      <c r="B554" s="52" t="s">
        <v>106</v>
      </c>
      <c r="C554" s="52" t="s">
        <v>115</v>
      </c>
      <c r="D554" s="52">
        <v>24297</v>
      </c>
      <c r="E554" s="52">
        <v>23911</v>
      </c>
      <c r="F554" s="52">
        <v>12</v>
      </c>
      <c r="G554" s="52" t="s">
        <v>118</v>
      </c>
      <c r="H554" s="52">
        <v>795319.4</v>
      </c>
      <c r="I554" s="52" t="s">
        <v>91</v>
      </c>
      <c r="J554" s="52" t="s">
        <v>71</v>
      </c>
      <c r="K554" s="52">
        <v>73.3</v>
      </c>
      <c r="L554" s="52">
        <v>3.3000000000000003E-5</v>
      </c>
      <c r="M554" s="52">
        <v>1</v>
      </c>
      <c r="N554" s="52"/>
      <c r="O554" s="52">
        <v>0</v>
      </c>
      <c r="P554" s="52">
        <v>0</v>
      </c>
      <c r="Q554" s="52">
        <v>21</v>
      </c>
      <c r="R554" s="52"/>
      <c r="S554" s="52">
        <v>0</v>
      </c>
      <c r="T554" s="52">
        <v>0</v>
      </c>
      <c r="U554" s="52">
        <v>310</v>
      </c>
      <c r="V554" s="52">
        <f t="shared" si="17"/>
        <v>1923.7980966600001</v>
      </c>
      <c r="W554" s="52">
        <f t="shared" si="18"/>
        <v>1923.7980966600001</v>
      </c>
      <c r="X554" s="52">
        <v>0</v>
      </c>
      <c r="Y554" s="52">
        <v>0</v>
      </c>
    </row>
    <row r="555" spans="1:25" x14ac:dyDescent="0.25">
      <c r="A555" s="52">
        <v>2008</v>
      </c>
      <c r="B555" s="52" t="s">
        <v>106</v>
      </c>
      <c r="C555" s="52" t="s">
        <v>115</v>
      </c>
      <c r="D555" s="52">
        <v>24297</v>
      </c>
      <c r="E555" s="52">
        <v>23922</v>
      </c>
      <c r="F555" s="52">
        <v>12</v>
      </c>
      <c r="G555" s="52" t="s">
        <v>118</v>
      </c>
      <c r="H555" s="52">
        <v>102722</v>
      </c>
      <c r="I555" s="52" t="s">
        <v>91</v>
      </c>
      <c r="J555" s="52" t="s">
        <v>71</v>
      </c>
      <c r="K555" s="52">
        <v>73.3</v>
      </c>
      <c r="L555" s="52">
        <v>3.3000000000000003E-5</v>
      </c>
      <c r="M555" s="52">
        <v>1</v>
      </c>
      <c r="N555" s="52"/>
      <c r="O555" s="52">
        <v>0</v>
      </c>
      <c r="P555" s="52">
        <v>0</v>
      </c>
      <c r="Q555" s="52">
        <v>21</v>
      </c>
      <c r="R555" s="52"/>
      <c r="S555" s="52">
        <v>0</v>
      </c>
      <c r="T555" s="52">
        <v>0</v>
      </c>
      <c r="U555" s="52">
        <v>310</v>
      </c>
      <c r="V555" s="52">
        <f t="shared" si="17"/>
        <v>248.47424580000001</v>
      </c>
      <c r="W555" s="52">
        <f t="shared" si="18"/>
        <v>248.47424580000001</v>
      </c>
      <c r="X555" s="52">
        <v>0</v>
      </c>
      <c r="Y555" s="52">
        <v>0</v>
      </c>
    </row>
    <row r="556" spans="1:25" x14ac:dyDescent="0.25">
      <c r="A556" s="52">
        <v>2008</v>
      </c>
      <c r="B556" s="52" t="s">
        <v>106</v>
      </c>
      <c r="C556" s="52" t="s">
        <v>115</v>
      </c>
      <c r="D556" s="52">
        <v>24297</v>
      </c>
      <c r="E556" s="52">
        <v>23922</v>
      </c>
      <c r="F556" s="52">
        <v>12</v>
      </c>
      <c r="G556" s="52" t="s">
        <v>118</v>
      </c>
      <c r="H556" s="52">
        <v>319417</v>
      </c>
      <c r="I556" s="52" t="s">
        <v>91</v>
      </c>
      <c r="J556" s="52" t="s">
        <v>71</v>
      </c>
      <c r="K556" s="52">
        <v>73.3</v>
      </c>
      <c r="L556" s="52">
        <v>3.3000000000000003E-5</v>
      </c>
      <c r="M556" s="52">
        <v>1</v>
      </c>
      <c r="N556" s="52"/>
      <c r="O556" s="52">
        <v>0</v>
      </c>
      <c r="P556" s="52">
        <v>0</v>
      </c>
      <c r="Q556" s="52">
        <v>21</v>
      </c>
      <c r="R556" s="52"/>
      <c r="S556" s="52">
        <v>0</v>
      </c>
      <c r="T556" s="52">
        <v>0</v>
      </c>
      <c r="U556" s="52">
        <v>310</v>
      </c>
      <c r="V556" s="52">
        <f t="shared" si="17"/>
        <v>772.63778130000003</v>
      </c>
      <c r="W556" s="52">
        <f t="shared" si="18"/>
        <v>772.63778130000003</v>
      </c>
      <c r="X556" s="52">
        <v>0</v>
      </c>
      <c r="Y556" s="52">
        <v>0</v>
      </c>
    </row>
    <row r="557" spans="1:25" x14ac:dyDescent="0.25">
      <c r="A557" s="52">
        <v>2008</v>
      </c>
      <c r="B557" s="52" t="s">
        <v>106</v>
      </c>
      <c r="C557" s="52" t="s">
        <v>115</v>
      </c>
      <c r="D557" s="52">
        <v>24297</v>
      </c>
      <c r="E557" s="52">
        <v>23922</v>
      </c>
      <c r="F557" s="52">
        <v>12</v>
      </c>
      <c r="G557" s="52" t="s">
        <v>118</v>
      </c>
      <c r="H557" s="52">
        <v>37470</v>
      </c>
      <c r="I557" s="52" t="s">
        <v>91</v>
      </c>
      <c r="J557" s="52" t="s">
        <v>71</v>
      </c>
      <c r="K557" s="52">
        <v>73.3</v>
      </c>
      <c r="L557" s="52">
        <v>3.3000000000000003E-5</v>
      </c>
      <c r="M557" s="52">
        <v>1</v>
      </c>
      <c r="N557" s="52"/>
      <c r="O557" s="52">
        <v>0</v>
      </c>
      <c r="P557" s="52">
        <v>0</v>
      </c>
      <c r="Q557" s="52">
        <v>21</v>
      </c>
      <c r="R557" s="52"/>
      <c r="S557" s="52">
        <v>0</v>
      </c>
      <c r="T557" s="52">
        <v>0</v>
      </c>
      <c r="U557" s="52">
        <v>310</v>
      </c>
      <c r="V557" s="52">
        <f t="shared" si="17"/>
        <v>90.636183000000003</v>
      </c>
      <c r="W557" s="52">
        <f t="shared" si="18"/>
        <v>90.636183000000003</v>
      </c>
      <c r="X557" s="52">
        <v>0</v>
      </c>
      <c r="Y557" s="52">
        <v>0</v>
      </c>
    </row>
    <row r="558" spans="1:25" x14ac:dyDescent="0.25">
      <c r="A558" s="52">
        <v>2008</v>
      </c>
      <c r="B558" s="52" t="s">
        <v>106</v>
      </c>
      <c r="C558" s="52" t="s">
        <v>115</v>
      </c>
      <c r="D558" s="52">
        <v>24297</v>
      </c>
      <c r="E558" s="52">
        <v>23922</v>
      </c>
      <c r="F558" s="52">
        <v>12</v>
      </c>
      <c r="G558" s="52" t="s">
        <v>118</v>
      </c>
      <c r="H558" s="52">
        <v>599844</v>
      </c>
      <c r="I558" s="52" t="s">
        <v>91</v>
      </c>
      <c r="J558" s="52" t="s">
        <v>71</v>
      </c>
      <c r="K558" s="52">
        <v>73.3</v>
      </c>
      <c r="L558" s="52">
        <v>3.3000000000000003E-5</v>
      </c>
      <c r="M558" s="52">
        <v>1</v>
      </c>
      <c r="N558" s="52"/>
      <c r="O558" s="52">
        <v>0</v>
      </c>
      <c r="P558" s="52">
        <v>0</v>
      </c>
      <c r="Q558" s="52">
        <v>21</v>
      </c>
      <c r="R558" s="52"/>
      <c r="S558" s="52">
        <v>0</v>
      </c>
      <c r="T558" s="52">
        <v>0</v>
      </c>
      <c r="U558" s="52">
        <v>310</v>
      </c>
      <c r="V558" s="52">
        <f t="shared" si="17"/>
        <v>1450.9626516000001</v>
      </c>
      <c r="W558" s="52">
        <f t="shared" si="18"/>
        <v>1450.9626516000001</v>
      </c>
      <c r="X558" s="52">
        <v>0</v>
      </c>
      <c r="Y558" s="52">
        <v>0</v>
      </c>
    </row>
    <row r="559" spans="1:25" x14ac:dyDescent="0.25">
      <c r="A559" s="52">
        <v>2008</v>
      </c>
      <c r="B559" s="52" t="s">
        <v>106</v>
      </c>
      <c r="C559" s="52" t="s">
        <v>115</v>
      </c>
      <c r="D559" s="52">
        <v>24297</v>
      </c>
      <c r="E559" s="52">
        <v>23922</v>
      </c>
      <c r="F559" s="52">
        <v>12</v>
      </c>
      <c r="G559" s="52" t="s">
        <v>118</v>
      </c>
      <c r="H559" s="52">
        <v>1094008</v>
      </c>
      <c r="I559" s="52" t="s">
        <v>91</v>
      </c>
      <c r="J559" s="52" t="s">
        <v>71</v>
      </c>
      <c r="K559" s="52">
        <v>73.3</v>
      </c>
      <c r="L559" s="52">
        <v>3.3000000000000003E-5</v>
      </c>
      <c r="M559" s="52">
        <v>1</v>
      </c>
      <c r="N559" s="52"/>
      <c r="O559" s="52">
        <v>0</v>
      </c>
      <c r="P559" s="52">
        <v>0</v>
      </c>
      <c r="Q559" s="52">
        <v>21</v>
      </c>
      <c r="R559" s="52"/>
      <c r="S559" s="52">
        <v>0</v>
      </c>
      <c r="T559" s="52">
        <v>0</v>
      </c>
      <c r="U559" s="52">
        <v>310</v>
      </c>
      <c r="V559" s="52">
        <f t="shared" si="17"/>
        <v>2646.2959511999998</v>
      </c>
      <c r="W559" s="52">
        <f t="shared" si="18"/>
        <v>2646.2959511999998</v>
      </c>
      <c r="X559" s="52">
        <v>0</v>
      </c>
      <c r="Y559" s="52">
        <v>0</v>
      </c>
    </row>
    <row r="560" spans="1:25" x14ac:dyDescent="0.25">
      <c r="A560" s="52">
        <v>2008</v>
      </c>
      <c r="B560" s="52" t="s">
        <v>106</v>
      </c>
      <c r="C560" s="52" t="s">
        <v>115</v>
      </c>
      <c r="D560" s="52">
        <v>24299</v>
      </c>
      <c r="E560" s="52">
        <v>23903</v>
      </c>
      <c r="F560" s="52">
        <v>12</v>
      </c>
      <c r="G560" s="52" t="s">
        <v>118</v>
      </c>
      <c r="H560" s="52">
        <v>5789394</v>
      </c>
      <c r="I560" s="52" t="s">
        <v>91</v>
      </c>
      <c r="J560" s="52" t="s">
        <v>71</v>
      </c>
      <c r="K560" s="52">
        <v>73.3</v>
      </c>
      <c r="L560" s="52">
        <v>3.3000000000000003E-5</v>
      </c>
      <c r="M560" s="52">
        <v>1</v>
      </c>
      <c r="N560" s="52"/>
      <c r="O560" s="52">
        <v>0</v>
      </c>
      <c r="P560" s="52">
        <v>0</v>
      </c>
      <c r="Q560" s="52">
        <v>21</v>
      </c>
      <c r="R560" s="52"/>
      <c r="S560" s="52">
        <v>0</v>
      </c>
      <c r="T560" s="52">
        <v>0</v>
      </c>
      <c r="U560" s="52">
        <v>310</v>
      </c>
      <c r="V560" s="52">
        <f t="shared" si="17"/>
        <v>14003.965146600001</v>
      </c>
      <c r="W560" s="52">
        <f t="shared" si="18"/>
        <v>14003.965146600001</v>
      </c>
      <c r="X560" s="52">
        <v>0</v>
      </c>
      <c r="Y560" s="52">
        <v>0</v>
      </c>
    </row>
    <row r="561" spans="1:25" x14ac:dyDescent="0.25">
      <c r="A561" s="52">
        <v>2008</v>
      </c>
      <c r="B561" s="52" t="s">
        <v>106</v>
      </c>
      <c r="C561" s="52" t="s">
        <v>115</v>
      </c>
      <c r="D561" s="52">
        <v>24299</v>
      </c>
      <c r="E561" s="52">
        <v>23903</v>
      </c>
      <c r="F561" s="52">
        <v>12</v>
      </c>
      <c r="G561" s="52" t="s">
        <v>118</v>
      </c>
      <c r="H561" s="52">
        <v>19470</v>
      </c>
      <c r="I561" s="52" t="s">
        <v>91</v>
      </c>
      <c r="J561" s="52" t="s">
        <v>71</v>
      </c>
      <c r="K561" s="52">
        <v>73.3</v>
      </c>
      <c r="L561" s="52">
        <v>3.3000000000000003E-5</v>
      </c>
      <c r="M561" s="52">
        <v>1</v>
      </c>
      <c r="N561" s="52"/>
      <c r="O561" s="52">
        <v>0</v>
      </c>
      <c r="P561" s="52">
        <v>0</v>
      </c>
      <c r="Q561" s="52">
        <v>21</v>
      </c>
      <c r="R561" s="52"/>
      <c r="S561" s="52">
        <v>0</v>
      </c>
      <c r="T561" s="52">
        <v>0</v>
      </c>
      <c r="U561" s="52">
        <v>310</v>
      </c>
      <c r="V561" s="52">
        <f t="shared" si="17"/>
        <v>47.095983000000004</v>
      </c>
      <c r="W561" s="52">
        <f t="shared" si="18"/>
        <v>47.095983000000004</v>
      </c>
      <c r="X561" s="52">
        <v>0</v>
      </c>
      <c r="Y561" s="52">
        <v>0</v>
      </c>
    </row>
    <row r="562" spans="1:25" x14ac:dyDescent="0.25">
      <c r="A562" s="52">
        <v>2008</v>
      </c>
      <c r="B562" s="52" t="s">
        <v>106</v>
      </c>
      <c r="C562" s="52" t="s">
        <v>115</v>
      </c>
      <c r="D562" s="52">
        <v>24299</v>
      </c>
      <c r="E562" s="52">
        <v>23903</v>
      </c>
      <c r="F562" s="52">
        <v>12</v>
      </c>
      <c r="G562" s="52" t="s">
        <v>118</v>
      </c>
      <c r="H562" s="52">
        <v>1497436</v>
      </c>
      <c r="I562" s="52" t="s">
        <v>91</v>
      </c>
      <c r="J562" s="52" t="s">
        <v>71</v>
      </c>
      <c r="K562" s="52">
        <v>73.3</v>
      </c>
      <c r="L562" s="52">
        <v>3.3000000000000003E-5</v>
      </c>
      <c r="M562" s="52">
        <v>1</v>
      </c>
      <c r="N562" s="52"/>
      <c r="O562" s="52">
        <v>0</v>
      </c>
      <c r="P562" s="52">
        <v>0</v>
      </c>
      <c r="Q562" s="52">
        <v>21</v>
      </c>
      <c r="R562" s="52"/>
      <c r="S562" s="52">
        <v>0</v>
      </c>
      <c r="T562" s="52">
        <v>0</v>
      </c>
      <c r="U562" s="52">
        <v>310</v>
      </c>
      <c r="V562" s="52">
        <f t="shared" si="17"/>
        <v>3622.1479404000002</v>
      </c>
      <c r="W562" s="52">
        <f t="shared" si="18"/>
        <v>3622.1479404000002</v>
      </c>
      <c r="X562" s="52">
        <v>0</v>
      </c>
      <c r="Y562" s="52">
        <v>0</v>
      </c>
    </row>
    <row r="563" spans="1:25" x14ac:dyDescent="0.25">
      <c r="A563" s="52">
        <v>2008</v>
      </c>
      <c r="B563" s="52" t="s">
        <v>106</v>
      </c>
      <c r="C563" s="52" t="s">
        <v>115</v>
      </c>
      <c r="D563" s="52">
        <v>24299</v>
      </c>
      <c r="E563" s="52">
        <v>23908</v>
      </c>
      <c r="F563" s="52">
        <v>12</v>
      </c>
      <c r="G563" s="52" t="s">
        <v>118</v>
      </c>
      <c r="H563" s="52">
        <v>579908.2709</v>
      </c>
      <c r="I563" s="52" t="s">
        <v>91</v>
      </c>
      <c r="J563" s="52" t="s">
        <v>71</v>
      </c>
      <c r="K563" s="52">
        <v>73.3</v>
      </c>
      <c r="L563" s="52">
        <v>3.3000000000000003E-5</v>
      </c>
      <c r="M563" s="52">
        <v>1</v>
      </c>
      <c r="N563" s="52"/>
      <c r="O563" s="52">
        <v>0</v>
      </c>
      <c r="P563" s="52">
        <v>0</v>
      </c>
      <c r="Q563" s="52">
        <v>21</v>
      </c>
      <c r="R563" s="52"/>
      <c r="S563" s="52">
        <v>0</v>
      </c>
      <c r="T563" s="52">
        <v>0</v>
      </c>
      <c r="U563" s="52">
        <v>310</v>
      </c>
      <c r="V563" s="52">
        <f t="shared" si="17"/>
        <v>1402.7401164800099</v>
      </c>
      <c r="W563" s="52">
        <f t="shared" si="18"/>
        <v>1402.7401164800099</v>
      </c>
      <c r="X563" s="52">
        <v>0</v>
      </c>
      <c r="Y563" s="52">
        <v>0</v>
      </c>
    </row>
    <row r="564" spans="1:25" x14ac:dyDescent="0.25">
      <c r="A564" s="52">
        <v>2008</v>
      </c>
      <c r="B564" s="52" t="s">
        <v>106</v>
      </c>
      <c r="C564" s="52" t="s">
        <v>115</v>
      </c>
      <c r="D564" s="52">
        <v>24299</v>
      </c>
      <c r="E564" s="52">
        <v>23922</v>
      </c>
      <c r="F564" s="52">
        <v>12</v>
      </c>
      <c r="G564" s="52" t="s">
        <v>118</v>
      </c>
      <c r="H564" s="52">
        <v>99560</v>
      </c>
      <c r="I564" s="52" t="s">
        <v>91</v>
      </c>
      <c r="J564" s="52" t="s">
        <v>71</v>
      </c>
      <c r="K564" s="52">
        <v>73.3</v>
      </c>
      <c r="L564" s="52">
        <v>3.3000000000000003E-5</v>
      </c>
      <c r="M564" s="52">
        <v>1</v>
      </c>
      <c r="N564" s="52"/>
      <c r="O564" s="52">
        <v>0</v>
      </c>
      <c r="P564" s="52">
        <v>0</v>
      </c>
      <c r="Q564" s="52">
        <v>21</v>
      </c>
      <c r="R564" s="52"/>
      <c r="S564" s="52">
        <v>0</v>
      </c>
      <c r="T564" s="52">
        <v>0</v>
      </c>
      <c r="U564" s="52">
        <v>310</v>
      </c>
      <c r="V564" s="52">
        <f t="shared" si="17"/>
        <v>240.82568400000002</v>
      </c>
      <c r="W564" s="52">
        <f t="shared" si="18"/>
        <v>240.82568400000002</v>
      </c>
      <c r="X564" s="52">
        <v>0</v>
      </c>
      <c r="Y564" s="52">
        <v>0</v>
      </c>
    </row>
    <row r="565" spans="1:25" x14ac:dyDescent="0.25">
      <c r="A565" s="52">
        <v>2008</v>
      </c>
      <c r="B565" s="52" t="s">
        <v>106</v>
      </c>
      <c r="C565" s="52" t="s">
        <v>115</v>
      </c>
      <c r="D565" s="52">
        <v>24299</v>
      </c>
      <c r="E565" s="52">
        <v>23989</v>
      </c>
      <c r="F565" s="52">
        <v>0</v>
      </c>
      <c r="G565" s="52"/>
      <c r="H565" s="52">
        <v>76560</v>
      </c>
      <c r="I565" s="52" t="s">
        <v>91</v>
      </c>
      <c r="J565" s="52" t="s">
        <v>71</v>
      </c>
      <c r="K565" s="52">
        <v>73.3</v>
      </c>
      <c r="L565" s="52">
        <v>3.3000000000000003E-5</v>
      </c>
      <c r="M565" s="52">
        <v>1</v>
      </c>
      <c r="N565" s="52"/>
      <c r="O565" s="52">
        <v>0</v>
      </c>
      <c r="P565" s="52">
        <v>0</v>
      </c>
      <c r="Q565" s="52">
        <v>21</v>
      </c>
      <c r="R565" s="52"/>
      <c r="S565" s="52">
        <v>0</v>
      </c>
      <c r="T565" s="52">
        <v>0</v>
      </c>
      <c r="U565" s="52">
        <v>310</v>
      </c>
      <c r="V565" s="52">
        <f t="shared" si="17"/>
        <v>185.19098400000001</v>
      </c>
      <c r="W565" s="52">
        <f t="shared" si="18"/>
        <v>185.19098400000001</v>
      </c>
      <c r="X565" s="52">
        <v>0</v>
      </c>
      <c r="Y565" s="52">
        <v>0</v>
      </c>
    </row>
    <row r="566" spans="1:25" x14ac:dyDescent="0.25">
      <c r="A566" s="52">
        <v>2008</v>
      </c>
      <c r="B566" s="52" t="s">
        <v>106</v>
      </c>
      <c r="C566" s="52" t="s">
        <v>115</v>
      </c>
      <c r="D566" s="52">
        <v>25111</v>
      </c>
      <c r="E566" s="52">
        <v>23911</v>
      </c>
      <c r="F566" s="52">
        <v>12</v>
      </c>
      <c r="G566" s="52" t="s">
        <v>118</v>
      </c>
      <c r="H566" s="52">
        <v>178143</v>
      </c>
      <c r="I566" s="52" t="s">
        <v>91</v>
      </c>
      <c r="J566" s="52" t="s">
        <v>71</v>
      </c>
      <c r="K566" s="52">
        <v>73.3</v>
      </c>
      <c r="L566" s="52">
        <v>3.3000000000000003E-5</v>
      </c>
      <c r="M566" s="52">
        <v>1</v>
      </c>
      <c r="N566" s="52"/>
      <c r="O566" s="52">
        <v>0</v>
      </c>
      <c r="P566" s="52">
        <v>0</v>
      </c>
      <c r="Q566" s="52">
        <v>21</v>
      </c>
      <c r="R566" s="52"/>
      <c r="S566" s="52">
        <v>0</v>
      </c>
      <c r="T566" s="52">
        <v>0</v>
      </c>
      <c r="U566" s="52">
        <v>310</v>
      </c>
      <c r="V566" s="52">
        <f t="shared" si="17"/>
        <v>430.91010270000004</v>
      </c>
      <c r="W566" s="52">
        <f t="shared" si="18"/>
        <v>430.91010270000004</v>
      </c>
      <c r="X566" s="52">
        <v>0</v>
      </c>
      <c r="Y566" s="52">
        <v>0</v>
      </c>
    </row>
    <row r="567" spans="1:25" x14ac:dyDescent="0.25">
      <c r="A567" s="52">
        <v>2008</v>
      </c>
      <c r="B567" s="52" t="s">
        <v>106</v>
      </c>
      <c r="C567" s="52" t="s">
        <v>115</v>
      </c>
      <c r="D567" s="52">
        <v>25111</v>
      </c>
      <c r="E567" s="52">
        <v>23922</v>
      </c>
      <c r="F567" s="52">
        <v>12</v>
      </c>
      <c r="G567" s="52" t="s">
        <v>118</v>
      </c>
      <c r="H567" s="52">
        <v>2617635</v>
      </c>
      <c r="I567" s="52" t="s">
        <v>91</v>
      </c>
      <c r="J567" s="52" t="s">
        <v>71</v>
      </c>
      <c r="K567" s="52">
        <v>73.3</v>
      </c>
      <c r="L567" s="52">
        <v>3.3000000000000003E-5</v>
      </c>
      <c r="M567" s="52">
        <v>1</v>
      </c>
      <c r="N567" s="52"/>
      <c r="O567" s="52">
        <v>0</v>
      </c>
      <c r="P567" s="52">
        <v>0</v>
      </c>
      <c r="Q567" s="52">
        <v>21</v>
      </c>
      <c r="R567" s="52"/>
      <c r="S567" s="52">
        <v>0</v>
      </c>
      <c r="T567" s="52">
        <v>0</v>
      </c>
      <c r="U567" s="52">
        <v>310</v>
      </c>
      <c r="V567" s="52">
        <f t="shared" si="17"/>
        <v>6331.7973015000007</v>
      </c>
      <c r="W567" s="52">
        <f t="shared" si="18"/>
        <v>6331.7973015000007</v>
      </c>
      <c r="X567" s="52">
        <v>0</v>
      </c>
      <c r="Y567" s="52">
        <v>0</v>
      </c>
    </row>
    <row r="568" spans="1:25" x14ac:dyDescent="0.25">
      <c r="A568" s="52">
        <v>2008</v>
      </c>
      <c r="B568" s="52" t="s">
        <v>106</v>
      </c>
      <c r="C568" s="52" t="s">
        <v>115</v>
      </c>
      <c r="D568" s="52">
        <v>25111</v>
      </c>
      <c r="E568" s="52">
        <v>23989</v>
      </c>
      <c r="F568" s="52">
        <v>0</v>
      </c>
      <c r="G568" s="52"/>
      <c r="H568" s="52">
        <v>5313322</v>
      </c>
      <c r="I568" s="52" t="s">
        <v>91</v>
      </c>
      <c r="J568" s="52" t="s">
        <v>71</v>
      </c>
      <c r="K568" s="52">
        <v>73.3</v>
      </c>
      <c r="L568" s="52">
        <v>3.3000000000000003E-5</v>
      </c>
      <c r="M568" s="52">
        <v>1</v>
      </c>
      <c r="N568" s="52"/>
      <c r="O568" s="52">
        <v>0</v>
      </c>
      <c r="P568" s="52">
        <v>0</v>
      </c>
      <c r="Q568" s="52">
        <v>21</v>
      </c>
      <c r="R568" s="52"/>
      <c r="S568" s="52">
        <v>0</v>
      </c>
      <c r="T568" s="52">
        <v>0</v>
      </c>
      <c r="U568" s="52">
        <v>310</v>
      </c>
      <c r="V568" s="52">
        <f t="shared" si="17"/>
        <v>12852.394585800001</v>
      </c>
      <c r="W568" s="52">
        <f t="shared" si="18"/>
        <v>12852.394585800001</v>
      </c>
      <c r="X568" s="52">
        <v>0</v>
      </c>
      <c r="Y568" s="52">
        <v>0</v>
      </c>
    </row>
    <row r="569" spans="1:25" x14ac:dyDescent="0.25">
      <c r="A569" s="52">
        <v>2008</v>
      </c>
      <c r="B569" s="52" t="s">
        <v>106</v>
      </c>
      <c r="C569" s="52" t="s">
        <v>115</v>
      </c>
      <c r="D569" s="52">
        <v>25113</v>
      </c>
      <c r="E569" s="52">
        <v>23911</v>
      </c>
      <c r="F569" s="52">
        <v>12</v>
      </c>
      <c r="G569" s="52" t="s">
        <v>118</v>
      </c>
      <c r="H569" s="52">
        <v>242185</v>
      </c>
      <c r="I569" s="52" t="s">
        <v>91</v>
      </c>
      <c r="J569" s="52" t="s">
        <v>71</v>
      </c>
      <c r="K569" s="52">
        <v>73.3</v>
      </c>
      <c r="L569" s="52">
        <v>3.3000000000000003E-5</v>
      </c>
      <c r="M569" s="52">
        <v>1</v>
      </c>
      <c r="N569" s="52"/>
      <c r="O569" s="52">
        <v>0</v>
      </c>
      <c r="P569" s="52">
        <v>0</v>
      </c>
      <c r="Q569" s="52">
        <v>21</v>
      </c>
      <c r="R569" s="52"/>
      <c r="S569" s="52">
        <v>0</v>
      </c>
      <c r="T569" s="52">
        <v>0</v>
      </c>
      <c r="U569" s="52">
        <v>310</v>
      </c>
      <c r="V569" s="52">
        <f t="shared" si="17"/>
        <v>585.82129650000002</v>
      </c>
      <c r="W569" s="52">
        <f t="shared" si="18"/>
        <v>585.82129650000002</v>
      </c>
      <c r="X569" s="52">
        <v>0</v>
      </c>
      <c r="Y569" s="52">
        <v>0</v>
      </c>
    </row>
    <row r="570" spans="1:25" x14ac:dyDescent="0.25">
      <c r="A570" s="52">
        <v>2008</v>
      </c>
      <c r="B570" s="52" t="s">
        <v>106</v>
      </c>
      <c r="C570" s="52" t="s">
        <v>115</v>
      </c>
      <c r="D570" s="52">
        <v>25114</v>
      </c>
      <c r="E570" s="52">
        <v>23911</v>
      </c>
      <c r="F570" s="52">
        <v>12</v>
      </c>
      <c r="G570" s="52" t="s">
        <v>118</v>
      </c>
      <c r="H570" s="52">
        <v>57710</v>
      </c>
      <c r="I570" s="52" t="s">
        <v>91</v>
      </c>
      <c r="J570" s="52" t="s">
        <v>71</v>
      </c>
      <c r="K570" s="52">
        <v>73.3</v>
      </c>
      <c r="L570" s="52">
        <v>3.3000000000000003E-5</v>
      </c>
      <c r="M570" s="52">
        <v>1</v>
      </c>
      <c r="N570" s="52"/>
      <c r="O570" s="52">
        <v>0</v>
      </c>
      <c r="P570" s="52">
        <v>0</v>
      </c>
      <c r="Q570" s="52">
        <v>21</v>
      </c>
      <c r="R570" s="52"/>
      <c r="S570" s="52">
        <v>0</v>
      </c>
      <c r="T570" s="52">
        <v>0</v>
      </c>
      <c r="U570" s="52">
        <v>310</v>
      </c>
      <c r="V570" s="52">
        <f t="shared" si="17"/>
        <v>139.594719</v>
      </c>
      <c r="W570" s="52">
        <f t="shared" si="18"/>
        <v>139.594719</v>
      </c>
      <c r="X570" s="52">
        <v>0</v>
      </c>
      <c r="Y570" s="52">
        <v>0</v>
      </c>
    </row>
    <row r="571" spans="1:25" x14ac:dyDescent="0.25">
      <c r="A571" s="52">
        <v>2008</v>
      </c>
      <c r="B571" s="52" t="s">
        <v>106</v>
      </c>
      <c r="C571" s="52" t="s">
        <v>115</v>
      </c>
      <c r="D571" s="52">
        <v>25191</v>
      </c>
      <c r="E571" s="52">
        <v>23911</v>
      </c>
      <c r="F571" s="52">
        <v>12</v>
      </c>
      <c r="G571" s="52" t="s">
        <v>118</v>
      </c>
      <c r="H571" s="52">
        <v>339120</v>
      </c>
      <c r="I571" s="52" t="s">
        <v>91</v>
      </c>
      <c r="J571" s="52" t="s">
        <v>71</v>
      </c>
      <c r="K571" s="52">
        <v>73.3</v>
      </c>
      <c r="L571" s="52">
        <v>3.3000000000000003E-5</v>
      </c>
      <c r="M571" s="52">
        <v>1</v>
      </c>
      <c r="N571" s="52"/>
      <c r="O571" s="52">
        <v>0</v>
      </c>
      <c r="P571" s="52">
        <v>0</v>
      </c>
      <c r="Q571" s="52">
        <v>21</v>
      </c>
      <c r="R571" s="52"/>
      <c r="S571" s="52">
        <v>0</v>
      </c>
      <c r="T571" s="52">
        <v>0</v>
      </c>
      <c r="U571" s="52">
        <v>310</v>
      </c>
      <c r="V571" s="52">
        <f t="shared" si="17"/>
        <v>820.29736800000012</v>
      </c>
      <c r="W571" s="52">
        <f t="shared" si="18"/>
        <v>820.29736800000012</v>
      </c>
      <c r="X571" s="52">
        <v>0</v>
      </c>
      <c r="Y571" s="52">
        <v>0</v>
      </c>
    </row>
    <row r="572" spans="1:25" x14ac:dyDescent="0.25">
      <c r="A572" s="52">
        <v>2008</v>
      </c>
      <c r="B572" s="52" t="s">
        <v>106</v>
      </c>
      <c r="C572" s="52" t="s">
        <v>115</v>
      </c>
      <c r="D572" s="52">
        <v>25191</v>
      </c>
      <c r="E572" s="52">
        <v>23911</v>
      </c>
      <c r="F572" s="52">
        <v>12</v>
      </c>
      <c r="G572" s="52" t="s">
        <v>118</v>
      </c>
      <c r="H572" s="52">
        <v>23701</v>
      </c>
      <c r="I572" s="52" t="s">
        <v>91</v>
      </c>
      <c r="J572" s="52" t="s">
        <v>71</v>
      </c>
      <c r="K572" s="52">
        <v>73.3</v>
      </c>
      <c r="L572" s="52">
        <v>3.3000000000000003E-5</v>
      </c>
      <c r="M572" s="52">
        <v>1</v>
      </c>
      <c r="N572" s="52"/>
      <c r="O572" s="52">
        <v>0</v>
      </c>
      <c r="P572" s="52">
        <v>0</v>
      </c>
      <c r="Q572" s="52">
        <v>21</v>
      </c>
      <c r="R572" s="52"/>
      <c r="S572" s="52">
        <v>0</v>
      </c>
      <c r="T572" s="52">
        <v>0</v>
      </c>
      <c r="U572" s="52">
        <v>310</v>
      </c>
      <c r="V572" s="52">
        <f t="shared" si="17"/>
        <v>57.330348900000004</v>
      </c>
      <c r="W572" s="52">
        <f t="shared" si="18"/>
        <v>57.330348900000004</v>
      </c>
      <c r="X572" s="52">
        <v>0</v>
      </c>
      <c r="Y572" s="52">
        <v>0</v>
      </c>
    </row>
    <row r="573" spans="1:25" x14ac:dyDescent="0.25">
      <c r="A573" s="52">
        <v>2008</v>
      </c>
      <c r="B573" s="52" t="s">
        <v>106</v>
      </c>
      <c r="C573" s="52" t="s">
        <v>115</v>
      </c>
      <c r="D573" s="52">
        <v>25191</v>
      </c>
      <c r="E573" s="52">
        <v>23922</v>
      </c>
      <c r="F573" s="52">
        <v>12</v>
      </c>
      <c r="G573" s="52" t="s">
        <v>118</v>
      </c>
      <c r="H573" s="52">
        <v>38983</v>
      </c>
      <c r="I573" s="52" t="s">
        <v>91</v>
      </c>
      <c r="J573" s="52" t="s">
        <v>71</v>
      </c>
      <c r="K573" s="52">
        <v>73.3</v>
      </c>
      <c r="L573" s="52">
        <v>3.3000000000000003E-5</v>
      </c>
      <c r="M573" s="52">
        <v>1</v>
      </c>
      <c r="N573" s="52"/>
      <c r="O573" s="52">
        <v>0</v>
      </c>
      <c r="P573" s="52">
        <v>0</v>
      </c>
      <c r="Q573" s="52">
        <v>21</v>
      </c>
      <c r="R573" s="52"/>
      <c r="S573" s="52">
        <v>0</v>
      </c>
      <c r="T573" s="52">
        <v>0</v>
      </c>
      <c r="U573" s="52">
        <v>310</v>
      </c>
      <c r="V573" s="52">
        <f t="shared" si="17"/>
        <v>94.295978700000006</v>
      </c>
      <c r="W573" s="52">
        <f t="shared" si="18"/>
        <v>94.295978700000006</v>
      </c>
      <c r="X573" s="52">
        <v>0</v>
      </c>
      <c r="Y573" s="52">
        <v>0</v>
      </c>
    </row>
    <row r="574" spans="1:25" x14ac:dyDescent="0.25">
      <c r="A574" s="52">
        <v>2008</v>
      </c>
      <c r="B574" s="52" t="s">
        <v>106</v>
      </c>
      <c r="C574" s="52" t="s">
        <v>115</v>
      </c>
      <c r="D574" s="52">
        <v>25191</v>
      </c>
      <c r="E574" s="52">
        <v>23922</v>
      </c>
      <c r="F574" s="52">
        <v>12</v>
      </c>
      <c r="G574" s="52" t="s">
        <v>118</v>
      </c>
      <c r="H574" s="52">
        <v>510886</v>
      </c>
      <c r="I574" s="52" t="s">
        <v>91</v>
      </c>
      <c r="J574" s="52" t="s">
        <v>71</v>
      </c>
      <c r="K574" s="52">
        <v>73.3</v>
      </c>
      <c r="L574" s="52">
        <v>3.3000000000000003E-5</v>
      </c>
      <c r="M574" s="52">
        <v>1</v>
      </c>
      <c r="N574" s="52"/>
      <c r="O574" s="52">
        <v>0</v>
      </c>
      <c r="P574" s="52">
        <v>0</v>
      </c>
      <c r="Q574" s="52">
        <v>21</v>
      </c>
      <c r="R574" s="52"/>
      <c r="S574" s="52">
        <v>0</v>
      </c>
      <c r="T574" s="52">
        <v>0</v>
      </c>
      <c r="U574" s="52">
        <v>310</v>
      </c>
      <c r="V574" s="52">
        <f t="shared" si="17"/>
        <v>1235.7821454</v>
      </c>
      <c r="W574" s="52">
        <f t="shared" si="18"/>
        <v>1235.7821454</v>
      </c>
      <c r="X574" s="52">
        <v>0</v>
      </c>
      <c r="Y574" s="52">
        <v>0</v>
      </c>
    </row>
    <row r="575" spans="1:25" x14ac:dyDescent="0.25">
      <c r="A575" s="52">
        <v>2008</v>
      </c>
      <c r="B575" s="52" t="s">
        <v>106</v>
      </c>
      <c r="C575" s="52" t="s">
        <v>115</v>
      </c>
      <c r="D575" s="52">
        <v>25191</v>
      </c>
      <c r="E575" s="52">
        <v>23922</v>
      </c>
      <c r="F575" s="52">
        <v>12</v>
      </c>
      <c r="G575" s="52" t="s">
        <v>118</v>
      </c>
      <c r="H575" s="52">
        <v>282</v>
      </c>
      <c r="I575" s="52" t="s">
        <v>91</v>
      </c>
      <c r="J575" s="52" t="s">
        <v>71</v>
      </c>
      <c r="K575" s="52">
        <v>73.3</v>
      </c>
      <c r="L575" s="52">
        <v>3.3000000000000003E-5</v>
      </c>
      <c r="M575" s="52">
        <v>1</v>
      </c>
      <c r="N575" s="52"/>
      <c r="O575" s="52">
        <v>0</v>
      </c>
      <c r="P575" s="52">
        <v>0</v>
      </c>
      <c r="Q575" s="52">
        <v>21</v>
      </c>
      <c r="R575" s="52"/>
      <c r="S575" s="52">
        <v>0</v>
      </c>
      <c r="T575" s="52">
        <v>0</v>
      </c>
      <c r="U575" s="52">
        <v>310</v>
      </c>
      <c r="V575" s="52">
        <f t="shared" si="17"/>
        <v>0.68212980000000001</v>
      </c>
      <c r="W575" s="52">
        <f t="shared" si="18"/>
        <v>0.68212980000000001</v>
      </c>
      <c r="X575" s="52">
        <v>0</v>
      </c>
      <c r="Y575" s="52">
        <v>0</v>
      </c>
    </row>
    <row r="576" spans="1:25" x14ac:dyDescent="0.25">
      <c r="A576" s="52">
        <v>2008</v>
      </c>
      <c r="B576" s="52" t="s">
        <v>106</v>
      </c>
      <c r="C576" s="52" t="s">
        <v>115</v>
      </c>
      <c r="D576" s="52">
        <v>25192</v>
      </c>
      <c r="E576" s="52">
        <v>23925</v>
      </c>
      <c r="F576" s="52">
        <v>12</v>
      </c>
      <c r="G576" s="52" t="s">
        <v>118</v>
      </c>
      <c r="H576" s="52">
        <v>18713</v>
      </c>
      <c r="I576" s="52" t="s">
        <v>91</v>
      </c>
      <c r="J576" s="52" t="s">
        <v>71</v>
      </c>
      <c r="K576" s="52">
        <v>73.3</v>
      </c>
      <c r="L576" s="52">
        <v>3.3000000000000003E-5</v>
      </c>
      <c r="M576" s="52">
        <v>1</v>
      </c>
      <c r="N576" s="52"/>
      <c r="O576" s="52">
        <v>0</v>
      </c>
      <c r="P576" s="52">
        <v>0</v>
      </c>
      <c r="Q576" s="52">
        <v>21</v>
      </c>
      <c r="R576" s="52"/>
      <c r="S576" s="52">
        <v>0</v>
      </c>
      <c r="T576" s="52">
        <v>0</v>
      </c>
      <c r="U576" s="52">
        <v>310</v>
      </c>
      <c r="V576" s="52">
        <f t="shared" si="17"/>
        <v>45.264875699999997</v>
      </c>
      <c r="W576" s="52">
        <f t="shared" si="18"/>
        <v>45.264875699999997</v>
      </c>
      <c r="X576" s="52">
        <v>0</v>
      </c>
      <c r="Y576" s="52">
        <v>0</v>
      </c>
    </row>
    <row r="577" spans="1:25" x14ac:dyDescent="0.25">
      <c r="A577" s="52">
        <v>2008</v>
      </c>
      <c r="B577" s="52" t="s">
        <v>106</v>
      </c>
      <c r="C577" s="52" t="s">
        <v>115</v>
      </c>
      <c r="D577" s="52">
        <v>25199</v>
      </c>
      <c r="E577" s="52">
        <v>23903</v>
      </c>
      <c r="F577" s="52">
        <v>12</v>
      </c>
      <c r="G577" s="52" t="s">
        <v>118</v>
      </c>
      <c r="H577" s="52">
        <v>40974</v>
      </c>
      <c r="I577" s="52" t="s">
        <v>91</v>
      </c>
      <c r="J577" s="52" t="s">
        <v>71</v>
      </c>
      <c r="K577" s="52">
        <v>73.3</v>
      </c>
      <c r="L577" s="52">
        <v>3.3000000000000003E-5</v>
      </c>
      <c r="M577" s="52">
        <v>1</v>
      </c>
      <c r="N577" s="52"/>
      <c r="O577" s="52">
        <v>0</v>
      </c>
      <c r="P577" s="52">
        <v>0</v>
      </c>
      <c r="Q577" s="52">
        <v>21</v>
      </c>
      <c r="R577" s="52"/>
      <c r="S577" s="52">
        <v>0</v>
      </c>
      <c r="T577" s="52">
        <v>0</v>
      </c>
      <c r="U577" s="52">
        <v>310</v>
      </c>
      <c r="V577" s="52">
        <f t="shared" si="17"/>
        <v>99.112008599999996</v>
      </c>
      <c r="W577" s="52">
        <f t="shared" si="18"/>
        <v>99.112008599999996</v>
      </c>
      <c r="X577" s="52">
        <v>0</v>
      </c>
      <c r="Y577" s="52">
        <v>0</v>
      </c>
    </row>
    <row r="578" spans="1:25" x14ac:dyDescent="0.25">
      <c r="A578" s="52">
        <v>2008</v>
      </c>
      <c r="B578" s="52" t="s">
        <v>106</v>
      </c>
      <c r="C578" s="52" t="s">
        <v>115</v>
      </c>
      <c r="D578" s="52">
        <v>25199</v>
      </c>
      <c r="E578" s="52">
        <v>23911</v>
      </c>
      <c r="F578" s="52">
        <v>12</v>
      </c>
      <c r="G578" s="52" t="s">
        <v>118</v>
      </c>
      <c r="H578" s="52">
        <v>910</v>
      </c>
      <c r="I578" s="52" t="s">
        <v>91</v>
      </c>
      <c r="J578" s="52" t="s">
        <v>71</v>
      </c>
      <c r="K578" s="52">
        <v>73.3</v>
      </c>
      <c r="L578" s="52">
        <v>3.3000000000000003E-5</v>
      </c>
      <c r="M578" s="52">
        <v>1</v>
      </c>
      <c r="N578" s="52"/>
      <c r="O578" s="52">
        <v>0</v>
      </c>
      <c r="P578" s="52">
        <v>0</v>
      </c>
      <c r="Q578" s="52">
        <v>21</v>
      </c>
      <c r="R578" s="52"/>
      <c r="S578" s="52">
        <v>0</v>
      </c>
      <c r="T578" s="52">
        <v>0</v>
      </c>
      <c r="U578" s="52">
        <v>310</v>
      </c>
      <c r="V578" s="52">
        <f t="shared" si="17"/>
        <v>2.2011990000000003</v>
      </c>
      <c r="W578" s="52">
        <f t="shared" si="18"/>
        <v>2.2011990000000003</v>
      </c>
      <c r="X578" s="52">
        <v>0</v>
      </c>
      <c r="Y578" s="52">
        <v>0</v>
      </c>
    </row>
    <row r="579" spans="1:25" x14ac:dyDescent="0.25">
      <c r="A579" s="52">
        <v>2008</v>
      </c>
      <c r="B579" s="52" t="s">
        <v>106</v>
      </c>
      <c r="C579" s="52" t="s">
        <v>115</v>
      </c>
      <c r="D579" s="52">
        <v>25199</v>
      </c>
      <c r="E579" s="52">
        <v>23911</v>
      </c>
      <c r="F579" s="52">
        <v>12</v>
      </c>
      <c r="G579" s="52" t="s">
        <v>118</v>
      </c>
      <c r="H579" s="52">
        <v>607041</v>
      </c>
      <c r="I579" s="52" t="s">
        <v>91</v>
      </c>
      <c r="J579" s="52" t="s">
        <v>71</v>
      </c>
      <c r="K579" s="52">
        <v>73.3</v>
      </c>
      <c r="L579" s="52">
        <v>3.3000000000000003E-5</v>
      </c>
      <c r="M579" s="52">
        <v>1</v>
      </c>
      <c r="N579" s="52"/>
      <c r="O579" s="52">
        <v>0</v>
      </c>
      <c r="P579" s="52">
        <v>0</v>
      </c>
      <c r="Q579" s="52">
        <v>21</v>
      </c>
      <c r="R579" s="52"/>
      <c r="S579" s="52">
        <v>0</v>
      </c>
      <c r="T579" s="52">
        <v>0</v>
      </c>
      <c r="U579" s="52">
        <v>310</v>
      </c>
      <c r="V579" s="52">
        <f t="shared" ref="V579:V642" si="19">IF(F579=9,((H579*K579*L579*M579)+(H579*O579*P579*Q579)+(H579*S579*T579*U579))/1000, (H579*K579*L579*M579)+(H579*O579*P579*Q579)+(H579*S579*T579*U579))</f>
        <v>1468.3714749000001</v>
      </c>
      <c r="W579" s="52">
        <f t="shared" ref="W579:W642" si="20">(V579-((O579*H579*P579*Q579)+(S579*H579*T579*U579)))/M579</f>
        <v>1468.3714749000001</v>
      </c>
      <c r="X579" s="52">
        <v>0</v>
      </c>
      <c r="Y579" s="52">
        <v>0</v>
      </c>
    </row>
    <row r="580" spans="1:25" x14ac:dyDescent="0.25">
      <c r="A580" s="52">
        <v>2008</v>
      </c>
      <c r="B580" s="52" t="s">
        <v>106</v>
      </c>
      <c r="C580" s="52" t="s">
        <v>115</v>
      </c>
      <c r="D580" s="52">
        <v>25199</v>
      </c>
      <c r="E580" s="52">
        <v>23911</v>
      </c>
      <c r="F580" s="52">
        <v>12</v>
      </c>
      <c r="G580" s="52" t="s">
        <v>118</v>
      </c>
      <c r="H580" s="52">
        <v>37908</v>
      </c>
      <c r="I580" s="52" t="s">
        <v>91</v>
      </c>
      <c r="J580" s="52" t="s">
        <v>71</v>
      </c>
      <c r="K580" s="52">
        <v>73.3</v>
      </c>
      <c r="L580" s="52">
        <v>3.3000000000000003E-5</v>
      </c>
      <c r="M580" s="52">
        <v>1</v>
      </c>
      <c r="N580" s="52"/>
      <c r="O580" s="52">
        <v>0</v>
      </c>
      <c r="P580" s="52">
        <v>0</v>
      </c>
      <c r="Q580" s="52">
        <v>21</v>
      </c>
      <c r="R580" s="52"/>
      <c r="S580" s="52">
        <v>0</v>
      </c>
      <c r="T580" s="52">
        <v>0</v>
      </c>
      <c r="U580" s="52">
        <v>310</v>
      </c>
      <c r="V580" s="52">
        <f t="shared" si="19"/>
        <v>91.695661200000004</v>
      </c>
      <c r="W580" s="52">
        <f t="shared" si="20"/>
        <v>91.695661200000004</v>
      </c>
      <c r="X580" s="52">
        <v>0</v>
      </c>
      <c r="Y580" s="52">
        <v>0</v>
      </c>
    </row>
    <row r="581" spans="1:25" x14ac:dyDescent="0.25">
      <c r="A581" s="52">
        <v>2008</v>
      </c>
      <c r="B581" s="52" t="s">
        <v>106</v>
      </c>
      <c r="C581" s="52" t="s">
        <v>115</v>
      </c>
      <c r="D581" s="52">
        <v>25199</v>
      </c>
      <c r="E581" s="52">
        <v>23922</v>
      </c>
      <c r="F581" s="52">
        <v>12</v>
      </c>
      <c r="G581" s="52" t="s">
        <v>118</v>
      </c>
      <c r="H581" s="52">
        <v>3027.68</v>
      </c>
      <c r="I581" s="52" t="s">
        <v>91</v>
      </c>
      <c r="J581" s="52" t="s">
        <v>71</v>
      </c>
      <c r="K581" s="52">
        <v>73.3</v>
      </c>
      <c r="L581" s="52">
        <v>3.3000000000000003E-5</v>
      </c>
      <c r="M581" s="52">
        <v>1</v>
      </c>
      <c r="N581" s="52"/>
      <c r="O581" s="52">
        <v>0</v>
      </c>
      <c r="P581" s="52">
        <v>0</v>
      </c>
      <c r="Q581" s="52">
        <v>21</v>
      </c>
      <c r="R581" s="52"/>
      <c r="S581" s="52">
        <v>0</v>
      </c>
      <c r="T581" s="52">
        <v>0</v>
      </c>
      <c r="U581" s="52">
        <v>310</v>
      </c>
      <c r="V581" s="52">
        <f t="shared" si="19"/>
        <v>7.3236551520000006</v>
      </c>
      <c r="W581" s="52">
        <f t="shared" si="20"/>
        <v>7.3236551520000006</v>
      </c>
      <c r="X581" s="52">
        <v>0</v>
      </c>
      <c r="Y581" s="52">
        <v>0</v>
      </c>
    </row>
    <row r="582" spans="1:25" x14ac:dyDescent="0.25">
      <c r="A582" s="52">
        <v>2008</v>
      </c>
      <c r="B582" s="52" t="s">
        <v>106</v>
      </c>
      <c r="C582" s="52" t="s">
        <v>115</v>
      </c>
      <c r="D582" s="52">
        <v>25199</v>
      </c>
      <c r="E582" s="52">
        <v>23923</v>
      </c>
      <c r="F582" s="52">
        <v>12</v>
      </c>
      <c r="G582" s="52" t="s">
        <v>118</v>
      </c>
      <c r="H582" s="52">
        <v>10660</v>
      </c>
      <c r="I582" s="52" t="s">
        <v>91</v>
      </c>
      <c r="J582" s="52" t="s">
        <v>71</v>
      </c>
      <c r="K582" s="52">
        <v>73.3</v>
      </c>
      <c r="L582" s="52">
        <v>3.3000000000000003E-5</v>
      </c>
      <c r="M582" s="52">
        <v>1</v>
      </c>
      <c r="N582" s="52"/>
      <c r="O582" s="52">
        <v>0</v>
      </c>
      <c r="P582" s="52">
        <v>0</v>
      </c>
      <c r="Q582" s="52">
        <v>21</v>
      </c>
      <c r="R582" s="52"/>
      <c r="S582" s="52">
        <v>0</v>
      </c>
      <c r="T582" s="52">
        <v>0</v>
      </c>
      <c r="U582" s="52">
        <v>310</v>
      </c>
      <c r="V582" s="52">
        <f t="shared" si="19"/>
        <v>25.785474000000001</v>
      </c>
      <c r="W582" s="52">
        <f t="shared" si="20"/>
        <v>25.785474000000001</v>
      </c>
      <c r="X582" s="52">
        <v>0</v>
      </c>
      <c r="Y582" s="52">
        <v>0</v>
      </c>
    </row>
    <row r="583" spans="1:25" x14ac:dyDescent="0.25">
      <c r="A583" s="52">
        <v>2008</v>
      </c>
      <c r="B583" s="52" t="s">
        <v>106</v>
      </c>
      <c r="C583" s="52" t="s">
        <v>115</v>
      </c>
      <c r="D583" s="52">
        <v>25201</v>
      </c>
      <c r="E583" s="52">
        <v>23907</v>
      </c>
      <c r="F583" s="52">
        <v>12</v>
      </c>
      <c r="G583" s="52" t="s">
        <v>118</v>
      </c>
      <c r="H583" s="52">
        <v>1640</v>
      </c>
      <c r="I583" s="52" t="s">
        <v>91</v>
      </c>
      <c r="J583" s="52" t="s">
        <v>71</v>
      </c>
      <c r="K583" s="52">
        <v>73.3</v>
      </c>
      <c r="L583" s="52">
        <v>3.3000000000000003E-5</v>
      </c>
      <c r="M583" s="52">
        <v>1</v>
      </c>
      <c r="N583" s="52"/>
      <c r="O583" s="52">
        <v>0</v>
      </c>
      <c r="P583" s="52">
        <v>0</v>
      </c>
      <c r="Q583" s="52">
        <v>21</v>
      </c>
      <c r="R583" s="52"/>
      <c r="S583" s="52">
        <v>0</v>
      </c>
      <c r="T583" s="52">
        <v>0</v>
      </c>
      <c r="U583" s="52">
        <v>310</v>
      </c>
      <c r="V583" s="52">
        <f t="shared" si="19"/>
        <v>3.9669960000000004</v>
      </c>
      <c r="W583" s="52">
        <f t="shared" si="20"/>
        <v>3.9669960000000004</v>
      </c>
      <c r="X583" s="52">
        <v>0</v>
      </c>
      <c r="Y583" s="52">
        <v>0</v>
      </c>
    </row>
    <row r="584" spans="1:25" x14ac:dyDescent="0.25">
      <c r="A584" s="52">
        <v>2008</v>
      </c>
      <c r="B584" s="52" t="s">
        <v>106</v>
      </c>
      <c r="C584" s="52" t="s">
        <v>115</v>
      </c>
      <c r="D584" s="52">
        <v>25202</v>
      </c>
      <c r="E584" s="52">
        <v>23911</v>
      </c>
      <c r="F584" s="52">
        <v>12</v>
      </c>
      <c r="G584" s="52" t="s">
        <v>118</v>
      </c>
      <c r="H584" s="52">
        <v>5749</v>
      </c>
      <c r="I584" s="52" t="s">
        <v>91</v>
      </c>
      <c r="J584" s="52" t="s">
        <v>71</v>
      </c>
      <c r="K584" s="52">
        <v>73.3</v>
      </c>
      <c r="L584" s="52">
        <v>3.3000000000000003E-5</v>
      </c>
      <c r="M584" s="52">
        <v>1</v>
      </c>
      <c r="N584" s="52"/>
      <c r="O584" s="52">
        <v>0</v>
      </c>
      <c r="P584" s="52">
        <v>0</v>
      </c>
      <c r="Q584" s="52">
        <v>21</v>
      </c>
      <c r="R584" s="52"/>
      <c r="S584" s="52">
        <v>0</v>
      </c>
      <c r="T584" s="52">
        <v>0</v>
      </c>
      <c r="U584" s="52">
        <v>310</v>
      </c>
      <c r="V584" s="52">
        <f t="shared" si="19"/>
        <v>13.906256100000002</v>
      </c>
      <c r="W584" s="52">
        <f t="shared" si="20"/>
        <v>13.906256100000002</v>
      </c>
      <c r="X584" s="52">
        <v>0</v>
      </c>
      <c r="Y584" s="52">
        <v>0</v>
      </c>
    </row>
    <row r="585" spans="1:25" x14ac:dyDescent="0.25">
      <c r="A585" s="52">
        <v>2008</v>
      </c>
      <c r="B585" s="52" t="s">
        <v>106</v>
      </c>
      <c r="C585" s="52" t="s">
        <v>115</v>
      </c>
      <c r="D585" s="52">
        <v>25202</v>
      </c>
      <c r="E585" s="52">
        <v>23921</v>
      </c>
      <c r="F585" s="52">
        <v>12</v>
      </c>
      <c r="G585" s="52" t="s">
        <v>118</v>
      </c>
      <c r="H585" s="52">
        <v>47887</v>
      </c>
      <c r="I585" s="52" t="s">
        <v>91</v>
      </c>
      <c r="J585" s="52" t="s">
        <v>71</v>
      </c>
      <c r="K585" s="52">
        <v>73.3</v>
      </c>
      <c r="L585" s="52">
        <v>3.3000000000000003E-5</v>
      </c>
      <c r="M585" s="52">
        <v>1</v>
      </c>
      <c r="N585" s="52"/>
      <c r="O585" s="52">
        <v>0</v>
      </c>
      <c r="P585" s="52">
        <v>0</v>
      </c>
      <c r="Q585" s="52">
        <v>21</v>
      </c>
      <c r="R585" s="52"/>
      <c r="S585" s="52">
        <v>0</v>
      </c>
      <c r="T585" s="52">
        <v>0</v>
      </c>
      <c r="U585" s="52">
        <v>310</v>
      </c>
      <c r="V585" s="52">
        <f t="shared" si="19"/>
        <v>115.83386430000002</v>
      </c>
      <c r="W585" s="52">
        <f t="shared" si="20"/>
        <v>115.83386430000002</v>
      </c>
      <c r="X585" s="52">
        <v>0</v>
      </c>
      <c r="Y585" s="52">
        <v>0</v>
      </c>
    </row>
    <row r="586" spans="1:25" x14ac:dyDescent="0.25">
      <c r="A586" s="52">
        <v>2008</v>
      </c>
      <c r="B586" s="52" t="s">
        <v>106</v>
      </c>
      <c r="C586" s="52" t="s">
        <v>115</v>
      </c>
      <c r="D586" s="52">
        <v>25202</v>
      </c>
      <c r="E586" s="52">
        <v>23921</v>
      </c>
      <c r="F586" s="52">
        <v>12</v>
      </c>
      <c r="G586" s="52" t="s">
        <v>118</v>
      </c>
      <c r="H586" s="52">
        <v>13540</v>
      </c>
      <c r="I586" s="52" t="s">
        <v>91</v>
      </c>
      <c r="J586" s="52" t="s">
        <v>71</v>
      </c>
      <c r="K586" s="52">
        <v>73.3</v>
      </c>
      <c r="L586" s="52">
        <v>3.3000000000000003E-5</v>
      </c>
      <c r="M586" s="52">
        <v>1</v>
      </c>
      <c r="N586" s="52"/>
      <c r="O586" s="52">
        <v>0</v>
      </c>
      <c r="P586" s="52">
        <v>0</v>
      </c>
      <c r="Q586" s="52">
        <v>21</v>
      </c>
      <c r="R586" s="52"/>
      <c r="S586" s="52">
        <v>0</v>
      </c>
      <c r="T586" s="52">
        <v>0</v>
      </c>
      <c r="U586" s="52">
        <v>310</v>
      </c>
      <c r="V586" s="52">
        <f t="shared" si="19"/>
        <v>32.751906000000005</v>
      </c>
      <c r="W586" s="52">
        <f t="shared" si="20"/>
        <v>32.751906000000005</v>
      </c>
      <c r="X586" s="52">
        <v>0</v>
      </c>
      <c r="Y586" s="52">
        <v>0</v>
      </c>
    </row>
    <row r="587" spans="1:25" x14ac:dyDescent="0.25">
      <c r="A587" s="52">
        <v>2008</v>
      </c>
      <c r="B587" s="52" t="s">
        <v>106</v>
      </c>
      <c r="C587" s="52" t="s">
        <v>115</v>
      </c>
      <c r="D587" s="52">
        <v>25202</v>
      </c>
      <c r="E587" s="52">
        <v>23924</v>
      </c>
      <c r="F587" s="52">
        <v>12</v>
      </c>
      <c r="G587" s="52" t="s">
        <v>118</v>
      </c>
      <c r="H587" s="52">
        <v>86839.805399999997</v>
      </c>
      <c r="I587" s="52" t="s">
        <v>91</v>
      </c>
      <c r="J587" s="52" t="s">
        <v>71</v>
      </c>
      <c r="K587" s="52">
        <v>73.3</v>
      </c>
      <c r="L587" s="52">
        <v>3.3000000000000003E-5</v>
      </c>
      <c r="M587" s="52">
        <v>1</v>
      </c>
      <c r="N587" s="52"/>
      <c r="O587" s="52">
        <v>0</v>
      </c>
      <c r="P587" s="52">
        <v>0</v>
      </c>
      <c r="Q587" s="52">
        <v>21</v>
      </c>
      <c r="R587" s="52"/>
      <c r="S587" s="52">
        <v>0</v>
      </c>
      <c r="T587" s="52">
        <v>0</v>
      </c>
      <c r="U587" s="52">
        <v>310</v>
      </c>
      <c r="V587" s="52">
        <f t="shared" si="19"/>
        <v>210.05680528206</v>
      </c>
      <c r="W587" s="52">
        <f t="shared" si="20"/>
        <v>210.05680528206</v>
      </c>
      <c r="X587" s="52">
        <v>0</v>
      </c>
      <c r="Y587" s="52">
        <v>0</v>
      </c>
    </row>
    <row r="588" spans="1:25" x14ac:dyDescent="0.25">
      <c r="A588" s="52">
        <v>2008</v>
      </c>
      <c r="B588" s="52" t="s">
        <v>106</v>
      </c>
      <c r="C588" s="52" t="s">
        <v>115</v>
      </c>
      <c r="D588" s="52">
        <v>25206</v>
      </c>
      <c r="E588" s="52">
        <v>23904</v>
      </c>
      <c r="F588" s="52">
        <v>12</v>
      </c>
      <c r="G588" s="52" t="s">
        <v>118</v>
      </c>
      <c r="H588" s="52">
        <v>8338.9555999999993</v>
      </c>
      <c r="I588" s="52" t="s">
        <v>91</v>
      </c>
      <c r="J588" s="52" t="s">
        <v>71</v>
      </c>
      <c r="K588" s="52">
        <v>73.3</v>
      </c>
      <c r="L588" s="52">
        <v>3.3000000000000003E-5</v>
      </c>
      <c r="M588" s="52">
        <v>1</v>
      </c>
      <c r="N588" s="52"/>
      <c r="O588" s="52">
        <v>0</v>
      </c>
      <c r="P588" s="52">
        <v>0</v>
      </c>
      <c r="Q588" s="52">
        <v>21</v>
      </c>
      <c r="R588" s="52"/>
      <c r="S588" s="52">
        <v>0</v>
      </c>
      <c r="T588" s="52">
        <v>0</v>
      </c>
      <c r="U588" s="52">
        <v>310</v>
      </c>
      <c r="V588" s="52">
        <f t="shared" si="19"/>
        <v>20.171099700839999</v>
      </c>
      <c r="W588" s="52">
        <f t="shared" si="20"/>
        <v>20.171099700839999</v>
      </c>
      <c r="X588" s="52">
        <v>0</v>
      </c>
      <c r="Y588" s="52">
        <v>0</v>
      </c>
    </row>
    <row r="589" spans="1:25" x14ac:dyDescent="0.25">
      <c r="A589" s="52">
        <v>2008</v>
      </c>
      <c r="B589" s="52" t="s">
        <v>106</v>
      </c>
      <c r="C589" s="52" t="s">
        <v>115</v>
      </c>
      <c r="D589" s="52">
        <v>25206</v>
      </c>
      <c r="E589" s="52">
        <v>23922</v>
      </c>
      <c r="F589" s="52">
        <v>12</v>
      </c>
      <c r="G589" s="52" t="s">
        <v>118</v>
      </c>
      <c r="H589" s="52">
        <v>13017.273300000001</v>
      </c>
      <c r="I589" s="52" t="s">
        <v>91</v>
      </c>
      <c r="J589" s="52" t="s">
        <v>71</v>
      </c>
      <c r="K589" s="52">
        <v>73.3</v>
      </c>
      <c r="L589" s="52">
        <v>3.3000000000000003E-5</v>
      </c>
      <c r="M589" s="52">
        <v>1</v>
      </c>
      <c r="N589" s="52"/>
      <c r="O589" s="52">
        <v>0</v>
      </c>
      <c r="P589" s="52">
        <v>0</v>
      </c>
      <c r="Q589" s="52">
        <v>21</v>
      </c>
      <c r="R589" s="52"/>
      <c r="S589" s="52">
        <v>0</v>
      </c>
      <c r="T589" s="52">
        <v>0</v>
      </c>
      <c r="U589" s="52">
        <v>310</v>
      </c>
      <c r="V589" s="52">
        <f t="shared" si="19"/>
        <v>31.487482385370004</v>
      </c>
      <c r="W589" s="52">
        <f t="shared" si="20"/>
        <v>31.487482385370004</v>
      </c>
      <c r="X589" s="52">
        <v>0</v>
      </c>
      <c r="Y589" s="52">
        <v>0</v>
      </c>
    </row>
    <row r="590" spans="1:25" x14ac:dyDescent="0.25">
      <c r="A590" s="52">
        <v>2008</v>
      </c>
      <c r="B590" s="52" t="s">
        <v>106</v>
      </c>
      <c r="C590" s="52" t="s">
        <v>115</v>
      </c>
      <c r="D590" s="52">
        <v>25209</v>
      </c>
      <c r="E590" s="52">
        <v>23903</v>
      </c>
      <c r="F590" s="52">
        <v>12</v>
      </c>
      <c r="G590" s="52" t="s">
        <v>118</v>
      </c>
      <c r="H590" s="52">
        <v>109647</v>
      </c>
      <c r="I590" s="52" t="s">
        <v>91</v>
      </c>
      <c r="J590" s="52" t="s">
        <v>71</v>
      </c>
      <c r="K590" s="52">
        <v>73.3</v>
      </c>
      <c r="L590" s="52">
        <v>3.3000000000000003E-5</v>
      </c>
      <c r="M590" s="52">
        <v>1</v>
      </c>
      <c r="N590" s="52"/>
      <c r="O590" s="52">
        <v>0</v>
      </c>
      <c r="P590" s="52">
        <v>0</v>
      </c>
      <c r="Q590" s="52">
        <v>21</v>
      </c>
      <c r="R590" s="52"/>
      <c r="S590" s="52">
        <v>0</v>
      </c>
      <c r="T590" s="52">
        <v>0</v>
      </c>
      <c r="U590" s="52">
        <v>310</v>
      </c>
      <c r="V590" s="52">
        <f t="shared" si="19"/>
        <v>265.22512829999999</v>
      </c>
      <c r="W590" s="52">
        <f t="shared" si="20"/>
        <v>265.22512829999999</v>
      </c>
      <c r="X590" s="52">
        <v>0</v>
      </c>
      <c r="Y590" s="52">
        <v>0</v>
      </c>
    </row>
    <row r="591" spans="1:25" x14ac:dyDescent="0.25">
      <c r="A591" s="52">
        <v>2008</v>
      </c>
      <c r="B591" s="52" t="s">
        <v>106</v>
      </c>
      <c r="C591" s="52" t="s">
        <v>115</v>
      </c>
      <c r="D591" s="52">
        <v>25209</v>
      </c>
      <c r="E591" s="52">
        <v>23904</v>
      </c>
      <c r="F591" s="52">
        <v>12</v>
      </c>
      <c r="G591" s="52" t="s">
        <v>118</v>
      </c>
      <c r="H591" s="52">
        <v>220336.92</v>
      </c>
      <c r="I591" s="52" t="s">
        <v>91</v>
      </c>
      <c r="J591" s="52" t="s">
        <v>71</v>
      </c>
      <c r="K591" s="52">
        <v>73.3</v>
      </c>
      <c r="L591" s="52">
        <v>3.3000000000000003E-5</v>
      </c>
      <c r="M591" s="52">
        <v>1</v>
      </c>
      <c r="N591" s="52"/>
      <c r="O591" s="52">
        <v>0</v>
      </c>
      <c r="P591" s="52">
        <v>0</v>
      </c>
      <c r="Q591" s="52">
        <v>21</v>
      </c>
      <c r="R591" s="52"/>
      <c r="S591" s="52">
        <v>0</v>
      </c>
      <c r="T591" s="52">
        <v>0</v>
      </c>
      <c r="U591" s="52">
        <v>310</v>
      </c>
      <c r="V591" s="52">
        <f t="shared" si="19"/>
        <v>532.97297578799999</v>
      </c>
      <c r="W591" s="52">
        <f t="shared" si="20"/>
        <v>532.97297578799999</v>
      </c>
      <c r="X591" s="52">
        <v>0</v>
      </c>
      <c r="Y591" s="52">
        <v>0</v>
      </c>
    </row>
    <row r="592" spans="1:25" x14ac:dyDescent="0.25">
      <c r="A592" s="52">
        <v>2008</v>
      </c>
      <c r="B592" s="52" t="s">
        <v>106</v>
      </c>
      <c r="C592" s="52" t="s">
        <v>115</v>
      </c>
      <c r="D592" s="52">
        <v>25209</v>
      </c>
      <c r="E592" s="52">
        <v>23904</v>
      </c>
      <c r="F592" s="52">
        <v>12</v>
      </c>
      <c r="G592" s="52" t="s">
        <v>118</v>
      </c>
      <c r="H592" s="52">
        <v>292294.31939999998</v>
      </c>
      <c r="I592" s="52" t="s">
        <v>91</v>
      </c>
      <c r="J592" s="52" t="s">
        <v>71</v>
      </c>
      <c r="K592" s="52">
        <v>73.3</v>
      </c>
      <c r="L592" s="52">
        <v>3.3000000000000003E-5</v>
      </c>
      <c r="M592" s="52">
        <v>1</v>
      </c>
      <c r="N592" s="52"/>
      <c r="O592" s="52">
        <v>0</v>
      </c>
      <c r="P592" s="52">
        <v>0</v>
      </c>
      <c r="Q592" s="52">
        <v>21</v>
      </c>
      <c r="R592" s="52"/>
      <c r="S592" s="52">
        <v>0</v>
      </c>
      <c r="T592" s="52">
        <v>0</v>
      </c>
      <c r="U592" s="52">
        <v>310</v>
      </c>
      <c r="V592" s="52">
        <f t="shared" si="19"/>
        <v>707.03072919665999</v>
      </c>
      <c r="W592" s="52">
        <f t="shared" si="20"/>
        <v>707.03072919665999</v>
      </c>
      <c r="X592" s="52">
        <v>0</v>
      </c>
      <c r="Y592" s="52">
        <v>0</v>
      </c>
    </row>
    <row r="593" spans="1:25" x14ac:dyDescent="0.25">
      <c r="A593" s="52">
        <v>2008</v>
      </c>
      <c r="B593" s="52" t="s">
        <v>106</v>
      </c>
      <c r="C593" s="52" t="s">
        <v>115</v>
      </c>
      <c r="D593" s="52">
        <v>25209</v>
      </c>
      <c r="E593" s="52">
        <v>23904</v>
      </c>
      <c r="F593" s="52">
        <v>12</v>
      </c>
      <c r="G593" s="52" t="s">
        <v>118</v>
      </c>
      <c r="H593" s="52">
        <v>326868.40000000002</v>
      </c>
      <c r="I593" s="52" t="s">
        <v>91</v>
      </c>
      <c r="J593" s="52" t="s">
        <v>71</v>
      </c>
      <c r="K593" s="52">
        <v>73.3</v>
      </c>
      <c r="L593" s="52">
        <v>3.3000000000000003E-5</v>
      </c>
      <c r="M593" s="52">
        <v>1</v>
      </c>
      <c r="N593" s="52"/>
      <c r="O593" s="52">
        <v>0</v>
      </c>
      <c r="P593" s="52">
        <v>0</v>
      </c>
      <c r="Q593" s="52">
        <v>21</v>
      </c>
      <c r="R593" s="52"/>
      <c r="S593" s="52">
        <v>0</v>
      </c>
      <c r="T593" s="52">
        <v>0</v>
      </c>
      <c r="U593" s="52">
        <v>310</v>
      </c>
      <c r="V593" s="52">
        <f t="shared" si="19"/>
        <v>790.66197276000014</v>
      </c>
      <c r="W593" s="52">
        <f t="shared" si="20"/>
        <v>790.66197276000014</v>
      </c>
      <c r="X593" s="52">
        <v>0</v>
      </c>
      <c r="Y593" s="52">
        <v>0</v>
      </c>
    </row>
    <row r="594" spans="1:25" x14ac:dyDescent="0.25">
      <c r="A594" s="52">
        <v>2008</v>
      </c>
      <c r="B594" s="52" t="s">
        <v>106</v>
      </c>
      <c r="C594" s="52" t="s">
        <v>115</v>
      </c>
      <c r="D594" s="52">
        <v>25209</v>
      </c>
      <c r="E594" s="52">
        <v>23922</v>
      </c>
      <c r="F594" s="52">
        <v>12</v>
      </c>
      <c r="G594" s="52" t="s">
        <v>118</v>
      </c>
      <c r="H594" s="52">
        <v>97866.315300000002</v>
      </c>
      <c r="I594" s="52" t="s">
        <v>91</v>
      </c>
      <c r="J594" s="52" t="s">
        <v>71</v>
      </c>
      <c r="K594" s="52">
        <v>73.3</v>
      </c>
      <c r="L594" s="52">
        <v>3.3000000000000003E-5</v>
      </c>
      <c r="M594" s="52">
        <v>1</v>
      </c>
      <c r="N594" s="52"/>
      <c r="O594" s="52">
        <v>0</v>
      </c>
      <c r="P594" s="52">
        <v>0</v>
      </c>
      <c r="Q594" s="52">
        <v>21</v>
      </c>
      <c r="R594" s="52"/>
      <c r="S594" s="52">
        <v>0</v>
      </c>
      <c r="T594" s="52">
        <v>0</v>
      </c>
      <c r="U594" s="52">
        <v>310</v>
      </c>
      <c r="V594" s="52">
        <f t="shared" si="19"/>
        <v>236.72883007917002</v>
      </c>
      <c r="W594" s="52">
        <f t="shared" si="20"/>
        <v>236.72883007917002</v>
      </c>
      <c r="X594" s="52">
        <v>0</v>
      </c>
      <c r="Y594" s="52">
        <v>0</v>
      </c>
    </row>
    <row r="595" spans="1:25" x14ac:dyDescent="0.25">
      <c r="A595" s="52">
        <v>2008</v>
      </c>
      <c r="B595" s="52" t="s">
        <v>106</v>
      </c>
      <c r="C595" s="52" t="s">
        <v>115</v>
      </c>
      <c r="D595" s="52">
        <v>25209</v>
      </c>
      <c r="E595" s="52">
        <v>23923</v>
      </c>
      <c r="F595" s="52">
        <v>12</v>
      </c>
      <c r="G595" s="52" t="s">
        <v>118</v>
      </c>
      <c r="H595" s="52">
        <v>94435.630799999999</v>
      </c>
      <c r="I595" s="52" t="s">
        <v>91</v>
      </c>
      <c r="J595" s="52" t="s">
        <v>71</v>
      </c>
      <c r="K595" s="52">
        <v>73.3</v>
      </c>
      <c r="L595" s="52">
        <v>3.3000000000000003E-5</v>
      </c>
      <c r="M595" s="52">
        <v>1</v>
      </c>
      <c r="N595" s="52"/>
      <c r="O595" s="52">
        <v>0</v>
      </c>
      <c r="P595" s="52">
        <v>0</v>
      </c>
      <c r="Q595" s="52">
        <v>21</v>
      </c>
      <c r="R595" s="52"/>
      <c r="S595" s="52">
        <v>0</v>
      </c>
      <c r="T595" s="52">
        <v>0</v>
      </c>
      <c r="U595" s="52">
        <v>310</v>
      </c>
      <c r="V595" s="52">
        <f t="shared" si="19"/>
        <v>228.43034734212003</v>
      </c>
      <c r="W595" s="52">
        <f t="shared" si="20"/>
        <v>228.43034734212003</v>
      </c>
      <c r="X595" s="52">
        <v>0</v>
      </c>
      <c r="Y595" s="52">
        <v>0</v>
      </c>
    </row>
    <row r="596" spans="1:25" x14ac:dyDescent="0.25">
      <c r="A596" s="52">
        <v>2008</v>
      </c>
      <c r="B596" s="52" t="s">
        <v>106</v>
      </c>
      <c r="C596" s="52" t="s">
        <v>115</v>
      </c>
      <c r="D596" s="52">
        <v>25209</v>
      </c>
      <c r="E596" s="52">
        <v>23923</v>
      </c>
      <c r="F596" s="52">
        <v>12</v>
      </c>
      <c r="G596" s="52" t="s">
        <v>118</v>
      </c>
      <c r="H596" s="52">
        <v>502.52280000000002</v>
      </c>
      <c r="I596" s="52" t="s">
        <v>91</v>
      </c>
      <c r="J596" s="52" t="s">
        <v>71</v>
      </c>
      <c r="K596" s="52">
        <v>73.3</v>
      </c>
      <c r="L596" s="52">
        <v>3.3000000000000003E-5</v>
      </c>
      <c r="M596" s="52">
        <v>1</v>
      </c>
      <c r="N596" s="52"/>
      <c r="O596" s="52">
        <v>0</v>
      </c>
      <c r="P596" s="52">
        <v>0</v>
      </c>
      <c r="Q596" s="52">
        <v>21</v>
      </c>
      <c r="R596" s="52"/>
      <c r="S596" s="52">
        <v>0</v>
      </c>
      <c r="T596" s="52">
        <v>0</v>
      </c>
      <c r="U596" s="52">
        <v>310</v>
      </c>
      <c r="V596" s="52">
        <f t="shared" si="19"/>
        <v>1.2155524009200003</v>
      </c>
      <c r="W596" s="52">
        <f t="shared" si="20"/>
        <v>1.2155524009200003</v>
      </c>
      <c r="X596" s="52">
        <v>0</v>
      </c>
      <c r="Y596" s="52">
        <v>0</v>
      </c>
    </row>
    <row r="597" spans="1:25" x14ac:dyDescent="0.25">
      <c r="A597" s="52">
        <v>2008</v>
      </c>
      <c r="B597" s="52" t="s">
        <v>106</v>
      </c>
      <c r="C597" s="52" t="s">
        <v>115</v>
      </c>
      <c r="D597" s="52">
        <v>26956</v>
      </c>
      <c r="E597" s="52">
        <v>23903</v>
      </c>
      <c r="F597" s="52">
        <v>12</v>
      </c>
      <c r="G597" s="52" t="s">
        <v>118</v>
      </c>
      <c r="H597" s="52">
        <v>2000</v>
      </c>
      <c r="I597" s="52" t="s">
        <v>91</v>
      </c>
      <c r="J597" s="52" t="s">
        <v>71</v>
      </c>
      <c r="K597" s="52">
        <v>73.3</v>
      </c>
      <c r="L597" s="52">
        <v>3.3000000000000003E-5</v>
      </c>
      <c r="M597" s="52">
        <v>1</v>
      </c>
      <c r="N597" s="52"/>
      <c r="O597" s="52">
        <v>0</v>
      </c>
      <c r="P597" s="52">
        <v>0</v>
      </c>
      <c r="Q597" s="52">
        <v>21</v>
      </c>
      <c r="R597" s="52"/>
      <c r="S597" s="52">
        <v>0</v>
      </c>
      <c r="T597" s="52">
        <v>0</v>
      </c>
      <c r="U597" s="52">
        <v>310</v>
      </c>
      <c r="V597" s="52">
        <f t="shared" si="19"/>
        <v>4.8378000000000005</v>
      </c>
      <c r="W597" s="52">
        <f t="shared" si="20"/>
        <v>4.8378000000000005</v>
      </c>
      <c r="X597" s="52">
        <v>0</v>
      </c>
      <c r="Y597" s="52">
        <v>0</v>
      </c>
    </row>
    <row r="598" spans="1:25" x14ac:dyDescent="0.25">
      <c r="A598" s="52">
        <v>2008</v>
      </c>
      <c r="B598" s="52" t="s">
        <v>106</v>
      </c>
      <c r="C598" s="52" t="s">
        <v>115</v>
      </c>
      <c r="D598" s="52">
        <v>26956</v>
      </c>
      <c r="E598" s="52">
        <v>23903</v>
      </c>
      <c r="F598" s="52">
        <v>12</v>
      </c>
      <c r="G598" s="52" t="s">
        <v>118</v>
      </c>
      <c r="H598" s="52">
        <v>158023</v>
      </c>
      <c r="I598" s="52" t="s">
        <v>91</v>
      </c>
      <c r="J598" s="52" t="s">
        <v>71</v>
      </c>
      <c r="K598" s="52">
        <v>73.3</v>
      </c>
      <c r="L598" s="52">
        <v>3.3000000000000003E-5</v>
      </c>
      <c r="M598" s="52">
        <v>1</v>
      </c>
      <c r="N598" s="52"/>
      <c r="O598" s="52">
        <v>0</v>
      </c>
      <c r="P598" s="52">
        <v>0</v>
      </c>
      <c r="Q598" s="52">
        <v>21</v>
      </c>
      <c r="R598" s="52"/>
      <c r="S598" s="52">
        <v>0</v>
      </c>
      <c r="T598" s="52">
        <v>0</v>
      </c>
      <c r="U598" s="52">
        <v>310</v>
      </c>
      <c r="V598" s="52">
        <f t="shared" si="19"/>
        <v>382.24183470000003</v>
      </c>
      <c r="W598" s="52">
        <f t="shared" si="20"/>
        <v>382.24183470000003</v>
      </c>
      <c r="X598" s="52">
        <v>0</v>
      </c>
      <c r="Y598" s="52">
        <v>0</v>
      </c>
    </row>
    <row r="599" spans="1:25" x14ac:dyDescent="0.25">
      <c r="A599" s="52">
        <v>2008</v>
      </c>
      <c r="B599" s="52" t="s">
        <v>106</v>
      </c>
      <c r="C599" s="52" t="s">
        <v>115</v>
      </c>
      <c r="D599" s="52">
        <v>26956</v>
      </c>
      <c r="E599" s="52">
        <v>23908</v>
      </c>
      <c r="F599" s="52">
        <v>12</v>
      </c>
      <c r="G599" s="52" t="s">
        <v>118</v>
      </c>
      <c r="H599" s="52">
        <v>1325</v>
      </c>
      <c r="I599" s="52" t="s">
        <v>91</v>
      </c>
      <c r="J599" s="52" t="s">
        <v>71</v>
      </c>
      <c r="K599" s="52">
        <v>73.3</v>
      </c>
      <c r="L599" s="52">
        <v>3.3000000000000003E-5</v>
      </c>
      <c r="M599" s="52">
        <v>1</v>
      </c>
      <c r="N599" s="52"/>
      <c r="O599" s="52">
        <v>0</v>
      </c>
      <c r="P599" s="52">
        <v>0</v>
      </c>
      <c r="Q599" s="52">
        <v>21</v>
      </c>
      <c r="R599" s="52"/>
      <c r="S599" s="52">
        <v>0</v>
      </c>
      <c r="T599" s="52">
        <v>0</v>
      </c>
      <c r="U599" s="52">
        <v>310</v>
      </c>
      <c r="V599" s="52">
        <f t="shared" si="19"/>
        <v>3.2050425000000002</v>
      </c>
      <c r="W599" s="52">
        <f t="shared" si="20"/>
        <v>3.2050425000000002</v>
      </c>
      <c r="X599" s="52">
        <v>0</v>
      </c>
      <c r="Y599" s="52">
        <v>0</v>
      </c>
    </row>
    <row r="600" spans="1:25" x14ac:dyDescent="0.25">
      <c r="A600" s="52">
        <v>2008</v>
      </c>
      <c r="B600" s="52" t="s">
        <v>106</v>
      </c>
      <c r="C600" s="52" t="s">
        <v>115</v>
      </c>
      <c r="D600" s="52">
        <v>26956</v>
      </c>
      <c r="E600" s="52">
        <v>23923</v>
      </c>
      <c r="F600" s="52">
        <v>12</v>
      </c>
      <c r="G600" s="52" t="s">
        <v>118</v>
      </c>
      <c r="H600" s="52">
        <v>8363</v>
      </c>
      <c r="I600" s="52" t="s">
        <v>91</v>
      </c>
      <c r="J600" s="52" t="s">
        <v>71</v>
      </c>
      <c r="K600" s="52">
        <v>73.3</v>
      </c>
      <c r="L600" s="52">
        <v>3.3000000000000003E-5</v>
      </c>
      <c r="M600" s="52">
        <v>1</v>
      </c>
      <c r="N600" s="52"/>
      <c r="O600" s="52">
        <v>0</v>
      </c>
      <c r="P600" s="52">
        <v>0</v>
      </c>
      <c r="Q600" s="52">
        <v>21</v>
      </c>
      <c r="R600" s="52"/>
      <c r="S600" s="52">
        <v>0</v>
      </c>
      <c r="T600" s="52">
        <v>0</v>
      </c>
      <c r="U600" s="52">
        <v>310</v>
      </c>
      <c r="V600" s="52">
        <f t="shared" si="19"/>
        <v>20.229260700000001</v>
      </c>
      <c r="W600" s="52">
        <f t="shared" si="20"/>
        <v>20.229260700000001</v>
      </c>
      <c r="X600" s="52">
        <v>0</v>
      </c>
      <c r="Y600" s="52">
        <v>0</v>
      </c>
    </row>
    <row r="601" spans="1:25" x14ac:dyDescent="0.25">
      <c r="A601" s="52">
        <v>2008</v>
      </c>
      <c r="B601" s="52" t="s">
        <v>106</v>
      </c>
      <c r="C601" s="52" t="s">
        <v>115</v>
      </c>
      <c r="D601" s="52">
        <v>26994</v>
      </c>
      <c r="E601" s="52">
        <v>23903</v>
      </c>
      <c r="F601" s="52">
        <v>12</v>
      </c>
      <c r="G601" s="52" t="s">
        <v>118</v>
      </c>
      <c r="H601" s="52">
        <v>495617</v>
      </c>
      <c r="I601" s="52" t="s">
        <v>91</v>
      </c>
      <c r="J601" s="52" t="s">
        <v>71</v>
      </c>
      <c r="K601" s="52">
        <v>73.3</v>
      </c>
      <c r="L601" s="52">
        <v>3.3000000000000003E-5</v>
      </c>
      <c r="M601" s="52">
        <v>1</v>
      </c>
      <c r="N601" s="52"/>
      <c r="O601" s="52">
        <v>0</v>
      </c>
      <c r="P601" s="52">
        <v>0</v>
      </c>
      <c r="Q601" s="52">
        <v>21</v>
      </c>
      <c r="R601" s="52"/>
      <c r="S601" s="52">
        <v>0</v>
      </c>
      <c r="T601" s="52">
        <v>0</v>
      </c>
      <c r="U601" s="52">
        <v>310</v>
      </c>
      <c r="V601" s="52">
        <f t="shared" si="19"/>
        <v>1198.8479613000002</v>
      </c>
      <c r="W601" s="52">
        <f t="shared" si="20"/>
        <v>1198.8479613000002</v>
      </c>
      <c r="X601" s="52">
        <v>0</v>
      </c>
      <c r="Y601" s="52">
        <v>0</v>
      </c>
    </row>
    <row r="602" spans="1:25" x14ac:dyDescent="0.25">
      <c r="A602" s="52">
        <v>2008</v>
      </c>
      <c r="B602" s="52" t="s">
        <v>106</v>
      </c>
      <c r="C602" s="52" t="s">
        <v>115</v>
      </c>
      <c r="D602" s="52">
        <v>26994</v>
      </c>
      <c r="E602" s="52">
        <v>23911</v>
      </c>
      <c r="F602" s="52">
        <v>12</v>
      </c>
      <c r="G602" s="52" t="s">
        <v>118</v>
      </c>
      <c r="H602" s="52">
        <v>142</v>
      </c>
      <c r="I602" s="52" t="s">
        <v>91</v>
      </c>
      <c r="J602" s="52" t="s">
        <v>71</v>
      </c>
      <c r="K602" s="52">
        <v>73.3</v>
      </c>
      <c r="L602" s="52">
        <v>3.3000000000000003E-5</v>
      </c>
      <c r="M602" s="52">
        <v>1</v>
      </c>
      <c r="N602" s="52"/>
      <c r="O602" s="52">
        <v>0</v>
      </c>
      <c r="P602" s="52">
        <v>0</v>
      </c>
      <c r="Q602" s="52">
        <v>21</v>
      </c>
      <c r="R602" s="52"/>
      <c r="S602" s="52">
        <v>0</v>
      </c>
      <c r="T602" s="52">
        <v>0</v>
      </c>
      <c r="U602" s="52">
        <v>310</v>
      </c>
      <c r="V602" s="52">
        <f t="shared" si="19"/>
        <v>0.34348380000000006</v>
      </c>
      <c r="W602" s="52">
        <f t="shared" si="20"/>
        <v>0.34348380000000006</v>
      </c>
      <c r="X602" s="52">
        <v>0</v>
      </c>
      <c r="Y602" s="52">
        <v>0</v>
      </c>
    </row>
    <row r="603" spans="1:25" x14ac:dyDescent="0.25">
      <c r="A603" s="52">
        <v>2008</v>
      </c>
      <c r="B603" s="52" t="s">
        <v>106</v>
      </c>
      <c r="C603" s="52" t="s">
        <v>115</v>
      </c>
      <c r="D603" s="52">
        <v>26994</v>
      </c>
      <c r="E603" s="52">
        <v>23922</v>
      </c>
      <c r="F603" s="52">
        <v>12</v>
      </c>
      <c r="G603" s="52" t="s">
        <v>118</v>
      </c>
      <c r="H603" s="52">
        <v>187</v>
      </c>
      <c r="I603" s="52" t="s">
        <v>91</v>
      </c>
      <c r="J603" s="52" t="s">
        <v>71</v>
      </c>
      <c r="K603" s="52">
        <v>73.3</v>
      </c>
      <c r="L603" s="52">
        <v>3.3000000000000003E-5</v>
      </c>
      <c r="M603" s="52">
        <v>1</v>
      </c>
      <c r="N603" s="52"/>
      <c r="O603" s="52">
        <v>0</v>
      </c>
      <c r="P603" s="52">
        <v>0</v>
      </c>
      <c r="Q603" s="52">
        <v>21</v>
      </c>
      <c r="R603" s="52"/>
      <c r="S603" s="52">
        <v>0</v>
      </c>
      <c r="T603" s="52">
        <v>0</v>
      </c>
      <c r="U603" s="52">
        <v>310</v>
      </c>
      <c r="V603" s="52">
        <f t="shared" si="19"/>
        <v>0.45233430000000002</v>
      </c>
      <c r="W603" s="52">
        <f t="shared" si="20"/>
        <v>0.45233430000000002</v>
      </c>
      <c r="X603" s="52">
        <v>0</v>
      </c>
      <c r="Y603" s="52">
        <v>0</v>
      </c>
    </row>
    <row r="604" spans="1:25" x14ac:dyDescent="0.25">
      <c r="A604" s="52">
        <v>2008</v>
      </c>
      <c r="B604" s="52" t="s">
        <v>106</v>
      </c>
      <c r="C604" s="52" t="s">
        <v>115</v>
      </c>
      <c r="D604" s="52">
        <v>26994</v>
      </c>
      <c r="E604" s="52">
        <v>23924</v>
      </c>
      <c r="F604" s="52">
        <v>12</v>
      </c>
      <c r="G604" s="52" t="s">
        <v>118</v>
      </c>
      <c r="H604" s="52">
        <v>153</v>
      </c>
      <c r="I604" s="52" t="s">
        <v>91</v>
      </c>
      <c r="J604" s="52" t="s">
        <v>71</v>
      </c>
      <c r="K604" s="52">
        <v>73.3</v>
      </c>
      <c r="L604" s="52">
        <v>3.3000000000000003E-5</v>
      </c>
      <c r="M604" s="52">
        <v>1</v>
      </c>
      <c r="N604" s="52"/>
      <c r="O604" s="52">
        <v>0</v>
      </c>
      <c r="P604" s="52">
        <v>0</v>
      </c>
      <c r="Q604" s="52">
        <v>21</v>
      </c>
      <c r="R604" s="52"/>
      <c r="S604" s="52">
        <v>0</v>
      </c>
      <c r="T604" s="52">
        <v>0</v>
      </c>
      <c r="U604" s="52">
        <v>310</v>
      </c>
      <c r="V604" s="52">
        <f t="shared" si="19"/>
        <v>0.37009170000000002</v>
      </c>
      <c r="W604" s="52">
        <f t="shared" si="20"/>
        <v>0.37009170000000002</v>
      </c>
      <c r="X604" s="52">
        <v>0</v>
      </c>
      <c r="Y604" s="52">
        <v>0</v>
      </c>
    </row>
    <row r="605" spans="1:25" x14ac:dyDescent="0.25">
      <c r="A605" s="52">
        <v>2008</v>
      </c>
      <c r="B605" s="52" t="s">
        <v>106</v>
      </c>
      <c r="C605" s="52" t="s">
        <v>115</v>
      </c>
      <c r="D605" s="52">
        <v>26999</v>
      </c>
      <c r="E605" s="52">
        <v>23922</v>
      </c>
      <c r="F605" s="52">
        <v>12</v>
      </c>
      <c r="G605" s="52" t="s">
        <v>118</v>
      </c>
      <c r="H605" s="52">
        <v>30185</v>
      </c>
      <c r="I605" s="52" t="s">
        <v>91</v>
      </c>
      <c r="J605" s="52" t="s">
        <v>71</v>
      </c>
      <c r="K605" s="52">
        <v>73.3</v>
      </c>
      <c r="L605" s="52">
        <v>3.3000000000000003E-5</v>
      </c>
      <c r="M605" s="52">
        <v>1</v>
      </c>
      <c r="N605" s="52"/>
      <c r="O605" s="52">
        <v>0</v>
      </c>
      <c r="P605" s="52">
        <v>0</v>
      </c>
      <c r="Q605" s="52">
        <v>21</v>
      </c>
      <c r="R605" s="52"/>
      <c r="S605" s="52">
        <v>0</v>
      </c>
      <c r="T605" s="52">
        <v>0</v>
      </c>
      <c r="U605" s="52">
        <v>310</v>
      </c>
      <c r="V605" s="52">
        <f t="shared" si="19"/>
        <v>73.014496500000007</v>
      </c>
      <c r="W605" s="52">
        <f t="shared" si="20"/>
        <v>73.014496500000007</v>
      </c>
      <c r="X605" s="52">
        <v>0</v>
      </c>
      <c r="Y605" s="52">
        <v>0</v>
      </c>
    </row>
    <row r="606" spans="1:25" x14ac:dyDescent="0.25">
      <c r="A606" s="52">
        <v>2008</v>
      </c>
      <c r="B606" s="52" t="s">
        <v>106</v>
      </c>
      <c r="C606" s="52" t="s">
        <v>115</v>
      </c>
      <c r="D606" s="52">
        <v>28920</v>
      </c>
      <c r="E606" s="52">
        <v>23989</v>
      </c>
      <c r="F606" s="52">
        <v>0</v>
      </c>
      <c r="G606" s="52"/>
      <c r="H606" s="52">
        <v>1200</v>
      </c>
      <c r="I606" s="52" t="s">
        <v>91</v>
      </c>
      <c r="J606" s="52" t="s">
        <v>71</v>
      </c>
      <c r="K606" s="52">
        <v>73.3</v>
      </c>
      <c r="L606" s="52">
        <v>3.3000000000000003E-5</v>
      </c>
      <c r="M606" s="52">
        <v>1</v>
      </c>
      <c r="N606" s="52"/>
      <c r="O606" s="52">
        <v>0</v>
      </c>
      <c r="P606" s="52">
        <v>0</v>
      </c>
      <c r="Q606" s="52">
        <v>21</v>
      </c>
      <c r="R606" s="52"/>
      <c r="S606" s="52">
        <v>0</v>
      </c>
      <c r="T606" s="52">
        <v>0</v>
      </c>
      <c r="U606" s="52">
        <v>310</v>
      </c>
      <c r="V606" s="52">
        <f t="shared" si="19"/>
        <v>2.9026800000000001</v>
      </c>
      <c r="W606" s="52">
        <f t="shared" si="20"/>
        <v>2.9026800000000001</v>
      </c>
      <c r="X606" s="52">
        <v>0</v>
      </c>
      <c r="Y606" s="52">
        <v>0</v>
      </c>
    </row>
    <row r="607" spans="1:25" x14ac:dyDescent="0.25">
      <c r="A607" s="52">
        <v>2008</v>
      </c>
      <c r="B607" s="52" t="s">
        <v>106</v>
      </c>
      <c r="C607" s="52" t="s">
        <v>115</v>
      </c>
      <c r="D607" s="52">
        <v>29121</v>
      </c>
      <c r="E607" s="52">
        <v>23924</v>
      </c>
      <c r="F607" s="52">
        <v>12</v>
      </c>
      <c r="G607" s="52" t="s">
        <v>118</v>
      </c>
      <c r="H607" s="52">
        <v>294951</v>
      </c>
      <c r="I607" s="52" t="s">
        <v>91</v>
      </c>
      <c r="J607" s="52" t="s">
        <v>71</v>
      </c>
      <c r="K607" s="52">
        <v>73.3</v>
      </c>
      <c r="L607" s="52">
        <v>3.3000000000000003E-5</v>
      </c>
      <c r="M607" s="52">
        <v>1</v>
      </c>
      <c r="N607" s="52"/>
      <c r="O607" s="52">
        <v>0</v>
      </c>
      <c r="P607" s="52">
        <v>0</v>
      </c>
      <c r="Q607" s="52">
        <v>21</v>
      </c>
      <c r="R607" s="52"/>
      <c r="S607" s="52">
        <v>0</v>
      </c>
      <c r="T607" s="52">
        <v>0</v>
      </c>
      <c r="U607" s="52">
        <v>310</v>
      </c>
      <c r="V607" s="52">
        <f t="shared" si="19"/>
        <v>713.45697390000009</v>
      </c>
      <c r="W607" s="52">
        <f t="shared" si="20"/>
        <v>713.45697390000009</v>
      </c>
      <c r="X607" s="52">
        <v>0</v>
      </c>
      <c r="Y607" s="52">
        <v>0</v>
      </c>
    </row>
    <row r="608" spans="1:25" x14ac:dyDescent="0.25">
      <c r="A608" s="52">
        <v>2008</v>
      </c>
      <c r="B608" s="52" t="s">
        <v>106</v>
      </c>
      <c r="C608" s="52" t="s">
        <v>115</v>
      </c>
      <c r="D608" s="52">
        <v>29131</v>
      </c>
      <c r="E608" s="52">
        <v>23903</v>
      </c>
      <c r="F608" s="52">
        <v>12</v>
      </c>
      <c r="G608" s="52" t="s">
        <v>118</v>
      </c>
      <c r="H608" s="52">
        <v>308290</v>
      </c>
      <c r="I608" s="52" t="s">
        <v>91</v>
      </c>
      <c r="J608" s="52" t="s">
        <v>71</v>
      </c>
      <c r="K608" s="52">
        <v>73.3</v>
      </c>
      <c r="L608" s="52">
        <v>3.3000000000000003E-5</v>
      </c>
      <c r="M608" s="52">
        <v>1</v>
      </c>
      <c r="N608" s="52"/>
      <c r="O608" s="52">
        <v>0</v>
      </c>
      <c r="P608" s="52">
        <v>0</v>
      </c>
      <c r="Q608" s="52">
        <v>21</v>
      </c>
      <c r="R608" s="52"/>
      <c r="S608" s="52">
        <v>0</v>
      </c>
      <c r="T608" s="52">
        <v>0</v>
      </c>
      <c r="U608" s="52">
        <v>310</v>
      </c>
      <c r="V608" s="52">
        <f t="shared" si="19"/>
        <v>745.72268100000008</v>
      </c>
      <c r="W608" s="52">
        <f t="shared" si="20"/>
        <v>745.72268100000008</v>
      </c>
      <c r="X608" s="52">
        <v>0</v>
      </c>
      <c r="Y608" s="52">
        <v>0</v>
      </c>
    </row>
    <row r="609" spans="1:25" x14ac:dyDescent="0.25">
      <c r="A609" s="52">
        <v>2008</v>
      </c>
      <c r="B609" s="52" t="s">
        <v>106</v>
      </c>
      <c r="C609" s="52" t="s">
        <v>115</v>
      </c>
      <c r="D609" s="52">
        <v>29131</v>
      </c>
      <c r="E609" s="52">
        <v>23922</v>
      </c>
      <c r="F609" s="52">
        <v>12</v>
      </c>
      <c r="G609" s="52" t="s">
        <v>118</v>
      </c>
      <c r="H609" s="52">
        <v>142150</v>
      </c>
      <c r="I609" s="52" t="s">
        <v>91</v>
      </c>
      <c r="J609" s="52" t="s">
        <v>71</v>
      </c>
      <c r="K609" s="52">
        <v>73.3</v>
      </c>
      <c r="L609" s="52">
        <v>3.3000000000000003E-5</v>
      </c>
      <c r="M609" s="52">
        <v>1</v>
      </c>
      <c r="N609" s="52"/>
      <c r="O609" s="52">
        <v>0</v>
      </c>
      <c r="P609" s="52">
        <v>0</v>
      </c>
      <c r="Q609" s="52">
        <v>21</v>
      </c>
      <c r="R609" s="52"/>
      <c r="S609" s="52">
        <v>0</v>
      </c>
      <c r="T609" s="52">
        <v>0</v>
      </c>
      <c r="U609" s="52">
        <v>310</v>
      </c>
      <c r="V609" s="52">
        <f t="shared" si="19"/>
        <v>343.84663500000005</v>
      </c>
      <c r="W609" s="52">
        <f t="shared" si="20"/>
        <v>343.84663500000005</v>
      </c>
      <c r="X609" s="52">
        <v>0</v>
      </c>
      <c r="Y609" s="52">
        <v>0</v>
      </c>
    </row>
    <row r="610" spans="1:25" x14ac:dyDescent="0.25">
      <c r="A610" s="52">
        <v>2008</v>
      </c>
      <c r="B610" s="52" t="s">
        <v>106</v>
      </c>
      <c r="C610" s="52" t="s">
        <v>115</v>
      </c>
      <c r="D610" s="52">
        <v>29191</v>
      </c>
      <c r="E610" s="52">
        <v>23922</v>
      </c>
      <c r="F610" s="52">
        <v>12</v>
      </c>
      <c r="G610" s="52" t="s">
        <v>118</v>
      </c>
      <c r="H610" s="52">
        <v>179969</v>
      </c>
      <c r="I610" s="52" t="s">
        <v>91</v>
      </c>
      <c r="J610" s="52" t="s">
        <v>71</v>
      </c>
      <c r="K610" s="52">
        <v>73.3</v>
      </c>
      <c r="L610" s="52">
        <v>3.3000000000000003E-5</v>
      </c>
      <c r="M610" s="52">
        <v>1</v>
      </c>
      <c r="N610" s="52"/>
      <c r="O610" s="52">
        <v>0</v>
      </c>
      <c r="P610" s="52">
        <v>0</v>
      </c>
      <c r="Q610" s="52">
        <v>21</v>
      </c>
      <c r="R610" s="52"/>
      <c r="S610" s="52">
        <v>0</v>
      </c>
      <c r="T610" s="52">
        <v>0</v>
      </c>
      <c r="U610" s="52">
        <v>310</v>
      </c>
      <c r="V610" s="52">
        <f t="shared" si="19"/>
        <v>435.32701409999999</v>
      </c>
      <c r="W610" s="52">
        <f t="shared" si="20"/>
        <v>435.32701409999999</v>
      </c>
      <c r="X610" s="52">
        <v>0</v>
      </c>
      <c r="Y610" s="52">
        <v>0</v>
      </c>
    </row>
    <row r="611" spans="1:25" x14ac:dyDescent="0.25">
      <c r="A611" s="52">
        <v>2008</v>
      </c>
      <c r="B611" s="52" t="s">
        <v>106</v>
      </c>
      <c r="C611" s="52" t="s">
        <v>115</v>
      </c>
      <c r="D611" s="52">
        <v>29191</v>
      </c>
      <c r="E611" s="52">
        <v>23923</v>
      </c>
      <c r="F611" s="52">
        <v>12</v>
      </c>
      <c r="G611" s="52" t="s">
        <v>118</v>
      </c>
      <c r="H611" s="52">
        <v>796094</v>
      </c>
      <c r="I611" s="52" t="s">
        <v>91</v>
      </c>
      <c r="J611" s="52" t="s">
        <v>71</v>
      </c>
      <c r="K611" s="52">
        <v>73.3</v>
      </c>
      <c r="L611" s="52">
        <v>3.3000000000000003E-5</v>
      </c>
      <c r="M611" s="52">
        <v>1</v>
      </c>
      <c r="N611" s="52"/>
      <c r="O611" s="52">
        <v>0</v>
      </c>
      <c r="P611" s="52">
        <v>0</v>
      </c>
      <c r="Q611" s="52">
        <v>21</v>
      </c>
      <c r="R611" s="52"/>
      <c r="S611" s="52">
        <v>0</v>
      </c>
      <c r="T611" s="52">
        <v>0</v>
      </c>
      <c r="U611" s="52">
        <v>310</v>
      </c>
      <c r="V611" s="52">
        <f t="shared" si="19"/>
        <v>1925.6717765999999</v>
      </c>
      <c r="W611" s="52">
        <f t="shared" si="20"/>
        <v>1925.6717765999999</v>
      </c>
      <c r="X611" s="52">
        <v>0</v>
      </c>
      <c r="Y611" s="52">
        <v>0</v>
      </c>
    </row>
    <row r="612" spans="1:25" x14ac:dyDescent="0.25">
      <c r="A612" s="52">
        <v>2008</v>
      </c>
      <c r="B612" s="52" t="s">
        <v>106</v>
      </c>
      <c r="C612" s="52" t="s">
        <v>115</v>
      </c>
      <c r="D612" s="52">
        <v>29248</v>
      </c>
      <c r="E612" s="52">
        <v>23902</v>
      </c>
      <c r="F612" s="52">
        <v>27</v>
      </c>
      <c r="G612" s="52" t="s">
        <v>120</v>
      </c>
      <c r="H612" s="52">
        <v>8706</v>
      </c>
      <c r="I612" s="52" t="s">
        <v>91</v>
      </c>
      <c r="J612" s="52" t="s">
        <v>71</v>
      </c>
      <c r="K612" s="52">
        <v>73.3</v>
      </c>
      <c r="L612" s="52">
        <v>3.3000000000000003E-5</v>
      </c>
      <c r="M612" s="52">
        <v>1</v>
      </c>
      <c r="N612" s="52"/>
      <c r="O612" s="52">
        <v>0</v>
      </c>
      <c r="P612" s="52">
        <v>0</v>
      </c>
      <c r="Q612" s="52">
        <v>21</v>
      </c>
      <c r="R612" s="52"/>
      <c r="S612" s="52">
        <v>0</v>
      </c>
      <c r="T612" s="52">
        <v>0</v>
      </c>
      <c r="U612" s="52">
        <v>310</v>
      </c>
      <c r="V612" s="52">
        <f t="shared" si="19"/>
        <v>21.0589434</v>
      </c>
      <c r="W612" s="52">
        <f t="shared" si="20"/>
        <v>21.0589434</v>
      </c>
      <c r="X612" s="52">
        <v>0</v>
      </c>
      <c r="Y612" s="52">
        <v>0</v>
      </c>
    </row>
    <row r="613" spans="1:25" x14ac:dyDescent="0.25">
      <c r="A613" s="52">
        <v>2008</v>
      </c>
      <c r="B613" s="52" t="s">
        <v>106</v>
      </c>
      <c r="C613" s="52" t="s">
        <v>115</v>
      </c>
      <c r="D613" s="52">
        <v>29248</v>
      </c>
      <c r="E613" s="52">
        <v>23922</v>
      </c>
      <c r="F613" s="52">
        <v>12</v>
      </c>
      <c r="G613" s="52" t="s">
        <v>118</v>
      </c>
      <c r="H613" s="52">
        <v>9140</v>
      </c>
      <c r="I613" s="52" t="s">
        <v>91</v>
      </c>
      <c r="J613" s="52" t="s">
        <v>71</v>
      </c>
      <c r="K613" s="52">
        <v>73.3</v>
      </c>
      <c r="L613" s="52">
        <v>3.3000000000000003E-5</v>
      </c>
      <c r="M613" s="52">
        <v>1</v>
      </c>
      <c r="N613" s="52"/>
      <c r="O613" s="52">
        <v>0</v>
      </c>
      <c r="P613" s="52">
        <v>0</v>
      </c>
      <c r="Q613" s="52">
        <v>21</v>
      </c>
      <c r="R613" s="52"/>
      <c r="S613" s="52">
        <v>0</v>
      </c>
      <c r="T613" s="52">
        <v>0</v>
      </c>
      <c r="U613" s="52">
        <v>310</v>
      </c>
      <c r="V613" s="52">
        <f t="shared" si="19"/>
        <v>22.108746</v>
      </c>
      <c r="W613" s="52">
        <f t="shared" si="20"/>
        <v>22.108746</v>
      </c>
      <c r="X613" s="52">
        <v>0</v>
      </c>
      <c r="Y613" s="52">
        <v>0</v>
      </c>
    </row>
    <row r="614" spans="1:25" x14ac:dyDescent="0.25">
      <c r="A614" s="52">
        <v>2008</v>
      </c>
      <c r="B614" s="52" t="s">
        <v>106</v>
      </c>
      <c r="C614" s="52" t="s">
        <v>115</v>
      </c>
      <c r="D614" s="52">
        <v>29248</v>
      </c>
      <c r="E614" s="52">
        <v>23922</v>
      </c>
      <c r="F614" s="52">
        <v>12</v>
      </c>
      <c r="G614" s="52" t="s">
        <v>118</v>
      </c>
      <c r="H614" s="52">
        <v>128170</v>
      </c>
      <c r="I614" s="52" t="s">
        <v>91</v>
      </c>
      <c r="J614" s="52" t="s">
        <v>71</v>
      </c>
      <c r="K614" s="52">
        <v>73.3</v>
      </c>
      <c r="L614" s="52">
        <v>3.3000000000000003E-5</v>
      </c>
      <c r="M614" s="52">
        <v>1</v>
      </c>
      <c r="N614" s="52"/>
      <c r="O614" s="52">
        <v>0</v>
      </c>
      <c r="P614" s="52">
        <v>0</v>
      </c>
      <c r="Q614" s="52">
        <v>21</v>
      </c>
      <c r="R614" s="52"/>
      <c r="S614" s="52">
        <v>0</v>
      </c>
      <c r="T614" s="52">
        <v>0</v>
      </c>
      <c r="U614" s="52">
        <v>310</v>
      </c>
      <c r="V614" s="52">
        <f t="shared" si="19"/>
        <v>310.03041300000001</v>
      </c>
      <c r="W614" s="52">
        <f t="shared" si="20"/>
        <v>310.03041300000001</v>
      </c>
      <c r="X614" s="52">
        <v>0</v>
      </c>
      <c r="Y614" s="52">
        <v>0</v>
      </c>
    </row>
    <row r="615" spans="1:25" x14ac:dyDescent="0.25">
      <c r="A615" s="52">
        <v>2008</v>
      </c>
      <c r="B615" s="52" t="s">
        <v>106</v>
      </c>
      <c r="C615" s="52" t="s">
        <v>115</v>
      </c>
      <c r="D615" s="52">
        <v>29248</v>
      </c>
      <c r="E615" s="52">
        <v>23923</v>
      </c>
      <c r="F615" s="52">
        <v>12</v>
      </c>
      <c r="G615" s="52" t="s">
        <v>118</v>
      </c>
      <c r="H615" s="52">
        <v>2899</v>
      </c>
      <c r="I615" s="52" t="s">
        <v>91</v>
      </c>
      <c r="J615" s="52" t="s">
        <v>71</v>
      </c>
      <c r="K615" s="52">
        <v>73.3</v>
      </c>
      <c r="L615" s="52">
        <v>3.3000000000000003E-5</v>
      </c>
      <c r="M615" s="52">
        <v>1</v>
      </c>
      <c r="N615" s="52"/>
      <c r="O615" s="52">
        <v>0</v>
      </c>
      <c r="P615" s="52">
        <v>0</v>
      </c>
      <c r="Q615" s="52">
        <v>21</v>
      </c>
      <c r="R615" s="52"/>
      <c r="S615" s="52">
        <v>0</v>
      </c>
      <c r="T615" s="52">
        <v>0</v>
      </c>
      <c r="U615" s="52">
        <v>310</v>
      </c>
      <c r="V615" s="52">
        <f t="shared" si="19"/>
        <v>7.0123911000000003</v>
      </c>
      <c r="W615" s="52">
        <f t="shared" si="20"/>
        <v>7.0123911000000003</v>
      </c>
      <c r="X615" s="52">
        <v>0</v>
      </c>
      <c r="Y615" s="52">
        <v>0</v>
      </c>
    </row>
    <row r="616" spans="1:25" x14ac:dyDescent="0.25">
      <c r="A616" s="52">
        <v>2008</v>
      </c>
      <c r="B616" s="52" t="s">
        <v>106</v>
      </c>
      <c r="C616" s="52" t="s">
        <v>115</v>
      </c>
      <c r="D616" s="52">
        <v>29266</v>
      </c>
      <c r="E616" s="52">
        <v>23922</v>
      </c>
      <c r="F616" s="52">
        <v>12</v>
      </c>
      <c r="G616" s="52" t="s">
        <v>118</v>
      </c>
      <c r="H616" s="52">
        <v>101063.60849999999</v>
      </c>
      <c r="I616" s="52" t="s">
        <v>91</v>
      </c>
      <c r="J616" s="52" t="s">
        <v>71</v>
      </c>
      <c r="K616" s="52">
        <v>73.3</v>
      </c>
      <c r="L616" s="52">
        <v>3.3000000000000003E-5</v>
      </c>
      <c r="M616" s="52">
        <v>1</v>
      </c>
      <c r="N616" s="52"/>
      <c r="O616" s="52">
        <v>0</v>
      </c>
      <c r="P616" s="52">
        <v>0</v>
      </c>
      <c r="Q616" s="52">
        <v>21</v>
      </c>
      <c r="R616" s="52"/>
      <c r="S616" s="52">
        <v>0</v>
      </c>
      <c r="T616" s="52">
        <v>0</v>
      </c>
      <c r="U616" s="52">
        <v>310</v>
      </c>
      <c r="V616" s="52">
        <f t="shared" si="19"/>
        <v>244.46276260064997</v>
      </c>
      <c r="W616" s="52">
        <f t="shared" si="20"/>
        <v>244.46276260064997</v>
      </c>
      <c r="X616" s="52">
        <v>0</v>
      </c>
      <c r="Y616" s="52">
        <v>0</v>
      </c>
    </row>
    <row r="617" spans="1:25" x14ac:dyDescent="0.25">
      <c r="A617" s="52">
        <v>2008</v>
      </c>
      <c r="B617" s="52" t="s">
        <v>106</v>
      </c>
      <c r="C617" s="52" t="s">
        <v>115</v>
      </c>
      <c r="D617" s="52">
        <v>29303</v>
      </c>
      <c r="E617" s="52">
        <v>23924</v>
      </c>
      <c r="F617" s="52">
        <v>12</v>
      </c>
      <c r="G617" s="52" t="s">
        <v>118</v>
      </c>
      <c r="H617" s="52">
        <v>309</v>
      </c>
      <c r="I617" s="52" t="s">
        <v>91</v>
      </c>
      <c r="J617" s="52" t="s">
        <v>71</v>
      </c>
      <c r="K617" s="52">
        <v>73.3</v>
      </c>
      <c r="L617" s="52">
        <v>3.3000000000000003E-5</v>
      </c>
      <c r="M617" s="52">
        <v>1</v>
      </c>
      <c r="N617" s="52"/>
      <c r="O617" s="52">
        <v>0</v>
      </c>
      <c r="P617" s="52">
        <v>0</v>
      </c>
      <c r="Q617" s="52">
        <v>21</v>
      </c>
      <c r="R617" s="52"/>
      <c r="S617" s="52">
        <v>0</v>
      </c>
      <c r="T617" s="52">
        <v>0</v>
      </c>
      <c r="U617" s="52">
        <v>310</v>
      </c>
      <c r="V617" s="52">
        <f t="shared" si="19"/>
        <v>0.74744010000000005</v>
      </c>
      <c r="W617" s="52">
        <f t="shared" si="20"/>
        <v>0.74744010000000005</v>
      </c>
      <c r="X617" s="52">
        <v>0</v>
      </c>
      <c r="Y617" s="52">
        <v>0</v>
      </c>
    </row>
    <row r="618" spans="1:25" x14ac:dyDescent="0.25">
      <c r="A618" s="52">
        <v>2008</v>
      </c>
      <c r="B618" s="52" t="s">
        <v>106</v>
      </c>
      <c r="C618" s="52" t="s">
        <v>115</v>
      </c>
      <c r="D618" s="52">
        <v>31101</v>
      </c>
      <c r="E618" s="52">
        <v>23924</v>
      </c>
      <c r="F618" s="52">
        <v>12</v>
      </c>
      <c r="G618" s="52" t="s">
        <v>118</v>
      </c>
      <c r="H618" s="52">
        <v>5056</v>
      </c>
      <c r="I618" s="52" t="s">
        <v>91</v>
      </c>
      <c r="J618" s="52" t="s">
        <v>71</v>
      </c>
      <c r="K618" s="52">
        <v>73.3</v>
      </c>
      <c r="L618" s="52">
        <v>3.3000000000000003E-5</v>
      </c>
      <c r="M618" s="52">
        <v>1</v>
      </c>
      <c r="N618" s="52"/>
      <c r="O618" s="52">
        <v>0</v>
      </c>
      <c r="P618" s="52">
        <v>0</v>
      </c>
      <c r="Q618" s="52">
        <v>21</v>
      </c>
      <c r="R618" s="52"/>
      <c r="S618" s="52">
        <v>0</v>
      </c>
      <c r="T618" s="52">
        <v>0</v>
      </c>
      <c r="U618" s="52">
        <v>310</v>
      </c>
      <c r="V618" s="52">
        <f t="shared" si="19"/>
        <v>12.229958400000001</v>
      </c>
      <c r="W618" s="52">
        <f t="shared" si="20"/>
        <v>12.229958400000001</v>
      </c>
      <c r="X618" s="52">
        <v>0</v>
      </c>
      <c r="Y618" s="52">
        <v>0</v>
      </c>
    </row>
    <row r="619" spans="1:25" x14ac:dyDescent="0.25">
      <c r="A619" s="52">
        <v>2008</v>
      </c>
      <c r="B619" s="52" t="s">
        <v>106</v>
      </c>
      <c r="C619" s="52" t="s">
        <v>115</v>
      </c>
      <c r="D619" s="52">
        <v>31102</v>
      </c>
      <c r="E619" s="52">
        <v>23923</v>
      </c>
      <c r="F619" s="52">
        <v>12</v>
      </c>
      <c r="G619" s="52" t="s">
        <v>118</v>
      </c>
      <c r="H619" s="52">
        <v>9538</v>
      </c>
      <c r="I619" s="52" t="s">
        <v>91</v>
      </c>
      <c r="J619" s="52" t="s">
        <v>71</v>
      </c>
      <c r="K619" s="52">
        <v>73.3</v>
      </c>
      <c r="L619" s="52">
        <v>3.3000000000000003E-5</v>
      </c>
      <c r="M619" s="52">
        <v>1</v>
      </c>
      <c r="N619" s="52"/>
      <c r="O619" s="52">
        <v>0</v>
      </c>
      <c r="P619" s="52">
        <v>0</v>
      </c>
      <c r="Q619" s="52">
        <v>21</v>
      </c>
      <c r="R619" s="52"/>
      <c r="S619" s="52">
        <v>0</v>
      </c>
      <c r="T619" s="52">
        <v>0</v>
      </c>
      <c r="U619" s="52">
        <v>310</v>
      </c>
      <c r="V619" s="52">
        <f t="shared" si="19"/>
        <v>23.071468200000002</v>
      </c>
      <c r="W619" s="52">
        <f t="shared" si="20"/>
        <v>23.071468200000002</v>
      </c>
      <c r="X619" s="52">
        <v>0</v>
      </c>
      <c r="Y619" s="52">
        <v>0</v>
      </c>
    </row>
    <row r="620" spans="1:25" x14ac:dyDescent="0.25">
      <c r="A620" s="52">
        <v>2008</v>
      </c>
      <c r="B620" s="52" t="s">
        <v>106</v>
      </c>
      <c r="C620" s="52" t="s">
        <v>115</v>
      </c>
      <c r="D620" s="52">
        <v>31102</v>
      </c>
      <c r="E620" s="52">
        <v>23924</v>
      </c>
      <c r="F620" s="52">
        <v>12</v>
      </c>
      <c r="G620" s="52" t="s">
        <v>118</v>
      </c>
      <c r="H620" s="52">
        <v>11410</v>
      </c>
      <c r="I620" s="52" t="s">
        <v>91</v>
      </c>
      <c r="J620" s="52" t="s">
        <v>71</v>
      </c>
      <c r="K620" s="52">
        <v>73.3</v>
      </c>
      <c r="L620" s="52">
        <v>3.3000000000000003E-5</v>
      </c>
      <c r="M620" s="52">
        <v>1</v>
      </c>
      <c r="N620" s="52"/>
      <c r="O620" s="52">
        <v>0</v>
      </c>
      <c r="P620" s="52">
        <v>0</v>
      </c>
      <c r="Q620" s="52">
        <v>21</v>
      </c>
      <c r="R620" s="52"/>
      <c r="S620" s="52">
        <v>0</v>
      </c>
      <c r="T620" s="52">
        <v>0</v>
      </c>
      <c r="U620" s="52">
        <v>310</v>
      </c>
      <c r="V620" s="52">
        <f t="shared" si="19"/>
        <v>27.599649000000003</v>
      </c>
      <c r="W620" s="52">
        <f t="shared" si="20"/>
        <v>27.599649000000003</v>
      </c>
      <c r="X620" s="52">
        <v>0</v>
      </c>
      <c r="Y620" s="52">
        <v>0</v>
      </c>
    </row>
    <row r="621" spans="1:25" x14ac:dyDescent="0.25">
      <c r="A621" s="52">
        <v>2008</v>
      </c>
      <c r="B621" s="52" t="s">
        <v>106</v>
      </c>
      <c r="C621" s="52" t="s">
        <v>115</v>
      </c>
      <c r="D621" s="52">
        <v>31102</v>
      </c>
      <c r="E621" s="52">
        <v>23924</v>
      </c>
      <c r="F621" s="52">
        <v>12</v>
      </c>
      <c r="G621" s="52" t="s">
        <v>118</v>
      </c>
      <c r="H621" s="52">
        <v>1458469.6875</v>
      </c>
      <c r="I621" s="52" t="s">
        <v>91</v>
      </c>
      <c r="J621" s="52" t="s">
        <v>71</v>
      </c>
      <c r="K621" s="52">
        <v>73.3</v>
      </c>
      <c r="L621" s="52">
        <v>3.3000000000000003E-5</v>
      </c>
      <c r="M621" s="52">
        <v>1</v>
      </c>
      <c r="N621" s="52"/>
      <c r="O621" s="52">
        <v>0</v>
      </c>
      <c r="P621" s="52">
        <v>0</v>
      </c>
      <c r="Q621" s="52">
        <v>21</v>
      </c>
      <c r="R621" s="52"/>
      <c r="S621" s="52">
        <v>0</v>
      </c>
      <c r="T621" s="52">
        <v>0</v>
      </c>
      <c r="U621" s="52">
        <v>310</v>
      </c>
      <c r="V621" s="52">
        <f t="shared" si="19"/>
        <v>3527.8923270937503</v>
      </c>
      <c r="W621" s="52">
        <f t="shared" si="20"/>
        <v>3527.8923270937503</v>
      </c>
      <c r="X621" s="52">
        <v>0</v>
      </c>
      <c r="Y621" s="52">
        <v>0</v>
      </c>
    </row>
    <row r="622" spans="1:25" x14ac:dyDescent="0.25">
      <c r="A622" s="52">
        <v>2008</v>
      </c>
      <c r="B622" s="52" t="s">
        <v>106</v>
      </c>
      <c r="C622" s="52" t="s">
        <v>115</v>
      </c>
      <c r="D622" s="52">
        <v>31102</v>
      </c>
      <c r="E622" s="52">
        <v>23924</v>
      </c>
      <c r="F622" s="52">
        <v>12</v>
      </c>
      <c r="G622" s="52" t="s">
        <v>118</v>
      </c>
      <c r="H622" s="52">
        <v>22578207.800000001</v>
      </c>
      <c r="I622" s="52" t="s">
        <v>91</v>
      </c>
      <c r="J622" s="52" t="s">
        <v>71</v>
      </c>
      <c r="K622" s="52">
        <v>73.3</v>
      </c>
      <c r="L622" s="52">
        <v>3.3000000000000003E-5</v>
      </c>
      <c r="M622" s="52">
        <v>1</v>
      </c>
      <c r="N622" s="52"/>
      <c r="O622" s="52">
        <v>0</v>
      </c>
      <c r="P622" s="52">
        <v>0</v>
      </c>
      <c r="Q622" s="52">
        <v>21</v>
      </c>
      <c r="R622" s="52"/>
      <c r="S622" s="52">
        <v>0</v>
      </c>
      <c r="T622" s="52">
        <v>0</v>
      </c>
      <c r="U622" s="52">
        <v>310</v>
      </c>
      <c r="V622" s="52">
        <f t="shared" si="19"/>
        <v>54614.426847420007</v>
      </c>
      <c r="W622" s="52">
        <f t="shared" si="20"/>
        <v>54614.426847420007</v>
      </c>
      <c r="X622" s="52">
        <v>0</v>
      </c>
      <c r="Y622" s="52">
        <v>0</v>
      </c>
    </row>
    <row r="623" spans="1:25" x14ac:dyDescent="0.25">
      <c r="A623" s="52">
        <v>2008</v>
      </c>
      <c r="B623" s="52" t="s">
        <v>106</v>
      </c>
      <c r="C623" s="52" t="s">
        <v>115</v>
      </c>
      <c r="D623" s="52">
        <v>31102</v>
      </c>
      <c r="E623" s="52">
        <v>23924</v>
      </c>
      <c r="F623" s="52">
        <v>12</v>
      </c>
      <c r="G623" s="52" t="s">
        <v>118</v>
      </c>
      <c r="H623" s="52">
        <v>5142</v>
      </c>
      <c r="I623" s="52" t="s">
        <v>91</v>
      </c>
      <c r="J623" s="52" t="s">
        <v>71</v>
      </c>
      <c r="K623" s="52">
        <v>73.3</v>
      </c>
      <c r="L623" s="52">
        <v>3.3000000000000003E-5</v>
      </c>
      <c r="M623" s="52">
        <v>1</v>
      </c>
      <c r="N623" s="52"/>
      <c r="O623" s="52">
        <v>0</v>
      </c>
      <c r="P623" s="52">
        <v>0</v>
      </c>
      <c r="Q623" s="52">
        <v>21</v>
      </c>
      <c r="R623" s="52"/>
      <c r="S623" s="52">
        <v>0</v>
      </c>
      <c r="T623" s="52">
        <v>0</v>
      </c>
      <c r="U623" s="52">
        <v>310</v>
      </c>
      <c r="V623" s="52">
        <f t="shared" si="19"/>
        <v>12.4379838</v>
      </c>
      <c r="W623" s="52">
        <f t="shared" si="20"/>
        <v>12.4379838</v>
      </c>
      <c r="X623" s="52">
        <v>0</v>
      </c>
      <c r="Y623" s="52">
        <v>0</v>
      </c>
    </row>
    <row r="624" spans="1:25" x14ac:dyDescent="0.25">
      <c r="A624" s="52">
        <v>2008</v>
      </c>
      <c r="B624" s="52" t="s">
        <v>106</v>
      </c>
      <c r="C624" s="52" t="s">
        <v>115</v>
      </c>
      <c r="D624" s="52">
        <v>31102</v>
      </c>
      <c r="E624" s="52">
        <v>23924</v>
      </c>
      <c r="F624" s="52">
        <v>12</v>
      </c>
      <c r="G624" s="52" t="s">
        <v>118</v>
      </c>
      <c r="H624" s="52">
        <v>602173</v>
      </c>
      <c r="I624" s="52" t="s">
        <v>91</v>
      </c>
      <c r="J624" s="52" t="s">
        <v>71</v>
      </c>
      <c r="K624" s="52">
        <v>73.3</v>
      </c>
      <c r="L624" s="52">
        <v>3.3000000000000003E-5</v>
      </c>
      <c r="M624" s="52">
        <v>1</v>
      </c>
      <c r="N624" s="52"/>
      <c r="O624" s="52">
        <v>0</v>
      </c>
      <c r="P624" s="52">
        <v>0</v>
      </c>
      <c r="Q624" s="52">
        <v>21</v>
      </c>
      <c r="R624" s="52"/>
      <c r="S624" s="52">
        <v>0</v>
      </c>
      <c r="T624" s="52">
        <v>0</v>
      </c>
      <c r="U624" s="52">
        <v>310</v>
      </c>
      <c r="V624" s="52">
        <f t="shared" si="19"/>
        <v>1456.5962697</v>
      </c>
      <c r="W624" s="52">
        <f t="shared" si="20"/>
        <v>1456.5962697</v>
      </c>
      <c r="X624" s="52">
        <v>0</v>
      </c>
      <c r="Y624" s="52">
        <v>0</v>
      </c>
    </row>
    <row r="625" spans="1:25" x14ac:dyDescent="0.25">
      <c r="A625" s="52">
        <v>2008</v>
      </c>
      <c r="B625" s="52" t="s">
        <v>106</v>
      </c>
      <c r="C625" s="52" t="s">
        <v>115</v>
      </c>
      <c r="D625" s="52">
        <v>31102</v>
      </c>
      <c r="E625" s="52">
        <v>23924</v>
      </c>
      <c r="F625" s="52">
        <v>12</v>
      </c>
      <c r="G625" s="52" t="s">
        <v>118</v>
      </c>
      <c r="H625" s="52">
        <v>411900</v>
      </c>
      <c r="I625" s="52" t="s">
        <v>91</v>
      </c>
      <c r="J625" s="52" t="s">
        <v>71</v>
      </c>
      <c r="K625" s="52">
        <v>73.3</v>
      </c>
      <c r="L625" s="52">
        <v>3.3000000000000003E-5</v>
      </c>
      <c r="M625" s="52">
        <v>1</v>
      </c>
      <c r="N625" s="52"/>
      <c r="O625" s="52">
        <v>0</v>
      </c>
      <c r="P625" s="52">
        <v>0</v>
      </c>
      <c r="Q625" s="52">
        <v>21</v>
      </c>
      <c r="R625" s="52"/>
      <c r="S625" s="52">
        <v>0</v>
      </c>
      <c r="T625" s="52">
        <v>0</v>
      </c>
      <c r="U625" s="52">
        <v>310</v>
      </c>
      <c r="V625" s="52">
        <f t="shared" si="19"/>
        <v>996.34491000000003</v>
      </c>
      <c r="W625" s="52">
        <f t="shared" si="20"/>
        <v>996.34491000000003</v>
      </c>
      <c r="X625" s="52">
        <v>0</v>
      </c>
      <c r="Y625" s="52">
        <v>0</v>
      </c>
    </row>
    <row r="626" spans="1:25" x14ac:dyDescent="0.25">
      <c r="A626" s="52">
        <v>2008</v>
      </c>
      <c r="B626" s="52" t="s">
        <v>106</v>
      </c>
      <c r="C626" s="52" t="s">
        <v>115</v>
      </c>
      <c r="D626" s="52">
        <v>31102</v>
      </c>
      <c r="E626" s="52">
        <v>23924</v>
      </c>
      <c r="F626" s="52">
        <v>12</v>
      </c>
      <c r="G626" s="52" t="s">
        <v>118</v>
      </c>
      <c r="H626" s="52">
        <v>1476</v>
      </c>
      <c r="I626" s="52" t="s">
        <v>91</v>
      </c>
      <c r="J626" s="52" t="s">
        <v>71</v>
      </c>
      <c r="K626" s="52">
        <v>73.3</v>
      </c>
      <c r="L626" s="52">
        <v>3.3000000000000003E-5</v>
      </c>
      <c r="M626" s="52">
        <v>1</v>
      </c>
      <c r="N626" s="52"/>
      <c r="O626" s="52">
        <v>0</v>
      </c>
      <c r="P626" s="52">
        <v>0</v>
      </c>
      <c r="Q626" s="52">
        <v>21</v>
      </c>
      <c r="R626" s="52"/>
      <c r="S626" s="52">
        <v>0</v>
      </c>
      <c r="T626" s="52">
        <v>0</v>
      </c>
      <c r="U626" s="52">
        <v>310</v>
      </c>
      <c r="V626" s="52">
        <f t="shared" si="19"/>
        <v>3.5702964000000001</v>
      </c>
      <c r="W626" s="52">
        <f t="shared" si="20"/>
        <v>3.5702964000000001</v>
      </c>
      <c r="X626" s="52">
        <v>0</v>
      </c>
      <c r="Y626" s="52">
        <v>0</v>
      </c>
    </row>
    <row r="627" spans="1:25" x14ac:dyDescent="0.25">
      <c r="A627" s="52">
        <v>2008</v>
      </c>
      <c r="B627" s="52" t="s">
        <v>106</v>
      </c>
      <c r="C627" s="52" t="s">
        <v>115</v>
      </c>
      <c r="D627" s="52">
        <v>31102</v>
      </c>
      <c r="E627" s="52">
        <v>23924</v>
      </c>
      <c r="F627" s="52">
        <v>12</v>
      </c>
      <c r="G627" s="52" t="s">
        <v>118</v>
      </c>
      <c r="H627" s="52">
        <v>4313279</v>
      </c>
      <c r="I627" s="52" t="s">
        <v>91</v>
      </c>
      <c r="J627" s="52" t="s">
        <v>71</v>
      </c>
      <c r="K627" s="52">
        <v>73.3</v>
      </c>
      <c r="L627" s="52">
        <v>3.3000000000000003E-5</v>
      </c>
      <c r="M627" s="52">
        <v>1</v>
      </c>
      <c r="N627" s="52"/>
      <c r="O627" s="52">
        <v>0</v>
      </c>
      <c r="P627" s="52">
        <v>0</v>
      </c>
      <c r="Q627" s="52">
        <v>21</v>
      </c>
      <c r="R627" s="52"/>
      <c r="S627" s="52">
        <v>0</v>
      </c>
      <c r="T627" s="52">
        <v>0</v>
      </c>
      <c r="U627" s="52">
        <v>310</v>
      </c>
      <c r="V627" s="52">
        <f t="shared" si="19"/>
        <v>10433.3905731</v>
      </c>
      <c r="W627" s="52">
        <f t="shared" si="20"/>
        <v>10433.3905731</v>
      </c>
      <c r="X627" s="52">
        <v>0</v>
      </c>
      <c r="Y627" s="52">
        <v>0</v>
      </c>
    </row>
    <row r="628" spans="1:25" x14ac:dyDescent="0.25">
      <c r="A628" s="52">
        <v>2008</v>
      </c>
      <c r="B628" s="52" t="s">
        <v>106</v>
      </c>
      <c r="C628" s="52" t="s">
        <v>115</v>
      </c>
      <c r="D628" s="52">
        <v>31102</v>
      </c>
      <c r="E628" s="52">
        <v>23924</v>
      </c>
      <c r="F628" s="52">
        <v>12</v>
      </c>
      <c r="G628" s="52" t="s">
        <v>118</v>
      </c>
      <c r="H628" s="52">
        <v>131208</v>
      </c>
      <c r="I628" s="52" t="s">
        <v>91</v>
      </c>
      <c r="J628" s="52" t="s">
        <v>71</v>
      </c>
      <c r="K628" s="52">
        <v>73.3</v>
      </c>
      <c r="L628" s="52">
        <v>3.3000000000000003E-5</v>
      </c>
      <c r="M628" s="52">
        <v>1</v>
      </c>
      <c r="N628" s="52"/>
      <c r="O628" s="52">
        <v>0</v>
      </c>
      <c r="P628" s="52">
        <v>0</v>
      </c>
      <c r="Q628" s="52">
        <v>21</v>
      </c>
      <c r="R628" s="52"/>
      <c r="S628" s="52">
        <v>0</v>
      </c>
      <c r="T628" s="52">
        <v>0</v>
      </c>
      <c r="U628" s="52">
        <v>310</v>
      </c>
      <c r="V628" s="52">
        <f t="shared" si="19"/>
        <v>317.37903120000004</v>
      </c>
      <c r="W628" s="52">
        <f t="shared" si="20"/>
        <v>317.37903120000004</v>
      </c>
      <c r="X628" s="52">
        <v>0</v>
      </c>
      <c r="Y628" s="52">
        <v>0</v>
      </c>
    </row>
    <row r="629" spans="1:25" x14ac:dyDescent="0.25">
      <c r="A629" s="52">
        <v>2008</v>
      </c>
      <c r="B629" s="52" t="s">
        <v>106</v>
      </c>
      <c r="C629" s="52" t="s">
        <v>115</v>
      </c>
      <c r="D629" s="52">
        <v>31102</v>
      </c>
      <c r="E629" s="52">
        <v>23924</v>
      </c>
      <c r="F629" s="52">
        <v>12</v>
      </c>
      <c r="G629" s="52" t="s">
        <v>118</v>
      </c>
      <c r="H629" s="52">
        <v>872925.79999999993</v>
      </c>
      <c r="I629" s="52" t="s">
        <v>91</v>
      </c>
      <c r="J629" s="52" t="s">
        <v>71</v>
      </c>
      <c r="K629" s="52">
        <v>73.3</v>
      </c>
      <c r="L629" s="52">
        <v>3.3000000000000003E-5</v>
      </c>
      <c r="M629" s="52">
        <v>1</v>
      </c>
      <c r="N629" s="52"/>
      <c r="O629" s="52">
        <v>0</v>
      </c>
      <c r="P629" s="52">
        <v>0</v>
      </c>
      <c r="Q629" s="52">
        <v>21</v>
      </c>
      <c r="R629" s="52"/>
      <c r="S629" s="52">
        <v>0</v>
      </c>
      <c r="T629" s="52">
        <v>0</v>
      </c>
      <c r="U629" s="52">
        <v>310</v>
      </c>
      <c r="V629" s="52">
        <f t="shared" si="19"/>
        <v>2111.52021762</v>
      </c>
      <c r="W629" s="52">
        <f t="shared" si="20"/>
        <v>2111.52021762</v>
      </c>
      <c r="X629" s="52">
        <v>0</v>
      </c>
      <c r="Y629" s="52">
        <v>0</v>
      </c>
    </row>
    <row r="630" spans="1:25" x14ac:dyDescent="0.25">
      <c r="A630" s="52">
        <v>2008</v>
      </c>
      <c r="B630" s="52" t="s">
        <v>106</v>
      </c>
      <c r="C630" s="52" t="s">
        <v>115</v>
      </c>
      <c r="D630" s="52">
        <v>31102</v>
      </c>
      <c r="E630" s="52">
        <v>23924</v>
      </c>
      <c r="F630" s="52">
        <v>12</v>
      </c>
      <c r="G630" s="52" t="s">
        <v>118</v>
      </c>
      <c r="H630" s="52">
        <v>216981</v>
      </c>
      <c r="I630" s="52" t="s">
        <v>91</v>
      </c>
      <c r="J630" s="52" t="s">
        <v>71</v>
      </c>
      <c r="K630" s="52">
        <v>73.3</v>
      </c>
      <c r="L630" s="52">
        <v>3.3000000000000003E-5</v>
      </c>
      <c r="M630" s="52">
        <v>1</v>
      </c>
      <c r="N630" s="52"/>
      <c r="O630" s="52">
        <v>0</v>
      </c>
      <c r="P630" s="52">
        <v>0</v>
      </c>
      <c r="Q630" s="52">
        <v>21</v>
      </c>
      <c r="R630" s="52"/>
      <c r="S630" s="52">
        <v>0</v>
      </c>
      <c r="T630" s="52">
        <v>0</v>
      </c>
      <c r="U630" s="52">
        <v>310</v>
      </c>
      <c r="V630" s="52">
        <f t="shared" si="19"/>
        <v>524.85534089999999</v>
      </c>
      <c r="W630" s="52">
        <f t="shared" si="20"/>
        <v>524.85534089999999</v>
      </c>
      <c r="X630" s="52">
        <v>0</v>
      </c>
      <c r="Y630" s="52">
        <v>0</v>
      </c>
    </row>
    <row r="631" spans="1:25" x14ac:dyDescent="0.25">
      <c r="A631" s="52">
        <v>2008</v>
      </c>
      <c r="B631" s="52" t="s">
        <v>106</v>
      </c>
      <c r="C631" s="52" t="s">
        <v>115</v>
      </c>
      <c r="D631" s="52">
        <v>31102</v>
      </c>
      <c r="E631" s="52">
        <v>23924</v>
      </c>
      <c r="F631" s="52">
        <v>12</v>
      </c>
      <c r="G631" s="52" t="s">
        <v>118</v>
      </c>
      <c r="H631" s="52">
        <v>251515</v>
      </c>
      <c r="I631" s="52" t="s">
        <v>91</v>
      </c>
      <c r="J631" s="52" t="s">
        <v>71</v>
      </c>
      <c r="K631" s="52">
        <v>73.3</v>
      </c>
      <c r="L631" s="52">
        <v>3.3000000000000003E-5</v>
      </c>
      <c r="M631" s="52">
        <v>1</v>
      </c>
      <c r="N631" s="52"/>
      <c r="O631" s="52">
        <v>0</v>
      </c>
      <c r="P631" s="52">
        <v>0</v>
      </c>
      <c r="Q631" s="52">
        <v>21</v>
      </c>
      <c r="R631" s="52"/>
      <c r="S631" s="52">
        <v>0</v>
      </c>
      <c r="T631" s="52">
        <v>0</v>
      </c>
      <c r="U631" s="52">
        <v>310</v>
      </c>
      <c r="V631" s="52">
        <f t="shared" si="19"/>
        <v>608.38963350000006</v>
      </c>
      <c r="W631" s="52">
        <f t="shared" si="20"/>
        <v>608.38963350000006</v>
      </c>
      <c r="X631" s="52">
        <v>0</v>
      </c>
      <c r="Y631" s="52">
        <v>0</v>
      </c>
    </row>
    <row r="632" spans="1:25" x14ac:dyDescent="0.25">
      <c r="A632" s="52">
        <v>2008</v>
      </c>
      <c r="B632" s="52" t="s">
        <v>106</v>
      </c>
      <c r="C632" s="52" t="s">
        <v>115</v>
      </c>
      <c r="D632" s="52">
        <v>31102</v>
      </c>
      <c r="E632" s="52">
        <v>23924</v>
      </c>
      <c r="F632" s="52">
        <v>12</v>
      </c>
      <c r="G632" s="52" t="s">
        <v>118</v>
      </c>
      <c r="H632" s="52">
        <v>2418570</v>
      </c>
      <c r="I632" s="52" t="s">
        <v>91</v>
      </c>
      <c r="J632" s="52" t="s">
        <v>71</v>
      </c>
      <c r="K632" s="52">
        <v>73.3</v>
      </c>
      <c r="L632" s="52">
        <v>3.3000000000000003E-5</v>
      </c>
      <c r="M632" s="52">
        <v>1</v>
      </c>
      <c r="N632" s="52"/>
      <c r="O632" s="52">
        <v>0</v>
      </c>
      <c r="P632" s="52">
        <v>0</v>
      </c>
      <c r="Q632" s="52">
        <v>21</v>
      </c>
      <c r="R632" s="52"/>
      <c r="S632" s="52">
        <v>0</v>
      </c>
      <c r="T632" s="52">
        <v>0</v>
      </c>
      <c r="U632" s="52">
        <v>310</v>
      </c>
      <c r="V632" s="52">
        <f t="shared" si="19"/>
        <v>5850.2789730000004</v>
      </c>
      <c r="W632" s="52">
        <f t="shared" si="20"/>
        <v>5850.2789730000004</v>
      </c>
      <c r="X632" s="52">
        <v>0</v>
      </c>
      <c r="Y632" s="52">
        <v>0</v>
      </c>
    </row>
    <row r="633" spans="1:25" x14ac:dyDescent="0.25">
      <c r="A633" s="52">
        <v>2008</v>
      </c>
      <c r="B633" s="52" t="s">
        <v>106</v>
      </c>
      <c r="C633" s="52" t="s">
        <v>115</v>
      </c>
      <c r="D633" s="52">
        <v>31102</v>
      </c>
      <c r="E633" s="52">
        <v>23924</v>
      </c>
      <c r="F633" s="52">
        <v>12</v>
      </c>
      <c r="G633" s="52" t="s">
        <v>118</v>
      </c>
      <c r="H633" s="52">
        <v>71019</v>
      </c>
      <c r="I633" s="52" t="s">
        <v>91</v>
      </c>
      <c r="J633" s="52" t="s">
        <v>71</v>
      </c>
      <c r="K633" s="52">
        <v>73.3</v>
      </c>
      <c r="L633" s="52">
        <v>3.3000000000000003E-5</v>
      </c>
      <c r="M633" s="52">
        <v>1</v>
      </c>
      <c r="N633" s="52"/>
      <c r="O633" s="52">
        <v>0</v>
      </c>
      <c r="P633" s="52">
        <v>0</v>
      </c>
      <c r="Q633" s="52">
        <v>21</v>
      </c>
      <c r="R633" s="52"/>
      <c r="S633" s="52">
        <v>0</v>
      </c>
      <c r="T633" s="52">
        <v>0</v>
      </c>
      <c r="U633" s="52">
        <v>310</v>
      </c>
      <c r="V633" s="52">
        <f t="shared" si="19"/>
        <v>171.78785910000002</v>
      </c>
      <c r="W633" s="52">
        <f t="shared" si="20"/>
        <v>171.78785910000002</v>
      </c>
      <c r="X633" s="52">
        <v>0</v>
      </c>
      <c r="Y633" s="52">
        <v>0</v>
      </c>
    </row>
    <row r="634" spans="1:25" x14ac:dyDescent="0.25">
      <c r="A634" s="52">
        <v>2008</v>
      </c>
      <c r="B634" s="52" t="s">
        <v>106</v>
      </c>
      <c r="C634" s="52" t="s">
        <v>115</v>
      </c>
      <c r="D634" s="52">
        <v>31102</v>
      </c>
      <c r="E634" s="52">
        <v>23924</v>
      </c>
      <c r="F634" s="52">
        <v>12</v>
      </c>
      <c r="G634" s="52" t="s">
        <v>118</v>
      </c>
      <c r="H634" s="52">
        <v>76310</v>
      </c>
      <c r="I634" s="52" t="s">
        <v>91</v>
      </c>
      <c r="J634" s="52" t="s">
        <v>71</v>
      </c>
      <c r="K634" s="52">
        <v>73.3</v>
      </c>
      <c r="L634" s="52">
        <v>3.3000000000000003E-5</v>
      </c>
      <c r="M634" s="52">
        <v>1</v>
      </c>
      <c r="N634" s="52"/>
      <c r="O634" s="52">
        <v>0</v>
      </c>
      <c r="P634" s="52">
        <v>0</v>
      </c>
      <c r="Q634" s="52">
        <v>21</v>
      </c>
      <c r="R634" s="52"/>
      <c r="S634" s="52">
        <v>0</v>
      </c>
      <c r="T634" s="52">
        <v>0</v>
      </c>
      <c r="U634" s="52">
        <v>310</v>
      </c>
      <c r="V634" s="52">
        <f t="shared" si="19"/>
        <v>184.58625900000001</v>
      </c>
      <c r="W634" s="52">
        <f t="shared" si="20"/>
        <v>184.58625900000001</v>
      </c>
      <c r="X634" s="52">
        <v>0</v>
      </c>
      <c r="Y634" s="52">
        <v>0</v>
      </c>
    </row>
    <row r="635" spans="1:25" x14ac:dyDescent="0.25">
      <c r="A635" s="52">
        <v>2008</v>
      </c>
      <c r="B635" s="52" t="s">
        <v>106</v>
      </c>
      <c r="C635" s="52" t="s">
        <v>115</v>
      </c>
      <c r="D635" s="52">
        <v>31102</v>
      </c>
      <c r="E635" s="52">
        <v>23924</v>
      </c>
      <c r="F635" s="52">
        <v>12</v>
      </c>
      <c r="G635" s="52" t="s">
        <v>118</v>
      </c>
      <c r="H635" s="52">
        <v>1268774</v>
      </c>
      <c r="I635" s="52" t="s">
        <v>91</v>
      </c>
      <c r="J635" s="52" t="s">
        <v>71</v>
      </c>
      <c r="K635" s="52">
        <v>73.3</v>
      </c>
      <c r="L635" s="52">
        <v>3.3000000000000003E-5</v>
      </c>
      <c r="M635" s="52">
        <v>1</v>
      </c>
      <c r="N635" s="52"/>
      <c r="O635" s="52">
        <v>0</v>
      </c>
      <c r="P635" s="52">
        <v>0</v>
      </c>
      <c r="Q635" s="52">
        <v>21</v>
      </c>
      <c r="R635" s="52"/>
      <c r="S635" s="52">
        <v>0</v>
      </c>
      <c r="T635" s="52">
        <v>0</v>
      </c>
      <c r="U635" s="52">
        <v>310</v>
      </c>
      <c r="V635" s="52">
        <f t="shared" si="19"/>
        <v>3069.0374286000001</v>
      </c>
      <c r="W635" s="52">
        <f t="shared" si="20"/>
        <v>3069.0374286000001</v>
      </c>
      <c r="X635" s="52">
        <v>0</v>
      </c>
      <c r="Y635" s="52">
        <v>0</v>
      </c>
    </row>
    <row r="636" spans="1:25" x14ac:dyDescent="0.25">
      <c r="A636" s="52">
        <v>2008</v>
      </c>
      <c r="B636" s="52" t="s">
        <v>106</v>
      </c>
      <c r="C636" s="52" t="s">
        <v>115</v>
      </c>
      <c r="D636" s="52">
        <v>31102</v>
      </c>
      <c r="E636" s="52">
        <v>23924</v>
      </c>
      <c r="F636" s="52">
        <v>12</v>
      </c>
      <c r="G636" s="52" t="s">
        <v>118</v>
      </c>
      <c r="H636" s="52">
        <v>3886</v>
      </c>
      <c r="I636" s="52" t="s">
        <v>91</v>
      </c>
      <c r="J636" s="52" t="s">
        <v>71</v>
      </c>
      <c r="K636" s="52">
        <v>73.3</v>
      </c>
      <c r="L636" s="52">
        <v>3.3000000000000003E-5</v>
      </c>
      <c r="M636" s="52">
        <v>1</v>
      </c>
      <c r="N636" s="52"/>
      <c r="O636" s="52">
        <v>0</v>
      </c>
      <c r="P636" s="52">
        <v>0</v>
      </c>
      <c r="Q636" s="52">
        <v>21</v>
      </c>
      <c r="R636" s="52"/>
      <c r="S636" s="52">
        <v>0</v>
      </c>
      <c r="T636" s="52">
        <v>0</v>
      </c>
      <c r="U636" s="52">
        <v>310</v>
      </c>
      <c r="V636" s="52">
        <f t="shared" si="19"/>
        <v>9.3998454000000002</v>
      </c>
      <c r="W636" s="52">
        <f t="shared" si="20"/>
        <v>9.3998454000000002</v>
      </c>
      <c r="X636" s="52">
        <v>0</v>
      </c>
      <c r="Y636" s="52">
        <v>0</v>
      </c>
    </row>
    <row r="637" spans="1:25" x14ac:dyDescent="0.25">
      <c r="A637" s="52">
        <v>2008</v>
      </c>
      <c r="B637" s="52" t="s">
        <v>106</v>
      </c>
      <c r="C637" s="52" t="s">
        <v>115</v>
      </c>
      <c r="D637" s="52">
        <v>31102</v>
      </c>
      <c r="E637" s="52">
        <v>23924</v>
      </c>
      <c r="F637" s="52">
        <v>12</v>
      </c>
      <c r="G637" s="52" t="s">
        <v>118</v>
      </c>
      <c r="H637" s="52">
        <v>3087513</v>
      </c>
      <c r="I637" s="52" t="s">
        <v>91</v>
      </c>
      <c r="J637" s="52" t="s">
        <v>71</v>
      </c>
      <c r="K637" s="52">
        <v>73.3</v>
      </c>
      <c r="L637" s="52">
        <v>3.3000000000000003E-5</v>
      </c>
      <c r="M637" s="52">
        <v>1</v>
      </c>
      <c r="N637" s="52"/>
      <c r="O637" s="52">
        <v>0</v>
      </c>
      <c r="P637" s="52">
        <v>0</v>
      </c>
      <c r="Q637" s="52">
        <v>21</v>
      </c>
      <c r="R637" s="52"/>
      <c r="S637" s="52">
        <v>0</v>
      </c>
      <c r="T637" s="52">
        <v>0</v>
      </c>
      <c r="U637" s="52">
        <v>310</v>
      </c>
      <c r="V637" s="52">
        <f t="shared" si="19"/>
        <v>7468.3851957000006</v>
      </c>
      <c r="W637" s="52">
        <f t="shared" si="20"/>
        <v>7468.3851957000006</v>
      </c>
      <c r="X637" s="52">
        <v>0</v>
      </c>
      <c r="Y637" s="52">
        <v>0</v>
      </c>
    </row>
    <row r="638" spans="1:25" x14ac:dyDescent="0.25">
      <c r="A638" s="52">
        <v>2008</v>
      </c>
      <c r="B638" s="52" t="s">
        <v>106</v>
      </c>
      <c r="C638" s="52" t="s">
        <v>115</v>
      </c>
      <c r="D638" s="52">
        <v>31102</v>
      </c>
      <c r="E638" s="52">
        <v>23924</v>
      </c>
      <c r="F638" s="52">
        <v>12</v>
      </c>
      <c r="G638" s="52" t="s">
        <v>118</v>
      </c>
      <c r="H638" s="52">
        <v>517.70220000000006</v>
      </c>
      <c r="I638" s="52" t="s">
        <v>91</v>
      </c>
      <c r="J638" s="52" t="s">
        <v>71</v>
      </c>
      <c r="K638" s="52">
        <v>73.3</v>
      </c>
      <c r="L638" s="52">
        <v>3.3000000000000003E-5</v>
      </c>
      <c r="M638" s="52">
        <v>1</v>
      </c>
      <c r="N638" s="52"/>
      <c r="O638" s="52">
        <v>0</v>
      </c>
      <c r="P638" s="52">
        <v>0</v>
      </c>
      <c r="Q638" s="52">
        <v>21</v>
      </c>
      <c r="R638" s="52"/>
      <c r="S638" s="52">
        <v>0</v>
      </c>
      <c r="T638" s="52">
        <v>0</v>
      </c>
      <c r="U638" s="52">
        <v>310</v>
      </c>
      <c r="V638" s="52">
        <f t="shared" si="19"/>
        <v>1.2522698515800001</v>
      </c>
      <c r="W638" s="52">
        <f t="shared" si="20"/>
        <v>1.2522698515800001</v>
      </c>
      <c r="X638" s="52">
        <v>0</v>
      </c>
      <c r="Y638" s="52">
        <v>0</v>
      </c>
    </row>
    <row r="639" spans="1:25" x14ac:dyDescent="0.25">
      <c r="A639" s="52">
        <v>2008</v>
      </c>
      <c r="B639" s="52" t="s">
        <v>106</v>
      </c>
      <c r="C639" s="52" t="s">
        <v>115</v>
      </c>
      <c r="D639" s="52">
        <v>31102</v>
      </c>
      <c r="E639" s="52">
        <v>23924</v>
      </c>
      <c r="F639" s="52">
        <v>12</v>
      </c>
      <c r="G639" s="52" t="s">
        <v>118</v>
      </c>
      <c r="H639" s="52">
        <v>143080</v>
      </c>
      <c r="I639" s="52" t="s">
        <v>91</v>
      </c>
      <c r="J639" s="52" t="s">
        <v>71</v>
      </c>
      <c r="K639" s="52">
        <v>73.3</v>
      </c>
      <c r="L639" s="52">
        <v>3.3000000000000003E-5</v>
      </c>
      <c r="M639" s="52">
        <v>1</v>
      </c>
      <c r="N639" s="52"/>
      <c r="O639" s="52">
        <v>0</v>
      </c>
      <c r="P639" s="52">
        <v>0</v>
      </c>
      <c r="Q639" s="52">
        <v>21</v>
      </c>
      <c r="R639" s="52"/>
      <c r="S639" s="52">
        <v>0</v>
      </c>
      <c r="T639" s="52">
        <v>0</v>
      </c>
      <c r="U639" s="52">
        <v>310</v>
      </c>
      <c r="V639" s="52">
        <f t="shared" si="19"/>
        <v>346.09621200000004</v>
      </c>
      <c r="W639" s="52">
        <f t="shared" si="20"/>
        <v>346.09621200000004</v>
      </c>
      <c r="X639" s="52">
        <v>0</v>
      </c>
      <c r="Y639" s="52">
        <v>0</v>
      </c>
    </row>
    <row r="640" spans="1:25" x14ac:dyDescent="0.25">
      <c r="A640" s="52">
        <v>2008</v>
      </c>
      <c r="B640" s="52" t="s">
        <v>106</v>
      </c>
      <c r="C640" s="52" t="s">
        <v>115</v>
      </c>
      <c r="D640" s="52">
        <v>31102</v>
      </c>
      <c r="E640" s="52">
        <v>23924</v>
      </c>
      <c r="F640" s="52">
        <v>12</v>
      </c>
      <c r="G640" s="52" t="s">
        <v>118</v>
      </c>
      <c r="H640" s="52">
        <v>479335</v>
      </c>
      <c r="I640" s="52" t="s">
        <v>91</v>
      </c>
      <c r="J640" s="52" t="s">
        <v>71</v>
      </c>
      <c r="K640" s="52">
        <v>73.3</v>
      </c>
      <c r="L640" s="52">
        <v>3.3000000000000003E-5</v>
      </c>
      <c r="M640" s="52">
        <v>1</v>
      </c>
      <c r="N640" s="52"/>
      <c r="O640" s="52">
        <v>0</v>
      </c>
      <c r="P640" s="52">
        <v>0</v>
      </c>
      <c r="Q640" s="52">
        <v>21</v>
      </c>
      <c r="R640" s="52"/>
      <c r="S640" s="52">
        <v>0</v>
      </c>
      <c r="T640" s="52">
        <v>0</v>
      </c>
      <c r="U640" s="52">
        <v>310</v>
      </c>
      <c r="V640" s="52">
        <f t="shared" si="19"/>
        <v>1159.4634315000001</v>
      </c>
      <c r="W640" s="52">
        <f t="shared" si="20"/>
        <v>1159.4634315000001</v>
      </c>
      <c r="X640" s="52">
        <v>0</v>
      </c>
      <c r="Y640" s="52">
        <v>0</v>
      </c>
    </row>
    <row r="641" spans="1:25" x14ac:dyDescent="0.25">
      <c r="A641" s="52">
        <v>2008</v>
      </c>
      <c r="B641" s="52" t="s">
        <v>106</v>
      </c>
      <c r="C641" s="52" t="s">
        <v>115</v>
      </c>
      <c r="D641" s="52">
        <v>31102</v>
      </c>
      <c r="E641" s="52">
        <v>23924</v>
      </c>
      <c r="F641" s="52">
        <v>12</v>
      </c>
      <c r="G641" s="52" t="s">
        <v>118</v>
      </c>
      <c r="H641" s="52">
        <v>22690</v>
      </c>
      <c r="I641" s="52" t="s">
        <v>91</v>
      </c>
      <c r="J641" s="52" t="s">
        <v>71</v>
      </c>
      <c r="K641" s="52">
        <v>73.3</v>
      </c>
      <c r="L641" s="52">
        <v>3.3000000000000003E-5</v>
      </c>
      <c r="M641" s="52">
        <v>1</v>
      </c>
      <c r="N641" s="52"/>
      <c r="O641" s="52">
        <v>0</v>
      </c>
      <c r="P641" s="52">
        <v>0</v>
      </c>
      <c r="Q641" s="52">
        <v>21</v>
      </c>
      <c r="R641" s="52"/>
      <c r="S641" s="52">
        <v>0</v>
      </c>
      <c r="T641" s="52">
        <v>0</v>
      </c>
      <c r="U641" s="52">
        <v>310</v>
      </c>
      <c r="V641" s="52">
        <f t="shared" si="19"/>
        <v>54.884841000000002</v>
      </c>
      <c r="W641" s="52">
        <f t="shared" si="20"/>
        <v>54.884841000000002</v>
      </c>
      <c r="X641" s="52">
        <v>0</v>
      </c>
      <c r="Y641" s="52">
        <v>0</v>
      </c>
    </row>
    <row r="642" spans="1:25" x14ac:dyDescent="0.25">
      <c r="A642" s="52">
        <v>2008</v>
      </c>
      <c r="B642" s="52" t="s">
        <v>106</v>
      </c>
      <c r="C642" s="52" t="s">
        <v>115</v>
      </c>
      <c r="D642" s="52">
        <v>31102</v>
      </c>
      <c r="E642" s="52">
        <v>23924</v>
      </c>
      <c r="F642" s="52">
        <v>12</v>
      </c>
      <c r="G642" s="52" t="s">
        <v>118</v>
      </c>
      <c r="H642" s="52">
        <v>362913</v>
      </c>
      <c r="I642" s="52" t="s">
        <v>91</v>
      </c>
      <c r="J642" s="52" t="s">
        <v>71</v>
      </c>
      <c r="K642" s="52">
        <v>73.3</v>
      </c>
      <c r="L642" s="52">
        <v>3.3000000000000003E-5</v>
      </c>
      <c r="M642" s="52">
        <v>1</v>
      </c>
      <c r="N642" s="52"/>
      <c r="O642" s="52">
        <v>0</v>
      </c>
      <c r="P642" s="52">
        <v>0</v>
      </c>
      <c r="Q642" s="52">
        <v>21</v>
      </c>
      <c r="R642" s="52"/>
      <c r="S642" s="52">
        <v>0</v>
      </c>
      <c r="T642" s="52">
        <v>0</v>
      </c>
      <c r="U642" s="52">
        <v>310</v>
      </c>
      <c r="V642" s="52">
        <f t="shared" si="19"/>
        <v>877.85025570000005</v>
      </c>
      <c r="W642" s="52">
        <f t="shared" si="20"/>
        <v>877.85025570000005</v>
      </c>
      <c r="X642" s="52">
        <v>0</v>
      </c>
      <c r="Y642" s="52">
        <v>0</v>
      </c>
    </row>
    <row r="643" spans="1:25" x14ac:dyDescent="0.25">
      <c r="A643" s="52">
        <v>2008</v>
      </c>
      <c r="B643" s="52" t="s">
        <v>106</v>
      </c>
      <c r="C643" s="52" t="s">
        <v>115</v>
      </c>
      <c r="D643" s="52">
        <v>31102</v>
      </c>
      <c r="E643" s="52">
        <v>23924</v>
      </c>
      <c r="F643" s="52">
        <v>12</v>
      </c>
      <c r="G643" s="52" t="s">
        <v>118</v>
      </c>
      <c r="H643" s="52">
        <v>70433.109599999996</v>
      </c>
      <c r="I643" s="52" t="s">
        <v>91</v>
      </c>
      <c r="J643" s="52" t="s">
        <v>71</v>
      </c>
      <c r="K643" s="52">
        <v>73.3</v>
      </c>
      <c r="L643" s="52">
        <v>3.3000000000000003E-5</v>
      </c>
      <c r="M643" s="52">
        <v>1</v>
      </c>
      <c r="N643" s="52"/>
      <c r="O643" s="52">
        <v>0</v>
      </c>
      <c r="P643" s="52">
        <v>0</v>
      </c>
      <c r="Q643" s="52">
        <v>21</v>
      </c>
      <c r="R643" s="52"/>
      <c r="S643" s="52">
        <v>0</v>
      </c>
      <c r="T643" s="52">
        <v>0</v>
      </c>
      <c r="U643" s="52">
        <v>310</v>
      </c>
      <c r="V643" s="52">
        <f t="shared" ref="V643:V706" si="21">IF(F643=9,((H643*K643*L643*M643)+(H643*O643*P643*Q643)+(H643*S643*T643*U643))/1000, (H643*K643*L643*M643)+(H643*O643*P643*Q643)+(H643*S643*T643*U643))</f>
        <v>170.37064881143999</v>
      </c>
      <c r="W643" s="52">
        <f t="shared" ref="W643:W706" si="22">(V643-((O643*H643*P643*Q643)+(S643*H643*T643*U643)))/M643</f>
        <v>170.37064881143999</v>
      </c>
      <c r="X643" s="52">
        <v>0</v>
      </c>
      <c r="Y643" s="52">
        <v>0</v>
      </c>
    </row>
    <row r="644" spans="1:25" x14ac:dyDescent="0.25">
      <c r="A644" s="52">
        <v>2008</v>
      </c>
      <c r="B644" s="52" t="s">
        <v>106</v>
      </c>
      <c r="C644" s="52" t="s">
        <v>115</v>
      </c>
      <c r="D644" s="52">
        <v>31102</v>
      </c>
      <c r="E644" s="52">
        <v>23924</v>
      </c>
      <c r="F644" s="52">
        <v>12</v>
      </c>
      <c r="G644" s="52" t="s">
        <v>118</v>
      </c>
      <c r="H644" s="52">
        <v>6543938</v>
      </c>
      <c r="I644" s="52" t="s">
        <v>91</v>
      </c>
      <c r="J644" s="52" t="s">
        <v>71</v>
      </c>
      <c r="K644" s="52">
        <v>73.3</v>
      </c>
      <c r="L644" s="52">
        <v>3.3000000000000003E-5</v>
      </c>
      <c r="M644" s="52">
        <v>1</v>
      </c>
      <c r="N644" s="52"/>
      <c r="O644" s="52">
        <v>0</v>
      </c>
      <c r="P644" s="52">
        <v>0</v>
      </c>
      <c r="Q644" s="52">
        <v>21</v>
      </c>
      <c r="R644" s="52"/>
      <c r="S644" s="52">
        <v>0</v>
      </c>
      <c r="T644" s="52">
        <v>0</v>
      </c>
      <c r="U644" s="52">
        <v>310</v>
      </c>
      <c r="V644" s="52">
        <f t="shared" si="21"/>
        <v>15829.131628200001</v>
      </c>
      <c r="W644" s="52">
        <f t="shared" si="22"/>
        <v>15829.131628200001</v>
      </c>
      <c r="X644" s="52">
        <v>0</v>
      </c>
      <c r="Y644" s="52">
        <v>0</v>
      </c>
    </row>
    <row r="645" spans="1:25" x14ac:dyDescent="0.25">
      <c r="A645" s="52">
        <v>2008</v>
      </c>
      <c r="B645" s="52" t="s">
        <v>106</v>
      </c>
      <c r="C645" s="52" t="s">
        <v>115</v>
      </c>
      <c r="D645" s="52">
        <v>31102</v>
      </c>
      <c r="E645" s="52">
        <v>23924</v>
      </c>
      <c r="F645" s="52">
        <v>12</v>
      </c>
      <c r="G645" s="52" t="s">
        <v>118</v>
      </c>
      <c r="H645" s="52">
        <v>39770</v>
      </c>
      <c r="I645" s="52" t="s">
        <v>91</v>
      </c>
      <c r="J645" s="52" t="s">
        <v>71</v>
      </c>
      <c r="K645" s="52">
        <v>73.3</v>
      </c>
      <c r="L645" s="52">
        <v>3.3000000000000003E-5</v>
      </c>
      <c r="M645" s="52">
        <v>1</v>
      </c>
      <c r="N645" s="52"/>
      <c r="O645" s="52">
        <v>0</v>
      </c>
      <c r="P645" s="52">
        <v>0</v>
      </c>
      <c r="Q645" s="52">
        <v>21</v>
      </c>
      <c r="R645" s="52"/>
      <c r="S645" s="52">
        <v>0</v>
      </c>
      <c r="T645" s="52">
        <v>0</v>
      </c>
      <c r="U645" s="52">
        <v>310</v>
      </c>
      <c r="V645" s="52">
        <f t="shared" si="21"/>
        <v>96.199653000000012</v>
      </c>
      <c r="W645" s="52">
        <f t="shared" si="22"/>
        <v>96.199653000000012</v>
      </c>
      <c r="X645" s="52">
        <v>0</v>
      </c>
      <c r="Y645" s="52">
        <v>0</v>
      </c>
    </row>
    <row r="646" spans="1:25" x14ac:dyDescent="0.25">
      <c r="A646" s="52">
        <v>2008</v>
      </c>
      <c r="B646" s="52" t="s">
        <v>106</v>
      </c>
      <c r="C646" s="52" t="s">
        <v>115</v>
      </c>
      <c r="D646" s="52">
        <v>31102</v>
      </c>
      <c r="E646" s="52">
        <v>23924</v>
      </c>
      <c r="F646" s="52">
        <v>12</v>
      </c>
      <c r="G646" s="52" t="s">
        <v>118</v>
      </c>
      <c r="H646" s="52">
        <v>127750</v>
      </c>
      <c r="I646" s="52" t="s">
        <v>91</v>
      </c>
      <c r="J646" s="52" t="s">
        <v>71</v>
      </c>
      <c r="K646" s="52">
        <v>73.3</v>
      </c>
      <c r="L646" s="52">
        <v>3.3000000000000003E-5</v>
      </c>
      <c r="M646" s="52">
        <v>1</v>
      </c>
      <c r="N646" s="52"/>
      <c r="O646" s="52">
        <v>0</v>
      </c>
      <c r="P646" s="52">
        <v>0</v>
      </c>
      <c r="Q646" s="52">
        <v>21</v>
      </c>
      <c r="R646" s="52"/>
      <c r="S646" s="52">
        <v>0</v>
      </c>
      <c r="T646" s="52">
        <v>0</v>
      </c>
      <c r="U646" s="52">
        <v>310</v>
      </c>
      <c r="V646" s="52">
        <f t="shared" si="21"/>
        <v>309.014475</v>
      </c>
      <c r="W646" s="52">
        <f t="shared" si="22"/>
        <v>309.014475</v>
      </c>
      <c r="X646" s="52">
        <v>0</v>
      </c>
      <c r="Y646" s="52">
        <v>0</v>
      </c>
    </row>
    <row r="647" spans="1:25" x14ac:dyDescent="0.25">
      <c r="A647" s="52">
        <v>2008</v>
      </c>
      <c r="B647" s="52" t="s">
        <v>106</v>
      </c>
      <c r="C647" s="52" t="s">
        <v>115</v>
      </c>
      <c r="D647" s="52">
        <v>31102</v>
      </c>
      <c r="E647" s="52">
        <v>23924</v>
      </c>
      <c r="F647" s="52">
        <v>12</v>
      </c>
      <c r="G647" s="52" t="s">
        <v>118</v>
      </c>
      <c r="H647" s="52">
        <v>261496</v>
      </c>
      <c r="I647" s="52" t="s">
        <v>91</v>
      </c>
      <c r="J647" s="52" t="s">
        <v>71</v>
      </c>
      <c r="K647" s="52">
        <v>73.3</v>
      </c>
      <c r="L647" s="52">
        <v>3.3000000000000003E-5</v>
      </c>
      <c r="M647" s="52">
        <v>1</v>
      </c>
      <c r="N647" s="52"/>
      <c r="O647" s="52">
        <v>0</v>
      </c>
      <c r="P647" s="52">
        <v>0</v>
      </c>
      <c r="Q647" s="52">
        <v>21</v>
      </c>
      <c r="R647" s="52"/>
      <c r="S647" s="52">
        <v>0</v>
      </c>
      <c r="T647" s="52">
        <v>0</v>
      </c>
      <c r="U647" s="52">
        <v>310</v>
      </c>
      <c r="V647" s="52">
        <f t="shared" si="21"/>
        <v>632.53267440000002</v>
      </c>
      <c r="W647" s="52">
        <f t="shared" si="22"/>
        <v>632.53267440000002</v>
      </c>
      <c r="X647" s="52">
        <v>0</v>
      </c>
      <c r="Y647" s="52">
        <v>0</v>
      </c>
    </row>
    <row r="648" spans="1:25" x14ac:dyDescent="0.25">
      <c r="A648" s="52">
        <v>2008</v>
      </c>
      <c r="B648" s="52" t="s">
        <v>106</v>
      </c>
      <c r="C648" s="52" t="s">
        <v>115</v>
      </c>
      <c r="D648" s="52">
        <v>31102</v>
      </c>
      <c r="E648" s="52">
        <v>23924</v>
      </c>
      <c r="F648" s="52">
        <v>12</v>
      </c>
      <c r="G648" s="52" t="s">
        <v>118</v>
      </c>
      <c r="H648" s="52">
        <v>983902.80699999991</v>
      </c>
      <c r="I648" s="52" t="s">
        <v>91</v>
      </c>
      <c r="J648" s="52" t="s">
        <v>71</v>
      </c>
      <c r="K648" s="52">
        <v>73.3</v>
      </c>
      <c r="L648" s="52">
        <v>3.3000000000000003E-5</v>
      </c>
      <c r="M648" s="52">
        <v>1</v>
      </c>
      <c r="N648" s="52"/>
      <c r="O648" s="52">
        <v>0</v>
      </c>
      <c r="P648" s="52">
        <v>0</v>
      </c>
      <c r="Q648" s="52">
        <v>21</v>
      </c>
      <c r="R648" s="52"/>
      <c r="S648" s="52">
        <v>0</v>
      </c>
      <c r="T648" s="52">
        <v>0</v>
      </c>
      <c r="U648" s="52">
        <v>310</v>
      </c>
      <c r="V648" s="52">
        <f t="shared" si="21"/>
        <v>2379.9624998523</v>
      </c>
      <c r="W648" s="52">
        <f t="shared" si="22"/>
        <v>2379.9624998523</v>
      </c>
      <c r="X648" s="52">
        <v>0</v>
      </c>
      <c r="Y648" s="52">
        <v>0</v>
      </c>
    </row>
    <row r="649" spans="1:25" x14ac:dyDescent="0.25">
      <c r="A649" s="52">
        <v>2008</v>
      </c>
      <c r="B649" s="52" t="s">
        <v>106</v>
      </c>
      <c r="C649" s="52" t="s">
        <v>115</v>
      </c>
      <c r="D649" s="52">
        <v>31102</v>
      </c>
      <c r="E649" s="52">
        <v>23924</v>
      </c>
      <c r="F649" s="52">
        <v>12</v>
      </c>
      <c r="G649" s="52" t="s">
        <v>118</v>
      </c>
      <c r="H649" s="52">
        <v>5391000</v>
      </c>
      <c r="I649" s="52" t="s">
        <v>91</v>
      </c>
      <c r="J649" s="52" t="s">
        <v>71</v>
      </c>
      <c r="K649" s="52">
        <v>73.3</v>
      </c>
      <c r="L649" s="52">
        <v>3.3000000000000003E-5</v>
      </c>
      <c r="M649" s="52">
        <v>1</v>
      </c>
      <c r="N649" s="52"/>
      <c r="O649" s="52">
        <v>0</v>
      </c>
      <c r="P649" s="52">
        <v>0</v>
      </c>
      <c r="Q649" s="52">
        <v>21</v>
      </c>
      <c r="R649" s="52"/>
      <c r="S649" s="52">
        <v>0</v>
      </c>
      <c r="T649" s="52">
        <v>0</v>
      </c>
      <c r="U649" s="52">
        <v>310</v>
      </c>
      <c r="V649" s="52">
        <f t="shared" si="21"/>
        <v>13040.289900000002</v>
      </c>
      <c r="W649" s="52">
        <f t="shared" si="22"/>
        <v>13040.289900000002</v>
      </c>
      <c r="X649" s="52">
        <v>0</v>
      </c>
      <c r="Y649" s="52">
        <v>0</v>
      </c>
    </row>
    <row r="650" spans="1:25" x14ac:dyDescent="0.25">
      <c r="A650" s="52">
        <v>2008</v>
      </c>
      <c r="B650" s="52" t="s">
        <v>106</v>
      </c>
      <c r="C650" s="52" t="s">
        <v>115</v>
      </c>
      <c r="D650" s="52">
        <v>31102</v>
      </c>
      <c r="E650" s="52">
        <v>23924</v>
      </c>
      <c r="F650" s="52">
        <v>12</v>
      </c>
      <c r="G650" s="52" t="s">
        <v>118</v>
      </c>
      <c r="H650" s="52">
        <v>1189510</v>
      </c>
      <c r="I650" s="52" t="s">
        <v>91</v>
      </c>
      <c r="J650" s="52" t="s">
        <v>71</v>
      </c>
      <c r="K650" s="52">
        <v>73.3</v>
      </c>
      <c r="L650" s="52">
        <v>3.3000000000000003E-5</v>
      </c>
      <c r="M650" s="52">
        <v>1</v>
      </c>
      <c r="N650" s="52"/>
      <c r="O650" s="52">
        <v>0</v>
      </c>
      <c r="P650" s="52">
        <v>0</v>
      </c>
      <c r="Q650" s="52">
        <v>21</v>
      </c>
      <c r="R650" s="52"/>
      <c r="S650" s="52">
        <v>0</v>
      </c>
      <c r="T650" s="52">
        <v>0</v>
      </c>
      <c r="U650" s="52">
        <v>310</v>
      </c>
      <c r="V650" s="52">
        <f t="shared" si="21"/>
        <v>2877.3057390000004</v>
      </c>
      <c r="W650" s="52">
        <f t="shared" si="22"/>
        <v>2877.3057390000004</v>
      </c>
      <c r="X650" s="52">
        <v>0</v>
      </c>
      <c r="Y650" s="52">
        <v>0</v>
      </c>
    </row>
    <row r="651" spans="1:25" x14ac:dyDescent="0.25">
      <c r="A651" s="52">
        <v>2008</v>
      </c>
      <c r="B651" s="52" t="s">
        <v>106</v>
      </c>
      <c r="C651" s="52" t="s">
        <v>115</v>
      </c>
      <c r="D651" s="52">
        <v>31102</v>
      </c>
      <c r="E651" s="52">
        <v>23924</v>
      </c>
      <c r="F651" s="52">
        <v>12</v>
      </c>
      <c r="G651" s="52" t="s">
        <v>118</v>
      </c>
      <c r="H651" s="52">
        <v>2490790.75</v>
      </c>
      <c r="I651" s="52" t="s">
        <v>91</v>
      </c>
      <c r="J651" s="52" t="s">
        <v>71</v>
      </c>
      <c r="K651" s="52">
        <v>73.3</v>
      </c>
      <c r="L651" s="52">
        <v>3.3000000000000003E-5</v>
      </c>
      <c r="M651" s="52">
        <v>1</v>
      </c>
      <c r="N651" s="52"/>
      <c r="O651" s="52">
        <v>0</v>
      </c>
      <c r="P651" s="52">
        <v>0</v>
      </c>
      <c r="Q651" s="52">
        <v>21</v>
      </c>
      <c r="R651" s="52"/>
      <c r="S651" s="52">
        <v>0</v>
      </c>
      <c r="T651" s="52">
        <v>0</v>
      </c>
      <c r="U651" s="52">
        <v>310</v>
      </c>
      <c r="V651" s="52">
        <f t="shared" si="21"/>
        <v>6024.9737451750007</v>
      </c>
      <c r="W651" s="52">
        <f t="shared" si="22"/>
        <v>6024.9737451750007</v>
      </c>
      <c r="X651" s="52">
        <v>0</v>
      </c>
      <c r="Y651" s="52">
        <v>0</v>
      </c>
    </row>
    <row r="652" spans="1:25" x14ac:dyDescent="0.25">
      <c r="A652" s="52">
        <v>2008</v>
      </c>
      <c r="B652" s="52" t="s">
        <v>106</v>
      </c>
      <c r="C652" s="52" t="s">
        <v>115</v>
      </c>
      <c r="D652" s="52">
        <v>31102</v>
      </c>
      <c r="E652" s="52">
        <v>23924</v>
      </c>
      <c r="F652" s="52">
        <v>12</v>
      </c>
      <c r="G652" s="52" t="s">
        <v>118</v>
      </c>
      <c r="H652" s="52">
        <v>31</v>
      </c>
      <c r="I652" s="52" t="s">
        <v>91</v>
      </c>
      <c r="J652" s="52" t="s">
        <v>71</v>
      </c>
      <c r="K652" s="52">
        <v>73.3</v>
      </c>
      <c r="L652" s="52">
        <v>3.3000000000000003E-5</v>
      </c>
      <c r="M652" s="52">
        <v>1</v>
      </c>
      <c r="N652" s="52"/>
      <c r="O652" s="52">
        <v>0</v>
      </c>
      <c r="P652" s="52">
        <v>0</v>
      </c>
      <c r="Q652" s="52">
        <v>21</v>
      </c>
      <c r="R652" s="52"/>
      <c r="S652" s="52">
        <v>0</v>
      </c>
      <c r="T652" s="52">
        <v>0</v>
      </c>
      <c r="U652" s="52">
        <v>310</v>
      </c>
      <c r="V652" s="52">
        <f t="shared" si="21"/>
        <v>7.4985899999999994E-2</v>
      </c>
      <c r="W652" s="52">
        <f t="shared" si="22"/>
        <v>7.4985899999999994E-2</v>
      </c>
      <c r="X652" s="52">
        <v>0</v>
      </c>
      <c r="Y652" s="52">
        <v>0</v>
      </c>
    </row>
    <row r="653" spans="1:25" x14ac:dyDescent="0.25">
      <c r="A653" s="52">
        <v>2008</v>
      </c>
      <c r="B653" s="52" t="s">
        <v>106</v>
      </c>
      <c r="C653" s="52" t="s">
        <v>115</v>
      </c>
      <c r="D653" s="52">
        <v>31102</v>
      </c>
      <c r="E653" s="52">
        <v>23924</v>
      </c>
      <c r="F653" s="52">
        <v>12</v>
      </c>
      <c r="G653" s="52" t="s">
        <v>118</v>
      </c>
      <c r="H653" s="52">
        <v>8730</v>
      </c>
      <c r="I653" s="52" t="s">
        <v>91</v>
      </c>
      <c r="J653" s="52" t="s">
        <v>71</v>
      </c>
      <c r="K653" s="52">
        <v>73.3</v>
      </c>
      <c r="L653" s="52">
        <v>3.3000000000000003E-5</v>
      </c>
      <c r="M653" s="52">
        <v>1</v>
      </c>
      <c r="N653" s="52"/>
      <c r="O653" s="52">
        <v>0</v>
      </c>
      <c r="P653" s="52">
        <v>0</v>
      </c>
      <c r="Q653" s="52">
        <v>21</v>
      </c>
      <c r="R653" s="52"/>
      <c r="S653" s="52">
        <v>0</v>
      </c>
      <c r="T653" s="52">
        <v>0</v>
      </c>
      <c r="U653" s="52">
        <v>310</v>
      </c>
      <c r="V653" s="52">
        <f t="shared" si="21"/>
        <v>21.116997000000001</v>
      </c>
      <c r="W653" s="52">
        <f t="shared" si="22"/>
        <v>21.116997000000001</v>
      </c>
      <c r="X653" s="52">
        <v>0</v>
      </c>
      <c r="Y653" s="52">
        <v>0</v>
      </c>
    </row>
    <row r="654" spans="1:25" x14ac:dyDescent="0.25">
      <c r="A654" s="52">
        <v>2008</v>
      </c>
      <c r="B654" s="52" t="s">
        <v>106</v>
      </c>
      <c r="C654" s="52" t="s">
        <v>115</v>
      </c>
      <c r="D654" s="52">
        <v>31102</v>
      </c>
      <c r="E654" s="52">
        <v>23924</v>
      </c>
      <c r="F654" s="52">
        <v>12</v>
      </c>
      <c r="G654" s="52" t="s">
        <v>118</v>
      </c>
      <c r="H654" s="52">
        <v>20109</v>
      </c>
      <c r="I654" s="52" t="s">
        <v>91</v>
      </c>
      <c r="J654" s="52" t="s">
        <v>71</v>
      </c>
      <c r="K654" s="52">
        <v>73.3</v>
      </c>
      <c r="L654" s="52">
        <v>3.3000000000000003E-5</v>
      </c>
      <c r="M654" s="52">
        <v>1</v>
      </c>
      <c r="N654" s="52"/>
      <c r="O654" s="52">
        <v>0</v>
      </c>
      <c r="P654" s="52">
        <v>0</v>
      </c>
      <c r="Q654" s="52">
        <v>21</v>
      </c>
      <c r="R654" s="52"/>
      <c r="S654" s="52">
        <v>0</v>
      </c>
      <c r="T654" s="52">
        <v>0</v>
      </c>
      <c r="U654" s="52">
        <v>310</v>
      </c>
      <c r="V654" s="52">
        <f t="shared" si="21"/>
        <v>48.641660100000003</v>
      </c>
      <c r="W654" s="52">
        <f t="shared" si="22"/>
        <v>48.641660100000003</v>
      </c>
      <c r="X654" s="52">
        <v>0</v>
      </c>
      <c r="Y654" s="52">
        <v>0</v>
      </c>
    </row>
    <row r="655" spans="1:25" x14ac:dyDescent="0.25">
      <c r="A655" s="52">
        <v>2008</v>
      </c>
      <c r="B655" s="52" t="s">
        <v>106</v>
      </c>
      <c r="C655" s="52" t="s">
        <v>115</v>
      </c>
      <c r="D655" s="52">
        <v>31102</v>
      </c>
      <c r="E655" s="52">
        <v>23924</v>
      </c>
      <c r="F655" s="52">
        <v>12</v>
      </c>
      <c r="G655" s="52" t="s">
        <v>118</v>
      </c>
      <c r="H655" s="52">
        <v>250255</v>
      </c>
      <c r="I655" s="52" t="s">
        <v>91</v>
      </c>
      <c r="J655" s="52" t="s">
        <v>71</v>
      </c>
      <c r="K655" s="52">
        <v>73.3</v>
      </c>
      <c r="L655" s="52">
        <v>3.3000000000000003E-5</v>
      </c>
      <c r="M655" s="52">
        <v>1</v>
      </c>
      <c r="N655" s="52"/>
      <c r="O655" s="52">
        <v>0</v>
      </c>
      <c r="P655" s="52">
        <v>0</v>
      </c>
      <c r="Q655" s="52">
        <v>21</v>
      </c>
      <c r="R655" s="52"/>
      <c r="S655" s="52">
        <v>0</v>
      </c>
      <c r="T655" s="52">
        <v>0</v>
      </c>
      <c r="U655" s="52">
        <v>310</v>
      </c>
      <c r="V655" s="52">
        <f t="shared" si="21"/>
        <v>605.34181950000004</v>
      </c>
      <c r="W655" s="52">
        <f t="shared" si="22"/>
        <v>605.34181950000004</v>
      </c>
      <c r="X655" s="52">
        <v>0</v>
      </c>
      <c r="Y655" s="52">
        <v>0</v>
      </c>
    </row>
    <row r="656" spans="1:25" x14ac:dyDescent="0.25">
      <c r="A656" s="52">
        <v>2008</v>
      </c>
      <c r="B656" s="52" t="s">
        <v>106</v>
      </c>
      <c r="C656" s="52" t="s">
        <v>115</v>
      </c>
      <c r="D656" s="52">
        <v>31102</v>
      </c>
      <c r="E656" s="52">
        <v>23924</v>
      </c>
      <c r="F656" s="52">
        <v>12</v>
      </c>
      <c r="G656" s="52" t="s">
        <v>118</v>
      </c>
      <c r="H656" s="52">
        <v>10689</v>
      </c>
      <c r="I656" s="52" t="s">
        <v>91</v>
      </c>
      <c r="J656" s="52" t="s">
        <v>71</v>
      </c>
      <c r="K656" s="52">
        <v>73.3</v>
      </c>
      <c r="L656" s="52">
        <v>3.3000000000000003E-5</v>
      </c>
      <c r="M656" s="52">
        <v>1</v>
      </c>
      <c r="N656" s="52"/>
      <c r="O656" s="52">
        <v>0</v>
      </c>
      <c r="P656" s="52">
        <v>0</v>
      </c>
      <c r="Q656" s="52">
        <v>21</v>
      </c>
      <c r="R656" s="52"/>
      <c r="S656" s="52">
        <v>0</v>
      </c>
      <c r="T656" s="52">
        <v>0</v>
      </c>
      <c r="U656" s="52">
        <v>310</v>
      </c>
      <c r="V656" s="52">
        <f t="shared" si="21"/>
        <v>25.855622100000001</v>
      </c>
      <c r="W656" s="52">
        <f t="shared" si="22"/>
        <v>25.855622100000001</v>
      </c>
      <c r="X656" s="52">
        <v>0</v>
      </c>
      <c r="Y656" s="52">
        <v>0</v>
      </c>
    </row>
    <row r="657" spans="1:25" x14ac:dyDescent="0.25">
      <c r="A657" s="52">
        <v>2008</v>
      </c>
      <c r="B657" s="52" t="s">
        <v>106</v>
      </c>
      <c r="C657" s="52" t="s">
        <v>115</v>
      </c>
      <c r="D657" s="52">
        <v>31102</v>
      </c>
      <c r="E657" s="52">
        <v>23924</v>
      </c>
      <c r="F657" s="52">
        <v>12</v>
      </c>
      <c r="G657" s="52" t="s">
        <v>118</v>
      </c>
      <c r="H657" s="52">
        <v>389785</v>
      </c>
      <c r="I657" s="52" t="s">
        <v>91</v>
      </c>
      <c r="J657" s="52" t="s">
        <v>71</v>
      </c>
      <c r="K657" s="52">
        <v>73.3</v>
      </c>
      <c r="L657" s="52">
        <v>3.3000000000000003E-5</v>
      </c>
      <c r="M657" s="52">
        <v>1</v>
      </c>
      <c r="N657" s="52"/>
      <c r="O657" s="52">
        <v>0</v>
      </c>
      <c r="P657" s="52">
        <v>0</v>
      </c>
      <c r="Q657" s="52">
        <v>21</v>
      </c>
      <c r="R657" s="52"/>
      <c r="S657" s="52">
        <v>0</v>
      </c>
      <c r="T657" s="52">
        <v>0</v>
      </c>
      <c r="U657" s="52">
        <v>310</v>
      </c>
      <c r="V657" s="52">
        <f t="shared" si="21"/>
        <v>942.8509365000001</v>
      </c>
      <c r="W657" s="52">
        <f t="shared" si="22"/>
        <v>942.8509365000001</v>
      </c>
      <c r="X657" s="52">
        <v>0</v>
      </c>
      <c r="Y657" s="52">
        <v>0</v>
      </c>
    </row>
    <row r="658" spans="1:25" x14ac:dyDescent="0.25">
      <c r="A658" s="52">
        <v>2008</v>
      </c>
      <c r="B658" s="52" t="s">
        <v>106</v>
      </c>
      <c r="C658" s="52" t="s">
        <v>115</v>
      </c>
      <c r="D658" s="52">
        <v>31102</v>
      </c>
      <c r="E658" s="52">
        <v>23924</v>
      </c>
      <c r="F658" s="52">
        <v>12</v>
      </c>
      <c r="G658" s="52" t="s">
        <v>118</v>
      </c>
      <c r="H658" s="52">
        <v>970494</v>
      </c>
      <c r="I658" s="52" t="s">
        <v>91</v>
      </c>
      <c r="J658" s="52" t="s">
        <v>71</v>
      </c>
      <c r="K658" s="52">
        <v>73.3</v>
      </c>
      <c r="L658" s="52">
        <v>3.3000000000000003E-5</v>
      </c>
      <c r="M658" s="52">
        <v>1</v>
      </c>
      <c r="N658" s="52"/>
      <c r="O658" s="52">
        <v>0</v>
      </c>
      <c r="P658" s="52">
        <v>0</v>
      </c>
      <c r="Q658" s="52">
        <v>21</v>
      </c>
      <c r="R658" s="52"/>
      <c r="S658" s="52">
        <v>0</v>
      </c>
      <c r="T658" s="52">
        <v>0</v>
      </c>
      <c r="U658" s="52">
        <v>310</v>
      </c>
      <c r="V658" s="52">
        <f t="shared" si="21"/>
        <v>2347.5279366000004</v>
      </c>
      <c r="W658" s="52">
        <f t="shared" si="22"/>
        <v>2347.5279366000004</v>
      </c>
      <c r="X658" s="52">
        <v>0</v>
      </c>
      <c r="Y658" s="52">
        <v>0</v>
      </c>
    </row>
    <row r="659" spans="1:25" x14ac:dyDescent="0.25">
      <c r="A659" s="52">
        <v>2008</v>
      </c>
      <c r="B659" s="52" t="s">
        <v>106</v>
      </c>
      <c r="C659" s="52" t="s">
        <v>115</v>
      </c>
      <c r="D659" s="52">
        <v>31102</v>
      </c>
      <c r="E659" s="52">
        <v>23924</v>
      </c>
      <c r="F659" s="52">
        <v>12</v>
      </c>
      <c r="G659" s="52" t="s">
        <v>118</v>
      </c>
      <c r="H659" s="52">
        <v>116573</v>
      </c>
      <c r="I659" s="52" t="s">
        <v>91</v>
      </c>
      <c r="J659" s="52" t="s">
        <v>71</v>
      </c>
      <c r="K659" s="52">
        <v>73.3</v>
      </c>
      <c r="L659" s="52">
        <v>3.3000000000000003E-5</v>
      </c>
      <c r="M659" s="52">
        <v>1</v>
      </c>
      <c r="N659" s="52"/>
      <c r="O659" s="52">
        <v>0</v>
      </c>
      <c r="P659" s="52">
        <v>0</v>
      </c>
      <c r="Q659" s="52">
        <v>21</v>
      </c>
      <c r="R659" s="52"/>
      <c r="S659" s="52">
        <v>0</v>
      </c>
      <c r="T659" s="52">
        <v>0</v>
      </c>
      <c r="U659" s="52">
        <v>310</v>
      </c>
      <c r="V659" s="52">
        <f t="shared" si="21"/>
        <v>281.97842970000005</v>
      </c>
      <c r="W659" s="52">
        <f t="shared" si="22"/>
        <v>281.97842970000005</v>
      </c>
      <c r="X659" s="52">
        <v>0</v>
      </c>
      <c r="Y659" s="52">
        <v>0</v>
      </c>
    </row>
    <row r="660" spans="1:25" x14ac:dyDescent="0.25">
      <c r="A660" s="52">
        <v>2008</v>
      </c>
      <c r="B660" s="52" t="s">
        <v>106</v>
      </c>
      <c r="C660" s="52" t="s">
        <v>115</v>
      </c>
      <c r="D660" s="52">
        <v>31102</v>
      </c>
      <c r="E660" s="52">
        <v>23924</v>
      </c>
      <c r="F660" s="52">
        <v>12</v>
      </c>
      <c r="G660" s="52" t="s">
        <v>118</v>
      </c>
      <c r="H660" s="52">
        <v>42577</v>
      </c>
      <c r="I660" s="52" t="s">
        <v>91</v>
      </c>
      <c r="J660" s="52" t="s">
        <v>71</v>
      </c>
      <c r="K660" s="52">
        <v>73.3</v>
      </c>
      <c r="L660" s="52">
        <v>3.3000000000000003E-5</v>
      </c>
      <c r="M660" s="52">
        <v>1</v>
      </c>
      <c r="N660" s="52"/>
      <c r="O660" s="52">
        <v>0</v>
      </c>
      <c r="P660" s="52">
        <v>0</v>
      </c>
      <c r="Q660" s="52">
        <v>21</v>
      </c>
      <c r="R660" s="52"/>
      <c r="S660" s="52">
        <v>0</v>
      </c>
      <c r="T660" s="52">
        <v>0</v>
      </c>
      <c r="U660" s="52">
        <v>310</v>
      </c>
      <c r="V660" s="52">
        <f t="shared" si="21"/>
        <v>102.9895053</v>
      </c>
      <c r="W660" s="52">
        <f t="shared" si="22"/>
        <v>102.9895053</v>
      </c>
      <c r="X660" s="52">
        <v>0</v>
      </c>
      <c r="Y660" s="52">
        <v>0</v>
      </c>
    </row>
    <row r="661" spans="1:25" x14ac:dyDescent="0.25">
      <c r="A661" s="52">
        <v>2008</v>
      </c>
      <c r="B661" s="52" t="s">
        <v>106</v>
      </c>
      <c r="C661" s="52" t="s">
        <v>115</v>
      </c>
      <c r="D661" s="52">
        <v>31102</v>
      </c>
      <c r="E661" s="52">
        <v>23924</v>
      </c>
      <c r="F661" s="52">
        <v>12</v>
      </c>
      <c r="G661" s="52" t="s">
        <v>118</v>
      </c>
      <c r="H661" s="52">
        <v>34437</v>
      </c>
      <c r="I661" s="52" t="s">
        <v>91</v>
      </c>
      <c r="J661" s="52" t="s">
        <v>71</v>
      </c>
      <c r="K661" s="52">
        <v>73.3</v>
      </c>
      <c r="L661" s="52">
        <v>3.3000000000000003E-5</v>
      </c>
      <c r="M661" s="52">
        <v>1</v>
      </c>
      <c r="N661" s="52"/>
      <c r="O661" s="52">
        <v>0</v>
      </c>
      <c r="P661" s="52">
        <v>0</v>
      </c>
      <c r="Q661" s="52">
        <v>21</v>
      </c>
      <c r="R661" s="52"/>
      <c r="S661" s="52">
        <v>0</v>
      </c>
      <c r="T661" s="52">
        <v>0</v>
      </c>
      <c r="U661" s="52">
        <v>310</v>
      </c>
      <c r="V661" s="52">
        <f t="shared" si="21"/>
        <v>83.299659300000016</v>
      </c>
      <c r="W661" s="52">
        <f t="shared" si="22"/>
        <v>83.299659300000016</v>
      </c>
      <c r="X661" s="52">
        <v>0</v>
      </c>
      <c r="Y661" s="52">
        <v>0</v>
      </c>
    </row>
    <row r="662" spans="1:25" x14ac:dyDescent="0.25">
      <c r="A662" s="52">
        <v>2008</v>
      </c>
      <c r="B662" s="52" t="s">
        <v>106</v>
      </c>
      <c r="C662" s="52" t="s">
        <v>115</v>
      </c>
      <c r="D662" s="52">
        <v>31102</v>
      </c>
      <c r="E662" s="52">
        <v>23924</v>
      </c>
      <c r="F662" s="52">
        <v>12</v>
      </c>
      <c r="G662" s="52" t="s">
        <v>118</v>
      </c>
      <c r="H662" s="52">
        <v>1334</v>
      </c>
      <c r="I662" s="52" t="s">
        <v>91</v>
      </c>
      <c r="J662" s="52" t="s">
        <v>71</v>
      </c>
      <c r="K662" s="52">
        <v>73.3</v>
      </c>
      <c r="L662" s="52">
        <v>3.3000000000000003E-5</v>
      </c>
      <c r="M662" s="52">
        <v>1</v>
      </c>
      <c r="N662" s="52"/>
      <c r="O662" s="52">
        <v>0</v>
      </c>
      <c r="P662" s="52">
        <v>0</v>
      </c>
      <c r="Q662" s="52">
        <v>21</v>
      </c>
      <c r="R662" s="52"/>
      <c r="S662" s="52">
        <v>0</v>
      </c>
      <c r="T662" s="52">
        <v>0</v>
      </c>
      <c r="U662" s="52">
        <v>310</v>
      </c>
      <c r="V662" s="52">
        <f t="shared" si="21"/>
        <v>3.2268126000000001</v>
      </c>
      <c r="W662" s="52">
        <f t="shared" si="22"/>
        <v>3.2268126000000001</v>
      </c>
      <c r="X662" s="52">
        <v>0</v>
      </c>
      <c r="Y662" s="52">
        <v>0</v>
      </c>
    </row>
    <row r="663" spans="1:25" x14ac:dyDescent="0.25">
      <c r="A663" s="52">
        <v>2008</v>
      </c>
      <c r="B663" s="52" t="s">
        <v>106</v>
      </c>
      <c r="C663" s="52" t="s">
        <v>115</v>
      </c>
      <c r="D663" s="52">
        <v>31102</v>
      </c>
      <c r="E663" s="52">
        <v>23924</v>
      </c>
      <c r="F663" s="52">
        <v>12</v>
      </c>
      <c r="G663" s="52" t="s">
        <v>118</v>
      </c>
      <c r="H663" s="52">
        <v>233277.5</v>
      </c>
      <c r="I663" s="52" t="s">
        <v>91</v>
      </c>
      <c r="J663" s="52" t="s">
        <v>71</v>
      </c>
      <c r="K663" s="52">
        <v>73.3</v>
      </c>
      <c r="L663" s="52">
        <v>3.3000000000000003E-5</v>
      </c>
      <c r="M663" s="52">
        <v>1</v>
      </c>
      <c r="N663" s="52"/>
      <c r="O663" s="52">
        <v>0</v>
      </c>
      <c r="P663" s="52">
        <v>0</v>
      </c>
      <c r="Q663" s="52">
        <v>21</v>
      </c>
      <c r="R663" s="52"/>
      <c r="S663" s="52">
        <v>0</v>
      </c>
      <c r="T663" s="52">
        <v>0</v>
      </c>
      <c r="U663" s="52">
        <v>310</v>
      </c>
      <c r="V663" s="52">
        <f t="shared" si="21"/>
        <v>564.27494475000003</v>
      </c>
      <c r="W663" s="52">
        <f t="shared" si="22"/>
        <v>564.27494475000003</v>
      </c>
      <c r="X663" s="52">
        <v>0</v>
      </c>
      <c r="Y663" s="52">
        <v>0</v>
      </c>
    </row>
    <row r="664" spans="1:25" x14ac:dyDescent="0.25">
      <c r="A664" s="52">
        <v>2008</v>
      </c>
      <c r="B664" s="52" t="s">
        <v>106</v>
      </c>
      <c r="C664" s="52" t="s">
        <v>115</v>
      </c>
      <c r="D664" s="52">
        <v>31102</v>
      </c>
      <c r="E664" s="52">
        <v>23924</v>
      </c>
      <c r="F664" s="52">
        <v>12</v>
      </c>
      <c r="G664" s="52" t="s">
        <v>118</v>
      </c>
      <c r="H664" s="52">
        <v>1317535</v>
      </c>
      <c r="I664" s="52" t="s">
        <v>91</v>
      </c>
      <c r="J664" s="52" t="s">
        <v>71</v>
      </c>
      <c r="K664" s="52">
        <v>73.3</v>
      </c>
      <c r="L664" s="52">
        <v>3.3000000000000003E-5</v>
      </c>
      <c r="M664" s="52">
        <v>1</v>
      </c>
      <c r="N664" s="52"/>
      <c r="O664" s="52">
        <v>0</v>
      </c>
      <c r="P664" s="52">
        <v>0</v>
      </c>
      <c r="Q664" s="52">
        <v>21</v>
      </c>
      <c r="R664" s="52"/>
      <c r="S664" s="52">
        <v>0</v>
      </c>
      <c r="T664" s="52">
        <v>0</v>
      </c>
      <c r="U664" s="52">
        <v>310</v>
      </c>
      <c r="V664" s="52">
        <f t="shared" si="21"/>
        <v>3186.9854115000003</v>
      </c>
      <c r="W664" s="52">
        <f t="shared" si="22"/>
        <v>3186.9854115000003</v>
      </c>
      <c r="X664" s="52">
        <v>0</v>
      </c>
      <c r="Y664" s="52">
        <v>0</v>
      </c>
    </row>
    <row r="665" spans="1:25" x14ac:dyDescent="0.25">
      <c r="A665" s="52">
        <v>2008</v>
      </c>
      <c r="B665" s="52" t="s">
        <v>106</v>
      </c>
      <c r="C665" s="52" t="s">
        <v>115</v>
      </c>
      <c r="D665" s="52">
        <v>31102</v>
      </c>
      <c r="E665" s="52">
        <v>23924</v>
      </c>
      <c r="F665" s="52">
        <v>12</v>
      </c>
      <c r="G665" s="52" t="s">
        <v>118</v>
      </c>
      <c r="H665" s="52">
        <v>2403958.375</v>
      </c>
      <c r="I665" s="52" t="s">
        <v>91</v>
      </c>
      <c r="J665" s="52" t="s">
        <v>71</v>
      </c>
      <c r="K665" s="52">
        <v>73.3</v>
      </c>
      <c r="L665" s="52">
        <v>3.3000000000000003E-5</v>
      </c>
      <c r="M665" s="52">
        <v>1</v>
      </c>
      <c r="N665" s="52"/>
      <c r="O665" s="52">
        <v>0</v>
      </c>
      <c r="P665" s="52">
        <v>0</v>
      </c>
      <c r="Q665" s="52">
        <v>21</v>
      </c>
      <c r="R665" s="52"/>
      <c r="S665" s="52">
        <v>0</v>
      </c>
      <c r="T665" s="52">
        <v>0</v>
      </c>
      <c r="U665" s="52">
        <v>310</v>
      </c>
      <c r="V665" s="52">
        <f t="shared" si="21"/>
        <v>5814.9349132875004</v>
      </c>
      <c r="W665" s="52">
        <f t="shared" si="22"/>
        <v>5814.9349132875004</v>
      </c>
      <c r="X665" s="52">
        <v>0</v>
      </c>
      <c r="Y665" s="52">
        <v>0</v>
      </c>
    </row>
    <row r="666" spans="1:25" x14ac:dyDescent="0.25">
      <c r="A666" s="52">
        <v>2008</v>
      </c>
      <c r="B666" s="52" t="s">
        <v>106</v>
      </c>
      <c r="C666" s="52" t="s">
        <v>115</v>
      </c>
      <c r="D666" s="52">
        <v>31102</v>
      </c>
      <c r="E666" s="52">
        <v>23924</v>
      </c>
      <c r="F666" s="52">
        <v>12</v>
      </c>
      <c r="G666" s="52" t="s">
        <v>118</v>
      </c>
      <c r="H666" s="52">
        <v>6059</v>
      </c>
      <c r="I666" s="52" t="s">
        <v>91</v>
      </c>
      <c r="J666" s="52" t="s">
        <v>71</v>
      </c>
      <c r="K666" s="52">
        <v>73.3</v>
      </c>
      <c r="L666" s="52">
        <v>3.3000000000000003E-5</v>
      </c>
      <c r="M666" s="52">
        <v>1</v>
      </c>
      <c r="N666" s="52"/>
      <c r="O666" s="52">
        <v>0</v>
      </c>
      <c r="P666" s="52">
        <v>0</v>
      </c>
      <c r="Q666" s="52">
        <v>21</v>
      </c>
      <c r="R666" s="52"/>
      <c r="S666" s="52">
        <v>0</v>
      </c>
      <c r="T666" s="52">
        <v>0</v>
      </c>
      <c r="U666" s="52">
        <v>310</v>
      </c>
      <c r="V666" s="52">
        <f t="shared" si="21"/>
        <v>14.656115100000001</v>
      </c>
      <c r="W666" s="52">
        <f t="shared" si="22"/>
        <v>14.656115100000001</v>
      </c>
      <c r="X666" s="52">
        <v>0</v>
      </c>
      <c r="Y666" s="52">
        <v>0</v>
      </c>
    </row>
    <row r="667" spans="1:25" x14ac:dyDescent="0.25">
      <c r="A667" s="52">
        <v>2008</v>
      </c>
      <c r="B667" s="52" t="s">
        <v>106</v>
      </c>
      <c r="C667" s="52" t="s">
        <v>115</v>
      </c>
      <c r="D667" s="52">
        <v>31102</v>
      </c>
      <c r="E667" s="52">
        <v>23924</v>
      </c>
      <c r="F667" s="52">
        <v>12</v>
      </c>
      <c r="G667" s="52" t="s">
        <v>118</v>
      </c>
      <c r="H667" s="52">
        <v>231371</v>
      </c>
      <c r="I667" s="52" t="s">
        <v>91</v>
      </c>
      <c r="J667" s="52" t="s">
        <v>71</v>
      </c>
      <c r="K667" s="52">
        <v>73.3</v>
      </c>
      <c r="L667" s="52">
        <v>3.3000000000000003E-5</v>
      </c>
      <c r="M667" s="52">
        <v>1</v>
      </c>
      <c r="N667" s="52"/>
      <c r="O667" s="52">
        <v>0</v>
      </c>
      <c r="P667" s="52">
        <v>0</v>
      </c>
      <c r="Q667" s="52">
        <v>21</v>
      </c>
      <c r="R667" s="52"/>
      <c r="S667" s="52">
        <v>0</v>
      </c>
      <c r="T667" s="52">
        <v>0</v>
      </c>
      <c r="U667" s="52">
        <v>310</v>
      </c>
      <c r="V667" s="52">
        <f t="shared" si="21"/>
        <v>559.66331190000005</v>
      </c>
      <c r="W667" s="52">
        <f t="shared" si="22"/>
        <v>559.66331190000005</v>
      </c>
      <c r="X667" s="52">
        <v>0</v>
      </c>
      <c r="Y667" s="52">
        <v>0</v>
      </c>
    </row>
    <row r="668" spans="1:25" x14ac:dyDescent="0.25">
      <c r="A668" s="52">
        <v>2008</v>
      </c>
      <c r="B668" s="52" t="s">
        <v>106</v>
      </c>
      <c r="C668" s="52" t="s">
        <v>115</v>
      </c>
      <c r="D668" s="52">
        <v>31102</v>
      </c>
      <c r="E668" s="52">
        <v>23924</v>
      </c>
      <c r="F668" s="52">
        <v>12</v>
      </c>
      <c r="G668" s="52" t="s">
        <v>118</v>
      </c>
      <c r="H668" s="52">
        <v>2610215</v>
      </c>
      <c r="I668" s="52" t="s">
        <v>91</v>
      </c>
      <c r="J668" s="52" t="s">
        <v>71</v>
      </c>
      <c r="K668" s="52">
        <v>73.3</v>
      </c>
      <c r="L668" s="52">
        <v>3.3000000000000003E-5</v>
      </c>
      <c r="M668" s="52">
        <v>1</v>
      </c>
      <c r="N668" s="52"/>
      <c r="O668" s="52">
        <v>0</v>
      </c>
      <c r="P668" s="52">
        <v>0</v>
      </c>
      <c r="Q668" s="52">
        <v>21</v>
      </c>
      <c r="R668" s="52"/>
      <c r="S668" s="52">
        <v>0</v>
      </c>
      <c r="T668" s="52">
        <v>0</v>
      </c>
      <c r="U668" s="52">
        <v>310</v>
      </c>
      <c r="V668" s="52">
        <f t="shared" si="21"/>
        <v>6313.8490635000007</v>
      </c>
      <c r="W668" s="52">
        <f t="shared" si="22"/>
        <v>6313.8490635000007</v>
      </c>
      <c r="X668" s="52">
        <v>0</v>
      </c>
      <c r="Y668" s="52">
        <v>0</v>
      </c>
    </row>
    <row r="669" spans="1:25" x14ac:dyDescent="0.25">
      <c r="A669" s="52">
        <v>2008</v>
      </c>
      <c r="B669" s="52" t="s">
        <v>106</v>
      </c>
      <c r="C669" s="52" t="s">
        <v>115</v>
      </c>
      <c r="D669" s="52">
        <v>31102</v>
      </c>
      <c r="E669" s="52">
        <v>23924</v>
      </c>
      <c r="F669" s="52">
        <v>12</v>
      </c>
      <c r="G669" s="52" t="s">
        <v>118</v>
      </c>
      <c r="H669" s="52">
        <v>53441</v>
      </c>
      <c r="I669" s="52" t="s">
        <v>91</v>
      </c>
      <c r="J669" s="52" t="s">
        <v>71</v>
      </c>
      <c r="K669" s="52">
        <v>73.3</v>
      </c>
      <c r="L669" s="52">
        <v>3.3000000000000003E-5</v>
      </c>
      <c r="M669" s="52">
        <v>1</v>
      </c>
      <c r="N669" s="52"/>
      <c r="O669" s="52">
        <v>0</v>
      </c>
      <c r="P669" s="52">
        <v>0</v>
      </c>
      <c r="Q669" s="52">
        <v>21</v>
      </c>
      <c r="R669" s="52"/>
      <c r="S669" s="52">
        <v>0</v>
      </c>
      <c r="T669" s="52">
        <v>0</v>
      </c>
      <c r="U669" s="52">
        <v>310</v>
      </c>
      <c r="V669" s="52">
        <f t="shared" si="21"/>
        <v>129.26843490000002</v>
      </c>
      <c r="W669" s="52">
        <f t="shared" si="22"/>
        <v>129.26843490000002</v>
      </c>
      <c r="X669" s="52">
        <v>0</v>
      </c>
      <c r="Y669" s="52">
        <v>0</v>
      </c>
    </row>
    <row r="670" spans="1:25" x14ac:dyDescent="0.25">
      <c r="A670" s="52">
        <v>2008</v>
      </c>
      <c r="B670" s="52" t="s">
        <v>106</v>
      </c>
      <c r="C670" s="52" t="s">
        <v>115</v>
      </c>
      <c r="D670" s="52">
        <v>31102</v>
      </c>
      <c r="E670" s="52">
        <v>23924</v>
      </c>
      <c r="F670" s="52">
        <v>12</v>
      </c>
      <c r="G670" s="52" t="s">
        <v>118</v>
      </c>
      <c r="H670" s="52">
        <v>4184</v>
      </c>
      <c r="I670" s="52" t="s">
        <v>91</v>
      </c>
      <c r="J670" s="52" t="s">
        <v>71</v>
      </c>
      <c r="K670" s="52">
        <v>73.3</v>
      </c>
      <c r="L670" s="52">
        <v>3.3000000000000003E-5</v>
      </c>
      <c r="M670" s="52">
        <v>1</v>
      </c>
      <c r="N670" s="52"/>
      <c r="O670" s="52">
        <v>0</v>
      </c>
      <c r="P670" s="52">
        <v>0</v>
      </c>
      <c r="Q670" s="52">
        <v>21</v>
      </c>
      <c r="R670" s="52"/>
      <c r="S670" s="52">
        <v>0</v>
      </c>
      <c r="T670" s="52">
        <v>0</v>
      </c>
      <c r="U670" s="52">
        <v>310</v>
      </c>
      <c r="V670" s="52">
        <f t="shared" si="21"/>
        <v>10.1206776</v>
      </c>
      <c r="W670" s="52">
        <f t="shared" si="22"/>
        <v>10.1206776</v>
      </c>
      <c r="X670" s="52">
        <v>0</v>
      </c>
      <c r="Y670" s="52">
        <v>0</v>
      </c>
    </row>
    <row r="671" spans="1:25" x14ac:dyDescent="0.25">
      <c r="A671" s="52">
        <v>2008</v>
      </c>
      <c r="B671" s="52" t="s">
        <v>106</v>
      </c>
      <c r="C671" s="52" t="s">
        <v>115</v>
      </c>
      <c r="D671" s="52">
        <v>31102</v>
      </c>
      <c r="E671" s="52">
        <v>23924</v>
      </c>
      <c r="F671" s="52">
        <v>12</v>
      </c>
      <c r="G671" s="52" t="s">
        <v>118</v>
      </c>
      <c r="H671" s="52">
        <v>143054.2323</v>
      </c>
      <c r="I671" s="52" t="s">
        <v>91</v>
      </c>
      <c r="J671" s="52" t="s">
        <v>71</v>
      </c>
      <c r="K671" s="52">
        <v>73.3</v>
      </c>
      <c r="L671" s="52">
        <v>3.3000000000000003E-5</v>
      </c>
      <c r="M671" s="52">
        <v>1</v>
      </c>
      <c r="N671" s="52"/>
      <c r="O671" s="52">
        <v>0</v>
      </c>
      <c r="P671" s="52">
        <v>0</v>
      </c>
      <c r="Q671" s="52">
        <v>21</v>
      </c>
      <c r="R671" s="52"/>
      <c r="S671" s="52">
        <v>0</v>
      </c>
      <c r="T671" s="52">
        <v>0</v>
      </c>
      <c r="U671" s="52">
        <v>310</v>
      </c>
      <c r="V671" s="52">
        <f t="shared" si="21"/>
        <v>346.03388251047005</v>
      </c>
      <c r="W671" s="52">
        <f t="shared" si="22"/>
        <v>346.03388251047005</v>
      </c>
      <c r="X671" s="52">
        <v>0</v>
      </c>
      <c r="Y671" s="52">
        <v>0</v>
      </c>
    </row>
    <row r="672" spans="1:25" x14ac:dyDescent="0.25">
      <c r="A672" s="52">
        <v>2008</v>
      </c>
      <c r="B672" s="52" t="s">
        <v>106</v>
      </c>
      <c r="C672" s="52" t="s">
        <v>115</v>
      </c>
      <c r="D672" s="52">
        <v>31102</v>
      </c>
      <c r="E672" s="52">
        <v>23924</v>
      </c>
      <c r="F672" s="52">
        <v>12</v>
      </c>
      <c r="G672" s="52" t="s">
        <v>118</v>
      </c>
      <c r="H672" s="52">
        <v>204990</v>
      </c>
      <c r="I672" s="52" t="s">
        <v>91</v>
      </c>
      <c r="J672" s="52" t="s">
        <v>71</v>
      </c>
      <c r="K672" s="52">
        <v>73.3</v>
      </c>
      <c r="L672" s="52">
        <v>3.3000000000000003E-5</v>
      </c>
      <c r="M672" s="52">
        <v>1</v>
      </c>
      <c r="N672" s="52"/>
      <c r="O672" s="52">
        <v>0</v>
      </c>
      <c r="P672" s="52">
        <v>0</v>
      </c>
      <c r="Q672" s="52">
        <v>21</v>
      </c>
      <c r="R672" s="52"/>
      <c r="S672" s="52">
        <v>0</v>
      </c>
      <c r="T672" s="52">
        <v>0</v>
      </c>
      <c r="U672" s="52">
        <v>310</v>
      </c>
      <c r="V672" s="52">
        <f t="shared" si="21"/>
        <v>495.85031100000003</v>
      </c>
      <c r="W672" s="52">
        <f t="shared" si="22"/>
        <v>495.85031100000003</v>
      </c>
      <c r="X672" s="52">
        <v>0</v>
      </c>
      <c r="Y672" s="52">
        <v>0</v>
      </c>
    </row>
    <row r="673" spans="1:25" x14ac:dyDescent="0.25">
      <c r="A673" s="52">
        <v>2008</v>
      </c>
      <c r="B673" s="52" t="s">
        <v>106</v>
      </c>
      <c r="C673" s="52" t="s">
        <v>115</v>
      </c>
      <c r="D673" s="52">
        <v>31102</v>
      </c>
      <c r="E673" s="52">
        <v>23924</v>
      </c>
      <c r="F673" s="52">
        <v>12</v>
      </c>
      <c r="G673" s="52" t="s">
        <v>118</v>
      </c>
      <c r="H673" s="52">
        <v>33440</v>
      </c>
      <c r="I673" s="52" t="s">
        <v>91</v>
      </c>
      <c r="J673" s="52" t="s">
        <v>71</v>
      </c>
      <c r="K673" s="52">
        <v>73.3</v>
      </c>
      <c r="L673" s="52">
        <v>3.3000000000000003E-5</v>
      </c>
      <c r="M673" s="52">
        <v>1</v>
      </c>
      <c r="N673" s="52"/>
      <c r="O673" s="52">
        <v>0</v>
      </c>
      <c r="P673" s="52">
        <v>0</v>
      </c>
      <c r="Q673" s="52">
        <v>21</v>
      </c>
      <c r="R673" s="52"/>
      <c r="S673" s="52">
        <v>0</v>
      </c>
      <c r="T673" s="52">
        <v>0</v>
      </c>
      <c r="U673" s="52">
        <v>310</v>
      </c>
      <c r="V673" s="52">
        <f t="shared" si="21"/>
        <v>80.888016000000007</v>
      </c>
      <c r="W673" s="52">
        <f t="shared" si="22"/>
        <v>80.888016000000007</v>
      </c>
      <c r="X673" s="52">
        <v>0</v>
      </c>
      <c r="Y673" s="52">
        <v>0</v>
      </c>
    </row>
    <row r="674" spans="1:25" x14ac:dyDescent="0.25">
      <c r="A674" s="52">
        <v>2008</v>
      </c>
      <c r="B674" s="52" t="s">
        <v>106</v>
      </c>
      <c r="C674" s="52" t="s">
        <v>115</v>
      </c>
      <c r="D674" s="52">
        <v>31102</v>
      </c>
      <c r="E674" s="52">
        <v>23924</v>
      </c>
      <c r="F674" s="52">
        <v>12</v>
      </c>
      <c r="G674" s="52" t="s">
        <v>118</v>
      </c>
      <c r="H674" s="52">
        <v>376465</v>
      </c>
      <c r="I674" s="52" t="s">
        <v>91</v>
      </c>
      <c r="J674" s="52" t="s">
        <v>71</v>
      </c>
      <c r="K674" s="52">
        <v>73.3</v>
      </c>
      <c r="L674" s="52">
        <v>3.3000000000000003E-5</v>
      </c>
      <c r="M674" s="52">
        <v>1</v>
      </c>
      <c r="N674" s="52"/>
      <c r="O674" s="52">
        <v>0</v>
      </c>
      <c r="P674" s="52">
        <v>0</v>
      </c>
      <c r="Q674" s="52">
        <v>21</v>
      </c>
      <c r="R674" s="52"/>
      <c r="S674" s="52">
        <v>0</v>
      </c>
      <c r="T674" s="52">
        <v>0</v>
      </c>
      <c r="U674" s="52">
        <v>310</v>
      </c>
      <c r="V674" s="52">
        <f t="shared" si="21"/>
        <v>910.63118850000012</v>
      </c>
      <c r="W674" s="52">
        <f t="shared" si="22"/>
        <v>910.63118850000012</v>
      </c>
      <c r="X674" s="52">
        <v>0</v>
      </c>
      <c r="Y674" s="52">
        <v>0</v>
      </c>
    </row>
    <row r="675" spans="1:25" x14ac:dyDescent="0.25">
      <c r="A675" s="52">
        <v>2008</v>
      </c>
      <c r="B675" s="52" t="s">
        <v>106</v>
      </c>
      <c r="C675" s="52" t="s">
        <v>115</v>
      </c>
      <c r="D675" s="52">
        <v>31102</v>
      </c>
      <c r="E675" s="52">
        <v>23924</v>
      </c>
      <c r="F675" s="52">
        <v>12</v>
      </c>
      <c r="G675" s="52" t="s">
        <v>118</v>
      </c>
      <c r="H675" s="52">
        <v>28612.5</v>
      </c>
      <c r="I675" s="52" t="s">
        <v>91</v>
      </c>
      <c r="J675" s="52" t="s">
        <v>71</v>
      </c>
      <c r="K675" s="52">
        <v>73.3</v>
      </c>
      <c r="L675" s="52">
        <v>3.3000000000000003E-5</v>
      </c>
      <c r="M675" s="52">
        <v>1</v>
      </c>
      <c r="N675" s="52"/>
      <c r="O675" s="52">
        <v>0</v>
      </c>
      <c r="P675" s="52">
        <v>0</v>
      </c>
      <c r="Q675" s="52">
        <v>21</v>
      </c>
      <c r="R675" s="52"/>
      <c r="S675" s="52">
        <v>0</v>
      </c>
      <c r="T675" s="52">
        <v>0</v>
      </c>
      <c r="U675" s="52">
        <v>310</v>
      </c>
      <c r="V675" s="52">
        <f t="shared" si="21"/>
        <v>69.210776250000009</v>
      </c>
      <c r="W675" s="52">
        <f t="shared" si="22"/>
        <v>69.210776250000009</v>
      </c>
      <c r="X675" s="52">
        <v>0</v>
      </c>
      <c r="Y675" s="52">
        <v>0</v>
      </c>
    </row>
    <row r="676" spans="1:25" x14ac:dyDescent="0.25">
      <c r="A676" s="52">
        <v>2008</v>
      </c>
      <c r="B676" s="52" t="s">
        <v>106</v>
      </c>
      <c r="C676" s="52" t="s">
        <v>115</v>
      </c>
      <c r="D676" s="52">
        <v>31102</v>
      </c>
      <c r="E676" s="52">
        <v>23924</v>
      </c>
      <c r="F676" s="52">
        <v>12</v>
      </c>
      <c r="G676" s="52" t="s">
        <v>118</v>
      </c>
      <c r="H676" s="52">
        <v>89253</v>
      </c>
      <c r="I676" s="52" t="s">
        <v>91</v>
      </c>
      <c r="J676" s="52" t="s">
        <v>71</v>
      </c>
      <c r="K676" s="52">
        <v>73.3</v>
      </c>
      <c r="L676" s="52">
        <v>3.3000000000000003E-5</v>
      </c>
      <c r="M676" s="52">
        <v>1</v>
      </c>
      <c r="N676" s="52"/>
      <c r="O676" s="52">
        <v>0</v>
      </c>
      <c r="P676" s="52">
        <v>0</v>
      </c>
      <c r="Q676" s="52">
        <v>21</v>
      </c>
      <c r="R676" s="52"/>
      <c r="S676" s="52">
        <v>0</v>
      </c>
      <c r="T676" s="52">
        <v>0</v>
      </c>
      <c r="U676" s="52">
        <v>310</v>
      </c>
      <c r="V676" s="52">
        <f t="shared" si="21"/>
        <v>215.89408169999999</v>
      </c>
      <c r="W676" s="52">
        <f t="shared" si="22"/>
        <v>215.89408169999999</v>
      </c>
      <c r="X676" s="52">
        <v>0</v>
      </c>
      <c r="Y676" s="52">
        <v>0</v>
      </c>
    </row>
    <row r="677" spans="1:25" x14ac:dyDescent="0.25">
      <c r="A677" s="52">
        <v>2008</v>
      </c>
      <c r="B677" s="52" t="s">
        <v>106</v>
      </c>
      <c r="C677" s="52" t="s">
        <v>115</v>
      </c>
      <c r="D677" s="52">
        <v>31102</v>
      </c>
      <c r="E677" s="52">
        <v>23924</v>
      </c>
      <c r="F677" s="52">
        <v>12</v>
      </c>
      <c r="G677" s="52" t="s">
        <v>118</v>
      </c>
      <c r="H677" s="52">
        <v>64280</v>
      </c>
      <c r="I677" s="52" t="s">
        <v>91</v>
      </c>
      <c r="J677" s="52" t="s">
        <v>71</v>
      </c>
      <c r="K677" s="52">
        <v>73.3</v>
      </c>
      <c r="L677" s="52">
        <v>3.3000000000000003E-5</v>
      </c>
      <c r="M677" s="52">
        <v>1</v>
      </c>
      <c r="N677" s="52"/>
      <c r="O677" s="52">
        <v>0</v>
      </c>
      <c r="P677" s="52">
        <v>0</v>
      </c>
      <c r="Q677" s="52">
        <v>21</v>
      </c>
      <c r="R677" s="52"/>
      <c r="S677" s="52">
        <v>0</v>
      </c>
      <c r="T677" s="52">
        <v>0</v>
      </c>
      <c r="U677" s="52">
        <v>310</v>
      </c>
      <c r="V677" s="52">
        <f t="shared" si="21"/>
        <v>155.48689200000001</v>
      </c>
      <c r="W677" s="52">
        <f t="shared" si="22"/>
        <v>155.48689200000001</v>
      </c>
      <c r="X677" s="52">
        <v>0</v>
      </c>
      <c r="Y677" s="52">
        <v>0</v>
      </c>
    </row>
    <row r="678" spans="1:25" x14ac:dyDescent="0.25">
      <c r="A678" s="52">
        <v>2008</v>
      </c>
      <c r="B678" s="52" t="s">
        <v>106</v>
      </c>
      <c r="C678" s="52" t="s">
        <v>115</v>
      </c>
      <c r="D678" s="52">
        <v>31102</v>
      </c>
      <c r="E678" s="52">
        <v>23924</v>
      </c>
      <c r="F678" s="52">
        <v>12</v>
      </c>
      <c r="G678" s="52" t="s">
        <v>118</v>
      </c>
      <c r="H678" s="52">
        <v>4441</v>
      </c>
      <c r="I678" s="52" t="s">
        <v>91</v>
      </c>
      <c r="J678" s="52" t="s">
        <v>71</v>
      </c>
      <c r="K678" s="52">
        <v>73.3</v>
      </c>
      <c r="L678" s="52">
        <v>3.3000000000000003E-5</v>
      </c>
      <c r="M678" s="52">
        <v>1</v>
      </c>
      <c r="N678" s="52"/>
      <c r="O678" s="52">
        <v>0</v>
      </c>
      <c r="P678" s="52">
        <v>0</v>
      </c>
      <c r="Q678" s="52">
        <v>21</v>
      </c>
      <c r="R678" s="52"/>
      <c r="S678" s="52">
        <v>0</v>
      </c>
      <c r="T678" s="52">
        <v>0</v>
      </c>
      <c r="U678" s="52">
        <v>310</v>
      </c>
      <c r="V678" s="52">
        <f t="shared" si="21"/>
        <v>10.742334900000001</v>
      </c>
      <c r="W678" s="52">
        <f t="shared" si="22"/>
        <v>10.742334900000001</v>
      </c>
      <c r="X678" s="52">
        <v>0</v>
      </c>
      <c r="Y678" s="52">
        <v>0</v>
      </c>
    </row>
    <row r="679" spans="1:25" x14ac:dyDescent="0.25">
      <c r="A679" s="52">
        <v>2008</v>
      </c>
      <c r="B679" s="52" t="s">
        <v>106</v>
      </c>
      <c r="C679" s="52" t="s">
        <v>115</v>
      </c>
      <c r="D679" s="52">
        <v>31102</v>
      </c>
      <c r="E679" s="52">
        <v>23924</v>
      </c>
      <c r="F679" s="52">
        <v>12</v>
      </c>
      <c r="G679" s="52" t="s">
        <v>118</v>
      </c>
      <c r="H679" s="52">
        <v>11836800</v>
      </c>
      <c r="I679" s="52" t="s">
        <v>91</v>
      </c>
      <c r="J679" s="52" t="s">
        <v>71</v>
      </c>
      <c r="K679" s="52">
        <v>73.3</v>
      </c>
      <c r="L679" s="52">
        <v>3.3000000000000003E-5</v>
      </c>
      <c r="M679" s="52">
        <v>1</v>
      </c>
      <c r="N679" s="52"/>
      <c r="O679" s="52">
        <v>0</v>
      </c>
      <c r="P679" s="52">
        <v>0</v>
      </c>
      <c r="Q679" s="52">
        <v>21</v>
      </c>
      <c r="R679" s="52"/>
      <c r="S679" s="52">
        <v>0</v>
      </c>
      <c r="T679" s="52">
        <v>0</v>
      </c>
      <c r="U679" s="52">
        <v>310</v>
      </c>
      <c r="V679" s="52">
        <f t="shared" si="21"/>
        <v>28632.035520000001</v>
      </c>
      <c r="W679" s="52">
        <f t="shared" si="22"/>
        <v>28632.035520000001</v>
      </c>
      <c r="X679" s="52">
        <v>0</v>
      </c>
      <c r="Y679" s="52">
        <v>0</v>
      </c>
    </row>
    <row r="680" spans="1:25" x14ac:dyDescent="0.25">
      <c r="A680" s="52">
        <v>2008</v>
      </c>
      <c r="B680" s="52" t="s">
        <v>106</v>
      </c>
      <c r="C680" s="52" t="s">
        <v>115</v>
      </c>
      <c r="D680" s="52">
        <v>31102</v>
      </c>
      <c r="E680" s="52">
        <v>23924</v>
      </c>
      <c r="F680" s="52">
        <v>12</v>
      </c>
      <c r="G680" s="52" t="s">
        <v>118</v>
      </c>
      <c r="H680" s="52">
        <v>328484</v>
      </c>
      <c r="I680" s="52" t="s">
        <v>91</v>
      </c>
      <c r="J680" s="52" t="s">
        <v>71</v>
      </c>
      <c r="K680" s="52">
        <v>73.3</v>
      </c>
      <c r="L680" s="52">
        <v>3.3000000000000003E-5</v>
      </c>
      <c r="M680" s="52">
        <v>1</v>
      </c>
      <c r="N680" s="52"/>
      <c r="O680" s="52">
        <v>0</v>
      </c>
      <c r="P680" s="52">
        <v>0</v>
      </c>
      <c r="Q680" s="52">
        <v>21</v>
      </c>
      <c r="R680" s="52"/>
      <c r="S680" s="52">
        <v>0</v>
      </c>
      <c r="T680" s="52">
        <v>0</v>
      </c>
      <c r="U680" s="52">
        <v>310</v>
      </c>
      <c r="V680" s="52">
        <f t="shared" si="21"/>
        <v>794.56994760000009</v>
      </c>
      <c r="W680" s="52">
        <f t="shared" si="22"/>
        <v>794.56994760000009</v>
      </c>
      <c r="X680" s="52">
        <v>0</v>
      </c>
      <c r="Y680" s="52">
        <v>0</v>
      </c>
    </row>
    <row r="681" spans="1:25" x14ac:dyDescent="0.25">
      <c r="A681" s="52">
        <v>2008</v>
      </c>
      <c r="B681" s="52" t="s">
        <v>106</v>
      </c>
      <c r="C681" s="52" t="s">
        <v>115</v>
      </c>
      <c r="D681" s="52">
        <v>31102</v>
      </c>
      <c r="E681" s="52">
        <v>23924</v>
      </c>
      <c r="F681" s="52">
        <v>12</v>
      </c>
      <c r="G681" s="52" t="s">
        <v>118</v>
      </c>
      <c r="H681" s="52">
        <v>623119</v>
      </c>
      <c r="I681" s="52" t="s">
        <v>91</v>
      </c>
      <c r="J681" s="52" t="s">
        <v>71</v>
      </c>
      <c r="K681" s="52">
        <v>73.3</v>
      </c>
      <c r="L681" s="52">
        <v>3.3000000000000003E-5</v>
      </c>
      <c r="M681" s="52">
        <v>1</v>
      </c>
      <c r="N681" s="52"/>
      <c r="O681" s="52">
        <v>0</v>
      </c>
      <c r="P681" s="52">
        <v>0</v>
      </c>
      <c r="Q681" s="52">
        <v>21</v>
      </c>
      <c r="R681" s="52"/>
      <c r="S681" s="52">
        <v>0</v>
      </c>
      <c r="T681" s="52">
        <v>0</v>
      </c>
      <c r="U681" s="52">
        <v>310</v>
      </c>
      <c r="V681" s="52">
        <f t="shared" si="21"/>
        <v>1507.2625490999999</v>
      </c>
      <c r="W681" s="52">
        <f t="shared" si="22"/>
        <v>1507.2625490999999</v>
      </c>
      <c r="X681" s="52">
        <v>0</v>
      </c>
      <c r="Y681" s="52">
        <v>0</v>
      </c>
    </row>
    <row r="682" spans="1:25" x14ac:dyDescent="0.25">
      <c r="A682" s="52">
        <v>2008</v>
      </c>
      <c r="B682" s="52" t="s">
        <v>106</v>
      </c>
      <c r="C682" s="52" t="s">
        <v>115</v>
      </c>
      <c r="D682" s="52">
        <v>31102</v>
      </c>
      <c r="E682" s="52">
        <v>23924</v>
      </c>
      <c r="F682" s="52">
        <v>12</v>
      </c>
      <c r="G682" s="52" t="s">
        <v>118</v>
      </c>
      <c r="H682" s="52">
        <v>33466</v>
      </c>
      <c r="I682" s="52" t="s">
        <v>91</v>
      </c>
      <c r="J682" s="52" t="s">
        <v>71</v>
      </c>
      <c r="K682" s="52">
        <v>73.3</v>
      </c>
      <c r="L682" s="52">
        <v>3.3000000000000003E-5</v>
      </c>
      <c r="M682" s="52">
        <v>1</v>
      </c>
      <c r="N682" s="52"/>
      <c r="O682" s="52">
        <v>0</v>
      </c>
      <c r="P682" s="52">
        <v>0</v>
      </c>
      <c r="Q682" s="52">
        <v>21</v>
      </c>
      <c r="R682" s="52"/>
      <c r="S682" s="52">
        <v>0</v>
      </c>
      <c r="T682" s="52">
        <v>0</v>
      </c>
      <c r="U682" s="52">
        <v>310</v>
      </c>
      <c r="V682" s="52">
        <f t="shared" si="21"/>
        <v>80.950907400000006</v>
      </c>
      <c r="W682" s="52">
        <f t="shared" si="22"/>
        <v>80.950907400000006</v>
      </c>
      <c r="X682" s="52">
        <v>0</v>
      </c>
      <c r="Y682" s="52">
        <v>0</v>
      </c>
    </row>
    <row r="683" spans="1:25" x14ac:dyDescent="0.25">
      <c r="A683" s="52">
        <v>2008</v>
      </c>
      <c r="B683" s="52" t="s">
        <v>106</v>
      </c>
      <c r="C683" s="52" t="s">
        <v>115</v>
      </c>
      <c r="D683" s="52">
        <v>31102</v>
      </c>
      <c r="E683" s="52">
        <v>23924</v>
      </c>
      <c r="F683" s="52">
        <v>12</v>
      </c>
      <c r="G683" s="52" t="s">
        <v>118</v>
      </c>
      <c r="H683" s="52">
        <v>71030</v>
      </c>
      <c r="I683" s="52" t="s">
        <v>91</v>
      </c>
      <c r="J683" s="52" t="s">
        <v>71</v>
      </c>
      <c r="K683" s="52">
        <v>73.3</v>
      </c>
      <c r="L683" s="52">
        <v>3.3000000000000003E-5</v>
      </c>
      <c r="M683" s="52">
        <v>1</v>
      </c>
      <c r="N683" s="52"/>
      <c r="O683" s="52">
        <v>0</v>
      </c>
      <c r="P683" s="52">
        <v>0</v>
      </c>
      <c r="Q683" s="52">
        <v>21</v>
      </c>
      <c r="R683" s="52"/>
      <c r="S683" s="52">
        <v>0</v>
      </c>
      <c r="T683" s="52">
        <v>0</v>
      </c>
      <c r="U683" s="52">
        <v>310</v>
      </c>
      <c r="V683" s="52">
        <f t="shared" si="21"/>
        <v>171.81446700000001</v>
      </c>
      <c r="W683" s="52">
        <f t="shared" si="22"/>
        <v>171.81446700000001</v>
      </c>
      <c r="X683" s="52">
        <v>0</v>
      </c>
      <c r="Y683" s="52">
        <v>0</v>
      </c>
    </row>
    <row r="684" spans="1:25" x14ac:dyDescent="0.25">
      <c r="A684" s="52">
        <v>2008</v>
      </c>
      <c r="B684" s="52" t="s">
        <v>106</v>
      </c>
      <c r="C684" s="52" t="s">
        <v>115</v>
      </c>
      <c r="D684" s="52">
        <v>31102</v>
      </c>
      <c r="E684" s="52">
        <v>23924</v>
      </c>
      <c r="F684" s="52">
        <v>12</v>
      </c>
      <c r="G684" s="52" t="s">
        <v>118</v>
      </c>
      <c r="H684" s="52">
        <v>370000</v>
      </c>
      <c r="I684" s="52" t="s">
        <v>91</v>
      </c>
      <c r="J684" s="52" t="s">
        <v>71</v>
      </c>
      <c r="K684" s="52">
        <v>73.3</v>
      </c>
      <c r="L684" s="52">
        <v>3.3000000000000003E-5</v>
      </c>
      <c r="M684" s="52">
        <v>1</v>
      </c>
      <c r="N684" s="52"/>
      <c r="O684" s="52">
        <v>0</v>
      </c>
      <c r="P684" s="52">
        <v>0</v>
      </c>
      <c r="Q684" s="52">
        <v>21</v>
      </c>
      <c r="R684" s="52"/>
      <c r="S684" s="52">
        <v>0</v>
      </c>
      <c r="T684" s="52">
        <v>0</v>
      </c>
      <c r="U684" s="52">
        <v>310</v>
      </c>
      <c r="V684" s="52">
        <f t="shared" si="21"/>
        <v>894.99300000000005</v>
      </c>
      <c r="W684" s="52">
        <f t="shared" si="22"/>
        <v>894.99300000000005</v>
      </c>
      <c r="X684" s="52">
        <v>0</v>
      </c>
      <c r="Y684" s="52">
        <v>0</v>
      </c>
    </row>
    <row r="685" spans="1:25" x14ac:dyDescent="0.25">
      <c r="A685" s="52">
        <v>2008</v>
      </c>
      <c r="B685" s="52" t="s">
        <v>106</v>
      </c>
      <c r="C685" s="52" t="s">
        <v>115</v>
      </c>
      <c r="D685" s="52">
        <v>31102</v>
      </c>
      <c r="E685" s="52">
        <v>23924</v>
      </c>
      <c r="F685" s="52">
        <v>12</v>
      </c>
      <c r="G685" s="52" t="s">
        <v>118</v>
      </c>
      <c r="H685" s="52">
        <v>225816.1544</v>
      </c>
      <c r="I685" s="52" t="s">
        <v>91</v>
      </c>
      <c r="J685" s="52" t="s">
        <v>71</v>
      </c>
      <c r="K685" s="52">
        <v>73.3</v>
      </c>
      <c r="L685" s="52">
        <v>3.3000000000000003E-5</v>
      </c>
      <c r="M685" s="52">
        <v>1</v>
      </c>
      <c r="N685" s="52"/>
      <c r="O685" s="52">
        <v>0</v>
      </c>
      <c r="P685" s="52">
        <v>0</v>
      </c>
      <c r="Q685" s="52">
        <v>21</v>
      </c>
      <c r="R685" s="52"/>
      <c r="S685" s="52">
        <v>0</v>
      </c>
      <c r="T685" s="52">
        <v>0</v>
      </c>
      <c r="U685" s="52">
        <v>310</v>
      </c>
      <c r="V685" s="52">
        <f t="shared" si="21"/>
        <v>546.22669587816006</v>
      </c>
      <c r="W685" s="52">
        <f t="shared" si="22"/>
        <v>546.22669587816006</v>
      </c>
      <c r="X685" s="52">
        <v>0</v>
      </c>
      <c r="Y685" s="52">
        <v>0</v>
      </c>
    </row>
    <row r="686" spans="1:25" x14ac:dyDescent="0.25">
      <c r="A686" s="52">
        <v>2008</v>
      </c>
      <c r="B686" s="52" t="s">
        <v>106</v>
      </c>
      <c r="C686" s="52" t="s">
        <v>115</v>
      </c>
      <c r="D686" s="52">
        <v>31102</v>
      </c>
      <c r="E686" s="52">
        <v>23924</v>
      </c>
      <c r="F686" s="52">
        <v>12</v>
      </c>
      <c r="G686" s="52" t="s">
        <v>118</v>
      </c>
      <c r="H686" s="52">
        <v>160512</v>
      </c>
      <c r="I686" s="52" t="s">
        <v>91</v>
      </c>
      <c r="J686" s="52" t="s">
        <v>71</v>
      </c>
      <c r="K686" s="52">
        <v>73.3</v>
      </c>
      <c r="L686" s="52">
        <v>3.3000000000000003E-5</v>
      </c>
      <c r="M686" s="52">
        <v>1</v>
      </c>
      <c r="N686" s="52"/>
      <c r="O686" s="52">
        <v>0</v>
      </c>
      <c r="P686" s="52">
        <v>0</v>
      </c>
      <c r="Q686" s="52">
        <v>21</v>
      </c>
      <c r="R686" s="52"/>
      <c r="S686" s="52">
        <v>0</v>
      </c>
      <c r="T686" s="52">
        <v>0</v>
      </c>
      <c r="U686" s="52">
        <v>310</v>
      </c>
      <c r="V686" s="52">
        <f t="shared" si="21"/>
        <v>388.2624768</v>
      </c>
      <c r="W686" s="52">
        <f t="shared" si="22"/>
        <v>388.2624768</v>
      </c>
      <c r="X686" s="52">
        <v>0</v>
      </c>
      <c r="Y686" s="52">
        <v>0</v>
      </c>
    </row>
    <row r="687" spans="1:25" x14ac:dyDescent="0.25">
      <c r="A687" s="52">
        <v>2008</v>
      </c>
      <c r="B687" s="52" t="s">
        <v>106</v>
      </c>
      <c r="C687" s="52" t="s">
        <v>115</v>
      </c>
      <c r="D687" s="52">
        <v>31102</v>
      </c>
      <c r="E687" s="52">
        <v>23924</v>
      </c>
      <c r="F687" s="52">
        <v>12</v>
      </c>
      <c r="G687" s="52" t="s">
        <v>118</v>
      </c>
      <c r="H687" s="52">
        <v>21206.5</v>
      </c>
      <c r="I687" s="52" t="s">
        <v>91</v>
      </c>
      <c r="J687" s="52" t="s">
        <v>71</v>
      </c>
      <c r="K687" s="52">
        <v>73.3</v>
      </c>
      <c r="L687" s="52">
        <v>3.3000000000000003E-5</v>
      </c>
      <c r="M687" s="52">
        <v>1</v>
      </c>
      <c r="N687" s="52"/>
      <c r="O687" s="52">
        <v>0</v>
      </c>
      <c r="P687" s="52">
        <v>0</v>
      </c>
      <c r="Q687" s="52">
        <v>21</v>
      </c>
      <c r="R687" s="52"/>
      <c r="S687" s="52">
        <v>0</v>
      </c>
      <c r="T687" s="52">
        <v>0</v>
      </c>
      <c r="U687" s="52">
        <v>310</v>
      </c>
      <c r="V687" s="52">
        <f t="shared" si="21"/>
        <v>51.29640285</v>
      </c>
      <c r="W687" s="52">
        <f t="shared" si="22"/>
        <v>51.29640285</v>
      </c>
      <c r="X687" s="52">
        <v>0</v>
      </c>
      <c r="Y687" s="52">
        <v>0</v>
      </c>
    </row>
    <row r="688" spans="1:25" x14ac:dyDescent="0.25">
      <c r="A688" s="52">
        <v>2008</v>
      </c>
      <c r="B688" s="52" t="s">
        <v>106</v>
      </c>
      <c r="C688" s="52" t="s">
        <v>115</v>
      </c>
      <c r="D688" s="52">
        <v>31102</v>
      </c>
      <c r="E688" s="52">
        <v>23924</v>
      </c>
      <c r="F688" s="52">
        <v>12</v>
      </c>
      <c r="G688" s="52" t="s">
        <v>118</v>
      </c>
      <c r="H688" s="52">
        <v>24402</v>
      </c>
      <c r="I688" s="52" t="s">
        <v>91</v>
      </c>
      <c r="J688" s="52" t="s">
        <v>71</v>
      </c>
      <c r="K688" s="52">
        <v>73.3</v>
      </c>
      <c r="L688" s="52">
        <v>3.3000000000000003E-5</v>
      </c>
      <c r="M688" s="52">
        <v>1</v>
      </c>
      <c r="N688" s="52"/>
      <c r="O688" s="52">
        <v>0</v>
      </c>
      <c r="P688" s="52">
        <v>0</v>
      </c>
      <c r="Q688" s="52">
        <v>21</v>
      </c>
      <c r="R688" s="52"/>
      <c r="S688" s="52">
        <v>0</v>
      </c>
      <c r="T688" s="52">
        <v>0</v>
      </c>
      <c r="U688" s="52">
        <v>310</v>
      </c>
      <c r="V688" s="52">
        <f t="shared" si="21"/>
        <v>59.025997799999999</v>
      </c>
      <c r="W688" s="52">
        <f t="shared" si="22"/>
        <v>59.025997799999999</v>
      </c>
      <c r="X688" s="52">
        <v>0</v>
      </c>
      <c r="Y688" s="52">
        <v>0</v>
      </c>
    </row>
    <row r="689" spans="1:25" x14ac:dyDescent="0.25">
      <c r="A689" s="52">
        <v>2008</v>
      </c>
      <c r="B689" s="52" t="s">
        <v>106</v>
      </c>
      <c r="C689" s="52" t="s">
        <v>115</v>
      </c>
      <c r="D689" s="52">
        <v>31102</v>
      </c>
      <c r="E689" s="52">
        <v>23924</v>
      </c>
      <c r="F689" s="52">
        <v>12</v>
      </c>
      <c r="G689" s="52" t="s">
        <v>118</v>
      </c>
      <c r="H689" s="52">
        <v>524255.70539999998</v>
      </c>
      <c r="I689" s="52" t="s">
        <v>91</v>
      </c>
      <c r="J689" s="52" t="s">
        <v>71</v>
      </c>
      <c r="K689" s="52">
        <v>73.3</v>
      </c>
      <c r="L689" s="52">
        <v>3.3000000000000003E-5</v>
      </c>
      <c r="M689" s="52">
        <v>1</v>
      </c>
      <c r="N689" s="52"/>
      <c r="O689" s="52">
        <v>0</v>
      </c>
      <c r="P689" s="52">
        <v>0</v>
      </c>
      <c r="Q689" s="52">
        <v>21</v>
      </c>
      <c r="R689" s="52"/>
      <c r="S689" s="52">
        <v>0</v>
      </c>
      <c r="T689" s="52">
        <v>0</v>
      </c>
      <c r="U689" s="52">
        <v>310</v>
      </c>
      <c r="V689" s="52">
        <f t="shared" si="21"/>
        <v>1268.1221257920599</v>
      </c>
      <c r="W689" s="52">
        <f t="shared" si="22"/>
        <v>1268.1221257920599</v>
      </c>
      <c r="X689" s="52">
        <v>0</v>
      </c>
      <c r="Y689" s="52">
        <v>0</v>
      </c>
    </row>
    <row r="690" spans="1:25" x14ac:dyDescent="0.25">
      <c r="A690" s="52">
        <v>2008</v>
      </c>
      <c r="B690" s="52" t="s">
        <v>106</v>
      </c>
      <c r="C690" s="52" t="s">
        <v>115</v>
      </c>
      <c r="D690" s="52">
        <v>31102</v>
      </c>
      <c r="E690" s="52">
        <v>23924</v>
      </c>
      <c r="F690" s="52">
        <v>12</v>
      </c>
      <c r="G690" s="52" t="s">
        <v>118</v>
      </c>
      <c r="H690" s="52">
        <v>1044305</v>
      </c>
      <c r="I690" s="52" t="s">
        <v>91</v>
      </c>
      <c r="J690" s="52" t="s">
        <v>71</v>
      </c>
      <c r="K690" s="52">
        <v>73.3</v>
      </c>
      <c r="L690" s="52">
        <v>3.3000000000000003E-5</v>
      </c>
      <c r="M690" s="52">
        <v>1</v>
      </c>
      <c r="N690" s="52"/>
      <c r="O690" s="52">
        <v>0</v>
      </c>
      <c r="P690" s="52">
        <v>0</v>
      </c>
      <c r="Q690" s="52">
        <v>21</v>
      </c>
      <c r="R690" s="52"/>
      <c r="S690" s="52">
        <v>0</v>
      </c>
      <c r="T690" s="52">
        <v>0</v>
      </c>
      <c r="U690" s="52">
        <v>310</v>
      </c>
      <c r="V690" s="52">
        <f t="shared" si="21"/>
        <v>2526.0693645000001</v>
      </c>
      <c r="W690" s="52">
        <f t="shared" si="22"/>
        <v>2526.0693645000001</v>
      </c>
      <c r="X690" s="52">
        <v>0</v>
      </c>
      <c r="Y690" s="52">
        <v>0</v>
      </c>
    </row>
    <row r="691" spans="1:25" x14ac:dyDescent="0.25">
      <c r="A691" s="52">
        <v>2008</v>
      </c>
      <c r="B691" s="52" t="s">
        <v>106</v>
      </c>
      <c r="C691" s="52" t="s">
        <v>115</v>
      </c>
      <c r="D691" s="52">
        <v>31102</v>
      </c>
      <c r="E691" s="52">
        <v>23924</v>
      </c>
      <c r="F691" s="52">
        <v>12</v>
      </c>
      <c r="G691" s="52" t="s">
        <v>118</v>
      </c>
      <c r="H691" s="52">
        <v>8383852.7999999998</v>
      </c>
      <c r="I691" s="52" t="s">
        <v>91</v>
      </c>
      <c r="J691" s="52" t="s">
        <v>71</v>
      </c>
      <c r="K691" s="52">
        <v>73.3</v>
      </c>
      <c r="L691" s="52">
        <v>3.3000000000000003E-5</v>
      </c>
      <c r="M691" s="52">
        <v>1</v>
      </c>
      <c r="N691" s="52"/>
      <c r="O691" s="52">
        <v>0</v>
      </c>
      <c r="P691" s="52">
        <v>0</v>
      </c>
      <c r="Q691" s="52">
        <v>21</v>
      </c>
      <c r="R691" s="52"/>
      <c r="S691" s="52">
        <v>0</v>
      </c>
      <c r="T691" s="52">
        <v>0</v>
      </c>
      <c r="U691" s="52">
        <v>310</v>
      </c>
      <c r="V691" s="52">
        <f t="shared" si="21"/>
        <v>20279.701537920002</v>
      </c>
      <c r="W691" s="52">
        <f t="shared" si="22"/>
        <v>20279.701537920002</v>
      </c>
      <c r="X691" s="52">
        <v>0</v>
      </c>
      <c r="Y691" s="52">
        <v>0</v>
      </c>
    </row>
    <row r="692" spans="1:25" x14ac:dyDescent="0.25">
      <c r="A692" s="52">
        <v>2008</v>
      </c>
      <c r="B692" s="52" t="s">
        <v>106</v>
      </c>
      <c r="C692" s="52" t="s">
        <v>115</v>
      </c>
      <c r="D692" s="52">
        <v>31102</v>
      </c>
      <c r="E692" s="52">
        <v>23924</v>
      </c>
      <c r="F692" s="52">
        <v>12</v>
      </c>
      <c r="G692" s="52" t="s">
        <v>118</v>
      </c>
      <c r="H692" s="52">
        <v>780849</v>
      </c>
      <c r="I692" s="52" t="s">
        <v>91</v>
      </c>
      <c r="J692" s="52" t="s">
        <v>71</v>
      </c>
      <c r="K692" s="52">
        <v>73.3</v>
      </c>
      <c r="L692" s="52">
        <v>3.3000000000000003E-5</v>
      </c>
      <c r="M692" s="52">
        <v>1</v>
      </c>
      <c r="N692" s="52"/>
      <c r="O692" s="52">
        <v>0</v>
      </c>
      <c r="P692" s="52">
        <v>0</v>
      </c>
      <c r="Q692" s="52">
        <v>21</v>
      </c>
      <c r="R692" s="52"/>
      <c r="S692" s="52">
        <v>0</v>
      </c>
      <c r="T692" s="52">
        <v>0</v>
      </c>
      <c r="U692" s="52">
        <v>310</v>
      </c>
      <c r="V692" s="52">
        <f t="shared" si="21"/>
        <v>1888.7956460999999</v>
      </c>
      <c r="W692" s="52">
        <f t="shared" si="22"/>
        <v>1888.7956460999999</v>
      </c>
      <c r="X692" s="52">
        <v>0</v>
      </c>
      <c r="Y692" s="52">
        <v>0</v>
      </c>
    </row>
    <row r="693" spans="1:25" x14ac:dyDescent="0.25">
      <c r="A693" s="52">
        <v>2008</v>
      </c>
      <c r="B693" s="52" t="s">
        <v>106</v>
      </c>
      <c r="C693" s="52" t="s">
        <v>115</v>
      </c>
      <c r="D693" s="52">
        <v>31102</v>
      </c>
      <c r="E693" s="52">
        <v>23924</v>
      </c>
      <c r="F693" s="52">
        <v>12</v>
      </c>
      <c r="G693" s="52" t="s">
        <v>118</v>
      </c>
      <c r="H693" s="52">
        <v>227686</v>
      </c>
      <c r="I693" s="52" t="s">
        <v>91</v>
      </c>
      <c r="J693" s="52" t="s">
        <v>71</v>
      </c>
      <c r="K693" s="52">
        <v>73.3</v>
      </c>
      <c r="L693" s="52">
        <v>3.3000000000000003E-5</v>
      </c>
      <c r="M693" s="52">
        <v>1</v>
      </c>
      <c r="N693" s="52"/>
      <c r="O693" s="52">
        <v>0</v>
      </c>
      <c r="P693" s="52">
        <v>0</v>
      </c>
      <c r="Q693" s="52">
        <v>21</v>
      </c>
      <c r="R693" s="52"/>
      <c r="S693" s="52">
        <v>0</v>
      </c>
      <c r="T693" s="52">
        <v>0</v>
      </c>
      <c r="U693" s="52">
        <v>310</v>
      </c>
      <c r="V693" s="52">
        <f t="shared" si="21"/>
        <v>550.74966540000003</v>
      </c>
      <c r="W693" s="52">
        <f t="shared" si="22"/>
        <v>550.74966540000003</v>
      </c>
      <c r="X693" s="52">
        <v>0</v>
      </c>
      <c r="Y693" s="52">
        <v>0</v>
      </c>
    </row>
    <row r="694" spans="1:25" x14ac:dyDescent="0.25">
      <c r="A694" s="52">
        <v>2008</v>
      </c>
      <c r="B694" s="52" t="s">
        <v>106</v>
      </c>
      <c r="C694" s="52" t="s">
        <v>115</v>
      </c>
      <c r="D694" s="52">
        <v>31102</v>
      </c>
      <c r="E694" s="52">
        <v>23924</v>
      </c>
      <c r="F694" s="52">
        <v>12</v>
      </c>
      <c r="G694" s="52" t="s">
        <v>118</v>
      </c>
      <c r="H694" s="52">
        <v>108660</v>
      </c>
      <c r="I694" s="52" t="s">
        <v>91</v>
      </c>
      <c r="J694" s="52" t="s">
        <v>71</v>
      </c>
      <c r="K694" s="52">
        <v>73.3</v>
      </c>
      <c r="L694" s="52">
        <v>3.3000000000000003E-5</v>
      </c>
      <c r="M694" s="52">
        <v>1</v>
      </c>
      <c r="N694" s="52"/>
      <c r="O694" s="52">
        <v>0</v>
      </c>
      <c r="P694" s="52">
        <v>0</v>
      </c>
      <c r="Q694" s="52">
        <v>21</v>
      </c>
      <c r="R694" s="52"/>
      <c r="S694" s="52">
        <v>0</v>
      </c>
      <c r="T694" s="52">
        <v>0</v>
      </c>
      <c r="U694" s="52">
        <v>310</v>
      </c>
      <c r="V694" s="52">
        <f t="shared" si="21"/>
        <v>262.83767399999999</v>
      </c>
      <c r="W694" s="52">
        <f t="shared" si="22"/>
        <v>262.83767399999999</v>
      </c>
      <c r="X694" s="52">
        <v>0</v>
      </c>
      <c r="Y694" s="52">
        <v>0</v>
      </c>
    </row>
    <row r="695" spans="1:25" x14ac:dyDescent="0.25">
      <c r="A695" s="52">
        <v>2008</v>
      </c>
      <c r="B695" s="52" t="s">
        <v>106</v>
      </c>
      <c r="C695" s="52" t="s">
        <v>115</v>
      </c>
      <c r="D695" s="52">
        <v>31102</v>
      </c>
      <c r="E695" s="52">
        <v>23924</v>
      </c>
      <c r="F695" s="52">
        <v>12</v>
      </c>
      <c r="G695" s="52" t="s">
        <v>118</v>
      </c>
      <c r="H695" s="52">
        <v>2082226.5888</v>
      </c>
      <c r="I695" s="52" t="s">
        <v>91</v>
      </c>
      <c r="J695" s="52" t="s">
        <v>71</v>
      </c>
      <c r="K695" s="52">
        <v>73.3</v>
      </c>
      <c r="L695" s="52">
        <v>3.3000000000000003E-5</v>
      </c>
      <c r="M695" s="52">
        <v>1</v>
      </c>
      <c r="N695" s="52"/>
      <c r="O695" s="52">
        <v>0</v>
      </c>
      <c r="P695" s="52">
        <v>0</v>
      </c>
      <c r="Q695" s="52">
        <v>21</v>
      </c>
      <c r="R695" s="52"/>
      <c r="S695" s="52">
        <v>0</v>
      </c>
      <c r="T695" s="52">
        <v>0</v>
      </c>
      <c r="U695" s="52">
        <v>310</v>
      </c>
      <c r="V695" s="52">
        <f t="shared" si="21"/>
        <v>5036.6978956483199</v>
      </c>
      <c r="W695" s="52">
        <f t="shared" si="22"/>
        <v>5036.6978956483199</v>
      </c>
      <c r="X695" s="52">
        <v>0</v>
      </c>
      <c r="Y695" s="52">
        <v>0</v>
      </c>
    </row>
    <row r="696" spans="1:25" x14ac:dyDescent="0.25">
      <c r="A696" s="52">
        <v>2008</v>
      </c>
      <c r="B696" s="52" t="s">
        <v>106</v>
      </c>
      <c r="C696" s="52" t="s">
        <v>115</v>
      </c>
      <c r="D696" s="52">
        <v>31102</v>
      </c>
      <c r="E696" s="52">
        <v>23924</v>
      </c>
      <c r="F696" s="52">
        <v>12</v>
      </c>
      <c r="G696" s="52" t="s">
        <v>118</v>
      </c>
      <c r="H696" s="52">
        <v>213657</v>
      </c>
      <c r="I696" s="52" t="s">
        <v>91</v>
      </c>
      <c r="J696" s="52" t="s">
        <v>71</v>
      </c>
      <c r="K696" s="52">
        <v>73.3</v>
      </c>
      <c r="L696" s="52">
        <v>3.3000000000000003E-5</v>
      </c>
      <c r="M696" s="52">
        <v>1</v>
      </c>
      <c r="N696" s="52"/>
      <c r="O696" s="52">
        <v>0</v>
      </c>
      <c r="P696" s="52">
        <v>0</v>
      </c>
      <c r="Q696" s="52">
        <v>21</v>
      </c>
      <c r="R696" s="52"/>
      <c r="S696" s="52">
        <v>0</v>
      </c>
      <c r="T696" s="52">
        <v>0</v>
      </c>
      <c r="U696" s="52">
        <v>310</v>
      </c>
      <c r="V696" s="52">
        <f t="shared" si="21"/>
        <v>516.81491730000005</v>
      </c>
      <c r="W696" s="52">
        <f t="shared" si="22"/>
        <v>516.81491730000005</v>
      </c>
      <c r="X696" s="52">
        <v>0</v>
      </c>
      <c r="Y696" s="52">
        <v>0</v>
      </c>
    </row>
    <row r="697" spans="1:25" x14ac:dyDescent="0.25">
      <c r="A697" s="52">
        <v>2008</v>
      </c>
      <c r="B697" s="52" t="s">
        <v>106</v>
      </c>
      <c r="C697" s="52" t="s">
        <v>115</v>
      </c>
      <c r="D697" s="52">
        <v>31102</v>
      </c>
      <c r="E697" s="52">
        <v>23924</v>
      </c>
      <c r="F697" s="52">
        <v>12</v>
      </c>
      <c r="G697" s="52" t="s">
        <v>118</v>
      </c>
      <c r="H697" s="52">
        <v>2332069.3215000001</v>
      </c>
      <c r="I697" s="52" t="s">
        <v>91</v>
      </c>
      <c r="J697" s="52" t="s">
        <v>71</v>
      </c>
      <c r="K697" s="52">
        <v>73.3</v>
      </c>
      <c r="L697" s="52">
        <v>3.3000000000000003E-5</v>
      </c>
      <c r="M697" s="52">
        <v>1</v>
      </c>
      <c r="N697" s="52"/>
      <c r="O697" s="52">
        <v>0</v>
      </c>
      <c r="P697" s="52">
        <v>0</v>
      </c>
      <c r="Q697" s="52">
        <v>21</v>
      </c>
      <c r="R697" s="52"/>
      <c r="S697" s="52">
        <v>0</v>
      </c>
      <c r="T697" s="52">
        <v>0</v>
      </c>
      <c r="U697" s="52">
        <v>310</v>
      </c>
      <c r="V697" s="52">
        <f t="shared" si="21"/>
        <v>5641.0424817763505</v>
      </c>
      <c r="W697" s="52">
        <f t="shared" si="22"/>
        <v>5641.0424817763505</v>
      </c>
      <c r="X697" s="52">
        <v>0</v>
      </c>
      <c r="Y697" s="52">
        <v>0</v>
      </c>
    </row>
    <row r="698" spans="1:25" x14ac:dyDescent="0.25">
      <c r="A698" s="52">
        <v>2008</v>
      </c>
      <c r="B698" s="52" t="s">
        <v>106</v>
      </c>
      <c r="C698" s="52" t="s">
        <v>115</v>
      </c>
      <c r="D698" s="52">
        <v>31102</v>
      </c>
      <c r="E698" s="52">
        <v>23924</v>
      </c>
      <c r="F698" s="52">
        <v>12</v>
      </c>
      <c r="G698" s="52" t="s">
        <v>118</v>
      </c>
      <c r="H698" s="52">
        <v>104662.40000000001</v>
      </c>
      <c r="I698" s="52" t="s">
        <v>91</v>
      </c>
      <c r="J698" s="52" t="s">
        <v>71</v>
      </c>
      <c r="K698" s="52">
        <v>73.3</v>
      </c>
      <c r="L698" s="52">
        <v>3.3000000000000003E-5</v>
      </c>
      <c r="M698" s="52">
        <v>1</v>
      </c>
      <c r="N698" s="52"/>
      <c r="O698" s="52">
        <v>0</v>
      </c>
      <c r="P698" s="52">
        <v>0</v>
      </c>
      <c r="Q698" s="52">
        <v>21</v>
      </c>
      <c r="R698" s="52"/>
      <c r="S698" s="52">
        <v>0</v>
      </c>
      <c r="T698" s="52">
        <v>0</v>
      </c>
      <c r="U698" s="52">
        <v>310</v>
      </c>
      <c r="V698" s="52">
        <f t="shared" si="21"/>
        <v>253.16787936000003</v>
      </c>
      <c r="W698" s="52">
        <f t="shared" si="22"/>
        <v>253.16787936000003</v>
      </c>
      <c r="X698" s="52">
        <v>0</v>
      </c>
      <c r="Y698" s="52">
        <v>0</v>
      </c>
    </row>
    <row r="699" spans="1:25" x14ac:dyDescent="0.25">
      <c r="A699" s="52">
        <v>2008</v>
      </c>
      <c r="B699" s="52" t="s">
        <v>106</v>
      </c>
      <c r="C699" s="52" t="s">
        <v>115</v>
      </c>
      <c r="D699" s="52">
        <v>31102</v>
      </c>
      <c r="E699" s="52">
        <v>23924</v>
      </c>
      <c r="F699" s="52">
        <v>12</v>
      </c>
      <c r="G699" s="52" t="s">
        <v>118</v>
      </c>
      <c r="H699" s="52">
        <v>1637662.7171999998</v>
      </c>
      <c r="I699" s="52" t="s">
        <v>91</v>
      </c>
      <c r="J699" s="52" t="s">
        <v>71</v>
      </c>
      <c r="K699" s="52">
        <v>73.3</v>
      </c>
      <c r="L699" s="52">
        <v>3.3000000000000003E-5</v>
      </c>
      <c r="M699" s="52">
        <v>1</v>
      </c>
      <c r="N699" s="52"/>
      <c r="O699" s="52">
        <v>0</v>
      </c>
      <c r="P699" s="52">
        <v>0</v>
      </c>
      <c r="Q699" s="52">
        <v>21</v>
      </c>
      <c r="R699" s="52"/>
      <c r="S699" s="52">
        <v>0</v>
      </c>
      <c r="T699" s="52">
        <v>0</v>
      </c>
      <c r="U699" s="52">
        <v>310</v>
      </c>
      <c r="V699" s="52">
        <f t="shared" si="21"/>
        <v>3961.34234663508</v>
      </c>
      <c r="W699" s="52">
        <f t="shared" si="22"/>
        <v>3961.34234663508</v>
      </c>
      <c r="X699" s="52">
        <v>0</v>
      </c>
      <c r="Y699" s="52">
        <v>0</v>
      </c>
    </row>
    <row r="700" spans="1:25" x14ac:dyDescent="0.25">
      <c r="A700" s="52">
        <v>2008</v>
      </c>
      <c r="B700" s="52" t="s">
        <v>106</v>
      </c>
      <c r="C700" s="52" t="s">
        <v>115</v>
      </c>
      <c r="D700" s="52">
        <v>31102</v>
      </c>
      <c r="E700" s="52">
        <v>23924</v>
      </c>
      <c r="F700" s="52">
        <v>12</v>
      </c>
      <c r="G700" s="52" t="s">
        <v>118</v>
      </c>
      <c r="H700" s="52">
        <v>3483784.3665999998</v>
      </c>
      <c r="I700" s="52" t="s">
        <v>91</v>
      </c>
      <c r="J700" s="52" t="s">
        <v>71</v>
      </c>
      <c r="K700" s="52">
        <v>73.3</v>
      </c>
      <c r="L700" s="52">
        <v>3.3000000000000003E-5</v>
      </c>
      <c r="M700" s="52">
        <v>1</v>
      </c>
      <c r="N700" s="52"/>
      <c r="O700" s="52">
        <v>0</v>
      </c>
      <c r="P700" s="52">
        <v>0</v>
      </c>
      <c r="Q700" s="52">
        <v>21</v>
      </c>
      <c r="R700" s="52"/>
      <c r="S700" s="52">
        <v>0</v>
      </c>
      <c r="T700" s="52">
        <v>0</v>
      </c>
      <c r="U700" s="52">
        <v>310</v>
      </c>
      <c r="V700" s="52">
        <f t="shared" si="21"/>
        <v>8426.9260043687391</v>
      </c>
      <c r="W700" s="52">
        <f t="shared" si="22"/>
        <v>8426.9260043687391</v>
      </c>
      <c r="X700" s="52">
        <v>0</v>
      </c>
      <c r="Y700" s="52">
        <v>0</v>
      </c>
    </row>
    <row r="701" spans="1:25" x14ac:dyDescent="0.25">
      <c r="A701" s="52">
        <v>2008</v>
      </c>
      <c r="B701" s="52" t="s">
        <v>106</v>
      </c>
      <c r="C701" s="52" t="s">
        <v>115</v>
      </c>
      <c r="D701" s="52">
        <v>31102</v>
      </c>
      <c r="E701" s="52">
        <v>23924</v>
      </c>
      <c r="F701" s="52">
        <v>12</v>
      </c>
      <c r="G701" s="52" t="s">
        <v>118</v>
      </c>
      <c r="H701" s="52">
        <v>14244188.6</v>
      </c>
      <c r="I701" s="52" t="s">
        <v>91</v>
      </c>
      <c r="J701" s="52" t="s">
        <v>71</v>
      </c>
      <c r="K701" s="52">
        <v>73.3</v>
      </c>
      <c r="L701" s="52">
        <v>3.3000000000000003E-5</v>
      </c>
      <c r="M701" s="52">
        <v>1</v>
      </c>
      <c r="N701" s="52"/>
      <c r="O701" s="52">
        <v>0</v>
      </c>
      <c r="P701" s="52">
        <v>0</v>
      </c>
      <c r="Q701" s="52">
        <v>21</v>
      </c>
      <c r="R701" s="52"/>
      <c r="S701" s="52">
        <v>0</v>
      </c>
      <c r="T701" s="52">
        <v>0</v>
      </c>
      <c r="U701" s="52">
        <v>310</v>
      </c>
      <c r="V701" s="52">
        <f t="shared" si="21"/>
        <v>34455.267804539995</v>
      </c>
      <c r="W701" s="52">
        <f t="shared" si="22"/>
        <v>34455.267804539995</v>
      </c>
      <c r="X701" s="52">
        <v>0</v>
      </c>
      <c r="Y701" s="52">
        <v>0</v>
      </c>
    </row>
    <row r="702" spans="1:25" x14ac:dyDescent="0.25">
      <c r="A702" s="52">
        <v>2008</v>
      </c>
      <c r="B702" s="52" t="s">
        <v>106</v>
      </c>
      <c r="C702" s="52" t="s">
        <v>115</v>
      </c>
      <c r="D702" s="52">
        <v>31102</v>
      </c>
      <c r="E702" s="52">
        <v>23924</v>
      </c>
      <c r="F702" s="52">
        <v>12</v>
      </c>
      <c r="G702" s="52" t="s">
        <v>118</v>
      </c>
      <c r="H702" s="52">
        <v>432141.5</v>
      </c>
      <c r="I702" s="52" t="s">
        <v>91</v>
      </c>
      <c r="J702" s="52" t="s">
        <v>71</v>
      </c>
      <c r="K702" s="52">
        <v>73.3</v>
      </c>
      <c r="L702" s="52">
        <v>3.3000000000000003E-5</v>
      </c>
      <c r="M702" s="52">
        <v>1</v>
      </c>
      <c r="N702" s="52"/>
      <c r="O702" s="52">
        <v>0</v>
      </c>
      <c r="P702" s="52">
        <v>0</v>
      </c>
      <c r="Q702" s="52">
        <v>21</v>
      </c>
      <c r="R702" s="52"/>
      <c r="S702" s="52">
        <v>0</v>
      </c>
      <c r="T702" s="52">
        <v>0</v>
      </c>
      <c r="U702" s="52">
        <v>310</v>
      </c>
      <c r="V702" s="52">
        <f t="shared" si="21"/>
        <v>1045.30707435</v>
      </c>
      <c r="W702" s="52">
        <f t="shared" si="22"/>
        <v>1045.30707435</v>
      </c>
      <c r="X702" s="52">
        <v>0</v>
      </c>
      <c r="Y702" s="52">
        <v>0</v>
      </c>
    </row>
    <row r="703" spans="1:25" x14ac:dyDescent="0.25">
      <c r="A703" s="52">
        <v>2008</v>
      </c>
      <c r="B703" s="52" t="s">
        <v>106</v>
      </c>
      <c r="C703" s="52" t="s">
        <v>115</v>
      </c>
      <c r="D703" s="52">
        <v>31102</v>
      </c>
      <c r="E703" s="52">
        <v>23924</v>
      </c>
      <c r="F703" s="52">
        <v>12</v>
      </c>
      <c r="G703" s="52" t="s">
        <v>118</v>
      </c>
      <c r="H703" s="52">
        <v>74906.09169999999</v>
      </c>
      <c r="I703" s="52" t="s">
        <v>91</v>
      </c>
      <c r="J703" s="52" t="s">
        <v>71</v>
      </c>
      <c r="K703" s="52">
        <v>73.3</v>
      </c>
      <c r="L703" s="52">
        <v>3.3000000000000003E-5</v>
      </c>
      <c r="M703" s="52">
        <v>1</v>
      </c>
      <c r="N703" s="52"/>
      <c r="O703" s="52">
        <v>0</v>
      </c>
      <c r="P703" s="52">
        <v>0</v>
      </c>
      <c r="Q703" s="52">
        <v>21</v>
      </c>
      <c r="R703" s="52"/>
      <c r="S703" s="52">
        <v>0</v>
      </c>
      <c r="T703" s="52">
        <v>0</v>
      </c>
      <c r="U703" s="52">
        <v>310</v>
      </c>
      <c r="V703" s="52">
        <f t="shared" si="21"/>
        <v>181.19034521313</v>
      </c>
      <c r="W703" s="52">
        <f t="shared" si="22"/>
        <v>181.19034521313</v>
      </c>
      <c r="X703" s="52">
        <v>0</v>
      </c>
      <c r="Y703" s="52">
        <v>0</v>
      </c>
    </row>
    <row r="704" spans="1:25" x14ac:dyDescent="0.25">
      <c r="A704" s="52">
        <v>2008</v>
      </c>
      <c r="B704" s="52" t="s">
        <v>106</v>
      </c>
      <c r="C704" s="52" t="s">
        <v>115</v>
      </c>
      <c r="D704" s="52">
        <v>31102</v>
      </c>
      <c r="E704" s="52">
        <v>23924</v>
      </c>
      <c r="F704" s="52">
        <v>12</v>
      </c>
      <c r="G704" s="52" t="s">
        <v>118</v>
      </c>
      <c r="H704" s="52">
        <v>62741.389799999997</v>
      </c>
      <c r="I704" s="52" t="s">
        <v>91</v>
      </c>
      <c r="J704" s="52" t="s">
        <v>71</v>
      </c>
      <c r="K704" s="52">
        <v>73.3</v>
      </c>
      <c r="L704" s="52">
        <v>3.3000000000000003E-5</v>
      </c>
      <c r="M704" s="52">
        <v>1</v>
      </c>
      <c r="N704" s="52"/>
      <c r="O704" s="52">
        <v>0</v>
      </c>
      <c r="P704" s="52">
        <v>0</v>
      </c>
      <c r="Q704" s="52">
        <v>21</v>
      </c>
      <c r="R704" s="52"/>
      <c r="S704" s="52">
        <v>0</v>
      </c>
      <c r="T704" s="52">
        <v>0</v>
      </c>
      <c r="U704" s="52">
        <v>310</v>
      </c>
      <c r="V704" s="52">
        <f t="shared" si="21"/>
        <v>151.76514778722</v>
      </c>
      <c r="W704" s="52">
        <f t="shared" si="22"/>
        <v>151.76514778722</v>
      </c>
      <c r="X704" s="52">
        <v>0</v>
      </c>
      <c r="Y704" s="52">
        <v>0</v>
      </c>
    </row>
    <row r="705" spans="1:25" x14ac:dyDescent="0.25">
      <c r="A705" s="52">
        <v>2008</v>
      </c>
      <c r="B705" s="52" t="s">
        <v>106</v>
      </c>
      <c r="C705" s="52" t="s">
        <v>115</v>
      </c>
      <c r="D705" s="52">
        <v>31102</v>
      </c>
      <c r="E705" s="52">
        <v>23924</v>
      </c>
      <c r="F705" s="52">
        <v>12</v>
      </c>
      <c r="G705" s="52" t="s">
        <v>118</v>
      </c>
      <c r="H705" s="52">
        <v>9259209.5999999996</v>
      </c>
      <c r="I705" s="52" t="s">
        <v>91</v>
      </c>
      <c r="J705" s="52" t="s">
        <v>71</v>
      </c>
      <c r="K705" s="52">
        <v>73.3</v>
      </c>
      <c r="L705" s="52">
        <v>3.3000000000000003E-5</v>
      </c>
      <c r="M705" s="52">
        <v>1</v>
      </c>
      <c r="N705" s="52"/>
      <c r="O705" s="52">
        <v>0</v>
      </c>
      <c r="P705" s="52">
        <v>0</v>
      </c>
      <c r="Q705" s="52">
        <v>21</v>
      </c>
      <c r="R705" s="52"/>
      <c r="S705" s="52">
        <v>0</v>
      </c>
      <c r="T705" s="52">
        <v>0</v>
      </c>
      <c r="U705" s="52">
        <v>310</v>
      </c>
      <c r="V705" s="52">
        <f t="shared" si="21"/>
        <v>22397.102101439999</v>
      </c>
      <c r="W705" s="52">
        <f t="shared" si="22"/>
        <v>22397.102101439999</v>
      </c>
      <c r="X705" s="52">
        <v>0</v>
      </c>
      <c r="Y705" s="52">
        <v>0</v>
      </c>
    </row>
    <row r="706" spans="1:25" x14ac:dyDescent="0.25">
      <c r="A706" s="52">
        <v>2008</v>
      </c>
      <c r="B706" s="52" t="s">
        <v>106</v>
      </c>
      <c r="C706" s="52" t="s">
        <v>115</v>
      </c>
      <c r="D706" s="52">
        <v>31102</v>
      </c>
      <c r="E706" s="52">
        <v>23924</v>
      </c>
      <c r="F706" s="52">
        <v>12</v>
      </c>
      <c r="G706" s="52" t="s">
        <v>118</v>
      </c>
      <c r="H706" s="52">
        <v>25896</v>
      </c>
      <c r="I706" s="52" t="s">
        <v>91</v>
      </c>
      <c r="J706" s="52" t="s">
        <v>71</v>
      </c>
      <c r="K706" s="52">
        <v>73.3</v>
      </c>
      <c r="L706" s="52">
        <v>3.3000000000000003E-5</v>
      </c>
      <c r="M706" s="52">
        <v>1</v>
      </c>
      <c r="N706" s="52"/>
      <c r="O706" s="52">
        <v>0</v>
      </c>
      <c r="P706" s="52">
        <v>0</v>
      </c>
      <c r="Q706" s="52">
        <v>21</v>
      </c>
      <c r="R706" s="52"/>
      <c r="S706" s="52">
        <v>0</v>
      </c>
      <c r="T706" s="52">
        <v>0</v>
      </c>
      <c r="U706" s="52">
        <v>310</v>
      </c>
      <c r="V706" s="52">
        <f t="shared" si="21"/>
        <v>62.639834399999998</v>
      </c>
      <c r="W706" s="52">
        <f t="shared" si="22"/>
        <v>62.639834399999998</v>
      </c>
      <c r="X706" s="52">
        <v>0</v>
      </c>
      <c r="Y706" s="52">
        <v>0</v>
      </c>
    </row>
    <row r="707" spans="1:25" x14ac:dyDescent="0.25">
      <c r="A707" s="52">
        <v>2008</v>
      </c>
      <c r="B707" s="52" t="s">
        <v>106</v>
      </c>
      <c r="C707" s="52" t="s">
        <v>115</v>
      </c>
      <c r="D707" s="52">
        <v>31102</v>
      </c>
      <c r="E707" s="52">
        <v>23924</v>
      </c>
      <c r="F707" s="52">
        <v>12</v>
      </c>
      <c r="G707" s="52" t="s">
        <v>118</v>
      </c>
      <c r="H707" s="52">
        <v>1510198.375</v>
      </c>
      <c r="I707" s="52" t="s">
        <v>91</v>
      </c>
      <c r="J707" s="52" t="s">
        <v>71</v>
      </c>
      <c r="K707" s="52">
        <v>73.3</v>
      </c>
      <c r="L707" s="52">
        <v>3.3000000000000003E-5</v>
      </c>
      <c r="M707" s="52">
        <v>1</v>
      </c>
      <c r="N707" s="52"/>
      <c r="O707" s="52">
        <v>0</v>
      </c>
      <c r="P707" s="52">
        <v>0</v>
      </c>
      <c r="Q707" s="52">
        <v>21</v>
      </c>
      <c r="R707" s="52"/>
      <c r="S707" s="52">
        <v>0</v>
      </c>
      <c r="T707" s="52">
        <v>0</v>
      </c>
      <c r="U707" s="52">
        <v>310</v>
      </c>
      <c r="V707" s="52">
        <f t="shared" ref="V707:V770" si="23">IF(F707=9,((H707*K707*L707*M707)+(H707*O707*P707*Q707)+(H707*S707*T707*U707))/1000, (H707*K707*L707*M707)+(H707*O707*P707*Q707)+(H707*S707*T707*U707))</f>
        <v>3653.0188492875004</v>
      </c>
      <c r="W707" s="52">
        <f t="shared" ref="W707:W770" si="24">(V707-((O707*H707*P707*Q707)+(S707*H707*T707*U707)))/M707</f>
        <v>3653.0188492875004</v>
      </c>
      <c r="X707" s="52">
        <v>0</v>
      </c>
      <c r="Y707" s="52">
        <v>0</v>
      </c>
    </row>
    <row r="708" spans="1:25" x14ac:dyDescent="0.25">
      <c r="A708" s="52">
        <v>2008</v>
      </c>
      <c r="B708" s="52" t="s">
        <v>106</v>
      </c>
      <c r="C708" s="52" t="s">
        <v>115</v>
      </c>
      <c r="D708" s="52">
        <v>31102</v>
      </c>
      <c r="E708" s="52">
        <v>23924</v>
      </c>
      <c r="F708" s="52">
        <v>12</v>
      </c>
      <c r="G708" s="52" t="s">
        <v>118</v>
      </c>
      <c r="H708" s="52">
        <v>9318949.5</v>
      </c>
      <c r="I708" s="52" t="s">
        <v>91</v>
      </c>
      <c r="J708" s="52" t="s">
        <v>71</v>
      </c>
      <c r="K708" s="52">
        <v>73.3</v>
      </c>
      <c r="L708" s="52">
        <v>3.3000000000000003E-5</v>
      </c>
      <c r="M708" s="52">
        <v>1</v>
      </c>
      <c r="N708" s="52"/>
      <c r="O708" s="52">
        <v>0</v>
      </c>
      <c r="P708" s="52">
        <v>0</v>
      </c>
      <c r="Q708" s="52">
        <v>21</v>
      </c>
      <c r="R708" s="52"/>
      <c r="S708" s="52">
        <v>0</v>
      </c>
      <c r="T708" s="52">
        <v>0</v>
      </c>
      <c r="U708" s="52">
        <v>310</v>
      </c>
      <c r="V708" s="52">
        <f t="shared" si="23"/>
        <v>22541.606945550004</v>
      </c>
      <c r="W708" s="52">
        <f t="shared" si="24"/>
        <v>22541.606945550004</v>
      </c>
      <c r="X708" s="52">
        <v>0</v>
      </c>
      <c r="Y708" s="52">
        <v>0</v>
      </c>
    </row>
    <row r="709" spans="1:25" x14ac:dyDescent="0.25">
      <c r="A709" s="52">
        <v>2008</v>
      </c>
      <c r="B709" s="52" t="s">
        <v>106</v>
      </c>
      <c r="C709" s="52" t="s">
        <v>115</v>
      </c>
      <c r="D709" s="52">
        <v>31102</v>
      </c>
      <c r="E709" s="52">
        <v>23924</v>
      </c>
      <c r="F709" s="52">
        <v>12</v>
      </c>
      <c r="G709" s="52" t="s">
        <v>118</v>
      </c>
      <c r="H709" s="52">
        <v>7000</v>
      </c>
      <c r="I709" s="52" t="s">
        <v>91</v>
      </c>
      <c r="J709" s="52" t="s">
        <v>71</v>
      </c>
      <c r="K709" s="52">
        <v>73.3</v>
      </c>
      <c r="L709" s="52">
        <v>3.3000000000000003E-5</v>
      </c>
      <c r="M709" s="52">
        <v>1</v>
      </c>
      <c r="N709" s="52"/>
      <c r="O709" s="52">
        <v>0</v>
      </c>
      <c r="P709" s="52">
        <v>0</v>
      </c>
      <c r="Q709" s="52">
        <v>21</v>
      </c>
      <c r="R709" s="52"/>
      <c r="S709" s="52">
        <v>0</v>
      </c>
      <c r="T709" s="52">
        <v>0</v>
      </c>
      <c r="U709" s="52">
        <v>310</v>
      </c>
      <c r="V709" s="52">
        <f t="shared" si="23"/>
        <v>16.932300000000001</v>
      </c>
      <c r="W709" s="52">
        <f t="shared" si="24"/>
        <v>16.932300000000001</v>
      </c>
      <c r="X709" s="52">
        <v>0</v>
      </c>
      <c r="Y709" s="52">
        <v>0</v>
      </c>
    </row>
    <row r="710" spans="1:25" x14ac:dyDescent="0.25">
      <c r="A710" s="52">
        <v>2008</v>
      </c>
      <c r="B710" s="52" t="s">
        <v>106</v>
      </c>
      <c r="C710" s="52" t="s">
        <v>115</v>
      </c>
      <c r="D710" s="52">
        <v>31102</v>
      </c>
      <c r="E710" s="52">
        <v>23924</v>
      </c>
      <c r="F710" s="52">
        <v>12</v>
      </c>
      <c r="G710" s="52" t="s">
        <v>118</v>
      </c>
      <c r="H710" s="52">
        <v>817236.5</v>
      </c>
      <c r="I710" s="52" t="s">
        <v>91</v>
      </c>
      <c r="J710" s="52" t="s">
        <v>71</v>
      </c>
      <c r="K710" s="52">
        <v>73.3</v>
      </c>
      <c r="L710" s="52">
        <v>3.3000000000000003E-5</v>
      </c>
      <c r="M710" s="52">
        <v>1</v>
      </c>
      <c r="N710" s="52"/>
      <c r="O710" s="52">
        <v>0</v>
      </c>
      <c r="P710" s="52">
        <v>0</v>
      </c>
      <c r="Q710" s="52">
        <v>21</v>
      </c>
      <c r="R710" s="52"/>
      <c r="S710" s="52">
        <v>0</v>
      </c>
      <c r="T710" s="52">
        <v>0</v>
      </c>
      <c r="U710" s="52">
        <v>310</v>
      </c>
      <c r="V710" s="52">
        <f t="shared" si="23"/>
        <v>1976.8133698500001</v>
      </c>
      <c r="W710" s="52">
        <f t="shared" si="24"/>
        <v>1976.8133698500001</v>
      </c>
      <c r="X710" s="52">
        <v>0</v>
      </c>
      <c r="Y710" s="52">
        <v>0</v>
      </c>
    </row>
    <row r="711" spans="1:25" x14ac:dyDescent="0.25">
      <c r="A711" s="52">
        <v>2008</v>
      </c>
      <c r="B711" s="52" t="s">
        <v>106</v>
      </c>
      <c r="C711" s="52" t="s">
        <v>115</v>
      </c>
      <c r="D711" s="52">
        <v>31102</v>
      </c>
      <c r="E711" s="52">
        <v>23924</v>
      </c>
      <c r="F711" s="52">
        <v>12</v>
      </c>
      <c r="G711" s="52" t="s">
        <v>118</v>
      </c>
      <c r="H711" s="52">
        <v>1563124</v>
      </c>
      <c r="I711" s="52" t="s">
        <v>91</v>
      </c>
      <c r="J711" s="52" t="s">
        <v>71</v>
      </c>
      <c r="K711" s="52">
        <v>73.3</v>
      </c>
      <c r="L711" s="52">
        <v>3.3000000000000003E-5</v>
      </c>
      <c r="M711" s="52">
        <v>1</v>
      </c>
      <c r="N711" s="52"/>
      <c r="O711" s="52">
        <v>0</v>
      </c>
      <c r="P711" s="52">
        <v>0</v>
      </c>
      <c r="Q711" s="52">
        <v>21</v>
      </c>
      <c r="R711" s="52"/>
      <c r="S711" s="52">
        <v>0</v>
      </c>
      <c r="T711" s="52">
        <v>0</v>
      </c>
      <c r="U711" s="52">
        <v>310</v>
      </c>
      <c r="V711" s="52">
        <f t="shared" si="23"/>
        <v>3781.0406436000003</v>
      </c>
      <c r="W711" s="52">
        <f t="shared" si="24"/>
        <v>3781.0406436000003</v>
      </c>
      <c r="X711" s="52">
        <v>0</v>
      </c>
      <c r="Y711" s="52">
        <v>0</v>
      </c>
    </row>
    <row r="712" spans="1:25" x14ac:dyDescent="0.25">
      <c r="A712" s="52">
        <v>2008</v>
      </c>
      <c r="B712" s="52" t="s">
        <v>106</v>
      </c>
      <c r="C712" s="52" t="s">
        <v>115</v>
      </c>
      <c r="D712" s="52">
        <v>31102</v>
      </c>
      <c r="E712" s="52">
        <v>23924</v>
      </c>
      <c r="F712" s="52">
        <v>12</v>
      </c>
      <c r="G712" s="52" t="s">
        <v>118</v>
      </c>
      <c r="H712" s="52">
        <v>224135</v>
      </c>
      <c r="I712" s="52" t="s">
        <v>91</v>
      </c>
      <c r="J712" s="52" t="s">
        <v>71</v>
      </c>
      <c r="K712" s="52">
        <v>73.3</v>
      </c>
      <c r="L712" s="52">
        <v>3.3000000000000003E-5</v>
      </c>
      <c r="M712" s="52">
        <v>1</v>
      </c>
      <c r="N712" s="52"/>
      <c r="O712" s="52">
        <v>0</v>
      </c>
      <c r="P712" s="52">
        <v>0</v>
      </c>
      <c r="Q712" s="52">
        <v>21</v>
      </c>
      <c r="R712" s="52"/>
      <c r="S712" s="52">
        <v>0</v>
      </c>
      <c r="T712" s="52">
        <v>0</v>
      </c>
      <c r="U712" s="52">
        <v>310</v>
      </c>
      <c r="V712" s="52">
        <f t="shared" si="23"/>
        <v>542.1601515000001</v>
      </c>
      <c r="W712" s="52">
        <f t="shared" si="24"/>
        <v>542.1601515000001</v>
      </c>
      <c r="X712" s="52">
        <v>0</v>
      </c>
      <c r="Y712" s="52">
        <v>0</v>
      </c>
    </row>
    <row r="713" spans="1:25" x14ac:dyDescent="0.25">
      <c r="A713" s="52">
        <v>2008</v>
      </c>
      <c r="B713" s="52" t="s">
        <v>106</v>
      </c>
      <c r="C713" s="52" t="s">
        <v>115</v>
      </c>
      <c r="D713" s="52">
        <v>31102</v>
      </c>
      <c r="E713" s="52">
        <v>23924</v>
      </c>
      <c r="F713" s="52">
        <v>12</v>
      </c>
      <c r="G713" s="52" t="s">
        <v>118</v>
      </c>
      <c r="H713" s="52">
        <v>14034</v>
      </c>
      <c r="I713" s="52" t="s">
        <v>91</v>
      </c>
      <c r="J713" s="52" t="s">
        <v>71</v>
      </c>
      <c r="K713" s="52">
        <v>73.3</v>
      </c>
      <c r="L713" s="52">
        <v>3.3000000000000003E-5</v>
      </c>
      <c r="M713" s="52">
        <v>1</v>
      </c>
      <c r="N713" s="52"/>
      <c r="O713" s="52">
        <v>0</v>
      </c>
      <c r="P713" s="52">
        <v>0</v>
      </c>
      <c r="Q713" s="52">
        <v>21</v>
      </c>
      <c r="R713" s="52"/>
      <c r="S713" s="52">
        <v>0</v>
      </c>
      <c r="T713" s="52">
        <v>0</v>
      </c>
      <c r="U713" s="52">
        <v>310</v>
      </c>
      <c r="V713" s="52">
        <f t="shared" si="23"/>
        <v>33.946842600000004</v>
      </c>
      <c r="W713" s="52">
        <f t="shared" si="24"/>
        <v>33.946842600000004</v>
      </c>
      <c r="X713" s="52">
        <v>0</v>
      </c>
      <c r="Y713" s="52">
        <v>0</v>
      </c>
    </row>
    <row r="714" spans="1:25" x14ac:dyDescent="0.25">
      <c r="A714" s="52">
        <v>2008</v>
      </c>
      <c r="B714" s="52" t="s">
        <v>106</v>
      </c>
      <c r="C714" s="52" t="s">
        <v>115</v>
      </c>
      <c r="D714" s="52">
        <v>31102</v>
      </c>
      <c r="E714" s="52">
        <v>23924</v>
      </c>
      <c r="F714" s="52">
        <v>12</v>
      </c>
      <c r="G714" s="52" t="s">
        <v>118</v>
      </c>
      <c r="H714" s="52">
        <v>24522</v>
      </c>
      <c r="I714" s="52" t="s">
        <v>91</v>
      </c>
      <c r="J714" s="52" t="s">
        <v>71</v>
      </c>
      <c r="K714" s="52">
        <v>73.3</v>
      </c>
      <c r="L714" s="52">
        <v>3.3000000000000003E-5</v>
      </c>
      <c r="M714" s="52">
        <v>1</v>
      </c>
      <c r="N714" s="52"/>
      <c r="O714" s="52">
        <v>0</v>
      </c>
      <c r="P714" s="52">
        <v>0</v>
      </c>
      <c r="Q714" s="52">
        <v>21</v>
      </c>
      <c r="R714" s="52"/>
      <c r="S714" s="52">
        <v>0</v>
      </c>
      <c r="T714" s="52">
        <v>0</v>
      </c>
      <c r="U714" s="52">
        <v>310</v>
      </c>
      <c r="V714" s="52">
        <f t="shared" si="23"/>
        <v>59.316265799999996</v>
      </c>
      <c r="W714" s="52">
        <f t="shared" si="24"/>
        <v>59.316265799999996</v>
      </c>
      <c r="X714" s="52">
        <v>0</v>
      </c>
      <c r="Y714" s="52">
        <v>0</v>
      </c>
    </row>
    <row r="715" spans="1:25" x14ac:dyDescent="0.25">
      <c r="A715" s="52">
        <v>2008</v>
      </c>
      <c r="B715" s="52" t="s">
        <v>106</v>
      </c>
      <c r="C715" s="52" t="s">
        <v>115</v>
      </c>
      <c r="D715" s="52">
        <v>31102</v>
      </c>
      <c r="E715" s="52">
        <v>23924</v>
      </c>
      <c r="F715" s="52">
        <v>12</v>
      </c>
      <c r="G715" s="52" t="s">
        <v>118</v>
      </c>
      <c r="H715" s="52">
        <v>762290</v>
      </c>
      <c r="I715" s="52" t="s">
        <v>91</v>
      </c>
      <c r="J715" s="52" t="s">
        <v>71</v>
      </c>
      <c r="K715" s="52">
        <v>73.3</v>
      </c>
      <c r="L715" s="52">
        <v>3.3000000000000003E-5</v>
      </c>
      <c r="M715" s="52">
        <v>1</v>
      </c>
      <c r="N715" s="52"/>
      <c r="O715" s="52">
        <v>0</v>
      </c>
      <c r="P715" s="52">
        <v>0</v>
      </c>
      <c r="Q715" s="52">
        <v>21</v>
      </c>
      <c r="R715" s="52"/>
      <c r="S715" s="52">
        <v>0</v>
      </c>
      <c r="T715" s="52">
        <v>0</v>
      </c>
      <c r="U715" s="52">
        <v>310</v>
      </c>
      <c r="V715" s="52">
        <f t="shared" si="23"/>
        <v>1843.9032810000001</v>
      </c>
      <c r="W715" s="52">
        <f t="shared" si="24"/>
        <v>1843.9032810000001</v>
      </c>
      <c r="X715" s="52">
        <v>0</v>
      </c>
      <c r="Y715" s="52">
        <v>0</v>
      </c>
    </row>
    <row r="716" spans="1:25" x14ac:dyDescent="0.25">
      <c r="A716" s="52">
        <v>2008</v>
      </c>
      <c r="B716" s="52" t="s">
        <v>106</v>
      </c>
      <c r="C716" s="52" t="s">
        <v>115</v>
      </c>
      <c r="D716" s="52">
        <v>31102</v>
      </c>
      <c r="E716" s="52">
        <v>23924</v>
      </c>
      <c r="F716" s="52">
        <v>12</v>
      </c>
      <c r="G716" s="52" t="s">
        <v>118</v>
      </c>
      <c r="H716" s="52">
        <v>593100</v>
      </c>
      <c r="I716" s="52" t="s">
        <v>91</v>
      </c>
      <c r="J716" s="52" t="s">
        <v>71</v>
      </c>
      <c r="K716" s="52">
        <v>73.3</v>
      </c>
      <c r="L716" s="52">
        <v>3.3000000000000003E-5</v>
      </c>
      <c r="M716" s="52">
        <v>1</v>
      </c>
      <c r="N716" s="52"/>
      <c r="O716" s="52">
        <v>0</v>
      </c>
      <c r="P716" s="52">
        <v>0</v>
      </c>
      <c r="Q716" s="52">
        <v>21</v>
      </c>
      <c r="R716" s="52"/>
      <c r="S716" s="52">
        <v>0</v>
      </c>
      <c r="T716" s="52">
        <v>0</v>
      </c>
      <c r="U716" s="52">
        <v>310</v>
      </c>
      <c r="V716" s="52">
        <f t="shared" si="23"/>
        <v>1434.6495900000002</v>
      </c>
      <c r="W716" s="52">
        <f t="shared" si="24"/>
        <v>1434.6495900000002</v>
      </c>
      <c r="X716" s="52">
        <v>0</v>
      </c>
      <c r="Y716" s="52">
        <v>0</v>
      </c>
    </row>
    <row r="717" spans="1:25" x14ac:dyDescent="0.25">
      <c r="A717" s="52">
        <v>2008</v>
      </c>
      <c r="B717" s="52" t="s">
        <v>106</v>
      </c>
      <c r="C717" s="52" t="s">
        <v>115</v>
      </c>
      <c r="D717" s="52">
        <v>31102</v>
      </c>
      <c r="E717" s="52">
        <v>23989</v>
      </c>
      <c r="F717" s="52">
        <v>0</v>
      </c>
      <c r="G717" s="52"/>
      <c r="H717" s="52">
        <v>67415.567200000005</v>
      </c>
      <c r="I717" s="52" t="s">
        <v>91</v>
      </c>
      <c r="J717" s="52" t="s">
        <v>71</v>
      </c>
      <c r="K717" s="52">
        <v>73.3</v>
      </c>
      <c r="L717" s="52">
        <v>3.3000000000000003E-5</v>
      </c>
      <c r="M717" s="52">
        <v>1</v>
      </c>
      <c r="N717" s="52"/>
      <c r="O717" s="52">
        <v>0</v>
      </c>
      <c r="P717" s="52">
        <v>0</v>
      </c>
      <c r="Q717" s="52">
        <v>21</v>
      </c>
      <c r="R717" s="52"/>
      <c r="S717" s="52">
        <v>0</v>
      </c>
      <c r="T717" s="52">
        <v>0</v>
      </c>
      <c r="U717" s="52">
        <v>310</v>
      </c>
      <c r="V717" s="52">
        <f t="shared" si="23"/>
        <v>163.07151550008004</v>
      </c>
      <c r="W717" s="52">
        <f t="shared" si="24"/>
        <v>163.07151550008004</v>
      </c>
      <c r="X717" s="52">
        <v>0</v>
      </c>
      <c r="Y717" s="52">
        <v>0</v>
      </c>
    </row>
    <row r="718" spans="1:25" x14ac:dyDescent="0.25">
      <c r="A718" s="52">
        <v>2008</v>
      </c>
      <c r="B718" s="52" t="s">
        <v>106</v>
      </c>
      <c r="C718" s="52" t="s">
        <v>115</v>
      </c>
      <c r="D718" s="52">
        <v>31103</v>
      </c>
      <c r="E718" s="52">
        <v>23922</v>
      </c>
      <c r="F718" s="52">
        <v>12</v>
      </c>
      <c r="G718" s="52" t="s">
        <v>118</v>
      </c>
      <c r="H718" s="52">
        <v>4000</v>
      </c>
      <c r="I718" s="52" t="s">
        <v>91</v>
      </c>
      <c r="J718" s="52" t="s">
        <v>71</v>
      </c>
      <c r="K718" s="52">
        <v>73.3</v>
      </c>
      <c r="L718" s="52">
        <v>3.3000000000000003E-5</v>
      </c>
      <c r="M718" s="52">
        <v>1</v>
      </c>
      <c r="N718" s="52"/>
      <c r="O718" s="52">
        <v>0</v>
      </c>
      <c r="P718" s="52">
        <v>0</v>
      </c>
      <c r="Q718" s="52">
        <v>21</v>
      </c>
      <c r="R718" s="52"/>
      <c r="S718" s="52">
        <v>0</v>
      </c>
      <c r="T718" s="52">
        <v>0</v>
      </c>
      <c r="U718" s="52">
        <v>310</v>
      </c>
      <c r="V718" s="52">
        <f t="shared" si="23"/>
        <v>9.6756000000000011</v>
      </c>
      <c r="W718" s="52">
        <f t="shared" si="24"/>
        <v>9.6756000000000011</v>
      </c>
      <c r="X718" s="52">
        <v>0</v>
      </c>
      <c r="Y718" s="52">
        <v>0</v>
      </c>
    </row>
    <row r="719" spans="1:25" x14ac:dyDescent="0.25">
      <c r="A719" s="52">
        <v>2008</v>
      </c>
      <c r="B719" s="52" t="s">
        <v>106</v>
      </c>
      <c r="C719" s="52" t="s">
        <v>115</v>
      </c>
      <c r="D719" s="52">
        <v>31108</v>
      </c>
      <c r="E719" s="52">
        <v>23924</v>
      </c>
      <c r="F719" s="52">
        <v>12</v>
      </c>
      <c r="G719" s="52" t="s">
        <v>118</v>
      </c>
      <c r="H719" s="52">
        <v>52292</v>
      </c>
      <c r="I719" s="52" t="s">
        <v>91</v>
      </c>
      <c r="J719" s="52" t="s">
        <v>71</v>
      </c>
      <c r="K719" s="52">
        <v>73.3</v>
      </c>
      <c r="L719" s="52">
        <v>3.3000000000000003E-5</v>
      </c>
      <c r="M719" s="52">
        <v>1</v>
      </c>
      <c r="N719" s="52"/>
      <c r="O719" s="52">
        <v>0</v>
      </c>
      <c r="P719" s="52">
        <v>0</v>
      </c>
      <c r="Q719" s="52">
        <v>21</v>
      </c>
      <c r="R719" s="52"/>
      <c r="S719" s="52">
        <v>0</v>
      </c>
      <c r="T719" s="52">
        <v>0</v>
      </c>
      <c r="U719" s="52">
        <v>310</v>
      </c>
      <c r="V719" s="52">
        <f t="shared" si="23"/>
        <v>126.4891188</v>
      </c>
      <c r="W719" s="52">
        <f t="shared" si="24"/>
        <v>126.4891188</v>
      </c>
      <c r="X719" s="52">
        <v>0</v>
      </c>
      <c r="Y719" s="52">
        <v>0</v>
      </c>
    </row>
    <row r="720" spans="1:25" x14ac:dyDescent="0.25">
      <c r="A720" s="52">
        <v>2008</v>
      </c>
      <c r="B720" s="52" t="s">
        <v>106</v>
      </c>
      <c r="C720" s="52" t="s">
        <v>115</v>
      </c>
      <c r="D720" s="52">
        <v>31108</v>
      </c>
      <c r="E720" s="52">
        <v>23924</v>
      </c>
      <c r="F720" s="52">
        <v>12</v>
      </c>
      <c r="G720" s="52" t="s">
        <v>118</v>
      </c>
      <c r="H720" s="52">
        <v>741308.75</v>
      </c>
      <c r="I720" s="52" t="s">
        <v>91</v>
      </c>
      <c r="J720" s="52" t="s">
        <v>71</v>
      </c>
      <c r="K720" s="52">
        <v>73.3</v>
      </c>
      <c r="L720" s="52">
        <v>3.3000000000000003E-5</v>
      </c>
      <c r="M720" s="52">
        <v>1</v>
      </c>
      <c r="N720" s="52"/>
      <c r="O720" s="52">
        <v>0</v>
      </c>
      <c r="P720" s="52">
        <v>0</v>
      </c>
      <c r="Q720" s="52">
        <v>21</v>
      </c>
      <c r="R720" s="52"/>
      <c r="S720" s="52">
        <v>0</v>
      </c>
      <c r="T720" s="52">
        <v>0</v>
      </c>
      <c r="U720" s="52">
        <v>310</v>
      </c>
      <c r="V720" s="52">
        <f t="shared" si="23"/>
        <v>1793.151735375</v>
      </c>
      <c r="W720" s="52">
        <f t="shared" si="24"/>
        <v>1793.151735375</v>
      </c>
      <c r="X720" s="52">
        <v>0</v>
      </c>
      <c r="Y720" s="52">
        <v>0</v>
      </c>
    </row>
    <row r="721" spans="1:25" x14ac:dyDescent="0.25">
      <c r="A721" s="52">
        <v>2008</v>
      </c>
      <c r="B721" s="52" t="s">
        <v>106</v>
      </c>
      <c r="C721" s="52" t="s">
        <v>115</v>
      </c>
      <c r="D721" s="52">
        <v>31200</v>
      </c>
      <c r="E721" s="52">
        <v>23922</v>
      </c>
      <c r="F721" s="52">
        <v>12</v>
      </c>
      <c r="G721" s="52" t="s">
        <v>118</v>
      </c>
      <c r="H721" s="52">
        <v>848.39</v>
      </c>
      <c r="I721" s="52" t="s">
        <v>91</v>
      </c>
      <c r="J721" s="52" t="s">
        <v>71</v>
      </c>
      <c r="K721" s="52">
        <v>73.3</v>
      </c>
      <c r="L721" s="52">
        <v>3.3000000000000003E-5</v>
      </c>
      <c r="M721" s="52">
        <v>1</v>
      </c>
      <c r="N721" s="52"/>
      <c r="O721" s="52">
        <v>0</v>
      </c>
      <c r="P721" s="52">
        <v>0</v>
      </c>
      <c r="Q721" s="52">
        <v>21</v>
      </c>
      <c r="R721" s="52"/>
      <c r="S721" s="52">
        <v>0</v>
      </c>
      <c r="T721" s="52">
        <v>0</v>
      </c>
      <c r="U721" s="52">
        <v>310</v>
      </c>
      <c r="V721" s="52">
        <f t="shared" si="23"/>
        <v>2.052170571</v>
      </c>
      <c r="W721" s="52">
        <f t="shared" si="24"/>
        <v>2.052170571</v>
      </c>
      <c r="X721" s="52">
        <v>0</v>
      </c>
      <c r="Y721" s="52">
        <v>0</v>
      </c>
    </row>
    <row r="722" spans="1:25" x14ac:dyDescent="0.25">
      <c r="A722" s="52">
        <v>2008</v>
      </c>
      <c r="B722" s="52" t="s">
        <v>106</v>
      </c>
      <c r="C722" s="52" t="s">
        <v>115</v>
      </c>
      <c r="D722" s="52">
        <v>31200</v>
      </c>
      <c r="E722" s="52">
        <v>23922</v>
      </c>
      <c r="F722" s="52">
        <v>12</v>
      </c>
      <c r="G722" s="52" t="s">
        <v>118</v>
      </c>
      <c r="H722" s="52">
        <v>149857.68</v>
      </c>
      <c r="I722" s="52" t="s">
        <v>91</v>
      </c>
      <c r="J722" s="52" t="s">
        <v>71</v>
      </c>
      <c r="K722" s="52">
        <v>73.3</v>
      </c>
      <c r="L722" s="52">
        <v>3.3000000000000003E-5</v>
      </c>
      <c r="M722" s="52">
        <v>1</v>
      </c>
      <c r="N722" s="52"/>
      <c r="O722" s="52">
        <v>0</v>
      </c>
      <c r="P722" s="52">
        <v>0</v>
      </c>
      <c r="Q722" s="52">
        <v>21</v>
      </c>
      <c r="R722" s="52"/>
      <c r="S722" s="52">
        <v>0</v>
      </c>
      <c r="T722" s="52">
        <v>0</v>
      </c>
      <c r="U722" s="52">
        <v>310</v>
      </c>
      <c r="V722" s="52">
        <f t="shared" si="23"/>
        <v>362.490742152</v>
      </c>
      <c r="W722" s="52">
        <f t="shared" si="24"/>
        <v>362.490742152</v>
      </c>
      <c r="X722" s="52">
        <v>0</v>
      </c>
      <c r="Y722" s="52">
        <v>0</v>
      </c>
    </row>
    <row r="723" spans="1:25" x14ac:dyDescent="0.25">
      <c r="A723" s="52">
        <v>2008</v>
      </c>
      <c r="B723" s="52" t="s">
        <v>106</v>
      </c>
      <c r="C723" s="52" t="s">
        <v>115</v>
      </c>
      <c r="D723" s="52">
        <v>31200</v>
      </c>
      <c r="E723" s="52">
        <v>23924</v>
      </c>
      <c r="F723" s="52">
        <v>12</v>
      </c>
      <c r="G723" s="52" t="s">
        <v>118</v>
      </c>
      <c r="H723" s="52">
        <v>2259200</v>
      </c>
      <c r="I723" s="52" t="s">
        <v>91</v>
      </c>
      <c r="J723" s="52" t="s">
        <v>71</v>
      </c>
      <c r="K723" s="52">
        <v>73.3</v>
      </c>
      <c r="L723" s="52">
        <v>3.3000000000000003E-5</v>
      </c>
      <c r="M723" s="52">
        <v>1</v>
      </c>
      <c r="N723" s="52"/>
      <c r="O723" s="52">
        <v>0</v>
      </c>
      <c r="P723" s="52">
        <v>0</v>
      </c>
      <c r="Q723" s="52">
        <v>21</v>
      </c>
      <c r="R723" s="52"/>
      <c r="S723" s="52">
        <v>0</v>
      </c>
      <c r="T723" s="52">
        <v>0</v>
      </c>
      <c r="U723" s="52">
        <v>310</v>
      </c>
      <c r="V723" s="52">
        <f t="shared" si="23"/>
        <v>5464.7788800000008</v>
      </c>
      <c r="W723" s="52">
        <f t="shared" si="24"/>
        <v>5464.7788800000008</v>
      </c>
      <c r="X723" s="52">
        <v>0</v>
      </c>
      <c r="Y723" s="52">
        <v>0</v>
      </c>
    </row>
    <row r="724" spans="1:25" x14ac:dyDescent="0.25">
      <c r="A724" s="52">
        <v>2008</v>
      </c>
      <c r="B724" s="52" t="s">
        <v>106</v>
      </c>
      <c r="C724" s="52" t="s">
        <v>115</v>
      </c>
      <c r="D724" s="52">
        <v>31200</v>
      </c>
      <c r="E724" s="52">
        <v>23924</v>
      </c>
      <c r="F724" s="52">
        <v>12</v>
      </c>
      <c r="G724" s="52" t="s">
        <v>118</v>
      </c>
      <c r="H724" s="52">
        <v>47670</v>
      </c>
      <c r="I724" s="52" t="s">
        <v>91</v>
      </c>
      <c r="J724" s="52" t="s">
        <v>71</v>
      </c>
      <c r="K724" s="52">
        <v>73.3</v>
      </c>
      <c r="L724" s="52">
        <v>3.3000000000000003E-5</v>
      </c>
      <c r="M724" s="52">
        <v>1</v>
      </c>
      <c r="N724" s="52"/>
      <c r="O724" s="52">
        <v>0</v>
      </c>
      <c r="P724" s="52">
        <v>0</v>
      </c>
      <c r="Q724" s="52">
        <v>21</v>
      </c>
      <c r="R724" s="52"/>
      <c r="S724" s="52">
        <v>0</v>
      </c>
      <c r="T724" s="52">
        <v>0</v>
      </c>
      <c r="U724" s="52">
        <v>310</v>
      </c>
      <c r="V724" s="52">
        <f t="shared" si="23"/>
        <v>115.30896300000001</v>
      </c>
      <c r="W724" s="52">
        <f t="shared" si="24"/>
        <v>115.30896300000001</v>
      </c>
      <c r="X724" s="52">
        <v>0</v>
      </c>
      <c r="Y724" s="52">
        <v>0</v>
      </c>
    </row>
    <row r="725" spans="1:25" x14ac:dyDescent="0.25">
      <c r="A725" s="52">
        <v>2008</v>
      </c>
      <c r="B725" s="52" t="s">
        <v>106</v>
      </c>
      <c r="C725" s="52" t="s">
        <v>115</v>
      </c>
      <c r="D725" s="52">
        <v>31200</v>
      </c>
      <c r="E725" s="52">
        <v>23924</v>
      </c>
      <c r="F725" s="52">
        <v>12</v>
      </c>
      <c r="G725" s="52" t="s">
        <v>118</v>
      </c>
      <c r="H725" s="52">
        <v>5732765.5</v>
      </c>
      <c r="I725" s="52" t="s">
        <v>91</v>
      </c>
      <c r="J725" s="52" t="s">
        <v>71</v>
      </c>
      <c r="K725" s="52">
        <v>73.3</v>
      </c>
      <c r="L725" s="52">
        <v>3.3000000000000003E-5</v>
      </c>
      <c r="M725" s="52">
        <v>1</v>
      </c>
      <c r="N725" s="52"/>
      <c r="O725" s="52">
        <v>0</v>
      </c>
      <c r="P725" s="52">
        <v>0</v>
      </c>
      <c r="Q725" s="52">
        <v>21</v>
      </c>
      <c r="R725" s="52"/>
      <c r="S725" s="52">
        <v>0</v>
      </c>
      <c r="T725" s="52">
        <v>0</v>
      </c>
      <c r="U725" s="52">
        <v>310</v>
      </c>
      <c r="V725" s="52">
        <f t="shared" si="23"/>
        <v>13866.986467950001</v>
      </c>
      <c r="W725" s="52">
        <f t="shared" si="24"/>
        <v>13866.986467950001</v>
      </c>
      <c r="X725" s="52">
        <v>0</v>
      </c>
      <c r="Y725" s="52">
        <v>0</v>
      </c>
    </row>
    <row r="726" spans="1:25" x14ac:dyDescent="0.25">
      <c r="A726" s="52">
        <v>2008</v>
      </c>
      <c r="B726" s="52" t="s">
        <v>106</v>
      </c>
      <c r="C726" s="52" t="s">
        <v>115</v>
      </c>
      <c r="D726" s="52">
        <v>31200</v>
      </c>
      <c r="E726" s="52">
        <v>23924</v>
      </c>
      <c r="F726" s="52">
        <v>12</v>
      </c>
      <c r="G726" s="52" t="s">
        <v>118</v>
      </c>
      <c r="H726" s="52">
        <v>153309</v>
      </c>
      <c r="I726" s="52" t="s">
        <v>91</v>
      </c>
      <c r="J726" s="52" t="s">
        <v>71</v>
      </c>
      <c r="K726" s="52">
        <v>73.3</v>
      </c>
      <c r="L726" s="52">
        <v>3.3000000000000003E-5</v>
      </c>
      <c r="M726" s="52">
        <v>1</v>
      </c>
      <c r="N726" s="52"/>
      <c r="O726" s="52">
        <v>0</v>
      </c>
      <c r="P726" s="52">
        <v>0</v>
      </c>
      <c r="Q726" s="52">
        <v>21</v>
      </c>
      <c r="R726" s="52"/>
      <c r="S726" s="52">
        <v>0</v>
      </c>
      <c r="T726" s="52">
        <v>0</v>
      </c>
      <c r="U726" s="52">
        <v>310</v>
      </c>
      <c r="V726" s="52">
        <f t="shared" si="23"/>
        <v>370.83914010000001</v>
      </c>
      <c r="W726" s="52">
        <f t="shared" si="24"/>
        <v>370.83914010000001</v>
      </c>
      <c r="X726" s="52">
        <v>0</v>
      </c>
      <c r="Y726" s="52">
        <v>0</v>
      </c>
    </row>
    <row r="727" spans="1:25" x14ac:dyDescent="0.25">
      <c r="A727" s="52">
        <v>2008</v>
      </c>
      <c r="B727" s="52" t="s">
        <v>106</v>
      </c>
      <c r="C727" s="52" t="s">
        <v>115</v>
      </c>
      <c r="D727" s="52">
        <v>31200</v>
      </c>
      <c r="E727" s="52">
        <v>23924</v>
      </c>
      <c r="F727" s="52">
        <v>12</v>
      </c>
      <c r="G727" s="52" t="s">
        <v>118</v>
      </c>
      <c r="H727" s="52">
        <v>97</v>
      </c>
      <c r="I727" s="52" t="s">
        <v>91</v>
      </c>
      <c r="J727" s="52" t="s">
        <v>71</v>
      </c>
      <c r="K727" s="52">
        <v>73.3</v>
      </c>
      <c r="L727" s="52">
        <v>3.3000000000000003E-5</v>
      </c>
      <c r="M727" s="52">
        <v>1</v>
      </c>
      <c r="N727" s="52"/>
      <c r="O727" s="52">
        <v>0</v>
      </c>
      <c r="P727" s="52">
        <v>0</v>
      </c>
      <c r="Q727" s="52">
        <v>21</v>
      </c>
      <c r="R727" s="52"/>
      <c r="S727" s="52">
        <v>0</v>
      </c>
      <c r="T727" s="52">
        <v>0</v>
      </c>
      <c r="U727" s="52">
        <v>310</v>
      </c>
      <c r="V727" s="52">
        <f t="shared" si="23"/>
        <v>0.23463329999999999</v>
      </c>
      <c r="W727" s="52">
        <f t="shared" si="24"/>
        <v>0.23463329999999999</v>
      </c>
      <c r="X727" s="52">
        <v>0</v>
      </c>
      <c r="Y727" s="52">
        <v>0</v>
      </c>
    </row>
    <row r="728" spans="1:25" x14ac:dyDescent="0.25">
      <c r="A728" s="52">
        <v>2008</v>
      </c>
      <c r="B728" s="52" t="s">
        <v>106</v>
      </c>
      <c r="C728" s="52" t="s">
        <v>115</v>
      </c>
      <c r="D728" s="52">
        <v>31200</v>
      </c>
      <c r="E728" s="52">
        <v>23924</v>
      </c>
      <c r="F728" s="52">
        <v>12</v>
      </c>
      <c r="G728" s="52" t="s">
        <v>118</v>
      </c>
      <c r="H728" s="52">
        <v>260281</v>
      </c>
      <c r="I728" s="52" t="s">
        <v>91</v>
      </c>
      <c r="J728" s="52" t="s">
        <v>71</v>
      </c>
      <c r="K728" s="52">
        <v>73.3</v>
      </c>
      <c r="L728" s="52">
        <v>3.3000000000000003E-5</v>
      </c>
      <c r="M728" s="52">
        <v>1</v>
      </c>
      <c r="N728" s="52"/>
      <c r="O728" s="52">
        <v>0</v>
      </c>
      <c r="P728" s="52">
        <v>0</v>
      </c>
      <c r="Q728" s="52">
        <v>21</v>
      </c>
      <c r="R728" s="52"/>
      <c r="S728" s="52">
        <v>0</v>
      </c>
      <c r="T728" s="52">
        <v>0</v>
      </c>
      <c r="U728" s="52">
        <v>310</v>
      </c>
      <c r="V728" s="52">
        <f t="shared" si="23"/>
        <v>629.59371090000002</v>
      </c>
      <c r="W728" s="52">
        <f t="shared" si="24"/>
        <v>629.59371090000002</v>
      </c>
      <c r="X728" s="52">
        <v>0</v>
      </c>
      <c r="Y728" s="52">
        <v>0</v>
      </c>
    </row>
    <row r="729" spans="1:25" x14ac:dyDescent="0.25">
      <c r="A729" s="52">
        <v>2008</v>
      </c>
      <c r="B729" s="52" t="s">
        <v>106</v>
      </c>
      <c r="C729" s="52" t="s">
        <v>115</v>
      </c>
      <c r="D729" s="52">
        <v>31300</v>
      </c>
      <c r="E729" s="52">
        <v>23214</v>
      </c>
      <c r="F729" s="52">
        <v>9</v>
      </c>
      <c r="G729" s="52" t="s">
        <v>119</v>
      </c>
      <c r="H729" s="52">
        <v>61410</v>
      </c>
      <c r="I729" s="52" t="s">
        <v>91</v>
      </c>
      <c r="J729" s="52" t="s">
        <v>71</v>
      </c>
      <c r="K729" s="52">
        <v>73.3</v>
      </c>
      <c r="L729" s="52">
        <v>3.3000000000000003E-5</v>
      </c>
      <c r="M729" s="52">
        <v>1</v>
      </c>
      <c r="N729" s="52"/>
      <c r="O729" s="52">
        <v>0</v>
      </c>
      <c r="P729" s="52">
        <v>0</v>
      </c>
      <c r="Q729" s="52">
        <v>21</v>
      </c>
      <c r="R729" s="52"/>
      <c r="S729" s="52">
        <v>0</v>
      </c>
      <c r="T729" s="52">
        <v>0</v>
      </c>
      <c r="U729" s="52">
        <v>310</v>
      </c>
      <c r="V729" s="52">
        <f t="shared" si="23"/>
        <v>0.14854464900000003</v>
      </c>
      <c r="W729" s="52">
        <f t="shared" si="24"/>
        <v>0.14854464900000003</v>
      </c>
      <c r="X729" s="52">
        <v>0</v>
      </c>
      <c r="Y729" s="52">
        <v>0</v>
      </c>
    </row>
    <row r="730" spans="1:25" x14ac:dyDescent="0.25">
      <c r="A730" s="52">
        <v>2008</v>
      </c>
      <c r="B730" s="52" t="s">
        <v>106</v>
      </c>
      <c r="C730" s="52" t="s">
        <v>115</v>
      </c>
      <c r="D730" s="52">
        <v>31300</v>
      </c>
      <c r="E730" s="52">
        <v>23214</v>
      </c>
      <c r="F730" s="52">
        <v>9</v>
      </c>
      <c r="G730" s="52" t="s">
        <v>119</v>
      </c>
      <c r="H730" s="52">
        <v>320492</v>
      </c>
      <c r="I730" s="52" t="s">
        <v>91</v>
      </c>
      <c r="J730" s="52" t="s">
        <v>71</v>
      </c>
      <c r="K730" s="52">
        <v>73.3</v>
      </c>
      <c r="L730" s="52">
        <v>3.3000000000000003E-5</v>
      </c>
      <c r="M730" s="52">
        <v>1</v>
      </c>
      <c r="N730" s="52"/>
      <c r="O730" s="52">
        <v>0</v>
      </c>
      <c r="P730" s="52">
        <v>0</v>
      </c>
      <c r="Q730" s="52">
        <v>21</v>
      </c>
      <c r="R730" s="52"/>
      <c r="S730" s="52">
        <v>0</v>
      </c>
      <c r="T730" s="52">
        <v>0</v>
      </c>
      <c r="U730" s="52">
        <v>310</v>
      </c>
      <c r="V730" s="52">
        <f t="shared" si="23"/>
        <v>0.77523809879999994</v>
      </c>
      <c r="W730" s="52">
        <f t="shared" si="24"/>
        <v>0.77523809879999994</v>
      </c>
      <c r="X730" s="52">
        <v>0</v>
      </c>
      <c r="Y730" s="52">
        <v>0</v>
      </c>
    </row>
    <row r="731" spans="1:25" x14ac:dyDescent="0.25">
      <c r="A731" s="52">
        <v>2008</v>
      </c>
      <c r="B731" s="52" t="s">
        <v>106</v>
      </c>
      <c r="C731" s="52" t="s">
        <v>115</v>
      </c>
      <c r="D731" s="52">
        <v>31300</v>
      </c>
      <c r="E731" s="52">
        <v>23214</v>
      </c>
      <c r="F731" s="52">
        <v>9</v>
      </c>
      <c r="G731" s="52" t="s">
        <v>119</v>
      </c>
      <c r="H731" s="52">
        <v>72927</v>
      </c>
      <c r="I731" s="52" t="s">
        <v>91</v>
      </c>
      <c r="J731" s="52" t="s">
        <v>71</v>
      </c>
      <c r="K731" s="52">
        <v>73.3</v>
      </c>
      <c r="L731" s="52">
        <v>3.3000000000000003E-5</v>
      </c>
      <c r="M731" s="52">
        <v>1</v>
      </c>
      <c r="N731" s="52"/>
      <c r="O731" s="52">
        <v>0</v>
      </c>
      <c r="P731" s="52">
        <v>0</v>
      </c>
      <c r="Q731" s="52">
        <v>21</v>
      </c>
      <c r="R731" s="52"/>
      <c r="S731" s="52">
        <v>0</v>
      </c>
      <c r="T731" s="52">
        <v>0</v>
      </c>
      <c r="U731" s="52">
        <v>310</v>
      </c>
      <c r="V731" s="52">
        <f t="shared" si="23"/>
        <v>0.17640312030000002</v>
      </c>
      <c r="W731" s="52">
        <f t="shared" si="24"/>
        <v>0.17640312030000002</v>
      </c>
      <c r="X731" s="52">
        <v>0</v>
      </c>
      <c r="Y731" s="52">
        <v>0</v>
      </c>
    </row>
    <row r="732" spans="1:25" x14ac:dyDescent="0.25">
      <c r="A732" s="52">
        <v>2008</v>
      </c>
      <c r="B732" s="52" t="s">
        <v>106</v>
      </c>
      <c r="C732" s="52" t="s">
        <v>115</v>
      </c>
      <c r="D732" s="52">
        <v>31300</v>
      </c>
      <c r="E732" s="52">
        <v>23214</v>
      </c>
      <c r="F732" s="52">
        <v>9</v>
      </c>
      <c r="G732" s="52" t="s">
        <v>119</v>
      </c>
      <c r="H732" s="52">
        <v>366000</v>
      </c>
      <c r="I732" s="52" t="s">
        <v>91</v>
      </c>
      <c r="J732" s="52" t="s">
        <v>71</v>
      </c>
      <c r="K732" s="52">
        <v>73.3</v>
      </c>
      <c r="L732" s="52">
        <v>3.3000000000000003E-5</v>
      </c>
      <c r="M732" s="52">
        <v>1</v>
      </c>
      <c r="N732" s="52"/>
      <c r="O732" s="52">
        <v>0</v>
      </c>
      <c r="P732" s="52">
        <v>0</v>
      </c>
      <c r="Q732" s="52">
        <v>21</v>
      </c>
      <c r="R732" s="52"/>
      <c r="S732" s="52">
        <v>0</v>
      </c>
      <c r="T732" s="52">
        <v>0</v>
      </c>
      <c r="U732" s="52">
        <v>310</v>
      </c>
      <c r="V732" s="52">
        <f t="shared" si="23"/>
        <v>0.88531740000000003</v>
      </c>
      <c r="W732" s="52">
        <f t="shared" si="24"/>
        <v>0.88531740000000003</v>
      </c>
      <c r="X732" s="52">
        <v>0</v>
      </c>
      <c r="Y732" s="52">
        <v>0</v>
      </c>
    </row>
    <row r="733" spans="1:25" x14ac:dyDescent="0.25">
      <c r="A733" s="52">
        <v>2008</v>
      </c>
      <c r="B733" s="52" t="s">
        <v>106</v>
      </c>
      <c r="C733" s="52" t="s">
        <v>115</v>
      </c>
      <c r="D733" s="52">
        <v>31300</v>
      </c>
      <c r="E733" s="52">
        <v>23214</v>
      </c>
      <c r="F733" s="52">
        <v>9</v>
      </c>
      <c r="G733" s="52" t="s">
        <v>119</v>
      </c>
      <c r="H733" s="52">
        <v>5211</v>
      </c>
      <c r="I733" s="52" t="s">
        <v>91</v>
      </c>
      <c r="J733" s="52" t="s">
        <v>71</v>
      </c>
      <c r="K733" s="52">
        <v>73.3</v>
      </c>
      <c r="L733" s="52">
        <v>3.3000000000000003E-5</v>
      </c>
      <c r="M733" s="52">
        <v>1</v>
      </c>
      <c r="N733" s="52"/>
      <c r="O733" s="52">
        <v>0</v>
      </c>
      <c r="P733" s="52">
        <v>0</v>
      </c>
      <c r="Q733" s="52">
        <v>21</v>
      </c>
      <c r="R733" s="52"/>
      <c r="S733" s="52">
        <v>0</v>
      </c>
      <c r="T733" s="52">
        <v>0</v>
      </c>
      <c r="U733" s="52">
        <v>310</v>
      </c>
      <c r="V733" s="52">
        <f t="shared" si="23"/>
        <v>1.2604887900000002E-2</v>
      </c>
      <c r="W733" s="52">
        <f t="shared" si="24"/>
        <v>1.2604887900000002E-2</v>
      </c>
      <c r="X733" s="52">
        <v>0</v>
      </c>
      <c r="Y733" s="52">
        <v>0</v>
      </c>
    </row>
    <row r="734" spans="1:25" x14ac:dyDescent="0.25">
      <c r="A734" s="52">
        <v>2008</v>
      </c>
      <c r="B734" s="52" t="s">
        <v>106</v>
      </c>
      <c r="C734" s="52" t="s">
        <v>115</v>
      </c>
      <c r="D734" s="52">
        <v>31300</v>
      </c>
      <c r="E734" s="52">
        <v>23214</v>
      </c>
      <c r="F734" s="52">
        <v>9</v>
      </c>
      <c r="G734" s="52" t="s">
        <v>119</v>
      </c>
      <c r="H734" s="52">
        <v>207692</v>
      </c>
      <c r="I734" s="52" t="s">
        <v>91</v>
      </c>
      <c r="J734" s="52" t="s">
        <v>71</v>
      </c>
      <c r="K734" s="52">
        <v>73.3</v>
      </c>
      <c r="L734" s="52">
        <v>3.3000000000000003E-5</v>
      </c>
      <c r="M734" s="52">
        <v>1</v>
      </c>
      <c r="N734" s="52"/>
      <c r="O734" s="52">
        <v>0</v>
      </c>
      <c r="P734" s="52">
        <v>0</v>
      </c>
      <c r="Q734" s="52">
        <v>21</v>
      </c>
      <c r="R734" s="52"/>
      <c r="S734" s="52">
        <v>0</v>
      </c>
      <c r="T734" s="52">
        <v>0</v>
      </c>
      <c r="U734" s="52">
        <v>310</v>
      </c>
      <c r="V734" s="52">
        <f t="shared" si="23"/>
        <v>0.50238617880000003</v>
      </c>
      <c r="W734" s="52">
        <f t="shared" si="24"/>
        <v>0.50238617880000003</v>
      </c>
      <c r="X734" s="52">
        <v>0</v>
      </c>
      <c r="Y734" s="52">
        <v>0</v>
      </c>
    </row>
    <row r="735" spans="1:25" x14ac:dyDescent="0.25">
      <c r="A735" s="52">
        <v>2008</v>
      </c>
      <c r="B735" s="52" t="s">
        <v>106</v>
      </c>
      <c r="C735" s="52" t="s">
        <v>115</v>
      </c>
      <c r="D735" s="52">
        <v>31300</v>
      </c>
      <c r="E735" s="52">
        <v>23214</v>
      </c>
      <c r="F735" s="52">
        <v>9</v>
      </c>
      <c r="G735" s="52" t="s">
        <v>119</v>
      </c>
      <c r="H735" s="52">
        <v>83708</v>
      </c>
      <c r="I735" s="52" t="s">
        <v>91</v>
      </c>
      <c r="J735" s="52" t="s">
        <v>71</v>
      </c>
      <c r="K735" s="52">
        <v>73.3</v>
      </c>
      <c r="L735" s="52">
        <v>3.3000000000000003E-5</v>
      </c>
      <c r="M735" s="52">
        <v>1</v>
      </c>
      <c r="N735" s="52"/>
      <c r="O735" s="52">
        <v>0</v>
      </c>
      <c r="P735" s="52">
        <v>0</v>
      </c>
      <c r="Q735" s="52">
        <v>21</v>
      </c>
      <c r="R735" s="52"/>
      <c r="S735" s="52">
        <v>0</v>
      </c>
      <c r="T735" s="52">
        <v>0</v>
      </c>
      <c r="U735" s="52">
        <v>310</v>
      </c>
      <c r="V735" s="52">
        <f t="shared" si="23"/>
        <v>0.20248128119999997</v>
      </c>
      <c r="W735" s="52">
        <f t="shared" si="24"/>
        <v>0.20248128119999997</v>
      </c>
      <c r="X735" s="52">
        <v>0</v>
      </c>
      <c r="Y735" s="52">
        <v>0</v>
      </c>
    </row>
    <row r="736" spans="1:25" x14ac:dyDescent="0.25">
      <c r="A736" s="52">
        <v>2008</v>
      </c>
      <c r="B736" s="52" t="s">
        <v>106</v>
      </c>
      <c r="C736" s="52" t="s">
        <v>115</v>
      </c>
      <c r="D736" s="52">
        <v>31300</v>
      </c>
      <c r="E736" s="52">
        <v>23904</v>
      </c>
      <c r="F736" s="52">
        <v>12</v>
      </c>
      <c r="G736" s="52" t="s">
        <v>118</v>
      </c>
      <c r="H736" s="52">
        <v>15954</v>
      </c>
      <c r="I736" s="52" t="s">
        <v>91</v>
      </c>
      <c r="J736" s="52" t="s">
        <v>71</v>
      </c>
      <c r="K736" s="52">
        <v>73.3</v>
      </c>
      <c r="L736" s="52">
        <v>3.3000000000000003E-5</v>
      </c>
      <c r="M736" s="52">
        <v>1</v>
      </c>
      <c r="N736" s="52"/>
      <c r="O736" s="52">
        <v>0</v>
      </c>
      <c r="P736" s="52">
        <v>0</v>
      </c>
      <c r="Q736" s="52">
        <v>21</v>
      </c>
      <c r="R736" s="52"/>
      <c r="S736" s="52">
        <v>0</v>
      </c>
      <c r="T736" s="52">
        <v>0</v>
      </c>
      <c r="U736" s="52">
        <v>310</v>
      </c>
      <c r="V736" s="52">
        <f t="shared" si="23"/>
        <v>38.5911306</v>
      </c>
      <c r="W736" s="52">
        <f t="shared" si="24"/>
        <v>38.5911306</v>
      </c>
      <c r="X736" s="52">
        <v>0</v>
      </c>
      <c r="Y736" s="52">
        <v>0</v>
      </c>
    </row>
    <row r="737" spans="1:25" x14ac:dyDescent="0.25">
      <c r="A737" s="52">
        <v>2008</v>
      </c>
      <c r="B737" s="52" t="s">
        <v>106</v>
      </c>
      <c r="C737" s="52" t="s">
        <v>115</v>
      </c>
      <c r="D737" s="52">
        <v>31300</v>
      </c>
      <c r="E737" s="52">
        <v>23922</v>
      </c>
      <c r="F737" s="52">
        <v>12</v>
      </c>
      <c r="G737" s="52" t="s">
        <v>118</v>
      </c>
      <c r="H737" s="52">
        <v>7772</v>
      </c>
      <c r="I737" s="52" t="s">
        <v>91</v>
      </c>
      <c r="J737" s="52" t="s">
        <v>71</v>
      </c>
      <c r="K737" s="52">
        <v>73.3</v>
      </c>
      <c r="L737" s="52">
        <v>3.3000000000000003E-5</v>
      </c>
      <c r="M737" s="52">
        <v>1</v>
      </c>
      <c r="N737" s="52"/>
      <c r="O737" s="52">
        <v>0</v>
      </c>
      <c r="P737" s="52">
        <v>0</v>
      </c>
      <c r="Q737" s="52">
        <v>21</v>
      </c>
      <c r="R737" s="52"/>
      <c r="S737" s="52">
        <v>0</v>
      </c>
      <c r="T737" s="52">
        <v>0</v>
      </c>
      <c r="U737" s="52">
        <v>310</v>
      </c>
      <c r="V737" s="52">
        <f t="shared" si="23"/>
        <v>18.7996908</v>
      </c>
      <c r="W737" s="52">
        <f t="shared" si="24"/>
        <v>18.7996908</v>
      </c>
      <c r="X737" s="52">
        <v>0</v>
      </c>
      <c r="Y737" s="52">
        <v>0</v>
      </c>
    </row>
    <row r="738" spans="1:25" x14ac:dyDescent="0.25">
      <c r="A738" s="52">
        <v>2008</v>
      </c>
      <c r="B738" s="52" t="s">
        <v>106</v>
      </c>
      <c r="C738" s="52" t="s">
        <v>115</v>
      </c>
      <c r="D738" s="52">
        <v>31300</v>
      </c>
      <c r="E738" s="52">
        <v>23924</v>
      </c>
      <c r="F738" s="52">
        <v>12</v>
      </c>
      <c r="G738" s="52" t="s">
        <v>118</v>
      </c>
      <c r="H738" s="52">
        <v>30846.400000000001</v>
      </c>
      <c r="I738" s="52" t="s">
        <v>91</v>
      </c>
      <c r="J738" s="52" t="s">
        <v>71</v>
      </c>
      <c r="K738" s="52">
        <v>73.3</v>
      </c>
      <c r="L738" s="52">
        <v>3.3000000000000003E-5</v>
      </c>
      <c r="M738" s="52">
        <v>1</v>
      </c>
      <c r="N738" s="52"/>
      <c r="O738" s="52">
        <v>0</v>
      </c>
      <c r="P738" s="52">
        <v>0</v>
      </c>
      <c r="Q738" s="52">
        <v>21</v>
      </c>
      <c r="R738" s="52"/>
      <c r="S738" s="52">
        <v>0</v>
      </c>
      <c r="T738" s="52">
        <v>0</v>
      </c>
      <c r="U738" s="52">
        <v>310</v>
      </c>
      <c r="V738" s="52">
        <f t="shared" si="23"/>
        <v>74.614356960000009</v>
      </c>
      <c r="W738" s="52">
        <f t="shared" si="24"/>
        <v>74.614356960000009</v>
      </c>
      <c r="X738" s="52">
        <v>0</v>
      </c>
      <c r="Y738" s="52">
        <v>0</v>
      </c>
    </row>
    <row r="739" spans="1:25" x14ac:dyDescent="0.25">
      <c r="A739" s="52">
        <v>2008</v>
      </c>
      <c r="B739" s="52" t="s">
        <v>106</v>
      </c>
      <c r="C739" s="52" t="s">
        <v>115</v>
      </c>
      <c r="D739" s="52">
        <v>31402</v>
      </c>
      <c r="E739" s="52">
        <v>23926</v>
      </c>
      <c r="F739" s="52">
        <v>27</v>
      </c>
      <c r="G739" s="52" t="s">
        <v>120</v>
      </c>
      <c r="H739" s="52">
        <v>923</v>
      </c>
      <c r="I739" s="52" t="s">
        <v>91</v>
      </c>
      <c r="J739" s="52" t="s">
        <v>71</v>
      </c>
      <c r="K739" s="52">
        <v>73.3</v>
      </c>
      <c r="L739" s="52">
        <v>3.3000000000000003E-5</v>
      </c>
      <c r="M739" s="52">
        <v>1</v>
      </c>
      <c r="N739" s="52"/>
      <c r="O739" s="52">
        <v>0</v>
      </c>
      <c r="P739" s="52">
        <v>0</v>
      </c>
      <c r="Q739" s="52">
        <v>21</v>
      </c>
      <c r="R739" s="52"/>
      <c r="S739" s="52">
        <v>0</v>
      </c>
      <c r="T739" s="52">
        <v>0</v>
      </c>
      <c r="U739" s="52">
        <v>310</v>
      </c>
      <c r="V739" s="52">
        <f t="shared" si="23"/>
        <v>2.2326446999999998</v>
      </c>
      <c r="W739" s="52">
        <f t="shared" si="24"/>
        <v>2.2326446999999998</v>
      </c>
      <c r="X739" s="52">
        <v>0</v>
      </c>
      <c r="Y739" s="52">
        <v>0</v>
      </c>
    </row>
    <row r="740" spans="1:25" x14ac:dyDescent="0.25">
      <c r="A740" s="52">
        <v>2008</v>
      </c>
      <c r="B740" s="52" t="s">
        <v>106</v>
      </c>
      <c r="C740" s="52" t="s">
        <v>115</v>
      </c>
      <c r="D740" s="52">
        <v>31908</v>
      </c>
      <c r="E740" s="52">
        <v>23989</v>
      </c>
      <c r="F740" s="52">
        <v>0</v>
      </c>
      <c r="G740" s="52"/>
      <c r="H740" s="52">
        <v>90496</v>
      </c>
      <c r="I740" s="52" t="s">
        <v>91</v>
      </c>
      <c r="J740" s="52" t="s">
        <v>71</v>
      </c>
      <c r="K740" s="52">
        <v>73.3</v>
      </c>
      <c r="L740" s="52">
        <v>3.3000000000000003E-5</v>
      </c>
      <c r="M740" s="52">
        <v>1</v>
      </c>
      <c r="N740" s="52"/>
      <c r="O740" s="52">
        <v>0</v>
      </c>
      <c r="P740" s="52">
        <v>0</v>
      </c>
      <c r="Q740" s="52">
        <v>21</v>
      </c>
      <c r="R740" s="52"/>
      <c r="S740" s="52">
        <v>0</v>
      </c>
      <c r="T740" s="52">
        <v>0</v>
      </c>
      <c r="U740" s="52">
        <v>310</v>
      </c>
      <c r="V740" s="52">
        <f t="shared" si="23"/>
        <v>218.90077440000002</v>
      </c>
      <c r="W740" s="52">
        <f t="shared" si="24"/>
        <v>218.90077440000002</v>
      </c>
      <c r="X740" s="52">
        <v>0</v>
      </c>
      <c r="Y740" s="52">
        <v>0</v>
      </c>
    </row>
    <row r="741" spans="1:25" x14ac:dyDescent="0.25">
      <c r="A741" s="52">
        <v>2008</v>
      </c>
      <c r="B741" s="52" t="s">
        <v>106</v>
      </c>
      <c r="C741" s="52" t="s">
        <v>115</v>
      </c>
      <c r="D741" s="52">
        <v>31909</v>
      </c>
      <c r="E741" s="52">
        <v>23922</v>
      </c>
      <c r="F741" s="52">
        <v>12</v>
      </c>
      <c r="G741" s="52" t="s">
        <v>118</v>
      </c>
      <c r="H741" s="52">
        <v>46688</v>
      </c>
      <c r="I741" s="52" t="s">
        <v>91</v>
      </c>
      <c r="J741" s="52" t="s">
        <v>71</v>
      </c>
      <c r="K741" s="52">
        <v>73.3</v>
      </c>
      <c r="L741" s="52">
        <v>3.3000000000000003E-5</v>
      </c>
      <c r="M741" s="52">
        <v>1</v>
      </c>
      <c r="N741" s="52"/>
      <c r="O741" s="52">
        <v>0</v>
      </c>
      <c r="P741" s="52">
        <v>0</v>
      </c>
      <c r="Q741" s="52">
        <v>21</v>
      </c>
      <c r="R741" s="52"/>
      <c r="S741" s="52">
        <v>0</v>
      </c>
      <c r="T741" s="52">
        <v>0</v>
      </c>
      <c r="U741" s="52">
        <v>310</v>
      </c>
      <c r="V741" s="52">
        <f t="shared" si="23"/>
        <v>112.93360320000001</v>
      </c>
      <c r="W741" s="52">
        <f t="shared" si="24"/>
        <v>112.93360320000001</v>
      </c>
      <c r="X741" s="52">
        <v>0</v>
      </c>
      <c r="Y741" s="52">
        <v>0</v>
      </c>
    </row>
    <row r="742" spans="1:25" x14ac:dyDescent="0.25">
      <c r="A742" s="52">
        <v>2008</v>
      </c>
      <c r="B742" s="52" t="s">
        <v>106</v>
      </c>
      <c r="C742" s="52" t="s">
        <v>115</v>
      </c>
      <c r="D742" s="52">
        <v>31909</v>
      </c>
      <c r="E742" s="52">
        <v>23922</v>
      </c>
      <c r="F742" s="52">
        <v>12</v>
      </c>
      <c r="G742" s="52" t="s">
        <v>118</v>
      </c>
      <c r="H742" s="52">
        <v>209.70479999999998</v>
      </c>
      <c r="I742" s="52" t="s">
        <v>91</v>
      </c>
      <c r="J742" s="52" t="s">
        <v>71</v>
      </c>
      <c r="K742" s="52">
        <v>73.3</v>
      </c>
      <c r="L742" s="52">
        <v>3.3000000000000003E-5</v>
      </c>
      <c r="M742" s="52">
        <v>1</v>
      </c>
      <c r="N742" s="52"/>
      <c r="O742" s="52">
        <v>0</v>
      </c>
      <c r="P742" s="52">
        <v>0</v>
      </c>
      <c r="Q742" s="52">
        <v>21</v>
      </c>
      <c r="R742" s="52"/>
      <c r="S742" s="52">
        <v>0</v>
      </c>
      <c r="T742" s="52">
        <v>0</v>
      </c>
      <c r="U742" s="52">
        <v>310</v>
      </c>
      <c r="V742" s="52">
        <f t="shared" si="23"/>
        <v>0.50725494071999999</v>
      </c>
      <c r="W742" s="52">
        <f t="shared" si="24"/>
        <v>0.50725494071999999</v>
      </c>
      <c r="X742" s="52">
        <v>0</v>
      </c>
      <c r="Y742" s="52">
        <v>0</v>
      </c>
    </row>
    <row r="743" spans="1:25" x14ac:dyDescent="0.25">
      <c r="A743" s="52">
        <v>2008</v>
      </c>
      <c r="B743" s="52" t="s">
        <v>106</v>
      </c>
      <c r="C743" s="52" t="s">
        <v>115</v>
      </c>
      <c r="D743" s="52">
        <v>31909</v>
      </c>
      <c r="E743" s="52">
        <v>23924</v>
      </c>
      <c r="F743" s="52">
        <v>12</v>
      </c>
      <c r="G743" s="52" t="s">
        <v>118</v>
      </c>
      <c r="H743" s="52">
        <v>33400</v>
      </c>
      <c r="I743" s="52" t="s">
        <v>91</v>
      </c>
      <c r="J743" s="52" t="s">
        <v>71</v>
      </c>
      <c r="K743" s="52">
        <v>73.3</v>
      </c>
      <c r="L743" s="52">
        <v>3.3000000000000003E-5</v>
      </c>
      <c r="M743" s="52">
        <v>1</v>
      </c>
      <c r="N743" s="52"/>
      <c r="O743" s="52">
        <v>0</v>
      </c>
      <c r="P743" s="52">
        <v>0</v>
      </c>
      <c r="Q743" s="52">
        <v>21</v>
      </c>
      <c r="R743" s="52"/>
      <c r="S743" s="52">
        <v>0</v>
      </c>
      <c r="T743" s="52">
        <v>0</v>
      </c>
      <c r="U743" s="52">
        <v>310</v>
      </c>
      <c r="V743" s="52">
        <f t="shared" si="23"/>
        <v>80.791260000000008</v>
      </c>
      <c r="W743" s="52">
        <f t="shared" si="24"/>
        <v>80.791260000000008</v>
      </c>
      <c r="X743" s="52">
        <v>0</v>
      </c>
      <c r="Y743" s="52">
        <v>0</v>
      </c>
    </row>
    <row r="744" spans="1:25" x14ac:dyDescent="0.25">
      <c r="A744" s="52">
        <v>2008</v>
      </c>
      <c r="B744" s="52" t="s">
        <v>106</v>
      </c>
      <c r="C744" s="52" t="s">
        <v>115</v>
      </c>
      <c r="D744" s="52">
        <v>33111</v>
      </c>
      <c r="E744" s="52">
        <v>23924</v>
      </c>
      <c r="F744" s="52">
        <v>12</v>
      </c>
      <c r="G744" s="52" t="s">
        <v>118</v>
      </c>
      <c r="H744" s="52">
        <v>10441</v>
      </c>
      <c r="I744" s="52" t="s">
        <v>91</v>
      </c>
      <c r="J744" s="52" t="s">
        <v>71</v>
      </c>
      <c r="K744" s="52">
        <v>73.3</v>
      </c>
      <c r="L744" s="52">
        <v>3.3000000000000003E-5</v>
      </c>
      <c r="M744" s="52">
        <v>1</v>
      </c>
      <c r="N744" s="52"/>
      <c r="O744" s="52">
        <v>0</v>
      </c>
      <c r="P744" s="52">
        <v>0</v>
      </c>
      <c r="Q744" s="52">
        <v>21</v>
      </c>
      <c r="R744" s="52"/>
      <c r="S744" s="52">
        <v>0</v>
      </c>
      <c r="T744" s="52">
        <v>0</v>
      </c>
      <c r="U744" s="52">
        <v>310</v>
      </c>
      <c r="V744" s="52">
        <f t="shared" si="23"/>
        <v>25.2557349</v>
      </c>
      <c r="W744" s="52">
        <f t="shared" si="24"/>
        <v>25.2557349</v>
      </c>
      <c r="X744" s="52">
        <v>0</v>
      </c>
      <c r="Y744" s="52">
        <v>0</v>
      </c>
    </row>
    <row r="745" spans="1:25" x14ac:dyDescent="0.25">
      <c r="A745" s="52">
        <v>2008</v>
      </c>
      <c r="B745" s="52" t="s">
        <v>106</v>
      </c>
      <c r="C745" s="52" t="s">
        <v>115</v>
      </c>
      <c r="D745" s="52">
        <v>33111</v>
      </c>
      <c r="E745" s="52">
        <v>23924</v>
      </c>
      <c r="F745" s="52">
        <v>12</v>
      </c>
      <c r="G745" s="52" t="s">
        <v>118</v>
      </c>
      <c r="H745" s="52">
        <v>582.18330000000003</v>
      </c>
      <c r="I745" s="52" t="s">
        <v>91</v>
      </c>
      <c r="J745" s="52" t="s">
        <v>71</v>
      </c>
      <c r="K745" s="52">
        <v>73.3</v>
      </c>
      <c r="L745" s="52">
        <v>3.3000000000000003E-5</v>
      </c>
      <c r="M745" s="52">
        <v>1</v>
      </c>
      <c r="N745" s="52"/>
      <c r="O745" s="52">
        <v>0</v>
      </c>
      <c r="P745" s="52">
        <v>0</v>
      </c>
      <c r="Q745" s="52">
        <v>21</v>
      </c>
      <c r="R745" s="52"/>
      <c r="S745" s="52">
        <v>0</v>
      </c>
      <c r="T745" s="52">
        <v>0</v>
      </c>
      <c r="U745" s="52">
        <v>310</v>
      </c>
      <c r="V745" s="52">
        <f t="shared" si="23"/>
        <v>1.4082431843700001</v>
      </c>
      <c r="W745" s="52">
        <f t="shared" si="24"/>
        <v>1.4082431843700001</v>
      </c>
      <c r="X745" s="52">
        <v>0</v>
      </c>
      <c r="Y745" s="52">
        <v>0</v>
      </c>
    </row>
    <row r="746" spans="1:25" x14ac:dyDescent="0.25">
      <c r="A746" s="52">
        <v>2008</v>
      </c>
      <c r="B746" s="52" t="s">
        <v>106</v>
      </c>
      <c r="C746" s="52" t="s">
        <v>115</v>
      </c>
      <c r="D746" s="52">
        <v>33111</v>
      </c>
      <c r="E746" s="52">
        <v>23924</v>
      </c>
      <c r="F746" s="52">
        <v>12</v>
      </c>
      <c r="G746" s="52" t="s">
        <v>118</v>
      </c>
      <c r="H746" s="52">
        <v>18.667200000000001</v>
      </c>
      <c r="I746" s="52" t="s">
        <v>91</v>
      </c>
      <c r="J746" s="52" t="s">
        <v>71</v>
      </c>
      <c r="K746" s="52">
        <v>73.3</v>
      </c>
      <c r="L746" s="52">
        <v>3.3000000000000003E-5</v>
      </c>
      <c r="M746" s="52">
        <v>1</v>
      </c>
      <c r="N746" s="52"/>
      <c r="O746" s="52">
        <v>0</v>
      </c>
      <c r="P746" s="52">
        <v>0</v>
      </c>
      <c r="Q746" s="52">
        <v>21</v>
      </c>
      <c r="R746" s="52"/>
      <c r="S746" s="52">
        <v>0</v>
      </c>
      <c r="T746" s="52">
        <v>0</v>
      </c>
      <c r="U746" s="52">
        <v>310</v>
      </c>
      <c r="V746" s="52">
        <f t="shared" si="23"/>
        <v>4.5154090080000001E-2</v>
      </c>
      <c r="W746" s="52">
        <f t="shared" si="24"/>
        <v>4.5154090080000001E-2</v>
      </c>
      <c r="X746" s="52">
        <v>0</v>
      </c>
      <c r="Y746" s="52">
        <v>0</v>
      </c>
    </row>
    <row r="747" spans="1:25" x14ac:dyDescent="0.25">
      <c r="A747" s="52">
        <v>2008</v>
      </c>
      <c r="B747" s="52" t="s">
        <v>106</v>
      </c>
      <c r="C747" s="52" t="s">
        <v>115</v>
      </c>
      <c r="D747" s="52">
        <v>34300</v>
      </c>
      <c r="E747" s="52">
        <v>23922</v>
      </c>
      <c r="F747" s="52">
        <v>12</v>
      </c>
      <c r="G747" s="52" t="s">
        <v>118</v>
      </c>
      <c r="H747" s="52">
        <v>54119</v>
      </c>
      <c r="I747" s="52" t="s">
        <v>91</v>
      </c>
      <c r="J747" s="52" t="s">
        <v>71</v>
      </c>
      <c r="K747" s="52">
        <v>73.3</v>
      </c>
      <c r="L747" s="52">
        <v>3.3000000000000003E-5</v>
      </c>
      <c r="M747" s="52">
        <v>1</v>
      </c>
      <c r="N747" s="52"/>
      <c r="O747" s="52">
        <v>0</v>
      </c>
      <c r="P747" s="52">
        <v>0</v>
      </c>
      <c r="Q747" s="52">
        <v>21</v>
      </c>
      <c r="R747" s="52"/>
      <c r="S747" s="52">
        <v>0</v>
      </c>
      <c r="T747" s="52">
        <v>0</v>
      </c>
      <c r="U747" s="52">
        <v>310</v>
      </c>
      <c r="V747" s="52">
        <f t="shared" si="23"/>
        <v>130.90844910000001</v>
      </c>
      <c r="W747" s="52">
        <f t="shared" si="24"/>
        <v>130.90844910000001</v>
      </c>
      <c r="X747" s="52">
        <v>0</v>
      </c>
      <c r="Y747" s="52">
        <v>0</v>
      </c>
    </row>
    <row r="748" spans="1:25" x14ac:dyDescent="0.25">
      <c r="A748" s="52">
        <v>2008</v>
      </c>
      <c r="B748" s="52" t="s">
        <v>106</v>
      </c>
      <c r="C748" s="52" t="s">
        <v>115</v>
      </c>
      <c r="D748" s="52">
        <v>34300</v>
      </c>
      <c r="E748" s="52">
        <v>23922</v>
      </c>
      <c r="F748" s="52">
        <v>12</v>
      </c>
      <c r="G748" s="52" t="s">
        <v>118</v>
      </c>
      <c r="H748" s="52">
        <v>96</v>
      </c>
      <c r="I748" s="52" t="s">
        <v>91</v>
      </c>
      <c r="J748" s="52" t="s">
        <v>71</v>
      </c>
      <c r="K748" s="52">
        <v>73.3</v>
      </c>
      <c r="L748" s="52">
        <v>3.3000000000000003E-5</v>
      </c>
      <c r="M748" s="52">
        <v>1</v>
      </c>
      <c r="N748" s="52"/>
      <c r="O748" s="52">
        <v>0</v>
      </c>
      <c r="P748" s="52">
        <v>0</v>
      </c>
      <c r="Q748" s="52">
        <v>21</v>
      </c>
      <c r="R748" s="52"/>
      <c r="S748" s="52">
        <v>0</v>
      </c>
      <c r="T748" s="52">
        <v>0</v>
      </c>
      <c r="U748" s="52">
        <v>310</v>
      </c>
      <c r="V748" s="52">
        <f t="shared" si="23"/>
        <v>0.23221439999999999</v>
      </c>
      <c r="W748" s="52">
        <f t="shared" si="24"/>
        <v>0.23221439999999999</v>
      </c>
      <c r="X748" s="52">
        <v>0</v>
      </c>
      <c r="Y748" s="52">
        <v>0</v>
      </c>
    </row>
    <row r="749" spans="1:25" x14ac:dyDescent="0.25">
      <c r="A749" s="52">
        <v>2008</v>
      </c>
      <c r="B749" s="52" t="s">
        <v>106</v>
      </c>
      <c r="C749" s="52" t="s">
        <v>115</v>
      </c>
      <c r="D749" s="52">
        <v>34300</v>
      </c>
      <c r="E749" s="52">
        <v>23922</v>
      </c>
      <c r="F749" s="52">
        <v>12</v>
      </c>
      <c r="G749" s="52" t="s">
        <v>118</v>
      </c>
      <c r="H749" s="52">
        <v>131</v>
      </c>
      <c r="I749" s="52" t="s">
        <v>91</v>
      </c>
      <c r="J749" s="52" t="s">
        <v>71</v>
      </c>
      <c r="K749" s="52">
        <v>73.3</v>
      </c>
      <c r="L749" s="52">
        <v>3.3000000000000003E-5</v>
      </c>
      <c r="M749" s="52">
        <v>1</v>
      </c>
      <c r="N749" s="52"/>
      <c r="O749" s="52">
        <v>0</v>
      </c>
      <c r="P749" s="52">
        <v>0</v>
      </c>
      <c r="Q749" s="52">
        <v>21</v>
      </c>
      <c r="R749" s="52"/>
      <c r="S749" s="52">
        <v>0</v>
      </c>
      <c r="T749" s="52">
        <v>0</v>
      </c>
      <c r="U749" s="52">
        <v>310</v>
      </c>
      <c r="V749" s="52">
        <f t="shared" si="23"/>
        <v>0.31687589999999999</v>
      </c>
      <c r="W749" s="52">
        <f t="shared" si="24"/>
        <v>0.31687589999999999</v>
      </c>
      <c r="X749" s="52">
        <v>0</v>
      </c>
      <c r="Y749" s="52">
        <v>0</v>
      </c>
    </row>
    <row r="750" spans="1:25" x14ac:dyDescent="0.25">
      <c r="A750" s="52">
        <v>2008</v>
      </c>
      <c r="B750" s="52" t="s">
        <v>106</v>
      </c>
      <c r="C750" s="52" t="s">
        <v>115</v>
      </c>
      <c r="D750" s="52">
        <v>34300</v>
      </c>
      <c r="E750" s="52">
        <v>23922</v>
      </c>
      <c r="F750" s="52">
        <v>12</v>
      </c>
      <c r="G750" s="52" t="s">
        <v>118</v>
      </c>
      <c r="H750" s="52">
        <v>90525</v>
      </c>
      <c r="I750" s="52" t="s">
        <v>91</v>
      </c>
      <c r="J750" s="52" t="s">
        <v>71</v>
      </c>
      <c r="K750" s="52">
        <v>73.3</v>
      </c>
      <c r="L750" s="52">
        <v>3.3000000000000003E-5</v>
      </c>
      <c r="M750" s="52">
        <v>1</v>
      </c>
      <c r="N750" s="52"/>
      <c r="O750" s="52">
        <v>0</v>
      </c>
      <c r="P750" s="52">
        <v>0</v>
      </c>
      <c r="Q750" s="52">
        <v>21</v>
      </c>
      <c r="R750" s="52"/>
      <c r="S750" s="52">
        <v>0</v>
      </c>
      <c r="T750" s="52">
        <v>0</v>
      </c>
      <c r="U750" s="52">
        <v>310</v>
      </c>
      <c r="V750" s="52">
        <f t="shared" si="23"/>
        <v>218.97092250000003</v>
      </c>
      <c r="W750" s="52">
        <f t="shared" si="24"/>
        <v>218.97092250000003</v>
      </c>
      <c r="X750" s="52">
        <v>0</v>
      </c>
      <c r="Y750" s="52">
        <v>0</v>
      </c>
    </row>
    <row r="751" spans="1:25" x14ac:dyDescent="0.25">
      <c r="A751" s="52">
        <v>2008</v>
      </c>
      <c r="B751" s="52" t="s">
        <v>106</v>
      </c>
      <c r="C751" s="52" t="s">
        <v>115</v>
      </c>
      <c r="D751" s="52">
        <v>34300</v>
      </c>
      <c r="E751" s="52">
        <v>23922</v>
      </c>
      <c r="F751" s="52">
        <v>12</v>
      </c>
      <c r="G751" s="52" t="s">
        <v>118</v>
      </c>
      <c r="H751" s="52">
        <v>236894</v>
      </c>
      <c r="I751" s="52" t="s">
        <v>91</v>
      </c>
      <c r="J751" s="52" t="s">
        <v>71</v>
      </c>
      <c r="K751" s="52">
        <v>73.3</v>
      </c>
      <c r="L751" s="52">
        <v>3.3000000000000003E-5</v>
      </c>
      <c r="M751" s="52">
        <v>1</v>
      </c>
      <c r="N751" s="52"/>
      <c r="O751" s="52">
        <v>0</v>
      </c>
      <c r="P751" s="52">
        <v>0</v>
      </c>
      <c r="Q751" s="52">
        <v>21</v>
      </c>
      <c r="R751" s="52"/>
      <c r="S751" s="52">
        <v>0</v>
      </c>
      <c r="T751" s="52">
        <v>0</v>
      </c>
      <c r="U751" s="52">
        <v>310</v>
      </c>
      <c r="V751" s="52">
        <f t="shared" si="23"/>
        <v>573.02289659999997</v>
      </c>
      <c r="W751" s="52">
        <f t="shared" si="24"/>
        <v>573.02289659999997</v>
      </c>
      <c r="X751" s="52">
        <v>0</v>
      </c>
      <c r="Y751" s="52">
        <v>0</v>
      </c>
    </row>
    <row r="752" spans="1:25" x14ac:dyDescent="0.25">
      <c r="A752" s="52">
        <v>2008</v>
      </c>
      <c r="B752" s="52" t="s">
        <v>106</v>
      </c>
      <c r="C752" s="52" t="s">
        <v>115</v>
      </c>
      <c r="D752" s="52">
        <v>34300</v>
      </c>
      <c r="E752" s="52">
        <v>23922</v>
      </c>
      <c r="F752" s="52">
        <v>12</v>
      </c>
      <c r="G752" s="52" t="s">
        <v>118</v>
      </c>
      <c r="H752" s="52">
        <v>4592000</v>
      </c>
      <c r="I752" s="52" t="s">
        <v>91</v>
      </c>
      <c r="J752" s="52" t="s">
        <v>71</v>
      </c>
      <c r="K752" s="52">
        <v>73.3</v>
      </c>
      <c r="L752" s="52">
        <v>3.3000000000000003E-5</v>
      </c>
      <c r="M752" s="52">
        <v>1</v>
      </c>
      <c r="N752" s="52"/>
      <c r="O752" s="52">
        <v>0</v>
      </c>
      <c r="P752" s="52">
        <v>0</v>
      </c>
      <c r="Q752" s="52">
        <v>21</v>
      </c>
      <c r="R752" s="52"/>
      <c r="S752" s="52">
        <v>0</v>
      </c>
      <c r="T752" s="52">
        <v>0</v>
      </c>
      <c r="U752" s="52">
        <v>310</v>
      </c>
      <c r="V752" s="52">
        <f t="shared" si="23"/>
        <v>11107.588800000001</v>
      </c>
      <c r="W752" s="52">
        <f t="shared" si="24"/>
        <v>11107.588800000001</v>
      </c>
      <c r="X752" s="52">
        <v>0</v>
      </c>
      <c r="Y752" s="52">
        <v>0</v>
      </c>
    </row>
    <row r="753" spans="1:25" x14ac:dyDescent="0.25">
      <c r="A753" s="52">
        <v>2008</v>
      </c>
      <c r="B753" s="52" t="s">
        <v>106</v>
      </c>
      <c r="C753" s="52" t="s">
        <v>115</v>
      </c>
      <c r="D753" s="52">
        <v>34300</v>
      </c>
      <c r="E753" s="52">
        <v>23922</v>
      </c>
      <c r="F753" s="52">
        <v>12</v>
      </c>
      <c r="G753" s="52" t="s">
        <v>118</v>
      </c>
      <c r="H753" s="52">
        <v>7086</v>
      </c>
      <c r="I753" s="52" t="s">
        <v>91</v>
      </c>
      <c r="J753" s="52" t="s">
        <v>71</v>
      </c>
      <c r="K753" s="52">
        <v>73.3</v>
      </c>
      <c r="L753" s="52">
        <v>3.3000000000000003E-5</v>
      </c>
      <c r="M753" s="52">
        <v>1</v>
      </c>
      <c r="N753" s="52"/>
      <c r="O753" s="52">
        <v>0</v>
      </c>
      <c r="P753" s="52">
        <v>0</v>
      </c>
      <c r="Q753" s="52">
        <v>21</v>
      </c>
      <c r="R753" s="52"/>
      <c r="S753" s="52">
        <v>0</v>
      </c>
      <c r="T753" s="52">
        <v>0</v>
      </c>
      <c r="U753" s="52">
        <v>310</v>
      </c>
      <c r="V753" s="52">
        <f t="shared" si="23"/>
        <v>17.140325400000002</v>
      </c>
      <c r="W753" s="52">
        <f t="shared" si="24"/>
        <v>17.140325400000002</v>
      </c>
      <c r="X753" s="52">
        <v>0</v>
      </c>
      <c r="Y753" s="52">
        <v>0</v>
      </c>
    </row>
    <row r="754" spans="1:25" x14ac:dyDescent="0.25">
      <c r="A754" s="52">
        <v>2008</v>
      </c>
      <c r="B754" s="52" t="s">
        <v>106</v>
      </c>
      <c r="C754" s="52" t="s">
        <v>115</v>
      </c>
      <c r="D754" s="52">
        <v>35203</v>
      </c>
      <c r="E754" s="52">
        <v>23922</v>
      </c>
      <c r="F754" s="52">
        <v>12</v>
      </c>
      <c r="G754" s="52" t="s">
        <v>118</v>
      </c>
      <c r="H754" s="52">
        <v>773734</v>
      </c>
      <c r="I754" s="52" t="s">
        <v>91</v>
      </c>
      <c r="J754" s="52" t="s">
        <v>71</v>
      </c>
      <c r="K754" s="52">
        <v>73.3</v>
      </c>
      <c r="L754" s="52">
        <v>3.3000000000000003E-5</v>
      </c>
      <c r="M754" s="52">
        <v>1</v>
      </c>
      <c r="N754" s="52"/>
      <c r="O754" s="52">
        <v>0</v>
      </c>
      <c r="P754" s="52">
        <v>0</v>
      </c>
      <c r="Q754" s="52">
        <v>21</v>
      </c>
      <c r="R754" s="52"/>
      <c r="S754" s="52">
        <v>0</v>
      </c>
      <c r="T754" s="52">
        <v>0</v>
      </c>
      <c r="U754" s="52">
        <v>310</v>
      </c>
      <c r="V754" s="52">
        <f t="shared" si="23"/>
        <v>1871.5851726000001</v>
      </c>
      <c r="W754" s="52">
        <f t="shared" si="24"/>
        <v>1871.5851726000001</v>
      </c>
      <c r="X754" s="52">
        <v>0</v>
      </c>
      <c r="Y754" s="52">
        <v>0</v>
      </c>
    </row>
    <row r="755" spans="1:25" x14ac:dyDescent="0.25">
      <c r="A755" s="52">
        <v>2008</v>
      </c>
      <c r="B755" s="52" t="s">
        <v>106</v>
      </c>
      <c r="C755" s="52" t="s">
        <v>115</v>
      </c>
      <c r="D755" s="52">
        <v>36991</v>
      </c>
      <c r="E755" s="52">
        <v>23908</v>
      </c>
      <c r="F755" s="52">
        <v>12</v>
      </c>
      <c r="G755" s="52" t="s">
        <v>118</v>
      </c>
      <c r="H755" s="52">
        <v>78412</v>
      </c>
      <c r="I755" s="52" t="s">
        <v>91</v>
      </c>
      <c r="J755" s="52" t="s">
        <v>71</v>
      </c>
      <c r="K755" s="52">
        <v>73.3</v>
      </c>
      <c r="L755" s="52">
        <v>3.3000000000000003E-5</v>
      </c>
      <c r="M755" s="52">
        <v>1</v>
      </c>
      <c r="N755" s="52"/>
      <c r="O755" s="52">
        <v>0</v>
      </c>
      <c r="P755" s="52">
        <v>0</v>
      </c>
      <c r="Q755" s="52">
        <v>21</v>
      </c>
      <c r="R755" s="52"/>
      <c r="S755" s="52">
        <v>0</v>
      </c>
      <c r="T755" s="52">
        <v>0</v>
      </c>
      <c r="U755" s="52">
        <v>310</v>
      </c>
      <c r="V755" s="52">
        <f t="shared" si="23"/>
        <v>189.6707868</v>
      </c>
      <c r="W755" s="52">
        <f t="shared" si="24"/>
        <v>189.6707868</v>
      </c>
      <c r="X755" s="52">
        <v>0</v>
      </c>
      <c r="Y755" s="52">
        <v>0</v>
      </c>
    </row>
    <row r="756" spans="1:25" x14ac:dyDescent="0.25">
      <c r="A756" s="52">
        <v>2008</v>
      </c>
      <c r="B756" s="52" t="s">
        <v>106</v>
      </c>
      <c r="C756" s="52" t="s">
        <v>115</v>
      </c>
      <c r="D756" s="52">
        <v>50200</v>
      </c>
      <c r="E756" s="52">
        <v>23922</v>
      </c>
      <c r="F756" s="52">
        <v>12</v>
      </c>
      <c r="G756" s="52" t="s">
        <v>118</v>
      </c>
      <c r="H756" s="52">
        <v>9180</v>
      </c>
      <c r="I756" s="52" t="s">
        <v>91</v>
      </c>
      <c r="J756" s="52" t="s">
        <v>71</v>
      </c>
      <c r="K756" s="52">
        <v>73.3</v>
      </c>
      <c r="L756" s="52">
        <v>3.3000000000000003E-5</v>
      </c>
      <c r="M756" s="52">
        <v>1</v>
      </c>
      <c r="N756" s="52"/>
      <c r="O756" s="52">
        <v>0</v>
      </c>
      <c r="P756" s="52">
        <v>0</v>
      </c>
      <c r="Q756" s="52">
        <v>21</v>
      </c>
      <c r="R756" s="52"/>
      <c r="S756" s="52">
        <v>0</v>
      </c>
      <c r="T756" s="52">
        <v>0</v>
      </c>
      <c r="U756" s="52">
        <v>310</v>
      </c>
      <c r="V756" s="52">
        <f t="shared" si="23"/>
        <v>22.205502000000003</v>
      </c>
      <c r="W756" s="52">
        <f t="shared" si="24"/>
        <v>22.205502000000003</v>
      </c>
      <c r="X756" s="52">
        <v>0</v>
      </c>
      <c r="Y756" s="52">
        <v>0</v>
      </c>
    </row>
    <row r="757" spans="1:25" x14ac:dyDescent="0.25">
      <c r="A757" s="52">
        <v>2008</v>
      </c>
      <c r="B757" s="52" t="s">
        <v>106</v>
      </c>
      <c r="C757" s="52" t="s">
        <v>115</v>
      </c>
      <c r="D757" s="52">
        <v>50200</v>
      </c>
      <c r="E757" s="52">
        <v>23922</v>
      </c>
      <c r="F757" s="52">
        <v>12</v>
      </c>
      <c r="G757" s="52" t="s">
        <v>118</v>
      </c>
      <c r="H757" s="52">
        <v>44587</v>
      </c>
      <c r="I757" s="52" t="s">
        <v>91</v>
      </c>
      <c r="J757" s="52" t="s">
        <v>71</v>
      </c>
      <c r="K757" s="52">
        <v>73.3</v>
      </c>
      <c r="L757" s="52">
        <v>3.3000000000000003E-5</v>
      </c>
      <c r="M757" s="52">
        <v>1</v>
      </c>
      <c r="N757" s="52"/>
      <c r="O757" s="52">
        <v>0</v>
      </c>
      <c r="P757" s="52">
        <v>0</v>
      </c>
      <c r="Q757" s="52">
        <v>21</v>
      </c>
      <c r="R757" s="52"/>
      <c r="S757" s="52">
        <v>0</v>
      </c>
      <c r="T757" s="52">
        <v>0</v>
      </c>
      <c r="U757" s="52">
        <v>310</v>
      </c>
      <c r="V757" s="52">
        <f t="shared" si="23"/>
        <v>107.85149430000001</v>
      </c>
      <c r="W757" s="52">
        <f t="shared" si="24"/>
        <v>107.85149430000001</v>
      </c>
      <c r="X757" s="52">
        <v>0</v>
      </c>
      <c r="Y757" s="52">
        <v>0</v>
      </c>
    </row>
    <row r="758" spans="1:25" x14ac:dyDescent="0.25">
      <c r="A758" s="52">
        <v>2008</v>
      </c>
      <c r="B758" s="52" t="s">
        <v>106</v>
      </c>
      <c r="C758" s="52" t="s">
        <v>115</v>
      </c>
      <c r="D758" s="52">
        <v>50200</v>
      </c>
      <c r="E758" s="52">
        <v>23922</v>
      </c>
      <c r="F758" s="52">
        <v>12</v>
      </c>
      <c r="G758" s="52" t="s">
        <v>118</v>
      </c>
      <c r="H758" s="52">
        <v>29229.759999999998</v>
      </c>
      <c r="I758" s="52" t="s">
        <v>91</v>
      </c>
      <c r="J758" s="52" t="s">
        <v>71</v>
      </c>
      <c r="K758" s="52">
        <v>73.3</v>
      </c>
      <c r="L758" s="52">
        <v>3.3000000000000003E-5</v>
      </c>
      <c r="M758" s="52">
        <v>1</v>
      </c>
      <c r="N758" s="52"/>
      <c r="O758" s="52">
        <v>0</v>
      </c>
      <c r="P758" s="52">
        <v>0</v>
      </c>
      <c r="Q758" s="52">
        <v>21</v>
      </c>
      <c r="R758" s="52"/>
      <c r="S758" s="52">
        <v>0</v>
      </c>
      <c r="T758" s="52">
        <v>0</v>
      </c>
      <c r="U758" s="52">
        <v>310</v>
      </c>
      <c r="V758" s="52">
        <f t="shared" si="23"/>
        <v>70.703866464000001</v>
      </c>
      <c r="W758" s="52">
        <f t="shared" si="24"/>
        <v>70.703866464000001</v>
      </c>
      <c r="X758" s="52">
        <v>0</v>
      </c>
      <c r="Y758" s="52">
        <v>0</v>
      </c>
    </row>
    <row r="759" spans="1:25" x14ac:dyDescent="0.25">
      <c r="A759" s="52">
        <v>2008</v>
      </c>
      <c r="B759" s="52" t="s">
        <v>106</v>
      </c>
      <c r="C759" s="52" t="s">
        <v>115</v>
      </c>
      <c r="D759" s="52">
        <v>50200</v>
      </c>
      <c r="E759" s="52">
        <v>23922</v>
      </c>
      <c r="F759" s="52">
        <v>12</v>
      </c>
      <c r="G759" s="52" t="s">
        <v>118</v>
      </c>
      <c r="H759" s="52">
        <v>6437</v>
      </c>
      <c r="I759" s="52" t="s">
        <v>91</v>
      </c>
      <c r="J759" s="52" t="s">
        <v>71</v>
      </c>
      <c r="K759" s="52">
        <v>73.3</v>
      </c>
      <c r="L759" s="52">
        <v>3.3000000000000003E-5</v>
      </c>
      <c r="M759" s="52">
        <v>1</v>
      </c>
      <c r="N759" s="52"/>
      <c r="O759" s="52">
        <v>0</v>
      </c>
      <c r="P759" s="52">
        <v>0</v>
      </c>
      <c r="Q759" s="52">
        <v>21</v>
      </c>
      <c r="R759" s="52"/>
      <c r="S759" s="52">
        <v>0</v>
      </c>
      <c r="T759" s="52">
        <v>0</v>
      </c>
      <c r="U759" s="52">
        <v>310</v>
      </c>
      <c r="V759" s="52">
        <f t="shared" si="23"/>
        <v>15.5704593</v>
      </c>
      <c r="W759" s="52">
        <f t="shared" si="24"/>
        <v>15.5704593</v>
      </c>
      <c r="X759" s="52">
        <v>0</v>
      </c>
      <c r="Y759" s="52">
        <v>0</v>
      </c>
    </row>
    <row r="760" spans="1:25" x14ac:dyDescent="0.25">
      <c r="A760" s="52">
        <v>2008</v>
      </c>
      <c r="B760" s="52" t="s">
        <v>106</v>
      </c>
      <c r="C760" s="52" t="s">
        <v>115</v>
      </c>
      <c r="D760" s="52">
        <v>50200</v>
      </c>
      <c r="E760" s="52">
        <v>23922</v>
      </c>
      <c r="F760" s="52">
        <v>12</v>
      </c>
      <c r="G760" s="52" t="s">
        <v>118</v>
      </c>
      <c r="H760" s="52">
        <v>3001</v>
      </c>
      <c r="I760" s="52" t="s">
        <v>91</v>
      </c>
      <c r="J760" s="52" t="s">
        <v>71</v>
      </c>
      <c r="K760" s="52">
        <v>73.3</v>
      </c>
      <c r="L760" s="52">
        <v>3.3000000000000003E-5</v>
      </c>
      <c r="M760" s="52">
        <v>1</v>
      </c>
      <c r="N760" s="52"/>
      <c r="O760" s="52">
        <v>0</v>
      </c>
      <c r="P760" s="52">
        <v>0</v>
      </c>
      <c r="Q760" s="52">
        <v>21</v>
      </c>
      <c r="R760" s="52"/>
      <c r="S760" s="52">
        <v>0</v>
      </c>
      <c r="T760" s="52">
        <v>0</v>
      </c>
      <c r="U760" s="52">
        <v>310</v>
      </c>
      <c r="V760" s="52">
        <f t="shared" si="23"/>
        <v>7.2591188999999998</v>
      </c>
      <c r="W760" s="52">
        <f t="shared" si="24"/>
        <v>7.2591188999999998</v>
      </c>
      <c r="X760" s="52">
        <v>0</v>
      </c>
      <c r="Y760" s="52">
        <v>0</v>
      </c>
    </row>
    <row r="761" spans="1:25" x14ac:dyDescent="0.25">
      <c r="A761" s="52">
        <v>2008</v>
      </c>
      <c r="B761" s="52" t="s">
        <v>106</v>
      </c>
      <c r="C761" s="52" t="s">
        <v>115</v>
      </c>
      <c r="D761" s="52">
        <v>50200</v>
      </c>
      <c r="E761" s="52">
        <v>23922</v>
      </c>
      <c r="F761" s="52">
        <v>12</v>
      </c>
      <c r="G761" s="52" t="s">
        <v>118</v>
      </c>
      <c r="H761" s="52">
        <v>6021950</v>
      </c>
      <c r="I761" s="52" t="s">
        <v>91</v>
      </c>
      <c r="J761" s="52" t="s">
        <v>71</v>
      </c>
      <c r="K761" s="52">
        <v>73.3</v>
      </c>
      <c r="L761" s="52">
        <v>3.3000000000000003E-5</v>
      </c>
      <c r="M761" s="52">
        <v>1</v>
      </c>
      <c r="N761" s="52"/>
      <c r="O761" s="52">
        <v>0</v>
      </c>
      <c r="P761" s="52">
        <v>0</v>
      </c>
      <c r="Q761" s="52">
        <v>21</v>
      </c>
      <c r="R761" s="52"/>
      <c r="S761" s="52">
        <v>0</v>
      </c>
      <c r="T761" s="52">
        <v>0</v>
      </c>
      <c r="U761" s="52">
        <v>310</v>
      </c>
      <c r="V761" s="52">
        <f t="shared" si="23"/>
        <v>14566.494855000001</v>
      </c>
      <c r="W761" s="52">
        <f t="shared" si="24"/>
        <v>14566.494855000001</v>
      </c>
      <c r="X761" s="52">
        <v>0</v>
      </c>
      <c r="Y761" s="52">
        <v>0</v>
      </c>
    </row>
    <row r="762" spans="1:25" x14ac:dyDescent="0.25">
      <c r="A762" s="52">
        <v>2008</v>
      </c>
      <c r="B762" s="52" t="s">
        <v>106</v>
      </c>
      <c r="C762" s="52" t="s">
        <v>115</v>
      </c>
      <c r="D762" s="52">
        <v>50200</v>
      </c>
      <c r="E762" s="52">
        <v>23922</v>
      </c>
      <c r="F762" s="52">
        <v>12</v>
      </c>
      <c r="G762" s="52" t="s">
        <v>118</v>
      </c>
      <c r="H762" s="52">
        <v>4250</v>
      </c>
      <c r="I762" s="52" t="s">
        <v>91</v>
      </c>
      <c r="J762" s="52" t="s">
        <v>71</v>
      </c>
      <c r="K762" s="52">
        <v>73.3</v>
      </c>
      <c r="L762" s="52">
        <v>3.3000000000000003E-5</v>
      </c>
      <c r="M762" s="52">
        <v>1</v>
      </c>
      <c r="N762" s="52"/>
      <c r="O762" s="52">
        <v>0</v>
      </c>
      <c r="P762" s="52">
        <v>0</v>
      </c>
      <c r="Q762" s="52">
        <v>21</v>
      </c>
      <c r="R762" s="52"/>
      <c r="S762" s="52">
        <v>0</v>
      </c>
      <c r="T762" s="52">
        <v>0</v>
      </c>
      <c r="U762" s="52">
        <v>310</v>
      </c>
      <c r="V762" s="52">
        <f t="shared" si="23"/>
        <v>10.280325000000001</v>
      </c>
      <c r="W762" s="52">
        <f t="shared" si="24"/>
        <v>10.280325000000001</v>
      </c>
      <c r="X762" s="52">
        <v>0</v>
      </c>
      <c r="Y762" s="52">
        <v>0</v>
      </c>
    </row>
    <row r="763" spans="1:25" x14ac:dyDescent="0.25">
      <c r="A763" s="52">
        <v>2008</v>
      </c>
      <c r="B763" s="52" t="s">
        <v>106</v>
      </c>
      <c r="C763" s="52" t="s">
        <v>115</v>
      </c>
      <c r="D763" s="52">
        <v>50200</v>
      </c>
      <c r="E763" s="52">
        <v>23922</v>
      </c>
      <c r="F763" s="52">
        <v>12</v>
      </c>
      <c r="G763" s="52" t="s">
        <v>118</v>
      </c>
      <c r="H763" s="52">
        <v>1175</v>
      </c>
      <c r="I763" s="52" t="s">
        <v>91</v>
      </c>
      <c r="J763" s="52" t="s">
        <v>71</v>
      </c>
      <c r="K763" s="52">
        <v>73.3</v>
      </c>
      <c r="L763" s="52">
        <v>3.3000000000000003E-5</v>
      </c>
      <c r="M763" s="52">
        <v>1</v>
      </c>
      <c r="N763" s="52"/>
      <c r="O763" s="52">
        <v>0</v>
      </c>
      <c r="P763" s="52">
        <v>0</v>
      </c>
      <c r="Q763" s="52">
        <v>21</v>
      </c>
      <c r="R763" s="52"/>
      <c r="S763" s="52">
        <v>0</v>
      </c>
      <c r="T763" s="52">
        <v>0</v>
      </c>
      <c r="U763" s="52">
        <v>310</v>
      </c>
      <c r="V763" s="52">
        <f t="shared" si="23"/>
        <v>2.8422075000000002</v>
      </c>
      <c r="W763" s="52">
        <f t="shared" si="24"/>
        <v>2.8422075000000002</v>
      </c>
      <c r="X763" s="52">
        <v>0</v>
      </c>
      <c r="Y763" s="52">
        <v>0</v>
      </c>
    </row>
    <row r="764" spans="1:25" x14ac:dyDescent="0.25">
      <c r="A764" s="52">
        <v>2008</v>
      </c>
      <c r="B764" s="52" t="s">
        <v>106</v>
      </c>
      <c r="C764" s="52" t="s">
        <v>115</v>
      </c>
      <c r="D764" s="52">
        <v>50200</v>
      </c>
      <c r="E764" s="52">
        <v>23922</v>
      </c>
      <c r="F764" s="52">
        <v>12</v>
      </c>
      <c r="G764" s="52" t="s">
        <v>118</v>
      </c>
      <c r="H764" s="52">
        <v>189</v>
      </c>
      <c r="I764" s="52" t="s">
        <v>91</v>
      </c>
      <c r="J764" s="52" t="s">
        <v>71</v>
      </c>
      <c r="K764" s="52">
        <v>73.3</v>
      </c>
      <c r="L764" s="52">
        <v>3.3000000000000003E-5</v>
      </c>
      <c r="M764" s="52">
        <v>1</v>
      </c>
      <c r="N764" s="52"/>
      <c r="O764" s="52">
        <v>0</v>
      </c>
      <c r="P764" s="52">
        <v>0</v>
      </c>
      <c r="Q764" s="52">
        <v>21</v>
      </c>
      <c r="R764" s="52"/>
      <c r="S764" s="52">
        <v>0</v>
      </c>
      <c r="T764" s="52">
        <v>0</v>
      </c>
      <c r="U764" s="52">
        <v>310</v>
      </c>
      <c r="V764" s="52">
        <f t="shared" si="23"/>
        <v>0.45717210000000003</v>
      </c>
      <c r="W764" s="52">
        <f t="shared" si="24"/>
        <v>0.45717210000000003</v>
      </c>
      <c r="X764" s="52">
        <v>0</v>
      </c>
      <c r="Y764" s="52">
        <v>0</v>
      </c>
    </row>
    <row r="765" spans="1:25" x14ac:dyDescent="0.25">
      <c r="A765" s="52">
        <v>2008</v>
      </c>
      <c r="B765" s="52" t="s">
        <v>106</v>
      </c>
      <c r="C765" s="52" t="s">
        <v>115</v>
      </c>
      <c r="D765" s="52">
        <v>50200</v>
      </c>
      <c r="E765" s="52">
        <v>23922</v>
      </c>
      <c r="F765" s="52">
        <v>12</v>
      </c>
      <c r="G765" s="52" t="s">
        <v>118</v>
      </c>
      <c r="H765" s="52">
        <v>236</v>
      </c>
      <c r="I765" s="52" t="s">
        <v>91</v>
      </c>
      <c r="J765" s="52" t="s">
        <v>71</v>
      </c>
      <c r="K765" s="52">
        <v>73.3</v>
      </c>
      <c r="L765" s="52">
        <v>3.3000000000000003E-5</v>
      </c>
      <c r="M765" s="52">
        <v>1</v>
      </c>
      <c r="N765" s="52"/>
      <c r="O765" s="52">
        <v>0</v>
      </c>
      <c r="P765" s="52">
        <v>0</v>
      </c>
      <c r="Q765" s="52">
        <v>21</v>
      </c>
      <c r="R765" s="52"/>
      <c r="S765" s="52">
        <v>0</v>
      </c>
      <c r="T765" s="52">
        <v>0</v>
      </c>
      <c r="U765" s="52">
        <v>310</v>
      </c>
      <c r="V765" s="52">
        <f t="shared" si="23"/>
        <v>0.57086040000000005</v>
      </c>
      <c r="W765" s="52">
        <f t="shared" si="24"/>
        <v>0.57086040000000005</v>
      </c>
      <c r="X765" s="52">
        <v>0</v>
      </c>
      <c r="Y765" s="52">
        <v>0</v>
      </c>
    </row>
    <row r="766" spans="1:25" x14ac:dyDescent="0.25">
      <c r="A766" s="52">
        <v>2008</v>
      </c>
      <c r="B766" s="52" t="s">
        <v>106</v>
      </c>
      <c r="C766" s="52" t="s">
        <v>115</v>
      </c>
      <c r="D766" s="52">
        <v>50200</v>
      </c>
      <c r="E766" s="52">
        <v>23922</v>
      </c>
      <c r="F766" s="52">
        <v>12</v>
      </c>
      <c r="G766" s="52" t="s">
        <v>118</v>
      </c>
      <c r="H766" s="52">
        <v>2500</v>
      </c>
      <c r="I766" s="52" t="s">
        <v>91</v>
      </c>
      <c r="J766" s="52" t="s">
        <v>71</v>
      </c>
      <c r="K766" s="52">
        <v>73.3</v>
      </c>
      <c r="L766" s="52">
        <v>3.3000000000000003E-5</v>
      </c>
      <c r="M766" s="52">
        <v>1</v>
      </c>
      <c r="N766" s="52"/>
      <c r="O766" s="52">
        <v>0</v>
      </c>
      <c r="P766" s="52">
        <v>0</v>
      </c>
      <c r="Q766" s="52">
        <v>21</v>
      </c>
      <c r="R766" s="52"/>
      <c r="S766" s="52">
        <v>0</v>
      </c>
      <c r="T766" s="52">
        <v>0</v>
      </c>
      <c r="U766" s="52">
        <v>310</v>
      </c>
      <c r="V766" s="52">
        <f t="shared" si="23"/>
        <v>6.0472500000000009</v>
      </c>
      <c r="W766" s="52">
        <f t="shared" si="24"/>
        <v>6.0472500000000009</v>
      </c>
      <c r="X766" s="52">
        <v>0</v>
      </c>
      <c r="Y766" s="52">
        <v>0</v>
      </c>
    </row>
    <row r="767" spans="1:25" x14ac:dyDescent="0.25">
      <c r="A767" s="52">
        <v>2008</v>
      </c>
      <c r="B767" s="52" t="s">
        <v>106</v>
      </c>
      <c r="C767" s="52" t="s">
        <v>115</v>
      </c>
      <c r="D767" s="52">
        <v>50200</v>
      </c>
      <c r="E767" s="52">
        <v>23922</v>
      </c>
      <c r="F767" s="52">
        <v>12</v>
      </c>
      <c r="G767" s="52" t="s">
        <v>118</v>
      </c>
      <c r="H767" s="52">
        <v>13645</v>
      </c>
      <c r="I767" s="52" t="s">
        <v>91</v>
      </c>
      <c r="J767" s="52" t="s">
        <v>71</v>
      </c>
      <c r="K767" s="52">
        <v>73.3</v>
      </c>
      <c r="L767" s="52">
        <v>3.3000000000000003E-5</v>
      </c>
      <c r="M767" s="52">
        <v>1</v>
      </c>
      <c r="N767" s="52"/>
      <c r="O767" s="52">
        <v>0</v>
      </c>
      <c r="P767" s="52">
        <v>0</v>
      </c>
      <c r="Q767" s="52">
        <v>21</v>
      </c>
      <c r="R767" s="52"/>
      <c r="S767" s="52">
        <v>0</v>
      </c>
      <c r="T767" s="52">
        <v>0</v>
      </c>
      <c r="U767" s="52">
        <v>310</v>
      </c>
      <c r="V767" s="52">
        <f t="shared" si="23"/>
        <v>33.0058905</v>
      </c>
      <c r="W767" s="52">
        <f t="shared" si="24"/>
        <v>33.0058905</v>
      </c>
      <c r="X767" s="52">
        <v>0</v>
      </c>
      <c r="Y767" s="52">
        <v>0</v>
      </c>
    </row>
    <row r="768" spans="1:25" x14ac:dyDescent="0.25">
      <c r="A768" s="52">
        <v>2008</v>
      </c>
      <c r="B768" s="52" t="s">
        <v>106</v>
      </c>
      <c r="C768" s="52" t="s">
        <v>115</v>
      </c>
      <c r="D768" s="52">
        <v>50200</v>
      </c>
      <c r="E768" s="52">
        <v>23922</v>
      </c>
      <c r="F768" s="52">
        <v>12</v>
      </c>
      <c r="G768" s="52" t="s">
        <v>118</v>
      </c>
      <c r="H768" s="52">
        <v>22551.139299999999</v>
      </c>
      <c r="I768" s="52" t="s">
        <v>91</v>
      </c>
      <c r="J768" s="52" t="s">
        <v>71</v>
      </c>
      <c r="K768" s="52">
        <v>73.3</v>
      </c>
      <c r="L768" s="52">
        <v>3.3000000000000003E-5</v>
      </c>
      <c r="M768" s="52">
        <v>1</v>
      </c>
      <c r="N768" s="52"/>
      <c r="O768" s="52">
        <v>0</v>
      </c>
      <c r="P768" s="52">
        <v>0</v>
      </c>
      <c r="Q768" s="52">
        <v>21</v>
      </c>
      <c r="R768" s="52"/>
      <c r="S768" s="52">
        <v>0</v>
      </c>
      <c r="T768" s="52">
        <v>0</v>
      </c>
      <c r="U768" s="52">
        <v>310</v>
      </c>
      <c r="V768" s="52">
        <f t="shared" si="23"/>
        <v>54.548950852769998</v>
      </c>
      <c r="W768" s="52">
        <f t="shared" si="24"/>
        <v>54.548950852769998</v>
      </c>
      <c r="X768" s="52">
        <v>0</v>
      </c>
      <c r="Y768" s="52">
        <v>0</v>
      </c>
    </row>
    <row r="769" spans="1:25" x14ac:dyDescent="0.25">
      <c r="A769" s="52">
        <v>2008</v>
      </c>
      <c r="B769" s="52" t="s">
        <v>106</v>
      </c>
      <c r="C769" s="52" t="s">
        <v>115</v>
      </c>
      <c r="D769" s="52">
        <v>50200</v>
      </c>
      <c r="E769" s="52">
        <v>23922</v>
      </c>
      <c r="F769" s="52">
        <v>12</v>
      </c>
      <c r="G769" s="52" t="s">
        <v>118</v>
      </c>
      <c r="H769" s="52">
        <v>47458</v>
      </c>
      <c r="I769" s="52" t="s">
        <v>91</v>
      </c>
      <c r="J769" s="52" t="s">
        <v>71</v>
      </c>
      <c r="K769" s="52">
        <v>73.3</v>
      </c>
      <c r="L769" s="52">
        <v>3.3000000000000003E-5</v>
      </c>
      <c r="M769" s="52">
        <v>1</v>
      </c>
      <c r="N769" s="52"/>
      <c r="O769" s="52">
        <v>0</v>
      </c>
      <c r="P769" s="52">
        <v>0</v>
      </c>
      <c r="Q769" s="52">
        <v>21</v>
      </c>
      <c r="R769" s="52"/>
      <c r="S769" s="52">
        <v>0</v>
      </c>
      <c r="T769" s="52">
        <v>0</v>
      </c>
      <c r="U769" s="52">
        <v>310</v>
      </c>
      <c r="V769" s="52">
        <f t="shared" si="23"/>
        <v>114.7961562</v>
      </c>
      <c r="W769" s="52">
        <f t="shared" si="24"/>
        <v>114.7961562</v>
      </c>
      <c r="X769" s="52">
        <v>0</v>
      </c>
      <c r="Y769" s="52">
        <v>0</v>
      </c>
    </row>
    <row r="770" spans="1:25" x14ac:dyDescent="0.25">
      <c r="A770" s="52">
        <v>2008</v>
      </c>
      <c r="B770" s="52" t="s">
        <v>106</v>
      </c>
      <c r="C770" s="52" t="s">
        <v>115</v>
      </c>
      <c r="D770" s="52">
        <v>50200</v>
      </c>
      <c r="E770" s="52">
        <v>23922</v>
      </c>
      <c r="F770" s="52">
        <v>12</v>
      </c>
      <c r="G770" s="52" t="s">
        <v>118</v>
      </c>
      <c r="H770" s="52">
        <v>51701.766900000002</v>
      </c>
      <c r="I770" s="52" t="s">
        <v>91</v>
      </c>
      <c r="J770" s="52" t="s">
        <v>71</v>
      </c>
      <c r="K770" s="52">
        <v>73.3</v>
      </c>
      <c r="L770" s="52">
        <v>3.3000000000000003E-5</v>
      </c>
      <c r="M770" s="52">
        <v>1</v>
      </c>
      <c r="N770" s="52"/>
      <c r="O770" s="52">
        <v>0</v>
      </c>
      <c r="P770" s="52">
        <v>0</v>
      </c>
      <c r="Q770" s="52">
        <v>21</v>
      </c>
      <c r="R770" s="52"/>
      <c r="S770" s="52">
        <v>0</v>
      </c>
      <c r="T770" s="52">
        <v>0</v>
      </c>
      <c r="U770" s="52">
        <v>310</v>
      </c>
      <c r="V770" s="52">
        <f t="shared" si="23"/>
        <v>125.06140395441001</v>
      </c>
      <c r="W770" s="52">
        <f t="shared" si="24"/>
        <v>125.06140395441001</v>
      </c>
      <c r="X770" s="52">
        <v>0</v>
      </c>
      <c r="Y770" s="52">
        <v>0</v>
      </c>
    </row>
    <row r="771" spans="1:25" x14ac:dyDescent="0.25">
      <c r="A771" s="52">
        <v>2008</v>
      </c>
      <c r="B771" s="52" t="s">
        <v>106</v>
      </c>
      <c r="C771" s="52" t="s">
        <v>115</v>
      </c>
      <c r="D771" s="52">
        <v>50200</v>
      </c>
      <c r="E771" s="52">
        <v>23922</v>
      </c>
      <c r="F771" s="52">
        <v>12</v>
      </c>
      <c r="G771" s="52" t="s">
        <v>118</v>
      </c>
      <c r="H771" s="52">
        <v>21349</v>
      </c>
      <c r="I771" s="52" t="s">
        <v>91</v>
      </c>
      <c r="J771" s="52" t="s">
        <v>71</v>
      </c>
      <c r="K771" s="52">
        <v>73.3</v>
      </c>
      <c r="L771" s="52">
        <v>3.3000000000000003E-5</v>
      </c>
      <c r="M771" s="52">
        <v>1</v>
      </c>
      <c r="N771" s="52"/>
      <c r="O771" s="52">
        <v>0</v>
      </c>
      <c r="P771" s="52">
        <v>0</v>
      </c>
      <c r="Q771" s="52">
        <v>21</v>
      </c>
      <c r="R771" s="52"/>
      <c r="S771" s="52">
        <v>0</v>
      </c>
      <c r="T771" s="52">
        <v>0</v>
      </c>
      <c r="U771" s="52">
        <v>310</v>
      </c>
      <c r="V771" s="52">
        <f t="shared" ref="V771:V834" si="25">IF(F771=9,((H771*K771*L771*M771)+(H771*O771*P771*Q771)+(H771*S771*T771*U771))/1000, (H771*K771*L771*M771)+(H771*O771*P771*Q771)+(H771*S771*T771*U771))</f>
        <v>51.641096100000006</v>
      </c>
      <c r="W771" s="52">
        <f t="shared" ref="W771:W775" si="26">(V771-((O771*H771*P771*Q771)+(S771*H771*T771*U771)))/M771</f>
        <v>51.641096100000006</v>
      </c>
      <c r="X771" s="52">
        <v>0</v>
      </c>
      <c r="Y771" s="52">
        <v>0</v>
      </c>
    </row>
    <row r="772" spans="1:25" x14ac:dyDescent="0.25">
      <c r="A772" s="52">
        <v>2008</v>
      </c>
      <c r="B772" s="52" t="s">
        <v>106</v>
      </c>
      <c r="C772" s="52" t="s">
        <v>115</v>
      </c>
      <c r="D772" s="52">
        <v>50200</v>
      </c>
      <c r="E772" s="52">
        <v>23922</v>
      </c>
      <c r="F772" s="52">
        <v>12</v>
      </c>
      <c r="G772" s="52" t="s">
        <v>118</v>
      </c>
      <c r="H772" s="52">
        <v>236413.96139999997</v>
      </c>
      <c r="I772" s="52" t="s">
        <v>91</v>
      </c>
      <c r="J772" s="52" t="s">
        <v>71</v>
      </c>
      <c r="K772" s="52">
        <v>73.3</v>
      </c>
      <c r="L772" s="52">
        <v>3.3000000000000003E-5</v>
      </c>
      <c r="M772" s="52">
        <v>1</v>
      </c>
      <c r="N772" s="52"/>
      <c r="O772" s="52">
        <v>0</v>
      </c>
      <c r="P772" s="52">
        <v>0</v>
      </c>
      <c r="Q772" s="52">
        <v>21</v>
      </c>
      <c r="R772" s="52"/>
      <c r="S772" s="52">
        <v>0</v>
      </c>
      <c r="T772" s="52">
        <v>0</v>
      </c>
      <c r="U772" s="52">
        <v>310</v>
      </c>
      <c r="V772" s="52">
        <f t="shared" si="25"/>
        <v>571.86173123046001</v>
      </c>
      <c r="W772" s="52">
        <f t="shared" si="26"/>
        <v>571.86173123046001</v>
      </c>
      <c r="X772" s="52">
        <v>0</v>
      </c>
      <c r="Y772" s="52">
        <v>0</v>
      </c>
    </row>
    <row r="773" spans="1:25" x14ac:dyDescent="0.25">
      <c r="A773" s="52">
        <v>2008</v>
      </c>
      <c r="B773" s="52" t="s">
        <v>106</v>
      </c>
      <c r="C773" s="52" t="s">
        <v>115</v>
      </c>
      <c r="D773" s="52">
        <v>50200</v>
      </c>
      <c r="E773" s="52">
        <v>23922</v>
      </c>
      <c r="F773" s="52">
        <v>12</v>
      </c>
      <c r="G773" s="52" t="s">
        <v>118</v>
      </c>
      <c r="H773" s="52">
        <v>123322.18429999999</v>
      </c>
      <c r="I773" s="52" t="s">
        <v>91</v>
      </c>
      <c r="J773" s="52" t="s">
        <v>71</v>
      </c>
      <c r="K773" s="52">
        <v>73.3</v>
      </c>
      <c r="L773" s="52">
        <v>3.3000000000000003E-5</v>
      </c>
      <c r="M773" s="52">
        <v>1</v>
      </c>
      <c r="N773" s="52"/>
      <c r="O773" s="52">
        <v>0</v>
      </c>
      <c r="P773" s="52">
        <v>0</v>
      </c>
      <c r="Q773" s="52">
        <v>21</v>
      </c>
      <c r="R773" s="52"/>
      <c r="S773" s="52">
        <v>0</v>
      </c>
      <c r="T773" s="52">
        <v>0</v>
      </c>
      <c r="U773" s="52">
        <v>310</v>
      </c>
      <c r="V773" s="52">
        <f t="shared" si="25"/>
        <v>298.30403160326995</v>
      </c>
      <c r="W773" s="52">
        <f t="shared" si="26"/>
        <v>298.30403160326995</v>
      </c>
      <c r="X773" s="52">
        <v>0</v>
      </c>
      <c r="Y773" s="52">
        <v>0</v>
      </c>
    </row>
    <row r="774" spans="1:25" x14ac:dyDescent="0.25">
      <c r="A774" s="52">
        <v>2008</v>
      </c>
      <c r="B774" s="52" t="s">
        <v>106</v>
      </c>
      <c r="C774" s="52" t="s">
        <v>115</v>
      </c>
      <c r="D774" s="52">
        <v>93010</v>
      </c>
      <c r="E774" s="52">
        <v>23908</v>
      </c>
      <c r="F774" s="52">
        <v>12</v>
      </c>
      <c r="G774" s="52" t="s">
        <v>118</v>
      </c>
      <c r="H774" s="52">
        <v>1961</v>
      </c>
      <c r="I774" s="52" t="s">
        <v>91</v>
      </c>
      <c r="J774" s="52" t="s">
        <v>71</v>
      </c>
      <c r="K774" s="52">
        <v>73.3</v>
      </c>
      <c r="L774" s="52">
        <v>3.3000000000000003E-5</v>
      </c>
      <c r="M774" s="52">
        <v>1</v>
      </c>
      <c r="N774" s="52"/>
      <c r="O774" s="52">
        <v>0</v>
      </c>
      <c r="P774" s="52">
        <v>0</v>
      </c>
      <c r="Q774" s="52">
        <v>21</v>
      </c>
      <c r="R774" s="52"/>
      <c r="S774" s="52">
        <v>0</v>
      </c>
      <c r="T774" s="52">
        <v>0</v>
      </c>
      <c r="U774" s="52">
        <v>310</v>
      </c>
      <c r="V774" s="52">
        <f t="shared" si="25"/>
        <v>4.7434628999999999</v>
      </c>
      <c r="W774" s="52">
        <f t="shared" si="26"/>
        <v>4.7434628999999999</v>
      </c>
      <c r="X774" s="52">
        <v>0</v>
      </c>
      <c r="Y774" s="52">
        <v>0</v>
      </c>
    </row>
    <row r="775" spans="1:25" x14ac:dyDescent="0.25">
      <c r="A775" s="52">
        <v>2008</v>
      </c>
      <c r="B775" s="52" t="s">
        <v>106</v>
      </c>
      <c r="C775" s="52" t="s">
        <v>115</v>
      </c>
      <c r="D775" s="52">
        <v>93010</v>
      </c>
      <c r="E775" s="52">
        <v>23923</v>
      </c>
      <c r="F775" s="52">
        <v>12</v>
      </c>
      <c r="G775" s="52" t="s">
        <v>118</v>
      </c>
      <c r="H775" s="52">
        <v>30</v>
      </c>
      <c r="I775" s="52" t="s">
        <v>91</v>
      </c>
      <c r="J775" s="52" t="s">
        <v>71</v>
      </c>
      <c r="K775" s="52">
        <v>73.3</v>
      </c>
      <c r="L775" s="52">
        <v>3.3000000000000003E-5</v>
      </c>
      <c r="M775" s="52">
        <v>1</v>
      </c>
      <c r="N775" s="52"/>
      <c r="O775" s="52">
        <v>0</v>
      </c>
      <c r="P775" s="52">
        <v>0</v>
      </c>
      <c r="Q775" s="52">
        <v>21</v>
      </c>
      <c r="R775" s="52"/>
      <c r="S775" s="52">
        <v>0</v>
      </c>
      <c r="T775" s="52">
        <v>0</v>
      </c>
      <c r="U775" s="52">
        <v>310</v>
      </c>
      <c r="V775" s="52">
        <f t="shared" si="25"/>
        <v>7.2567000000000006E-2</v>
      </c>
      <c r="W775" s="52">
        <f t="shared" si="26"/>
        <v>7.2567000000000006E-2</v>
      </c>
      <c r="X775" s="52">
        <v>0</v>
      </c>
      <c r="Y775" s="52">
        <v>0</v>
      </c>
    </row>
    <row r="776" spans="1:25" x14ac:dyDescent="0.25">
      <c r="A776" s="52">
        <v>2008</v>
      </c>
      <c r="B776" s="52" t="s">
        <v>37</v>
      </c>
      <c r="C776" s="52" t="s">
        <v>38</v>
      </c>
      <c r="D776" s="52">
        <v>24121</v>
      </c>
      <c r="E776" s="52">
        <v>31207</v>
      </c>
      <c r="F776" s="52">
        <v>9</v>
      </c>
      <c r="G776" s="52" t="s">
        <v>119</v>
      </c>
      <c r="H776" s="52">
        <v>29400000</v>
      </c>
      <c r="I776" s="52" t="s">
        <v>90</v>
      </c>
      <c r="J776" s="52"/>
      <c r="K776" s="52">
        <v>0</v>
      </c>
      <c r="L776" s="52">
        <v>0</v>
      </c>
      <c r="M776" s="52">
        <v>1</v>
      </c>
      <c r="N776" s="52"/>
      <c r="O776" s="52">
        <v>0</v>
      </c>
      <c r="P776" s="52">
        <v>0</v>
      </c>
      <c r="Q776" s="52">
        <v>21</v>
      </c>
      <c r="R776" s="52" t="s">
        <v>72</v>
      </c>
      <c r="S776" s="52">
        <v>0.01</v>
      </c>
      <c r="T776" s="52">
        <v>1</v>
      </c>
      <c r="U776" s="52">
        <v>310</v>
      </c>
      <c r="V776" s="52">
        <f t="shared" si="25"/>
        <v>91140</v>
      </c>
      <c r="W776" s="52">
        <v>0</v>
      </c>
      <c r="X776" s="52">
        <v>0</v>
      </c>
      <c r="Y776" s="52">
        <f>V776/310</f>
        <v>294</v>
      </c>
    </row>
    <row r="777" spans="1:25" x14ac:dyDescent="0.25">
      <c r="A777" s="52">
        <v>2008</v>
      </c>
      <c r="B777" s="52" t="s">
        <v>37</v>
      </c>
      <c r="C777" s="52" t="s">
        <v>38</v>
      </c>
      <c r="D777" s="52">
        <v>24122</v>
      </c>
      <c r="E777" s="52">
        <v>31207</v>
      </c>
      <c r="F777" s="52">
        <v>9</v>
      </c>
      <c r="G777" s="52" t="s">
        <v>119</v>
      </c>
      <c r="H777" s="52">
        <v>89300000</v>
      </c>
      <c r="I777" s="52" t="s">
        <v>90</v>
      </c>
      <c r="J777" s="52"/>
      <c r="K777" s="52">
        <v>0</v>
      </c>
      <c r="L777" s="52">
        <v>0</v>
      </c>
      <c r="M777" s="52">
        <v>1</v>
      </c>
      <c r="N777" s="52"/>
      <c r="O777" s="52">
        <v>0</v>
      </c>
      <c r="P777" s="52">
        <v>0</v>
      </c>
      <c r="Q777" s="52">
        <v>21</v>
      </c>
      <c r="R777" s="52" t="s">
        <v>72</v>
      </c>
      <c r="S777" s="52">
        <v>0.01</v>
      </c>
      <c r="T777" s="52">
        <v>1</v>
      </c>
      <c r="U777" s="52">
        <v>310</v>
      </c>
      <c r="V777" s="52">
        <f t="shared" si="25"/>
        <v>276830</v>
      </c>
      <c r="W777" s="52">
        <v>0</v>
      </c>
      <c r="X777" s="52">
        <v>0</v>
      </c>
      <c r="Y777" s="52">
        <f>V777/310</f>
        <v>893</v>
      </c>
    </row>
    <row r="778" spans="1:25" x14ac:dyDescent="0.25">
      <c r="A778" s="52">
        <v>2008</v>
      </c>
      <c r="B778" s="52" t="s">
        <v>37</v>
      </c>
      <c r="C778" s="52" t="s">
        <v>38</v>
      </c>
      <c r="D778" s="52">
        <v>24123</v>
      </c>
      <c r="E778" s="52">
        <v>31207</v>
      </c>
      <c r="F778" s="52">
        <v>9</v>
      </c>
      <c r="G778" s="52" t="s">
        <v>119</v>
      </c>
      <c r="H778" s="52">
        <v>9725000</v>
      </c>
      <c r="I778" s="52" t="s">
        <v>90</v>
      </c>
      <c r="J778" s="52"/>
      <c r="K778" s="52">
        <v>0</v>
      </c>
      <c r="L778" s="52">
        <v>0</v>
      </c>
      <c r="M778" s="52">
        <v>1</v>
      </c>
      <c r="N778" s="52"/>
      <c r="O778" s="52">
        <v>0</v>
      </c>
      <c r="P778" s="52">
        <v>0</v>
      </c>
      <c r="Q778" s="52">
        <v>21</v>
      </c>
      <c r="R778" s="52" t="s">
        <v>72</v>
      </c>
      <c r="S778" s="52">
        <v>0.01</v>
      </c>
      <c r="T778" s="52">
        <v>1</v>
      </c>
      <c r="U778" s="52">
        <v>310</v>
      </c>
      <c r="V778" s="52">
        <f t="shared" si="25"/>
        <v>30147.5</v>
      </c>
      <c r="W778" s="52">
        <v>0</v>
      </c>
      <c r="X778" s="52">
        <v>0</v>
      </c>
      <c r="Y778" s="52">
        <f>V778/310</f>
        <v>97.25</v>
      </c>
    </row>
    <row r="779" spans="1:25" x14ac:dyDescent="0.25">
      <c r="A779" s="52">
        <v>2008</v>
      </c>
      <c r="B779" s="52" t="s">
        <v>37</v>
      </c>
      <c r="C779" s="52" t="s">
        <v>38</v>
      </c>
      <c r="D779" s="52">
        <v>24123</v>
      </c>
      <c r="E779" s="52">
        <v>31207</v>
      </c>
      <c r="F779" s="52">
        <v>9</v>
      </c>
      <c r="G779" s="52" t="s">
        <v>119</v>
      </c>
      <c r="H779" s="52">
        <v>31700000</v>
      </c>
      <c r="I779" s="52" t="s">
        <v>90</v>
      </c>
      <c r="J779" s="52"/>
      <c r="K779" s="52">
        <v>0</v>
      </c>
      <c r="L779" s="52">
        <v>0</v>
      </c>
      <c r="M779" s="52">
        <v>1</v>
      </c>
      <c r="N779" s="52"/>
      <c r="O779" s="52">
        <v>0</v>
      </c>
      <c r="P779" s="52">
        <v>0</v>
      </c>
      <c r="Q779" s="52">
        <v>21</v>
      </c>
      <c r="R779" s="52" t="s">
        <v>72</v>
      </c>
      <c r="S779" s="52">
        <v>0.01</v>
      </c>
      <c r="T779" s="52">
        <v>1</v>
      </c>
      <c r="U779" s="52">
        <v>310</v>
      </c>
      <c r="V779" s="52">
        <f t="shared" si="25"/>
        <v>98270</v>
      </c>
      <c r="W779" s="52">
        <v>0</v>
      </c>
      <c r="X779" s="52">
        <v>0</v>
      </c>
      <c r="Y779" s="52">
        <f>V779/310</f>
        <v>317</v>
      </c>
    </row>
    <row r="780" spans="1:25" x14ac:dyDescent="0.25">
      <c r="A780" s="52">
        <v>2008</v>
      </c>
      <c r="B780" s="52" t="s">
        <v>98</v>
      </c>
      <c r="C780" s="52" t="s">
        <v>110</v>
      </c>
      <c r="D780" s="52">
        <v>26919</v>
      </c>
      <c r="E780" s="52">
        <v>21132</v>
      </c>
      <c r="F780" s="52">
        <v>27</v>
      </c>
      <c r="G780" s="52" t="s">
        <v>120</v>
      </c>
      <c r="H780" s="52">
        <v>295345</v>
      </c>
      <c r="I780" s="52" t="s">
        <v>91</v>
      </c>
      <c r="J780" s="52" t="s">
        <v>71</v>
      </c>
      <c r="K780" s="52">
        <v>0.47732000000000002</v>
      </c>
      <c r="L780" s="52">
        <v>1</v>
      </c>
      <c r="M780" s="52">
        <v>1</v>
      </c>
      <c r="N780" s="52"/>
      <c r="O780" s="52">
        <v>0</v>
      </c>
      <c r="P780" s="52">
        <v>0</v>
      </c>
      <c r="Q780" s="52">
        <v>21</v>
      </c>
      <c r="R780" s="52"/>
      <c r="S780" s="52">
        <v>0</v>
      </c>
      <c r="T780" s="52">
        <v>0</v>
      </c>
      <c r="U780" s="52">
        <v>310</v>
      </c>
      <c r="V780" s="52">
        <f t="shared" si="25"/>
        <v>140974.0754</v>
      </c>
      <c r="W780" s="52">
        <f t="shared" ref="W780:W811" si="27">(V780-((O780*H780*P780*Q780)+(S780*H780*T780*U780)))/M780</f>
        <v>140974.0754</v>
      </c>
      <c r="X780" s="52">
        <v>0</v>
      </c>
      <c r="Y780" s="52">
        <v>0</v>
      </c>
    </row>
    <row r="781" spans="1:25" x14ac:dyDescent="0.25">
      <c r="A781" s="52">
        <v>2008</v>
      </c>
      <c r="B781" s="52" t="s">
        <v>98</v>
      </c>
      <c r="C781" s="52" t="s">
        <v>110</v>
      </c>
      <c r="D781" s="52">
        <v>26919</v>
      </c>
      <c r="E781" s="52">
        <v>21168</v>
      </c>
      <c r="F781" s="52">
        <v>27</v>
      </c>
      <c r="G781" s="52" t="s">
        <v>120</v>
      </c>
      <c r="H781" s="52">
        <v>13</v>
      </c>
      <c r="I781" s="52" t="s">
        <v>91</v>
      </c>
      <c r="J781" s="52" t="s">
        <v>71</v>
      </c>
      <c r="K781" s="52">
        <v>0.43970999999999999</v>
      </c>
      <c r="L781" s="52">
        <v>1</v>
      </c>
      <c r="M781" s="52">
        <v>1</v>
      </c>
      <c r="N781" s="52"/>
      <c r="O781" s="52">
        <v>0</v>
      </c>
      <c r="P781" s="52">
        <v>0</v>
      </c>
      <c r="Q781" s="52">
        <v>21</v>
      </c>
      <c r="R781" s="52"/>
      <c r="S781" s="52">
        <v>0</v>
      </c>
      <c r="T781" s="52">
        <v>0</v>
      </c>
      <c r="U781" s="52">
        <v>310</v>
      </c>
      <c r="V781" s="52">
        <f t="shared" si="25"/>
        <v>5.7162299999999995</v>
      </c>
      <c r="W781" s="52">
        <f t="shared" si="27"/>
        <v>5.7162299999999995</v>
      </c>
      <c r="X781" s="52">
        <v>0</v>
      </c>
      <c r="Y781" s="52">
        <v>0</v>
      </c>
    </row>
    <row r="782" spans="1:25" x14ac:dyDescent="0.25">
      <c r="A782" s="52">
        <v>2008</v>
      </c>
      <c r="B782" s="52" t="s">
        <v>101</v>
      </c>
      <c r="C782" s="52" t="s">
        <v>113</v>
      </c>
      <c r="D782" s="52">
        <v>26931</v>
      </c>
      <c r="E782" s="52">
        <v>21126</v>
      </c>
      <c r="F782" s="52">
        <v>27</v>
      </c>
      <c r="G782" s="52" t="s">
        <v>120</v>
      </c>
      <c r="H782" s="52">
        <v>54</v>
      </c>
      <c r="I782" s="52" t="s">
        <v>91</v>
      </c>
      <c r="J782" s="52" t="s">
        <v>71</v>
      </c>
      <c r="K782" s="52">
        <v>0.75</v>
      </c>
      <c r="L782" s="52">
        <v>1</v>
      </c>
      <c r="M782" s="52">
        <v>1</v>
      </c>
      <c r="N782" s="52"/>
      <c r="O782" s="52">
        <v>0</v>
      </c>
      <c r="P782" s="52">
        <v>0</v>
      </c>
      <c r="Q782" s="52">
        <v>21</v>
      </c>
      <c r="R782" s="52"/>
      <c r="S782" s="52">
        <v>0</v>
      </c>
      <c r="T782" s="52">
        <v>0</v>
      </c>
      <c r="U782" s="52">
        <v>310</v>
      </c>
      <c r="V782" s="52">
        <f t="shared" si="25"/>
        <v>40.5</v>
      </c>
      <c r="W782" s="52">
        <f t="shared" si="27"/>
        <v>40.5</v>
      </c>
      <c r="X782" s="52">
        <v>0</v>
      </c>
      <c r="Y782" s="52">
        <v>0</v>
      </c>
    </row>
    <row r="783" spans="1:25" x14ac:dyDescent="0.25">
      <c r="A783" s="52">
        <v>2008</v>
      </c>
      <c r="B783" s="52" t="s">
        <v>101</v>
      </c>
      <c r="C783" s="52" t="s">
        <v>113</v>
      </c>
      <c r="D783" s="52">
        <v>26931</v>
      </c>
      <c r="E783" s="52">
        <v>21126</v>
      </c>
      <c r="F783" s="52">
        <v>27</v>
      </c>
      <c r="G783" s="52" t="s">
        <v>120</v>
      </c>
      <c r="H783" s="52">
        <v>190</v>
      </c>
      <c r="I783" s="52" t="s">
        <v>91</v>
      </c>
      <c r="J783" s="52" t="s">
        <v>71</v>
      </c>
      <c r="K783" s="52">
        <v>0.75</v>
      </c>
      <c r="L783" s="52">
        <v>1</v>
      </c>
      <c r="M783" s="52">
        <v>1</v>
      </c>
      <c r="N783" s="52"/>
      <c r="O783" s="52">
        <v>0</v>
      </c>
      <c r="P783" s="52">
        <v>0</v>
      </c>
      <c r="Q783" s="52">
        <v>21</v>
      </c>
      <c r="R783" s="52"/>
      <c r="S783" s="52">
        <v>0</v>
      </c>
      <c r="T783" s="52">
        <v>0</v>
      </c>
      <c r="U783" s="52">
        <v>310</v>
      </c>
      <c r="V783" s="52">
        <f t="shared" si="25"/>
        <v>142.5</v>
      </c>
      <c r="W783" s="52">
        <f t="shared" si="27"/>
        <v>142.5</v>
      </c>
      <c r="X783" s="52">
        <v>0</v>
      </c>
      <c r="Y783" s="52">
        <v>0</v>
      </c>
    </row>
    <row r="784" spans="1:25" x14ac:dyDescent="0.25">
      <c r="A784" s="52">
        <v>2008</v>
      </c>
      <c r="B784" s="52" t="s">
        <v>101</v>
      </c>
      <c r="C784" s="52" t="s">
        <v>113</v>
      </c>
      <c r="D784" s="52">
        <v>26931</v>
      </c>
      <c r="E784" s="52">
        <v>21126</v>
      </c>
      <c r="F784" s="52">
        <v>27</v>
      </c>
      <c r="G784" s="52" t="s">
        <v>120</v>
      </c>
      <c r="H784" s="52">
        <v>930.75</v>
      </c>
      <c r="I784" s="52" t="s">
        <v>91</v>
      </c>
      <c r="J784" s="52" t="s">
        <v>71</v>
      </c>
      <c r="K784" s="52">
        <v>0.75</v>
      </c>
      <c r="L784" s="52">
        <v>1</v>
      </c>
      <c r="M784" s="52">
        <v>1</v>
      </c>
      <c r="N784" s="52"/>
      <c r="O784" s="52">
        <v>0</v>
      </c>
      <c r="P784" s="52">
        <v>0</v>
      </c>
      <c r="Q784" s="52">
        <v>21</v>
      </c>
      <c r="R784" s="52"/>
      <c r="S784" s="52">
        <v>0</v>
      </c>
      <c r="T784" s="52">
        <v>0</v>
      </c>
      <c r="U784" s="52">
        <v>310</v>
      </c>
      <c r="V784" s="52">
        <f t="shared" si="25"/>
        <v>698.0625</v>
      </c>
      <c r="W784" s="52">
        <f t="shared" si="27"/>
        <v>698.0625</v>
      </c>
      <c r="X784" s="52">
        <v>0</v>
      </c>
      <c r="Y784" s="52">
        <v>0</v>
      </c>
    </row>
    <row r="785" spans="1:25" x14ac:dyDescent="0.25">
      <c r="A785" s="52">
        <v>2008</v>
      </c>
      <c r="B785" s="52" t="s">
        <v>101</v>
      </c>
      <c r="C785" s="52" t="s">
        <v>113</v>
      </c>
      <c r="D785" s="52">
        <v>26931</v>
      </c>
      <c r="E785" s="52">
        <v>21126</v>
      </c>
      <c r="F785" s="52">
        <v>27</v>
      </c>
      <c r="G785" s="52" t="s">
        <v>120</v>
      </c>
      <c r="H785" s="52">
        <v>200</v>
      </c>
      <c r="I785" s="52" t="s">
        <v>91</v>
      </c>
      <c r="J785" s="52" t="s">
        <v>71</v>
      </c>
      <c r="K785" s="52">
        <v>0.75</v>
      </c>
      <c r="L785" s="52">
        <v>1</v>
      </c>
      <c r="M785" s="52">
        <v>1</v>
      </c>
      <c r="N785" s="52"/>
      <c r="O785" s="52">
        <v>0</v>
      </c>
      <c r="P785" s="52">
        <v>0</v>
      </c>
      <c r="Q785" s="52">
        <v>21</v>
      </c>
      <c r="R785" s="52"/>
      <c r="S785" s="52">
        <v>0</v>
      </c>
      <c r="T785" s="52">
        <v>0</v>
      </c>
      <c r="U785" s="52">
        <v>310</v>
      </c>
      <c r="V785" s="52">
        <f t="shared" si="25"/>
        <v>150</v>
      </c>
      <c r="W785" s="52">
        <f t="shared" si="27"/>
        <v>150</v>
      </c>
      <c r="X785" s="52">
        <v>0</v>
      </c>
      <c r="Y785" s="52">
        <v>0</v>
      </c>
    </row>
    <row r="786" spans="1:25" x14ac:dyDescent="0.25">
      <c r="A786" s="52">
        <v>2008</v>
      </c>
      <c r="B786" s="52" t="s">
        <v>101</v>
      </c>
      <c r="C786" s="52" t="s">
        <v>113</v>
      </c>
      <c r="D786" s="52">
        <v>26931</v>
      </c>
      <c r="E786" s="52">
        <v>21126</v>
      </c>
      <c r="F786" s="52">
        <v>27</v>
      </c>
      <c r="G786" s="52" t="s">
        <v>120</v>
      </c>
      <c r="H786" s="52">
        <v>269.50110000000001</v>
      </c>
      <c r="I786" s="52" t="s">
        <v>91</v>
      </c>
      <c r="J786" s="52" t="s">
        <v>71</v>
      </c>
      <c r="K786" s="52">
        <v>0.75</v>
      </c>
      <c r="L786" s="52">
        <v>1</v>
      </c>
      <c r="M786" s="52">
        <v>1</v>
      </c>
      <c r="N786" s="52"/>
      <c r="O786" s="52">
        <v>0</v>
      </c>
      <c r="P786" s="52">
        <v>0</v>
      </c>
      <c r="Q786" s="52">
        <v>21</v>
      </c>
      <c r="R786" s="52"/>
      <c r="S786" s="52">
        <v>0</v>
      </c>
      <c r="T786" s="52">
        <v>0</v>
      </c>
      <c r="U786" s="52">
        <v>310</v>
      </c>
      <c r="V786" s="52">
        <f t="shared" si="25"/>
        <v>202.12582500000002</v>
      </c>
      <c r="W786" s="52">
        <f t="shared" si="27"/>
        <v>202.12582500000002</v>
      </c>
      <c r="X786" s="52">
        <v>0</v>
      </c>
      <c r="Y786" s="52">
        <v>0</v>
      </c>
    </row>
    <row r="787" spans="1:25" x14ac:dyDescent="0.25">
      <c r="A787" s="52">
        <v>2008</v>
      </c>
      <c r="B787" s="52" t="s">
        <v>101</v>
      </c>
      <c r="C787" s="52" t="s">
        <v>113</v>
      </c>
      <c r="D787" s="52">
        <v>26931</v>
      </c>
      <c r="E787" s="52">
        <v>21126</v>
      </c>
      <c r="F787" s="52">
        <v>27</v>
      </c>
      <c r="G787" s="52" t="s">
        <v>120</v>
      </c>
      <c r="H787" s="52">
        <v>3293.0520999999999</v>
      </c>
      <c r="I787" s="52" t="s">
        <v>91</v>
      </c>
      <c r="J787" s="52" t="s">
        <v>71</v>
      </c>
      <c r="K787" s="52">
        <v>0.75</v>
      </c>
      <c r="L787" s="52">
        <v>1</v>
      </c>
      <c r="M787" s="52">
        <v>1</v>
      </c>
      <c r="N787" s="52"/>
      <c r="O787" s="52">
        <v>0</v>
      </c>
      <c r="P787" s="52">
        <v>0</v>
      </c>
      <c r="Q787" s="52">
        <v>21</v>
      </c>
      <c r="R787" s="52"/>
      <c r="S787" s="52">
        <v>0</v>
      </c>
      <c r="T787" s="52">
        <v>0</v>
      </c>
      <c r="U787" s="52">
        <v>310</v>
      </c>
      <c r="V787" s="52">
        <f t="shared" si="25"/>
        <v>2469.7890749999997</v>
      </c>
      <c r="W787" s="52">
        <f t="shared" si="27"/>
        <v>2469.7890749999997</v>
      </c>
      <c r="X787" s="52">
        <v>0</v>
      </c>
      <c r="Y787" s="52">
        <v>0</v>
      </c>
    </row>
    <row r="788" spans="1:25" x14ac:dyDescent="0.25">
      <c r="A788" s="52">
        <v>2008</v>
      </c>
      <c r="B788" s="52" t="s">
        <v>101</v>
      </c>
      <c r="C788" s="52" t="s">
        <v>113</v>
      </c>
      <c r="D788" s="52">
        <v>26931</v>
      </c>
      <c r="E788" s="52">
        <v>21126</v>
      </c>
      <c r="F788" s="52">
        <v>27</v>
      </c>
      <c r="G788" s="52" t="s">
        <v>120</v>
      </c>
      <c r="H788" s="52">
        <v>3679.0207999999998</v>
      </c>
      <c r="I788" s="52" t="s">
        <v>91</v>
      </c>
      <c r="J788" s="52" t="s">
        <v>71</v>
      </c>
      <c r="K788" s="52">
        <v>0.75</v>
      </c>
      <c r="L788" s="52">
        <v>1</v>
      </c>
      <c r="M788" s="52">
        <v>1</v>
      </c>
      <c r="N788" s="52"/>
      <c r="O788" s="52">
        <v>0</v>
      </c>
      <c r="P788" s="52">
        <v>0</v>
      </c>
      <c r="Q788" s="52">
        <v>21</v>
      </c>
      <c r="R788" s="52"/>
      <c r="S788" s="52">
        <v>0</v>
      </c>
      <c r="T788" s="52">
        <v>0</v>
      </c>
      <c r="U788" s="52">
        <v>310</v>
      </c>
      <c r="V788" s="52">
        <f t="shared" si="25"/>
        <v>2759.2655999999997</v>
      </c>
      <c r="W788" s="52">
        <f t="shared" si="27"/>
        <v>2759.2655999999997</v>
      </c>
      <c r="X788" s="52">
        <v>0</v>
      </c>
      <c r="Y788" s="52">
        <v>0</v>
      </c>
    </row>
    <row r="789" spans="1:25" x14ac:dyDescent="0.25">
      <c r="A789" s="52">
        <v>2008</v>
      </c>
      <c r="B789" s="52" t="s">
        <v>101</v>
      </c>
      <c r="C789" s="52" t="s">
        <v>113</v>
      </c>
      <c r="D789" s="52">
        <v>26931</v>
      </c>
      <c r="E789" s="52">
        <v>21126</v>
      </c>
      <c r="F789" s="52">
        <v>27</v>
      </c>
      <c r="G789" s="52" t="s">
        <v>120</v>
      </c>
      <c r="H789" s="52">
        <v>1666.0068000000001</v>
      </c>
      <c r="I789" s="52" t="s">
        <v>91</v>
      </c>
      <c r="J789" s="52" t="s">
        <v>71</v>
      </c>
      <c r="K789" s="52">
        <v>0.75</v>
      </c>
      <c r="L789" s="52">
        <v>1</v>
      </c>
      <c r="M789" s="52">
        <v>1</v>
      </c>
      <c r="N789" s="52"/>
      <c r="O789" s="52">
        <v>0</v>
      </c>
      <c r="P789" s="52">
        <v>0</v>
      </c>
      <c r="Q789" s="52">
        <v>21</v>
      </c>
      <c r="R789" s="52"/>
      <c r="S789" s="52">
        <v>0</v>
      </c>
      <c r="T789" s="52">
        <v>0</v>
      </c>
      <c r="U789" s="52">
        <v>310</v>
      </c>
      <c r="V789" s="52">
        <f t="shared" si="25"/>
        <v>1249.5051000000001</v>
      </c>
      <c r="W789" s="52">
        <f t="shared" si="27"/>
        <v>1249.5051000000001</v>
      </c>
      <c r="X789" s="52">
        <v>0</v>
      </c>
      <c r="Y789" s="52">
        <v>0</v>
      </c>
    </row>
    <row r="790" spans="1:25" x14ac:dyDescent="0.25">
      <c r="A790" s="52">
        <v>2008</v>
      </c>
      <c r="B790" s="52" t="s">
        <v>101</v>
      </c>
      <c r="C790" s="52" t="s">
        <v>113</v>
      </c>
      <c r="D790" s="52">
        <v>26931</v>
      </c>
      <c r="E790" s="52">
        <v>21126</v>
      </c>
      <c r="F790" s="52">
        <v>27</v>
      </c>
      <c r="G790" s="52" t="s">
        <v>120</v>
      </c>
      <c r="H790" s="52">
        <v>4</v>
      </c>
      <c r="I790" s="52" t="s">
        <v>91</v>
      </c>
      <c r="J790" s="52" t="s">
        <v>71</v>
      </c>
      <c r="K790" s="52">
        <v>0.75</v>
      </c>
      <c r="L790" s="52">
        <v>1</v>
      </c>
      <c r="M790" s="52">
        <v>1</v>
      </c>
      <c r="N790" s="52"/>
      <c r="O790" s="52">
        <v>0</v>
      </c>
      <c r="P790" s="52">
        <v>0</v>
      </c>
      <c r="Q790" s="52">
        <v>21</v>
      </c>
      <c r="R790" s="52"/>
      <c r="S790" s="52">
        <v>0</v>
      </c>
      <c r="T790" s="52">
        <v>0</v>
      </c>
      <c r="U790" s="52">
        <v>310</v>
      </c>
      <c r="V790" s="52">
        <f t="shared" si="25"/>
        <v>3</v>
      </c>
      <c r="W790" s="52">
        <f t="shared" si="27"/>
        <v>3</v>
      </c>
      <c r="X790" s="52">
        <v>0</v>
      </c>
      <c r="Y790" s="52">
        <v>0</v>
      </c>
    </row>
    <row r="791" spans="1:25" x14ac:dyDescent="0.25">
      <c r="A791" s="52">
        <v>2008</v>
      </c>
      <c r="B791" s="52" t="s">
        <v>101</v>
      </c>
      <c r="C791" s="52" t="s">
        <v>113</v>
      </c>
      <c r="D791" s="52">
        <v>26931</v>
      </c>
      <c r="E791" s="52">
        <v>21126</v>
      </c>
      <c r="F791" s="52">
        <v>27</v>
      </c>
      <c r="G791" s="52" t="s">
        <v>120</v>
      </c>
      <c r="H791" s="52">
        <v>98730.534000000014</v>
      </c>
      <c r="I791" s="52" t="s">
        <v>91</v>
      </c>
      <c r="J791" s="52" t="s">
        <v>71</v>
      </c>
      <c r="K791" s="52">
        <v>0.75</v>
      </c>
      <c r="L791" s="52">
        <v>1</v>
      </c>
      <c r="M791" s="52">
        <v>1</v>
      </c>
      <c r="N791" s="52"/>
      <c r="O791" s="52">
        <v>0</v>
      </c>
      <c r="P791" s="52">
        <v>0</v>
      </c>
      <c r="Q791" s="52">
        <v>21</v>
      </c>
      <c r="R791" s="52"/>
      <c r="S791" s="52">
        <v>0</v>
      </c>
      <c r="T791" s="52">
        <v>0</v>
      </c>
      <c r="U791" s="52">
        <v>310</v>
      </c>
      <c r="V791" s="52">
        <f t="shared" si="25"/>
        <v>74047.900500000018</v>
      </c>
      <c r="W791" s="52">
        <f t="shared" si="27"/>
        <v>74047.900500000018</v>
      </c>
      <c r="X791" s="52">
        <v>0</v>
      </c>
      <c r="Y791" s="52">
        <v>0</v>
      </c>
    </row>
    <row r="792" spans="1:25" x14ac:dyDescent="0.25">
      <c r="A792" s="52">
        <v>2008</v>
      </c>
      <c r="B792" s="52" t="s">
        <v>101</v>
      </c>
      <c r="C792" s="52" t="s">
        <v>113</v>
      </c>
      <c r="D792" s="52">
        <v>26931</v>
      </c>
      <c r="E792" s="52">
        <v>21126</v>
      </c>
      <c r="F792" s="52">
        <v>27</v>
      </c>
      <c r="G792" s="52" t="s">
        <v>120</v>
      </c>
      <c r="H792" s="52">
        <v>702.33620000000008</v>
      </c>
      <c r="I792" s="52" t="s">
        <v>91</v>
      </c>
      <c r="J792" s="52" t="s">
        <v>71</v>
      </c>
      <c r="K792" s="52">
        <v>0.75</v>
      </c>
      <c r="L792" s="52">
        <v>1</v>
      </c>
      <c r="M792" s="52">
        <v>1</v>
      </c>
      <c r="N792" s="52"/>
      <c r="O792" s="52">
        <v>0</v>
      </c>
      <c r="P792" s="52">
        <v>0</v>
      </c>
      <c r="Q792" s="52">
        <v>21</v>
      </c>
      <c r="R792" s="52"/>
      <c r="S792" s="52">
        <v>0</v>
      </c>
      <c r="T792" s="52">
        <v>0</v>
      </c>
      <c r="U792" s="52">
        <v>310</v>
      </c>
      <c r="V792" s="52">
        <f t="shared" si="25"/>
        <v>526.75215000000003</v>
      </c>
      <c r="W792" s="52">
        <f t="shared" si="27"/>
        <v>526.75215000000003</v>
      </c>
      <c r="X792" s="52">
        <v>0</v>
      </c>
      <c r="Y792" s="52">
        <v>0</v>
      </c>
    </row>
    <row r="793" spans="1:25" x14ac:dyDescent="0.25">
      <c r="A793" s="52">
        <v>2008</v>
      </c>
      <c r="B793" s="52" t="s">
        <v>101</v>
      </c>
      <c r="C793" s="52" t="s">
        <v>113</v>
      </c>
      <c r="D793" s="52">
        <v>26931</v>
      </c>
      <c r="E793" s="52">
        <v>21127</v>
      </c>
      <c r="F793" s="52">
        <v>27</v>
      </c>
      <c r="G793" s="52" t="s">
        <v>120</v>
      </c>
      <c r="H793" s="52">
        <v>261.33440000000002</v>
      </c>
      <c r="I793" s="52" t="s">
        <v>91</v>
      </c>
      <c r="J793" s="52" t="s">
        <v>71</v>
      </c>
      <c r="K793" s="52">
        <v>0.75</v>
      </c>
      <c r="L793" s="52">
        <v>1</v>
      </c>
      <c r="M793" s="52">
        <v>1</v>
      </c>
      <c r="N793" s="52"/>
      <c r="O793" s="52">
        <v>0</v>
      </c>
      <c r="P793" s="52">
        <v>0</v>
      </c>
      <c r="Q793" s="52">
        <v>21</v>
      </c>
      <c r="R793" s="52"/>
      <c r="S793" s="52">
        <v>0</v>
      </c>
      <c r="T793" s="52">
        <v>0</v>
      </c>
      <c r="U793" s="52">
        <v>310</v>
      </c>
      <c r="V793" s="52">
        <f t="shared" si="25"/>
        <v>196.00080000000003</v>
      </c>
      <c r="W793" s="52">
        <f t="shared" si="27"/>
        <v>196.00080000000003</v>
      </c>
      <c r="X793" s="52">
        <v>0</v>
      </c>
      <c r="Y793" s="52">
        <v>0</v>
      </c>
    </row>
    <row r="794" spans="1:25" x14ac:dyDescent="0.25">
      <c r="A794" s="52">
        <v>2008</v>
      </c>
      <c r="B794" s="52" t="s">
        <v>99</v>
      </c>
      <c r="C794" s="52" t="s">
        <v>111</v>
      </c>
      <c r="D794" s="52">
        <v>21012</v>
      </c>
      <c r="E794" s="52">
        <v>31305</v>
      </c>
      <c r="F794" s="52">
        <v>27</v>
      </c>
      <c r="G794" s="52" t="s">
        <v>120</v>
      </c>
      <c r="H794" s="52">
        <v>3933</v>
      </c>
      <c r="I794" s="52" t="s">
        <v>91</v>
      </c>
      <c r="J794" s="52" t="s">
        <v>71</v>
      </c>
      <c r="K794" s="52">
        <v>0.13800000000000001</v>
      </c>
      <c r="L794" s="52">
        <v>1</v>
      </c>
      <c r="M794" s="52">
        <v>1</v>
      </c>
      <c r="N794" s="52"/>
      <c r="O794" s="52">
        <v>0</v>
      </c>
      <c r="P794" s="52">
        <v>0</v>
      </c>
      <c r="Q794" s="52">
        <v>21</v>
      </c>
      <c r="R794" s="52"/>
      <c r="S794" s="52">
        <v>0</v>
      </c>
      <c r="T794" s="52">
        <v>0</v>
      </c>
      <c r="U794" s="52">
        <v>310</v>
      </c>
      <c r="V794" s="52">
        <f t="shared" si="25"/>
        <v>542.75400000000002</v>
      </c>
      <c r="W794" s="52">
        <f t="shared" si="27"/>
        <v>542.75400000000002</v>
      </c>
      <c r="X794" s="52">
        <v>0</v>
      </c>
      <c r="Y794" s="52">
        <v>0</v>
      </c>
    </row>
    <row r="795" spans="1:25" x14ac:dyDescent="0.25">
      <c r="A795" s="52">
        <v>2008</v>
      </c>
      <c r="B795" s="52" t="s">
        <v>99</v>
      </c>
      <c r="C795" s="52" t="s">
        <v>111</v>
      </c>
      <c r="D795" s="52">
        <v>21014</v>
      </c>
      <c r="E795" s="52">
        <v>31305</v>
      </c>
      <c r="F795" s="52">
        <v>27</v>
      </c>
      <c r="G795" s="52" t="s">
        <v>120</v>
      </c>
      <c r="H795" s="52">
        <v>49</v>
      </c>
      <c r="I795" s="52" t="s">
        <v>91</v>
      </c>
      <c r="J795" s="52" t="s">
        <v>71</v>
      </c>
      <c r="K795" s="52">
        <v>0.13800000000000001</v>
      </c>
      <c r="L795" s="52">
        <v>1</v>
      </c>
      <c r="M795" s="52">
        <v>1</v>
      </c>
      <c r="N795" s="52"/>
      <c r="O795" s="52">
        <v>0</v>
      </c>
      <c r="P795" s="52">
        <v>0</v>
      </c>
      <c r="Q795" s="52">
        <v>21</v>
      </c>
      <c r="R795" s="52"/>
      <c r="S795" s="52">
        <v>0</v>
      </c>
      <c r="T795" s="52">
        <v>0</v>
      </c>
      <c r="U795" s="52">
        <v>310</v>
      </c>
      <c r="V795" s="52">
        <f t="shared" si="25"/>
        <v>6.7620000000000005</v>
      </c>
      <c r="W795" s="52">
        <f t="shared" si="27"/>
        <v>6.7620000000000005</v>
      </c>
      <c r="X795" s="52">
        <v>0</v>
      </c>
      <c r="Y795" s="52">
        <v>0</v>
      </c>
    </row>
    <row r="796" spans="1:25" x14ac:dyDescent="0.25">
      <c r="A796" s="52">
        <v>2008</v>
      </c>
      <c r="B796" s="52" t="s">
        <v>99</v>
      </c>
      <c r="C796" s="52" t="s">
        <v>111</v>
      </c>
      <c r="D796" s="52">
        <v>21014</v>
      </c>
      <c r="E796" s="52">
        <v>31305</v>
      </c>
      <c r="F796" s="52">
        <v>27</v>
      </c>
      <c r="G796" s="52" t="s">
        <v>120</v>
      </c>
      <c r="H796" s="52">
        <v>555</v>
      </c>
      <c r="I796" s="52" t="s">
        <v>91</v>
      </c>
      <c r="J796" s="52" t="s">
        <v>71</v>
      </c>
      <c r="K796" s="52">
        <v>0.13800000000000001</v>
      </c>
      <c r="L796" s="52">
        <v>1</v>
      </c>
      <c r="M796" s="52">
        <v>1</v>
      </c>
      <c r="N796" s="52"/>
      <c r="O796" s="52">
        <v>0</v>
      </c>
      <c r="P796" s="52">
        <v>0</v>
      </c>
      <c r="Q796" s="52">
        <v>21</v>
      </c>
      <c r="R796" s="52"/>
      <c r="S796" s="52">
        <v>0</v>
      </c>
      <c r="T796" s="52">
        <v>0</v>
      </c>
      <c r="U796" s="52">
        <v>310</v>
      </c>
      <c r="V796" s="52">
        <f t="shared" si="25"/>
        <v>76.59</v>
      </c>
      <c r="W796" s="52">
        <f t="shared" si="27"/>
        <v>76.59</v>
      </c>
      <c r="X796" s="52">
        <v>0</v>
      </c>
      <c r="Y796" s="52">
        <v>0</v>
      </c>
    </row>
    <row r="797" spans="1:25" x14ac:dyDescent="0.25">
      <c r="A797" s="52">
        <v>2008</v>
      </c>
      <c r="B797" s="52" t="s">
        <v>99</v>
      </c>
      <c r="C797" s="52" t="s">
        <v>111</v>
      </c>
      <c r="D797" s="52">
        <v>21014</v>
      </c>
      <c r="E797" s="52">
        <v>31305</v>
      </c>
      <c r="F797" s="52">
        <v>27</v>
      </c>
      <c r="G797" s="52" t="s">
        <v>120</v>
      </c>
      <c r="H797" s="52">
        <v>162</v>
      </c>
      <c r="I797" s="52" t="s">
        <v>91</v>
      </c>
      <c r="J797" s="52" t="s">
        <v>71</v>
      </c>
      <c r="K797" s="52">
        <v>0.13800000000000001</v>
      </c>
      <c r="L797" s="52">
        <v>1</v>
      </c>
      <c r="M797" s="52">
        <v>1</v>
      </c>
      <c r="N797" s="52"/>
      <c r="O797" s="52">
        <v>0</v>
      </c>
      <c r="P797" s="52">
        <v>0</v>
      </c>
      <c r="Q797" s="52">
        <v>21</v>
      </c>
      <c r="R797" s="52"/>
      <c r="S797" s="52">
        <v>0</v>
      </c>
      <c r="T797" s="52">
        <v>0</v>
      </c>
      <c r="U797" s="52">
        <v>310</v>
      </c>
      <c r="V797" s="52">
        <f t="shared" si="25"/>
        <v>22.356000000000002</v>
      </c>
      <c r="W797" s="52">
        <f t="shared" si="27"/>
        <v>22.356000000000002</v>
      </c>
      <c r="X797" s="52">
        <v>0</v>
      </c>
      <c r="Y797" s="52">
        <v>0</v>
      </c>
    </row>
    <row r="798" spans="1:25" x14ac:dyDescent="0.25">
      <c r="A798" s="52">
        <v>2008</v>
      </c>
      <c r="B798" s="52" t="s">
        <v>99</v>
      </c>
      <c r="C798" s="52" t="s">
        <v>111</v>
      </c>
      <c r="D798" s="52">
        <v>21029</v>
      </c>
      <c r="E798" s="52">
        <v>31305</v>
      </c>
      <c r="F798" s="52">
        <v>27</v>
      </c>
      <c r="G798" s="52" t="s">
        <v>120</v>
      </c>
      <c r="H798" s="52">
        <v>345</v>
      </c>
      <c r="I798" s="52" t="s">
        <v>91</v>
      </c>
      <c r="J798" s="52" t="s">
        <v>71</v>
      </c>
      <c r="K798" s="52">
        <v>0.13800000000000001</v>
      </c>
      <c r="L798" s="52">
        <v>1</v>
      </c>
      <c r="M798" s="52">
        <v>1</v>
      </c>
      <c r="N798" s="52"/>
      <c r="O798" s="52">
        <v>0</v>
      </c>
      <c r="P798" s="52">
        <v>0</v>
      </c>
      <c r="Q798" s="52">
        <v>21</v>
      </c>
      <c r="R798" s="52"/>
      <c r="S798" s="52">
        <v>0</v>
      </c>
      <c r="T798" s="52">
        <v>0</v>
      </c>
      <c r="U798" s="52">
        <v>310</v>
      </c>
      <c r="V798" s="52">
        <f t="shared" si="25"/>
        <v>47.610000000000007</v>
      </c>
      <c r="W798" s="52">
        <f t="shared" si="27"/>
        <v>47.610000000000007</v>
      </c>
      <c r="X798" s="52">
        <v>0</v>
      </c>
      <c r="Y798" s="52">
        <v>0</v>
      </c>
    </row>
    <row r="799" spans="1:25" x14ac:dyDescent="0.25">
      <c r="A799" s="52">
        <v>2008</v>
      </c>
      <c r="B799" s="52" t="s">
        <v>99</v>
      </c>
      <c r="C799" s="52" t="s">
        <v>111</v>
      </c>
      <c r="D799" s="52">
        <v>24241</v>
      </c>
      <c r="E799" s="52">
        <v>31305</v>
      </c>
      <c r="F799" s="52">
        <v>27</v>
      </c>
      <c r="G799" s="52" t="s">
        <v>120</v>
      </c>
      <c r="H799" s="52">
        <v>269545</v>
      </c>
      <c r="I799" s="52" t="s">
        <v>91</v>
      </c>
      <c r="J799" s="52" t="s">
        <v>71</v>
      </c>
      <c r="K799" s="52">
        <v>0.13800000000000001</v>
      </c>
      <c r="L799" s="52">
        <v>1</v>
      </c>
      <c r="M799" s="52">
        <v>1</v>
      </c>
      <c r="N799" s="52"/>
      <c r="O799" s="52">
        <v>0</v>
      </c>
      <c r="P799" s="52">
        <v>0</v>
      </c>
      <c r="Q799" s="52">
        <v>21</v>
      </c>
      <c r="R799" s="52"/>
      <c r="S799" s="52">
        <v>0</v>
      </c>
      <c r="T799" s="52">
        <v>0</v>
      </c>
      <c r="U799" s="52">
        <v>310</v>
      </c>
      <c r="V799" s="52">
        <f t="shared" si="25"/>
        <v>37197.210000000006</v>
      </c>
      <c r="W799" s="52">
        <f t="shared" si="27"/>
        <v>37197.210000000006</v>
      </c>
      <c r="X799" s="52">
        <v>0</v>
      </c>
      <c r="Y799" s="52">
        <v>0</v>
      </c>
    </row>
    <row r="800" spans="1:25" x14ac:dyDescent="0.25">
      <c r="A800" s="52">
        <v>2008</v>
      </c>
      <c r="B800" s="52" t="s">
        <v>99</v>
      </c>
      <c r="C800" s="52" t="s">
        <v>111</v>
      </c>
      <c r="D800" s="52">
        <v>24241</v>
      </c>
      <c r="E800" s="52">
        <v>31305</v>
      </c>
      <c r="F800" s="52">
        <v>27</v>
      </c>
      <c r="G800" s="52" t="s">
        <v>120</v>
      </c>
      <c r="H800" s="52">
        <v>712013.5</v>
      </c>
      <c r="I800" s="52" t="s">
        <v>91</v>
      </c>
      <c r="J800" s="52" t="s">
        <v>71</v>
      </c>
      <c r="K800" s="52">
        <v>0.13800000000000001</v>
      </c>
      <c r="L800" s="52">
        <v>1</v>
      </c>
      <c r="M800" s="52">
        <v>1</v>
      </c>
      <c r="N800" s="52"/>
      <c r="O800" s="52">
        <v>0</v>
      </c>
      <c r="P800" s="52">
        <v>0</v>
      </c>
      <c r="Q800" s="52">
        <v>21</v>
      </c>
      <c r="R800" s="52"/>
      <c r="S800" s="52">
        <v>0</v>
      </c>
      <c r="T800" s="52">
        <v>0</v>
      </c>
      <c r="U800" s="52">
        <v>310</v>
      </c>
      <c r="V800" s="52">
        <f t="shared" si="25"/>
        <v>98257.863000000012</v>
      </c>
      <c r="W800" s="52">
        <f t="shared" si="27"/>
        <v>98257.863000000012</v>
      </c>
      <c r="X800" s="52">
        <v>0</v>
      </c>
      <c r="Y800" s="52">
        <v>0</v>
      </c>
    </row>
    <row r="801" spans="1:25" x14ac:dyDescent="0.25">
      <c r="A801" s="52">
        <v>2008</v>
      </c>
      <c r="B801" s="52" t="s">
        <v>99</v>
      </c>
      <c r="C801" s="52" t="s">
        <v>111</v>
      </c>
      <c r="D801" s="52">
        <v>24241</v>
      </c>
      <c r="E801" s="52">
        <v>31305</v>
      </c>
      <c r="F801" s="52">
        <v>27</v>
      </c>
      <c r="G801" s="52" t="s">
        <v>120</v>
      </c>
      <c r="H801" s="52">
        <v>10921</v>
      </c>
      <c r="I801" s="52" t="s">
        <v>91</v>
      </c>
      <c r="J801" s="52" t="s">
        <v>71</v>
      </c>
      <c r="K801" s="52">
        <v>0.13800000000000001</v>
      </c>
      <c r="L801" s="52">
        <v>1</v>
      </c>
      <c r="M801" s="52">
        <v>1</v>
      </c>
      <c r="N801" s="52"/>
      <c r="O801" s="52">
        <v>0</v>
      </c>
      <c r="P801" s="52">
        <v>0</v>
      </c>
      <c r="Q801" s="52">
        <v>21</v>
      </c>
      <c r="R801" s="52"/>
      <c r="S801" s="52">
        <v>0</v>
      </c>
      <c r="T801" s="52">
        <v>0</v>
      </c>
      <c r="U801" s="52">
        <v>310</v>
      </c>
      <c r="V801" s="52">
        <f t="shared" si="25"/>
        <v>1507.0980000000002</v>
      </c>
      <c r="W801" s="52">
        <f t="shared" si="27"/>
        <v>1507.0980000000002</v>
      </c>
      <c r="X801" s="52">
        <v>0</v>
      </c>
      <c r="Y801" s="52">
        <v>0</v>
      </c>
    </row>
    <row r="802" spans="1:25" x14ac:dyDescent="0.25">
      <c r="A802" s="52">
        <v>2008</v>
      </c>
      <c r="B802" s="52" t="s">
        <v>99</v>
      </c>
      <c r="C802" s="52" t="s">
        <v>111</v>
      </c>
      <c r="D802" s="52">
        <v>24241</v>
      </c>
      <c r="E802" s="52">
        <v>31305</v>
      </c>
      <c r="F802" s="52">
        <v>27</v>
      </c>
      <c r="G802" s="52" t="s">
        <v>120</v>
      </c>
      <c r="H802" s="52">
        <v>419</v>
      </c>
      <c r="I802" s="52" t="s">
        <v>91</v>
      </c>
      <c r="J802" s="52" t="s">
        <v>71</v>
      </c>
      <c r="K802" s="52">
        <v>0.13800000000000001</v>
      </c>
      <c r="L802" s="52">
        <v>1</v>
      </c>
      <c r="M802" s="52">
        <v>1</v>
      </c>
      <c r="N802" s="52"/>
      <c r="O802" s="52">
        <v>0</v>
      </c>
      <c r="P802" s="52">
        <v>0</v>
      </c>
      <c r="Q802" s="52">
        <v>21</v>
      </c>
      <c r="R802" s="52"/>
      <c r="S802" s="52">
        <v>0</v>
      </c>
      <c r="T802" s="52">
        <v>0</v>
      </c>
      <c r="U802" s="52">
        <v>310</v>
      </c>
      <c r="V802" s="52">
        <f t="shared" si="25"/>
        <v>57.822000000000003</v>
      </c>
      <c r="W802" s="52">
        <f t="shared" si="27"/>
        <v>57.822000000000003</v>
      </c>
      <c r="X802" s="52">
        <v>0</v>
      </c>
      <c r="Y802" s="52">
        <v>0</v>
      </c>
    </row>
    <row r="803" spans="1:25" x14ac:dyDescent="0.25">
      <c r="A803" s="52">
        <v>2008</v>
      </c>
      <c r="B803" s="52" t="s">
        <v>99</v>
      </c>
      <c r="C803" s="52" t="s">
        <v>111</v>
      </c>
      <c r="D803" s="52">
        <v>24241</v>
      </c>
      <c r="E803" s="52">
        <v>31305</v>
      </c>
      <c r="F803" s="52">
        <v>27</v>
      </c>
      <c r="G803" s="52" t="s">
        <v>120</v>
      </c>
      <c r="H803" s="52">
        <v>28216</v>
      </c>
      <c r="I803" s="52" t="s">
        <v>91</v>
      </c>
      <c r="J803" s="52" t="s">
        <v>71</v>
      </c>
      <c r="K803" s="52">
        <v>0.13800000000000001</v>
      </c>
      <c r="L803" s="52">
        <v>1</v>
      </c>
      <c r="M803" s="52">
        <v>1</v>
      </c>
      <c r="N803" s="52"/>
      <c r="O803" s="52">
        <v>0</v>
      </c>
      <c r="P803" s="52">
        <v>0</v>
      </c>
      <c r="Q803" s="52">
        <v>21</v>
      </c>
      <c r="R803" s="52"/>
      <c r="S803" s="52">
        <v>0</v>
      </c>
      <c r="T803" s="52">
        <v>0</v>
      </c>
      <c r="U803" s="52">
        <v>310</v>
      </c>
      <c r="V803" s="52">
        <f t="shared" si="25"/>
        <v>3893.8080000000004</v>
      </c>
      <c r="W803" s="52">
        <f t="shared" si="27"/>
        <v>3893.8080000000004</v>
      </c>
      <c r="X803" s="52">
        <v>0</v>
      </c>
      <c r="Y803" s="52">
        <v>0</v>
      </c>
    </row>
    <row r="804" spans="1:25" x14ac:dyDescent="0.25">
      <c r="A804" s="52">
        <v>2008</v>
      </c>
      <c r="B804" s="52" t="s">
        <v>99</v>
      </c>
      <c r="C804" s="52" t="s">
        <v>111</v>
      </c>
      <c r="D804" s="52">
        <v>24241</v>
      </c>
      <c r="E804" s="52">
        <v>31305</v>
      </c>
      <c r="F804" s="52">
        <v>27</v>
      </c>
      <c r="G804" s="52" t="s">
        <v>120</v>
      </c>
      <c r="H804" s="52">
        <v>37750.902500000004</v>
      </c>
      <c r="I804" s="52" t="s">
        <v>91</v>
      </c>
      <c r="J804" s="52" t="s">
        <v>71</v>
      </c>
      <c r="K804" s="52">
        <v>0.13800000000000001</v>
      </c>
      <c r="L804" s="52">
        <v>1</v>
      </c>
      <c r="M804" s="52">
        <v>1</v>
      </c>
      <c r="N804" s="52"/>
      <c r="O804" s="52">
        <v>0</v>
      </c>
      <c r="P804" s="52">
        <v>0</v>
      </c>
      <c r="Q804" s="52">
        <v>21</v>
      </c>
      <c r="R804" s="52"/>
      <c r="S804" s="52">
        <v>0</v>
      </c>
      <c r="T804" s="52">
        <v>0</v>
      </c>
      <c r="U804" s="52">
        <v>310</v>
      </c>
      <c r="V804" s="52">
        <f t="shared" si="25"/>
        <v>5209.6245450000006</v>
      </c>
      <c r="W804" s="52">
        <f t="shared" si="27"/>
        <v>5209.6245450000006</v>
      </c>
      <c r="X804" s="52">
        <v>0</v>
      </c>
      <c r="Y804" s="52">
        <v>0</v>
      </c>
    </row>
    <row r="805" spans="1:25" x14ac:dyDescent="0.25">
      <c r="A805" s="52">
        <v>2008</v>
      </c>
      <c r="B805" s="52" t="s">
        <v>99</v>
      </c>
      <c r="C805" s="52" t="s">
        <v>111</v>
      </c>
      <c r="D805" s="52">
        <v>24241</v>
      </c>
      <c r="E805" s="52">
        <v>31305</v>
      </c>
      <c r="F805" s="52">
        <v>27</v>
      </c>
      <c r="G805" s="52" t="s">
        <v>120</v>
      </c>
      <c r="H805" s="52">
        <v>8100</v>
      </c>
      <c r="I805" s="52" t="s">
        <v>91</v>
      </c>
      <c r="J805" s="52" t="s">
        <v>71</v>
      </c>
      <c r="K805" s="52">
        <v>0.13800000000000001</v>
      </c>
      <c r="L805" s="52">
        <v>1</v>
      </c>
      <c r="M805" s="52">
        <v>1</v>
      </c>
      <c r="N805" s="52"/>
      <c r="O805" s="52">
        <v>0</v>
      </c>
      <c r="P805" s="52">
        <v>0</v>
      </c>
      <c r="Q805" s="52">
        <v>21</v>
      </c>
      <c r="R805" s="52"/>
      <c r="S805" s="52">
        <v>0</v>
      </c>
      <c r="T805" s="52">
        <v>0</v>
      </c>
      <c r="U805" s="52">
        <v>310</v>
      </c>
      <c r="V805" s="52">
        <f t="shared" si="25"/>
        <v>1117.8000000000002</v>
      </c>
      <c r="W805" s="52">
        <f t="shared" si="27"/>
        <v>1117.8000000000002</v>
      </c>
      <c r="X805" s="52">
        <v>0</v>
      </c>
      <c r="Y805" s="52">
        <v>0</v>
      </c>
    </row>
    <row r="806" spans="1:25" x14ac:dyDescent="0.25">
      <c r="A806" s="52">
        <v>2008</v>
      </c>
      <c r="B806" s="52" t="s">
        <v>99</v>
      </c>
      <c r="C806" s="52" t="s">
        <v>111</v>
      </c>
      <c r="D806" s="52">
        <v>24241</v>
      </c>
      <c r="E806" s="52">
        <v>31305</v>
      </c>
      <c r="F806" s="52">
        <v>27</v>
      </c>
      <c r="G806" s="52" t="s">
        <v>120</v>
      </c>
      <c r="H806" s="52">
        <v>35669</v>
      </c>
      <c r="I806" s="52" t="s">
        <v>91</v>
      </c>
      <c r="J806" s="52" t="s">
        <v>71</v>
      </c>
      <c r="K806" s="52">
        <v>0.13800000000000001</v>
      </c>
      <c r="L806" s="52">
        <v>1</v>
      </c>
      <c r="M806" s="52">
        <v>1</v>
      </c>
      <c r="N806" s="52"/>
      <c r="O806" s="52">
        <v>0</v>
      </c>
      <c r="P806" s="52">
        <v>0</v>
      </c>
      <c r="Q806" s="52">
        <v>21</v>
      </c>
      <c r="R806" s="52"/>
      <c r="S806" s="52">
        <v>0</v>
      </c>
      <c r="T806" s="52">
        <v>0</v>
      </c>
      <c r="U806" s="52">
        <v>310</v>
      </c>
      <c r="V806" s="52">
        <f t="shared" si="25"/>
        <v>4922.3220000000001</v>
      </c>
      <c r="W806" s="52">
        <f t="shared" si="27"/>
        <v>4922.3220000000001</v>
      </c>
      <c r="X806" s="52">
        <v>0</v>
      </c>
      <c r="Y806" s="52">
        <v>0</v>
      </c>
    </row>
    <row r="807" spans="1:25" x14ac:dyDescent="0.25">
      <c r="A807" s="52">
        <v>2008</v>
      </c>
      <c r="B807" s="52" t="s">
        <v>99</v>
      </c>
      <c r="C807" s="52" t="s">
        <v>111</v>
      </c>
      <c r="D807" s="52">
        <v>24241</v>
      </c>
      <c r="E807" s="52">
        <v>31305</v>
      </c>
      <c r="F807" s="52">
        <v>27</v>
      </c>
      <c r="G807" s="52" t="s">
        <v>120</v>
      </c>
      <c r="H807" s="52">
        <v>11096</v>
      </c>
      <c r="I807" s="52" t="s">
        <v>91</v>
      </c>
      <c r="J807" s="52" t="s">
        <v>71</v>
      </c>
      <c r="K807" s="52">
        <v>0.13800000000000001</v>
      </c>
      <c r="L807" s="52">
        <v>1</v>
      </c>
      <c r="M807" s="52">
        <v>1</v>
      </c>
      <c r="N807" s="52"/>
      <c r="O807" s="52">
        <v>0</v>
      </c>
      <c r="P807" s="52">
        <v>0</v>
      </c>
      <c r="Q807" s="52">
        <v>21</v>
      </c>
      <c r="R807" s="52"/>
      <c r="S807" s="52">
        <v>0</v>
      </c>
      <c r="T807" s="52">
        <v>0</v>
      </c>
      <c r="U807" s="52">
        <v>310</v>
      </c>
      <c r="V807" s="52">
        <f t="shared" si="25"/>
        <v>1531.248</v>
      </c>
      <c r="W807" s="52">
        <f t="shared" si="27"/>
        <v>1531.248</v>
      </c>
      <c r="X807" s="52">
        <v>0</v>
      </c>
      <c r="Y807" s="52">
        <v>0</v>
      </c>
    </row>
    <row r="808" spans="1:25" x14ac:dyDescent="0.25">
      <c r="A808" s="52">
        <v>2008</v>
      </c>
      <c r="B808" s="52" t="s">
        <v>99</v>
      </c>
      <c r="C808" s="52" t="s">
        <v>111</v>
      </c>
      <c r="D808" s="52">
        <v>24241</v>
      </c>
      <c r="E808" s="52">
        <v>31305</v>
      </c>
      <c r="F808" s="52">
        <v>27</v>
      </c>
      <c r="G808" s="52" t="s">
        <v>120</v>
      </c>
      <c r="H808" s="52">
        <v>22</v>
      </c>
      <c r="I808" s="52" t="s">
        <v>91</v>
      </c>
      <c r="J808" s="52" t="s">
        <v>71</v>
      </c>
      <c r="K808" s="52">
        <v>0.13800000000000001</v>
      </c>
      <c r="L808" s="52">
        <v>1</v>
      </c>
      <c r="M808" s="52">
        <v>1</v>
      </c>
      <c r="N808" s="52"/>
      <c r="O808" s="52">
        <v>0</v>
      </c>
      <c r="P808" s="52">
        <v>0</v>
      </c>
      <c r="Q808" s="52">
        <v>21</v>
      </c>
      <c r="R808" s="52"/>
      <c r="S808" s="52">
        <v>0</v>
      </c>
      <c r="T808" s="52">
        <v>0</v>
      </c>
      <c r="U808" s="52">
        <v>310</v>
      </c>
      <c r="V808" s="52">
        <f t="shared" si="25"/>
        <v>3.0360000000000005</v>
      </c>
      <c r="W808" s="52">
        <f t="shared" si="27"/>
        <v>3.0360000000000005</v>
      </c>
      <c r="X808" s="52">
        <v>0</v>
      </c>
      <c r="Y808" s="52">
        <v>0</v>
      </c>
    </row>
    <row r="809" spans="1:25" x14ac:dyDescent="0.25">
      <c r="A809" s="52">
        <v>2008</v>
      </c>
      <c r="B809" s="52" t="s">
        <v>99</v>
      </c>
      <c r="C809" s="52" t="s">
        <v>111</v>
      </c>
      <c r="D809" s="52">
        <v>24241</v>
      </c>
      <c r="E809" s="52">
        <v>31305</v>
      </c>
      <c r="F809" s="52">
        <v>27</v>
      </c>
      <c r="G809" s="52" t="s">
        <v>120</v>
      </c>
      <c r="H809" s="52">
        <v>25.230799999999999</v>
      </c>
      <c r="I809" s="52" t="s">
        <v>91</v>
      </c>
      <c r="J809" s="52" t="s">
        <v>71</v>
      </c>
      <c r="K809" s="52">
        <v>0.13800000000000001</v>
      </c>
      <c r="L809" s="52">
        <v>1</v>
      </c>
      <c r="M809" s="52">
        <v>1</v>
      </c>
      <c r="N809" s="52"/>
      <c r="O809" s="52">
        <v>0</v>
      </c>
      <c r="P809" s="52">
        <v>0</v>
      </c>
      <c r="Q809" s="52">
        <v>21</v>
      </c>
      <c r="R809" s="52"/>
      <c r="S809" s="52">
        <v>0</v>
      </c>
      <c r="T809" s="52">
        <v>0</v>
      </c>
      <c r="U809" s="52">
        <v>310</v>
      </c>
      <c r="V809" s="52">
        <f t="shared" si="25"/>
        <v>3.4818503999999999</v>
      </c>
      <c r="W809" s="52">
        <f t="shared" si="27"/>
        <v>3.4818503999999999</v>
      </c>
      <c r="X809" s="52">
        <v>0</v>
      </c>
      <c r="Y809" s="52">
        <v>0</v>
      </c>
    </row>
    <row r="810" spans="1:25" x14ac:dyDescent="0.25">
      <c r="A810" s="52">
        <v>2008</v>
      </c>
      <c r="B810" s="52" t="s">
        <v>99</v>
      </c>
      <c r="C810" s="52" t="s">
        <v>111</v>
      </c>
      <c r="D810" s="52">
        <v>24241</v>
      </c>
      <c r="E810" s="52">
        <v>31305</v>
      </c>
      <c r="F810" s="52">
        <v>27</v>
      </c>
      <c r="G810" s="52" t="s">
        <v>120</v>
      </c>
      <c r="H810" s="52">
        <v>58632</v>
      </c>
      <c r="I810" s="52" t="s">
        <v>91</v>
      </c>
      <c r="J810" s="52" t="s">
        <v>71</v>
      </c>
      <c r="K810" s="52">
        <v>0.13800000000000001</v>
      </c>
      <c r="L810" s="52">
        <v>1</v>
      </c>
      <c r="M810" s="52">
        <v>1</v>
      </c>
      <c r="N810" s="52"/>
      <c r="O810" s="52">
        <v>0</v>
      </c>
      <c r="P810" s="52">
        <v>0</v>
      </c>
      <c r="Q810" s="52">
        <v>21</v>
      </c>
      <c r="R810" s="52"/>
      <c r="S810" s="52">
        <v>0</v>
      </c>
      <c r="T810" s="52">
        <v>0</v>
      </c>
      <c r="U810" s="52">
        <v>310</v>
      </c>
      <c r="V810" s="52">
        <f t="shared" si="25"/>
        <v>8091.2160000000003</v>
      </c>
      <c r="W810" s="52">
        <f t="shared" si="27"/>
        <v>8091.2160000000003</v>
      </c>
      <c r="X810" s="52">
        <v>0</v>
      </c>
      <c r="Y810" s="52">
        <v>0</v>
      </c>
    </row>
    <row r="811" spans="1:25" x14ac:dyDescent="0.25">
      <c r="A811" s="52">
        <v>2008</v>
      </c>
      <c r="B811" s="52" t="s">
        <v>99</v>
      </c>
      <c r="C811" s="52" t="s">
        <v>111</v>
      </c>
      <c r="D811" s="52">
        <v>24241</v>
      </c>
      <c r="E811" s="52">
        <v>31305</v>
      </c>
      <c r="F811" s="52">
        <v>27</v>
      </c>
      <c r="G811" s="52" t="s">
        <v>120</v>
      </c>
      <c r="H811" s="52">
        <v>34126</v>
      </c>
      <c r="I811" s="52" t="s">
        <v>91</v>
      </c>
      <c r="J811" s="52" t="s">
        <v>71</v>
      </c>
      <c r="K811" s="52">
        <v>0.13800000000000001</v>
      </c>
      <c r="L811" s="52">
        <v>1</v>
      </c>
      <c r="M811" s="52">
        <v>1</v>
      </c>
      <c r="N811" s="52"/>
      <c r="O811" s="52">
        <v>0</v>
      </c>
      <c r="P811" s="52">
        <v>0</v>
      </c>
      <c r="Q811" s="52">
        <v>21</v>
      </c>
      <c r="R811" s="52"/>
      <c r="S811" s="52">
        <v>0</v>
      </c>
      <c r="T811" s="52">
        <v>0</v>
      </c>
      <c r="U811" s="52">
        <v>310</v>
      </c>
      <c r="V811" s="52">
        <f t="shared" si="25"/>
        <v>4709.3880000000008</v>
      </c>
      <c r="W811" s="52">
        <f t="shared" si="27"/>
        <v>4709.3880000000008</v>
      </c>
      <c r="X811" s="52">
        <v>0</v>
      </c>
      <c r="Y811" s="52">
        <v>0</v>
      </c>
    </row>
    <row r="812" spans="1:25" x14ac:dyDescent="0.25">
      <c r="A812" s="52">
        <v>2008</v>
      </c>
      <c r="B812" s="52" t="s">
        <v>99</v>
      </c>
      <c r="C812" s="52" t="s">
        <v>111</v>
      </c>
      <c r="D812" s="52">
        <v>24241</v>
      </c>
      <c r="E812" s="52">
        <v>31305</v>
      </c>
      <c r="F812" s="52">
        <v>27</v>
      </c>
      <c r="G812" s="52" t="s">
        <v>120</v>
      </c>
      <c r="H812" s="52">
        <v>551910</v>
      </c>
      <c r="I812" s="52" t="s">
        <v>91</v>
      </c>
      <c r="J812" s="52" t="s">
        <v>71</v>
      </c>
      <c r="K812" s="52">
        <v>0.13800000000000001</v>
      </c>
      <c r="L812" s="52">
        <v>1</v>
      </c>
      <c r="M812" s="52">
        <v>1</v>
      </c>
      <c r="N812" s="52"/>
      <c r="O812" s="52">
        <v>0</v>
      </c>
      <c r="P812" s="52">
        <v>0</v>
      </c>
      <c r="Q812" s="52">
        <v>21</v>
      </c>
      <c r="R812" s="52"/>
      <c r="S812" s="52">
        <v>0</v>
      </c>
      <c r="T812" s="52">
        <v>0</v>
      </c>
      <c r="U812" s="52">
        <v>310</v>
      </c>
      <c r="V812" s="52">
        <f t="shared" si="25"/>
        <v>76163.58</v>
      </c>
      <c r="W812" s="52">
        <f t="shared" ref="W812:W843" si="28">(V812-((O812*H812*P812*Q812)+(S812*H812*T812*U812)))/M812</f>
        <v>76163.58</v>
      </c>
      <c r="X812" s="52">
        <v>0</v>
      </c>
      <c r="Y812" s="52">
        <v>0</v>
      </c>
    </row>
    <row r="813" spans="1:25" x14ac:dyDescent="0.25">
      <c r="A813" s="52">
        <v>2008</v>
      </c>
      <c r="B813" s="52" t="s">
        <v>99</v>
      </c>
      <c r="C813" s="52" t="s">
        <v>111</v>
      </c>
      <c r="D813" s="52">
        <v>24241</v>
      </c>
      <c r="E813" s="52">
        <v>31305</v>
      </c>
      <c r="F813" s="52">
        <v>27</v>
      </c>
      <c r="G813" s="52" t="s">
        <v>120</v>
      </c>
      <c r="H813" s="52">
        <v>2078018</v>
      </c>
      <c r="I813" s="52" t="s">
        <v>91</v>
      </c>
      <c r="J813" s="52" t="s">
        <v>71</v>
      </c>
      <c r="K813" s="52">
        <v>0.13800000000000001</v>
      </c>
      <c r="L813" s="52">
        <v>1</v>
      </c>
      <c r="M813" s="52">
        <v>1</v>
      </c>
      <c r="N813" s="52"/>
      <c r="O813" s="52">
        <v>0</v>
      </c>
      <c r="P813" s="52">
        <v>0</v>
      </c>
      <c r="Q813" s="52">
        <v>21</v>
      </c>
      <c r="R813" s="52"/>
      <c r="S813" s="52">
        <v>0</v>
      </c>
      <c r="T813" s="52">
        <v>0</v>
      </c>
      <c r="U813" s="52">
        <v>310</v>
      </c>
      <c r="V813" s="52">
        <f t="shared" si="25"/>
        <v>286766.484</v>
      </c>
      <c r="W813" s="52">
        <f t="shared" si="28"/>
        <v>286766.484</v>
      </c>
      <c r="X813" s="52">
        <v>0</v>
      </c>
      <c r="Y813" s="52">
        <v>0</v>
      </c>
    </row>
    <row r="814" spans="1:25" x14ac:dyDescent="0.25">
      <c r="A814" s="52">
        <v>2008</v>
      </c>
      <c r="B814" s="52" t="s">
        <v>99</v>
      </c>
      <c r="C814" s="52" t="s">
        <v>111</v>
      </c>
      <c r="D814" s="52">
        <v>24241</v>
      </c>
      <c r="E814" s="52">
        <v>31305</v>
      </c>
      <c r="F814" s="52">
        <v>27</v>
      </c>
      <c r="G814" s="52" t="s">
        <v>120</v>
      </c>
      <c r="H814" s="52">
        <v>1420738</v>
      </c>
      <c r="I814" s="52" t="s">
        <v>91</v>
      </c>
      <c r="J814" s="52" t="s">
        <v>71</v>
      </c>
      <c r="K814" s="52">
        <v>0.13800000000000001</v>
      </c>
      <c r="L814" s="52">
        <v>1</v>
      </c>
      <c r="M814" s="52">
        <v>1</v>
      </c>
      <c r="N814" s="52"/>
      <c r="O814" s="52">
        <v>0</v>
      </c>
      <c r="P814" s="52">
        <v>0</v>
      </c>
      <c r="Q814" s="52">
        <v>21</v>
      </c>
      <c r="R814" s="52"/>
      <c r="S814" s="52">
        <v>0</v>
      </c>
      <c r="T814" s="52">
        <v>0</v>
      </c>
      <c r="U814" s="52">
        <v>310</v>
      </c>
      <c r="V814" s="52">
        <f t="shared" si="25"/>
        <v>196061.84400000001</v>
      </c>
      <c r="W814" s="52">
        <f t="shared" si="28"/>
        <v>196061.84400000001</v>
      </c>
      <c r="X814" s="52">
        <v>0</v>
      </c>
      <c r="Y814" s="52">
        <v>0</v>
      </c>
    </row>
    <row r="815" spans="1:25" x14ac:dyDescent="0.25">
      <c r="A815" s="52">
        <v>2008</v>
      </c>
      <c r="B815" s="52" t="s">
        <v>99</v>
      </c>
      <c r="C815" s="52" t="s">
        <v>111</v>
      </c>
      <c r="D815" s="52">
        <v>24241</v>
      </c>
      <c r="E815" s="52">
        <v>31305</v>
      </c>
      <c r="F815" s="52">
        <v>27</v>
      </c>
      <c r="G815" s="52" t="s">
        <v>120</v>
      </c>
      <c r="H815" s="52">
        <v>1828830</v>
      </c>
      <c r="I815" s="52" t="s">
        <v>91</v>
      </c>
      <c r="J815" s="52" t="s">
        <v>71</v>
      </c>
      <c r="K815" s="52">
        <v>0.13800000000000001</v>
      </c>
      <c r="L815" s="52">
        <v>1</v>
      </c>
      <c r="M815" s="52">
        <v>1</v>
      </c>
      <c r="N815" s="52"/>
      <c r="O815" s="52">
        <v>0</v>
      </c>
      <c r="P815" s="52">
        <v>0</v>
      </c>
      <c r="Q815" s="52">
        <v>21</v>
      </c>
      <c r="R815" s="52"/>
      <c r="S815" s="52">
        <v>0</v>
      </c>
      <c r="T815" s="52">
        <v>0</v>
      </c>
      <c r="U815" s="52">
        <v>310</v>
      </c>
      <c r="V815" s="52">
        <f t="shared" si="25"/>
        <v>252378.54</v>
      </c>
      <c r="W815" s="52">
        <f t="shared" si="28"/>
        <v>252378.54</v>
      </c>
      <c r="X815" s="52">
        <v>0</v>
      </c>
      <c r="Y815" s="52">
        <v>0</v>
      </c>
    </row>
    <row r="816" spans="1:25" x14ac:dyDescent="0.25">
      <c r="A816" s="52">
        <v>2008</v>
      </c>
      <c r="B816" s="52" t="s">
        <v>99</v>
      </c>
      <c r="C816" s="52" t="s">
        <v>111</v>
      </c>
      <c r="D816" s="52">
        <v>24241</v>
      </c>
      <c r="E816" s="52">
        <v>31305</v>
      </c>
      <c r="F816" s="52">
        <v>27</v>
      </c>
      <c r="G816" s="52" t="s">
        <v>120</v>
      </c>
      <c r="H816" s="52">
        <v>124080</v>
      </c>
      <c r="I816" s="52" t="s">
        <v>91</v>
      </c>
      <c r="J816" s="52" t="s">
        <v>71</v>
      </c>
      <c r="K816" s="52">
        <v>0.13800000000000001</v>
      </c>
      <c r="L816" s="52">
        <v>1</v>
      </c>
      <c r="M816" s="52">
        <v>1</v>
      </c>
      <c r="N816" s="52"/>
      <c r="O816" s="52">
        <v>0</v>
      </c>
      <c r="P816" s="52">
        <v>0</v>
      </c>
      <c r="Q816" s="52">
        <v>21</v>
      </c>
      <c r="R816" s="52"/>
      <c r="S816" s="52">
        <v>0</v>
      </c>
      <c r="T816" s="52">
        <v>0</v>
      </c>
      <c r="U816" s="52">
        <v>310</v>
      </c>
      <c r="V816" s="52">
        <f t="shared" si="25"/>
        <v>17123.04</v>
      </c>
      <c r="W816" s="52">
        <f t="shared" si="28"/>
        <v>17123.04</v>
      </c>
      <c r="X816" s="52">
        <v>0</v>
      </c>
      <c r="Y816" s="52">
        <v>0</v>
      </c>
    </row>
    <row r="817" spans="1:25" x14ac:dyDescent="0.25">
      <c r="A817" s="52">
        <v>2008</v>
      </c>
      <c r="B817" s="52" t="s">
        <v>99</v>
      </c>
      <c r="C817" s="52" t="s">
        <v>111</v>
      </c>
      <c r="D817" s="52">
        <v>24241</v>
      </c>
      <c r="E817" s="52">
        <v>31305</v>
      </c>
      <c r="F817" s="52">
        <v>27</v>
      </c>
      <c r="G817" s="52" t="s">
        <v>120</v>
      </c>
      <c r="H817" s="52">
        <v>356906</v>
      </c>
      <c r="I817" s="52" t="s">
        <v>91</v>
      </c>
      <c r="J817" s="52" t="s">
        <v>71</v>
      </c>
      <c r="K817" s="52">
        <v>0.13800000000000001</v>
      </c>
      <c r="L817" s="52">
        <v>1</v>
      </c>
      <c r="M817" s="52">
        <v>1</v>
      </c>
      <c r="N817" s="52"/>
      <c r="O817" s="52">
        <v>0</v>
      </c>
      <c r="P817" s="52">
        <v>0</v>
      </c>
      <c r="Q817" s="52">
        <v>21</v>
      </c>
      <c r="R817" s="52"/>
      <c r="S817" s="52">
        <v>0</v>
      </c>
      <c r="T817" s="52">
        <v>0</v>
      </c>
      <c r="U817" s="52">
        <v>310</v>
      </c>
      <c r="V817" s="52">
        <f t="shared" si="25"/>
        <v>49253.028000000006</v>
      </c>
      <c r="W817" s="52">
        <f t="shared" si="28"/>
        <v>49253.028000000006</v>
      </c>
      <c r="X817" s="52">
        <v>0</v>
      </c>
      <c r="Y817" s="52">
        <v>0</v>
      </c>
    </row>
    <row r="818" spans="1:25" x14ac:dyDescent="0.25">
      <c r="A818" s="52">
        <v>2008</v>
      </c>
      <c r="B818" s="52" t="s">
        <v>99</v>
      </c>
      <c r="C818" s="52" t="s">
        <v>111</v>
      </c>
      <c r="D818" s="52">
        <v>24241</v>
      </c>
      <c r="E818" s="52">
        <v>31305</v>
      </c>
      <c r="F818" s="52">
        <v>27</v>
      </c>
      <c r="G818" s="52" t="s">
        <v>120</v>
      </c>
      <c r="H818" s="52">
        <v>137204.095</v>
      </c>
      <c r="I818" s="52" t="s">
        <v>91</v>
      </c>
      <c r="J818" s="52" t="s">
        <v>71</v>
      </c>
      <c r="K818" s="52">
        <v>0.13800000000000001</v>
      </c>
      <c r="L818" s="52">
        <v>1</v>
      </c>
      <c r="M818" s="52">
        <v>1</v>
      </c>
      <c r="N818" s="52"/>
      <c r="O818" s="52">
        <v>0</v>
      </c>
      <c r="P818" s="52">
        <v>0</v>
      </c>
      <c r="Q818" s="52">
        <v>21</v>
      </c>
      <c r="R818" s="52"/>
      <c r="S818" s="52">
        <v>0</v>
      </c>
      <c r="T818" s="52">
        <v>0</v>
      </c>
      <c r="U818" s="52">
        <v>310</v>
      </c>
      <c r="V818" s="52">
        <f t="shared" si="25"/>
        <v>18934.165110000002</v>
      </c>
      <c r="W818" s="52">
        <f t="shared" si="28"/>
        <v>18934.165110000002</v>
      </c>
      <c r="X818" s="52">
        <v>0</v>
      </c>
      <c r="Y818" s="52">
        <v>0</v>
      </c>
    </row>
    <row r="819" spans="1:25" x14ac:dyDescent="0.25">
      <c r="A819" s="52">
        <v>2008</v>
      </c>
      <c r="B819" s="52" t="s">
        <v>99</v>
      </c>
      <c r="C819" s="52" t="s">
        <v>111</v>
      </c>
      <c r="D819" s="52">
        <v>24241</v>
      </c>
      <c r="E819" s="52">
        <v>31305</v>
      </c>
      <c r="F819" s="52">
        <v>27</v>
      </c>
      <c r="G819" s="52" t="s">
        <v>120</v>
      </c>
      <c r="H819" s="52">
        <v>33320</v>
      </c>
      <c r="I819" s="52" t="s">
        <v>91</v>
      </c>
      <c r="J819" s="52" t="s">
        <v>71</v>
      </c>
      <c r="K819" s="52">
        <v>0.13800000000000001</v>
      </c>
      <c r="L819" s="52">
        <v>1</v>
      </c>
      <c r="M819" s="52">
        <v>1</v>
      </c>
      <c r="N819" s="52"/>
      <c r="O819" s="52">
        <v>0</v>
      </c>
      <c r="P819" s="52">
        <v>0</v>
      </c>
      <c r="Q819" s="52">
        <v>21</v>
      </c>
      <c r="R819" s="52"/>
      <c r="S819" s="52">
        <v>0</v>
      </c>
      <c r="T819" s="52">
        <v>0</v>
      </c>
      <c r="U819" s="52">
        <v>310</v>
      </c>
      <c r="V819" s="52">
        <f t="shared" si="25"/>
        <v>4598.1600000000008</v>
      </c>
      <c r="W819" s="52">
        <f t="shared" si="28"/>
        <v>4598.1600000000008</v>
      </c>
      <c r="X819" s="52">
        <v>0</v>
      </c>
      <c r="Y819" s="52">
        <v>0</v>
      </c>
    </row>
    <row r="820" spans="1:25" x14ac:dyDescent="0.25">
      <c r="A820" s="52">
        <v>2008</v>
      </c>
      <c r="B820" s="52" t="s">
        <v>99</v>
      </c>
      <c r="C820" s="52" t="s">
        <v>111</v>
      </c>
      <c r="D820" s="52">
        <v>24241</v>
      </c>
      <c r="E820" s="52">
        <v>31305</v>
      </c>
      <c r="F820" s="52">
        <v>27</v>
      </c>
      <c r="G820" s="52" t="s">
        <v>120</v>
      </c>
      <c r="H820" s="52">
        <v>3151</v>
      </c>
      <c r="I820" s="52" t="s">
        <v>91</v>
      </c>
      <c r="J820" s="52" t="s">
        <v>71</v>
      </c>
      <c r="K820" s="52">
        <v>0.13800000000000001</v>
      </c>
      <c r="L820" s="52">
        <v>1</v>
      </c>
      <c r="M820" s="52">
        <v>1</v>
      </c>
      <c r="N820" s="52"/>
      <c r="O820" s="52">
        <v>0</v>
      </c>
      <c r="P820" s="52">
        <v>0</v>
      </c>
      <c r="Q820" s="52">
        <v>21</v>
      </c>
      <c r="R820" s="52"/>
      <c r="S820" s="52">
        <v>0</v>
      </c>
      <c r="T820" s="52">
        <v>0</v>
      </c>
      <c r="U820" s="52">
        <v>310</v>
      </c>
      <c r="V820" s="52">
        <f t="shared" si="25"/>
        <v>434.83800000000002</v>
      </c>
      <c r="W820" s="52">
        <f t="shared" si="28"/>
        <v>434.83800000000002</v>
      </c>
      <c r="X820" s="52">
        <v>0</v>
      </c>
      <c r="Y820" s="52">
        <v>0</v>
      </c>
    </row>
    <row r="821" spans="1:25" x14ac:dyDescent="0.25">
      <c r="A821" s="52">
        <v>2008</v>
      </c>
      <c r="B821" s="52" t="s">
        <v>99</v>
      </c>
      <c r="C821" s="52" t="s">
        <v>111</v>
      </c>
      <c r="D821" s="52">
        <v>24241</v>
      </c>
      <c r="E821" s="52">
        <v>31305</v>
      </c>
      <c r="F821" s="52">
        <v>27</v>
      </c>
      <c r="G821" s="52" t="s">
        <v>120</v>
      </c>
      <c r="H821" s="52">
        <v>72</v>
      </c>
      <c r="I821" s="52" t="s">
        <v>91</v>
      </c>
      <c r="J821" s="52" t="s">
        <v>71</v>
      </c>
      <c r="K821" s="52">
        <v>0.13800000000000001</v>
      </c>
      <c r="L821" s="52">
        <v>1</v>
      </c>
      <c r="M821" s="52">
        <v>1</v>
      </c>
      <c r="N821" s="52"/>
      <c r="O821" s="52">
        <v>0</v>
      </c>
      <c r="P821" s="52">
        <v>0</v>
      </c>
      <c r="Q821" s="52">
        <v>21</v>
      </c>
      <c r="R821" s="52"/>
      <c r="S821" s="52">
        <v>0</v>
      </c>
      <c r="T821" s="52">
        <v>0</v>
      </c>
      <c r="U821" s="52">
        <v>310</v>
      </c>
      <c r="V821" s="52">
        <f t="shared" si="25"/>
        <v>9.9359999999999999</v>
      </c>
      <c r="W821" s="52">
        <f t="shared" si="28"/>
        <v>9.9359999999999999</v>
      </c>
      <c r="X821" s="52">
        <v>0</v>
      </c>
      <c r="Y821" s="52">
        <v>0</v>
      </c>
    </row>
    <row r="822" spans="1:25" x14ac:dyDescent="0.25">
      <c r="A822" s="52">
        <v>2008</v>
      </c>
      <c r="B822" s="52" t="s">
        <v>99</v>
      </c>
      <c r="C822" s="52" t="s">
        <v>111</v>
      </c>
      <c r="D822" s="52">
        <v>24241</v>
      </c>
      <c r="E822" s="52">
        <v>31305</v>
      </c>
      <c r="F822" s="52">
        <v>27</v>
      </c>
      <c r="G822" s="52" t="s">
        <v>120</v>
      </c>
      <c r="H822" s="52">
        <v>54.833100000000002</v>
      </c>
      <c r="I822" s="52" t="s">
        <v>91</v>
      </c>
      <c r="J822" s="52" t="s">
        <v>71</v>
      </c>
      <c r="K822" s="52">
        <v>0.13800000000000001</v>
      </c>
      <c r="L822" s="52">
        <v>1</v>
      </c>
      <c r="M822" s="52">
        <v>1</v>
      </c>
      <c r="N822" s="52"/>
      <c r="O822" s="52">
        <v>0</v>
      </c>
      <c r="P822" s="52">
        <v>0</v>
      </c>
      <c r="Q822" s="52">
        <v>21</v>
      </c>
      <c r="R822" s="52"/>
      <c r="S822" s="52">
        <v>0</v>
      </c>
      <c r="T822" s="52">
        <v>0</v>
      </c>
      <c r="U822" s="52">
        <v>310</v>
      </c>
      <c r="V822" s="52">
        <f t="shared" si="25"/>
        <v>7.5669678000000005</v>
      </c>
      <c r="W822" s="52">
        <f t="shared" si="28"/>
        <v>7.5669678000000005</v>
      </c>
      <c r="X822" s="52">
        <v>0</v>
      </c>
      <c r="Y822" s="52">
        <v>0</v>
      </c>
    </row>
    <row r="823" spans="1:25" x14ac:dyDescent="0.25">
      <c r="A823" s="52">
        <v>2008</v>
      </c>
      <c r="B823" s="52" t="s">
        <v>99</v>
      </c>
      <c r="C823" s="52" t="s">
        <v>111</v>
      </c>
      <c r="D823" s="52">
        <v>24241</v>
      </c>
      <c r="E823" s="52">
        <v>31305</v>
      </c>
      <c r="F823" s="52">
        <v>27</v>
      </c>
      <c r="G823" s="52" t="s">
        <v>120</v>
      </c>
      <c r="H823" s="52">
        <v>10142</v>
      </c>
      <c r="I823" s="52" t="s">
        <v>91</v>
      </c>
      <c r="J823" s="52" t="s">
        <v>71</v>
      </c>
      <c r="K823" s="52">
        <v>0.13800000000000001</v>
      </c>
      <c r="L823" s="52">
        <v>1</v>
      </c>
      <c r="M823" s="52">
        <v>1</v>
      </c>
      <c r="N823" s="52"/>
      <c r="O823" s="52">
        <v>0</v>
      </c>
      <c r="P823" s="52">
        <v>0</v>
      </c>
      <c r="Q823" s="52">
        <v>21</v>
      </c>
      <c r="R823" s="52"/>
      <c r="S823" s="52">
        <v>0</v>
      </c>
      <c r="T823" s="52">
        <v>0</v>
      </c>
      <c r="U823" s="52">
        <v>310</v>
      </c>
      <c r="V823" s="52">
        <f t="shared" si="25"/>
        <v>1399.596</v>
      </c>
      <c r="W823" s="52">
        <f t="shared" si="28"/>
        <v>1399.596</v>
      </c>
      <c r="X823" s="52">
        <v>0</v>
      </c>
      <c r="Y823" s="52">
        <v>0</v>
      </c>
    </row>
    <row r="824" spans="1:25" x14ac:dyDescent="0.25">
      <c r="A824" s="52">
        <v>2008</v>
      </c>
      <c r="B824" s="52" t="s">
        <v>99</v>
      </c>
      <c r="C824" s="52" t="s">
        <v>111</v>
      </c>
      <c r="D824" s="52">
        <v>24241</v>
      </c>
      <c r="E824" s="52">
        <v>31305</v>
      </c>
      <c r="F824" s="52">
        <v>27</v>
      </c>
      <c r="G824" s="52" t="s">
        <v>120</v>
      </c>
      <c r="H824" s="52">
        <v>15491</v>
      </c>
      <c r="I824" s="52" t="s">
        <v>91</v>
      </c>
      <c r="J824" s="52" t="s">
        <v>71</v>
      </c>
      <c r="K824" s="52">
        <v>0.13800000000000001</v>
      </c>
      <c r="L824" s="52">
        <v>1</v>
      </c>
      <c r="M824" s="52">
        <v>1</v>
      </c>
      <c r="N824" s="52"/>
      <c r="O824" s="52">
        <v>0</v>
      </c>
      <c r="P824" s="52">
        <v>0</v>
      </c>
      <c r="Q824" s="52">
        <v>21</v>
      </c>
      <c r="R824" s="52"/>
      <c r="S824" s="52">
        <v>0</v>
      </c>
      <c r="T824" s="52">
        <v>0</v>
      </c>
      <c r="U824" s="52">
        <v>310</v>
      </c>
      <c r="V824" s="52">
        <f t="shared" si="25"/>
        <v>2137.7580000000003</v>
      </c>
      <c r="W824" s="52">
        <f t="shared" si="28"/>
        <v>2137.7580000000003</v>
      </c>
      <c r="X824" s="52">
        <v>0</v>
      </c>
      <c r="Y824" s="52">
        <v>0</v>
      </c>
    </row>
    <row r="825" spans="1:25" x14ac:dyDescent="0.25">
      <c r="A825" s="52">
        <v>2008</v>
      </c>
      <c r="B825" s="52" t="s">
        <v>99</v>
      </c>
      <c r="C825" s="52" t="s">
        <v>111</v>
      </c>
      <c r="D825" s="52">
        <v>24241</v>
      </c>
      <c r="E825" s="52">
        <v>31305</v>
      </c>
      <c r="F825" s="52">
        <v>27</v>
      </c>
      <c r="G825" s="52" t="s">
        <v>120</v>
      </c>
      <c r="H825" s="52">
        <v>68</v>
      </c>
      <c r="I825" s="52" t="s">
        <v>91</v>
      </c>
      <c r="J825" s="52" t="s">
        <v>71</v>
      </c>
      <c r="K825" s="52">
        <v>0.13800000000000001</v>
      </c>
      <c r="L825" s="52">
        <v>1</v>
      </c>
      <c r="M825" s="52">
        <v>1</v>
      </c>
      <c r="N825" s="52"/>
      <c r="O825" s="52">
        <v>0</v>
      </c>
      <c r="P825" s="52">
        <v>0</v>
      </c>
      <c r="Q825" s="52">
        <v>21</v>
      </c>
      <c r="R825" s="52"/>
      <c r="S825" s="52">
        <v>0</v>
      </c>
      <c r="T825" s="52">
        <v>0</v>
      </c>
      <c r="U825" s="52">
        <v>310</v>
      </c>
      <c r="V825" s="52">
        <f t="shared" si="25"/>
        <v>9.3840000000000003</v>
      </c>
      <c r="W825" s="52">
        <f t="shared" si="28"/>
        <v>9.3840000000000003</v>
      </c>
      <c r="X825" s="52">
        <v>0</v>
      </c>
      <c r="Y825" s="52">
        <v>0</v>
      </c>
    </row>
    <row r="826" spans="1:25" x14ac:dyDescent="0.25">
      <c r="A826" s="52">
        <v>2008</v>
      </c>
      <c r="B826" s="52" t="s">
        <v>99</v>
      </c>
      <c r="C826" s="52" t="s">
        <v>111</v>
      </c>
      <c r="D826" s="52">
        <v>24241</v>
      </c>
      <c r="E826" s="52">
        <v>31305</v>
      </c>
      <c r="F826" s="52">
        <v>27</v>
      </c>
      <c r="G826" s="52" t="s">
        <v>120</v>
      </c>
      <c r="H826" s="52">
        <v>5336</v>
      </c>
      <c r="I826" s="52" t="s">
        <v>91</v>
      </c>
      <c r="J826" s="52" t="s">
        <v>71</v>
      </c>
      <c r="K826" s="52">
        <v>0.13800000000000001</v>
      </c>
      <c r="L826" s="52">
        <v>1</v>
      </c>
      <c r="M826" s="52">
        <v>1</v>
      </c>
      <c r="N826" s="52"/>
      <c r="O826" s="52">
        <v>0</v>
      </c>
      <c r="P826" s="52">
        <v>0</v>
      </c>
      <c r="Q826" s="52">
        <v>21</v>
      </c>
      <c r="R826" s="52"/>
      <c r="S826" s="52">
        <v>0</v>
      </c>
      <c r="T826" s="52">
        <v>0</v>
      </c>
      <c r="U826" s="52">
        <v>310</v>
      </c>
      <c r="V826" s="52">
        <f t="shared" si="25"/>
        <v>736.36800000000005</v>
      </c>
      <c r="W826" s="52">
        <f t="shared" si="28"/>
        <v>736.36800000000005</v>
      </c>
      <c r="X826" s="52">
        <v>0</v>
      </c>
      <c r="Y826" s="52">
        <v>0</v>
      </c>
    </row>
    <row r="827" spans="1:25" x14ac:dyDescent="0.25">
      <c r="A827" s="52">
        <v>2008</v>
      </c>
      <c r="B827" s="52" t="s">
        <v>99</v>
      </c>
      <c r="C827" s="52" t="s">
        <v>111</v>
      </c>
      <c r="D827" s="52">
        <v>24241</v>
      </c>
      <c r="E827" s="52">
        <v>31305</v>
      </c>
      <c r="F827" s="52">
        <v>27</v>
      </c>
      <c r="G827" s="52" t="s">
        <v>120</v>
      </c>
      <c r="H827" s="52">
        <v>46795</v>
      </c>
      <c r="I827" s="52" t="s">
        <v>91</v>
      </c>
      <c r="J827" s="52" t="s">
        <v>71</v>
      </c>
      <c r="K827" s="52">
        <v>0.13800000000000001</v>
      </c>
      <c r="L827" s="52">
        <v>1</v>
      </c>
      <c r="M827" s="52">
        <v>1</v>
      </c>
      <c r="N827" s="52"/>
      <c r="O827" s="52">
        <v>0</v>
      </c>
      <c r="P827" s="52">
        <v>0</v>
      </c>
      <c r="Q827" s="52">
        <v>21</v>
      </c>
      <c r="R827" s="52"/>
      <c r="S827" s="52">
        <v>0</v>
      </c>
      <c r="T827" s="52">
        <v>0</v>
      </c>
      <c r="U827" s="52">
        <v>310</v>
      </c>
      <c r="V827" s="52">
        <f t="shared" si="25"/>
        <v>6457.7100000000009</v>
      </c>
      <c r="W827" s="52">
        <f t="shared" si="28"/>
        <v>6457.7100000000009</v>
      </c>
      <c r="X827" s="52">
        <v>0</v>
      </c>
      <c r="Y827" s="52">
        <v>0</v>
      </c>
    </row>
    <row r="828" spans="1:25" x14ac:dyDescent="0.25">
      <c r="A828" s="52">
        <v>2008</v>
      </c>
      <c r="B828" s="52" t="s">
        <v>99</v>
      </c>
      <c r="C828" s="52" t="s">
        <v>111</v>
      </c>
      <c r="D828" s="52">
        <v>24241</v>
      </c>
      <c r="E828" s="52">
        <v>31305</v>
      </c>
      <c r="F828" s="52">
        <v>27</v>
      </c>
      <c r="G828" s="52" t="s">
        <v>120</v>
      </c>
      <c r="H828" s="52">
        <v>56935</v>
      </c>
      <c r="I828" s="52" t="s">
        <v>91</v>
      </c>
      <c r="J828" s="52" t="s">
        <v>71</v>
      </c>
      <c r="K828" s="52">
        <v>0.13800000000000001</v>
      </c>
      <c r="L828" s="52">
        <v>1</v>
      </c>
      <c r="M828" s="52">
        <v>1</v>
      </c>
      <c r="N828" s="52"/>
      <c r="O828" s="52">
        <v>0</v>
      </c>
      <c r="P828" s="52">
        <v>0</v>
      </c>
      <c r="Q828" s="52">
        <v>21</v>
      </c>
      <c r="R828" s="52"/>
      <c r="S828" s="52">
        <v>0</v>
      </c>
      <c r="T828" s="52">
        <v>0</v>
      </c>
      <c r="U828" s="52">
        <v>310</v>
      </c>
      <c r="V828" s="52">
        <f t="shared" si="25"/>
        <v>7857.0300000000007</v>
      </c>
      <c r="W828" s="52">
        <f t="shared" si="28"/>
        <v>7857.0300000000007</v>
      </c>
      <c r="X828" s="52">
        <v>0</v>
      </c>
      <c r="Y828" s="52">
        <v>0</v>
      </c>
    </row>
    <row r="829" spans="1:25" x14ac:dyDescent="0.25">
      <c r="A829" s="52">
        <v>2008</v>
      </c>
      <c r="B829" s="52" t="s">
        <v>99</v>
      </c>
      <c r="C829" s="52" t="s">
        <v>111</v>
      </c>
      <c r="D829" s="52">
        <v>24241</v>
      </c>
      <c r="E829" s="52">
        <v>31305</v>
      </c>
      <c r="F829" s="52">
        <v>27</v>
      </c>
      <c r="G829" s="52" t="s">
        <v>120</v>
      </c>
      <c r="H829" s="52">
        <v>10</v>
      </c>
      <c r="I829" s="52" t="s">
        <v>91</v>
      </c>
      <c r="J829" s="52" t="s">
        <v>71</v>
      </c>
      <c r="K829" s="52">
        <v>0.13800000000000001</v>
      </c>
      <c r="L829" s="52">
        <v>1</v>
      </c>
      <c r="M829" s="52">
        <v>1</v>
      </c>
      <c r="N829" s="52"/>
      <c r="O829" s="52">
        <v>0</v>
      </c>
      <c r="P829" s="52">
        <v>0</v>
      </c>
      <c r="Q829" s="52">
        <v>21</v>
      </c>
      <c r="R829" s="52"/>
      <c r="S829" s="52">
        <v>0</v>
      </c>
      <c r="T829" s="52">
        <v>0</v>
      </c>
      <c r="U829" s="52">
        <v>310</v>
      </c>
      <c r="V829" s="52">
        <f t="shared" si="25"/>
        <v>1.3800000000000001</v>
      </c>
      <c r="W829" s="52">
        <f t="shared" si="28"/>
        <v>1.3800000000000001</v>
      </c>
      <c r="X829" s="52">
        <v>0</v>
      </c>
      <c r="Y829" s="52">
        <v>0</v>
      </c>
    </row>
    <row r="830" spans="1:25" x14ac:dyDescent="0.25">
      <c r="A830" s="52">
        <v>2008</v>
      </c>
      <c r="B830" s="52" t="s">
        <v>99</v>
      </c>
      <c r="C830" s="52" t="s">
        <v>111</v>
      </c>
      <c r="D830" s="52">
        <v>24241</v>
      </c>
      <c r="E830" s="52">
        <v>31305</v>
      </c>
      <c r="F830" s="52">
        <v>27</v>
      </c>
      <c r="G830" s="52" t="s">
        <v>120</v>
      </c>
      <c r="H830" s="52">
        <v>436904</v>
      </c>
      <c r="I830" s="52" t="s">
        <v>91</v>
      </c>
      <c r="J830" s="52" t="s">
        <v>71</v>
      </c>
      <c r="K830" s="52">
        <v>0.13800000000000001</v>
      </c>
      <c r="L830" s="52">
        <v>1</v>
      </c>
      <c r="M830" s="52">
        <v>1</v>
      </c>
      <c r="N830" s="52"/>
      <c r="O830" s="52">
        <v>0</v>
      </c>
      <c r="P830" s="52">
        <v>0</v>
      </c>
      <c r="Q830" s="52">
        <v>21</v>
      </c>
      <c r="R830" s="52"/>
      <c r="S830" s="52">
        <v>0</v>
      </c>
      <c r="T830" s="52">
        <v>0</v>
      </c>
      <c r="U830" s="52">
        <v>310</v>
      </c>
      <c r="V830" s="52">
        <f t="shared" si="25"/>
        <v>60292.752000000008</v>
      </c>
      <c r="W830" s="52">
        <f t="shared" si="28"/>
        <v>60292.752000000008</v>
      </c>
      <c r="X830" s="52">
        <v>0</v>
      </c>
      <c r="Y830" s="52">
        <v>0</v>
      </c>
    </row>
    <row r="831" spans="1:25" x14ac:dyDescent="0.25">
      <c r="A831" s="52">
        <v>2008</v>
      </c>
      <c r="B831" s="52" t="s">
        <v>99</v>
      </c>
      <c r="C831" s="52" t="s">
        <v>111</v>
      </c>
      <c r="D831" s="52">
        <v>24241</v>
      </c>
      <c r="E831" s="52">
        <v>31305</v>
      </c>
      <c r="F831" s="52">
        <v>27</v>
      </c>
      <c r="G831" s="52" t="s">
        <v>120</v>
      </c>
      <c r="H831" s="52">
        <v>1412357.1069999998</v>
      </c>
      <c r="I831" s="52" t="s">
        <v>91</v>
      </c>
      <c r="J831" s="52" t="s">
        <v>71</v>
      </c>
      <c r="K831" s="52">
        <v>0.13800000000000001</v>
      </c>
      <c r="L831" s="52">
        <v>1</v>
      </c>
      <c r="M831" s="52">
        <v>1</v>
      </c>
      <c r="N831" s="52"/>
      <c r="O831" s="52">
        <v>0</v>
      </c>
      <c r="P831" s="52">
        <v>0</v>
      </c>
      <c r="Q831" s="52">
        <v>21</v>
      </c>
      <c r="R831" s="52"/>
      <c r="S831" s="52">
        <v>0</v>
      </c>
      <c r="T831" s="52">
        <v>0</v>
      </c>
      <c r="U831" s="52">
        <v>310</v>
      </c>
      <c r="V831" s="52">
        <f t="shared" si="25"/>
        <v>194905.28076599998</v>
      </c>
      <c r="W831" s="52">
        <f t="shared" si="28"/>
        <v>194905.28076599998</v>
      </c>
      <c r="X831" s="52">
        <v>0</v>
      </c>
      <c r="Y831" s="52">
        <v>0</v>
      </c>
    </row>
    <row r="832" spans="1:25" x14ac:dyDescent="0.25">
      <c r="A832" s="52">
        <v>2008</v>
      </c>
      <c r="B832" s="52" t="s">
        <v>99</v>
      </c>
      <c r="C832" s="52" t="s">
        <v>111</v>
      </c>
      <c r="D832" s="52">
        <v>24241</v>
      </c>
      <c r="E832" s="52">
        <v>31305</v>
      </c>
      <c r="F832" s="52">
        <v>27</v>
      </c>
      <c r="G832" s="52" t="s">
        <v>120</v>
      </c>
      <c r="H832" s="52">
        <v>5500</v>
      </c>
      <c r="I832" s="52" t="s">
        <v>91</v>
      </c>
      <c r="J832" s="52" t="s">
        <v>71</v>
      </c>
      <c r="K832" s="52">
        <v>0.13800000000000001</v>
      </c>
      <c r="L832" s="52">
        <v>1</v>
      </c>
      <c r="M832" s="52">
        <v>1</v>
      </c>
      <c r="N832" s="52"/>
      <c r="O832" s="52">
        <v>0</v>
      </c>
      <c r="P832" s="52">
        <v>0</v>
      </c>
      <c r="Q832" s="52">
        <v>21</v>
      </c>
      <c r="R832" s="52"/>
      <c r="S832" s="52">
        <v>0</v>
      </c>
      <c r="T832" s="52">
        <v>0</v>
      </c>
      <c r="U832" s="52">
        <v>310</v>
      </c>
      <c r="V832" s="52">
        <f t="shared" si="25"/>
        <v>759.00000000000011</v>
      </c>
      <c r="W832" s="52">
        <f t="shared" si="28"/>
        <v>759.00000000000011</v>
      </c>
      <c r="X832" s="52">
        <v>0</v>
      </c>
      <c r="Y832" s="52">
        <v>0</v>
      </c>
    </row>
    <row r="833" spans="1:25" x14ac:dyDescent="0.25">
      <c r="A833" s="52">
        <v>2008</v>
      </c>
      <c r="B833" s="52" t="s">
        <v>99</v>
      </c>
      <c r="C833" s="52" t="s">
        <v>111</v>
      </c>
      <c r="D833" s="52">
        <v>24241</v>
      </c>
      <c r="E833" s="52">
        <v>31305</v>
      </c>
      <c r="F833" s="52">
        <v>27</v>
      </c>
      <c r="G833" s="52" t="s">
        <v>120</v>
      </c>
      <c r="H833" s="52">
        <v>14126</v>
      </c>
      <c r="I833" s="52" t="s">
        <v>91</v>
      </c>
      <c r="J833" s="52" t="s">
        <v>71</v>
      </c>
      <c r="K833" s="52">
        <v>0.13800000000000001</v>
      </c>
      <c r="L833" s="52">
        <v>1</v>
      </c>
      <c r="M833" s="52">
        <v>1</v>
      </c>
      <c r="N833" s="52"/>
      <c r="O833" s="52">
        <v>0</v>
      </c>
      <c r="P833" s="52">
        <v>0</v>
      </c>
      <c r="Q833" s="52">
        <v>21</v>
      </c>
      <c r="R833" s="52"/>
      <c r="S833" s="52">
        <v>0</v>
      </c>
      <c r="T833" s="52">
        <v>0</v>
      </c>
      <c r="U833" s="52">
        <v>310</v>
      </c>
      <c r="V833" s="52">
        <f t="shared" si="25"/>
        <v>1949.3880000000001</v>
      </c>
      <c r="W833" s="52">
        <f t="shared" si="28"/>
        <v>1949.3880000000001</v>
      </c>
      <c r="X833" s="52">
        <v>0</v>
      </c>
      <c r="Y833" s="52">
        <v>0</v>
      </c>
    </row>
    <row r="834" spans="1:25" x14ac:dyDescent="0.25">
      <c r="A834" s="52">
        <v>2008</v>
      </c>
      <c r="B834" s="52" t="s">
        <v>99</v>
      </c>
      <c r="C834" s="52" t="s">
        <v>111</v>
      </c>
      <c r="D834" s="52">
        <v>24241</v>
      </c>
      <c r="E834" s="52">
        <v>31305</v>
      </c>
      <c r="F834" s="52">
        <v>27</v>
      </c>
      <c r="G834" s="52" t="s">
        <v>120</v>
      </c>
      <c r="H834" s="52">
        <v>591524</v>
      </c>
      <c r="I834" s="52" t="s">
        <v>91</v>
      </c>
      <c r="J834" s="52" t="s">
        <v>71</v>
      </c>
      <c r="K834" s="52">
        <v>0.13800000000000001</v>
      </c>
      <c r="L834" s="52">
        <v>1</v>
      </c>
      <c r="M834" s="52">
        <v>1</v>
      </c>
      <c r="N834" s="52"/>
      <c r="O834" s="52">
        <v>0</v>
      </c>
      <c r="P834" s="52">
        <v>0</v>
      </c>
      <c r="Q834" s="52">
        <v>21</v>
      </c>
      <c r="R834" s="52"/>
      <c r="S834" s="52">
        <v>0</v>
      </c>
      <c r="T834" s="52">
        <v>0</v>
      </c>
      <c r="U834" s="52">
        <v>310</v>
      </c>
      <c r="V834" s="52">
        <f t="shared" si="25"/>
        <v>81630.312000000005</v>
      </c>
      <c r="W834" s="52">
        <f t="shared" si="28"/>
        <v>81630.312000000005</v>
      </c>
      <c r="X834" s="52">
        <v>0</v>
      </c>
      <c r="Y834" s="52">
        <v>0</v>
      </c>
    </row>
    <row r="835" spans="1:25" x14ac:dyDescent="0.25">
      <c r="A835" s="52">
        <v>2008</v>
      </c>
      <c r="B835" s="52" t="s">
        <v>99</v>
      </c>
      <c r="C835" s="52" t="s">
        <v>111</v>
      </c>
      <c r="D835" s="52">
        <v>24241</v>
      </c>
      <c r="E835" s="52">
        <v>31305</v>
      </c>
      <c r="F835" s="52">
        <v>27</v>
      </c>
      <c r="G835" s="52" t="s">
        <v>120</v>
      </c>
      <c r="H835" s="52">
        <v>2113639</v>
      </c>
      <c r="I835" s="52" t="s">
        <v>91</v>
      </c>
      <c r="J835" s="52" t="s">
        <v>71</v>
      </c>
      <c r="K835" s="52">
        <v>0.13800000000000001</v>
      </c>
      <c r="L835" s="52">
        <v>1</v>
      </c>
      <c r="M835" s="52">
        <v>1</v>
      </c>
      <c r="N835" s="52"/>
      <c r="O835" s="52">
        <v>0</v>
      </c>
      <c r="P835" s="52">
        <v>0</v>
      </c>
      <c r="Q835" s="52">
        <v>21</v>
      </c>
      <c r="R835" s="52"/>
      <c r="S835" s="52">
        <v>0</v>
      </c>
      <c r="T835" s="52">
        <v>0</v>
      </c>
      <c r="U835" s="52">
        <v>310</v>
      </c>
      <c r="V835" s="52">
        <f t="shared" ref="V835:V898" si="29">IF(F835=9,((H835*K835*L835*M835)+(H835*O835*P835*Q835)+(H835*S835*T835*U835))/1000, (H835*K835*L835*M835)+(H835*O835*P835*Q835)+(H835*S835*T835*U835))</f>
        <v>291682.18200000003</v>
      </c>
      <c r="W835" s="52">
        <f t="shared" si="28"/>
        <v>291682.18200000003</v>
      </c>
      <c r="X835" s="52">
        <v>0</v>
      </c>
      <c r="Y835" s="52">
        <v>0</v>
      </c>
    </row>
    <row r="836" spans="1:25" x14ac:dyDescent="0.25">
      <c r="A836" s="52">
        <v>2008</v>
      </c>
      <c r="B836" s="52" t="s">
        <v>99</v>
      </c>
      <c r="C836" s="52" t="s">
        <v>111</v>
      </c>
      <c r="D836" s="52">
        <v>24241</v>
      </c>
      <c r="E836" s="52">
        <v>31305</v>
      </c>
      <c r="F836" s="52">
        <v>27</v>
      </c>
      <c r="G836" s="52" t="s">
        <v>120</v>
      </c>
      <c r="H836" s="52">
        <v>326</v>
      </c>
      <c r="I836" s="52" t="s">
        <v>91</v>
      </c>
      <c r="J836" s="52" t="s">
        <v>71</v>
      </c>
      <c r="K836" s="52">
        <v>0.13800000000000001</v>
      </c>
      <c r="L836" s="52">
        <v>1</v>
      </c>
      <c r="M836" s="52">
        <v>1</v>
      </c>
      <c r="N836" s="52"/>
      <c r="O836" s="52">
        <v>0</v>
      </c>
      <c r="P836" s="52">
        <v>0</v>
      </c>
      <c r="Q836" s="52">
        <v>21</v>
      </c>
      <c r="R836" s="52"/>
      <c r="S836" s="52">
        <v>0</v>
      </c>
      <c r="T836" s="52">
        <v>0</v>
      </c>
      <c r="U836" s="52">
        <v>310</v>
      </c>
      <c r="V836" s="52">
        <f t="shared" si="29"/>
        <v>44.988000000000007</v>
      </c>
      <c r="W836" s="52">
        <f t="shared" si="28"/>
        <v>44.988000000000007</v>
      </c>
      <c r="X836" s="52">
        <v>0</v>
      </c>
      <c r="Y836" s="52">
        <v>0</v>
      </c>
    </row>
    <row r="837" spans="1:25" x14ac:dyDescent="0.25">
      <c r="A837" s="52">
        <v>2008</v>
      </c>
      <c r="B837" s="52" t="s">
        <v>99</v>
      </c>
      <c r="C837" s="52" t="s">
        <v>111</v>
      </c>
      <c r="D837" s="52">
        <v>24241</v>
      </c>
      <c r="E837" s="52">
        <v>31305</v>
      </c>
      <c r="F837" s="52">
        <v>27</v>
      </c>
      <c r="G837" s="52" t="s">
        <v>120</v>
      </c>
      <c r="H837" s="52">
        <v>585</v>
      </c>
      <c r="I837" s="52" t="s">
        <v>91</v>
      </c>
      <c r="J837" s="52" t="s">
        <v>71</v>
      </c>
      <c r="K837" s="52">
        <v>0.13800000000000001</v>
      </c>
      <c r="L837" s="52">
        <v>1</v>
      </c>
      <c r="M837" s="52">
        <v>1</v>
      </c>
      <c r="N837" s="52"/>
      <c r="O837" s="52">
        <v>0</v>
      </c>
      <c r="P837" s="52">
        <v>0</v>
      </c>
      <c r="Q837" s="52">
        <v>21</v>
      </c>
      <c r="R837" s="52"/>
      <c r="S837" s="52">
        <v>0</v>
      </c>
      <c r="T837" s="52">
        <v>0</v>
      </c>
      <c r="U837" s="52">
        <v>310</v>
      </c>
      <c r="V837" s="52">
        <f t="shared" si="29"/>
        <v>80.73</v>
      </c>
      <c r="W837" s="52">
        <f t="shared" si="28"/>
        <v>80.73</v>
      </c>
      <c r="X837" s="52">
        <v>0</v>
      </c>
      <c r="Y837" s="52">
        <v>0</v>
      </c>
    </row>
    <row r="838" spans="1:25" x14ac:dyDescent="0.25">
      <c r="A838" s="52">
        <v>2008</v>
      </c>
      <c r="B838" s="52" t="s">
        <v>99</v>
      </c>
      <c r="C838" s="52" t="s">
        <v>111</v>
      </c>
      <c r="D838" s="52">
        <v>24241</v>
      </c>
      <c r="E838" s="52">
        <v>31305</v>
      </c>
      <c r="F838" s="52">
        <v>27</v>
      </c>
      <c r="G838" s="52" t="s">
        <v>120</v>
      </c>
      <c r="H838" s="52">
        <v>16746</v>
      </c>
      <c r="I838" s="52" t="s">
        <v>91</v>
      </c>
      <c r="J838" s="52" t="s">
        <v>71</v>
      </c>
      <c r="K838" s="52">
        <v>0.13800000000000001</v>
      </c>
      <c r="L838" s="52">
        <v>1</v>
      </c>
      <c r="M838" s="52">
        <v>1</v>
      </c>
      <c r="N838" s="52"/>
      <c r="O838" s="52">
        <v>0</v>
      </c>
      <c r="P838" s="52">
        <v>0</v>
      </c>
      <c r="Q838" s="52">
        <v>21</v>
      </c>
      <c r="R838" s="52"/>
      <c r="S838" s="52">
        <v>0</v>
      </c>
      <c r="T838" s="52">
        <v>0</v>
      </c>
      <c r="U838" s="52">
        <v>310</v>
      </c>
      <c r="V838" s="52">
        <f t="shared" si="29"/>
        <v>2310.9480000000003</v>
      </c>
      <c r="W838" s="52">
        <f t="shared" si="28"/>
        <v>2310.9480000000003</v>
      </c>
      <c r="X838" s="52">
        <v>0</v>
      </c>
      <c r="Y838" s="52">
        <v>0</v>
      </c>
    </row>
    <row r="839" spans="1:25" x14ac:dyDescent="0.25">
      <c r="A839" s="52">
        <v>2008</v>
      </c>
      <c r="B839" s="52" t="s">
        <v>99</v>
      </c>
      <c r="C839" s="52" t="s">
        <v>111</v>
      </c>
      <c r="D839" s="52">
        <v>24241</v>
      </c>
      <c r="E839" s="52">
        <v>31305</v>
      </c>
      <c r="F839" s="52">
        <v>27</v>
      </c>
      <c r="G839" s="52" t="s">
        <v>120</v>
      </c>
      <c r="H839" s="52">
        <v>4830</v>
      </c>
      <c r="I839" s="52" t="s">
        <v>91</v>
      </c>
      <c r="J839" s="52" t="s">
        <v>71</v>
      </c>
      <c r="K839" s="52">
        <v>0.13800000000000001</v>
      </c>
      <c r="L839" s="52">
        <v>1</v>
      </c>
      <c r="M839" s="52">
        <v>1</v>
      </c>
      <c r="N839" s="52"/>
      <c r="O839" s="52">
        <v>0</v>
      </c>
      <c r="P839" s="52">
        <v>0</v>
      </c>
      <c r="Q839" s="52">
        <v>21</v>
      </c>
      <c r="R839" s="52"/>
      <c r="S839" s="52">
        <v>0</v>
      </c>
      <c r="T839" s="52">
        <v>0</v>
      </c>
      <c r="U839" s="52">
        <v>310</v>
      </c>
      <c r="V839" s="52">
        <f t="shared" si="29"/>
        <v>666.54000000000008</v>
      </c>
      <c r="W839" s="52">
        <f t="shared" si="28"/>
        <v>666.54000000000008</v>
      </c>
      <c r="X839" s="52">
        <v>0</v>
      </c>
      <c r="Y839" s="52">
        <v>0</v>
      </c>
    </row>
    <row r="840" spans="1:25" x14ac:dyDescent="0.25">
      <c r="A840" s="52">
        <v>2008</v>
      </c>
      <c r="B840" s="52" t="s">
        <v>99</v>
      </c>
      <c r="C840" s="52" t="s">
        <v>111</v>
      </c>
      <c r="D840" s="52">
        <v>24241</v>
      </c>
      <c r="E840" s="52">
        <v>31305</v>
      </c>
      <c r="F840" s="52">
        <v>27</v>
      </c>
      <c r="G840" s="52" t="s">
        <v>120</v>
      </c>
      <c r="H840" s="52">
        <v>3304666.4390999996</v>
      </c>
      <c r="I840" s="52" t="s">
        <v>91</v>
      </c>
      <c r="J840" s="52" t="s">
        <v>71</v>
      </c>
      <c r="K840" s="52">
        <v>0.13800000000000001</v>
      </c>
      <c r="L840" s="52">
        <v>1</v>
      </c>
      <c r="M840" s="52">
        <v>1</v>
      </c>
      <c r="N840" s="52"/>
      <c r="O840" s="52">
        <v>0</v>
      </c>
      <c r="P840" s="52">
        <v>0</v>
      </c>
      <c r="Q840" s="52">
        <v>21</v>
      </c>
      <c r="R840" s="52"/>
      <c r="S840" s="52">
        <v>0</v>
      </c>
      <c r="T840" s="52">
        <v>0</v>
      </c>
      <c r="U840" s="52">
        <v>310</v>
      </c>
      <c r="V840" s="52">
        <f t="shared" si="29"/>
        <v>456043.96859579999</v>
      </c>
      <c r="W840" s="52">
        <f t="shared" si="28"/>
        <v>456043.96859579999</v>
      </c>
      <c r="X840" s="52">
        <v>0</v>
      </c>
      <c r="Y840" s="52">
        <v>0</v>
      </c>
    </row>
    <row r="841" spans="1:25" x14ac:dyDescent="0.25">
      <c r="A841" s="52">
        <v>2008</v>
      </c>
      <c r="B841" s="52" t="s">
        <v>99</v>
      </c>
      <c r="C841" s="52" t="s">
        <v>111</v>
      </c>
      <c r="D841" s="52">
        <v>24241</v>
      </c>
      <c r="E841" s="52">
        <v>31305</v>
      </c>
      <c r="F841" s="52">
        <v>27</v>
      </c>
      <c r="G841" s="52" t="s">
        <v>120</v>
      </c>
      <c r="H841" s="52">
        <v>3372</v>
      </c>
      <c r="I841" s="52" t="s">
        <v>91</v>
      </c>
      <c r="J841" s="52" t="s">
        <v>71</v>
      </c>
      <c r="K841" s="52">
        <v>0.13800000000000001</v>
      </c>
      <c r="L841" s="52">
        <v>1</v>
      </c>
      <c r="M841" s="52">
        <v>1</v>
      </c>
      <c r="N841" s="52"/>
      <c r="O841" s="52">
        <v>0</v>
      </c>
      <c r="P841" s="52">
        <v>0</v>
      </c>
      <c r="Q841" s="52">
        <v>21</v>
      </c>
      <c r="R841" s="52"/>
      <c r="S841" s="52">
        <v>0</v>
      </c>
      <c r="T841" s="52">
        <v>0</v>
      </c>
      <c r="U841" s="52">
        <v>310</v>
      </c>
      <c r="V841" s="52">
        <f t="shared" si="29"/>
        <v>465.33600000000001</v>
      </c>
      <c r="W841" s="52">
        <f t="shared" si="28"/>
        <v>465.33600000000001</v>
      </c>
      <c r="X841" s="52">
        <v>0</v>
      </c>
      <c r="Y841" s="52">
        <v>0</v>
      </c>
    </row>
    <row r="842" spans="1:25" x14ac:dyDescent="0.25">
      <c r="A842" s="52">
        <v>2008</v>
      </c>
      <c r="B842" s="52" t="s">
        <v>99</v>
      </c>
      <c r="C842" s="52" t="s">
        <v>111</v>
      </c>
      <c r="D842" s="52">
        <v>24242</v>
      </c>
      <c r="E842" s="52">
        <v>31305</v>
      </c>
      <c r="F842" s="52">
        <v>27</v>
      </c>
      <c r="G842" s="52" t="s">
        <v>120</v>
      </c>
      <c r="H842" s="52">
        <v>132</v>
      </c>
      <c r="I842" s="52" t="s">
        <v>91</v>
      </c>
      <c r="J842" s="52" t="s">
        <v>71</v>
      </c>
      <c r="K842" s="52">
        <v>0.13800000000000001</v>
      </c>
      <c r="L842" s="52">
        <v>1</v>
      </c>
      <c r="M842" s="52">
        <v>1</v>
      </c>
      <c r="N842" s="52"/>
      <c r="O842" s="52">
        <v>0</v>
      </c>
      <c r="P842" s="52">
        <v>0</v>
      </c>
      <c r="Q842" s="52">
        <v>21</v>
      </c>
      <c r="R842" s="52"/>
      <c r="S842" s="52">
        <v>0</v>
      </c>
      <c r="T842" s="52">
        <v>0</v>
      </c>
      <c r="U842" s="52">
        <v>310</v>
      </c>
      <c r="V842" s="52">
        <f t="shared" si="29"/>
        <v>18.216000000000001</v>
      </c>
      <c r="W842" s="52">
        <f t="shared" si="28"/>
        <v>18.216000000000001</v>
      </c>
      <c r="X842" s="52">
        <v>0</v>
      </c>
      <c r="Y842" s="52">
        <v>0</v>
      </c>
    </row>
    <row r="843" spans="1:25" x14ac:dyDescent="0.25">
      <c r="A843" s="52">
        <v>2008</v>
      </c>
      <c r="B843" s="52" t="s">
        <v>99</v>
      </c>
      <c r="C843" s="52" t="s">
        <v>111</v>
      </c>
      <c r="D843" s="52">
        <v>24242</v>
      </c>
      <c r="E843" s="52">
        <v>31305</v>
      </c>
      <c r="F843" s="52">
        <v>27</v>
      </c>
      <c r="G843" s="52" t="s">
        <v>120</v>
      </c>
      <c r="H843" s="52">
        <v>6</v>
      </c>
      <c r="I843" s="52" t="s">
        <v>91</v>
      </c>
      <c r="J843" s="52" t="s">
        <v>71</v>
      </c>
      <c r="K843" s="52">
        <v>0.13800000000000001</v>
      </c>
      <c r="L843" s="52">
        <v>1</v>
      </c>
      <c r="M843" s="52">
        <v>1</v>
      </c>
      <c r="N843" s="52"/>
      <c r="O843" s="52">
        <v>0</v>
      </c>
      <c r="P843" s="52">
        <v>0</v>
      </c>
      <c r="Q843" s="52">
        <v>21</v>
      </c>
      <c r="R843" s="52"/>
      <c r="S843" s="52">
        <v>0</v>
      </c>
      <c r="T843" s="52">
        <v>0</v>
      </c>
      <c r="U843" s="52">
        <v>310</v>
      </c>
      <c r="V843" s="52">
        <f t="shared" si="29"/>
        <v>0.82800000000000007</v>
      </c>
      <c r="W843" s="52">
        <f t="shared" si="28"/>
        <v>0.82800000000000007</v>
      </c>
      <c r="X843" s="52">
        <v>0</v>
      </c>
      <c r="Y843" s="52">
        <v>0</v>
      </c>
    </row>
    <row r="844" spans="1:25" x14ac:dyDescent="0.25">
      <c r="A844" s="52">
        <v>2008</v>
      </c>
      <c r="B844" s="52" t="s">
        <v>99</v>
      </c>
      <c r="C844" s="52" t="s">
        <v>111</v>
      </c>
      <c r="D844" s="52">
        <v>24243</v>
      </c>
      <c r="E844" s="52">
        <v>31305</v>
      </c>
      <c r="F844" s="52">
        <v>27</v>
      </c>
      <c r="G844" s="52" t="s">
        <v>120</v>
      </c>
      <c r="H844" s="52">
        <v>18930</v>
      </c>
      <c r="I844" s="52" t="s">
        <v>91</v>
      </c>
      <c r="J844" s="52" t="s">
        <v>71</v>
      </c>
      <c r="K844" s="52">
        <v>0.13800000000000001</v>
      </c>
      <c r="L844" s="52">
        <v>1</v>
      </c>
      <c r="M844" s="52">
        <v>1</v>
      </c>
      <c r="N844" s="52"/>
      <c r="O844" s="52">
        <v>0</v>
      </c>
      <c r="P844" s="52">
        <v>0</v>
      </c>
      <c r="Q844" s="52">
        <v>21</v>
      </c>
      <c r="R844" s="52"/>
      <c r="S844" s="52">
        <v>0</v>
      </c>
      <c r="T844" s="52">
        <v>0</v>
      </c>
      <c r="U844" s="52">
        <v>310</v>
      </c>
      <c r="V844" s="52">
        <f t="shared" si="29"/>
        <v>2612.34</v>
      </c>
      <c r="W844" s="52">
        <f t="shared" ref="W844:W875" si="30">(V844-((O844*H844*P844*Q844)+(S844*H844*T844*U844)))/M844</f>
        <v>2612.34</v>
      </c>
      <c r="X844" s="52">
        <v>0</v>
      </c>
      <c r="Y844" s="52">
        <v>0</v>
      </c>
    </row>
    <row r="845" spans="1:25" x14ac:dyDescent="0.25">
      <c r="A845" s="52">
        <v>2008</v>
      </c>
      <c r="B845" s="52" t="s">
        <v>99</v>
      </c>
      <c r="C845" s="52" t="s">
        <v>111</v>
      </c>
      <c r="D845" s="52">
        <v>24243</v>
      </c>
      <c r="E845" s="52">
        <v>31305</v>
      </c>
      <c r="F845" s="52">
        <v>27</v>
      </c>
      <c r="G845" s="52" t="s">
        <v>120</v>
      </c>
      <c r="H845" s="52">
        <v>13214</v>
      </c>
      <c r="I845" s="52" t="s">
        <v>91</v>
      </c>
      <c r="J845" s="52" t="s">
        <v>71</v>
      </c>
      <c r="K845" s="52">
        <v>0.13800000000000001</v>
      </c>
      <c r="L845" s="52">
        <v>1</v>
      </c>
      <c r="M845" s="52">
        <v>1</v>
      </c>
      <c r="N845" s="52"/>
      <c r="O845" s="52">
        <v>0</v>
      </c>
      <c r="P845" s="52">
        <v>0</v>
      </c>
      <c r="Q845" s="52">
        <v>21</v>
      </c>
      <c r="R845" s="52"/>
      <c r="S845" s="52">
        <v>0</v>
      </c>
      <c r="T845" s="52">
        <v>0</v>
      </c>
      <c r="U845" s="52">
        <v>310</v>
      </c>
      <c r="V845" s="52">
        <f t="shared" si="29"/>
        <v>1823.5320000000002</v>
      </c>
      <c r="W845" s="52">
        <f t="shared" si="30"/>
        <v>1823.5320000000002</v>
      </c>
      <c r="X845" s="52">
        <v>0</v>
      </c>
      <c r="Y845" s="52">
        <v>0</v>
      </c>
    </row>
    <row r="846" spans="1:25" x14ac:dyDescent="0.25">
      <c r="A846" s="52">
        <v>2008</v>
      </c>
      <c r="B846" s="52" t="s">
        <v>99</v>
      </c>
      <c r="C846" s="52" t="s">
        <v>111</v>
      </c>
      <c r="D846" s="52">
        <v>24243</v>
      </c>
      <c r="E846" s="52">
        <v>31305</v>
      </c>
      <c r="F846" s="52">
        <v>27</v>
      </c>
      <c r="G846" s="52" t="s">
        <v>120</v>
      </c>
      <c r="H846" s="52">
        <v>43</v>
      </c>
      <c r="I846" s="52" t="s">
        <v>91</v>
      </c>
      <c r="J846" s="52" t="s">
        <v>71</v>
      </c>
      <c r="K846" s="52">
        <v>0.13800000000000001</v>
      </c>
      <c r="L846" s="52">
        <v>1</v>
      </c>
      <c r="M846" s="52">
        <v>1</v>
      </c>
      <c r="N846" s="52"/>
      <c r="O846" s="52">
        <v>0</v>
      </c>
      <c r="P846" s="52">
        <v>0</v>
      </c>
      <c r="Q846" s="52">
        <v>21</v>
      </c>
      <c r="R846" s="52"/>
      <c r="S846" s="52">
        <v>0</v>
      </c>
      <c r="T846" s="52">
        <v>0</v>
      </c>
      <c r="U846" s="52">
        <v>310</v>
      </c>
      <c r="V846" s="52">
        <f t="shared" si="29"/>
        <v>5.9340000000000002</v>
      </c>
      <c r="W846" s="52">
        <f t="shared" si="30"/>
        <v>5.9340000000000002</v>
      </c>
      <c r="X846" s="52">
        <v>0</v>
      </c>
      <c r="Y846" s="52">
        <v>0</v>
      </c>
    </row>
    <row r="847" spans="1:25" x14ac:dyDescent="0.25">
      <c r="A847" s="52">
        <v>2008</v>
      </c>
      <c r="B847" s="52" t="s">
        <v>99</v>
      </c>
      <c r="C847" s="52" t="s">
        <v>111</v>
      </c>
      <c r="D847" s="52">
        <v>24243</v>
      </c>
      <c r="E847" s="52">
        <v>31305</v>
      </c>
      <c r="F847" s="52">
        <v>27</v>
      </c>
      <c r="G847" s="52" t="s">
        <v>120</v>
      </c>
      <c r="H847" s="52">
        <v>106880.32000000001</v>
      </c>
      <c r="I847" s="52" t="s">
        <v>91</v>
      </c>
      <c r="J847" s="52" t="s">
        <v>71</v>
      </c>
      <c r="K847" s="52">
        <v>0.13800000000000001</v>
      </c>
      <c r="L847" s="52">
        <v>1</v>
      </c>
      <c r="M847" s="52">
        <v>1</v>
      </c>
      <c r="N847" s="52"/>
      <c r="O847" s="52">
        <v>0</v>
      </c>
      <c r="P847" s="52">
        <v>0</v>
      </c>
      <c r="Q847" s="52">
        <v>21</v>
      </c>
      <c r="R847" s="52"/>
      <c r="S847" s="52">
        <v>0</v>
      </c>
      <c r="T847" s="52">
        <v>0</v>
      </c>
      <c r="U847" s="52">
        <v>310</v>
      </c>
      <c r="V847" s="52">
        <f t="shared" si="29"/>
        <v>14749.484160000002</v>
      </c>
      <c r="W847" s="52">
        <f t="shared" si="30"/>
        <v>14749.484160000002</v>
      </c>
      <c r="X847" s="52">
        <v>0</v>
      </c>
      <c r="Y847" s="52">
        <v>0</v>
      </c>
    </row>
    <row r="848" spans="1:25" x14ac:dyDescent="0.25">
      <c r="A848" s="52">
        <v>2008</v>
      </c>
      <c r="B848" s="52" t="s">
        <v>99</v>
      </c>
      <c r="C848" s="52" t="s">
        <v>111</v>
      </c>
      <c r="D848" s="52">
        <v>24243</v>
      </c>
      <c r="E848" s="52">
        <v>31305</v>
      </c>
      <c r="F848" s="52">
        <v>27</v>
      </c>
      <c r="G848" s="52" t="s">
        <v>120</v>
      </c>
      <c r="H848" s="52">
        <v>177337.15760000001</v>
      </c>
      <c r="I848" s="52" t="s">
        <v>91</v>
      </c>
      <c r="J848" s="52" t="s">
        <v>71</v>
      </c>
      <c r="K848" s="52">
        <v>0.13800000000000001</v>
      </c>
      <c r="L848" s="52">
        <v>1</v>
      </c>
      <c r="M848" s="52">
        <v>1</v>
      </c>
      <c r="N848" s="52"/>
      <c r="O848" s="52">
        <v>0</v>
      </c>
      <c r="P848" s="52">
        <v>0</v>
      </c>
      <c r="Q848" s="52">
        <v>21</v>
      </c>
      <c r="R848" s="52"/>
      <c r="S848" s="52">
        <v>0</v>
      </c>
      <c r="T848" s="52">
        <v>0</v>
      </c>
      <c r="U848" s="52">
        <v>310</v>
      </c>
      <c r="V848" s="52">
        <f t="shared" si="29"/>
        <v>24472.527748800003</v>
      </c>
      <c r="W848" s="52">
        <f t="shared" si="30"/>
        <v>24472.527748800003</v>
      </c>
      <c r="X848" s="52">
        <v>0</v>
      </c>
      <c r="Y848" s="52">
        <v>0</v>
      </c>
    </row>
    <row r="849" spans="1:25" x14ac:dyDescent="0.25">
      <c r="A849" s="52">
        <v>2008</v>
      </c>
      <c r="B849" s="52" t="s">
        <v>99</v>
      </c>
      <c r="C849" s="52" t="s">
        <v>111</v>
      </c>
      <c r="D849" s="52">
        <v>24243</v>
      </c>
      <c r="E849" s="52">
        <v>31305</v>
      </c>
      <c r="F849" s="52">
        <v>27</v>
      </c>
      <c r="G849" s="52" t="s">
        <v>120</v>
      </c>
      <c r="H849" s="52">
        <v>1660.2729999999999</v>
      </c>
      <c r="I849" s="52" t="s">
        <v>91</v>
      </c>
      <c r="J849" s="52" t="s">
        <v>71</v>
      </c>
      <c r="K849" s="52">
        <v>0.13800000000000001</v>
      </c>
      <c r="L849" s="52">
        <v>1</v>
      </c>
      <c r="M849" s="52">
        <v>1</v>
      </c>
      <c r="N849" s="52"/>
      <c r="O849" s="52">
        <v>0</v>
      </c>
      <c r="P849" s="52">
        <v>0</v>
      </c>
      <c r="Q849" s="52">
        <v>21</v>
      </c>
      <c r="R849" s="52"/>
      <c r="S849" s="52">
        <v>0</v>
      </c>
      <c r="T849" s="52">
        <v>0</v>
      </c>
      <c r="U849" s="52">
        <v>310</v>
      </c>
      <c r="V849" s="52">
        <f t="shared" si="29"/>
        <v>229.11767399999999</v>
      </c>
      <c r="W849" s="52">
        <f t="shared" si="30"/>
        <v>229.11767399999999</v>
      </c>
      <c r="X849" s="52">
        <v>0</v>
      </c>
      <c r="Y849" s="52">
        <v>0</v>
      </c>
    </row>
    <row r="850" spans="1:25" x14ac:dyDescent="0.25">
      <c r="A850" s="52">
        <v>2008</v>
      </c>
      <c r="B850" s="52" t="s">
        <v>99</v>
      </c>
      <c r="C850" s="52" t="s">
        <v>111</v>
      </c>
      <c r="D850" s="52">
        <v>24243</v>
      </c>
      <c r="E850" s="52">
        <v>31305</v>
      </c>
      <c r="F850" s="52">
        <v>27</v>
      </c>
      <c r="G850" s="52" t="s">
        <v>120</v>
      </c>
      <c r="H850" s="52">
        <v>385</v>
      </c>
      <c r="I850" s="52" t="s">
        <v>91</v>
      </c>
      <c r="J850" s="52" t="s">
        <v>71</v>
      </c>
      <c r="K850" s="52">
        <v>0.13800000000000001</v>
      </c>
      <c r="L850" s="52">
        <v>1</v>
      </c>
      <c r="M850" s="52">
        <v>1</v>
      </c>
      <c r="N850" s="52"/>
      <c r="O850" s="52">
        <v>0</v>
      </c>
      <c r="P850" s="52">
        <v>0</v>
      </c>
      <c r="Q850" s="52">
        <v>21</v>
      </c>
      <c r="R850" s="52"/>
      <c r="S850" s="52">
        <v>0</v>
      </c>
      <c r="T850" s="52">
        <v>0</v>
      </c>
      <c r="U850" s="52">
        <v>310</v>
      </c>
      <c r="V850" s="52">
        <f t="shared" si="29"/>
        <v>53.13</v>
      </c>
      <c r="W850" s="52">
        <f t="shared" si="30"/>
        <v>53.13</v>
      </c>
      <c r="X850" s="52">
        <v>0</v>
      </c>
      <c r="Y850" s="52">
        <v>0</v>
      </c>
    </row>
    <row r="851" spans="1:25" x14ac:dyDescent="0.25">
      <c r="A851" s="52">
        <v>2008</v>
      </c>
      <c r="B851" s="52" t="s">
        <v>99</v>
      </c>
      <c r="C851" s="52" t="s">
        <v>111</v>
      </c>
      <c r="D851" s="52">
        <v>24243</v>
      </c>
      <c r="E851" s="52">
        <v>31305</v>
      </c>
      <c r="F851" s="52">
        <v>27</v>
      </c>
      <c r="G851" s="52" t="s">
        <v>120</v>
      </c>
      <c r="H851" s="52">
        <v>5475</v>
      </c>
      <c r="I851" s="52" t="s">
        <v>91</v>
      </c>
      <c r="J851" s="52" t="s">
        <v>71</v>
      </c>
      <c r="K851" s="52">
        <v>0.13800000000000001</v>
      </c>
      <c r="L851" s="52">
        <v>1</v>
      </c>
      <c r="M851" s="52">
        <v>1</v>
      </c>
      <c r="N851" s="52"/>
      <c r="O851" s="52">
        <v>0</v>
      </c>
      <c r="P851" s="52">
        <v>0</v>
      </c>
      <c r="Q851" s="52">
        <v>21</v>
      </c>
      <c r="R851" s="52"/>
      <c r="S851" s="52">
        <v>0</v>
      </c>
      <c r="T851" s="52">
        <v>0</v>
      </c>
      <c r="U851" s="52">
        <v>310</v>
      </c>
      <c r="V851" s="52">
        <f t="shared" si="29"/>
        <v>755.55000000000007</v>
      </c>
      <c r="W851" s="52">
        <f t="shared" si="30"/>
        <v>755.55000000000007</v>
      </c>
      <c r="X851" s="52">
        <v>0</v>
      </c>
      <c r="Y851" s="52">
        <v>0</v>
      </c>
    </row>
    <row r="852" spans="1:25" x14ac:dyDescent="0.25">
      <c r="A852" s="52">
        <v>2008</v>
      </c>
      <c r="B852" s="52" t="s">
        <v>99</v>
      </c>
      <c r="C852" s="52" t="s">
        <v>111</v>
      </c>
      <c r="D852" s="52">
        <v>24243</v>
      </c>
      <c r="E852" s="52">
        <v>31305</v>
      </c>
      <c r="F852" s="52">
        <v>27</v>
      </c>
      <c r="G852" s="52" t="s">
        <v>120</v>
      </c>
      <c r="H852" s="52">
        <v>9242</v>
      </c>
      <c r="I852" s="52" t="s">
        <v>91</v>
      </c>
      <c r="J852" s="52" t="s">
        <v>71</v>
      </c>
      <c r="K852" s="52">
        <v>0.13800000000000001</v>
      </c>
      <c r="L852" s="52">
        <v>1</v>
      </c>
      <c r="M852" s="52">
        <v>1</v>
      </c>
      <c r="N852" s="52"/>
      <c r="O852" s="52">
        <v>0</v>
      </c>
      <c r="P852" s="52">
        <v>0</v>
      </c>
      <c r="Q852" s="52">
        <v>21</v>
      </c>
      <c r="R852" s="52"/>
      <c r="S852" s="52">
        <v>0</v>
      </c>
      <c r="T852" s="52">
        <v>0</v>
      </c>
      <c r="U852" s="52">
        <v>310</v>
      </c>
      <c r="V852" s="52">
        <f t="shared" si="29"/>
        <v>1275.3960000000002</v>
      </c>
      <c r="W852" s="52">
        <f t="shared" si="30"/>
        <v>1275.3960000000002</v>
      </c>
      <c r="X852" s="52">
        <v>0</v>
      </c>
      <c r="Y852" s="52">
        <v>0</v>
      </c>
    </row>
    <row r="853" spans="1:25" x14ac:dyDescent="0.25">
      <c r="A853" s="52">
        <v>2008</v>
      </c>
      <c r="B853" s="52" t="s">
        <v>99</v>
      </c>
      <c r="C853" s="52" t="s">
        <v>111</v>
      </c>
      <c r="D853" s="52">
        <v>24243</v>
      </c>
      <c r="E853" s="52">
        <v>31305</v>
      </c>
      <c r="F853" s="52">
        <v>27</v>
      </c>
      <c r="G853" s="52" t="s">
        <v>120</v>
      </c>
      <c r="H853" s="52">
        <v>1507</v>
      </c>
      <c r="I853" s="52" t="s">
        <v>91</v>
      </c>
      <c r="J853" s="52" t="s">
        <v>71</v>
      </c>
      <c r="K853" s="52">
        <v>0.13800000000000001</v>
      </c>
      <c r="L853" s="52">
        <v>1</v>
      </c>
      <c r="M853" s="52">
        <v>1</v>
      </c>
      <c r="N853" s="52"/>
      <c r="O853" s="52">
        <v>0</v>
      </c>
      <c r="P853" s="52">
        <v>0</v>
      </c>
      <c r="Q853" s="52">
        <v>21</v>
      </c>
      <c r="R853" s="52"/>
      <c r="S853" s="52">
        <v>0</v>
      </c>
      <c r="T853" s="52">
        <v>0</v>
      </c>
      <c r="U853" s="52">
        <v>310</v>
      </c>
      <c r="V853" s="52">
        <f t="shared" si="29"/>
        <v>207.96600000000001</v>
      </c>
      <c r="W853" s="52">
        <f t="shared" si="30"/>
        <v>207.96600000000001</v>
      </c>
      <c r="X853" s="52">
        <v>0</v>
      </c>
      <c r="Y853" s="52">
        <v>0</v>
      </c>
    </row>
    <row r="854" spans="1:25" x14ac:dyDescent="0.25">
      <c r="A854" s="52">
        <v>2008</v>
      </c>
      <c r="B854" s="52" t="s">
        <v>99</v>
      </c>
      <c r="C854" s="52" t="s">
        <v>111</v>
      </c>
      <c r="D854" s="52">
        <v>24243</v>
      </c>
      <c r="E854" s="52">
        <v>31305</v>
      </c>
      <c r="F854" s="52">
        <v>27</v>
      </c>
      <c r="G854" s="52" t="s">
        <v>120</v>
      </c>
      <c r="H854" s="52">
        <v>531</v>
      </c>
      <c r="I854" s="52" t="s">
        <v>91</v>
      </c>
      <c r="J854" s="52" t="s">
        <v>71</v>
      </c>
      <c r="K854" s="52">
        <v>0.13800000000000001</v>
      </c>
      <c r="L854" s="52">
        <v>1</v>
      </c>
      <c r="M854" s="52">
        <v>1</v>
      </c>
      <c r="N854" s="52"/>
      <c r="O854" s="52">
        <v>0</v>
      </c>
      <c r="P854" s="52">
        <v>0</v>
      </c>
      <c r="Q854" s="52">
        <v>21</v>
      </c>
      <c r="R854" s="52"/>
      <c r="S854" s="52">
        <v>0</v>
      </c>
      <c r="T854" s="52">
        <v>0</v>
      </c>
      <c r="U854" s="52">
        <v>310</v>
      </c>
      <c r="V854" s="52">
        <f t="shared" si="29"/>
        <v>73.278000000000006</v>
      </c>
      <c r="W854" s="52">
        <f t="shared" si="30"/>
        <v>73.278000000000006</v>
      </c>
      <c r="X854" s="52">
        <v>0</v>
      </c>
      <c r="Y854" s="52">
        <v>0</v>
      </c>
    </row>
    <row r="855" spans="1:25" x14ac:dyDescent="0.25">
      <c r="A855" s="52">
        <v>2008</v>
      </c>
      <c r="B855" s="52" t="s">
        <v>99</v>
      </c>
      <c r="C855" s="52" t="s">
        <v>111</v>
      </c>
      <c r="D855" s="52">
        <v>24243</v>
      </c>
      <c r="E855" s="52">
        <v>31305</v>
      </c>
      <c r="F855" s="52">
        <v>27</v>
      </c>
      <c r="G855" s="52" t="s">
        <v>120</v>
      </c>
      <c r="H855" s="52">
        <v>1987</v>
      </c>
      <c r="I855" s="52" t="s">
        <v>91</v>
      </c>
      <c r="J855" s="52" t="s">
        <v>71</v>
      </c>
      <c r="K855" s="52">
        <v>0.13800000000000001</v>
      </c>
      <c r="L855" s="52">
        <v>1</v>
      </c>
      <c r="M855" s="52">
        <v>1</v>
      </c>
      <c r="N855" s="52"/>
      <c r="O855" s="52">
        <v>0</v>
      </c>
      <c r="P855" s="52">
        <v>0</v>
      </c>
      <c r="Q855" s="52">
        <v>21</v>
      </c>
      <c r="R855" s="52"/>
      <c r="S855" s="52">
        <v>0</v>
      </c>
      <c r="T855" s="52">
        <v>0</v>
      </c>
      <c r="U855" s="52">
        <v>310</v>
      </c>
      <c r="V855" s="52">
        <f t="shared" si="29"/>
        <v>274.20600000000002</v>
      </c>
      <c r="W855" s="52">
        <f t="shared" si="30"/>
        <v>274.20600000000002</v>
      </c>
      <c r="X855" s="52">
        <v>0</v>
      </c>
      <c r="Y855" s="52">
        <v>0</v>
      </c>
    </row>
    <row r="856" spans="1:25" x14ac:dyDescent="0.25">
      <c r="A856" s="52">
        <v>2008</v>
      </c>
      <c r="B856" s="52" t="s">
        <v>99</v>
      </c>
      <c r="C856" s="52" t="s">
        <v>111</v>
      </c>
      <c r="D856" s="52">
        <v>24243</v>
      </c>
      <c r="E856" s="52">
        <v>31305</v>
      </c>
      <c r="F856" s="52">
        <v>27</v>
      </c>
      <c r="G856" s="52" t="s">
        <v>120</v>
      </c>
      <c r="H856" s="52">
        <v>237.31650000000002</v>
      </c>
      <c r="I856" s="52" t="s">
        <v>91</v>
      </c>
      <c r="J856" s="52" t="s">
        <v>71</v>
      </c>
      <c r="K856" s="52">
        <v>0.13800000000000001</v>
      </c>
      <c r="L856" s="52">
        <v>1</v>
      </c>
      <c r="M856" s="52">
        <v>1</v>
      </c>
      <c r="N856" s="52"/>
      <c r="O856" s="52">
        <v>0</v>
      </c>
      <c r="P856" s="52">
        <v>0</v>
      </c>
      <c r="Q856" s="52">
        <v>21</v>
      </c>
      <c r="R856" s="52"/>
      <c r="S856" s="52">
        <v>0</v>
      </c>
      <c r="T856" s="52">
        <v>0</v>
      </c>
      <c r="U856" s="52">
        <v>310</v>
      </c>
      <c r="V856" s="52">
        <f t="shared" si="29"/>
        <v>32.749677000000005</v>
      </c>
      <c r="W856" s="52">
        <f t="shared" si="30"/>
        <v>32.749677000000005</v>
      </c>
      <c r="X856" s="52">
        <v>0</v>
      </c>
      <c r="Y856" s="52">
        <v>0</v>
      </c>
    </row>
    <row r="857" spans="1:25" x14ac:dyDescent="0.25">
      <c r="A857" s="52">
        <v>2008</v>
      </c>
      <c r="B857" s="52" t="s">
        <v>99</v>
      </c>
      <c r="C857" s="52" t="s">
        <v>111</v>
      </c>
      <c r="D857" s="52">
        <v>24243</v>
      </c>
      <c r="E857" s="52">
        <v>31305</v>
      </c>
      <c r="F857" s="52">
        <v>27</v>
      </c>
      <c r="G857" s="52" t="s">
        <v>120</v>
      </c>
      <c r="H857" s="52">
        <v>211652</v>
      </c>
      <c r="I857" s="52" t="s">
        <v>91</v>
      </c>
      <c r="J857" s="52" t="s">
        <v>71</v>
      </c>
      <c r="K857" s="52">
        <v>0.13800000000000001</v>
      </c>
      <c r="L857" s="52">
        <v>1</v>
      </c>
      <c r="M857" s="52">
        <v>1</v>
      </c>
      <c r="N857" s="52"/>
      <c r="O857" s="52">
        <v>0</v>
      </c>
      <c r="P857" s="52">
        <v>0</v>
      </c>
      <c r="Q857" s="52">
        <v>21</v>
      </c>
      <c r="R857" s="52"/>
      <c r="S857" s="52">
        <v>0</v>
      </c>
      <c r="T857" s="52">
        <v>0</v>
      </c>
      <c r="U857" s="52">
        <v>310</v>
      </c>
      <c r="V857" s="52">
        <f t="shared" si="29"/>
        <v>29207.976000000002</v>
      </c>
      <c r="W857" s="52">
        <f t="shared" si="30"/>
        <v>29207.976000000002</v>
      </c>
      <c r="X857" s="52">
        <v>0</v>
      </c>
      <c r="Y857" s="52">
        <v>0</v>
      </c>
    </row>
    <row r="858" spans="1:25" x14ac:dyDescent="0.25">
      <c r="A858" s="52">
        <v>2008</v>
      </c>
      <c r="B858" s="52" t="s">
        <v>99</v>
      </c>
      <c r="C858" s="52" t="s">
        <v>111</v>
      </c>
      <c r="D858" s="52">
        <v>24243</v>
      </c>
      <c r="E858" s="52">
        <v>31305</v>
      </c>
      <c r="F858" s="52">
        <v>27</v>
      </c>
      <c r="G858" s="52" t="s">
        <v>120</v>
      </c>
      <c r="H858" s="52">
        <v>10309</v>
      </c>
      <c r="I858" s="52" t="s">
        <v>91</v>
      </c>
      <c r="J858" s="52" t="s">
        <v>71</v>
      </c>
      <c r="K858" s="52">
        <v>0.13800000000000001</v>
      </c>
      <c r="L858" s="52">
        <v>1</v>
      </c>
      <c r="M858" s="52">
        <v>1</v>
      </c>
      <c r="N858" s="52"/>
      <c r="O858" s="52">
        <v>0</v>
      </c>
      <c r="P858" s="52">
        <v>0</v>
      </c>
      <c r="Q858" s="52">
        <v>21</v>
      </c>
      <c r="R858" s="52"/>
      <c r="S858" s="52">
        <v>0</v>
      </c>
      <c r="T858" s="52">
        <v>0</v>
      </c>
      <c r="U858" s="52">
        <v>310</v>
      </c>
      <c r="V858" s="52">
        <f t="shared" si="29"/>
        <v>1422.6420000000001</v>
      </c>
      <c r="W858" s="52">
        <f t="shared" si="30"/>
        <v>1422.6420000000001</v>
      </c>
      <c r="X858" s="52">
        <v>0</v>
      </c>
      <c r="Y858" s="52">
        <v>0</v>
      </c>
    </row>
    <row r="859" spans="1:25" x14ac:dyDescent="0.25">
      <c r="A859" s="52">
        <v>2008</v>
      </c>
      <c r="B859" s="52" t="s">
        <v>99</v>
      </c>
      <c r="C859" s="52" t="s">
        <v>111</v>
      </c>
      <c r="D859" s="52">
        <v>24243</v>
      </c>
      <c r="E859" s="52">
        <v>31305</v>
      </c>
      <c r="F859" s="52">
        <v>27</v>
      </c>
      <c r="G859" s="52" t="s">
        <v>120</v>
      </c>
      <c r="H859" s="52">
        <v>11919</v>
      </c>
      <c r="I859" s="52" t="s">
        <v>91</v>
      </c>
      <c r="J859" s="52" t="s">
        <v>71</v>
      </c>
      <c r="K859" s="52">
        <v>0.13800000000000001</v>
      </c>
      <c r="L859" s="52">
        <v>1</v>
      </c>
      <c r="M859" s="52">
        <v>1</v>
      </c>
      <c r="N859" s="52"/>
      <c r="O859" s="52">
        <v>0</v>
      </c>
      <c r="P859" s="52">
        <v>0</v>
      </c>
      <c r="Q859" s="52">
        <v>21</v>
      </c>
      <c r="R859" s="52"/>
      <c r="S859" s="52">
        <v>0</v>
      </c>
      <c r="T859" s="52">
        <v>0</v>
      </c>
      <c r="U859" s="52">
        <v>310</v>
      </c>
      <c r="V859" s="52">
        <f t="shared" si="29"/>
        <v>1644.8220000000001</v>
      </c>
      <c r="W859" s="52">
        <f t="shared" si="30"/>
        <v>1644.8220000000001</v>
      </c>
      <c r="X859" s="52">
        <v>0</v>
      </c>
      <c r="Y859" s="52">
        <v>0</v>
      </c>
    </row>
    <row r="860" spans="1:25" x14ac:dyDescent="0.25">
      <c r="A860" s="52">
        <v>2008</v>
      </c>
      <c r="B860" s="52" t="s">
        <v>99</v>
      </c>
      <c r="C860" s="52" t="s">
        <v>111</v>
      </c>
      <c r="D860" s="52">
        <v>24243</v>
      </c>
      <c r="E860" s="52">
        <v>31305</v>
      </c>
      <c r="F860" s="52">
        <v>27</v>
      </c>
      <c r="G860" s="52" t="s">
        <v>120</v>
      </c>
      <c r="H860" s="52">
        <v>7082</v>
      </c>
      <c r="I860" s="52" t="s">
        <v>91</v>
      </c>
      <c r="J860" s="52" t="s">
        <v>71</v>
      </c>
      <c r="K860" s="52">
        <v>0.13800000000000001</v>
      </c>
      <c r="L860" s="52">
        <v>1</v>
      </c>
      <c r="M860" s="52">
        <v>1</v>
      </c>
      <c r="N860" s="52"/>
      <c r="O860" s="52">
        <v>0</v>
      </c>
      <c r="P860" s="52">
        <v>0</v>
      </c>
      <c r="Q860" s="52">
        <v>21</v>
      </c>
      <c r="R860" s="52"/>
      <c r="S860" s="52">
        <v>0</v>
      </c>
      <c r="T860" s="52">
        <v>0</v>
      </c>
      <c r="U860" s="52">
        <v>310</v>
      </c>
      <c r="V860" s="52">
        <f t="shared" si="29"/>
        <v>977.31600000000003</v>
      </c>
      <c r="W860" s="52">
        <f t="shared" si="30"/>
        <v>977.31600000000003</v>
      </c>
      <c r="X860" s="52">
        <v>0</v>
      </c>
      <c r="Y860" s="52">
        <v>0</v>
      </c>
    </row>
    <row r="861" spans="1:25" x14ac:dyDescent="0.25">
      <c r="A861" s="52">
        <v>2008</v>
      </c>
      <c r="B861" s="52" t="s">
        <v>99</v>
      </c>
      <c r="C861" s="52" t="s">
        <v>111</v>
      </c>
      <c r="D861" s="52">
        <v>24243</v>
      </c>
      <c r="E861" s="52">
        <v>31305</v>
      </c>
      <c r="F861" s="52">
        <v>27</v>
      </c>
      <c r="G861" s="52" t="s">
        <v>120</v>
      </c>
      <c r="H861" s="52">
        <v>5150485</v>
      </c>
      <c r="I861" s="52" t="s">
        <v>91</v>
      </c>
      <c r="J861" s="52" t="s">
        <v>71</v>
      </c>
      <c r="K861" s="52">
        <v>0.13800000000000001</v>
      </c>
      <c r="L861" s="52">
        <v>1</v>
      </c>
      <c r="M861" s="52">
        <v>1</v>
      </c>
      <c r="N861" s="52"/>
      <c r="O861" s="52">
        <v>0</v>
      </c>
      <c r="P861" s="52">
        <v>0</v>
      </c>
      <c r="Q861" s="52">
        <v>21</v>
      </c>
      <c r="R861" s="52"/>
      <c r="S861" s="52">
        <v>0</v>
      </c>
      <c r="T861" s="52">
        <v>0</v>
      </c>
      <c r="U861" s="52">
        <v>310</v>
      </c>
      <c r="V861" s="52">
        <f t="shared" si="29"/>
        <v>710766.93</v>
      </c>
      <c r="W861" s="52">
        <f t="shared" si="30"/>
        <v>710766.93</v>
      </c>
      <c r="X861" s="52">
        <v>0</v>
      </c>
      <c r="Y861" s="52">
        <v>0</v>
      </c>
    </row>
    <row r="862" spans="1:25" x14ac:dyDescent="0.25">
      <c r="A862" s="52">
        <v>2008</v>
      </c>
      <c r="B862" s="52" t="s">
        <v>99</v>
      </c>
      <c r="C862" s="52" t="s">
        <v>111</v>
      </c>
      <c r="D862" s="52">
        <v>24243</v>
      </c>
      <c r="E862" s="52">
        <v>31305</v>
      </c>
      <c r="F862" s="52">
        <v>27</v>
      </c>
      <c r="G862" s="52" t="s">
        <v>120</v>
      </c>
      <c r="H862" s="52">
        <v>2376</v>
      </c>
      <c r="I862" s="52" t="s">
        <v>91</v>
      </c>
      <c r="J862" s="52" t="s">
        <v>71</v>
      </c>
      <c r="K862" s="52">
        <v>0.13800000000000001</v>
      </c>
      <c r="L862" s="52">
        <v>1</v>
      </c>
      <c r="M862" s="52">
        <v>1</v>
      </c>
      <c r="N862" s="52"/>
      <c r="O862" s="52">
        <v>0</v>
      </c>
      <c r="P862" s="52">
        <v>0</v>
      </c>
      <c r="Q862" s="52">
        <v>21</v>
      </c>
      <c r="R862" s="52"/>
      <c r="S862" s="52">
        <v>0</v>
      </c>
      <c r="T862" s="52">
        <v>0</v>
      </c>
      <c r="U862" s="52">
        <v>310</v>
      </c>
      <c r="V862" s="52">
        <f t="shared" si="29"/>
        <v>327.88800000000003</v>
      </c>
      <c r="W862" s="52">
        <f t="shared" si="30"/>
        <v>327.88800000000003</v>
      </c>
      <c r="X862" s="52">
        <v>0</v>
      </c>
      <c r="Y862" s="52">
        <v>0</v>
      </c>
    </row>
    <row r="863" spans="1:25" x14ac:dyDescent="0.25">
      <c r="A863" s="52">
        <v>2008</v>
      </c>
      <c r="B863" s="52" t="s">
        <v>99</v>
      </c>
      <c r="C863" s="52" t="s">
        <v>111</v>
      </c>
      <c r="D863" s="52">
        <v>24243</v>
      </c>
      <c r="E863" s="52">
        <v>31305</v>
      </c>
      <c r="F863" s="52">
        <v>27</v>
      </c>
      <c r="G863" s="52" t="s">
        <v>120</v>
      </c>
      <c r="H863" s="52">
        <v>28174</v>
      </c>
      <c r="I863" s="52" t="s">
        <v>91</v>
      </c>
      <c r="J863" s="52" t="s">
        <v>71</v>
      </c>
      <c r="K863" s="52">
        <v>0.13800000000000001</v>
      </c>
      <c r="L863" s="52">
        <v>1</v>
      </c>
      <c r="M863" s="52">
        <v>1</v>
      </c>
      <c r="N863" s="52"/>
      <c r="O863" s="52">
        <v>0</v>
      </c>
      <c r="P863" s="52">
        <v>0</v>
      </c>
      <c r="Q863" s="52">
        <v>21</v>
      </c>
      <c r="R863" s="52"/>
      <c r="S863" s="52">
        <v>0</v>
      </c>
      <c r="T863" s="52">
        <v>0</v>
      </c>
      <c r="U863" s="52">
        <v>310</v>
      </c>
      <c r="V863" s="52">
        <f t="shared" si="29"/>
        <v>3888.0120000000002</v>
      </c>
      <c r="W863" s="52">
        <f t="shared" si="30"/>
        <v>3888.0120000000002</v>
      </c>
      <c r="X863" s="52">
        <v>0</v>
      </c>
      <c r="Y863" s="52">
        <v>0</v>
      </c>
    </row>
    <row r="864" spans="1:25" x14ac:dyDescent="0.25">
      <c r="A864" s="52">
        <v>2008</v>
      </c>
      <c r="B864" s="52" t="s">
        <v>99</v>
      </c>
      <c r="C864" s="52" t="s">
        <v>111</v>
      </c>
      <c r="D864" s="52">
        <v>24243</v>
      </c>
      <c r="E864" s="52">
        <v>31305</v>
      </c>
      <c r="F864" s="52">
        <v>27</v>
      </c>
      <c r="G864" s="52" t="s">
        <v>120</v>
      </c>
      <c r="H864" s="52">
        <v>2819</v>
      </c>
      <c r="I864" s="52" t="s">
        <v>91</v>
      </c>
      <c r="J864" s="52" t="s">
        <v>71</v>
      </c>
      <c r="K864" s="52">
        <v>0.13800000000000001</v>
      </c>
      <c r="L864" s="52">
        <v>1</v>
      </c>
      <c r="M864" s="52">
        <v>1</v>
      </c>
      <c r="N864" s="52"/>
      <c r="O864" s="52">
        <v>0</v>
      </c>
      <c r="P864" s="52">
        <v>0</v>
      </c>
      <c r="Q864" s="52">
        <v>21</v>
      </c>
      <c r="R864" s="52"/>
      <c r="S864" s="52">
        <v>0</v>
      </c>
      <c r="T864" s="52">
        <v>0</v>
      </c>
      <c r="U864" s="52">
        <v>310</v>
      </c>
      <c r="V864" s="52">
        <f t="shared" si="29"/>
        <v>389.02200000000005</v>
      </c>
      <c r="W864" s="52">
        <f t="shared" si="30"/>
        <v>389.02200000000005</v>
      </c>
      <c r="X864" s="52">
        <v>0</v>
      </c>
      <c r="Y864" s="52">
        <v>0</v>
      </c>
    </row>
    <row r="865" spans="1:25" x14ac:dyDescent="0.25">
      <c r="A865" s="52">
        <v>2008</v>
      </c>
      <c r="B865" s="52" t="s">
        <v>99</v>
      </c>
      <c r="C865" s="52" t="s">
        <v>111</v>
      </c>
      <c r="D865" s="52">
        <v>24243</v>
      </c>
      <c r="E865" s="52">
        <v>31305</v>
      </c>
      <c r="F865" s="52">
        <v>27</v>
      </c>
      <c r="G865" s="52" t="s">
        <v>120</v>
      </c>
      <c r="H865" s="52">
        <v>992749</v>
      </c>
      <c r="I865" s="52" t="s">
        <v>91</v>
      </c>
      <c r="J865" s="52" t="s">
        <v>71</v>
      </c>
      <c r="K865" s="52">
        <v>0.13800000000000001</v>
      </c>
      <c r="L865" s="52">
        <v>1</v>
      </c>
      <c r="M865" s="52">
        <v>1</v>
      </c>
      <c r="N865" s="52"/>
      <c r="O865" s="52">
        <v>0</v>
      </c>
      <c r="P865" s="52">
        <v>0</v>
      </c>
      <c r="Q865" s="52">
        <v>21</v>
      </c>
      <c r="R865" s="52"/>
      <c r="S865" s="52">
        <v>0</v>
      </c>
      <c r="T865" s="52">
        <v>0</v>
      </c>
      <c r="U865" s="52">
        <v>310</v>
      </c>
      <c r="V865" s="52">
        <f t="shared" si="29"/>
        <v>136999.36200000002</v>
      </c>
      <c r="W865" s="52">
        <f t="shared" si="30"/>
        <v>136999.36200000002</v>
      </c>
      <c r="X865" s="52">
        <v>0</v>
      </c>
      <c r="Y865" s="52">
        <v>0</v>
      </c>
    </row>
    <row r="866" spans="1:25" x14ac:dyDescent="0.25">
      <c r="A866" s="52">
        <v>2008</v>
      </c>
      <c r="B866" s="52" t="s">
        <v>99</v>
      </c>
      <c r="C866" s="52" t="s">
        <v>111</v>
      </c>
      <c r="D866" s="52">
        <v>24243</v>
      </c>
      <c r="E866" s="52">
        <v>31305</v>
      </c>
      <c r="F866" s="52">
        <v>27</v>
      </c>
      <c r="G866" s="52" t="s">
        <v>120</v>
      </c>
      <c r="H866" s="52">
        <v>2302.8490000000002</v>
      </c>
      <c r="I866" s="52" t="s">
        <v>91</v>
      </c>
      <c r="J866" s="52" t="s">
        <v>71</v>
      </c>
      <c r="K866" s="52">
        <v>0.13800000000000001</v>
      </c>
      <c r="L866" s="52">
        <v>1</v>
      </c>
      <c r="M866" s="52">
        <v>1</v>
      </c>
      <c r="N866" s="52"/>
      <c r="O866" s="52">
        <v>0</v>
      </c>
      <c r="P866" s="52">
        <v>0</v>
      </c>
      <c r="Q866" s="52">
        <v>21</v>
      </c>
      <c r="R866" s="52"/>
      <c r="S866" s="52">
        <v>0</v>
      </c>
      <c r="T866" s="52">
        <v>0</v>
      </c>
      <c r="U866" s="52">
        <v>310</v>
      </c>
      <c r="V866" s="52">
        <f t="shared" si="29"/>
        <v>317.79316200000005</v>
      </c>
      <c r="W866" s="52">
        <f t="shared" si="30"/>
        <v>317.79316200000005</v>
      </c>
      <c r="X866" s="52">
        <v>0</v>
      </c>
      <c r="Y866" s="52">
        <v>0</v>
      </c>
    </row>
    <row r="867" spans="1:25" x14ac:dyDescent="0.25">
      <c r="A867" s="52">
        <v>2008</v>
      </c>
      <c r="B867" s="52" t="s">
        <v>99</v>
      </c>
      <c r="C867" s="52" t="s">
        <v>111</v>
      </c>
      <c r="D867" s="52">
        <v>24243</v>
      </c>
      <c r="E867" s="52">
        <v>31305</v>
      </c>
      <c r="F867" s="52">
        <v>27</v>
      </c>
      <c r="G867" s="52" t="s">
        <v>120</v>
      </c>
      <c r="H867" s="52">
        <v>78</v>
      </c>
      <c r="I867" s="52" t="s">
        <v>91</v>
      </c>
      <c r="J867" s="52" t="s">
        <v>71</v>
      </c>
      <c r="K867" s="52">
        <v>0.13800000000000001</v>
      </c>
      <c r="L867" s="52">
        <v>1</v>
      </c>
      <c r="M867" s="52">
        <v>1</v>
      </c>
      <c r="N867" s="52"/>
      <c r="O867" s="52">
        <v>0</v>
      </c>
      <c r="P867" s="52">
        <v>0</v>
      </c>
      <c r="Q867" s="52">
        <v>21</v>
      </c>
      <c r="R867" s="52"/>
      <c r="S867" s="52">
        <v>0</v>
      </c>
      <c r="T867" s="52">
        <v>0</v>
      </c>
      <c r="U867" s="52">
        <v>310</v>
      </c>
      <c r="V867" s="52">
        <f t="shared" si="29"/>
        <v>10.764000000000001</v>
      </c>
      <c r="W867" s="52">
        <f t="shared" si="30"/>
        <v>10.764000000000001</v>
      </c>
      <c r="X867" s="52">
        <v>0</v>
      </c>
      <c r="Y867" s="52">
        <v>0</v>
      </c>
    </row>
    <row r="868" spans="1:25" x14ac:dyDescent="0.25">
      <c r="A868" s="52">
        <v>2008</v>
      </c>
      <c r="B868" s="52" t="s">
        <v>99</v>
      </c>
      <c r="C868" s="52" t="s">
        <v>111</v>
      </c>
      <c r="D868" s="52">
        <v>24243</v>
      </c>
      <c r="E868" s="52">
        <v>31305</v>
      </c>
      <c r="F868" s="52">
        <v>27</v>
      </c>
      <c r="G868" s="52" t="s">
        <v>120</v>
      </c>
      <c r="H868" s="52">
        <v>10130</v>
      </c>
      <c r="I868" s="52" t="s">
        <v>91</v>
      </c>
      <c r="J868" s="52" t="s">
        <v>71</v>
      </c>
      <c r="K868" s="52">
        <v>0.13800000000000001</v>
      </c>
      <c r="L868" s="52">
        <v>1</v>
      </c>
      <c r="M868" s="52">
        <v>1</v>
      </c>
      <c r="N868" s="52"/>
      <c r="O868" s="52">
        <v>0</v>
      </c>
      <c r="P868" s="52">
        <v>0</v>
      </c>
      <c r="Q868" s="52">
        <v>21</v>
      </c>
      <c r="R868" s="52"/>
      <c r="S868" s="52">
        <v>0</v>
      </c>
      <c r="T868" s="52">
        <v>0</v>
      </c>
      <c r="U868" s="52">
        <v>310</v>
      </c>
      <c r="V868" s="52">
        <f t="shared" si="29"/>
        <v>1397.94</v>
      </c>
      <c r="W868" s="52">
        <f t="shared" si="30"/>
        <v>1397.94</v>
      </c>
      <c r="X868" s="52">
        <v>0</v>
      </c>
      <c r="Y868" s="52">
        <v>0</v>
      </c>
    </row>
    <row r="869" spans="1:25" x14ac:dyDescent="0.25">
      <c r="A869" s="52">
        <v>2008</v>
      </c>
      <c r="B869" s="52" t="s">
        <v>99</v>
      </c>
      <c r="C869" s="52" t="s">
        <v>111</v>
      </c>
      <c r="D869" s="52">
        <v>24243</v>
      </c>
      <c r="E869" s="52">
        <v>31305</v>
      </c>
      <c r="F869" s="52">
        <v>27</v>
      </c>
      <c r="G869" s="52" t="s">
        <v>120</v>
      </c>
      <c r="H869" s="52">
        <v>117.49950000000001</v>
      </c>
      <c r="I869" s="52" t="s">
        <v>91</v>
      </c>
      <c r="J869" s="52" t="s">
        <v>71</v>
      </c>
      <c r="K869" s="52">
        <v>0.13800000000000001</v>
      </c>
      <c r="L869" s="52">
        <v>1</v>
      </c>
      <c r="M869" s="52">
        <v>1</v>
      </c>
      <c r="N869" s="52"/>
      <c r="O869" s="52">
        <v>0</v>
      </c>
      <c r="P869" s="52">
        <v>0</v>
      </c>
      <c r="Q869" s="52">
        <v>21</v>
      </c>
      <c r="R869" s="52"/>
      <c r="S869" s="52">
        <v>0</v>
      </c>
      <c r="T869" s="52">
        <v>0</v>
      </c>
      <c r="U869" s="52">
        <v>310</v>
      </c>
      <c r="V869" s="52">
        <f t="shared" si="29"/>
        <v>16.214931000000004</v>
      </c>
      <c r="W869" s="52">
        <f t="shared" si="30"/>
        <v>16.214931000000004</v>
      </c>
      <c r="X869" s="52">
        <v>0</v>
      </c>
      <c r="Y869" s="52">
        <v>0</v>
      </c>
    </row>
    <row r="870" spans="1:25" x14ac:dyDescent="0.25">
      <c r="A870" s="52">
        <v>2008</v>
      </c>
      <c r="B870" s="52" t="s">
        <v>99</v>
      </c>
      <c r="C870" s="52" t="s">
        <v>111</v>
      </c>
      <c r="D870" s="52">
        <v>24243</v>
      </c>
      <c r="E870" s="52">
        <v>31305</v>
      </c>
      <c r="F870" s="52">
        <v>27</v>
      </c>
      <c r="G870" s="52" t="s">
        <v>120</v>
      </c>
      <c r="H870" s="52">
        <v>14754</v>
      </c>
      <c r="I870" s="52" t="s">
        <v>91</v>
      </c>
      <c r="J870" s="52" t="s">
        <v>71</v>
      </c>
      <c r="K870" s="52">
        <v>0.13800000000000001</v>
      </c>
      <c r="L870" s="52">
        <v>1</v>
      </c>
      <c r="M870" s="52">
        <v>1</v>
      </c>
      <c r="N870" s="52"/>
      <c r="O870" s="52">
        <v>0</v>
      </c>
      <c r="P870" s="52">
        <v>0</v>
      </c>
      <c r="Q870" s="52">
        <v>21</v>
      </c>
      <c r="R870" s="52"/>
      <c r="S870" s="52">
        <v>0</v>
      </c>
      <c r="T870" s="52">
        <v>0</v>
      </c>
      <c r="U870" s="52">
        <v>310</v>
      </c>
      <c r="V870" s="52">
        <f t="shared" si="29"/>
        <v>2036.0520000000001</v>
      </c>
      <c r="W870" s="52">
        <f t="shared" si="30"/>
        <v>2036.0520000000001</v>
      </c>
      <c r="X870" s="52">
        <v>0</v>
      </c>
      <c r="Y870" s="52">
        <v>0</v>
      </c>
    </row>
    <row r="871" spans="1:25" x14ac:dyDescent="0.25">
      <c r="A871" s="52">
        <v>2008</v>
      </c>
      <c r="B871" s="52" t="s">
        <v>99</v>
      </c>
      <c r="C871" s="52" t="s">
        <v>111</v>
      </c>
      <c r="D871" s="52">
        <v>24243</v>
      </c>
      <c r="E871" s="52">
        <v>31305</v>
      </c>
      <c r="F871" s="52">
        <v>27</v>
      </c>
      <c r="G871" s="52" t="s">
        <v>120</v>
      </c>
      <c r="H871" s="52">
        <v>12190</v>
      </c>
      <c r="I871" s="52" t="s">
        <v>91</v>
      </c>
      <c r="J871" s="52" t="s">
        <v>71</v>
      </c>
      <c r="K871" s="52">
        <v>0.13800000000000001</v>
      </c>
      <c r="L871" s="52">
        <v>1</v>
      </c>
      <c r="M871" s="52">
        <v>1</v>
      </c>
      <c r="N871" s="52"/>
      <c r="O871" s="52">
        <v>0</v>
      </c>
      <c r="P871" s="52">
        <v>0</v>
      </c>
      <c r="Q871" s="52">
        <v>21</v>
      </c>
      <c r="R871" s="52"/>
      <c r="S871" s="52">
        <v>0</v>
      </c>
      <c r="T871" s="52">
        <v>0</v>
      </c>
      <c r="U871" s="52">
        <v>310</v>
      </c>
      <c r="V871" s="52">
        <f t="shared" si="29"/>
        <v>1682.22</v>
      </c>
      <c r="W871" s="52">
        <f t="shared" si="30"/>
        <v>1682.22</v>
      </c>
      <c r="X871" s="52">
        <v>0</v>
      </c>
      <c r="Y871" s="52">
        <v>0</v>
      </c>
    </row>
    <row r="872" spans="1:25" x14ac:dyDescent="0.25">
      <c r="A872" s="52">
        <v>2008</v>
      </c>
      <c r="B872" s="52" t="s">
        <v>99</v>
      </c>
      <c r="C872" s="52" t="s">
        <v>111</v>
      </c>
      <c r="D872" s="52">
        <v>24243</v>
      </c>
      <c r="E872" s="52">
        <v>31305</v>
      </c>
      <c r="F872" s="52">
        <v>27</v>
      </c>
      <c r="G872" s="52" t="s">
        <v>120</v>
      </c>
      <c r="H872" s="52">
        <v>123400</v>
      </c>
      <c r="I872" s="52" t="s">
        <v>91</v>
      </c>
      <c r="J872" s="52" t="s">
        <v>71</v>
      </c>
      <c r="K872" s="52">
        <v>0.13800000000000001</v>
      </c>
      <c r="L872" s="52">
        <v>1</v>
      </c>
      <c r="M872" s="52">
        <v>1</v>
      </c>
      <c r="N872" s="52"/>
      <c r="O872" s="52">
        <v>0</v>
      </c>
      <c r="P872" s="52">
        <v>0</v>
      </c>
      <c r="Q872" s="52">
        <v>21</v>
      </c>
      <c r="R872" s="52"/>
      <c r="S872" s="52">
        <v>0</v>
      </c>
      <c r="T872" s="52">
        <v>0</v>
      </c>
      <c r="U872" s="52">
        <v>310</v>
      </c>
      <c r="V872" s="52">
        <f t="shared" si="29"/>
        <v>17029.2</v>
      </c>
      <c r="W872" s="52">
        <f t="shared" si="30"/>
        <v>17029.2</v>
      </c>
      <c r="X872" s="52">
        <v>0</v>
      </c>
      <c r="Y872" s="52">
        <v>0</v>
      </c>
    </row>
    <row r="873" spans="1:25" x14ac:dyDescent="0.25">
      <c r="A873" s="52">
        <v>2008</v>
      </c>
      <c r="B873" s="52" t="s">
        <v>99</v>
      </c>
      <c r="C873" s="52" t="s">
        <v>111</v>
      </c>
      <c r="D873" s="52">
        <v>24243</v>
      </c>
      <c r="E873" s="52">
        <v>31305</v>
      </c>
      <c r="F873" s="52">
        <v>27</v>
      </c>
      <c r="G873" s="52" t="s">
        <v>120</v>
      </c>
      <c r="H873" s="52">
        <v>1289.6074000000001</v>
      </c>
      <c r="I873" s="52" t="s">
        <v>91</v>
      </c>
      <c r="J873" s="52" t="s">
        <v>71</v>
      </c>
      <c r="K873" s="52">
        <v>0.13800000000000001</v>
      </c>
      <c r="L873" s="52">
        <v>1</v>
      </c>
      <c r="M873" s="52">
        <v>1</v>
      </c>
      <c r="N873" s="52"/>
      <c r="O873" s="52">
        <v>0</v>
      </c>
      <c r="P873" s="52">
        <v>0</v>
      </c>
      <c r="Q873" s="52">
        <v>21</v>
      </c>
      <c r="R873" s="52"/>
      <c r="S873" s="52">
        <v>0</v>
      </c>
      <c r="T873" s="52">
        <v>0</v>
      </c>
      <c r="U873" s="52">
        <v>310</v>
      </c>
      <c r="V873" s="52">
        <f t="shared" si="29"/>
        <v>177.96582120000002</v>
      </c>
      <c r="W873" s="52">
        <f t="shared" si="30"/>
        <v>177.96582120000002</v>
      </c>
      <c r="X873" s="52">
        <v>0</v>
      </c>
      <c r="Y873" s="52">
        <v>0</v>
      </c>
    </row>
    <row r="874" spans="1:25" x14ac:dyDescent="0.25">
      <c r="A874" s="52">
        <v>2008</v>
      </c>
      <c r="B874" s="52" t="s">
        <v>99</v>
      </c>
      <c r="C874" s="52" t="s">
        <v>111</v>
      </c>
      <c r="D874" s="52">
        <v>24243</v>
      </c>
      <c r="E874" s="52">
        <v>31305</v>
      </c>
      <c r="F874" s="52">
        <v>27</v>
      </c>
      <c r="G874" s="52" t="s">
        <v>120</v>
      </c>
      <c r="H874" s="52">
        <v>108110.85</v>
      </c>
      <c r="I874" s="52" t="s">
        <v>91</v>
      </c>
      <c r="J874" s="52" t="s">
        <v>71</v>
      </c>
      <c r="K874" s="52">
        <v>0.13800000000000001</v>
      </c>
      <c r="L874" s="52">
        <v>1</v>
      </c>
      <c r="M874" s="52">
        <v>1</v>
      </c>
      <c r="N874" s="52"/>
      <c r="O874" s="52">
        <v>0</v>
      </c>
      <c r="P874" s="52">
        <v>0</v>
      </c>
      <c r="Q874" s="52">
        <v>21</v>
      </c>
      <c r="R874" s="52"/>
      <c r="S874" s="52">
        <v>0</v>
      </c>
      <c r="T874" s="52">
        <v>0</v>
      </c>
      <c r="U874" s="52">
        <v>310</v>
      </c>
      <c r="V874" s="52">
        <f t="shared" si="29"/>
        <v>14919.297300000002</v>
      </c>
      <c r="W874" s="52">
        <f t="shared" si="30"/>
        <v>14919.297300000002</v>
      </c>
      <c r="X874" s="52">
        <v>0</v>
      </c>
      <c r="Y874" s="52">
        <v>0</v>
      </c>
    </row>
    <row r="875" spans="1:25" x14ac:dyDescent="0.25">
      <c r="A875" s="52">
        <v>2008</v>
      </c>
      <c r="B875" s="52" t="s">
        <v>99</v>
      </c>
      <c r="C875" s="52" t="s">
        <v>111</v>
      </c>
      <c r="D875" s="52">
        <v>24243</v>
      </c>
      <c r="E875" s="52">
        <v>31305</v>
      </c>
      <c r="F875" s="52">
        <v>27</v>
      </c>
      <c r="G875" s="52" t="s">
        <v>120</v>
      </c>
      <c r="H875" s="52">
        <v>96</v>
      </c>
      <c r="I875" s="52" t="s">
        <v>91</v>
      </c>
      <c r="J875" s="52" t="s">
        <v>71</v>
      </c>
      <c r="K875" s="52">
        <v>0.13800000000000001</v>
      </c>
      <c r="L875" s="52">
        <v>1</v>
      </c>
      <c r="M875" s="52">
        <v>1</v>
      </c>
      <c r="N875" s="52"/>
      <c r="O875" s="52">
        <v>0</v>
      </c>
      <c r="P875" s="52">
        <v>0</v>
      </c>
      <c r="Q875" s="52">
        <v>21</v>
      </c>
      <c r="R875" s="52"/>
      <c r="S875" s="52">
        <v>0</v>
      </c>
      <c r="T875" s="52">
        <v>0</v>
      </c>
      <c r="U875" s="52">
        <v>310</v>
      </c>
      <c r="V875" s="52">
        <f t="shared" si="29"/>
        <v>13.248000000000001</v>
      </c>
      <c r="W875" s="52">
        <f t="shared" si="30"/>
        <v>13.248000000000001</v>
      </c>
      <c r="X875" s="52">
        <v>0</v>
      </c>
      <c r="Y875" s="52">
        <v>0</v>
      </c>
    </row>
    <row r="876" spans="1:25" x14ac:dyDescent="0.25">
      <c r="A876" s="52">
        <v>2008</v>
      </c>
      <c r="B876" s="52" t="s">
        <v>100</v>
      </c>
      <c r="C876" s="52" t="s">
        <v>112</v>
      </c>
      <c r="D876" s="52">
        <v>24122</v>
      </c>
      <c r="E876" s="52">
        <v>31255</v>
      </c>
      <c r="F876" s="52">
        <v>27</v>
      </c>
      <c r="G876" s="52" t="s">
        <v>120</v>
      </c>
      <c r="H876" s="52">
        <v>94237</v>
      </c>
      <c r="I876" s="52" t="s">
        <v>91</v>
      </c>
      <c r="J876" s="52" t="s">
        <v>71</v>
      </c>
      <c r="K876" s="52">
        <v>0.52197000000000005</v>
      </c>
      <c r="L876" s="52">
        <v>1</v>
      </c>
      <c r="M876" s="52">
        <v>1</v>
      </c>
      <c r="N876" s="52"/>
      <c r="O876" s="52">
        <v>0</v>
      </c>
      <c r="P876" s="52">
        <v>0</v>
      </c>
      <c r="Q876" s="52">
        <v>21</v>
      </c>
      <c r="R876" s="52"/>
      <c r="S876" s="52">
        <v>0</v>
      </c>
      <c r="T876" s="52">
        <v>0</v>
      </c>
      <c r="U876" s="52">
        <v>310</v>
      </c>
      <c r="V876" s="52">
        <f t="shared" si="29"/>
        <v>49188.886890000002</v>
      </c>
      <c r="W876" s="52">
        <f t="shared" ref="W876:W907" si="31">(V876-((O876*H876*P876*Q876)+(S876*H876*T876*U876)))/M876</f>
        <v>49188.886890000002</v>
      </c>
      <c r="X876" s="52">
        <v>0</v>
      </c>
      <c r="Y876" s="52">
        <v>0</v>
      </c>
    </row>
    <row r="877" spans="1:25" x14ac:dyDescent="0.25">
      <c r="A877" s="52">
        <v>2008</v>
      </c>
      <c r="B877" s="52" t="s">
        <v>100</v>
      </c>
      <c r="C877" s="52" t="s">
        <v>112</v>
      </c>
      <c r="D877" s="52">
        <v>26915</v>
      </c>
      <c r="E877" s="52">
        <v>31255</v>
      </c>
      <c r="F877" s="52">
        <v>27</v>
      </c>
      <c r="G877" s="52" t="s">
        <v>120</v>
      </c>
      <c r="H877" s="52">
        <v>2160</v>
      </c>
      <c r="I877" s="52" t="s">
        <v>91</v>
      </c>
      <c r="J877" s="52" t="s">
        <v>71</v>
      </c>
      <c r="K877" s="52">
        <v>0.52197000000000005</v>
      </c>
      <c r="L877" s="52">
        <v>1</v>
      </c>
      <c r="M877" s="52">
        <v>1</v>
      </c>
      <c r="N877" s="52"/>
      <c r="O877" s="52">
        <v>0</v>
      </c>
      <c r="P877" s="52">
        <v>0</v>
      </c>
      <c r="Q877" s="52">
        <v>21</v>
      </c>
      <c r="R877" s="52"/>
      <c r="S877" s="52">
        <v>0</v>
      </c>
      <c r="T877" s="52">
        <v>0</v>
      </c>
      <c r="U877" s="52">
        <v>310</v>
      </c>
      <c r="V877" s="52">
        <f t="shared" si="29"/>
        <v>1127.4552000000001</v>
      </c>
      <c r="W877" s="52">
        <f t="shared" si="31"/>
        <v>1127.4552000000001</v>
      </c>
      <c r="X877" s="52">
        <v>0</v>
      </c>
      <c r="Y877" s="52">
        <v>0</v>
      </c>
    </row>
    <row r="878" spans="1:25" x14ac:dyDescent="0.25">
      <c r="A878" s="52">
        <v>2008</v>
      </c>
      <c r="B878" s="52" t="s">
        <v>100</v>
      </c>
      <c r="C878" s="52" t="s">
        <v>112</v>
      </c>
      <c r="D878" s="52">
        <v>26915</v>
      </c>
      <c r="E878" s="52">
        <v>31255</v>
      </c>
      <c r="F878" s="52">
        <v>27</v>
      </c>
      <c r="G878" s="52" t="s">
        <v>120</v>
      </c>
      <c r="H878" s="52">
        <v>3024.1985</v>
      </c>
      <c r="I878" s="52" t="s">
        <v>91</v>
      </c>
      <c r="J878" s="52" t="s">
        <v>71</v>
      </c>
      <c r="K878" s="52">
        <v>0.52197000000000005</v>
      </c>
      <c r="L878" s="52">
        <v>1</v>
      </c>
      <c r="M878" s="52">
        <v>1</v>
      </c>
      <c r="N878" s="52"/>
      <c r="O878" s="52">
        <v>0</v>
      </c>
      <c r="P878" s="52">
        <v>0</v>
      </c>
      <c r="Q878" s="52">
        <v>21</v>
      </c>
      <c r="R878" s="52"/>
      <c r="S878" s="52">
        <v>0</v>
      </c>
      <c r="T878" s="52">
        <v>0</v>
      </c>
      <c r="U878" s="52">
        <v>310</v>
      </c>
      <c r="V878" s="52">
        <f t="shared" si="29"/>
        <v>1578.5408910450001</v>
      </c>
      <c r="W878" s="52">
        <f t="shared" si="31"/>
        <v>1578.5408910450001</v>
      </c>
      <c r="X878" s="52">
        <v>0</v>
      </c>
      <c r="Y878" s="52">
        <v>0</v>
      </c>
    </row>
    <row r="879" spans="1:25" x14ac:dyDescent="0.25">
      <c r="A879" s="52">
        <v>2008</v>
      </c>
      <c r="B879" s="52" t="s">
        <v>105</v>
      </c>
      <c r="C879" s="52" t="s">
        <v>114</v>
      </c>
      <c r="D879" s="52">
        <v>27201</v>
      </c>
      <c r="E879" s="52">
        <v>21126</v>
      </c>
      <c r="F879" s="52">
        <v>27</v>
      </c>
      <c r="G879" s="52" t="s">
        <v>120</v>
      </c>
      <c r="H879" s="52">
        <v>17263</v>
      </c>
      <c r="I879" s="52" t="s">
        <v>91</v>
      </c>
      <c r="J879" s="52" t="s">
        <v>71</v>
      </c>
      <c r="K879" s="52">
        <v>0.45267000000000002</v>
      </c>
      <c r="L879" s="52">
        <v>1</v>
      </c>
      <c r="M879" s="52">
        <v>1</v>
      </c>
      <c r="N879" s="52"/>
      <c r="O879" s="52">
        <v>0</v>
      </c>
      <c r="P879" s="52">
        <v>0</v>
      </c>
      <c r="Q879" s="52">
        <v>21</v>
      </c>
      <c r="R879" s="52"/>
      <c r="S879" s="52">
        <v>0</v>
      </c>
      <c r="T879" s="52">
        <v>0</v>
      </c>
      <c r="U879" s="52">
        <v>310</v>
      </c>
      <c r="V879" s="52">
        <f t="shared" si="29"/>
        <v>7814.4422100000002</v>
      </c>
      <c r="W879" s="52">
        <f t="shared" si="31"/>
        <v>7814.4422100000002</v>
      </c>
      <c r="X879" s="52">
        <v>0</v>
      </c>
      <c r="Y879" s="52">
        <v>0</v>
      </c>
    </row>
    <row r="880" spans="1:25" x14ac:dyDescent="0.25">
      <c r="A880" s="52">
        <v>2008</v>
      </c>
      <c r="B880" s="52" t="s">
        <v>105</v>
      </c>
      <c r="C880" s="52" t="s">
        <v>114</v>
      </c>
      <c r="D880" s="52">
        <v>27201</v>
      </c>
      <c r="E880" s="52">
        <v>21126</v>
      </c>
      <c r="F880" s="52">
        <v>27</v>
      </c>
      <c r="G880" s="52" t="s">
        <v>120</v>
      </c>
      <c r="H880" s="52">
        <v>4152</v>
      </c>
      <c r="I880" s="52" t="s">
        <v>91</v>
      </c>
      <c r="J880" s="52" t="s">
        <v>71</v>
      </c>
      <c r="K880" s="52">
        <v>0.45267000000000002</v>
      </c>
      <c r="L880" s="52">
        <v>1</v>
      </c>
      <c r="M880" s="52">
        <v>1</v>
      </c>
      <c r="N880" s="52"/>
      <c r="O880" s="52">
        <v>0</v>
      </c>
      <c r="P880" s="52">
        <v>0</v>
      </c>
      <c r="Q880" s="52">
        <v>21</v>
      </c>
      <c r="R880" s="52"/>
      <c r="S880" s="52">
        <v>0</v>
      </c>
      <c r="T880" s="52">
        <v>0</v>
      </c>
      <c r="U880" s="52">
        <v>310</v>
      </c>
      <c r="V880" s="52">
        <f t="shared" si="29"/>
        <v>1879.4858400000001</v>
      </c>
      <c r="W880" s="52">
        <f t="shared" si="31"/>
        <v>1879.4858400000001</v>
      </c>
      <c r="X880" s="52">
        <v>0</v>
      </c>
      <c r="Y880" s="52">
        <v>0</v>
      </c>
    </row>
    <row r="881" spans="1:25" x14ac:dyDescent="0.25">
      <c r="A881" s="52">
        <v>2008</v>
      </c>
      <c r="B881" s="52" t="s">
        <v>105</v>
      </c>
      <c r="C881" s="52" t="s">
        <v>114</v>
      </c>
      <c r="D881" s="52">
        <v>27201</v>
      </c>
      <c r="E881" s="52">
        <v>21126</v>
      </c>
      <c r="F881" s="52">
        <v>27</v>
      </c>
      <c r="G881" s="52" t="s">
        <v>120</v>
      </c>
      <c r="H881" s="52">
        <v>16578</v>
      </c>
      <c r="I881" s="52" t="s">
        <v>91</v>
      </c>
      <c r="J881" s="52" t="s">
        <v>71</v>
      </c>
      <c r="K881" s="52">
        <v>0.45267000000000002</v>
      </c>
      <c r="L881" s="52">
        <v>1</v>
      </c>
      <c r="M881" s="52">
        <v>1</v>
      </c>
      <c r="N881" s="52"/>
      <c r="O881" s="52">
        <v>0</v>
      </c>
      <c r="P881" s="52">
        <v>0</v>
      </c>
      <c r="Q881" s="52">
        <v>21</v>
      </c>
      <c r="R881" s="52"/>
      <c r="S881" s="52">
        <v>0</v>
      </c>
      <c r="T881" s="52">
        <v>0</v>
      </c>
      <c r="U881" s="52">
        <v>310</v>
      </c>
      <c r="V881" s="52">
        <f t="shared" si="29"/>
        <v>7504.3632600000001</v>
      </c>
      <c r="W881" s="52">
        <f t="shared" si="31"/>
        <v>7504.3632600000001</v>
      </c>
      <c r="X881" s="52">
        <v>0</v>
      </c>
      <c r="Y881" s="52">
        <v>0</v>
      </c>
    </row>
    <row r="882" spans="1:25" x14ac:dyDescent="0.25">
      <c r="A882" s="52">
        <v>2008</v>
      </c>
      <c r="B882" s="52" t="s">
        <v>105</v>
      </c>
      <c r="C882" s="52" t="s">
        <v>114</v>
      </c>
      <c r="D882" s="52">
        <v>27201</v>
      </c>
      <c r="E882" s="52">
        <v>21127</v>
      </c>
      <c r="F882" s="52">
        <v>27</v>
      </c>
      <c r="G882" s="52" t="s">
        <v>120</v>
      </c>
      <c r="H882" s="52">
        <v>7782</v>
      </c>
      <c r="I882" s="52" t="s">
        <v>91</v>
      </c>
      <c r="J882" s="52" t="s">
        <v>71</v>
      </c>
      <c r="K882" s="52">
        <v>0.45267000000000002</v>
      </c>
      <c r="L882" s="52">
        <v>1</v>
      </c>
      <c r="M882" s="52">
        <v>1</v>
      </c>
      <c r="N882" s="52"/>
      <c r="O882" s="52">
        <v>0</v>
      </c>
      <c r="P882" s="52">
        <v>0</v>
      </c>
      <c r="Q882" s="52">
        <v>21</v>
      </c>
      <c r="R882" s="52"/>
      <c r="S882" s="52">
        <v>0</v>
      </c>
      <c r="T882" s="52">
        <v>0</v>
      </c>
      <c r="U882" s="52">
        <v>310</v>
      </c>
      <c r="V882" s="52">
        <f t="shared" si="29"/>
        <v>3522.67794</v>
      </c>
      <c r="W882" s="52">
        <f t="shared" si="31"/>
        <v>3522.67794</v>
      </c>
      <c r="X882" s="52">
        <v>0</v>
      </c>
      <c r="Y882" s="52">
        <v>0</v>
      </c>
    </row>
    <row r="883" spans="1:25" x14ac:dyDescent="0.25">
      <c r="A883" s="52">
        <v>2008</v>
      </c>
      <c r="B883" s="52" t="s">
        <v>107</v>
      </c>
      <c r="C883" s="52" t="s">
        <v>116</v>
      </c>
      <c r="D883" s="52">
        <v>16008</v>
      </c>
      <c r="E883" s="52">
        <v>23212</v>
      </c>
      <c r="F883" s="52">
        <v>9</v>
      </c>
      <c r="G883" s="52" t="s">
        <v>119</v>
      </c>
      <c r="H883" s="52">
        <v>56582</v>
      </c>
      <c r="I883" s="52" t="s">
        <v>91</v>
      </c>
      <c r="J883" s="52" t="s">
        <v>71</v>
      </c>
      <c r="K883" s="52">
        <v>73.3</v>
      </c>
      <c r="L883" s="52">
        <v>4.02E-2</v>
      </c>
      <c r="M883" s="52">
        <v>1</v>
      </c>
      <c r="N883" s="52"/>
      <c r="O883" s="52">
        <v>0</v>
      </c>
      <c r="P883" s="52">
        <v>0</v>
      </c>
      <c r="Q883" s="52">
        <v>21</v>
      </c>
      <c r="R883" s="52"/>
      <c r="S883" s="52">
        <v>0</v>
      </c>
      <c r="T883" s="52">
        <v>0</v>
      </c>
      <c r="U883" s="52">
        <v>310</v>
      </c>
      <c r="V883" s="52">
        <f t="shared" si="29"/>
        <v>166.72791611999997</v>
      </c>
      <c r="W883" s="52">
        <f t="shared" si="31"/>
        <v>166.72791611999997</v>
      </c>
      <c r="X883" s="52">
        <v>0</v>
      </c>
      <c r="Y883" s="52">
        <v>0</v>
      </c>
    </row>
    <row r="884" spans="1:25" x14ac:dyDescent="0.25">
      <c r="A884" s="52">
        <v>2008</v>
      </c>
      <c r="B884" s="52" t="s">
        <v>107</v>
      </c>
      <c r="C884" s="52" t="s">
        <v>116</v>
      </c>
      <c r="D884" s="52">
        <v>16009</v>
      </c>
      <c r="E884" s="52">
        <v>23212</v>
      </c>
      <c r="F884" s="52">
        <v>9</v>
      </c>
      <c r="G884" s="52" t="s">
        <v>119</v>
      </c>
      <c r="H884" s="52">
        <v>2573</v>
      </c>
      <c r="I884" s="52" t="s">
        <v>91</v>
      </c>
      <c r="J884" s="52" t="s">
        <v>71</v>
      </c>
      <c r="K884" s="52">
        <v>73.3</v>
      </c>
      <c r="L884" s="52">
        <v>4.02E-2</v>
      </c>
      <c r="M884" s="52">
        <v>1</v>
      </c>
      <c r="N884" s="52"/>
      <c r="O884" s="52">
        <v>0</v>
      </c>
      <c r="P884" s="52">
        <v>0</v>
      </c>
      <c r="Q884" s="52">
        <v>21</v>
      </c>
      <c r="R884" s="52"/>
      <c r="S884" s="52">
        <v>0</v>
      </c>
      <c r="T884" s="52">
        <v>0</v>
      </c>
      <c r="U884" s="52">
        <v>310</v>
      </c>
      <c r="V884" s="52">
        <f t="shared" si="29"/>
        <v>7.5817561799999993</v>
      </c>
      <c r="W884" s="52">
        <f t="shared" si="31"/>
        <v>7.5817561799999993</v>
      </c>
      <c r="X884" s="52">
        <v>0</v>
      </c>
      <c r="Y884" s="52">
        <v>0</v>
      </c>
    </row>
    <row r="885" spans="1:25" x14ac:dyDescent="0.25">
      <c r="A885" s="52">
        <v>2008</v>
      </c>
      <c r="B885" s="52" t="s">
        <v>107</v>
      </c>
      <c r="C885" s="52" t="s">
        <v>116</v>
      </c>
      <c r="D885" s="52">
        <v>23202</v>
      </c>
      <c r="E885" s="52">
        <v>23212</v>
      </c>
      <c r="F885" s="52">
        <v>9</v>
      </c>
      <c r="G885" s="52" t="s">
        <v>119</v>
      </c>
      <c r="H885" s="52">
        <v>147692.66200000001</v>
      </c>
      <c r="I885" s="52" t="s">
        <v>91</v>
      </c>
      <c r="J885" s="52" t="s">
        <v>71</v>
      </c>
      <c r="K885" s="52">
        <v>73.3</v>
      </c>
      <c r="L885" s="52">
        <v>4.02E-2</v>
      </c>
      <c r="M885" s="52">
        <v>1</v>
      </c>
      <c r="N885" s="52"/>
      <c r="O885" s="52">
        <v>0</v>
      </c>
      <c r="P885" s="52">
        <v>0</v>
      </c>
      <c r="Q885" s="52">
        <v>21</v>
      </c>
      <c r="R885" s="52"/>
      <c r="S885" s="52">
        <v>0</v>
      </c>
      <c r="T885" s="52">
        <v>0</v>
      </c>
      <c r="U885" s="52">
        <v>310</v>
      </c>
      <c r="V885" s="52">
        <f t="shared" si="29"/>
        <v>435.20005940892003</v>
      </c>
      <c r="W885" s="52">
        <f t="shared" si="31"/>
        <v>435.20005940892003</v>
      </c>
      <c r="X885" s="52">
        <v>0</v>
      </c>
      <c r="Y885" s="52">
        <v>0</v>
      </c>
    </row>
    <row r="886" spans="1:25" x14ac:dyDescent="0.25">
      <c r="A886" s="52">
        <v>2008</v>
      </c>
      <c r="B886" s="52" t="s">
        <v>107</v>
      </c>
      <c r="C886" s="52" t="s">
        <v>116</v>
      </c>
      <c r="D886" s="52">
        <v>23202</v>
      </c>
      <c r="E886" s="52">
        <v>23212</v>
      </c>
      <c r="F886" s="52">
        <v>9</v>
      </c>
      <c r="G886" s="52" t="s">
        <v>119</v>
      </c>
      <c r="H886" s="52">
        <v>212</v>
      </c>
      <c r="I886" s="52" t="s">
        <v>91</v>
      </c>
      <c r="J886" s="52" t="s">
        <v>71</v>
      </c>
      <c r="K886" s="52">
        <v>73.3</v>
      </c>
      <c r="L886" s="52">
        <v>4.02E-2</v>
      </c>
      <c r="M886" s="52">
        <v>1</v>
      </c>
      <c r="N886" s="52"/>
      <c r="O886" s="52">
        <v>0</v>
      </c>
      <c r="P886" s="52">
        <v>0</v>
      </c>
      <c r="Q886" s="52">
        <v>21</v>
      </c>
      <c r="R886" s="52"/>
      <c r="S886" s="52">
        <v>0</v>
      </c>
      <c r="T886" s="52">
        <v>0</v>
      </c>
      <c r="U886" s="52">
        <v>310</v>
      </c>
      <c r="V886" s="52">
        <f t="shared" si="29"/>
        <v>0.62469191999999996</v>
      </c>
      <c r="W886" s="52">
        <f t="shared" si="31"/>
        <v>0.62469191999999996</v>
      </c>
      <c r="X886" s="52">
        <v>0</v>
      </c>
      <c r="Y886" s="52">
        <v>0</v>
      </c>
    </row>
    <row r="887" spans="1:25" x14ac:dyDescent="0.25">
      <c r="A887" s="52">
        <v>2008</v>
      </c>
      <c r="B887" s="52" t="s">
        <v>107</v>
      </c>
      <c r="C887" s="52" t="s">
        <v>116</v>
      </c>
      <c r="D887" s="52">
        <v>23202</v>
      </c>
      <c r="E887" s="52">
        <v>23212</v>
      </c>
      <c r="F887" s="52">
        <v>9</v>
      </c>
      <c r="G887" s="52" t="s">
        <v>119</v>
      </c>
      <c r="H887" s="52">
        <v>72214</v>
      </c>
      <c r="I887" s="52" t="s">
        <v>91</v>
      </c>
      <c r="J887" s="52" t="s">
        <v>71</v>
      </c>
      <c r="K887" s="52">
        <v>73.3</v>
      </c>
      <c r="L887" s="52">
        <v>4.02E-2</v>
      </c>
      <c r="M887" s="52">
        <v>1</v>
      </c>
      <c r="N887" s="52"/>
      <c r="O887" s="52">
        <v>0</v>
      </c>
      <c r="P887" s="52">
        <v>0</v>
      </c>
      <c r="Q887" s="52">
        <v>21</v>
      </c>
      <c r="R887" s="52"/>
      <c r="S887" s="52">
        <v>0</v>
      </c>
      <c r="T887" s="52">
        <v>0</v>
      </c>
      <c r="U887" s="52">
        <v>310</v>
      </c>
      <c r="V887" s="52">
        <f t="shared" si="29"/>
        <v>212.79010524</v>
      </c>
      <c r="W887" s="52">
        <f t="shared" si="31"/>
        <v>212.79010524</v>
      </c>
      <c r="X887" s="52">
        <v>0</v>
      </c>
      <c r="Y887" s="52">
        <v>0</v>
      </c>
    </row>
    <row r="888" spans="1:25" x14ac:dyDescent="0.25">
      <c r="A888" s="52">
        <v>2008</v>
      </c>
      <c r="B888" s="52" t="s">
        <v>107</v>
      </c>
      <c r="C888" s="52" t="s">
        <v>116</v>
      </c>
      <c r="D888" s="52">
        <v>23209</v>
      </c>
      <c r="E888" s="52">
        <v>23212</v>
      </c>
      <c r="F888" s="52">
        <v>9</v>
      </c>
      <c r="G888" s="52" t="s">
        <v>119</v>
      </c>
      <c r="H888" s="52">
        <v>250457</v>
      </c>
      <c r="I888" s="52" t="s">
        <v>91</v>
      </c>
      <c r="J888" s="52" t="s">
        <v>71</v>
      </c>
      <c r="K888" s="52">
        <v>73.3</v>
      </c>
      <c r="L888" s="52">
        <v>4.02E-2</v>
      </c>
      <c r="M888" s="52">
        <v>1</v>
      </c>
      <c r="N888" s="52"/>
      <c r="O888" s="52">
        <v>0</v>
      </c>
      <c r="P888" s="52">
        <v>0</v>
      </c>
      <c r="Q888" s="52">
        <v>21</v>
      </c>
      <c r="R888" s="52"/>
      <c r="S888" s="52">
        <v>0</v>
      </c>
      <c r="T888" s="52">
        <v>0</v>
      </c>
      <c r="U888" s="52">
        <v>310</v>
      </c>
      <c r="V888" s="52">
        <f t="shared" si="29"/>
        <v>738.01162361999991</v>
      </c>
      <c r="W888" s="52">
        <f t="shared" si="31"/>
        <v>738.01162361999991</v>
      </c>
      <c r="X888" s="52">
        <v>0</v>
      </c>
      <c r="Y888" s="52">
        <v>0</v>
      </c>
    </row>
    <row r="889" spans="1:25" x14ac:dyDescent="0.25">
      <c r="A889" s="52">
        <v>2008</v>
      </c>
      <c r="B889" s="52" t="s">
        <v>107</v>
      </c>
      <c r="C889" s="52" t="s">
        <v>116</v>
      </c>
      <c r="D889" s="52">
        <v>23209</v>
      </c>
      <c r="E889" s="52">
        <v>23212</v>
      </c>
      <c r="F889" s="52">
        <v>9</v>
      </c>
      <c r="G889" s="52" t="s">
        <v>119</v>
      </c>
      <c r="H889" s="52">
        <v>26944</v>
      </c>
      <c r="I889" s="52" t="s">
        <v>91</v>
      </c>
      <c r="J889" s="52" t="s">
        <v>71</v>
      </c>
      <c r="K889" s="52">
        <v>73.3</v>
      </c>
      <c r="L889" s="52">
        <v>4.02E-2</v>
      </c>
      <c r="M889" s="52">
        <v>1</v>
      </c>
      <c r="N889" s="52"/>
      <c r="O889" s="52">
        <v>0</v>
      </c>
      <c r="P889" s="52">
        <v>0</v>
      </c>
      <c r="Q889" s="52">
        <v>21</v>
      </c>
      <c r="R889" s="52"/>
      <c r="S889" s="52">
        <v>0</v>
      </c>
      <c r="T889" s="52">
        <v>0</v>
      </c>
      <c r="U889" s="52">
        <v>310</v>
      </c>
      <c r="V889" s="52">
        <f t="shared" si="29"/>
        <v>79.394807040000003</v>
      </c>
      <c r="W889" s="52">
        <f t="shared" si="31"/>
        <v>79.394807040000003</v>
      </c>
      <c r="X889" s="52">
        <v>0</v>
      </c>
      <c r="Y889" s="52">
        <v>0</v>
      </c>
    </row>
    <row r="890" spans="1:25" x14ac:dyDescent="0.25">
      <c r="A890" s="52">
        <v>2008</v>
      </c>
      <c r="B890" s="52" t="s">
        <v>107</v>
      </c>
      <c r="C890" s="52" t="s">
        <v>116</v>
      </c>
      <c r="D890" s="52">
        <v>24119</v>
      </c>
      <c r="E890" s="52">
        <v>23212</v>
      </c>
      <c r="F890" s="52">
        <v>9</v>
      </c>
      <c r="G890" s="52" t="s">
        <v>119</v>
      </c>
      <c r="H890" s="52">
        <v>29096</v>
      </c>
      <c r="I890" s="52" t="s">
        <v>91</v>
      </c>
      <c r="J890" s="52" t="s">
        <v>71</v>
      </c>
      <c r="K890" s="52">
        <v>73.3</v>
      </c>
      <c r="L890" s="52">
        <v>4.02E-2</v>
      </c>
      <c r="M890" s="52">
        <v>1</v>
      </c>
      <c r="N890" s="52"/>
      <c r="O890" s="52">
        <v>0</v>
      </c>
      <c r="P890" s="52">
        <v>0</v>
      </c>
      <c r="Q890" s="52">
        <v>21</v>
      </c>
      <c r="R890" s="52"/>
      <c r="S890" s="52">
        <v>0</v>
      </c>
      <c r="T890" s="52">
        <v>0</v>
      </c>
      <c r="U890" s="52">
        <v>310</v>
      </c>
      <c r="V890" s="52">
        <f t="shared" si="29"/>
        <v>85.736019359999986</v>
      </c>
      <c r="W890" s="52">
        <f t="shared" si="31"/>
        <v>85.736019359999986</v>
      </c>
      <c r="X890" s="52">
        <v>0</v>
      </c>
      <c r="Y890" s="52">
        <v>0</v>
      </c>
    </row>
    <row r="891" spans="1:25" x14ac:dyDescent="0.25">
      <c r="A891" s="52">
        <v>2008</v>
      </c>
      <c r="B891" s="52" t="s">
        <v>107</v>
      </c>
      <c r="C891" s="52" t="s">
        <v>116</v>
      </c>
      <c r="D891" s="52">
        <v>24119</v>
      </c>
      <c r="E891" s="52">
        <v>23212</v>
      </c>
      <c r="F891" s="52">
        <v>9</v>
      </c>
      <c r="G891" s="52" t="s">
        <v>119</v>
      </c>
      <c r="H891" s="52">
        <v>12196</v>
      </c>
      <c r="I891" s="52" t="s">
        <v>91</v>
      </c>
      <c r="J891" s="52" t="s">
        <v>71</v>
      </c>
      <c r="K891" s="52">
        <v>73.3</v>
      </c>
      <c r="L891" s="52">
        <v>4.02E-2</v>
      </c>
      <c r="M891" s="52">
        <v>1</v>
      </c>
      <c r="N891" s="52"/>
      <c r="O891" s="52">
        <v>0</v>
      </c>
      <c r="P891" s="52">
        <v>0</v>
      </c>
      <c r="Q891" s="52">
        <v>21</v>
      </c>
      <c r="R891" s="52"/>
      <c r="S891" s="52">
        <v>0</v>
      </c>
      <c r="T891" s="52">
        <v>0</v>
      </c>
      <c r="U891" s="52">
        <v>310</v>
      </c>
      <c r="V891" s="52">
        <f t="shared" si="29"/>
        <v>35.937465359999997</v>
      </c>
      <c r="W891" s="52">
        <f t="shared" si="31"/>
        <v>35.937465359999997</v>
      </c>
      <c r="X891" s="52">
        <v>0</v>
      </c>
      <c r="Y891" s="52">
        <v>0</v>
      </c>
    </row>
    <row r="892" spans="1:25" x14ac:dyDescent="0.25">
      <c r="A892" s="52">
        <v>2008</v>
      </c>
      <c r="B892" s="52" t="s">
        <v>107</v>
      </c>
      <c r="C892" s="52" t="s">
        <v>116</v>
      </c>
      <c r="D892" s="52">
        <v>24132</v>
      </c>
      <c r="E892" s="52">
        <v>23212</v>
      </c>
      <c r="F892" s="52">
        <v>9</v>
      </c>
      <c r="G892" s="52" t="s">
        <v>119</v>
      </c>
      <c r="H892" s="52">
        <v>4429</v>
      </c>
      <c r="I892" s="52" t="s">
        <v>91</v>
      </c>
      <c r="J892" s="52" t="s">
        <v>71</v>
      </c>
      <c r="K892" s="52">
        <v>73.3</v>
      </c>
      <c r="L892" s="52">
        <v>4.02E-2</v>
      </c>
      <c r="M892" s="52">
        <v>1</v>
      </c>
      <c r="N892" s="52"/>
      <c r="O892" s="52">
        <v>0</v>
      </c>
      <c r="P892" s="52">
        <v>0</v>
      </c>
      <c r="Q892" s="52">
        <v>21</v>
      </c>
      <c r="R892" s="52"/>
      <c r="S892" s="52">
        <v>0</v>
      </c>
      <c r="T892" s="52">
        <v>0</v>
      </c>
      <c r="U892" s="52">
        <v>310</v>
      </c>
      <c r="V892" s="52">
        <f t="shared" si="29"/>
        <v>13.05075714</v>
      </c>
      <c r="W892" s="52">
        <f t="shared" si="31"/>
        <v>13.05075714</v>
      </c>
      <c r="X892" s="52">
        <v>0</v>
      </c>
      <c r="Y892" s="52">
        <v>0</v>
      </c>
    </row>
    <row r="893" spans="1:25" x14ac:dyDescent="0.25">
      <c r="A893" s="52">
        <v>2008</v>
      </c>
      <c r="B893" s="52" t="s">
        <v>107</v>
      </c>
      <c r="C893" s="52" t="s">
        <v>116</v>
      </c>
      <c r="D893" s="52">
        <v>24132</v>
      </c>
      <c r="E893" s="52">
        <v>23212</v>
      </c>
      <c r="F893" s="52">
        <v>9</v>
      </c>
      <c r="G893" s="52" t="s">
        <v>119</v>
      </c>
      <c r="H893" s="52">
        <v>18966</v>
      </c>
      <c r="I893" s="52" t="s">
        <v>91</v>
      </c>
      <c r="J893" s="52" t="s">
        <v>71</v>
      </c>
      <c r="K893" s="52">
        <v>73.3</v>
      </c>
      <c r="L893" s="52">
        <v>4.02E-2</v>
      </c>
      <c r="M893" s="52">
        <v>1</v>
      </c>
      <c r="N893" s="52"/>
      <c r="O893" s="52">
        <v>0</v>
      </c>
      <c r="P893" s="52">
        <v>0</v>
      </c>
      <c r="Q893" s="52">
        <v>21</v>
      </c>
      <c r="R893" s="52"/>
      <c r="S893" s="52">
        <v>0</v>
      </c>
      <c r="T893" s="52">
        <v>0</v>
      </c>
      <c r="U893" s="52">
        <v>310</v>
      </c>
      <c r="V893" s="52">
        <f t="shared" si="29"/>
        <v>55.886353560000003</v>
      </c>
      <c r="W893" s="52">
        <f t="shared" si="31"/>
        <v>55.886353560000003</v>
      </c>
      <c r="X893" s="52">
        <v>0</v>
      </c>
      <c r="Y893" s="52">
        <v>0</v>
      </c>
    </row>
    <row r="894" spans="1:25" x14ac:dyDescent="0.25">
      <c r="A894" s="52">
        <v>2008</v>
      </c>
      <c r="B894" s="52" t="s">
        <v>107</v>
      </c>
      <c r="C894" s="52" t="s">
        <v>116</v>
      </c>
      <c r="D894" s="52">
        <v>24211</v>
      </c>
      <c r="E894" s="52">
        <v>23212</v>
      </c>
      <c r="F894" s="52">
        <v>9</v>
      </c>
      <c r="G894" s="52" t="s">
        <v>119</v>
      </c>
      <c r="H894" s="52">
        <v>140055</v>
      </c>
      <c r="I894" s="52" t="s">
        <v>91</v>
      </c>
      <c r="J894" s="52" t="s">
        <v>71</v>
      </c>
      <c r="K894" s="52">
        <v>73.3</v>
      </c>
      <c r="L894" s="52">
        <v>4.02E-2</v>
      </c>
      <c r="M894" s="52">
        <v>1</v>
      </c>
      <c r="N894" s="52"/>
      <c r="O894" s="52">
        <v>0</v>
      </c>
      <c r="P894" s="52">
        <v>0</v>
      </c>
      <c r="Q894" s="52">
        <v>21</v>
      </c>
      <c r="R894" s="52"/>
      <c r="S894" s="52">
        <v>0</v>
      </c>
      <c r="T894" s="52">
        <v>0</v>
      </c>
      <c r="U894" s="52">
        <v>310</v>
      </c>
      <c r="V894" s="52">
        <f t="shared" si="29"/>
        <v>412.69446629999999</v>
      </c>
      <c r="W894" s="52">
        <f t="shared" si="31"/>
        <v>412.69446629999999</v>
      </c>
      <c r="X894" s="52">
        <v>0</v>
      </c>
      <c r="Y894" s="52">
        <v>0</v>
      </c>
    </row>
    <row r="895" spans="1:25" x14ac:dyDescent="0.25">
      <c r="A895" s="52">
        <v>2008</v>
      </c>
      <c r="B895" s="52" t="s">
        <v>107</v>
      </c>
      <c r="C895" s="52" t="s">
        <v>116</v>
      </c>
      <c r="D895" s="52">
        <v>24219</v>
      </c>
      <c r="E895" s="52">
        <v>23212</v>
      </c>
      <c r="F895" s="52">
        <v>9</v>
      </c>
      <c r="G895" s="52" t="s">
        <v>119</v>
      </c>
      <c r="H895" s="52">
        <v>35834.377200000003</v>
      </c>
      <c r="I895" s="52" t="s">
        <v>91</v>
      </c>
      <c r="J895" s="52" t="s">
        <v>71</v>
      </c>
      <c r="K895" s="52">
        <v>73.3</v>
      </c>
      <c r="L895" s="52">
        <v>4.02E-2</v>
      </c>
      <c r="M895" s="52">
        <v>1</v>
      </c>
      <c r="N895" s="52"/>
      <c r="O895" s="52">
        <v>0</v>
      </c>
      <c r="P895" s="52">
        <v>0</v>
      </c>
      <c r="Q895" s="52">
        <v>21</v>
      </c>
      <c r="R895" s="52"/>
      <c r="S895" s="52">
        <v>0</v>
      </c>
      <c r="T895" s="52">
        <v>0</v>
      </c>
      <c r="U895" s="52">
        <v>310</v>
      </c>
      <c r="V895" s="52">
        <f t="shared" si="29"/>
        <v>105.59172592015199</v>
      </c>
      <c r="W895" s="52">
        <f t="shared" si="31"/>
        <v>105.59172592015199</v>
      </c>
      <c r="X895" s="52">
        <v>0</v>
      </c>
      <c r="Y895" s="52">
        <v>0</v>
      </c>
    </row>
    <row r="896" spans="1:25" x14ac:dyDescent="0.25">
      <c r="A896" s="52">
        <v>2008</v>
      </c>
      <c r="B896" s="52" t="s">
        <v>107</v>
      </c>
      <c r="C896" s="52" t="s">
        <v>116</v>
      </c>
      <c r="D896" s="52">
        <v>24219</v>
      </c>
      <c r="E896" s="52">
        <v>23212</v>
      </c>
      <c r="F896" s="52">
        <v>9</v>
      </c>
      <c r="G896" s="52" t="s">
        <v>119</v>
      </c>
      <c r="H896" s="52">
        <v>721.5</v>
      </c>
      <c r="I896" s="52" t="s">
        <v>91</v>
      </c>
      <c r="J896" s="52" t="s">
        <v>71</v>
      </c>
      <c r="K896" s="52">
        <v>73.3</v>
      </c>
      <c r="L896" s="52">
        <v>4.02E-2</v>
      </c>
      <c r="M896" s="52">
        <v>1</v>
      </c>
      <c r="N896" s="52"/>
      <c r="O896" s="52">
        <v>0</v>
      </c>
      <c r="P896" s="52">
        <v>0</v>
      </c>
      <c r="Q896" s="52">
        <v>21</v>
      </c>
      <c r="R896" s="52"/>
      <c r="S896" s="52">
        <v>0</v>
      </c>
      <c r="T896" s="52">
        <v>0</v>
      </c>
      <c r="U896" s="52">
        <v>310</v>
      </c>
      <c r="V896" s="52">
        <f t="shared" si="29"/>
        <v>2.1260151899999999</v>
      </c>
      <c r="W896" s="52">
        <f t="shared" si="31"/>
        <v>2.1260151899999999</v>
      </c>
      <c r="X896" s="52">
        <v>0</v>
      </c>
      <c r="Y896" s="52">
        <v>0</v>
      </c>
    </row>
    <row r="897" spans="1:25" x14ac:dyDescent="0.25">
      <c r="A897" s="52">
        <v>2008</v>
      </c>
      <c r="B897" s="52" t="s">
        <v>107</v>
      </c>
      <c r="C897" s="52" t="s">
        <v>116</v>
      </c>
      <c r="D897" s="52">
        <v>24222</v>
      </c>
      <c r="E897" s="52">
        <v>23212</v>
      </c>
      <c r="F897" s="52">
        <v>9</v>
      </c>
      <c r="G897" s="52" t="s">
        <v>119</v>
      </c>
      <c r="H897" s="52">
        <v>12390</v>
      </c>
      <c r="I897" s="52" t="s">
        <v>91</v>
      </c>
      <c r="J897" s="52" t="s">
        <v>71</v>
      </c>
      <c r="K897" s="52">
        <v>73.3</v>
      </c>
      <c r="L897" s="52">
        <v>4.02E-2</v>
      </c>
      <c r="M897" s="52">
        <v>1</v>
      </c>
      <c r="N897" s="52"/>
      <c r="O897" s="52">
        <v>0</v>
      </c>
      <c r="P897" s="52">
        <v>0</v>
      </c>
      <c r="Q897" s="52">
        <v>21</v>
      </c>
      <c r="R897" s="52"/>
      <c r="S897" s="52">
        <v>0</v>
      </c>
      <c r="T897" s="52">
        <v>0</v>
      </c>
      <c r="U897" s="52">
        <v>310</v>
      </c>
      <c r="V897" s="52">
        <f t="shared" si="29"/>
        <v>36.509117400000001</v>
      </c>
      <c r="W897" s="52">
        <f t="shared" si="31"/>
        <v>36.509117400000001</v>
      </c>
      <c r="X897" s="52">
        <v>0</v>
      </c>
      <c r="Y897" s="52">
        <v>0</v>
      </c>
    </row>
    <row r="898" spans="1:25" x14ac:dyDescent="0.25">
      <c r="A898" s="52">
        <v>2008</v>
      </c>
      <c r="B898" s="52" t="s">
        <v>107</v>
      </c>
      <c r="C898" s="52" t="s">
        <v>116</v>
      </c>
      <c r="D898" s="52">
        <v>24231</v>
      </c>
      <c r="E898" s="52">
        <v>23212</v>
      </c>
      <c r="F898" s="52">
        <v>9</v>
      </c>
      <c r="G898" s="52" t="s">
        <v>119</v>
      </c>
      <c r="H898" s="52">
        <v>13216</v>
      </c>
      <c r="I898" s="52" t="s">
        <v>91</v>
      </c>
      <c r="J898" s="52" t="s">
        <v>71</v>
      </c>
      <c r="K898" s="52">
        <v>73.3</v>
      </c>
      <c r="L898" s="52">
        <v>4.02E-2</v>
      </c>
      <c r="M898" s="52">
        <v>1</v>
      </c>
      <c r="N898" s="52"/>
      <c r="O898" s="52">
        <v>0</v>
      </c>
      <c r="P898" s="52">
        <v>0</v>
      </c>
      <c r="Q898" s="52">
        <v>21</v>
      </c>
      <c r="R898" s="52"/>
      <c r="S898" s="52">
        <v>0</v>
      </c>
      <c r="T898" s="52">
        <v>0</v>
      </c>
      <c r="U898" s="52">
        <v>310</v>
      </c>
      <c r="V898" s="52">
        <f t="shared" si="29"/>
        <v>38.943058559999997</v>
      </c>
      <c r="W898" s="52">
        <f t="shared" si="31"/>
        <v>38.943058559999997</v>
      </c>
      <c r="X898" s="52">
        <v>0</v>
      </c>
      <c r="Y898" s="52">
        <v>0</v>
      </c>
    </row>
    <row r="899" spans="1:25" x14ac:dyDescent="0.25">
      <c r="A899" s="52">
        <v>2008</v>
      </c>
      <c r="B899" s="52" t="s">
        <v>107</v>
      </c>
      <c r="C899" s="52" t="s">
        <v>116</v>
      </c>
      <c r="D899" s="52">
        <v>24232</v>
      </c>
      <c r="E899" s="52">
        <v>23212</v>
      </c>
      <c r="F899" s="52">
        <v>9</v>
      </c>
      <c r="G899" s="52" t="s">
        <v>119</v>
      </c>
      <c r="H899" s="52">
        <v>1334</v>
      </c>
      <c r="I899" s="52" t="s">
        <v>91</v>
      </c>
      <c r="J899" s="52" t="s">
        <v>71</v>
      </c>
      <c r="K899" s="52">
        <v>73.3</v>
      </c>
      <c r="L899" s="52">
        <v>4.02E-2</v>
      </c>
      <c r="M899" s="52">
        <v>1</v>
      </c>
      <c r="N899" s="52"/>
      <c r="O899" s="52">
        <v>0</v>
      </c>
      <c r="P899" s="52">
        <v>0</v>
      </c>
      <c r="Q899" s="52">
        <v>21</v>
      </c>
      <c r="R899" s="52"/>
      <c r="S899" s="52">
        <v>0</v>
      </c>
      <c r="T899" s="52">
        <v>0</v>
      </c>
      <c r="U899" s="52">
        <v>310</v>
      </c>
      <c r="V899" s="52">
        <f t="shared" ref="V899:V962" si="32">IF(F899=9,((H899*K899*L899*M899)+(H899*O899*P899*Q899)+(H899*S899*T899*U899))/1000, (H899*K899*L899*M899)+(H899*O899*P899*Q899)+(H899*S899*T899*U899))</f>
        <v>3.93084444</v>
      </c>
      <c r="W899" s="52">
        <f t="shared" si="31"/>
        <v>3.93084444</v>
      </c>
      <c r="X899" s="52">
        <v>0</v>
      </c>
      <c r="Y899" s="52">
        <v>0</v>
      </c>
    </row>
    <row r="900" spans="1:25" x14ac:dyDescent="0.25">
      <c r="A900" s="52">
        <v>2008</v>
      </c>
      <c r="B900" s="52" t="s">
        <v>107</v>
      </c>
      <c r="C900" s="52" t="s">
        <v>116</v>
      </c>
      <c r="D900" s="52">
        <v>24232</v>
      </c>
      <c r="E900" s="52">
        <v>23212</v>
      </c>
      <c r="F900" s="52">
        <v>9</v>
      </c>
      <c r="G900" s="52" t="s">
        <v>119</v>
      </c>
      <c r="H900" s="52">
        <v>97335</v>
      </c>
      <c r="I900" s="52" t="s">
        <v>91</v>
      </c>
      <c r="J900" s="52" t="s">
        <v>71</v>
      </c>
      <c r="K900" s="52">
        <v>73.3</v>
      </c>
      <c r="L900" s="52">
        <v>4.02E-2</v>
      </c>
      <c r="M900" s="52">
        <v>1</v>
      </c>
      <c r="N900" s="52"/>
      <c r="O900" s="52">
        <v>0</v>
      </c>
      <c r="P900" s="52">
        <v>0</v>
      </c>
      <c r="Q900" s="52">
        <v>21</v>
      </c>
      <c r="R900" s="52"/>
      <c r="S900" s="52">
        <v>0</v>
      </c>
      <c r="T900" s="52">
        <v>0</v>
      </c>
      <c r="U900" s="52">
        <v>310</v>
      </c>
      <c r="V900" s="52">
        <f t="shared" si="32"/>
        <v>286.81315110000003</v>
      </c>
      <c r="W900" s="52">
        <f t="shared" si="31"/>
        <v>286.81315110000003</v>
      </c>
      <c r="X900" s="52">
        <v>0</v>
      </c>
      <c r="Y900" s="52">
        <v>0</v>
      </c>
    </row>
    <row r="901" spans="1:25" x14ac:dyDescent="0.25">
      <c r="A901" s="52">
        <v>2008</v>
      </c>
      <c r="B901" s="52" t="s">
        <v>107</v>
      </c>
      <c r="C901" s="52" t="s">
        <v>116</v>
      </c>
      <c r="D901" s="52">
        <v>24232</v>
      </c>
      <c r="E901" s="52">
        <v>23212</v>
      </c>
      <c r="F901" s="52">
        <v>9</v>
      </c>
      <c r="G901" s="52" t="s">
        <v>119</v>
      </c>
      <c r="H901" s="52">
        <v>1271</v>
      </c>
      <c r="I901" s="52" t="s">
        <v>91</v>
      </c>
      <c r="J901" s="52" t="s">
        <v>71</v>
      </c>
      <c r="K901" s="52">
        <v>73.3</v>
      </c>
      <c r="L901" s="52">
        <v>4.02E-2</v>
      </c>
      <c r="M901" s="52">
        <v>1</v>
      </c>
      <c r="N901" s="52"/>
      <c r="O901" s="52">
        <v>0</v>
      </c>
      <c r="P901" s="52">
        <v>0</v>
      </c>
      <c r="Q901" s="52">
        <v>21</v>
      </c>
      <c r="R901" s="52"/>
      <c r="S901" s="52">
        <v>0</v>
      </c>
      <c r="T901" s="52">
        <v>0</v>
      </c>
      <c r="U901" s="52">
        <v>310</v>
      </c>
      <c r="V901" s="52">
        <f t="shared" si="32"/>
        <v>3.7452048600000003</v>
      </c>
      <c r="W901" s="52">
        <f t="shared" si="31"/>
        <v>3.7452048600000003</v>
      </c>
      <c r="X901" s="52">
        <v>0</v>
      </c>
      <c r="Y901" s="52">
        <v>0</v>
      </c>
    </row>
    <row r="902" spans="1:25" x14ac:dyDescent="0.25">
      <c r="A902" s="52">
        <v>2008</v>
      </c>
      <c r="B902" s="52" t="s">
        <v>107</v>
      </c>
      <c r="C902" s="52" t="s">
        <v>116</v>
      </c>
      <c r="D902" s="52">
        <v>24233</v>
      </c>
      <c r="E902" s="52">
        <v>23212</v>
      </c>
      <c r="F902" s="52">
        <v>9</v>
      </c>
      <c r="G902" s="52" t="s">
        <v>119</v>
      </c>
      <c r="H902" s="52">
        <v>7458</v>
      </c>
      <c r="I902" s="52" t="s">
        <v>91</v>
      </c>
      <c r="J902" s="52" t="s">
        <v>71</v>
      </c>
      <c r="K902" s="52">
        <v>73.3</v>
      </c>
      <c r="L902" s="52">
        <v>4.02E-2</v>
      </c>
      <c r="M902" s="52">
        <v>1</v>
      </c>
      <c r="N902" s="52"/>
      <c r="O902" s="52">
        <v>0</v>
      </c>
      <c r="P902" s="52">
        <v>0</v>
      </c>
      <c r="Q902" s="52">
        <v>21</v>
      </c>
      <c r="R902" s="52"/>
      <c r="S902" s="52">
        <v>0</v>
      </c>
      <c r="T902" s="52">
        <v>0</v>
      </c>
      <c r="U902" s="52">
        <v>310</v>
      </c>
      <c r="V902" s="52">
        <f t="shared" si="32"/>
        <v>21.976190280000001</v>
      </c>
      <c r="W902" s="52">
        <f t="shared" si="31"/>
        <v>21.976190280000001</v>
      </c>
      <c r="X902" s="52">
        <v>0</v>
      </c>
      <c r="Y902" s="52">
        <v>0</v>
      </c>
    </row>
    <row r="903" spans="1:25" x14ac:dyDescent="0.25">
      <c r="A903" s="52">
        <v>2008</v>
      </c>
      <c r="B903" s="52" t="s">
        <v>107</v>
      </c>
      <c r="C903" s="52" t="s">
        <v>116</v>
      </c>
      <c r="D903" s="52">
        <v>24233</v>
      </c>
      <c r="E903" s="52">
        <v>23212</v>
      </c>
      <c r="F903" s="52">
        <v>9</v>
      </c>
      <c r="G903" s="52" t="s">
        <v>119</v>
      </c>
      <c r="H903" s="52">
        <v>367.5</v>
      </c>
      <c r="I903" s="52" t="s">
        <v>91</v>
      </c>
      <c r="J903" s="52" t="s">
        <v>71</v>
      </c>
      <c r="K903" s="52">
        <v>73.3</v>
      </c>
      <c r="L903" s="52">
        <v>4.02E-2</v>
      </c>
      <c r="M903" s="52">
        <v>1</v>
      </c>
      <c r="N903" s="52"/>
      <c r="O903" s="52">
        <v>0</v>
      </c>
      <c r="P903" s="52">
        <v>0</v>
      </c>
      <c r="Q903" s="52">
        <v>21</v>
      </c>
      <c r="R903" s="52"/>
      <c r="S903" s="52">
        <v>0</v>
      </c>
      <c r="T903" s="52">
        <v>0</v>
      </c>
      <c r="U903" s="52">
        <v>310</v>
      </c>
      <c r="V903" s="52">
        <f t="shared" si="32"/>
        <v>1.08289755</v>
      </c>
      <c r="W903" s="52">
        <f t="shared" si="31"/>
        <v>1.08289755</v>
      </c>
      <c r="X903" s="52">
        <v>0</v>
      </c>
      <c r="Y903" s="52">
        <v>0</v>
      </c>
    </row>
    <row r="904" spans="1:25" x14ac:dyDescent="0.25">
      <c r="A904" s="52">
        <v>2008</v>
      </c>
      <c r="B904" s="52" t="s">
        <v>107</v>
      </c>
      <c r="C904" s="52" t="s">
        <v>116</v>
      </c>
      <c r="D904" s="52">
        <v>24233</v>
      </c>
      <c r="E904" s="52">
        <v>23212</v>
      </c>
      <c r="F904" s="52">
        <v>9</v>
      </c>
      <c r="G904" s="52" t="s">
        <v>119</v>
      </c>
      <c r="H904" s="52">
        <v>140374.33599999998</v>
      </c>
      <c r="I904" s="52" t="s">
        <v>91</v>
      </c>
      <c r="J904" s="52" t="s">
        <v>71</v>
      </c>
      <c r="K904" s="52">
        <v>73.3</v>
      </c>
      <c r="L904" s="52">
        <v>4.02E-2</v>
      </c>
      <c r="M904" s="52">
        <v>1</v>
      </c>
      <c r="N904" s="52"/>
      <c r="O904" s="52">
        <v>0</v>
      </c>
      <c r="P904" s="52">
        <v>0</v>
      </c>
      <c r="Q904" s="52">
        <v>21</v>
      </c>
      <c r="R904" s="52"/>
      <c r="S904" s="52">
        <v>0</v>
      </c>
      <c r="T904" s="52">
        <v>0</v>
      </c>
      <c r="U904" s="52">
        <v>310</v>
      </c>
      <c r="V904" s="52">
        <f t="shared" si="32"/>
        <v>413.63544091775998</v>
      </c>
      <c r="W904" s="52">
        <f t="shared" si="31"/>
        <v>413.63544091775998</v>
      </c>
      <c r="X904" s="52">
        <v>0</v>
      </c>
      <c r="Y904" s="52">
        <v>0</v>
      </c>
    </row>
    <row r="905" spans="1:25" x14ac:dyDescent="0.25">
      <c r="A905" s="52">
        <v>2008</v>
      </c>
      <c r="B905" s="52" t="s">
        <v>107</v>
      </c>
      <c r="C905" s="52" t="s">
        <v>116</v>
      </c>
      <c r="D905" s="52">
        <v>24233</v>
      </c>
      <c r="E905" s="52">
        <v>23212</v>
      </c>
      <c r="F905" s="52">
        <v>9</v>
      </c>
      <c r="G905" s="52" t="s">
        <v>119</v>
      </c>
      <c r="H905" s="52">
        <v>80</v>
      </c>
      <c r="I905" s="52" t="s">
        <v>91</v>
      </c>
      <c r="J905" s="52" t="s">
        <v>71</v>
      </c>
      <c r="K905" s="52">
        <v>73.3</v>
      </c>
      <c r="L905" s="52">
        <v>4.02E-2</v>
      </c>
      <c r="M905" s="52">
        <v>1</v>
      </c>
      <c r="N905" s="52"/>
      <c r="O905" s="52">
        <v>0</v>
      </c>
      <c r="P905" s="52">
        <v>0</v>
      </c>
      <c r="Q905" s="52">
        <v>21</v>
      </c>
      <c r="R905" s="52"/>
      <c r="S905" s="52">
        <v>0</v>
      </c>
      <c r="T905" s="52">
        <v>0</v>
      </c>
      <c r="U905" s="52">
        <v>310</v>
      </c>
      <c r="V905" s="52">
        <f t="shared" si="32"/>
        <v>0.23573279999999999</v>
      </c>
      <c r="W905" s="52">
        <f t="shared" si="31"/>
        <v>0.23573279999999999</v>
      </c>
      <c r="X905" s="52">
        <v>0</v>
      </c>
      <c r="Y905" s="52">
        <v>0</v>
      </c>
    </row>
    <row r="906" spans="1:25" x14ac:dyDescent="0.25">
      <c r="A906" s="52">
        <v>2008</v>
      </c>
      <c r="B906" s="52" t="s">
        <v>107</v>
      </c>
      <c r="C906" s="52" t="s">
        <v>116</v>
      </c>
      <c r="D906" s="52">
        <v>24233</v>
      </c>
      <c r="E906" s="52">
        <v>23212</v>
      </c>
      <c r="F906" s="52">
        <v>9</v>
      </c>
      <c r="G906" s="52" t="s">
        <v>119</v>
      </c>
      <c r="H906" s="52">
        <v>25</v>
      </c>
      <c r="I906" s="52" t="s">
        <v>91</v>
      </c>
      <c r="J906" s="52" t="s">
        <v>71</v>
      </c>
      <c r="K906" s="52">
        <v>73.3</v>
      </c>
      <c r="L906" s="52">
        <v>4.02E-2</v>
      </c>
      <c r="M906" s="52">
        <v>1</v>
      </c>
      <c r="N906" s="52"/>
      <c r="O906" s="52">
        <v>0</v>
      </c>
      <c r="P906" s="52">
        <v>0</v>
      </c>
      <c r="Q906" s="52">
        <v>21</v>
      </c>
      <c r="R906" s="52"/>
      <c r="S906" s="52">
        <v>0</v>
      </c>
      <c r="T906" s="52">
        <v>0</v>
      </c>
      <c r="U906" s="52">
        <v>310</v>
      </c>
      <c r="V906" s="52">
        <f t="shared" si="32"/>
        <v>7.3666499999999996E-2</v>
      </c>
      <c r="W906" s="52">
        <f t="shared" si="31"/>
        <v>7.3666499999999996E-2</v>
      </c>
      <c r="X906" s="52">
        <v>0</v>
      </c>
      <c r="Y906" s="52">
        <v>0</v>
      </c>
    </row>
    <row r="907" spans="1:25" x14ac:dyDescent="0.25">
      <c r="A907" s="52">
        <v>2008</v>
      </c>
      <c r="B907" s="52" t="s">
        <v>107</v>
      </c>
      <c r="C907" s="52" t="s">
        <v>116</v>
      </c>
      <c r="D907" s="52">
        <v>24233</v>
      </c>
      <c r="E907" s="52">
        <v>23212</v>
      </c>
      <c r="F907" s="52">
        <v>9</v>
      </c>
      <c r="G907" s="52" t="s">
        <v>119</v>
      </c>
      <c r="H907" s="52">
        <v>543894</v>
      </c>
      <c r="I907" s="52" t="s">
        <v>91</v>
      </c>
      <c r="J907" s="52" t="s">
        <v>71</v>
      </c>
      <c r="K907" s="52">
        <v>73.3</v>
      </c>
      <c r="L907" s="52">
        <v>4.02E-2</v>
      </c>
      <c r="M907" s="52">
        <v>1</v>
      </c>
      <c r="N907" s="52"/>
      <c r="O907" s="52">
        <v>0</v>
      </c>
      <c r="P907" s="52">
        <v>0</v>
      </c>
      <c r="Q907" s="52">
        <v>21</v>
      </c>
      <c r="R907" s="52"/>
      <c r="S907" s="52">
        <v>0</v>
      </c>
      <c r="T907" s="52">
        <v>0</v>
      </c>
      <c r="U907" s="52">
        <v>310</v>
      </c>
      <c r="V907" s="52">
        <f t="shared" si="32"/>
        <v>1602.6706940399997</v>
      </c>
      <c r="W907" s="52">
        <f t="shared" si="31"/>
        <v>1602.6706940399997</v>
      </c>
      <c r="X907" s="52">
        <v>0</v>
      </c>
      <c r="Y907" s="52">
        <v>0</v>
      </c>
    </row>
    <row r="908" spans="1:25" x14ac:dyDescent="0.25">
      <c r="A908" s="52">
        <v>2008</v>
      </c>
      <c r="B908" s="52" t="s">
        <v>107</v>
      </c>
      <c r="C908" s="52" t="s">
        <v>116</v>
      </c>
      <c r="D908" s="52">
        <v>24233</v>
      </c>
      <c r="E908" s="52">
        <v>23212</v>
      </c>
      <c r="F908" s="52">
        <v>9</v>
      </c>
      <c r="G908" s="52" t="s">
        <v>119</v>
      </c>
      <c r="H908" s="52">
        <v>73836</v>
      </c>
      <c r="I908" s="52" t="s">
        <v>91</v>
      </c>
      <c r="J908" s="52" t="s">
        <v>71</v>
      </c>
      <c r="K908" s="52">
        <v>73.3</v>
      </c>
      <c r="L908" s="52">
        <v>4.02E-2</v>
      </c>
      <c r="M908" s="52">
        <v>1</v>
      </c>
      <c r="N908" s="52"/>
      <c r="O908" s="52">
        <v>0</v>
      </c>
      <c r="P908" s="52">
        <v>0</v>
      </c>
      <c r="Q908" s="52">
        <v>21</v>
      </c>
      <c r="R908" s="52"/>
      <c r="S908" s="52">
        <v>0</v>
      </c>
      <c r="T908" s="52">
        <v>0</v>
      </c>
      <c r="U908" s="52">
        <v>310</v>
      </c>
      <c r="V908" s="52">
        <f t="shared" si="32"/>
        <v>217.56958775999999</v>
      </c>
      <c r="W908" s="52">
        <f t="shared" ref="W908:W939" si="33">(V908-((O908*H908*P908*Q908)+(S908*H908*T908*U908)))/M908</f>
        <v>217.56958775999999</v>
      </c>
      <c r="X908" s="52">
        <v>0</v>
      </c>
      <c r="Y908" s="52">
        <v>0</v>
      </c>
    </row>
    <row r="909" spans="1:25" x14ac:dyDescent="0.25">
      <c r="A909" s="52">
        <v>2008</v>
      </c>
      <c r="B909" s="52" t="s">
        <v>107</v>
      </c>
      <c r="C909" s="52" t="s">
        <v>116</v>
      </c>
      <c r="D909" s="52">
        <v>24239</v>
      </c>
      <c r="E909" s="52">
        <v>23212</v>
      </c>
      <c r="F909" s="52">
        <v>9</v>
      </c>
      <c r="G909" s="52" t="s">
        <v>119</v>
      </c>
      <c r="H909" s="52">
        <v>1560</v>
      </c>
      <c r="I909" s="52" t="s">
        <v>91</v>
      </c>
      <c r="J909" s="52" t="s">
        <v>71</v>
      </c>
      <c r="K909" s="52">
        <v>73.3</v>
      </c>
      <c r="L909" s="52">
        <v>4.02E-2</v>
      </c>
      <c r="M909" s="52">
        <v>1</v>
      </c>
      <c r="N909" s="52"/>
      <c r="O909" s="52">
        <v>0</v>
      </c>
      <c r="P909" s="52">
        <v>0</v>
      </c>
      <c r="Q909" s="52">
        <v>21</v>
      </c>
      <c r="R909" s="52"/>
      <c r="S909" s="52">
        <v>0</v>
      </c>
      <c r="T909" s="52">
        <v>0</v>
      </c>
      <c r="U909" s="52">
        <v>310</v>
      </c>
      <c r="V909" s="52">
        <f t="shared" si="32"/>
        <v>4.5967896000000001</v>
      </c>
      <c r="W909" s="52">
        <f t="shared" si="33"/>
        <v>4.5967896000000001</v>
      </c>
      <c r="X909" s="52">
        <v>0</v>
      </c>
      <c r="Y909" s="52">
        <v>0</v>
      </c>
    </row>
    <row r="910" spans="1:25" x14ac:dyDescent="0.25">
      <c r="A910" s="52">
        <v>2008</v>
      </c>
      <c r="B910" s="52" t="s">
        <v>107</v>
      </c>
      <c r="C910" s="52" t="s">
        <v>116</v>
      </c>
      <c r="D910" s="52">
        <v>24239</v>
      </c>
      <c r="E910" s="52">
        <v>23212</v>
      </c>
      <c r="F910" s="52">
        <v>9</v>
      </c>
      <c r="G910" s="52" t="s">
        <v>119</v>
      </c>
      <c r="H910" s="52">
        <v>19742</v>
      </c>
      <c r="I910" s="52" t="s">
        <v>91</v>
      </c>
      <c r="J910" s="52" t="s">
        <v>71</v>
      </c>
      <c r="K910" s="52">
        <v>73.3</v>
      </c>
      <c r="L910" s="52">
        <v>4.02E-2</v>
      </c>
      <c r="M910" s="52">
        <v>1</v>
      </c>
      <c r="N910" s="52"/>
      <c r="O910" s="52">
        <v>0</v>
      </c>
      <c r="P910" s="52">
        <v>0</v>
      </c>
      <c r="Q910" s="52">
        <v>21</v>
      </c>
      <c r="R910" s="52"/>
      <c r="S910" s="52">
        <v>0</v>
      </c>
      <c r="T910" s="52">
        <v>0</v>
      </c>
      <c r="U910" s="52">
        <v>310</v>
      </c>
      <c r="V910" s="52">
        <f t="shared" si="32"/>
        <v>58.172961719999989</v>
      </c>
      <c r="W910" s="52">
        <f t="shared" si="33"/>
        <v>58.172961719999989</v>
      </c>
      <c r="X910" s="52">
        <v>0</v>
      </c>
      <c r="Y910" s="52">
        <v>0</v>
      </c>
    </row>
    <row r="911" spans="1:25" x14ac:dyDescent="0.25">
      <c r="A911" s="52">
        <v>2008</v>
      </c>
      <c r="B911" s="52" t="s">
        <v>107</v>
      </c>
      <c r="C911" s="52" t="s">
        <v>116</v>
      </c>
      <c r="D911" s="52">
        <v>24241</v>
      </c>
      <c r="E911" s="52">
        <v>23212</v>
      </c>
      <c r="F911" s="52">
        <v>9</v>
      </c>
      <c r="G911" s="52" t="s">
        <v>119</v>
      </c>
      <c r="H911" s="52">
        <v>220325</v>
      </c>
      <c r="I911" s="52" t="s">
        <v>91</v>
      </c>
      <c r="J911" s="52" t="s">
        <v>71</v>
      </c>
      <c r="K911" s="52">
        <v>73.3</v>
      </c>
      <c r="L911" s="52">
        <v>4.02E-2</v>
      </c>
      <c r="M911" s="52">
        <v>1</v>
      </c>
      <c r="N911" s="52"/>
      <c r="O911" s="52">
        <v>0</v>
      </c>
      <c r="P911" s="52">
        <v>0</v>
      </c>
      <c r="Q911" s="52">
        <v>21</v>
      </c>
      <c r="R911" s="52"/>
      <c r="S911" s="52">
        <v>0</v>
      </c>
      <c r="T911" s="52">
        <v>0</v>
      </c>
      <c r="U911" s="52">
        <v>310</v>
      </c>
      <c r="V911" s="52">
        <f t="shared" si="32"/>
        <v>649.22286450000001</v>
      </c>
      <c r="W911" s="52">
        <f t="shared" si="33"/>
        <v>649.22286450000001</v>
      </c>
      <c r="X911" s="52">
        <v>0</v>
      </c>
      <c r="Y911" s="52">
        <v>0</v>
      </c>
    </row>
    <row r="912" spans="1:25" x14ac:dyDescent="0.25">
      <c r="A912" s="52">
        <v>2008</v>
      </c>
      <c r="B912" s="52" t="s">
        <v>107</v>
      </c>
      <c r="C912" s="52" t="s">
        <v>116</v>
      </c>
      <c r="D912" s="52">
        <v>24242</v>
      </c>
      <c r="E912" s="52">
        <v>23212</v>
      </c>
      <c r="F912" s="52">
        <v>9</v>
      </c>
      <c r="G912" s="52" t="s">
        <v>119</v>
      </c>
      <c r="H912" s="52">
        <v>112</v>
      </c>
      <c r="I912" s="52" t="s">
        <v>91</v>
      </c>
      <c r="J912" s="52" t="s">
        <v>71</v>
      </c>
      <c r="K912" s="52">
        <v>73.3</v>
      </c>
      <c r="L912" s="52">
        <v>4.02E-2</v>
      </c>
      <c r="M912" s="52">
        <v>1</v>
      </c>
      <c r="N912" s="52"/>
      <c r="O912" s="52">
        <v>0</v>
      </c>
      <c r="P912" s="52">
        <v>0</v>
      </c>
      <c r="Q912" s="52">
        <v>21</v>
      </c>
      <c r="R912" s="52"/>
      <c r="S912" s="52">
        <v>0</v>
      </c>
      <c r="T912" s="52">
        <v>0</v>
      </c>
      <c r="U912" s="52">
        <v>310</v>
      </c>
      <c r="V912" s="52">
        <f t="shared" si="32"/>
        <v>0.33002591999999997</v>
      </c>
      <c r="W912" s="52">
        <f t="shared" si="33"/>
        <v>0.33002591999999997</v>
      </c>
      <c r="X912" s="52">
        <v>0</v>
      </c>
      <c r="Y912" s="52">
        <v>0</v>
      </c>
    </row>
    <row r="913" spans="1:25" x14ac:dyDescent="0.25">
      <c r="A913" s="52">
        <v>2008</v>
      </c>
      <c r="B913" s="52" t="s">
        <v>107</v>
      </c>
      <c r="C913" s="52" t="s">
        <v>116</v>
      </c>
      <c r="D913" s="52">
        <v>24242</v>
      </c>
      <c r="E913" s="52">
        <v>23212</v>
      </c>
      <c r="F913" s="52">
        <v>9</v>
      </c>
      <c r="G913" s="52" t="s">
        <v>119</v>
      </c>
      <c r="H913" s="52">
        <v>65</v>
      </c>
      <c r="I913" s="52" t="s">
        <v>91</v>
      </c>
      <c r="J913" s="52" t="s">
        <v>71</v>
      </c>
      <c r="K913" s="52">
        <v>73.3</v>
      </c>
      <c r="L913" s="52">
        <v>4.02E-2</v>
      </c>
      <c r="M913" s="52">
        <v>1</v>
      </c>
      <c r="N913" s="52"/>
      <c r="O913" s="52">
        <v>0</v>
      </c>
      <c r="P913" s="52">
        <v>0</v>
      </c>
      <c r="Q913" s="52">
        <v>21</v>
      </c>
      <c r="R913" s="52"/>
      <c r="S913" s="52">
        <v>0</v>
      </c>
      <c r="T913" s="52">
        <v>0</v>
      </c>
      <c r="U913" s="52">
        <v>310</v>
      </c>
      <c r="V913" s="52">
        <f t="shared" si="32"/>
        <v>0.19153290000000001</v>
      </c>
      <c r="W913" s="52">
        <f t="shared" si="33"/>
        <v>0.19153290000000001</v>
      </c>
      <c r="X913" s="52">
        <v>0</v>
      </c>
      <c r="Y913" s="52">
        <v>0</v>
      </c>
    </row>
    <row r="914" spans="1:25" x14ac:dyDescent="0.25">
      <c r="A914" s="52">
        <v>2008</v>
      </c>
      <c r="B914" s="52" t="s">
        <v>107</v>
      </c>
      <c r="C914" s="52" t="s">
        <v>116</v>
      </c>
      <c r="D914" s="52">
        <v>24245</v>
      </c>
      <c r="E914" s="52">
        <v>23212</v>
      </c>
      <c r="F914" s="52">
        <v>9</v>
      </c>
      <c r="G914" s="52" t="s">
        <v>119</v>
      </c>
      <c r="H914" s="52">
        <v>69745.743600000002</v>
      </c>
      <c r="I914" s="52" t="s">
        <v>91</v>
      </c>
      <c r="J914" s="52" t="s">
        <v>71</v>
      </c>
      <c r="K914" s="52">
        <v>73.3</v>
      </c>
      <c r="L914" s="52">
        <v>4.02E-2</v>
      </c>
      <c r="M914" s="52">
        <v>1</v>
      </c>
      <c r="N914" s="52"/>
      <c r="O914" s="52">
        <v>0</v>
      </c>
      <c r="P914" s="52">
        <v>0</v>
      </c>
      <c r="Q914" s="52">
        <v>21</v>
      </c>
      <c r="R914" s="52"/>
      <c r="S914" s="52">
        <v>0</v>
      </c>
      <c r="T914" s="52">
        <v>0</v>
      </c>
      <c r="U914" s="52">
        <v>310</v>
      </c>
      <c r="V914" s="52">
        <f t="shared" si="32"/>
        <v>205.51699283637601</v>
      </c>
      <c r="W914" s="52">
        <f t="shared" si="33"/>
        <v>205.51699283637601</v>
      </c>
      <c r="X914" s="52">
        <v>0</v>
      </c>
      <c r="Y914" s="52">
        <v>0</v>
      </c>
    </row>
    <row r="915" spans="1:25" x14ac:dyDescent="0.25">
      <c r="A915" s="52">
        <v>2008</v>
      </c>
      <c r="B915" s="52" t="s">
        <v>107</v>
      </c>
      <c r="C915" s="52" t="s">
        <v>116</v>
      </c>
      <c r="D915" s="52">
        <v>24246</v>
      </c>
      <c r="E915" s="52">
        <v>23212</v>
      </c>
      <c r="F915" s="52">
        <v>9</v>
      </c>
      <c r="G915" s="52" t="s">
        <v>119</v>
      </c>
      <c r="H915" s="52">
        <v>3643</v>
      </c>
      <c r="I915" s="52" t="s">
        <v>91</v>
      </c>
      <c r="J915" s="52" t="s">
        <v>71</v>
      </c>
      <c r="K915" s="52">
        <v>73.3</v>
      </c>
      <c r="L915" s="52">
        <v>4.02E-2</v>
      </c>
      <c r="M915" s="52">
        <v>1</v>
      </c>
      <c r="N915" s="52"/>
      <c r="O915" s="52">
        <v>0</v>
      </c>
      <c r="P915" s="52">
        <v>0</v>
      </c>
      <c r="Q915" s="52">
        <v>21</v>
      </c>
      <c r="R915" s="52"/>
      <c r="S915" s="52">
        <v>0</v>
      </c>
      <c r="T915" s="52">
        <v>0</v>
      </c>
      <c r="U915" s="52">
        <v>310</v>
      </c>
      <c r="V915" s="52">
        <f t="shared" si="32"/>
        <v>10.734682379999999</v>
      </c>
      <c r="W915" s="52">
        <f t="shared" si="33"/>
        <v>10.734682379999999</v>
      </c>
      <c r="X915" s="52">
        <v>0</v>
      </c>
      <c r="Y915" s="52">
        <v>0</v>
      </c>
    </row>
    <row r="916" spans="1:25" x14ac:dyDescent="0.25">
      <c r="A916" s="52">
        <v>2008</v>
      </c>
      <c r="B916" s="52" t="s">
        <v>107</v>
      </c>
      <c r="C916" s="52" t="s">
        <v>116</v>
      </c>
      <c r="D916" s="52">
        <v>24246</v>
      </c>
      <c r="E916" s="52">
        <v>23212</v>
      </c>
      <c r="F916" s="52">
        <v>9</v>
      </c>
      <c r="G916" s="52" t="s">
        <v>119</v>
      </c>
      <c r="H916" s="52">
        <v>86360</v>
      </c>
      <c r="I916" s="52" t="s">
        <v>91</v>
      </c>
      <c r="J916" s="52" t="s">
        <v>71</v>
      </c>
      <c r="K916" s="52">
        <v>73.3</v>
      </c>
      <c r="L916" s="52">
        <v>4.02E-2</v>
      </c>
      <c r="M916" s="52">
        <v>1</v>
      </c>
      <c r="N916" s="52"/>
      <c r="O916" s="52">
        <v>0</v>
      </c>
      <c r="P916" s="52">
        <v>0</v>
      </c>
      <c r="Q916" s="52">
        <v>21</v>
      </c>
      <c r="R916" s="52"/>
      <c r="S916" s="52">
        <v>0</v>
      </c>
      <c r="T916" s="52">
        <v>0</v>
      </c>
      <c r="U916" s="52">
        <v>310</v>
      </c>
      <c r="V916" s="52">
        <f t="shared" si="32"/>
        <v>254.47355759999999</v>
      </c>
      <c r="W916" s="52">
        <f t="shared" si="33"/>
        <v>254.47355759999999</v>
      </c>
      <c r="X916" s="52">
        <v>0</v>
      </c>
      <c r="Y916" s="52">
        <v>0</v>
      </c>
    </row>
    <row r="917" spans="1:25" x14ac:dyDescent="0.25">
      <c r="A917" s="52">
        <v>2008</v>
      </c>
      <c r="B917" s="52" t="s">
        <v>107</v>
      </c>
      <c r="C917" s="52" t="s">
        <v>116</v>
      </c>
      <c r="D917" s="52">
        <v>24246</v>
      </c>
      <c r="E917" s="52">
        <v>23212</v>
      </c>
      <c r="F917" s="52">
        <v>9</v>
      </c>
      <c r="G917" s="52" t="s">
        <v>119</v>
      </c>
      <c r="H917" s="52">
        <v>142459.20000000001</v>
      </c>
      <c r="I917" s="52" t="s">
        <v>91</v>
      </c>
      <c r="J917" s="52" t="s">
        <v>71</v>
      </c>
      <c r="K917" s="52">
        <v>73.3</v>
      </c>
      <c r="L917" s="52">
        <v>4.02E-2</v>
      </c>
      <c r="M917" s="52">
        <v>1</v>
      </c>
      <c r="N917" s="52"/>
      <c r="O917" s="52">
        <v>0</v>
      </c>
      <c r="P917" s="52">
        <v>0</v>
      </c>
      <c r="Q917" s="52">
        <v>21</v>
      </c>
      <c r="R917" s="52"/>
      <c r="S917" s="52">
        <v>0</v>
      </c>
      <c r="T917" s="52">
        <v>0</v>
      </c>
      <c r="U917" s="52">
        <v>310</v>
      </c>
      <c r="V917" s="52">
        <f t="shared" si="32"/>
        <v>419.77882627200006</v>
      </c>
      <c r="W917" s="52">
        <f t="shared" si="33"/>
        <v>419.77882627200006</v>
      </c>
      <c r="X917" s="52">
        <v>0</v>
      </c>
      <c r="Y917" s="52">
        <v>0</v>
      </c>
    </row>
    <row r="918" spans="1:25" x14ac:dyDescent="0.25">
      <c r="A918" s="52">
        <v>2008</v>
      </c>
      <c r="B918" s="52" t="s">
        <v>107</v>
      </c>
      <c r="C918" s="52" t="s">
        <v>116</v>
      </c>
      <c r="D918" s="52">
        <v>24246</v>
      </c>
      <c r="E918" s="52">
        <v>23212</v>
      </c>
      <c r="F918" s="52">
        <v>9</v>
      </c>
      <c r="G918" s="52" t="s">
        <v>119</v>
      </c>
      <c r="H918" s="52">
        <v>1151</v>
      </c>
      <c r="I918" s="52" t="s">
        <v>91</v>
      </c>
      <c r="J918" s="52" t="s">
        <v>71</v>
      </c>
      <c r="K918" s="52">
        <v>73.3</v>
      </c>
      <c r="L918" s="52">
        <v>4.02E-2</v>
      </c>
      <c r="M918" s="52">
        <v>1</v>
      </c>
      <c r="N918" s="52"/>
      <c r="O918" s="52">
        <v>0</v>
      </c>
      <c r="P918" s="52">
        <v>0</v>
      </c>
      <c r="Q918" s="52">
        <v>21</v>
      </c>
      <c r="R918" s="52"/>
      <c r="S918" s="52">
        <v>0</v>
      </c>
      <c r="T918" s="52">
        <v>0</v>
      </c>
      <c r="U918" s="52">
        <v>310</v>
      </c>
      <c r="V918" s="52">
        <f t="shared" si="32"/>
        <v>3.3916056600000002</v>
      </c>
      <c r="W918" s="52">
        <f t="shared" si="33"/>
        <v>3.3916056600000002</v>
      </c>
      <c r="X918" s="52">
        <v>0</v>
      </c>
      <c r="Y918" s="52">
        <v>0</v>
      </c>
    </row>
    <row r="919" spans="1:25" x14ac:dyDescent="0.25">
      <c r="A919" s="52">
        <v>2008</v>
      </c>
      <c r="B919" s="52" t="s">
        <v>107</v>
      </c>
      <c r="C919" s="52" t="s">
        <v>116</v>
      </c>
      <c r="D919" s="52">
        <v>24246</v>
      </c>
      <c r="E919" s="52">
        <v>23212</v>
      </c>
      <c r="F919" s="52">
        <v>9</v>
      </c>
      <c r="G919" s="52" t="s">
        <v>119</v>
      </c>
      <c r="H919" s="52">
        <v>60825.767799999994</v>
      </c>
      <c r="I919" s="52" t="s">
        <v>91</v>
      </c>
      <c r="J919" s="52" t="s">
        <v>71</v>
      </c>
      <c r="K919" s="52">
        <v>73.3</v>
      </c>
      <c r="L919" s="52">
        <v>4.02E-2</v>
      </c>
      <c r="M919" s="52">
        <v>1</v>
      </c>
      <c r="N919" s="52"/>
      <c r="O919" s="52">
        <v>0</v>
      </c>
      <c r="P919" s="52">
        <v>0</v>
      </c>
      <c r="Q919" s="52">
        <v>21</v>
      </c>
      <c r="R919" s="52"/>
      <c r="S919" s="52">
        <v>0</v>
      </c>
      <c r="T919" s="52">
        <v>0</v>
      </c>
      <c r="U919" s="52">
        <v>310</v>
      </c>
      <c r="V919" s="52">
        <f t="shared" si="32"/>
        <v>179.23285694554798</v>
      </c>
      <c r="W919" s="52">
        <f t="shared" si="33"/>
        <v>179.23285694554798</v>
      </c>
      <c r="X919" s="52">
        <v>0</v>
      </c>
      <c r="Y919" s="52">
        <v>0</v>
      </c>
    </row>
    <row r="920" spans="1:25" x14ac:dyDescent="0.25">
      <c r="A920" s="52">
        <v>2008</v>
      </c>
      <c r="B920" s="52" t="s">
        <v>107</v>
      </c>
      <c r="C920" s="52" t="s">
        <v>116</v>
      </c>
      <c r="D920" s="52">
        <v>24246</v>
      </c>
      <c r="E920" s="52">
        <v>23212</v>
      </c>
      <c r="F920" s="52">
        <v>9</v>
      </c>
      <c r="G920" s="52" t="s">
        <v>119</v>
      </c>
      <c r="H920" s="52">
        <v>52624</v>
      </c>
      <c r="I920" s="52" t="s">
        <v>91</v>
      </c>
      <c r="J920" s="52" t="s">
        <v>71</v>
      </c>
      <c r="K920" s="52">
        <v>73.3</v>
      </c>
      <c r="L920" s="52">
        <v>4.02E-2</v>
      </c>
      <c r="M920" s="52">
        <v>1</v>
      </c>
      <c r="N920" s="52"/>
      <c r="O920" s="52">
        <v>0</v>
      </c>
      <c r="P920" s="52">
        <v>0</v>
      </c>
      <c r="Q920" s="52">
        <v>21</v>
      </c>
      <c r="R920" s="52"/>
      <c r="S920" s="52">
        <v>0</v>
      </c>
      <c r="T920" s="52">
        <v>0</v>
      </c>
      <c r="U920" s="52">
        <v>310</v>
      </c>
      <c r="V920" s="52">
        <f t="shared" si="32"/>
        <v>155.06503584000001</v>
      </c>
      <c r="W920" s="52">
        <f t="shared" si="33"/>
        <v>155.06503584000001</v>
      </c>
      <c r="X920" s="52">
        <v>0</v>
      </c>
      <c r="Y920" s="52">
        <v>0</v>
      </c>
    </row>
    <row r="921" spans="1:25" x14ac:dyDescent="0.25">
      <c r="A921" s="52">
        <v>2008</v>
      </c>
      <c r="B921" s="52" t="s">
        <v>107</v>
      </c>
      <c r="C921" s="52" t="s">
        <v>116</v>
      </c>
      <c r="D921" s="52">
        <v>24246</v>
      </c>
      <c r="E921" s="52">
        <v>23212</v>
      </c>
      <c r="F921" s="52">
        <v>9</v>
      </c>
      <c r="G921" s="52" t="s">
        <v>119</v>
      </c>
      <c r="H921" s="52">
        <v>562</v>
      </c>
      <c r="I921" s="52" t="s">
        <v>91</v>
      </c>
      <c r="J921" s="52" t="s">
        <v>71</v>
      </c>
      <c r="K921" s="52">
        <v>73.3</v>
      </c>
      <c r="L921" s="52">
        <v>4.02E-2</v>
      </c>
      <c r="M921" s="52">
        <v>1</v>
      </c>
      <c r="N921" s="52"/>
      <c r="O921" s="52">
        <v>0</v>
      </c>
      <c r="P921" s="52">
        <v>0</v>
      </c>
      <c r="Q921" s="52">
        <v>21</v>
      </c>
      <c r="R921" s="52"/>
      <c r="S921" s="52">
        <v>0</v>
      </c>
      <c r="T921" s="52">
        <v>0</v>
      </c>
      <c r="U921" s="52">
        <v>310</v>
      </c>
      <c r="V921" s="52">
        <f t="shared" si="32"/>
        <v>1.6560229199999998</v>
      </c>
      <c r="W921" s="52">
        <f t="shared" si="33"/>
        <v>1.6560229199999998</v>
      </c>
      <c r="X921" s="52">
        <v>0</v>
      </c>
      <c r="Y921" s="52">
        <v>0</v>
      </c>
    </row>
    <row r="922" spans="1:25" x14ac:dyDescent="0.25">
      <c r="A922" s="52">
        <v>2008</v>
      </c>
      <c r="B922" s="52" t="s">
        <v>107</v>
      </c>
      <c r="C922" s="52" t="s">
        <v>116</v>
      </c>
      <c r="D922" s="52">
        <v>24246</v>
      </c>
      <c r="E922" s="52">
        <v>23212</v>
      </c>
      <c r="F922" s="52">
        <v>9</v>
      </c>
      <c r="G922" s="52" t="s">
        <v>119</v>
      </c>
      <c r="H922" s="52">
        <v>852</v>
      </c>
      <c r="I922" s="52" t="s">
        <v>91</v>
      </c>
      <c r="J922" s="52" t="s">
        <v>71</v>
      </c>
      <c r="K922" s="52">
        <v>73.3</v>
      </c>
      <c r="L922" s="52">
        <v>4.02E-2</v>
      </c>
      <c r="M922" s="52">
        <v>1</v>
      </c>
      <c r="N922" s="52"/>
      <c r="O922" s="52">
        <v>0</v>
      </c>
      <c r="P922" s="52">
        <v>0</v>
      </c>
      <c r="Q922" s="52">
        <v>21</v>
      </c>
      <c r="R922" s="52"/>
      <c r="S922" s="52">
        <v>0</v>
      </c>
      <c r="T922" s="52">
        <v>0</v>
      </c>
      <c r="U922" s="52">
        <v>310</v>
      </c>
      <c r="V922" s="52">
        <f t="shared" si="32"/>
        <v>2.5105543199999998</v>
      </c>
      <c r="W922" s="52">
        <f t="shared" si="33"/>
        <v>2.5105543199999998</v>
      </c>
      <c r="X922" s="52">
        <v>0</v>
      </c>
      <c r="Y922" s="52">
        <v>0</v>
      </c>
    </row>
    <row r="923" spans="1:25" x14ac:dyDescent="0.25">
      <c r="A923" s="52">
        <v>2008</v>
      </c>
      <c r="B923" s="52" t="s">
        <v>107</v>
      </c>
      <c r="C923" s="52" t="s">
        <v>116</v>
      </c>
      <c r="D923" s="52">
        <v>24247</v>
      </c>
      <c r="E923" s="52">
        <v>23212</v>
      </c>
      <c r="F923" s="52">
        <v>9</v>
      </c>
      <c r="G923" s="52" t="s">
        <v>119</v>
      </c>
      <c r="H923" s="52">
        <v>2110</v>
      </c>
      <c r="I923" s="52" t="s">
        <v>91</v>
      </c>
      <c r="J923" s="52" t="s">
        <v>71</v>
      </c>
      <c r="K923" s="52">
        <v>73.3</v>
      </c>
      <c r="L923" s="52">
        <v>4.02E-2</v>
      </c>
      <c r="M923" s="52">
        <v>1</v>
      </c>
      <c r="N923" s="52"/>
      <c r="O923" s="52">
        <v>0</v>
      </c>
      <c r="P923" s="52">
        <v>0</v>
      </c>
      <c r="Q923" s="52">
        <v>21</v>
      </c>
      <c r="R923" s="52"/>
      <c r="S923" s="52">
        <v>0</v>
      </c>
      <c r="T923" s="52">
        <v>0</v>
      </c>
      <c r="U923" s="52">
        <v>310</v>
      </c>
      <c r="V923" s="52">
        <f t="shared" si="32"/>
        <v>6.2174525999999997</v>
      </c>
      <c r="W923" s="52">
        <f t="shared" si="33"/>
        <v>6.2174525999999997</v>
      </c>
      <c r="X923" s="52">
        <v>0</v>
      </c>
      <c r="Y923" s="52">
        <v>0</v>
      </c>
    </row>
    <row r="924" spans="1:25" x14ac:dyDescent="0.25">
      <c r="A924" s="52">
        <v>2008</v>
      </c>
      <c r="B924" s="52" t="s">
        <v>107</v>
      </c>
      <c r="C924" s="52" t="s">
        <v>116</v>
      </c>
      <c r="D924" s="52">
        <v>24247</v>
      </c>
      <c r="E924" s="52">
        <v>23212</v>
      </c>
      <c r="F924" s="52">
        <v>9</v>
      </c>
      <c r="G924" s="52" t="s">
        <v>119</v>
      </c>
      <c r="H924" s="52">
        <v>617195</v>
      </c>
      <c r="I924" s="52" t="s">
        <v>91</v>
      </c>
      <c r="J924" s="52" t="s">
        <v>71</v>
      </c>
      <c r="K924" s="52">
        <v>73.3</v>
      </c>
      <c r="L924" s="52">
        <v>4.02E-2</v>
      </c>
      <c r="M924" s="52">
        <v>1</v>
      </c>
      <c r="N924" s="52"/>
      <c r="O924" s="52">
        <v>0</v>
      </c>
      <c r="P924" s="52">
        <v>0</v>
      </c>
      <c r="Q924" s="52">
        <v>21</v>
      </c>
      <c r="R924" s="52"/>
      <c r="S924" s="52">
        <v>0</v>
      </c>
      <c r="T924" s="52">
        <v>0</v>
      </c>
      <c r="U924" s="52">
        <v>310</v>
      </c>
      <c r="V924" s="52">
        <f t="shared" si="32"/>
        <v>1818.6638186999999</v>
      </c>
      <c r="W924" s="52">
        <f t="shared" si="33"/>
        <v>1818.6638186999999</v>
      </c>
      <c r="X924" s="52">
        <v>0</v>
      </c>
      <c r="Y924" s="52">
        <v>0</v>
      </c>
    </row>
    <row r="925" spans="1:25" x14ac:dyDescent="0.25">
      <c r="A925" s="52">
        <v>2008</v>
      </c>
      <c r="B925" s="52" t="s">
        <v>107</v>
      </c>
      <c r="C925" s="52" t="s">
        <v>116</v>
      </c>
      <c r="D925" s="52">
        <v>24247</v>
      </c>
      <c r="E925" s="52">
        <v>23212</v>
      </c>
      <c r="F925" s="52">
        <v>9</v>
      </c>
      <c r="G925" s="52" t="s">
        <v>119</v>
      </c>
      <c r="H925" s="52">
        <v>16167</v>
      </c>
      <c r="I925" s="52" t="s">
        <v>91</v>
      </c>
      <c r="J925" s="52" t="s">
        <v>71</v>
      </c>
      <c r="K925" s="52">
        <v>73.3</v>
      </c>
      <c r="L925" s="52">
        <v>4.02E-2</v>
      </c>
      <c r="M925" s="52">
        <v>1</v>
      </c>
      <c r="N925" s="52"/>
      <c r="O925" s="52">
        <v>0</v>
      </c>
      <c r="P925" s="52">
        <v>0</v>
      </c>
      <c r="Q925" s="52">
        <v>21</v>
      </c>
      <c r="R925" s="52"/>
      <c r="S925" s="52">
        <v>0</v>
      </c>
      <c r="T925" s="52">
        <v>0</v>
      </c>
      <c r="U925" s="52">
        <v>310</v>
      </c>
      <c r="V925" s="52">
        <f t="shared" si="32"/>
        <v>47.638652219999997</v>
      </c>
      <c r="W925" s="52">
        <f t="shared" si="33"/>
        <v>47.638652219999997</v>
      </c>
      <c r="X925" s="52">
        <v>0</v>
      </c>
      <c r="Y925" s="52">
        <v>0</v>
      </c>
    </row>
    <row r="926" spans="1:25" x14ac:dyDescent="0.25">
      <c r="A926" s="52">
        <v>2008</v>
      </c>
      <c r="B926" s="52" t="s">
        <v>107</v>
      </c>
      <c r="C926" s="52" t="s">
        <v>116</v>
      </c>
      <c r="D926" s="52">
        <v>24247</v>
      </c>
      <c r="E926" s="52">
        <v>23212</v>
      </c>
      <c r="F926" s="52">
        <v>9</v>
      </c>
      <c r="G926" s="52" t="s">
        <v>119</v>
      </c>
      <c r="H926" s="52">
        <v>1135663</v>
      </c>
      <c r="I926" s="52" t="s">
        <v>91</v>
      </c>
      <c r="J926" s="52" t="s">
        <v>71</v>
      </c>
      <c r="K926" s="52">
        <v>73.3</v>
      </c>
      <c r="L926" s="52">
        <v>4.02E-2</v>
      </c>
      <c r="M926" s="52">
        <v>1</v>
      </c>
      <c r="N926" s="52"/>
      <c r="O926" s="52">
        <v>0</v>
      </c>
      <c r="P926" s="52">
        <v>0</v>
      </c>
      <c r="Q926" s="52">
        <v>21</v>
      </c>
      <c r="R926" s="52"/>
      <c r="S926" s="52">
        <v>0</v>
      </c>
      <c r="T926" s="52">
        <v>0</v>
      </c>
      <c r="U926" s="52">
        <v>310</v>
      </c>
      <c r="V926" s="52">
        <f t="shared" si="32"/>
        <v>3346.4127355799997</v>
      </c>
      <c r="W926" s="52">
        <f t="shared" si="33"/>
        <v>3346.4127355799997</v>
      </c>
      <c r="X926" s="52">
        <v>0</v>
      </c>
      <c r="Y926" s="52">
        <v>0</v>
      </c>
    </row>
    <row r="927" spans="1:25" x14ac:dyDescent="0.25">
      <c r="A927" s="52">
        <v>2008</v>
      </c>
      <c r="B927" s="52" t="s">
        <v>107</v>
      </c>
      <c r="C927" s="52" t="s">
        <v>116</v>
      </c>
      <c r="D927" s="52">
        <v>24247</v>
      </c>
      <c r="E927" s="52">
        <v>23212</v>
      </c>
      <c r="F927" s="52">
        <v>9</v>
      </c>
      <c r="G927" s="52" t="s">
        <v>119</v>
      </c>
      <c r="H927" s="52">
        <v>16743</v>
      </c>
      <c r="I927" s="52" t="s">
        <v>91</v>
      </c>
      <c r="J927" s="52" t="s">
        <v>71</v>
      </c>
      <c r="K927" s="52">
        <v>73.3</v>
      </c>
      <c r="L927" s="52">
        <v>4.02E-2</v>
      </c>
      <c r="M927" s="52">
        <v>1</v>
      </c>
      <c r="N927" s="52"/>
      <c r="O927" s="52">
        <v>0</v>
      </c>
      <c r="P927" s="52">
        <v>0</v>
      </c>
      <c r="Q927" s="52">
        <v>21</v>
      </c>
      <c r="R927" s="52"/>
      <c r="S927" s="52">
        <v>0</v>
      </c>
      <c r="T927" s="52">
        <v>0</v>
      </c>
      <c r="U927" s="52">
        <v>310</v>
      </c>
      <c r="V927" s="52">
        <f t="shared" si="32"/>
        <v>49.335928379999999</v>
      </c>
      <c r="W927" s="52">
        <f t="shared" si="33"/>
        <v>49.335928379999999</v>
      </c>
      <c r="X927" s="52">
        <v>0</v>
      </c>
      <c r="Y927" s="52">
        <v>0</v>
      </c>
    </row>
    <row r="928" spans="1:25" x14ac:dyDescent="0.25">
      <c r="A928" s="52">
        <v>2008</v>
      </c>
      <c r="B928" s="52" t="s">
        <v>107</v>
      </c>
      <c r="C928" s="52" t="s">
        <v>116</v>
      </c>
      <c r="D928" s="52">
        <v>24291</v>
      </c>
      <c r="E928" s="52">
        <v>23212</v>
      </c>
      <c r="F928" s="52">
        <v>9</v>
      </c>
      <c r="G928" s="52" t="s">
        <v>119</v>
      </c>
      <c r="H928" s="52">
        <v>4594</v>
      </c>
      <c r="I928" s="52" t="s">
        <v>91</v>
      </c>
      <c r="J928" s="52" t="s">
        <v>71</v>
      </c>
      <c r="K928" s="52">
        <v>73.3</v>
      </c>
      <c r="L928" s="52">
        <v>4.02E-2</v>
      </c>
      <c r="M928" s="52">
        <v>1</v>
      </c>
      <c r="N928" s="52"/>
      <c r="O928" s="52">
        <v>0</v>
      </c>
      <c r="P928" s="52">
        <v>0</v>
      </c>
      <c r="Q928" s="52">
        <v>21</v>
      </c>
      <c r="R928" s="52"/>
      <c r="S928" s="52">
        <v>0</v>
      </c>
      <c r="T928" s="52">
        <v>0</v>
      </c>
      <c r="U928" s="52">
        <v>310</v>
      </c>
      <c r="V928" s="52">
        <f t="shared" si="32"/>
        <v>13.536956040000002</v>
      </c>
      <c r="W928" s="52">
        <f t="shared" si="33"/>
        <v>13.536956040000002</v>
      </c>
      <c r="X928" s="52">
        <v>0</v>
      </c>
      <c r="Y928" s="52">
        <v>0</v>
      </c>
    </row>
    <row r="929" spans="1:25" x14ac:dyDescent="0.25">
      <c r="A929" s="52">
        <v>2008</v>
      </c>
      <c r="B929" s="52" t="s">
        <v>107</v>
      </c>
      <c r="C929" s="52" t="s">
        <v>116</v>
      </c>
      <c r="D929" s="52">
        <v>24291</v>
      </c>
      <c r="E929" s="52">
        <v>23212</v>
      </c>
      <c r="F929" s="52">
        <v>9</v>
      </c>
      <c r="G929" s="52" t="s">
        <v>119</v>
      </c>
      <c r="H929" s="52">
        <v>6649</v>
      </c>
      <c r="I929" s="52" t="s">
        <v>91</v>
      </c>
      <c r="J929" s="52" t="s">
        <v>71</v>
      </c>
      <c r="K929" s="52">
        <v>73.3</v>
      </c>
      <c r="L929" s="52">
        <v>4.02E-2</v>
      </c>
      <c r="M929" s="52">
        <v>1</v>
      </c>
      <c r="N929" s="52"/>
      <c r="O929" s="52">
        <v>0</v>
      </c>
      <c r="P929" s="52">
        <v>0</v>
      </c>
      <c r="Q929" s="52">
        <v>21</v>
      </c>
      <c r="R929" s="52"/>
      <c r="S929" s="52">
        <v>0</v>
      </c>
      <c r="T929" s="52">
        <v>0</v>
      </c>
      <c r="U929" s="52">
        <v>310</v>
      </c>
      <c r="V929" s="52">
        <f t="shared" si="32"/>
        <v>19.592342339999998</v>
      </c>
      <c r="W929" s="52">
        <f t="shared" si="33"/>
        <v>19.592342339999998</v>
      </c>
      <c r="X929" s="52">
        <v>0</v>
      </c>
      <c r="Y929" s="52">
        <v>0</v>
      </c>
    </row>
    <row r="930" spans="1:25" x14ac:dyDescent="0.25">
      <c r="A930" s="52">
        <v>2008</v>
      </c>
      <c r="B930" s="52" t="s">
        <v>107</v>
      </c>
      <c r="C930" s="52" t="s">
        <v>116</v>
      </c>
      <c r="D930" s="52">
        <v>24291</v>
      </c>
      <c r="E930" s="52">
        <v>23212</v>
      </c>
      <c r="F930" s="52">
        <v>9</v>
      </c>
      <c r="G930" s="52" t="s">
        <v>119</v>
      </c>
      <c r="H930" s="52">
        <v>59531.803200000002</v>
      </c>
      <c r="I930" s="52" t="s">
        <v>91</v>
      </c>
      <c r="J930" s="52" t="s">
        <v>71</v>
      </c>
      <c r="K930" s="52">
        <v>73.3</v>
      </c>
      <c r="L930" s="52">
        <v>4.02E-2</v>
      </c>
      <c r="M930" s="52">
        <v>1</v>
      </c>
      <c r="N930" s="52"/>
      <c r="O930" s="52">
        <v>0</v>
      </c>
      <c r="P930" s="52">
        <v>0</v>
      </c>
      <c r="Q930" s="52">
        <v>21</v>
      </c>
      <c r="R930" s="52"/>
      <c r="S930" s="52">
        <v>0</v>
      </c>
      <c r="T930" s="52">
        <v>0</v>
      </c>
      <c r="U930" s="52">
        <v>310</v>
      </c>
      <c r="V930" s="52">
        <f t="shared" si="32"/>
        <v>175.41998321731199</v>
      </c>
      <c r="W930" s="52">
        <f t="shared" si="33"/>
        <v>175.41998321731199</v>
      </c>
      <c r="X930" s="52">
        <v>0</v>
      </c>
      <c r="Y930" s="52">
        <v>0</v>
      </c>
    </row>
    <row r="931" spans="1:25" x14ac:dyDescent="0.25">
      <c r="A931" s="52">
        <v>2008</v>
      </c>
      <c r="B931" s="52" t="s">
        <v>107</v>
      </c>
      <c r="C931" s="52" t="s">
        <v>116</v>
      </c>
      <c r="D931" s="52">
        <v>24291</v>
      </c>
      <c r="E931" s="52">
        <v>23212</v>
      </c>
      <c r="F931" s="52">
        <v>9</v>
      </c>
      <c r="G931" s="52" t="s">
        <v>119</v>
      </c>
      <c r="H931" s="52">
        <v>5293.6166000000003</v>
      </c>
      <c r="I931" s="52" t="s">
        <v>91</v>
      </c>
      <c r="J931" s="52" t="s">
        <v>71</v>
      </c>
      <c r="K931" s="52">
        <v>73.3</v>
      </c>
      <c r="L931" s="52">
        <v>4.02E-2</v>
      </c>
      <c r="M931" s="52">
        <v>1</v>
      </c>
      <c r="N931" s="52"/>
      <c r="O931" s="52">
        <v>0</v>
      </c>
      <c r="P931" s="52">
        <v>0</v>
      </c>
      <c r="Q931" s="52">
        <v>21</v>
      </c>
      <c r="R931" s="52"/>
      <c r="S931" s="52">
        <v>0</v>
      </c>
      <c r="T931" s="52">
        <v>0</v>
      </c>
      <c r="U931" s="52">
        <v>310</v>
      </c>
      <c r="V931" s="52">
        <f t="shared" si="32"/>
        <v>15.598488290556</v>
      </c>
      <c r="W931" s="52">
        <f t="shared" si="33"/>
        <v>15.598488290556</v>
      </c>
      <c r="X931" s="52">
        <v>0</v>
      </c>
      <c r="Y931" s="52">
        <v>0</v>
      </c>
    </row>
    <row r="932" spans="1:25" x14ac:dyDescent="0.25">
      <c r="A932" s="52">
        <v>2008</v>
      </c>
      <c r="B932" s="52" t="s">
        <v>107</v>
      </c>
      <c r="C932" s="52" t="s">
        <v>116</v>
      </c>
      <c r="D932" s="52">
        <v>24291</v>
      </c>
      <c r="E932" s="52">
        <v>23212</v>
      </c>
      <c r="F932" s="52">
        <v>9</v>
      </c>
      <c r="G932" s="52" t="s">
        <v>119</v>
      </c>
      <c r="H932" s="52">
        <v>115775.2916</v>
      </c>
      <c r="I932" s="52" t="s">
        <v>91</v>
      </c>
      <c r="J932" s="52" t="s">
        <v>71</v>
      </c>
      <c r="K932" s="52">
        <v>73.3</v>
      </c>
      <c r="L932" s="52">
        <v>4.02E-2</v>
      </c>
      <c r="M932" s="52">
        <v>1</v>
      </c>
      <c r="N932" s="52"/>
      <c r="O932" s="52">
        <v>0</v>
      </c>
      <c r="P932" s="52">
        <v>0</v>
      </c>
      <c r="Q932" s="52">
        <v>21</v>
      </c>
      <c r="R932" s="52"/>
      <c r="S932" s="52">
        <v>0</v>
      </c>
      <c r="T932" s="52">
        <v>0</v>
      </c>
      <c r="U932" s="52">
        <v>310</v>
      </c>
      <c r="V932" s="52">
        <f t="shared" si="32"/>
        <v>341.150420746056</v>
      </c>
      <c r="W932" s="52">
        <f t="shared" si="33"/>
        <v>341.150420746056</v>
      </c>
      <c r="X932" s="52">
        <v>0</v>
      </c>
      <c r="Y932" s="52">
        <v>0</v>
      </c>
    </row>
    <row r="933" spans="1:25" x14ac:dyDescent="0.25">
      <c r="A933" s="52">
        <v>2008</v>
      </c>
      <c r="B933" s="52" t="s">
        <v>107</v>
      </c>
      <c r="C933" s="52" t="s">
        <v>116</v>
      </c>
      <c r="D933" s="52">
        <v>24291</v>
      </c>
      <c r="E933" s="52">
        <v>23212</v>
      </c>
      <c r="F933" s="52">
        <v>9</v>
      </c>
      <c r="G933" s="52" t="s">
        <v>119</v>
      </c>
      <c r="H933" s="52">
        <v>10856</v>
      </c>
      <c r="I933" s="52" t="s">
        <v>91</v>
      </c>
      <c r="J933" s="52" t="s">
        <v>71</v>
      </c>
      <c r="K933" s="52">
        <v>73.3</v>
      </c>
      <c r="L933" s="52">
        <v>4.02E-2</v>
      </c>
      <c r="M933" s="52">
        <v>1</v>
      </c>
      <c r="N933" s="52"/>
      <c r="O933" s="52">
        <v>0</v>
      </c>
      <c r="P933" s="52">
        <v>0</v>
      </c>
      <c r="Q933" s="52">
        <v>21</v>
      </c>
      <c r="R933" s="52"/>
      <c r="S933" s="52">
        <v>0</v>
      </c>
      <c r="T933" s="52">
        <v>0</v>
      </c>
      <c r="U933" s="52">
        <v>310</v>
      </c>
      <c r="V933" s="52">
        <f t="shared" si="32"/>
        <v>31.988940959999997</v>
      </c>
      <c r="W933" s="52">
        <f t="shared" si="33"/>
        <v>31.988940959999997</v>
      </c>
      <c r="X933" s="52">
        <v>0</v>
      </c>
      <c r="Y933" s="52">
        <v>0</v>
      </c>
    </row>
    <row r="934" spans="1:25" x14ac:dyDescent="0.25">
      <c r="A934" s="52">
        <v>2008</v>
      </c>
      <c r="B934" s="52" t="s">
        <v>107</v>
      </c>
      <c r="C934" s="52" t="s">
        <v>116</v>
      </c>
      <c r="D934" s="52">
        <v>24291</v>
      </c>
      <c r="E934" s="52">
        <v>23212</v>
      </c>
      <c r="F934" s="52">
        <v>9</v>
      </c>
      <c r="G934" s="52" t="s">
        <v>119</v>
      </c>
      <c r="H934" s="52">
        <v>13428</v>
      </c>
      <c r="I934" s="52" t="s">
        <v>91</v>
      </c>
      <c r="J934" s="52" t="s">
        <v>71</v>
      </c>
      <c r="K934" s="52">
        <v>73.3</v>
      </c>
      <c r="L934" s="52">
        <v>4.02E-2</v>
      </c>
      <c r="M934" s="52">
        <v>1</v>
      </c>
      <c r="N934" s="52"/>
      <c r="O934" s="52">
        <v>0</v>
      </c>
      <c r="P934" s="52">
        <v>0</v>
      </c>
      <c r="Q934" s="52">
        <v>21</v>
      </c>
      <c r="R934" s="52"/>
      <c r="S934" s="52">
        <v>0</v>
      </c>
      <c r="T934" s="52">
        <v>0</v>
      </c>
      <c r="U934" s="52">
        <v>310</v>
      </c>
      <c r="V934" s="52">
        <f t="shared" si="32"/>
        <v>39.567750479999994</v>
      </c>
      <c r="W934" s="52">
        <f t="shared" si="33"/>
        <v>39.567750479999994</v>
      </c>
      <c r="X934" s="52">
        <v>0</v>
      </c>
      <c r="Y934" s="52">
        <v>0</v>
      </c>
    </row>
    <row r="935" spans="1:25" x14ac:dyDescent="0.25">
      <c r="A935" s="52">
        <v>2008</v>
      </c>
      <c r="B935" s="52" t="s">
        <v>107</v>
      </c>
      <c r="C935" s="52" t="s">
        <v>116</v>
      </c>
      <c r="D935" s="52">
        <v>24291</v>
      </c>
      <c r="E935" s="52">
        <v>23212</v>
      </c>
      <c r="F935" s="52">
        <v>9</v>
      </c>
      <c r="G935" s="52" t="s">
        <v>119</v>
      </c>
      <c r="H935" s="52">
        <v>9312</v>
      </c>
      <c r="I935" s="52" t="s">
        <v>91</v>
      </c>
      <c r="J935" s="52" t="s">
        <v>71</v>
      </c>
      <c r="K935" s="52">
        <v>73.3</v>
      </c>
      <c r="L935" s="52">
        <v>4.02E-2</v>
      </c>
      <c r="M935" s="52">
        <v>1</v>
      </c>
      <c r="N935" s="52"/>
      <c r="O935" s="52">
        <v>0</v>
      </c>
      <c r="P935" s="52">
        <v>0</v>
      </c>
      <c r="Q935" s="52">
        <v>21</v>
      </c>
      <c r="R935" s="52"/>
      <c r="S935" s="52">
        <v>0</v>
      </c>
      <c r="T935" s="52">
        <v>0</v>
      </c>
      <c r="U935" s="52">
        <v>310</v>
      </c>
      <c r="V935" s="52">
        <f t="shared" si="32"/>
        <v>27.439297919999998</v>
      </c>
      <c r="W935" s="52">
        <f t="shared" si="33"/>
        <v>27.439297919999998</v>
      </c>
      <c r="X935" s="52">
        <v>0</v>
      </c>
      <c r="Y935" s="52">
        <v>0</v>
      </c>
    </row>
    <row r="936" spans="1:25" x14ac:dyDescent="0.25">
      <c r="A936" s="52">
        <v>2008</v>
      </c>
      <c r="B936" s="52" t="s">
        <v>107</v>
      </c>
      <c r="C936" s="52" t="s">
        <v>116</v>
      </c>
      <c r="D936" s="52">
        <v>24291</v>
      </c>
      <c r="E936" s="52">
        <v>23212</v>
      </c>
      <c r="F936" s="52">
        <v>9</v>
      </c>
      <c r="G936" s="52" t="s">
        <v>119</v>
      </c>
      <c r="H936" s="52">
        <v>226292</v>
      </c>
      <c r="I936" s="52" t="s">
        <v>91</v>
      </c>
      <c r="J936" s="52" t="s">
        <v>71</v>
      </c>
      <c r="K936" s="52">
        <v>73.3</v>
      </c>
      <c r="L936" s="52">
        <v>4.02E-2</v>
      </c>
      <c r="M936" s="52">
        <v>1</v>
      </c>
      <c r="N936" s="52"/>
      <c r="O936" s="52">
        <v>0</v>
      </c>
      <c r="P936" s="52">
        <v>0</v>
      </c>
      <c r="Q936" s="52">
        <v>21</v>
      </c>
      <c r="R936" s="52"/>
      <c r="S936" s="52">
        <v>0</v>
      </c>
      <c r="T936" s="52">
        <v>0</v>
      </c>
      <c r="U936" s="52">
        <v>310</v>
      </c>
      <c r="V936" s="52">
        <f t="shared" si="32"/>
        <v>666.80558471999996</v>
      </c>
      <c r="W936" s="52">
        <f t="shared" si="33"/>
        <v>666.80558471999996</v>
      </c>
      <c r="X936" s="52">
        <v>0</v>
      </c>
      <c r="Y936" s="52">
        <v>0</v>
      </c>
    </row>
    <row r="937" spans="1:25" x14ac:dyDescent="0.25">
      <c r="A937" s="52">
        <v>2008</v>
      </c>
      <c r="B937" s="52" t="s">
        <v>107</v>
      </c>
      <c r="C937" s="52" t="s">
        <v>116</v>
      </c>
      <c r="D937" s="52">
        <v>24291</v>
      </c>
      <c r="E937" s="52">
        <v>23212</v>
      </c>
      <c r="F937" s="52">
        <v>9</v>
      </c>
      <c r="G937" s="52" t="s">
        <v>119</v>
      </c>
      <c r="H937" s="52">
        <v>19929.4686</v>
      </c>
      <c r="I937" s="52" t="s">
        <v>91</v>
      </c>
      <c r="J937" s="52" t="s">
        <v>71</v>
      </c>
      <c r="K937" s="52">
        <v>73.3</v>
      </c>
      <c r="L937" s="52">
        <v>4.02E-2</v>
      </c>
      <c r="M937" s="52">
        <v>1</v>
      </c>
      <c r="N937" s="52"/>
      <c r="O937" s="52">
        <v>0</v>
      </c>
      <c r="P937" s="52">
        <v>0</v>
      </c>
      <c r="Q937" s="52">
        <v>21</v>
      </c>
      <c r="R937" s="52"/>
      <c r="S937" s="52">
        <v>0</v>
      </c>
      <c r="T937" s="52">
        <v>0</v>
      </c>
      <c r="U937" s="52">
        <v>310</v>
      </c>
      <c r="V937" s="52">
        <f t="shared" si="32"/>
        <v>58.725367944875998</v>
      </c>
      <c r="W937" s="52">
        <f t="shared" si="33"/>
        <v>58.725367944875998</v>
      </c>
      <c r="X937" s="52">
        <v>0</v>
      </c>
      <c r="Y937" s="52">
        <v>0</v>
      </c>
    </row>
    <row r="938" spans="1:25" x14ac:dyDescent="0.25">
      <c r="A938" s="52">
        <v>2008</v>
      </c>
      <c r="B938" s="52" t="s">
        <v>107</v>
      </c>
      <c r="C938" s="52" t="s">
        <v>116</v>
      </c>
      <c r="D938" s="52">
        <v>24291</v>
      </c>
      <c r="E938" s="52">
        <v>23212</v>
      </c>
      <c r="F938" s="52">
        <v>9</v>
      </c>
      <c r="G938" s="52" t="s">
        <v>119</v>
      </c>
      <c r="H938" s="52">
        <v>6065</v>
      </c>
      <c r="I938" s="52" t="s">
        <v>91</v>
      </c>
      <c r="J938" s="52" t="s">
        <v>71</v>
      </c>
      <c r="K938" s="52">
        <v>73.3</v>
      </c>
      <c r="L938" s="52">
        <v>4.02E-2</v>
      </c>
      <c r="M938" s="52">
        <v>1</v>
      </c>
      <c r="N938" s="52"/>
      <c r="O938" s="52">
        <v>0</v>
      </c>
      <c r="P938" s="52">
        <v>0</v>
      </c>
      <c r="Q938" s="52">
        <v>21</v>
      </c>
      <c r="R938" s="52"/>
      <c r="S938" s="52">
        <v>0</v>
      </c>
      <c r="T938" s="52">
        <v>0</v>
      </c>
      <c r="U938" s="52">
        <v>310</v>
      </c>
      <c r="V938" s="52">
        <f t="shared" si="32"/>
        <v>17.8714929</v>
      </c>
      <c r="W938" s="52">
        <f t="shared" si="33"/>
        <v>17.8714929</v>
      </c>
      <c r="X938" s="52">
        <v>0</v>
      </c>
      <c r="Y938" s="52">
        <v>0</v>
      </c>
    </row>
    <row r="939" spans="1:25" x14ac:dyDescent="0.25">
      <c r="A939" s="52">
        <v>2008</v>
      </c>
      <c r="B939" s="52" t="s">
        <v>107</v>
      </c>
      <c r="C939" s="52" t="s">
        <v>116</v>
      </c>
      <c r="D939" s="52">
        <v>24291</v>
      </c>
      <c r="E939" s="52">
        <v>23212</v>
      </c>
      <c r="F939" s="52">
        <v>9</v>
      </c>
      <c r="G939" s="52" t="s">
        <v>119</v>
      </c>
      <c r="H939" s="52">
        <v>21750</v>
      </c>
      <c r="I939" s="52" t="s">
        <v>91</v>
      </c>
      <c r="J939" s="52" t="s">
        <v>71</v>
      </c>
      <c r="K939" s="52">
        <v>73.3</v>
      </c>
      <c r="L939" s="52">
        <v>4.02E-2</v>
      </c>
      <c r="M939" s="52">
        <v>1</v>
      </c>
      <c r="N939" s="52"/>
      <c r="O939" s="52">
        <v>0</v>
      </c>
      <c r="P939" s="52">
        <v>0</v>
      </c>
      <c r="Q939" s="52">
        <v>21</v>
      </c>
      <c r="R939" s="52"/>
      <c r="S939" s="52">
        <v>0</v>
      </c>
      <c r="T939" s="52">
        <v>0</v>
      </c>
      <c r="U939" s="52">
        <v>310</v>
      </c>
      <c r="V939" s="52">
        <f t="shared" si="32"/>
        <v>64.089855</v>
      </c>
      <c r="W939" s="52">
        <f t="shared" si="33"/>
        <v>64.089855</v>
      </c>
      <c r="X939" s="52">
        <v>0</v>
      </c>
      <c r="Y939" s="52">
        <v>0</v>
      </c>
    </row>
    <row r="940" spans="1:25" x14ac:dyDescent="0.25">
      <c r="A940" s="52">
        <v>2008</v>
      </c>
      <c r="B940" s="52" t="s">
        <v>107</v>
      </c>
      <c r="C940" s="52" t="s">
        <v>116</v>
      </c>
      <c r="D940" s="52">
        <v>24291</v>
      </c>
      <c r="E940" s="52">
        <v>23212</v>
      </c>
      <c r="F940" s="52">
        <v>9</v>
      </c>
      <c r="G940" s="52" t="s">
        <v>119</v>
      </c>
      <c r="H940" s="52">
        <v>37852</v>
      </c>
      <c r="I940" s="52" t="s">
        <v>91</v>
      </c>
      <c r="J940" s="52" t="s">
        <v>71</v>
      </c>
      <c r="K940" s="52">
        <v>73.3</v>
      </c>
      <c r="L940" s="52">
        <v>4.02E-2</v>
      </c>
      <c r="M940" s="52">
        <v>1</v>
      </c>
      <c r="N940" s="52"/>
      <c r="O940" s="52">
        <v>0</v>
      </c>
      <c r="P940" s="52">
        <v>0</v>
      </c>
      <c r="Q940" s="52">
        <v>21</v>
      </c>
      <c r="R940" s="52"/>
      <c r="S940" s="52">
        <v>0</v>
      </c>
      <c r="T940" s="52">
        <v>0</v>
      </c>
      <c r="U940" s="52">
        <v>310</v>
      </c>
      <c r="V940" s="52">
        <f t="shared" si="32"/>
        <v>111.53697432000001</v>
      </c>
      <c r="W940" s="52">
        <f t="shared" ref="W940:W966" si="34">(V940-((O940*H940*P940*Q940)+(S940*H940*T940*U940)))/M940</f>
        <v>111.53697432000001</v>
      </c>
      <c r="X940" s="52">
        <v>0</v>
      </c>
      <c r="Y940" s="52">
        <v>0</v>
      </c>
    </row>
    <row r="941" spans="1:25" x14ac:dyDescent="0.25">
      <c r="A941" s="52">
        <v>2008</v>
      </c>
      <c r="B941" s="52" t="s">
        <v>107</v>
      </c>
      <c r="C941" s="52" t="s">
        <v>116</v>
      </c>
      <c r="D941" s="52">
        <v>24291</v>
      </c>
      <c r="E941" s="52">
        <v>23212</v>
      </c>
      <c r="F941" s="52">
        <v>9</v>
      </c>
      <c r="G941" s="52" t="s">
        <v>119</v>
      </c>
      <c r="H941" s="52">
        <v>39400</v>
      </c>
      <c r="I941" s="52" t="s">
        <v>91</v>
      </c>
      <c r="J941" s="52" t="s">
        <v>71</v>
      </c>
      <c r="K941" s="52">
        <v>73.3</v>
      </c>
      <c r="L941" s="52">
        <v>4.02E-2</v>
      </c>
      <c r="M941" s="52">
        <v>1</v>
      </c>
      <c r="N941" s="52"/>
      <c r="O941" s="52">
        <v>0</v>
      </c>
      <c r="P941" s="52">
        <v>0</v>
      </c>
      <c r="Q941" s="52">
        <v>21</v>
      </c>
      <c r="R941" s="52"/>
      <c r="S941" s="52">
        <v>0</v>
      </c>
      <c r="T941" s="52">
        <v>0</v>
      </c>
      <c r="U941" s="52">
        <v>310</v>
      </c>
      <c r="V941" s="52">
        <f t="shared" si="32"/>
        <v>116.09840399999999</v>
      </c>
      <c r="W941" s="52">
        <f t="shared" si="34"/>
        <v>116.09840399999999</v>
      </c>
      <c r="X941" s="52">
        <v>0</v>
      </c>
      <c r="Y941" s="52">
        <v>0</v>
      </c>
    </row>
    <row r="942" spans="1:25" x14ac:dyDescent="0.25">
      <c r="A942" s="52">
        <v>2008</v>
      </c>
      <c r="B942" s="52" t="s">
        <v>107</v>
      </c>
      <c r="C942" s="52" t="s">
        <v>116</v>
      </c>
      <c r="D942" s="52">
        <v>24291</v>
      </c>
      <c r="E942" s="52">
        <v>23212</v>
      </c>
      <c r="F942" s="52">
        <v>9</v>
      </c>
      <c r="G942" s="52" t="s">
        <v>119</v>
      </c>
      <c r="H942" s="52">
        <v>37226.384599999998</v>
      </c>
      <c r="I942" s="52" t="s">
        <v>91</v>
      </c>
      <c r="J942" s="52" t="s">
        <v>71</v>
      </c>
      <c r="K942" s="52">
        <v>73.3</v>
      </c>
      <c r="L942" s="52">
        <v>4.02E-2</v>
      </c>
      <c r="M942" s="52">
        <v>1</v>
      </c>
      <c r="N942" s="52"/>
      <c r="O942" s="52">
        <v>0</v>
      </c>
      <c r="P942" s="52">
        <v>0</v>
      </c>
      <c r="Q942" s="52">
        <v>21</v>
      </c>
      <c r="R942" s="52"/>
      <c r="S942" s="52">
        <v>0</v>
      </c>
      <c r="T942" s="52">
        <v>0</v>
      </c>
      <c r="U942" s="52">
        <v>310</v>
      </c>
      <c r="V942" s="52">
        <f t="shared" si="32"/>
        <v>109.69349844543599</v>
      </c>
      <c r="W942" s="52">
        <f t="shared" si="34"/>
        <v>109.69349844543599</v>
      </c>
      <c r="X942" s="52">
        <v>0</v>
      </c>
      <c r="Y942" s="52">
        <v>0</v>
      </c>
    </row>
    <row r="943" spans="1:25" x14ac:dyDescent="0.25">
      <c r="A943" s="52">
        <v>2008</v>
      </c>
      <c r="B943" s="52" t="s">
        <v>107</v>
      </c>
      <c r="C943" s="52" t="s">
        <v>116</v>
      </c>
      <c r="D943" s="52">
        <v>24291</v>
      </c>
      <c r="E943" s="52">
        <v>23212</v>
      </c>
      <c r="F943" s="52">
        <v>9</v>
      </c>
      <c r="G943" s="52" t="s">
        <v>119</v>
      </c>
      <c r="H943" s="52">
        <v>7239</v>
      </c>
      <c r="I943" s="52" t="s">
        <v>91</v>
      </c>
      <c r="J943" s="52" t="s">
        <v>71</v>
      </c>
      <c r="K943" s="52">
        <v>73.3</v>
      </c>
      <c r="L943" s="52">
        <v>4.02E-2</v>
      </c>
      <c r="M943" s="52">
        <v>1</v>
      </c>
      <c r="N943" s="52"/>
      <c r="O943" s="52">
        <v>0</v>
      </c>
      <c r="P943" s="52">
        <v>0</v>
      </c>
      <c r="Q943" s="52">
        <v>21</v>
      </c>
      <c r="R943" s="52"/>
      <c r="S943" s="52">
        <v>0</v>
      </c>
      <c r="T943" s="52">
        <v>0</v>
      </c>
      <c r="U943" s="52">
        <v>310</v>
      </c>
      <c r="V943" s="52">
        <f t="shared" si="32"/>
        <v>21.330871739999999</v>
      </c>
      <c r="W943" s="52">
        <f t="shared" si="34"/>
        <v>21.330871739999999</v>
      </c>
      <c r="X943" s="52">
        <v>0</v>
      </c>
      <c r="Y943" s="52">
        <v>0</v>
      </c>
    </row>
    <row r="944" spans="1:25" x14ac:dyDescent="0.25">
      <c r="A944" s="52">
        <v>2008</v>
      </c>
      <c r="B944" s="52" t="s">
        <v>107</v>
      </c>
      <c r="C944" s="52" t="s">
        <v>116</v>
      </c>
      <c r="D944" s="52">
        <v>24291</v>
      </c>
      <c r="E944" s="52">
        <v>23212</v>
      </c>
      <c r="F944" s="52">
        <v>9</v>
      </c>
      <c r="G944" s="52" t="s">
        <v>119</v>
      </c>
      <c r="H944" s="52">
        <v>3464</v>
      </c>
      <c r="I944" s="52" t="s">
        <v>91</v>
      </c>
      <c r="J944" s="52" t="s">
        <v>71</v>
      </c>
      <c r="K944" s="52">
        <v>73.3</v>
      </c>
      <c r="L944" s="52">
        <v>4.02E-2</v>
      </c>
      <c r="M944" s="52">
        <v>1</v>
      </c>
      <c r="N944" s="52"/>
      <c r="O944" s="52">
        <v>0</v>
      </c>
      <c r="P944" s="52">
        <v>0</v>
      </c>
      <c r="Q944" s="52">
        <v>21</v>
      </c>
      <c r="R944" s="52"/>
      <c r="S944" s="52">
        <v>0</v>
      </c>
      <c r="T944" s="52">
        <v>0</v>
      </c>
      <c r="U944" s="52">
        <v>310</v>
      </c>
      <c r="V944" s="52">
        <f t="shared" si="32"/>
        <v>10.207230239999999</v>
      </c>
      <c r="W944" s="52">
        <f t="shared" si="34"/>
        <v>10.207230239999999</v>
      </c>
      <c r="X944" s="52">
        <v>0</v>
      </c>
      <c r="Y944" s="52">
        <v>0</v>
      </c>
    </row>
    <row r="945" spans="1:25" x14ac:dyDescent="0.25">
      <c r="A945" s="52">
        <v>2008</v>
      </c>
      <c r="B945" s="52" t="s">
        <v>107</v>
      </c>
      <c r="C945" s="52" t="s">
        <v>116</v>
      </c>
      <c r="D945" s="52">
        <v>24291</v>
      </c>
      <c r="E945" s="52">
        <v>23212</v>
      </c>
      <c r="F945" s="52">
        <v>9</v>
      </c>
      <c r="G945" s="52" t="s">
        <v>119</v>
      </c>
      <c r="H945" s="52">
        <v>70933</v>
      </c>
      <c r="I945" s="52" t="s">
        <v>91</v>
      </c>
      <c r="J945" s="52" t="s">
        <v>71</v>
      </c>
      <c r="K945" s="52">
        <v>73.3</v>
      </c>
      <c r="L945" s="52">
        <v>4.02E-2</v>
      </c>
      <c r="M945" s="52">
        <v>1</v>
      </c>
      <c r="N945" s="52"/>
      <c r="O945" s="52">
        <v>0</v>
      </c>
      <c r="P945" s="52">
        <v>0</v>
      </c>
      <c r="Q945" s="52">
        <v>21</v>
      </c>
      <c r="R945" s="52"/>
      <c r="S945" s="52">
        <v>0</v>
      </c>
      <c r="T945" s="52">
        <v>0</v>
      </c>
      <c r="U945" s="52">
        <v>310</v>
      </c>
      <c r="V945" s="52">
        <f t="shared" si="32"/>
        <v>209.01543377999997</v>
      </c>
      <c r="W945" s="52">
        <f t="shared" si="34"/>
        <v>209.01543377999997</v>
      </c>
      <c r="X945" s="52">
        <v>0</v>
      </c>
      <c r="Y945" s="52">
        <v>0</v>
      </c>
    </row>
    <row r="946" spans="1:25" x14ac:dyDescent="0.25">
      <c r="A946" s="52">
        <v>2008</v>
      </c>
      <c r="B946" s="52" t="s">
        <v>107</v>
      </c>
      <c r="C946" s="52" t="s">
        <v>116</v>
      </c>
      <c r="D946" s="52">
        <v>24291</v>
      </c>
      <c r="E946" s="52">
        <v>23212</v>
      </c>
      <c r="F946" s="52">
        <v>9</v>
      </c>
      <c r="G946" s="52" t="s">
        <v>119</v>
      </c>
      <c r="H946" s="52">
        <v>2184</v>
      </c>
      <c r="I946" s="52" t="s">
        <v>91</v>
      </c>
      <c r="J946" s="52" t="s">
        <v>71</v>
      </c>
      <c r="K946" s="52">
        <v>73.3</v>
      </c>
      <c r="L946" s="52">
        <v>4.02E-2</v>
      </c>
      <c r="M946" s="52">
        <v>1</v>
      </c>
      <c r="N946" s="52"/>
      <c r="O946" s="52">
        <v>0</v>
      </c>
      <c r="P946" s="52">
        <v>0</v>
      </c>
      <c r="Q946" s="52">
        <v>21</v>
      </c>
      <c r="R946" s="52"/>
      <c r="S946" s="52">
        <v>0</v>
      </c>
      <c r="T946" s="52">
        <v>0</v>
      </c>
      <c r="U946" s="52">
        <v>310</v>
      </c>
      <c r="V946" s="52">
        <f t="shared" si="32"/>
        <v>6.4355054399999991</v>
      </c>
      <c r="W946" s="52">
        <f t="shared" si="34"/>
        <v>6.4355054399999991</v>
      </c>
      <c r="X946" s="52">
        <v>0</v>
      </c>
      <c r="Y946" s="52">
        <v>0</v>
      </c>
    </row>
    <row r="947" spans="1:25" x14ac:dyDescent="0.25">
      <c r="A947" s="52">
        <v>2008</v>
      </c>
      <c r="B947" s="52" t="s">
        <v>107</v>
      </c>
      <c r="C947" s="52" t="s">
        <v>116</v>
      </c>
      <c r="D947" s="52">
        <v>24291</v>
      </c>
      <c r="E947" s="52">
        <v>23212</v>
      </c>
      <c r="F947" s="52">
        <v>9</v>
      </c>
      <c r="G947" s="52" t="s">
        <v>119</v>
      </c>
      <c r="H947" s="52">
        <v>2301</v>
      </c>
      <c r="I947" s="52" t="s">
        <v>91</v>
      </c>
      <c r="J947" s="52" t="s">
        <v>71</v>
      </c>
      <c r="K947" s="52">
        <v>73.3</v>
      </c>
      <c r="L947" s="52">
        <v>4.02E-2</v>
      </c>
      <c r="M947" s="52">
        <v>1</v>
      </c>
      <c r="N947" s="52"/>
      <c r="O947" s="52">
        <v>0</v>
      </c>
      <c r="P947" s="52">
        <v>0</v>
      </c>
      <c r="Q947" s="52">
        <v>21</v>
      </c>
      <c r="R947" s="52"/>
      <c r="S947" s="52">
        <v>0</v>
      </c>
      <c r="T947" s="52">
        <v>0</v>
      </c>
      <c r="U947" s="52">
        <v>310</v>
      </c>
      <c r="V947" s="52">
        <f t="shared" si="32"/>
        <v>6.7802646599999994</v>
      </c>
      <c r="W947" s="52">
        <f t="shared" si="34"/>
        <v>6.7802646599999994</v>
      </c>
      <c r="X947" s="52">
        <v>0</v>
      </c>
      <c r="Y947" s="52">
        <v>0</v>
      </c>
    </row>
    <row r="948" spans="1:25" x14ac:dyDescent="0.25">
      <c r="A948" s="52">
        <v>2008</v>
      </c>
      <c r="B948" s="52" t="s">
        <v>107</v>
      </c>
      <c r="C948" s="52" t="s">
        <v>116</v>
      </c>
      <c r="D948" s="52">
        <v>24291</v>
      </c>
      <c r="E948" s="52">
        <v>23212</v>
      </c>
      <c r="F948" s="52">
        <v>9</v>
      </c>
      <c r="G948" s="52" t="s">
        <v>119</v>
      </c>
      <c r="H948" s="52">
        <v>9079</v>
      </c>
      <c r="I948" s="52" t="s">
        <v>91</v>
      </c>
      <c r="J948" s="52" t="s">
        <v>71</v>
      </c>
      <c r="K948" s="52">
        <v>73.3</v>
      </c>
      <c r="L948" s="52">
        <v>4.02E-2</v>
      </c>
      <c r="M948" s="52">
        <v>1</v>
      </c>
      <c r="N948" s="52"/>
      <c r="O948" s="52">
        <v>0</v>
      </c>
      <c r="P948" s="52">
        <v>0</v>
      </c>
      <c r="Q948" s="52">
        <v>21</v>
      </c>
      <c r="R948" s="52"/>
      <c r="S948" s="52">
        <v>0</v>
      </c>
      <c r="T948" s="52">
        <v>0</v>
      </c>
      <c r="U948" s="52">
        <v>310</v>
      </c>
      <c r="V948" s="52">
        <f t="shared" si="32"/>
        <v>26.75272614</v>
      </c>
      <c r="W948" s="52">
        <f t="shared" si="34"/>
        <v>26.75272614</v>
      </c>
      <c r="X948" s="52">
        <v>0</v>
      </c>
      <c r="Y948" s="52">
        <v>0</v>
      </c>
    </row>
    <row r="949" spans="1:25" x14ac:dyDescent="0.25">
      <c r="A949" s="52">
        <v>2008</v>
      </c>
      <c r="B949" s="52" t="s">
        <v>107</v>
      </c>
      <c r="C949" s="52" t="s">
        <v>116</v>
      </c>
      <c r="D949" s="52">
        <v>24291</v>
      </c>
      <c r="E949" s="52">
        <v>23212</v>
      </c>
      <c r="F949" s="52">
        <v>9</v>
      </c>
      <c r="G949" s="52" t="s">
        <v>119</v>
      </c>
      <c r="H949" s="52">
        <v>119063.6064</v>
      </c>
      <c r="I949" s="52" t="s">
        <v>91</v>
      </c>
      <c r="J949" s="52" t="s">
        <v>71</v>
      </c>
      <c r="K949" s="52">
        <v>73.3</v>
      </c>
      <c r="L949" s="52">
        <v>4.02E-2</v>
      </c>
      <c r="M949" s="52">
        <v>1</v>
      </c>
      <c r="N949" s="52"/>
      <c r="O949" s="52">
        <v>0</v>
      </c>
      <c r="P949" s="52">
        <v>0</v>
      </c>
      <c r="Q949" s="52">
        <v>21</v>
      </c>
      <c r="R949" s="52"/>
      <c r="S949" s="52">
        <v>0</v>
      </c>
      <c r="T949" s="52">
        <v>0</v>
      </c>
      <c r="U949" s="52">
        <v>310</v>
      </c>
      <c r="V949" s="52">
        <f t="shared" si="32"/>
        <v>350.83996643462399</v>
      </c>
      <c r="W949" s="52">
        <f t="shared" si="34"/>
        <v>350.83996643462399</v>
      </c>
      <c r="X949" s="52">
        <v>0</v>
      </c>
      <c r="Y949" s="52">
        <v>0</v>
      </c>
    </row>
    <row r="950" spans="1:25" x14ac:dyDescent="0.25">
      <c r="A950" s="52">
        <v>2008</v>
      </c>
      <c r="B950" s="52" t="s">
        <v>107</v>
      </c>
      <c r="C950" s="52" t="s">
        <v>116</v>
      </c>
      <c r="D950" s="52">
        <v>24291</v>
      </c>
      <c r="E950" s="52">
        <v>23212</v>
      </c>
      <c r="F950" s="52">
        <v>9</v>
      </c>
      <c r="G950" s="52" t="s">
        <v>119</v>
      </c>
      <c r="H950" s="52">
        <v>13292</v>
      </c>
      <c r="I950" s="52" t="s">
        <v>91</v>
      </c>
      <c r="J950" s="52" t="s">
        <v>71</v>
      </c>
      <c r="K950" s="52">
        <v>73.3</v>
      </c>
      <c r="L950" s="52">
        <v>4.02E-2</v>
      </c>
      <c r="M950" s="52">
        <v>1</v>
      </c>
      <c r="N950" s="52"/>
      <c r="O950" s="52">
        <v>0</v>
      </c>
      <c r="P950" s="52">
        <v>0</v>
      </c>
      <c r="Q950" s="52">
        <v>21</v>
      </c>
      <c r="R950" s="52"/>
      <c r="S950" s="52">
        <v>0</v>
      </c>
      <c r="T950" s="52">
        <v>0</v>
      </c>
      <c r="U950" s="52">
        <v>310</v>
      </c>
      <c r="V950" s="52">
        <f t="shared" si="32"/>
        <v>39.167004719999994</v>
      </c>
      <c r="W950" s="52">
        <f t="shared" si="34"/>
        <v>39.167004719999994</v>
      </c>
      <c r="X950" s="52">
        <v>0</v>
      </c>
      <c r="Y950" s="52">
        <v>0</v>
      </c>
    </row>
    <row r="951" spans="1:25" x14ac:dyDescent="0.25">
      <c r="A951" s="52">
        <v>2008</v>
      </c>
      <c r="B951" s="52" t="s">
        <v>107</v>
      </c>
      <c r="C951" s="52" t="s">
        <v>116</v>
      </c>
      <c r="D951" s="52">
        <v>24291</v>
      </c>
      <c r="E951" s="52">
        <v>23212</v>
      </c>
      <c r="F951" s="52">
        <v>9</v>
      </c>
      <c r="G951" s="52" t="s">
        <v>119</v>
      </c>
      <c r="H951" s="52">
        <v>113000</v>
      </c>
      <c r="I951" s="52" t="s">
        <v>91</v>
      </c>
      <c r="J951" s="52" t="s">
        <v>71</v>
      </c>
      <c r="K951" s="52">
        <v>73.3</v>
      </c>
      <c r="L951" s="52">
        <v>4.02E-2</v>
      </c>
      <c r="M951" s="52">
        <v>1</v>
      </c>
      <c r="N951" s="52"/>
      <c r="O951" s="52">
        <v>0</v>
      </c>
      <c r="P951" s="52">
        <v>0</v>
      </c>
      <c r="Q951" s="52">
        <v>21</v>
      </c>
      <c r="R951" s="52"/>
      <c r="S951" s="52">
        <v>0</v>
      </c>
      <c r="T951" s="52">
        <v>0</v>
      </c>
      <c r="U951" s="52">
        <v>310</v>
      </c>
      <c r="V951" s="52">
        <f t="shared" si="32"/>
        <v>332.97257999999999</v>
      </c>
      <c r="W951" s="52">
        <f t="shared" si="34"/>
        <v>332.97257999999999</v>
      </c>
      <c r="X951" s="52">
        <v>0</v>
      </c>
      <c r="Y951" s="52">
        <v>0</v>
      </c>
    </row>
    <row r="952" spans="1:25" x14ac:dyDescent="0.25">
      <c r="A952" s="52">
        <v>2008</v>
      </c>
      <c r="B952" s="52" t="s">
        <v>107</v>
      </c>
      <c r="C952" s="52" t="s">
        <v>116</v>
      </c>
      <c r="D952" s="52">
        <v>24291</v>
      </c>
      <c r="E952" s="52">
        <v>23212</v>
      </c>
      <c r="F952" s="52">
        <v>9</v>
      </c>
      <c r="G952" s="52" t="s">
        <v>119</v>
      </c>
      <c r="H952" s="52">
        <v>32256</v>
      </c>
      <c r="I952" s="52" t="s">
        <v>91</v>
      </c>
      <c r="J952" s="52" t="s">
        <v>71</v>
      </c>
      <c r="K952" s="52">
        <v>73.3</v>
      </c>
      <c r="L952" s="52">
        <v>4.02E-2</v>
      </c>
      <c r="M952" s="52">
        <v>1</v>
      </c>
      <c r="N952" s="52"/>
      <c r="O952" s="52">
        <v>0</v>
      </c>
      <c r="P952" s="52">
        <v>0</v>
      </c>
      <c r="Q952" s="52">
        <v>21</v>
      </c>
      <c r="R952" s="52"/>
      <c r="S952" s="52">
        <v>0</v>
      </c>
      <c r="T952" s="52">
        <v>0</v>
      </c>
      <c r="U952" s="52">
        <v>310</v>
      </c>
      <c r="V952" s="52">
        <f t="shared" si="32"/>
        <v>95.047464959999999</v>
      </c>
      <c r="W952" s="52">
        <f t="shared" si="34"/>
        <v>95.047464959999999</v>
      </c>
      <c r="X952" s="52">
        <v>0</v>
      </c>
      <c r="Y952" s="52">
        <v>0</v>
      </c>
    </row>
    <row r="953" spans="1:25" x14ac:dyDescent="0.25">
      <c r="A953" s="52">
        <v>2008</v>
      </c>
      <c r="B953" s="52" t="s">
        <v>107</v>
      </c>
      <c r="C953" s="52" t="s">
        <v>116</v>
      </c>
      <c r="D953" s="52">
        <v>24291</v>
      </c>
      <c r="E953" s="52">
        <v>23212</v>
      </c>
      <c r="F953" s="52">
        <v>9</v>
      </c>
      <c r="G953" s="52" t="s">
        <v>119</v>
      </c>
      <c r="H953" s="52">
        <v>34968</v>
      </c>
      <c r="I953" s="52" t="s">
        <v>91</v>
      </c>
      <c r="J953" s="52" t="s">
        <v>71</v>
      </c>
      <c r="K953" s="52">
        <v>73.3</v>
      </c>
      <c r="L953" s="52">
        <v>4.02E-2</v>
      </c>
      <c r="M953" s="52">
        <v>1</v>
      </c>
      <c r="N953" s="52"/>
      <c r="O953" s="52">
        <v>0</v>
      </c>
      <c r="P953" s="52">
        <v>0</v>
      </c>
      <c r="Q953" s="52">
        <v>21</v>
      </c>
      <c r="R953" s="52"/>
      <c r="S953" s="52">
        <v>0</v>
      </c>
      <c r="T953" s="52">
        <v>0</v>
      </c>
      <c r="U953" s="52">
        <v>310</v>
      </c>
      <c r="V953" s="52">
        <f t="shared" si="32"/>
        <v>103.03880688</v>
      </c>
      <c r="W953" s="52">
        <f t="shared" si="34"/>
        <v>103.03880688</v>
      </c>
      <c r="X953" s="52">
        <v>0</v>
      </c>
      <c r="Y953" s="52">
        <v>0</v>
      </c>
    </row>
    <row r="954" spans="1:25" x14ac:dyDescent="0.25">
      <c r="A954" s="52">
        <v>2008</v>
      </c>
      <c r="B954" s="52" t="s">
        <v>107</v>
      </c>
      <c r="C954" s="52" t="s">
        <v>116</v>
      </c>
      <c r="D954" s="52">
        <v>24291</v>
      </c>
      <c r="E954" s="52">
        <v>23212</v>
      </c>
      <c r="F954" s="52">
        <v>9</v>
      </c>
      <c r="G954" s="52" t="s">
        <v>119</v>
      </c>
      <c r="H954" s="52">
        <v>87428.79</v>
      </c>
      <c r="I954" s="52" t="s">
        <v>91</v>
      </c>
      <c r="J954" s="52" t="s">
        <v>71</v>
      </c>
      <c r="K954" s="52">
        <v>73.3</v>
      </c>
      <c r="L954" s="52">
        <v>4.02E-2</v>
      </c>
      <c r="M954" s="52">
        <v>1</v>
      </c>
      <c r="N954" s="52"/>
      <c r="O954" s="52">
        <v>0</v>
      </c>
      <c r="P954" s="52">
        <v>0</v>
      </c>
      <c r="Q954" s="52">
        <v>21</v>
      </c>
      <c r="R954" s="52"/>
      <c r="S954" s="52">
        <v>0</v>
      </c>
      <c r="T954" s="52">
        <v>0</v>
      </c>
      <c r="U954" s="52">
        <v>310</v>
      </c>
      <c r="V954" s="52">
        <f t="shared" si="32"/>
        <v>257.62291834139995</v>
      </c>
      <c r="W954" s="52">
        <f t="shared" si="34"/>
        <v>257.62291834139995</v>
      </c>
      <c r="X954" s="52">
        <v>0</v>
      </c>
      <c r="Y954" s="52">
        <v>0</v>
      </c>
    </row>
    <row r="955" spans="1:25" x14ac:dyDescent="0.25">
      <c r="A955" s="52">
        <v>2008</v>
      </c>
      <c r="B955" s="52" t="s">
        <v>107</v>
      </c>
      <c r="C955" s="52" t="s">
        <v>116</v>
      </c>
      <c r="D955" s="52">
        <v>24291</v>
      </c>
      <c r="E955" s="52">
        <v>23212</v>
      </c>
      <c r="F955" s="52">
        <v>9</v>
      </c>
      <c r="G955" s="52" t="s">
        <v>119</v>
      </c>
      <c r="H955" s="52">
        <v>260268</v>
      </c>
      <c r="I955" s="52" t="s">
        <v>91</v>
      </c>
      <c r="J955" s="52" t="s">
        <v>71</v>
      </c>
      <c r="K955" s="52">
        <v>73.3</v>
      </c>
      <c r="L955" s="52">
        <v>4.02E-2</v>
      </c>
      <c r="M955" s="52">
        <v>1</v>
      </c>
      <c r="N955" s="52"/>
      <c r="O955" s="52">
        <v>0</v>
      </c>
      <c r="P955" s="52">
        <v>0</v>
      </c>
      <c r="Q955" s="52">
        <v>21</v>
      </c>
      <c r="R955" s="52"/>
      <c r="S955" s="52">
        <v>0</v>
      </c>
      <c r="T955" s="52">
        <v>0</v>
      </c>
      <c r="U955" s="52">
        <v>310</v>
      </c>
      <c r="V955" s="52">
        <f t="shared" si="32"/>
        <v>766.92130487999998</v>
      </c>
      <c r="W955" s="52">
        <f t="shared" si="34"/>
        <v>766.92130487999998</v>
      </c>
      <c r="X955" s="52">
        <v>0</v>
      </c>
      <c r="Y955" s="52">
        <v>0</v>
      </c>
    </row>
    <row r="956" spans="1:25" x14ac:dyDescent="0.25">
      <c r="A956" s="52">
        <v>2008</v>
      </c>
      <c r="B956" s="52" t="s">
        <v>107</v>
      </c>
      <c r="C956" s="52" t="s">
        <v>116</v>
      </c>
      <c r="D956" s="52">
        <v>24295</v>
      </c>
      <c r="E956" s="52">
        <v>23212</v>
      </c>
      <c r="F956" s="52">
        <v>9</v>
      </c>
      <c r="G956" s="52" t="s">
        <v>119</v>
      </c>
      <c r="H956" s="52">
        <v>182100</v>
      </c>
      <c r="I956" s="52" t="s">
        <v>91</v>
      </c>
      <c r="J956" s="52" t="s">
        <v>71</v>
      </c>
      <c r="K956" s="52">
        <v>73.3</v>
      </c>
      <c r="L956" s="52">
        <v>4.02E-2</v>
      </c>
      <c r="M956" s="52">
        <v>1</v>
      </c>
      <c r="N956" s="52"/>
      <c r="O956" s="52">
        <v>0</v>
      </c>
      <c r="P956" s="52">
        <v>0</v>
      </c>
      <c r="Q956" s="52">
        <v>21</v>
      </c>
      <c r="R956" s="52"/>
      <c r="S956" s="52">
        <v>0</v>
      </c>
      <c r="T956" s="52">
        <v>0</v>
      </c>
      <c r="U956" s="52">
        <v>310</v>
      </c>
      <c r="V956" s="52">
        <f t="shared" si="32"/>
        <v>536.58678599999996</v>
      </c>
      <c r="W956" s="52">
        <f t="shared" si="34"/>
        <v>536.58678599999996</v>
      </c>
      <c r="X956" s="52">
        <v>0</v>
      </c>
      <c r="Y956" s="52">
        <v>0</v>
      </c>
    </row>
    <row r="957" spans="1:25" x14ac:dyDescent="0.25">
      <c r="A957" s="52">
        <v>2008</v>
      </c>
      <c r="B957" s="52" t="s">
        <v>107</v>
      </c>
      <c r="C957" s="52" t="s">
        <v>116</v>
      </c>
      <c r="D957" s="52">
        <v>24299</v>
      </c>
      <c r="E957" s="52">
        <v>23212</v>
      </c>
      <c r="F957" s="52">
        <v>9</v>
      </c>
      <c r="G957" s="52" t="s">
        <v>119</v>
      </c>
      <c r="H957" s="52">
        <v>9186</v>
      </c>
      <c r="I957" s="52" t="s">
        <v>91</v>
      </c>
      <c r="J957" s="52" t="s">
        <v>71</v>
      </c>
      <c r="K957" s="52">
        <v>73.3</v>
      </c>
      <c r="L957" s="52">
        <v>4.02E-2</v>
      </c>
      <c r="M957" s="52">
        <v>1</v>
      </c>
      <c r="N957" s="52"/>
      <c r="O957" s="52">
        <v>0</v>
      </c>
      <c r="P957" s="52">
        <v>0</v>
      </c>
      <c r="Q957" s="52">
        <v>21</v>
      </c>
      <c r="R957" s="52"/>
      <c r="S957" s="52">
        <v>0</v>
      </c>
      <c r="T957" s="52">
        <v>0</v>
      </c>
      <c r="U957" s="52">
        <v>310</v>
      </c>
      <c r="V957" s="52">
        <f t="shared" si="32"/>
        <v>27.068018759999994</v>
      </c>
      <c r="W957" s="52">
        <f t="shared" si="34"/>
        <v>27.068018759999994</v>
      </c>
      <c r="X957" s="52">
        <v>0</v>
      </c>
      <c r="Y957" s="52">
        <v>0</v>
      </c>
    </row>
    <row r="958" spans="1:25" x14ac:dyDescent="0.25">
      <c r="A958" s="52">
        <v>2008</v>
      </c>
      <c r="B958" s="52" t="s">
        <v>107</v>
      </c>
      <c r="C958" s="52" t="s">
        <v>116</v>
      </c>
      <c r="D958" s="52">
        <v>24299</v>
      </c>
      <c r="E958" s="52">
        <v>23212</v>
      </c>
      <c r="F958" s="52">
        <v>9</v>
      </c>
      <c r="G958" s="52" t="s">
        <v>119</v>
      </c>
      <c r="H958" s="52">
        <v>163740</v>
      </c>
      <c r="I958" s="52" t="s">
        <v>91</v>
      </c>
      <c r="J958" s="52" t="s">
        <v>71</v>
      </c>
      <c r="K958" s="52">
        <v>73.3</v>
      </c>
      <c r="L958" s="52">
        <v>4.02E-2</v>
      </c>
      <c r="M958" s="52">
        <v>1</v>
      </c>
      <c r="N958" s="52"/>
      <c r="O958" s="52">
        <v>0</v>
      </c>
      <c r="P958" s="52">
        <v>0</v>
      </c>
      <c r="Q958" s="52">
        <v>21</v>
      </c>
      <c r="R958" s="52"/>
      <c r="S958" s="52">
        <v>0</v>
      </c>
      <c r="T958" s="52">
        <v>0</v>
      </c>
      <c r="U958" s="52">
        <v>310</v>
      </c>
      <c r="V958" s="52">
        <f t="shared" si="32"/>
        <v>482.48610839999998</v>
      </c>
      <c r="W958" s="52">
        <f t="shared" si="34"/>
        <v>482.48610839999998</v>
      </c>
      <c r="X958" s="52">
        <v>0</v>
      </c>
      <c r="Y958" s="52">
        <v>0</v>
      </c>
    </row>
    <row r="959" spans="1:25" x14ac:dyDescent="0.25">
      <c r="A959" s="52">
        <v>2008</v>
      </c>
      <c r="B959" s="52" t="s">
        <v>107</v>
      </c>
      <c r="C959" s="52" t="s">
        <v>116</v>
      </c>
      <c r="D959" s="52">
        <v>24299</v>
      </c>
      <c r="E959" s="52">
        <v>23212</v>
      </c>
      <c r="F959" s="52">
        <v>9</v>
      </c>
      <c r="G959" s="52" t="s">
        <v>119</v>
      </c>
      <c r="H959" s="52">
        <v>21629</v>
      </c>
      <c r="I959" s="52" t="s">
        <v>91</v>
      </c>
      <c r="J959" s="52" t="s">
        <v>71</v>
      </c>
      <c r="K959" s="52">
        <v>73.3</v>
      </c>
      <c r="L959" s="52">
        <v>4.02E-2</v>
      </c>
      <c r="M959" s="52">
        <v>1</v>
      </c>
      <c r="N959" s="52"/>
      <c r="O959" s="52">
        <v>0</v>
      </c>
      <c r="P959" s="52">
        <v>0</v>
      </c>
      <c r="Q959" s="52">
        <v>21</v>
      </c>
      <c r="R959" s="52"/>
      <c r="S959" s="52">
        <v>0</v>
      </c>
      <c r="T959" s="52">
        <v>0</v>
      </c>
      <c r="U959" s="52">
        <v>310</v>
      </c>
      <c r="V959" s="52">
        <f t="shared" si="32"/>
        <v>63.733309139999996</v>
      </c>
      <c r="W959" s="52">
        <f t="shared" si="34"/>
        <v>63.733309139999996</v>
      </c>
      <c r="X959" s="52">
        <v>0</v>
      </c>
      <c r="Y959" s="52">
        <v>0</v>
      </c>
    </row>
    <row r="960" spans="1:25" x14ac:dyDescent="0.25">
      <c r="A960" s="52">
        <v>2008</v>
      </c>
      <c r="B960" s="52" t="s">
        <v>107</v>
      </c>
      <c r="C960" s="52" t="s">
        <v>116</v>
      </c>
      <c r="D960" s="52">
        <v>24299</v>
      </c>
      <c r="E960" s="52">
        <v>23212</v>
      </c>
      <c r="F960" s="52">
        <v>9</v>
      </c>
      <c r="G960" s="52" t="s">
        <v>119</v>
      </c>
      <c r="H960" s="52">
        <v>49835</v>
      </c>
      <c r="I960" s="52" t="s">
        <v>91</v>
      </c>
      <c r="J960" s="52" t="s">
        <v>71</v>
      </c>
      <c r="K960" s="52">
        <v>73.3</v>
      </c>
      <c r="L960" s="52">
        <v>4.02E-2</v>
      </c>
      <c r="M960" s="52">
        <v>1</v>
      </c>
      <c r="N960" s="52"/>
      <c r="O960" s="52">
        <v>0</v>
      </c>
      <c r="P960" s="52">
        <v>0</v>
      </c>
      <c r="Q960" s="52">
        <v>21</v>
      </c>
      <c r="R960" s="52"/>
      <c r="S960" s="52">
        <v>0</v>
      </c>
      <c r="T960" s="52">
        <v>0</v>
      </c>
      <c r="U960" s="52">
        <v>310</v>
      </c>
      <c r="V960" s="52">
        <f t="shared" si="32"/>
        <v>146.84680110000002</v>
      </c>
      <c r="W960" s="52">
        <f t="shared" si="34"/>
        <v>146.84680110000002</v>
      </c>
      <c r="X960" s="52">
        <v>0</v>
      </c>
      <c r="Y960" s="52">
        <v>0</v>
      </c>
    </row>
    <row r="961" spans="1:25" x14ac:dyDescent="0.25">
      <c r="A961" s="52">
        <v>2008</v>
      </c>
      <c r="B961" s="52" t="s">
        <v>107</v>
      </c>
      <c r="C961" s="52" t="s">
        <v>116</v>
      </c>
      <c r="D961" s="52">
        <v>24299</v>
      </c>
      <c r="E961" s="52">
        <v>23212</v>
      </c>
      <c r="F961" s="52">
        <v>9</v>
      </c>
      <c r="G961" s="52" t="s">
        <v>119</v>
      </c>
      <c r="H961" s="52">
        <v>50155</v>
      </c>
      <c r="I961" s="52" t="s">
        <v>91</v>
      </c>
      <c r="J961" s="52" t="s">
        <v>71</v>
      </c>
      <c r="K961" s="52">
        <v>73.3</v>
      </c>
      <c r="L961" s="52">
        <v>4.02E-2</v>
      </c>
      <c r="M961" s="52">
        <v>1</v>
      </c>
      <c r="N961" s="52"/>
      <c r="O961" s="52">
        <v>0</v>
      </c>
      <c r="P961" s="52">
        <v>0</v>
      </c>
      <c r="Q961" s="52">
        <v>21</v>
      </c>
      <c r="R961" s="52"/>
      <c r="S961" s="52">
        <v>0</v>
      </c>
      <c r="T961" s="52">
        <v>0</v>
      </c>
      <c r="U961" s="52">
        <v>310</v>
      </c>
      <c r="V961" s="52">
        <f t="shared" si="32"/>
        <v>147.7897323</v>
      </c>
      <c r="W961" s="52">
        <f t="shared" si="34"/>
        <v>147.7897323</v>
      </c>
      <c r="X961" s="52">
        <v>0</v>
      </c>
      <c r="Y961" s="52">
        <v>0</v>
      </c>
    </row>
    <row r="962" spans="1:25" x14ac:dyDescent="0.25">
      <c r="A962" s="52">
        <v>2008</v>
      </c>
      <c r="B962" s="52" t="s">
        <v>107</v>
      </c>
      <c r="C962" s="52" t="s">
        <v>116</v>
      </c>
      <c r="D962" s="52">
        <v>25192</v>
      </c>
      <c r="E962" s="52">
        <v>23212</v>
      </c>
      <c r="F962" s="52">
        <v>9</v>
      </c>
      <c r="G962" s="52" t="s">
        <v>119</v>
      </c>
      <c r="H962" s="52">
        <v>3855546</v>
      </c>
      <c r="I962" s="52" t="s">
        <v>91</v>
      </c>
      <c r="J962" s="52" t="s">
        <v>71</v>
      </c>
      <c r="K962" s="52">
        <v>73.3</v>
      </c>
      <c r="L962" s="52">
        <v>4.02E-2</v>
      </c>
      <c r="M962" s="52">
        <v>1</v>
      </c>
      <c r="N962" s="52"/>
      <c r="O962" s="52">
        <v>0</v>
      </c>
      <c r="P962" s="52">
        <v>0</v>
      </c>
      <c r="Q962" s="52">
        <v>21</v>
      </c>
      <c r="R962" s="52"/>
      <c r="S962" s="52">
        <v>0</v>
      </c>
      <c r="T962" s="52">
        <v>0</v>
      </c>
      <c r="U962" s="52">
        <v>310</v>
      </c>
      <c r="V962" s="52">
        <f t="shared" si="32"/>
        <v>11360.98317636</v>
      </c>
      <c r="W962" s="52">
        <f t="shared" si="34"/>
        <v>11360.98317636</v>
      </c>
      <c r="X962" s="52">
        <v>0</v>
      </c>
      <c r="Y962" s="52">
        <v>0</v>
      </c>
    </row>
    <row r="963" spans="1:25" x14ac:dyDescent="0.25">
      <c r="A963" s="52">
        <v>2008</v>
      </c>
      <c r="B963" s="52" t="s">
        <v>107</v>
      </c>
      <c r="C963" s="52" t="s">
        <v>116</v>
      </c>
      <c r="D963" s="52">
        <v>25199</v>
      </c>
      <c r="E963" s="52">
        <v>23212</v>
      </c>
      <c r="F963" s="52">
        <v>9</v>
      </c>
      <c r="G963" s="52" t="s">
        <v>119</v>
      </c>
      <c r="H963" s="52">
        <v>8</v>
      </c>
      <c r="I963" s="52" t="s">
        <v>91</v>
      </c>
      <c r="J963" s="52" t="s">
        <v>71</v>
      </c>
      <c r="K963" s="52">
        <v>73.3</v>
      </c>
      <c r="L963" s="52">
        <v>4.02E-2</v>
      </c>
      <c r="M963" s="52">
        <v>1</v>
      </c>
      <c r="N963" s="52"/>
      <c r="O963" s="52">
        <v>0</v>
      </c>
      <c r="P963" s="52">
        <v>0</v>
      </c>
      <c r="Q963" s="52">
        <v>21</v>
      </c>
      <c r="R963" s="52"/>
      <c r="S963" s="52">
        <v>0</v>
      </c>
      <c r="T963" s="52">
        <v>0</v>
      </c>
      <c r="U963" s="52">
        <v>310</v>
      </c>
      <c r="V963" s="52">
        <f t="shared" ref="V963:V966" si="35">IF(F963=9,((H963*K963*L963*M963)+(H963*O963*P963*Q963)+(H963*S963*T963*U963))/1000, (H963*K963*L963*M963)+(H963*O963*P963*Q963)+(H963*S963*T963*U963))</f>
        <v>2.3573280000000002E-2</v>
      </c>
      <c r="W963" s="52">
        <f t="shared" si="34"/>
        <v>2.3573280000000002E-2</v>
      </c>
      <c r="X963" s="52">
        <v>0</v>
      </c>
      <c r="Y963" s="52">
        <v>0</v>
      </c>
    </row>
    <row r="964" spans="1:25" x14ac:dyDescent="0.25">
      <c r="A964" s="52">
        <v>2008</v>
      </c>
      <c r="B964" s="52" t="s">
        <v>107</v>
      </c>
      <c r="C964" s="52" t="s">
        <v>116</v>
      </c>
      <c r="D964" s="52">
        <v>25209</v>
      </c>
      <c r="E964" s="52">
        <v>23212</v>
      </c>
      <c r="F964" s="52">
        <v>9</v>
      </c>
      <c r="G964" s="52" t="s">
        <v>119</v>
      </c>
      <c r="H964" s="52">
        <v>212789.41409999999</v>
      </c>
      <c r="I964" s="52" t="s">
        <v>91</v>
      </c>
      <c r="J964" s="52" t="s">
        <v>71</v>
      </c>
      <c r="K964" s="52">
        <v>73.3</v>
      </c>
      <c r="L964" s="52">
        <v>4.02E-2</v>
      </c>
      <c r="M964" s="52">
        <v>1</v>
      </c>
      <c r="N964" s="52"/>
      <c r="O964" s="52">
        <v>0</v>
      </c>
      <c r="P964" s="52">
        <v>0</v>
      </c>
      <c r="Q964" s="52">
        <v>21</v>
      </c>
      <c r="R964" s="52"/>
      <c r="S964" s="52">
        <v>0</v>
      </c>
      <c r="T964" s="52">
        <v>0</v>
      </c>
      <c r="U964" s="52">
        <v>310</v>
      </c>
      <c r="V964" s="52">
        <f t="shared" si="35"/>
        <v>627.01805495190592</v>
      </c>
      <c r="W964" s="52">
        <f t="shared" si="34"/>
        <v>627.01805495190592</v>
      </c>
      <c r="X964" s="52">
        <v>0</v>
      </c>
      <c r="Y964" s="52">
        <v>0</v>
      </c>
    </row>
    <row r="965" spans="1:25" x14ac:dyDescent="0.25">
      <c r="A965" s="52">
        <v>2008</v>
      </c>
      <c r="B965" s="52" t="s">
        <v>107</v>
      </c>
      <c r="C965" s="52" t="s">
        <v>116</v>
      </c>
      <c r="D965" s="52">
        <v>26999</v>
      </c>
      <c r="E965" s="52">
        <v>23212</v>
      </c>
      <c r="F965" s="52">
        <v>9</v>
      </c>
      <c r="G965" s="52" t="s">
        <v>119</v>
      </c>
      <c r="H965" s="52">
        <v>6836</v>
      </c>
      <c r="I965" s="52" t="s">
        <v>91</v>
      </c>
      <c r="J965" s="52" t="s">
        <v>71</v>
      </c>
      <c r="K965" s="52">
        <v>73.3</v>
      </c>
      <c r="L965" s="52">
        <v>4.02E-2</v>
      </c>
      <c r="M965" s="52">
        <v>1</v>
      </c>
      <c r="N965" s="52"/>
      <c r="O965" s="52">
        <v>0</v>
      </c>
      <c r="P965" s="52">
        <v>0</v>
      </c>
      <c r="Q965" s="52">
        <v>21</v>
      </c>
      <c r="R965" s="52"/>
      <c r="S965" s="52">
        <v>0</v>
      </c>
      <c r="T965" s="52">
        <v>0</v>
      </c>
      <c r="U965" s="52">
        <v>310</v>
      </c>
      <c r="V965" s="52">
        <f t="shared" si="35"/>
        <v>20.14336776</v>
      </c>
      <c r="W965" s="52">
        <f t="shared" si="34"/>
        <v>20.14336776</v>
      </c>
      <c r="X965" s="52">
        <v>0</v>
      </c>
      <c r="Y965" s="52">
        <v>0</v>
      </c>
    </row>
    <row r="966" spans="1:25" x14ac:dyDescent="0.25">
      <c r="A966" s="52">
        <v>2008</v>
      </c>
      <c r="B966" s="52" t="s">
        <v>107</v>
      </c>
      <c r="C966" s="52" t="s">
        <v>116</v>
      </c>
      <c r="D966" s="52">
        <v>27320</v>
      </c>
      <c r="E966" s="52">
        <v>23212</v>
      </c>
      <c r="F966" s="52">
        <v>9</v>
      </c>
      <c r="G966" s="52" t="s">
        <v>119</v>
      </c>
      <c r="H966" s="52">
        <v>18959.45</v>
      </c>
      <c r="I966" s="52" t="s">
        <v>91</v>
      </c>
      <c r="J966" s="52" t="s">
        <v>71</v>
      </c>
      <c r="K966" s="52">
        <v>73.3</v>
      </c>
      <c r="L966" s="52">
        <v>4.02E-2</v>
      </c>
      <c r="M966" s="52">
        <v>1</v>
      </c>
      <c r="N966" s="52"/>
      <c r="O966" s="52">
        <v>0</v>
      </c>
      <c r="P966" s="52">
        <v>0</v>
      </c>
      <c r="Q966" s="52">
        <v>21</v>
      </c>
      <c r="R966" s="52"/>
      <c r="S966" s="52">
        <v>0</v>
      </c>
      <c r="T966" s="52">
        <v>0</v>
      </c>
      <c r="U966" s="52">
        <v>310</v>
      </c>
      <c r="V966" s="52">
        <f t="shared" si="35"/>
        <v>55.867052936999997</v>
      </c>
      <c r="W966" s="52">
        <f t="shared" si="34"/>
        <v>55.867052936999997</v>
      </c>
      <c r="X966" s="52">
        <v>0</v>
      </c>
      <c r="Y966" s="52">
        <v>0</v>
      </c>
    </row>
  </sheetData>
  <autoFilter ref="A2:Y966" xr:uid="{00000000-0009-0000-0000-00000B000000}">
    <sortState ref="A2:Y965">
      <sortCondition ref="C1"/>
    </sortState>
  </autoFilter>
  <mergeCells count="1">
    <mergeCell ref="A1:C1"/>
  </mergeCells>
  <pageMargins left="0.7" right="0.7" top="0.75" bottom="0.75" header="0.3" footer="0.3"/>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B761"/>
  <sheetViews>
    <sheetView zoomScale="45" zoomScaleNormal="45" zoomScalePageLayoutView="45" workbookViewId="0">
      <selection activeCell="J33" sqref="J33"/>
    </sheetView>
  </sheetViews>
  <sheetFormatPr defaultColWidth="11" defaultRowHeight="15.75" x14ac:dyDescent="0.25"/>
  <cols>
    <col min="2" max="2" width="11.5" customWidth="1"/>
    <col min="3" max="3" width="52.625" customWidth="1"/>
    <col min="4" max="4" width="12.625" customWidth="1"/>
    <col min="8" max="8" width="12.875" customWidth="1"/>
    <col min="10" max="10" width="12.5" customWidth="1"/>
    <col min="11" max="11" width="17.875" customWidth="1"/>
    <col min="12" max="12" width="17.625" customWidth="1"/>
    <col min="14" max="14" width="12.625" customWidth="1"/>
    <col min="15" max="15" width="17.875" customWidth="1"/>
    <col min="16" max="16" width="16.875" customWidth="1"/>
    <col min="18" max="18" width="13.125" customWidth="1"/>
    <col min="19" max="19" width="17.875" customWidth="1"/>
    <col min="20" max="20" width="19.125" customWidth="1"/>
    <col min="22" max="22" width="13.625" customWidth="1"/>
    <col min="23" max="23" width="16.375" bestFit="1" customWidth="1"/>
    <col min="24" max="24" width="16.125" bestFit="1" customWidth="1"/>
    <col min="25" max="25" width="16.375" bestFit="1" customWidth="1"/>
    <col min="27" max="27" width="82.5" customWidth="1"/>
    <col min="28" max="28" width="19" bestFit="1" customWidth="1"/>
  </cols>
  <sheetData>
    <row r="1" spans="1:28" s="100" customFormat="1" x14ac:dyDescent="0.25">
      <c r="A1" s="166" t="s">
        <v>302</v>
      </c>
      <c r="B1" s="166"/>
      <c r="C1" s="166"/>
    </row>
    <row r="2" spans="1:28" x14ac:dyDescent="0.25">
      <c r="A2" s="95" t="s">
        <v>0</v>
      </c>
      <c r="B2" s="95" t="s">
        <v>214</v>
      </c>
      <c r="C2" s="95" t="s">
        <v>77</v>
      </c>
      <c r="D2" s="95" t="s">
        <v>219</v>
      </c>
      <c r="E2" s="95" t="s">
        <v>206</v>
      </c>
      <c r="F2" s="95" t="s">
        <v>207</v>
      </c>
      <c r="G2" s="95" t="s">
        <v>208</v>
      </c>
      <c r="H2" s="95" t="s">
        <v>78</v>
      </c>
      <c r="I2" s="95" t="s">
        <v>220</v>
      </c>
      <c r="J2" s="95" t="s">
        <v>79</v>
      </c>
      <c r="K2" s="95" t="s">
        <v>211</v>
      </c>
      <c r="L2" s="95" t="s">
        <v>80</v>
      </c>
      <c r="M2" s="95" t="s">
        <v>81</v>
      </c>
      <c r="N2" s="95" t="s">
        <v>82</v>
      </c>
      <c r="O2" s="95" t="s">
        <v>217</v>
      </c>
      <c r="P2" s="95" t="s">
        <v>83</v>
      </c>
      <c r="Q2" s="95" t="s">
        <v>84</v>
      </c>
      <c r="R2" s="95" t="s">
        <v>85</v>
      </c>
      <c r="S2" s="95" t="s">
        <v>221</v>
      </c>
      <c r="T2" s="95" t="s">
        <v>86</v>
      </c>
      <c r="U2" s="95" t="s">
        <v>87</v>
      </c>
      <c r="V2" s="95" t="s">
        <v>88</v>
      </c>
      <c r="W2" s="95" t="s">
        <v>268</v>
      </c>
      <c r="X2" s="95" t="s">
        <v>269</v>
      </c>
      <c r="Y2" s="95" t="s">
        <v>270</v>
      </c>
    </row>
    <row r="3" spans="1:28" x14ac:dyDescent="0.25">
      <c r="A3" s="52">
        <v>2009</v>
      </c>
      <c r="B3" s="52" t="s">
        <v>35</v>
      </c>
      <c r="C3" s="52" t="s">
        <v>36</v>
      </c>
      <c r="D3" s="52">
        <v>20121</v>
      </c>
      <c r="E3" s="52">
        <v>31701</v>
      </c>
      <c r="F3" s="52">
        <v>9</v>
      </c>
      <c r="G3" s="52" t="s">
        <v>93</v>
      </c>
      <c r="H3" s="52">
        <v>1911000</v>
      </c>
      <c r="I3" s="52" t="s">
        <v>90</v>
      </c>
      <c r="J3" s="52" t="s">
        <v>71</v>
      </c>
      <c r="K3" s="52">
        <v>1.76715</v>
      </c>
      <c r="L3" s="52">
        <v>1</v>
      </c>
      <c r="M3" s="52">
        <v>1</v>
      </c>
      <c r="N3" s="52"/>
      <c r="O3" s="52">
        <v>0</v>
      </c>
      <c r="P3" s="52">
        <v>0</v>
      </c>
      <c r="Q3" s="52">
        <v>21</v>
      </c>
      <c r="R3" s="52"/>
      <c r="S3" s="52">
        <v>0</v>
      </c>
      <c r="T3" s="52">
        <v>0</v>
      </c>
      <c r="U3" s="52">
        <v>310</v>
      </c>
      <c r="V3" s="52">
        <f t="shared" ref="V3:V66" si="0">IF(F3=9,((H3*K3*L3*M3)+(H3*O3*P3*Q3)+(H3*S3*T3*U3))/1000, (H3*K3*L3*M3)+(H3*O3*P3*Q3)+(H3*S3*T3*U3))</f>
        <v>3377.0236500000001</v>
      </c>
      <c r="W3" s="52">
        <f t="shared" ref="W3:W66" si="1">(V3-((O3*H3*P3*Q3)+(S3*H3*T3*U3))/M3)</f>
        <v>3377.0236500000001</v>
      </c>
      <c r="X3" s="52">
        <v>0</v>
      </c>
      <c r="Y3" s="52">
        <v>0</v>
      </c>
    </row>
    <row r="4" spans="1:28" x14ac:dyDescent="0.25">
      <c r="A4" s="52">
        <v>2009</v>
      </c>
      <c r="B4" s="52" t="s">
        <v>35</v>
      </c>
      <c r="C4" s="52" t="s">
        <v>36</v>
      </c>
      <c r="D4" s="52">
        <v>20121</v>
      </c>
      <c r="E4" s="52">
        <v>31701</v>
      </c>
      <c r="F4" s="52">
        <v>9</v>
      </c>
      <c r="G4" s="52" t="s">
        <v>93</v>
      </c>
      <c r="H4" s="52">
        <v>27000</v>
      </c>
      <c r="I4" s="52" t="s">
        <v>90</v>
      </c>
      <c r="J4" s="52" t="s">
        <v>71</v>
      </c>
      <c r="K4" s="52">
        <v>1.76715</v>
      </c>
      <c r="L4" s="52">
        <v>1</v>
      </c>
      <c r="M4" s="52">
        <v>1</v>
      </c>
      <c r="N4" s="52"/>
      <c r="O4" s="52">
        <v>0</v>
      </c>
      <c r="P4" s="52">
        <v>0</v>
      </c>
      <c r="Q4" s="52">
        <v>21</v>
      </c>
      <c r="R4" s="52"/>
      <c r="S4" s="52">
        <v>0</v>
      </c>
      <c r="T4" s="52">
        <v>0</v>
      </c>
      <c r="U4" s="52">
        <v>310</v>
      </c>
      <c r="V4" s="52">
        <f t="shared" si="0"/>
        <v>47.713050000000003</v>
      </c>
      <c r="W4" s="52">
        <f t="shared" si="1"/>
        <v>47.713050000000003</v>
      </c>
      <c r="X4" s="52">
        <v>0</v>
      </c>
      <c r="Y4" s="52">
        <v>0</v>
      </c>
      <c r="AB4" t="s">
        <v>222</v>
      </c>
    </row>
    <row r="5" spans="1:28" x14ac:dyDescent="0.25">
      <c r="A5" s="52">
        <v>2009</v>
      </c>
      <c r="B5" s="52" t="s">
        <v>35</v>
      </c>
      <c r="C5" s="52" t="s">
        <v>36</v>
      </c>
      <c r="D5" s="52">
        <v>20121</v>
      </c>
      <c r="E5" s="52">
        <v>31701</v>
      </c>
      <c r="F5" s="52">
        <v>9</v>
      </c>
      <c r="G5" s="52" t="s">
        <v>93</v>
      </c>
      <c r="H5" s="53">
        <v>63400000</v>
      </c>
      <c r="I5" s="52" t="s">
        <v>90</v>
      </c>
      <c r="J5" s="52" t="s">
        <v>71</v>
      </c>
      <c r="K5" s="52">
        <v>1.76715</v>
      </c>
      <c r="L5" s="52">
        <v>1</v>
      </c>
      <c r="M5" s="52">
        <v>1</v>
      </c>
      <c r="N5" s="52"/>
      <c r="O5" s="52">
        <v>0</v>
      </c>
      <c r="P5" s="52">
        <v>0</v>
      </c>
      <c r="Q5" s="52">
        <v>21</v>
      </c>
      <c r="R5" s="52"/>
      <c r="S5" s="52">
        <v>0</v>
      </c>
      <c r="T5" s="52">
        <v>0</v>
      </c>
      <c r="U5" s="52">
        <v>310</v>
      </c>
      <c r="V5" s="52">
        <f t="shared" si="0"/>
        <v>112037.31</v>
      </c>
      <c r="W5" s="52">
        <f t="shared" si="1"/>
        <v>112037.31</v>
      </c>
      <c r="X5" s="52">
        <v>0</v>
      </c>
      <c r="Y5" s="52">
        <v>0</v>
      </c>
      <c r="AA5" s="96" t="s">
        <v>141</v>
      </c>
      <c r="AB5" s="96" t="s">
        <v>144</v>
      </c>
    </row>
    <row r="6" spans="1:28" x14ac:dyDescent="0.25">
      <c r="A6" s="52">
        <v>2009</v>
      </c>
      <c r="B6" s="52" t="s">
        <v>35</v>
      </c>
      <c r="C6" s="52" t="s">
        <v>36</v>
      </c>
      <c r="D6" s="52">
        <v>20121</v>
      </c>
      <c r="E6" s="52">
        <v>31702</v>
      </c>
      <c r="F6" s="52">
        <v>9</v>
      </c>
      <c r="G6" s="52" t="s">
        <v>93</v>
      </c>
      <c r="H6" s="53">
        <v>83900000</v>
      </c>
      <c r="I6" s="52" t="s">
        <v>90</v>
      </c>
      <c r="J6" s="52" t="s">
        <v>71</v>
      </c>
      <c r="K6" s="52">
        <v>1.76715</v>
      </c>
      <c r="L6" s="52">
        <v>1</v>
      </c>
      <c r="M6" s="52">
        <v>1</v>
      </c>
      <c r="N6" s="52"/>
      <c r="O6" s="52">
        <v>0</v>
      </c>
      <c r="P6" s="52">
        <v>0</v>
      </c>
      <c r="Q6" s="52">
        <v>21</v>
      </c>
      <c r="R6" s="52"/>
      <c r="S6" s="52">
        <v>0</v>
      </c>
      <c r="T6" s="52">
        <v>0</v>
      </c>
      <c r="U6" s="52">
        <v>310</v>
      </c>
      <c r="V6" s="52">
        <f t="shared" si="0"/>
        <v>148263.88500000001</v>
      </c>
      <c r="W6" s="52">
        <f t="shared" si="1"/>
        <v>148263.88500000001</v>
      </c>
      <c r="X6" s="52">
        <v>0</v>
      </c>
      <c r="Y6" s="52">
        <v>0</v>
      </c>
      <c r="AA6" s="1" t="s">
        <v>36</v>
      </c>
      <c r="AB6" s="2">
        <v>392097.43503315002</v>
      </c>
    </row>
    <row r="7" spans="1:28" x14ac:dyDescent="0.25">
      <c r="A7" s="52">
        <v>2009</v>
      </c>
      <c r="B7" s="52" t="s">
        <v>35</v>
      </c>
      <c r="C7" s="52" t="s">
        <v>36</v>
      </c>
      <c r="D7" s="52">
        <v>20121</v>
      </c>
      <c r="E7" s="52">
        <v>31702</v>
      </c>
      <c r="F7" s="52">
        <v>9</v>
      </c>
      <c r="G7" s="52" t="s">
        <v>93</v>
      </c>
      <c r="H7" s="53">
        <v>24700000</v>
      </c>
      <c r="I7" s="52" t="s">
        <v>90</v>
      </c>
      <c r="J7" s="52" t="s">
        <v>71</v>
      </c>
      <c r="K7" s="52">
        <v>1.76715</v>
      </c>
      <c r="L7" s="52">
        <v>1</v>
      </c>
      <c r="M7" s="52">
        <v>1</v>
      </c>
      <c r="N7" s="52"/>
      <c r="O7" s="52">
        <v>0</v>
      </c>
      <c r="P7" s="52">
        <v>0</v>
      </c>
      <c r="Q7" s="52">
        <v>21</v>
      </c>
      <c r="R7" s="52"/>
      <c r="S7" s="52">
        <v>0</v>
      </c>
      <c r="T7" s="52">
        <v>0</v>
      </c>
      <c r="U7" s="52">
        <v>310</v>
      </c>
      <c r="V7" s="52">
        <f t="shared" si="0"/>
        <v>43648.605000000003</v>
      </c>
      <c r="W7" s="52">
        <f t="shared" si="1"/>
        <v>43648.605000000003</v>
      </c>
      <c r="X7" s="52">
        <v>0</v>
      </c>
      <c r="Y7" s="52">
        <v>0</v>
      </c>
      <c r="AA7" s="1" t="s">
        <v>136</v>
      </c>
      <c r="AB7" s="2">
        <v>19136672.978195999</v>
      </c>
    </row>
    <row r="8" spans="1:28" x14ac:dyDescent="0.25">
      <c r="A8" s="52">
        <v>2009</v>
      </c>
      <c r="B8" s="52" t="s">
        <v>35</v>
      </c>
      <c r="C8" s="52" t="s">
        <v>36</v>
      </c>
      <c r="D8" s="52">
        <v>20121</v>
      </c>
      <c r="E8" s="52">
        <v>31702</v>
      </c>
      <c r="F8" s="52">
        <v>9</v>
      </c>
      <c r="G8" s="52" t="s">
        <v>93</v>
      </c>
      <c r="H8" s="52">
        <v>1449000</v>
      </c>
      <c r="I8" s="52" t="s">
        <v>90</v>
      </c>
      <c r="J8" s="52" t="s">
        <v>71</v>
      </c>
      <c r="K8" s="52">
        <v>1.76715</v>
      </c>
      <c r="L8" s="52">
        <v>1</v>
      </c>
      <c r="M8" s="52">
        <v>1</v>
      </c>
      <c r="N8" s="52"/>
      <c r="O8" s="52">
        <v>0</v>
      </c>
      <c r="P8" s="52">
        <v>0</v>
      </c>
      <c r="Q8" s="52">
        <v>21</v>
      </c>
      <c r="R8" s="52"/>
      <c r="S8" s="52">
        <v>0</v>
      </c>
      <c r="T8" s="52">
        <v>0</v>
      </c>
      <c r="U8" s="52">
        <v>310</v>
      </c>
      <c r="V8" s="52">
        <f t="shared" si="0"/>
        <v>2560.6003500000002</v>
      </c>
      <c r="W8" s="52">
        <f t="shared" si="1"/>
        <v>2560.6003500000002</v>
      </c>
      <c r="X8" s="52">
        <v>0</v>
      </c>
      <c r="Y8" s="52">
        <v>0</v>
      </c>
      <c r="AA8" s="1" t="s">
        <v>109</v>
      </c>
      <c r="AB8" s="2">
        <v>198605.22616239896</v>
      </c>
    </row>
    <row r="9" spans="1:28" x14ac:dyDescent="0.25">
      <c r="A9" s="52">
        <v>2009</v>
      </c>
      <c r="B9" s="52" t="s">
        <v>35</v>
      </c>
      <c r="C9" s="52" t="s">
        <v>36</v>
      </c>
      <c r="D9" s="52">
        <v>20123</v>
      </c>
      <c r="E9" s="52">
        <v>31701</v>
      </c>
      <c r="F9" s="52">
        <v>9</v>
      </c>
      <c r="G9" s="52" t="s">
        <v>93</v>
      </c>
      <c r="H9" s="52">
        <v>6294241</v>
      </c>
      <c r="I9" s="52" t="s">
        <v>90</v>
      </c>
      <c r="J9" s="52" t="s">
        <v>71</v>
      </c>
      <c r="K9" s="52">
        <v>1.76715</v>
      </c>
      <c r="L9" s="52">
        <v>1</v>
      </c>
      <c r="M9" s="52">
        <v>1</v>
      </c>
      <c r="N9" s="52"/>
      <c r="O9" s="52">
        <v>0</v>
      </c>
      <c r="P9" s="52">
        <v>0</v>
      </c>
      <c r="Q9" s="52">
        <v>21</v>
      </c>
      <c r="R9" s="52"/>
      <c r="S9" s="52">
        <v>0</v>
      </c>
      <c r="T9" s="52">
        <v>0</v>
      </c>
      <c r="U9" s="52">
        <v>310</v>
      </c>
      <c r="V9" s="52">
        <f t="shared" si="0"/>
        <v>11122.867983149999</v>
      </c>
      <c r="W9" s="52">
        <f t="shared" si="1"/>
        <v>11122.867983149999</v>
      </c>
      <c r="X9" s="52">
        <v>0</v>
      </c>
      <c r="Y9" s="52">
        <v>0</v>
      </c>
      <c r="AA9" s="1" t="s">
        <v>108</v>
      </c>
      <c r="AB9" s="2">
        <v>928113.67807499983</v>
      </c>
    </row>
    <row r="10" spans="1:28" x14ac:dyDescent="0.25">
      <c r="A10" s="52">
        <v>2009</v>
      </c>
      <c r="B10" s="52" t="s">
        <v>35</v>
      </c>
      <c r="C10" s="52" t="s">
        <v>36</v>
      </c>
      <c r="D10" s="52">
        <v>20123</v>
      </c>
      <c r="E10" s="52">
        <v>31702</v>
      </c>
      <c r="F10" s="52">
        <v>9</v>
      </c>
      <c r="G10" s="52" t="s">
        <v>93</v>
      </c>
      <c r="H10" s="53">
        <v>40200000</v>
      </c>
      <c r="I10" s="52" t="s">
        <v>90</v>
      </c>
      <c r="J10" s="52" t="s">
        <v>71</v>
      </c>
      <c r="K10" s="52">
        <v>1.76715</v>
      </c>
      <c r="L10" s="52">
        <v>1</v>
      </c>
      <c r="M10" s="52">
        <v>1</v>
      </c>
      <c r="N10" s="52"/>
      <c r="O10" s="52">
        <v>0</v>
      </c>
      <c r="P10" s="52">
        <v>0</v>
      </c>
      <c r="Q10" s="52">
        <v>21</v>
      </c>
      <c r="R10" s="52"/>
      <c r="S10" s="52">
        <v>0</v>
      </c>
      <c r="T10" s="52">
        <v>0</v>
      </c>
      <c r="U10" s="52">
        <v>310</v>
      </c>
      <c r="V10" s="52">
        <f t="shared" si="0"/>
        <v>71039.429999999993</v>
      </c>
      <c r="W10" s="52">
        <f t="shared" si="1"/>
        <v>71039.429999999993</v>
      </c>
      <c r="X10" s="52">
        <v>0</v>
      </c>
      <c r="Y10" s="52">
        <v>0</v>
      </c>
      <c r="AA10" s="1" t="s">
        <v>115</v>
      </c>
      <c r="AB10" s="2">
        <v>536392.81903258432</v>
      </c>
    </row>
    <row r="11" spans="1:28" x14ac:dyDescent="0.25">
      <c r="A11" s="52">
        <v>2009</v>
      </c>
      <c r="B11" s="52" t="s">
        <v>35</v>
      </c>
      <c r="C11" s="52" t="s">
        <v>136</v>
      </c>
      <c r="D11" s="52">
        <v>20121</v>
      </c>
      <c r="E11" s="52">
        <v>34215</v>
      </c>
      <c r="F11" s="52">
        <v>27</v>
      </c>
      <c r="G11" s="52" t="s">
        <v>89</v>
      </c>
      <c r="H11" s="52">
        <v>1765750</v>
      </c>
      <c r="I11" s="52" t="s">
        <v>90</v>
      </c>
      <c r="J11" s="52" t="s">
        <v>71</v>
      </c>
      <c r="K11" s="52">
        <v>0.99772000000000005</v>
      </c>
      <c r="L11" s="52">
        <v>1</v>
      </c>
      <c r="M11" s="52">
        <v>1</v>
      </c>
      <c r="N11" s="52"/>
      <c r="O11" s="52">
        <v>0</v>
      </c>
      <c r="P11" s="52">
        <v>0</v>
      </c>
      <c r="Q11" s="52">
        <v>21</v>
      </c>
      <c r="R11" s="52"/>
      <c r="S11" s="52">
        <v>0</v>
      </c>
      <c r="T11" s="52">
        <v>0</v>
      </c>
      <c r="U11" s="52">
        <v>310</v>
      </c>
      <c r="V11" s="52">
        <f t="shared" si="0"/>
        <v>1761724.09</v>
      </c>
      <c r="W11" s="52">
        <f t="shared" si="1"/>
        <v>1761724.09</v>
      </c>
      <c r="X11" s="52">
        <v>0</v>
      </c>
      <c r="Y11" s="52">
        <v>0</v>
      </c>
      <c r="AA11" s="1" t="s">
        <v>38</v>
      </c>
      <c r="AB11" s="2">
        <v>638600</v>
      </c>
    </row>
    <row r="12" spans="1:28" x14ac:dyDescent="0.25">
      <c r="A12" s="52">
        <v>2009</v>
      </c>
      <c r="B12" s="52" t="s">
        <v>35</v>
      </c>
      <c r="C12" s="52" t="s">
        <v>136</v>
      </c>
      <c r="D12" s="52">
        <v>20121</v>
      </c>
      <c r="E12" s="52">
        <v>34215</v>
      </c>
      <c r="F12" s="52">
        <v>27</v>
      </c>
      <c r="G12" s="52" t="s">
        <v>89</v>
      </c>
      <c r="H12" s="52">
        <v>1503119</v>
      </c>
      <c r="I12" s="52" t="s">
        <v>90</v>
      </c>
      <c r="J12" s="52" t="s">
        <v>71</v>
      </c>
      <c r="K12" s="52">
        <v>0.99772000000000005</v>
      </c>
      <c r="L12" s="52">
        <v>1</v>
      </c>
      <c r="M12" s="52">
        <v>1</v>
      </c>
      <c r="N12" s="52"/>
      <c r="O12" s="52">
        <v>0</v>
      </c>
      <c r="P12" s="52">
        <v>0</v>
      </c>
      <c r="Q12" s="52">
        <v>21</v>
      </c>
      <c r="R12" s="52"/>
      <c r="S12" s="52">
        <v>0</v>
      </c>
      <c r="T12" s="52">
        <v>0</v>
      </c>
      <c r="U12" s="52">
        <v>310</v>
      </c>
      <c r="V12" s="52">
        <f t="shared" si="0"/>
        <v>1499691.8886800001</v>
      </c>
      <c r="W12" s="52">
        <f t="shared" si="1"/>
        <v>1499691.8886800001</v>
      </c>
      <c r="X12" s="52">
        <v>0</v>
      </c>
      <c r="Y12" s="52">
        <v>0</v>
      </c>
      <c r="AA12" s="1" t="s">
        <v>110</v>
      </c>
      <c r="AB12" s="2">
        <v>141786.51591627998</v>
      </c>
    </row>
    <row r="13" spans="1:28" x14ac:dyDescent="0.25">
      <c r="A13" s="52">
        <v>2009</v>
      </c>
      <c r="B13" s="52" t="s">
        <v>35</v>
      </c>
      <c r="C13" s="52" t="s">
        <v>136</v>
      </c>
      <c r="D13" s="52">
        <v>20121</v>
      </c>
      <c r="E13" s="52">
        <v>34215</v>
      </c>
      <c r="F13" s="52">
        <v>27</v>
      </c>
      <c r="G13" s="52" t="s">
        <v>89</v>
      </c>
      <c r="H13" s="52">
        <v>1933000</v>
      </c>
      <c r="I13" s="52" t="s">
        <v>90</v>
      </c>
      <c r="J13" s="52" t="s">
        <v>71</v>
      </c>
      <c r="K13" s="52">
        <v>0.99772000000000005</v>
      </c>
      <c r="L13" s="52">
        <v>1</v>
      </c>
      <c r="M13" s="52">
        <v>1</v>
      </c>
      <c r="N13" s="52"/>
      <c r="O13" s="52">
        <v>0</v>
      </c>
      <c r="P13" s="52">
        <v>0</v>
      </c>
      <c r="Q13" s="52">
        <v>21</v>
      </c>
      <c r="R13" s="52"/>
      <c r="S13" s="52">
        <v>0</v>
      </c>
      <c r="T13" s="52">
        <v>0</v>
      </c>
      <c r="U13" s="52">
        <v>310</v>
      </c>
      <c r="V13" s="52">
        <f t="shared" si="0"/>
        <v>1928592.76</v>
      </c>
      <c r="W13" s="52">
        <f t="shared" si="1"/>
        <v>1928592.76</v>
      </c>
      <c r="X13" s="52">
        <v>0</v>
      </c>
      <c r="Y13" s="52">
        <v>0</v>
      </c>
      <c r="AA13" s="1" t="s">
        <v>113</v>
      </c>
      <c r="AB13" s="2">
        <v>16940.858175000001</v>
      </c>
    </row>
    <row r="14" spans="1:28" x14ac:dyDescent="0.25">
      <c r="A14" s="52">
        <v>2009</v>
      </c>
      <c r="B14" s="52" t="s">
        <v>35</v>
      </c>
      <c r="C14" s="52" t="s">
        <v>136</v>
      </c>
      <c r="D14" s="52">
        <v>20121</v>
      </c>
      <c r="E14" s="52">
        <v>34215</v>
      </c>
      <c r="F14" s="52">
        <v>27</v>
      </c>
      <c r="G14" s="52" t="s">
        <v>89</v>
      </c>
      <c r="H14" s="52">
        <v>183684.3</v>
      </c>
      <c r="I14" s="52" t="s">
        <v>90</v>
      </c>
      <c r="J14" s="52" t="s">
        <v>71</v>
      </c>
      <c r="K14" s="52">
        <v>0.99772000000000005</v>
      </c>
      <c r="L14" s="52">
        <v>1</v>
      </c>
      <c r="M14" s="52">
        <v>1</v>
      </c>
      <c r="N14" s="52"/>
      <c r="O14" s="52">
        <v>0</v>
      </c>
      <c r="P14" s="52">
        <v>0</v>
      </c>
      <c r="Q14" s="52">
        <v>21</v>
      </c>
      <c r="R14" s="52"/>
      <c r="S14" s="52">
        <v>0</v>
      </c>
      <c r="T14" s="52">
        <v>0</v>
      </c>
      <c r="U14" s="52">
        <v>310</v>
      </c>
      <c r="V14" s="52">
        <f t="shared" si="0"/>
        <v>183265.49979599999</v>
      </c>
      <c r="W14" s="52">
        <f t="shared" si="1"/>
        <v>183265.49979599999</v>
      </c>
      <c r="X14" s="52">
        <v>0</v>
      </c>
      <c r="Y14" s="52">
        <v>0</v>
      </c>
      <c r="AA14" s="1" t="s">
        <v>111</v>
      </c>
      <c r="AB14" s="2">
        <v>63830.616538176022</v>
      </c>
    </row>
    <row r="15" spans="1:28" x14ac:dyDescent="0.25">
      <c r="A15" s="52">
        <v>2009</v>
      </c>
      <c r="B15" s="52" t="s">
        <v>35</v>
      </c>
      <c r="C15" s="52" t="s">
        <v>136</v>
      </c>
      <c r="D15" s="52">
        <v>20121</v>
      </c>
      <c r="E15" s="52">
        <v>34215</v>
      </c>
      <c r="F15" s="52">
        <v>27</v>
      </c>
      <c r="G15" s="52" t="s">
        <v>89</v>
      </c>
      <c r="H15" s="52">
        <v>1918094</v>
      </c>
      <c r="I15" s="52" t="s">
        <v>90</v>
      </c>
      <c r="J15" s="52" t="s">
        <v>71</v>
      </c>
      <c r="K15" s="52">
        <v>0.99772000000000005</v>
      </c>
      <c r="L15" s="52">
        <v>1</v>
      </c>
      <c r="M15" s="52">
        <v>1</v>
      </c>
      <c r="N15" s="52"/>
      <c r="O15" s="52">
        <v>0</v>
      </c>
      <c r="P15" s="52">
        <v>0</v>
      </c>
      <c r="Q15" s="52">
        <v>21</v>
      </c>
      <c r="R15" s="52"/>
      <c r="S15" s="52">
        <v>0</v>
      </c>
      <c r="T15" s="52">
        <v>0</v>
      </c>
      <c r="U15" s="52">
        <v>310</v>
      </c>
      <c r="V15" s="52">
        <f t="shared" si="0"/>
        <v>1913720.7456800002</v>
      </c>
      <c r="W15" s="52">
        <f t="shared" si="1"/>
        <v>1913720.7456800002</v>
      </c>
      <c r="X15" s="52">
        <v>0</v>
      </c>
      <c r="Y15" s="52">
        <v>0</v>
      </c>
      <c r="AA15" s="1" t="s">
        <v>112</v>
      </c>
      <c r="AB15" s="2">
        <v>487.14447478200009</v>
      </c>
    </row>
    <row r="16" spans="1:28" x14ac:dyDescent="0.25">
      <c r="A16" s="52">
        <v>2009</v>
      </c>
      <c r="B16" s="52" t="s">
        <v>35</v>
      </c>
      <c r="C16" s="52" t="s">
        <v>136</v>
      </c>
      <c r="D16" s="52">
        <v>20121</v>
      </c>
      <c r="E16" s="52">
        <v>34215</v>
      </c>
      <c r="F16" s="52">
        <v>27</v>
      </c>
      <c r="G16" s="52" t="s">
        <v>89</v>
      </c>
      <c r="H16" s="52">
        <v>2005278</v>
      </c>
      <c r="I16" s="52" t="s">
        <v>90</v>
      </c>
      <c r="J16" s="52" t="s">
        <v>71</v>
      </c>
      <c r="K16" s="52">
        <v>0.99772000000000005</v>
      </c>
      <c r="L16" s="52">
        <v>1</v>
      </c>
      <c r="M16" s="52">
        <v>1</v>
      </c>
      <c r="N16" s="52"/>
      <c r="O16" s="52">
        <v>0</v>
      </c>
      <c r="P16" s="52">
        <v>0</v>
      </c>
      <c r="Q16" s="52">
        <v>21</v>
      </c>
      <c r="R16" s="52"/>
      <c r="S16" s="52">
        <v>0</v>
      </c>
      <c r="T16" s="52">
        <v>0</v>
      </c>
      <c r="U16" s="52">
        <v>310</v>
      </c>
      <c r="V16" s="52">
        <f t="shared" si="0"/>
        <v>2000705.9661600001</v>
      </c>
      <c r="W16" s="52">
        <f t="shared" si="1"/>
        <v>2000705.9661600001</v>
      </c>
      <c r="X16" s="52">
        <v>0</v>
      </c>
      <c r="Y16" s="52">
        <v>0</v>
      </c>
      <c r="AA16" s="1" t="s">
        <v>114</v>
      </c>
      <c r="AB16" s="2">
        <v>617.89454999999998</v>
      </c>
    </row>
    <row r="17" spans="1:28" x14ac:dyDescent="0.25">
      <c r="A17" s="52">
        <v>2009</v>
      </c>
      <c r="B17" s="52" t="s">
        <v>35</v>
      </c>
      <c r="C17" s="52" t="s">
        <v>136</v>
      </c>
      <c r="D17" s="52">
        <v>20121</v>
      </c>
      <c r="E17" s="52">
        <v>34215</v>
      </c>
      <c r="F17" s="52">
        <v>27</v>
      </c>
      <c r="G17" s="52" t="s">
        <v>89</v>
      </c>
      <c r="H17" s="52">
        <v>394533</v>
      </c>
      <c r="I17" s="52" t="s">
        <v>90</v>
      </c>
      <c r="J17" s="52" t="s">
        <v>71</v>
      </c>
      <c r="K17" s="52">
        <v>0.99772000000000005</v>
      </c>
      <c r="L17" s="52">
        <v>1</v>
      </c>
      <c r="M17" s="52">
        <v>1</v>
      </c>
      <c r="N17" s="52"/>
      <c r="O17" s="52">
        <v>0</v>
      </c>
      <c r="P17" s="52">
        <v>0</v>
      </c>
      <c r="Q17" s="52">
        <v>21</v>
      </c>
      <c r="R17" s="52"/>
      <c r="S17" s="52">
        <v>0</v>
      </c>
      <c r="T17" s="52">
        <v>0</v>
      </c>
      <c r="U17" s="52">
        <v>310</v>
      </c>
      <c r="V17" s="52">
        <f t="shared" si="0"/>
        <v>393633.46476</v>
      </c>
      <c r="W17" s="52">
        <f t="shared" si="1"/>
        <v>393633.46476</v>
      </c>
      <c r="X17" s="52">
        <v>0</v>
      </c>
      <c r="Y17" s="52">
        <v>0</v>
      </c>
      <c r="AA17" s="1" t="s">
        <v>116</v>
      </c>
      <c r="AB17" s="2">
        <v>226472.12243165993</v>
      </c>
    </row>
    <row r="18" spans="1:28" x14ac:dyDescent="0.25">
      <c r="A18" s="52">
        <v>2009</v>
      </c>
      <c r="B18" s="52" t="s">
        <v>35</v>
      </c>
      <c r="C18" s="52" t="s">
        <v>136</v>
      </c>
      <c r="D18" s="52">
        <v>20121</v>
      </c>
      <c r="E18" s="52">
        <v>34215</v>
      </c>
      <c r="F18" s="52">
        <v>27</v>
      </c>
      <c r="G18" s="52" t="s">
        <v>89</v>
      </c>
      <c r="H18" s="52">
        <v>412438</v>
      </c>
      <c r="I18" s="52" t="s">
        <v>90</v>
      </c>
      <c r="J18" s="52" t="s">
        <v>71</v>
      </c>
      <c r="K18" s="52">
        <v>0.99772000000000005</v>
      </c>
      <c r="L18" s="52">
        <v>1</v>
      </c>
      <c r="M18" s="52">
        <v>1</v>
      </c>
      <c r="N18" s="52"/>
      <c r="O18" s="52">
        <v>0</v>
      </c>
      <c r="P18" s="52">
        <v>0</v>
      </c>
      <c r="Q18" s="52">
        <v>21</v>
      </c>
      <c r="R18" s="52"/>
      <c r="S18" s="52">
        <v>0</v>
      </c>
      <c r="T18" s="52">
        <v>0</v>
      </c>
      <c r="U18" s="52">
        <v>310</v>
      </c>
      <c r="V18" s="52">
        <f t="shared" si="0"/>
        <v>411497.64136000001</v>
      </c>
      <c r="W18" s="52">
        <f t="shared" si="1"/>
        <v>411497.64136000001</v>
      </c>
      <c r="X18" s="52">
        <v>0</v>
      </c>
      <c r="Y18" s="52">
        <v>0</v>
      </c>
      <c r="AA18" s="1" t="s">
        <v>176</v>
      </c>
      <c r="AB18" s="2">
        <v>4578177.95786973</v>
      </c>
    </row>
    <row r="19" spans="1:28" x14ac:dyDescent="0.25">
      <c r="A19" s="52">
        <v>2009</v>
      </c>
      <c r="B19" s="52" t="s">
        <v>35</v>
      </c>
      <c r="C19" s="52" t="s">
        <v>136</v>
      </c>
      <c r="D19" s="52">
        <v>20121</v>
      </c>
      <c r="E19" s="52">
        <v>34215</v>
      </c>
      <c r="F19" s="52">
        <v>27</v>
      </c>
      <c r="G19" s="52" t="s">
        <v>89</v>
      </c>
      <c r="H19" s="52">
        <v>379500</v>
      </c>
      <c r="I19" s="52" t="s">
        <v>90</v>
      </c>
      <c r="J19" s="52" t="s">
        <v>71</v>
      </c>
      <c r="K19" s="52">
        <v>0.99772000000000005</v>
      </c>
      <c r="L19" s="52">
        <v>1</v>
      </c>
      <c r="M19" s="52">
        <v>1</v>
      </c>
      <c r="N19" s="52"/>
      <c r="O19" s="52">
        <v>0</v>
      </c>
      <c r="P19" s="52">
        <v>0</v>
      </c>
      <c r="Q19" s="52">
        <v>21</v>
      </c>
      <c r="R19" s="52"/>
      <c r="S19" s="52">
        <v>0</v>
      </c>
      <c r="T19" s="52">
        <v>0</v>
      </c>
      <c r="U19" s="52">
        <v>310</v>
      </c>
      <c r="V19" s="52">
        <f t="shared" si="0"/>
        <v>378634.74</v>
      </c>
      <c r="W19" s="52">
        <f t="shared" si="1"/>
        <v>378634.74</v>
      </c>
      <c r="X19" s="52">
        <v>0</v>
      </c>
      <c r="Y19" s="52">
        <v>0</v>
      </c>
      <c r="AA19" s="1" t="s">
        <v>180</v>
      </c>
      <c r="AB19" s="2">
        <v>2960699.4641254619</v>
      </c>
    </row>
    <row r="20" spans="1:28" x14ac:dyDescent="0.25">
      <c r="A20" s="52">
        <v>2009</v>
      </c>
      <c r="B20" s="52" t="s">
        <v>35</v>
      </c>
      <c r="C20" s="52" t="s">
        <v>136</v>
      </c>
      <c r="D20" s="52">
        <v>20121</v>
      </c>
      <c r="E20" s="52">
        <v>34215</v>
      </c>
      <c r="F20" s="52">
        <v>27</v>
      </c>
      <c r="G20" s="52" t="s">
        <v>89</v>
      </c>
      <c r="H20" s="52">
        <v>1803692</v>
      </c>
      <c r="I20" s="52" t="s">
        <v>90</v>
      </c>
      <c r="J20" s="52" t="s">
        <v>71</v>
      </c>
      <c r="K20" s="52">
        <v>0.99772000000000005</v>
      </c>
      <c r="L20" s="52">
        <v>1</v>
      </c>
      <c r="M20" s="52">
        <v>1</v>
      </c>
      <c r="N20" s="52"/>
      <c r="O20" s="52">
        <v>0</v>
      </c>
      <c r="P20" s="52">
        <v>0</v>
      </c>
      <c r="Q20" s="52">
        <v>21</v>
      </c>
      <c r="R20" s="52"/>
      <c r="S20" s="52">
        <v>0</v>
      </c>
      <c r="T20" s="52">
        <v>0</v>
      </c>
      <c r="U20" s="52">
        <v>310</v>
      </c>
      <c r="V20" s="52">
        <f t="shared" si="0"/>
        <v>1799579.5822400001</v>
      </c>
      <c r="W20" s="52">
        <f t="shared" si="1"/>
        <v>1799579.5822400001</v>
      </c>
      <c r="X20" s="52">
        <v>0</v>
      </c>
      <c r="Y20" s="52">
        <v>0</v>
      </c>
      <c r="AA20" s="1" t="s">
        <v>178</v>
      </c>
      <c r="AB20" s="2">
        <v>331775.50949999999</v>
      </c>
    </row>
    <row r="21" spans="1:28" x14ac:dyDescent="0.25">
      <c r="A21" s="52">
        <v>2009</v>
      </c>
      <c r="B21" s="52" t="s">
        <v>35</v>
      </c>
      <c r="C21" s="52" t="s">
        <v>136</v>
      </c>
      <c r="D21" s="52">
        <v>20121</v>
      </c>
      <c r="E21" s="52">
        <v>34215</v>
      </c>
      <c r="F21" s="52">
        <v>27</v>
      </c>
      <c r="G21" s="52" t="s">
        <v>89</v>
      </c>
      <c r="H21" s="52">
        <v>1069691</v>
      </c>
      <c r="I21" s="52" t="s">
        <v>90</v>
      </c>
      <c r="J21" s="52" t="s">
        <v>71</v>
      </c>
      <c r="K21" s="52">
        <v>0.99772000000000005</v>
      </c>
      <c r="L21" s="52">
        <v>1</v>
      </c>
      <c r="M21" s="52">
        <v>1</v>
      </c>
      <c r="N21" s="52"/>
      <c r="O21" s="52">
        <v>0</v>
      </c>
      <c r="P21" s="52">
        <v>0</v>
      </c>
      <c r="Q21" s="52">
        <v>21</v>
      </c>
      <c r="R21" s="52"/>
      <c r="S21" s="52">
        <v>0</v>
      </c>
      <c r="T21" s="52">
        <v>0</v>
      </c>
      <c r="U21" s="52">
        <v>310</v>
      </c>
      <c r="V21" s="52">
        <f t="shared" si="0"/>
        <v>1067252.1045200001</v>
      </c>
      <c r="W21" s="52">
        <f t="shared" si="1"/>
        <v>1067252.1045200001</v>
      </c>
      <c r="X21" s="52">
        <v>0</v>
      </c>
      <c r="Y21" s="52">
        <v>0</v>
      </c>
      <c r="AA21" s="1" t="s">
        <v>177</v>
      </c>
      <c r="AB21" s="2">
        <v>457546.05</v>
      </c>
    </row>
    <row r="22" spans="1:28" x14ac:dyDescent="0.25">
      <c r="A22" s="52">
        <v>2009</v>
      </c>
      <c r="B22" s="52" t="s">
        <v>35</v>
      </c>
      <c r="C22" s="52" t="s">
        <v>136</v>
      </c>
      <c r="D22" s="52">
        <v>20121</v>
      </c>
      <c r="E22" s="52">
        <v>34216</v>
      </c>
      <c r="F22" s="52">
        <v>27</v>
      </c>
      <c r="G22" s="52" t="s">
        <v>89</v>
      </c>
      <c r="H22" s="52">
        <v>559866</v>
      </c>
      <c r="I22" s="52" t="s">
        <v>90</v>
      </c>
      <c r="J22" s="52" t="s">
        <v>71</v>
      </c>
      <c r="K22" s="52">
        <v>0.99772000000000005</v>
      </c>
      <c r="L22" s="52">
        <v>1</v>
      </c>
      <c r="M22" s="52">
        <v>1</v>
      </c>
      <c r="N22" s="52"/>
      <c r="O22" s="52">
        <v>0</v>
      </c>
      <c r="P22" s="52">
        <v>0</v>
      </c>
      <c r="Q22" s="52">
        <v>21</v>
      </c>
      <c r="R22" s="52"/>
      <c r="S22" s="52">
        <v>0</v>
      </c>
      <c r="T22" s="52">
        <v>0</v>
      </c>
      <c r="U22" s="52">
        <v>310</v>
      </c>
      <c r="V22" s="52">
        <f t="shared" si="0"/>
        <v>558589.50552000001</v>
      </c>
      <c r="W22" s="52">
        <f t="shared" si="1"/>
        <v>558589.50552000001</v>
      </c>
      <c r="X22" s="52">
        <v>0</v>
      </c>
      <c r="Y22" s="52">
        <v>0</v>
      </c>
      <c r="AA22" s="1" t="s">
        <v>179</v>
      </c>
      <c r="AB22" s="2">
        <v>703.40347591371221</v>
      </c>
    </row>
    <row r="23" spans="1:28" x14ac:dyDescent="0.25">
      <c r="A23" s="52">
        <v>2009</v>
      </c>
      <c r="B23" s="52" t="s">
        <v>35</v>
      </c>
      <c r="C23" s="52" t="s">
        <v>136</v>
      </c>
      <c r="D23" s="52">
        <v>20121</v>
      </c>
      <c r="E23" s="52">
        <v>34216</v>
      </c>
      <c r="F23" s="52">
        <v>27</v>
      </c>
      <c r="G23" s="52" t="s">
        <v>89</v>
      </c>
      <c r="H23" s="52">
        <v>190528</v>
      </c>
      <c r="I23" s="52" t="s">
        <v>90</v>
      </c>
      <c r="J23" s="52" t="s">
        <v>71</v>
      </c>
      <c r="K23" s="52">
        <v>0.99772000000000005</v>
      </c>
      <c r="L23" s="52">
        <v>1</v>
      </c>
      <c r="M23" s="52">
        <v>1</v>
      </c>
      <c r="N23" s="52"/>
      <c r="O23" s="52">
        <v>0</v>
      </c>
      <c r="P23" s="52">
        <v>0</v>
      </c>
      <c r="Q23" s="52">
        <v>21</v>
      </c>
      <c r="R23" s="52"/>
      <c r="S23" s="52">
        <v>0</v>
      </c>
      <c r="T23" s="52">
        <v>0</v>
      </c>
      <c r="U23" s="52">
        <v>310</v>
      </c>
      <c r="V23" s="52">
        <f t="shared" si="0"/>
        <v>190093.59616000002</v>
      </c>
      <c r="W23" s="52">
        <f t="shared" si="1"/>
        <v>190093.59616000002</v>
      </c>
      <c r="X23" s="52">
        <v>0</v>
      </c>
      <c r="Y23" s="52">
        <v>0</v>
      </c>
      <c r="AA23" s="1" t="s">
        <v>142</v>
      </c>
      <c r="AB23" s="2">
        <v>30609519.673556134</v>
      </c>
    </row>
    <row r="24" spans="1:28" x14ac:dyDescent="0.25">
      <c r="A24" s="52">
        <v>2009</v>
      </c>
      <c r="B24" s="52" t="s">
        <v>35</v>
      </c>
      <c r="C24" s="52" t="s">
        <v>136</v>
      </c>
      <c r="D24" s="52">
        <v>20121</v>
      </c>
      <c r="E24" s="52">
        <v>34216</v>
      </c>
      <c r="F24" s="52">
        <v>27</v>
      </c>
      <c r="G24" s="52" t="s">
        <v>89</v>
      </c>
      <c r="H24" s="52">
        <v>592284</v>
      </c>
      <c r="I24" s="52" t="s">
        <v>90</v>
      </c>
      <c r="J24" s="52" t="s">
        <v>71</v>
      </c>
      <c r="K24" s="52">
        <v>0.99772000000000005</v>
      </c>
      <c r="L24" s="52">
        <v>1</v>
      </c>
      <c r="M24" s="52">
        <v>1</v>
      </c>
      <c r="N24" s="52"/>
      <c r="O24" s="52">
        <v>0</v>
      </c>
      <c r="P24" s="52">
        <v>0</v>
      </c>
      <c r="Q24" s="52">
        <v>21</v>
      </c>
      <c r="R24" s="52"/>
      <c r="S24" s="52">
        <v>0</v>
      </c>
      <c r="T24" s="52">
        <v>0</v>
      </c>
      <c r="U24" s="52">
        <v>310</v>
      </c>
      <c r="V24" s="52">
        <f t="shared" si="0"/>
        <v>590933.59247999999</v>
      </c>
      <c r="W24" s="52">
        <f t="shared" si="1"/>
        <v>590933.59247999999</v>
      </c>
      <c r="X24" s="52">
        <v>0</v>
      </c>
      <c r="Y24" s="52">
        <v>0</v>
      </c>
    </row>
    <row r="25" spans="1:28" x14ac:dyDescent="0.25">
      <c r="A25" s="52">
        <v>2009</v>
      </c>
      <c r="B25" s="52" t="s">
        <v>35</v>
      </c>
      <c r="C25" s="52" t="s">
        <v>136</v>
      </c>
      <c r="D25" s="52">
        <v>20121</v>
      </c>
      <c r="E25" s="52">
        <v>34216</v>
      </c>
      <c r="F25" s="52">
        <v>27</v>
      </c>
      <c r="G25" s="52" t="s">
        <v>89</v>
      </c>
      <c r="H25" s="52">
        <v>42030</v>
      </c>
      <c r="I25" s="52" t="s">
        <v>90</v>
      </c>
      <c r="J25" s="52" t="s">
        <v>71</v>
      </c>
      <c r="K25" s="52">
        <v>0.99772000000000005</v>
      </c>
      <c r="L25" s="52">
        <v>1</v>
      </c>
      <c r="M25" s="52">
        <v>1</v>
      </c>
      <c r="N25" s="52"/>
      <c r="O25" s="52">
        <v>0</v>
      </c>
      <c r="P25" s="52">
        <v>0</v>
      </c>
      <c r="Q25" s="52">
        <v>21</v>
      </c>
      <c r="R25" s="52"/>
      <c r="S25" s="52">
        <v>0</v>
      </c>
      <c r="T25" s="52">
        <v>0</v>
      </c>
      <c r="U25" s="52">
        <v>310</v>
      </c>
      <c r="V25" s="52">
        <f t="shared" si="0"/>
        <v>41934.171600000001</v>
      </c>
      <c r="W25" s="52">
        <f t="shared" si="1"/>
        <v>41934.171600000001</v>
      </c>
      <c r="X25" s="52">
        <v>0</v>
      </c>
      <c r="Y25" s="52">
        <v>0</v>
      </c>
    </row>
    <row r="26" spans="1:28" x14ac:dyDescent="0.25">
      <c r="A26" s="52">
        <v>2009</v>
      </c>
      <c r="B26" s="52" t="s">
        <v>35</v>
      </c>
      <c r="C26" s="52" t="s">
        <v>136</v>
      </c>
      <c r="D26" s="52">
        <v>20121</v>
      </c>
      <c r="E26" s="52">
        <v>34216</v>
      </c>
      <c r="F26" s="52">
        <v>27</v>
      </c>
      <c r="G26" s="52" t="s">
        <v>89</v>
      </c>
      <c r="H26" s="52">
        <v>865208</v>
      </c>
      <c r="I26" s="52" t="s">
        <v>90</v>
      </c>
      <c r="J26" s="52" t="s">
        <v>71</v>
      </c>
      <c r="K26" s="52">
        <v>0.99772000000000005</v>
      </c>
      <c r="L26" s="52">
        <v>1</v>
      </c>
      <c r="M26" s="52">
        <v>1</v>
      </c>
      <c r="N26" s="52"/>
      <c r="O26" s="52">
        <v>0</v>
      </c>
      <c r="P26" s="52">
        <v>0</v>
      </c>
      <c r="Q26" s="52">
        <v>21</v>
      </c>
      <c r="R26" s="52"/>
      <c r="S26" s="52">
        <v>0</v>
      </c>
      <c r="T26" s="52">
        <v>0</v>
      </c>
      <c r="U26" s="52">
        <v>310</v>
      </c>
      <c r="V26" s="52">
        <f t="shared" si="0"/>
        <v>863235.32576000004</v>
      </c>
      <c r="W26" s="52">
        <f t="shared" si="1"/>
        <v>863235.32576000004</v>
      </c>
      <c r="X26" s="52">
        <v>0</v>
      </c>
      <c r="Y26" s="52">
        <v>0</v>
      </c>
    </row>
    <row r="27" spans="1:28" x14ac:dyDescent="0.25">
      <c r="A27" s="52">
        <v>2009</v>
      </c>
      <c r="B27" s="52" t="s">
        <v>35</v>
      </c>
      <c r="C27" s="52" t="s">
        <v>136</v>
      </c>
      <c r="D27" s="52">
        <v>20121</v>
      </c>
      <c r="E27" s="52">
        <v>34216</v>
      </c>
      <c r="F27" s="52">
        <v>27</v>
      </c>
      <c r="G27" s="52" t="s">
        <v>89</v>
      </c>
      <c r="H27" s="52">
        <v>405951</v>
      </c>
      <c r="I27" s="52" t="s">
        <v>90</v>
      </c>
      <c r="J27" s="52" t="s">
        <v>71</v>
      </c>
      <c r="K27" s="52">
        <v>0.99772000000000005</v>
      </c>
      <c r="L27" s="52">
        <v>1</v>
      </c>
      <c r="M27" s="52">
        <v>1</v>
      </c>
      <c r="N27" s="52"/>
      <c r="O27" s="52">
        <v>0</v>
      </c>
      <c r="P27" s="52">
        <v>0</v>
      </c>
      <c r="Q27" s="52">
        <v>21</v>
      </c>
      <c r="R27" s="52"/>
      <c r="S27" s="52">
        <v>0</v>
      </c>
      <c r="T27" s="52">
        <v>0</v>
      </c>
      <c r="U27" s="52">
        <v>310</v>
      </c>
      <c r="V27" s="52">
        <f t="shared" si="0"/>
        <v>405025.43171999999</v>
      </c>
      <c r="W27" s="52">
        <f t="shared" si="1"/>
        <v>405025.43171999999</v>
      </c>
      <c r="X27" s="52">
        <v>0</v>
      </c>
      <c r="Y27" s="52">
        <v>0</v>
      </c>
    </row>
    <row r="28" spans="1:28" x14ac:dyDescent="0.25">
      <c r="A28" s="52">
        <v>2009</v>
      </c>
      <c r="B28" s="52" t="s">
        <v>35</v>
      </c>
      <c r="C28" s="52" t="s">
        <v>136</v>
      </c>
      <c r="D28" s="52">
        <v>20121</v>
      </c>
      <c r="E28" s="52">
        <v>34216</v>
      </c>
      <c r="F28" s="52">
        <v>27</v>
      </c>
      <c r="G28" s="52" t="s">
        <v>89</v>
      </c>
      <c r="H28" s="52">
        <v>1378162</v>
      </c>
      <c r="I28" s="52" t="s">
        <v>90</v>
      </c>
      <c r="J28" s="52" t="s">
        <v>71</v>
      </c>
      <c r="K28" s="52">
        <v>0.99772000000000005</v>
      </c>
      <c r="L28" s="52">
        <v>1</v>
      </c>
      <c r="M28" s="52">
        <v>1</v>
      </c>
      <c r="N28" s="52"/>
      <c r="O28" s="52">
        <v>0</v>
      </c>
      <c r="P28" s="52">
        <v>0</v>
      </c>
      <c r="Q28" s="52">
        <v>21</v>
      </c>
      <c r="R28" s="52"/>
      <c r="S28" s="52">
        <v>0</v>
      </c>
      <c r="T28" s="52">
        <v>0</v>
      </c>
      <c r="U28" s="52">
        <v>310</v>
      </c>
      <c r="V28" s="52">
        <f t="shared" si="0"/>
        <v>1375019.79064</v>
      </c>
      <c r="W28" s="52">
        <f t="shared" si="1"/>
        <v>1375019.79064</v>
      </c>
      <c r="X28" s="52">
        <v>0</v>
      </c>
      <c r="Y28" s="52">
        <v>0</v>
      </c>
    </row>
    <row r="29" spans="1:28" x14ac:dyDescent="0.25">
      <c r="A29" s="52">
        <v>2009</v>
      </c>
      <c r="B29" s="52" t="s">
        <v>35</v>
      </c>
      <c r="C29" s="52" t="s">
        <v>136</v>
      </c>
      <c r="D29" s="52">
        <v>20121</v>
      </c>
      <c r="E29" s="52">
        <v>34216</v>
      </c>
      <c r="F29" s="52">
        <v>27</v>
      </c>
      <c r="G29" s="52" t="s">
        <v>89</v>
      </c>
      <c r="H29" s="52">
        <v>237261</v>
      </c>
      <c r="I29" s="52" t="s">
        <v>90</v>
      </c>
      <c r="J29" s="52" t="s">
        <v>71</v>
      </c>
      <c r="K29" s="52">
        <v>0.99772000000000005</v>
      </c>
      <c r="L29" s="52">
        <v>1</v>
      </c>
      <c r="M29" s="52">
        <v>1</v>
      </c>
      <c r="N29" s="52"/>
      <c r="O29" s="52">
        <v>0</v>
      </c>
      <c r="P29" s="52">
        <v>0</v>
      </c>
      <c r="Q29" s="52">
        <v>21</v>
      </c>
      <c r="R29" s="52"/>
      <c r="S29" s="52">
        <v>0</v>
      </c>
      <c r="T29" s="52">
        <v>0</v>
      </c>
      <c r="U29" s="52">
        <v>310</v>
      </c>
      <c r="V29" s="52">
        <f t="shared" si="0"/>
        <v>236720.04492000001</v>
      </c>
      <c r="W29" s="52">
        <f t="shared" si="1"/>
        <v>236720.04492000001</v>
      </c>
      <c r="X29" s="52">
        <v>0</v>
      </c>
      <c r="Y29" s="52">
        <v>0</v>
      </c>
    </row>
    <row r="30" spans="1:28" x14ac:dyDescent="0.25">
      <c r="A30" s="52">
        <v>2009</v>
      </c>
      <c r="B30" s="52" t="s">
        <v>35</v>
      </c>
      <c r="C30" s="52" t="s">
        <v>136</v>
      </c>
      <c r="D30" s="52">
        <v>20121</v>
      </c>
      <c r="E30" s="52">
        <v>34216</v>
      </c>
      <c r="F30" s="52">
        <v>27</v>
      </c>
      <c r="G30" s="52" t="s">
        <v>89</v>
      </c>
      <c r="H30" s="52">
        <v>488501</v>
      </c>
      <c r="I30" s="52" t="s">
        <v>90</v>
      </c>
      <c r="J30" s="52" t="s">
        <v>71</v>
      </c>
      <c r="K30" s="52">
        <v>0.99772000000000005</v>
      </c>
      <c r="L30" s="52">
        <v>1</v>
      </c>
      <c r="M30" s="52">
        <v>1</v>
      </c>
      <c r="N30" s="52"/>
      <c r="O30" s="52">
        <v>0</v>
      </c>
      <c r="P30" s="52">
        <v>0</v>
      </c>
      <c r="Q30" s="52">
        <v>21</v>
      </c>
      <c r="R30" s="52"/>
      <c r="S30" s="52">
        <v>0</v>
      </c>
      <c r="T30" s="52">
        <v>0</v>
      </c>
      <c r="U30" s="52">
        <v>310</v>
      </c>
      <c r="V30" s="52">
        <f t="shared" si="0"/>
        <v>487387.21772000002</v>
      </c>
      <c r="W30" s="52">
        <f t="shared" si="1"/>
        <v>487387.21772000002</v>
      </c>
      <c r="X30" s="52">
        <v>0</v>
      </c>
      <c r="Y30" s="52">
        <v>0</v>
      </c>
    </row>
    <row r="31" spans="1:28" x14ac:dyDescent="0.25">
      <c r="A31" s="52">
        <v>2009</v>
      </c>
      <c r="B31" s="52" t="s">
        <v>35</v>
      </c>
      <c r="C31" s="52" t="s">
        <v>136</v>
      </c>
      <c r="D31" s="52">
        <v>20121</v>
      </c>
      <c r="E31" s="52">
        <v>34216</v>
      </c>
      <c r="F31" s="52">
        <v>27</v>
      </c>
      <c r="G31" s="52" t="s">
        <v>89</v>
      </c>
      <c r="H31" s="52">
        <v>514416</v>
      </c>
      <c r="I31" s="52" t="s">
        <v>90</v>
      </c>
      <c r="J31" s="52" t="s">
        <v>71</v>
      </c>
      <c r="K31" s="52">
        <v>0.99772000000000005</v>
      </c>
      <c r="L31" s="52">
        <v>1</v>
      </c>
      <c r="M31" s="52">
        <v>1</v>
      </c>
      <c r="N31" s="52"/>
      <c r="O31" s="52">
        <v>0</v>
      </c>
      <c r="P31" s="52">
        <v>0</v>
      </c>
      <c r="Q31" s="52">
        <v>21</v>
      </c>
      <c r="R31" s="52"/>
      <c r="S31" s="52">
        <v>0</v>
      </c>
      <c r="T31" s="52">
        <v>0</v>
      </c>
      <c r="U31" s="52">
        <v>310</v>
      </c>
      <c r="V31" s="52">
        <f t="shared" si="0"/>
        <v>513243.13152000005</v>
      </c>
      <c r="W31" s="52">
        <f t="shared" si="1"/>
        <v>513243.13152000005</v>
      </c>
      <c r="X31" s="52">
        <v>0</v>
      </c>
      <c r="Y31" s="52">
        <v>0</v>
      </c>
    </row>
    <row r="32" spans="1:28" x14ac:dyDescent="0.25">
      <c r="A32" s="52">
        <v>2009</v>
      </c>
      <c r="B32" s="52" t="s">
        <v>35</v>
      </c>
      <c r="C32" s="52" t="s">
        <v>136</v>
      </c>
      <c r="D32" s="52">
        <v>20121</v>
      </c>
      <c r="E32" s="52">
        <v>34216</v>
      </c>
      <c r="F32" s="52">
        <v>27</v>
      </c>
      <c r="G32" s="52" t="s">
        <v>89</v>
      </c>
      <c r="H32" s="52">
        <v>537418</v>
      </c>
      <c r="I32" s="52" t="s">
        <v>90</v>
      </c>
      <c r="J32" s="52" t="s">
        <v>71</v>
      </c>
      <c r="K32" s="52">
        <v>0.99772000000000005</v>
      </c>
      <c r="L32" s="52">
        <v>1</v>
      </c>
      <c r="M32" s="52">
        <v>1</v>
      </c>
      <c r="N32" s="52"/>
      <c r="O32" s="52">
        <v>0</v>
      </c>
      <c r="P32" s="52">
        <v>0</v>
      </c>
      <c r="Q32" s="52">
        <v>21</v>
      </c>
      <c r="R32" s="52"/>
      <c r="S32" s="52">
        <v>0</v>
      </c>
      <c r="T32" s="52">
        <v>0</v>
      </c>
      <c r="U32" s="52">
        <v>310</v>
      </c>
      <c r="V32" s="52">
        <f t="shared" si="0"/>
        <v>536192.68696000008</v>
      </c>
      <c r="W32" s="52">
        <f t="shared" si="1"/>
        <v>536192.68696000008</v>
      </c>
      <c r="X32" s="52">
        <v>0</v>
      </c>
      <c r="Y32" s="52">
        <v>0</v>
      </c>
    </row>
    <row r="33" spans="1:25" x14ac:dyDescent="0.25">
      <c r="A33" s="52">
        <v>2009</v>
      </c>
      <c r="B33" s="52" t="s">
        <v>104</v>
      </c>
      <c r="C33" s="52" t="s">
        <v>178</v>
      </c>
      <c r="D33" s="52">
        <v>24101</v>
      </c>
      <c r="E33" s="52">
        <v>71114</v>
      </c>
      <c r="F33" s="52">
        <v>27</v>
      </c>
      <c r="G33" s="52" t="s">
        <v>89</v>
      </c>
      <c r="H33" s="52">
        <v>46974</v>
      </c>
      <c r="I33" s="52" t="s">
        <v>90</v>
      </c>
      <c r="J33" s="52" t="s">
        <v>71</v>
      </c>
      <c r="K33" s="52">
        <v>1.5</v>
      </c>
      <c r="L33" s="52">
        <v>1</v>
      </c>
      <c r="M33" s="52">
        <v>1</v>
      </c>
      <c r="N33" s="52" t="s">
        <v>73</v>
      </c>
      <c r="O33" s="52">
        <v>0</v>
      </c>
      <c r="P33" s="52">
        <v>1</v>
      </c>
      <c r="Q33" s="52">
        <v>21</v>
      </c>
      <c r="R33" s="52"/>
      <c r="S33" s="52">
        <v>0</v>
      </c>
      <c r="T33" s="52">
        <v>0</v>
      </c>
      <c r="U33" s="52">
        <v>310</v>
      </c>
      <c r="V33" s="52">
        <f t="shared" si="0"/>
        <v>70461</v>
      </c>
      <c r="W33" s="52">
        <f t="shared" si="1"/>
        <v>70461</v>
      </c>
      <c r="X33" s="52">
        <f t="shared" ref="X33:X64" si="2">(V33-((K33*H33*L33*M33)+(S33*H33*T33*U33)))/Q33</f>
        <v>0</v>
      </c>
      <c r="Y33" s="52">
        <v>0</v>
      </c>
    </row>
    <row r="34" spans="1:25" x14ac:dyDescent="0.25">
      <c r="A34" s="52">
        <v>2009</v>
      </c>
      <c r="B34" s="52" t="s">
        <v>104</v>
      </c>
      <c r="C34" s="52" t="s">
        <v>178</v>
      </c>
      <c r="D34" s="52">
        <v>24102</v>
      </c>
      <c r="E34" s="52">
        <v>71114</v>
      </c>
      <c r="F34" s="52">
        <v>27</v>
      </c>
      <c r="G34" s="52" t="s">
        <v>89</v>
      </c>
      <c r="H34" s="52">
        <v>2757</v>
      </c>
      <c r="I34" s="52" t="s">
        <v>90</v>
      </c>
      <c r="J34" s="52" t="s">
        <v>71</v>
      </c>
      <c r="K34" s="52">
        <v>1.5</v>
      </c>
      <c r="L34" s="52">
        <v>1</v>
      </c>
      <c r="M34" s="52">
        <v>1</v>
      </c>
      <c r="N34" s="52" t="s">
        <v>73</v>
      </c>
      <c r="O34" s="52">
        <v>0</v>
      </c>
      <c r="P34" s="52">
        <v>1</v>
      </c>
      <c r="Q34" s="52">
        <v>21</v>
      </c>
      <c r="R34" s="52"/>
      <c r="S34" s="52">
        <v>0</v>
      </c>
      <c r="T34" s="52">
        <v>0</v>
      </c>
      <c r="U34" s="52">
        <v>310</v>
      </c>
      <c r="V34" s="52">
        <f t="shared" si="0"/>
        <v>4135.5</v>
      </c>
      <c r="W34" s="52">
        <f t="shared" si="1"/>
        <v>4135.5</v>
      </c>
      <c r="X34" s="52">
        <f t="shared" si="2"/>
        <v>0</v>
      </c>
      <c r="Y34" s="52">
        <v>0</v>
      </c>
    </row>
    <row r="35" spans="1:25" x14ac:dyDescent="0.25">
      <c r="A35" s="52">
        <v>2009</v>
      </c>
      <c r="B35" s="52" t="s">
        <v>104</v>
      </c>
      <c r="C35" s="52" t="s">
        <v>178</v>
      </c>
      <c r="D35" s="52">
        <v>24102</v>
      </c>
      <c r="E35" s="52">
        <v>71114</v>
      </c>
      <c r="F35" s="52">
        <v>27</v>
      </c>
      <c r="G35" s="52" t="s">
        <v>89</v>
      </c>
      <c r="H35" s="52">
        <v>730</v>
      </c>
      <c r="I35" s="52" t="s">
        <v>90</v>
      </c>
      <c r="J35" s="52" t="s">
        <v>71</v>
      </c>
      <c r="K35" s="52">
        <v>1.5</v>
      </c>
      <c r="L35" s="52">
        <v>1</v>
      </c>
      <c r="M35" s="52">
        <v>1</v>
      </c>
      <c r="N35" s="52" t="s">
        <v>73</v>
      </c>
      <c r="O35" s="52">
        <v>0</v>
      </c>
      <c r="P35" s="52">
        <v>1</v>
      </c>
      <c r="Q35" s="52">
        <v>21</v>
      </c>
      <c r="R35" s="52"/>
      <c r="S35" s="52">
        <v>0</v>
      </c>
      <c r="T35" s="52">
        <v>0</v>
      </c>
      <c r="U35" s="52">
        <v>310</v>
      </c>
      <c r="V35" s="52">
        <f t="shared" si="0"/>
        <v>1095</v>
      </c>
      <c r="W35" s="52">
        <f t="shared" si="1"/>
        <v>1095</v>
      </c>
      <c r="X35" s="52">
        <f t="shared" si="2"/>
        <v>0</v>
      </c>
      <c r="Y35" s="52">
        <v>0</v>
      </c>
    </row>
    <row r="36" spans="1:25" x14ac:dyDescent="0.25">
      <c r="A36" s="52">
        <v>2009</v>
      </c>
      <c r="B36" s="52" t="s">
        <v>104</v>
      </c>
      <c r="C36" s="52" t="s">
        <v>178</v>
      </c>
      <c r="D36" s="52">
        <v>24103</v>
      </c>
      <c r="E36" s="52">
        <v>71114</v>
      </c>
      <c r="F36" s="52">
        <v>27</v>
      </c>
      <c r="G36" s="52" t="s">
        <v>89</v>
      </c>
      <c r="H36" s="52">
        <v>1635</v>
      </c>
      <c r="I36" s="52" t="s">
        <v>90</v>
      </c>
      <c r="J36" s="52" t="s">
        <v>71</v>
      </c>
      <c r="K36" s="52">
        <v>1.5</v>
      </c>
      <c r="L36" s="52">
        <v>1</v>
      </c>
      <c r="M36" s="52">
        <v>1</v>
      </c>
      <c r="N36" s="52" t="s">
        <v>73</v>
      </c>
      <c r="O36" s="52">
        <v>0</v>
      </c>
      <c r="P36" s="52">
        <v>1</v>
      </c>
      <c r="Q36" s="52">
        <v>21</v>
      </c>
      <c r="R36" s="52"/>
      <c r="S36" s="52">
        <v>0</v>
      </c>
      <c r="T36" s="52">
        <v>0</v>
      </c>
      <c r="U36" s="52">
        <v>310</v>
      </c>
      <c r="V36" s="52">
        <f t="shared" si="0"/>
        <v>2452.5</v>
      </c>
      <c r="W36" s="52">
        <f t="shared" si="1"/>
        <v>2452.5</v>
      </c>
      <c r="X36" s="52">
        <f t="shared" si="2"/>
        <v>0</v>
      </c>
      <c r="Y36" s="52">
        <v>0</v>
      </c>
    </row>
    <row r="37" spans="1:25" x14ac:dyDescent="0.25">
      <c r="A37" s="52">
        <v>2009</v>
      </c>
      <c r="B37" s="52" t="s">
        <v>104</v>
      </c>
      <c r="C37" s="52" t="s">
        <v>178</v>
      </c>
      <c r="D37" s="52">
        <v>24103</v>
      </c>
      <c r="E37" s="52">
        <v>71114</v>
      </c>
      <c r="F37" s="52">
        <v>27</v>
      </c>
      <c r="G37" s="52" t="s">
        <v>89</v>
      </c>
      <c r="H37" s="52">
        <v>1223</v>
      </c>
      <c r="I37" s="52" t="s">
        <v>90</v>
      </c>
      <c r="J37" s="52" t="s">
        <v>71</v>
      </c>
      <c r="K37" s="52">
        <v>1.5</v>
      </c>
      <c r="L37" s="52">
        <v>1</v>
      </c>
      <c r="M37" s="52">
        <v>1</v>
      </c>
      <c r="N37" s="52" t="s">
        <v>73</v>
      </c>
      <c r="O37" s="52">
        <v>0</v>
      </c>
      <c r="P37" s="52">
        <v>1</v>
      </c>
      <c r="Q37" s="52">
        <v>21</v>
      </c>
      <c r="R37" s="52"/>
      <c r="S37" s="52">
        <v>0</v>
      </c>
      <c r="T37" s="52">
        <v>0</v>
      </c>
      <c r="U37" s="52">
        <v>310</v>
      </c>
      <c r="V37" s="52">
        <f t="shared" si="0"/>
        <v>1834.5</v>
      </c>
      <c r="W37" s="52">
        <f t="shared" si="1"/>
        <v>1834.5</v>
      </c>
      <c r="X37" s="52">
        <f t="shared" si="2"/>
        <v>0</v>
      </c>
      <c r="Y37" s="52">
        <v>0</v>
      </c>
    </row>
    <row r="38" spans="1:25" x14ac:dyDescent="0.25">
      <c r="A38" s="52">
        <v>2009</v>
      </c>
      <c r="B38" s="52" t="s">
        <v>104</v>
      </c>
      <c r="C38" s="52" t="s">
        <v>178</v>
      </c>
      <c r="D38" s="52">
        <v>24103</v>
      </c>
      <c r="E38" s="52">
        <v>71114</v>
      </c>
      <c r="F38" s="52">
        <v>27</v>
      </c>
      <c r="G38" s="52" t="s">
        <v>89</v>
      </c>
      <c r="H38" s="52">
        <v>1635</v>
      </c>
      <c r="I38" s="52" t="s">
        <v>90</v>
      </c>
      <c r="J38" s="52" t="s">
        <v>71</v>
      </c>
      <c r="K38" s="52">
        <v>1.5</v>
      </c>
      <c r="L38" s="52">
        <v>1</v>
      </c>
      <c r="M38" s="52">
        <v>1</v>
      </c>
      <c r="N38" s="52" t="s">
        <v>73</v>
      </c>
      <c r="O38" s="52">
        <v>0</v>
      </c>
      <c r="P38" s="52">
        <v>1</v>
      </c>
      <c r="Q38" s="52">
        <v>21</v>
      </c>
      <c r="R38" s="52"/>
      <c r="S38" s="52">
        <v>0</v>
      </c>
      <c r="T38" s="52">
        <v>0</v>
      </c>
      <c r="U38" s="52">
        <v>310</v>
      </c>
      <c r="V38" s="52">
        <f t="shared" si="0"/>
        <v>2452.5</v>
      </c>
      <c r="W38" s="52">
        <f t="shared" si="1"/>
        <v>2452.5</v>
      </c>
      <c r="X38" s="52">
        <f t="shared" si="2"/>
        <v>0</v>
      </c>
      <c r="Y38" s="52">
        <v>0</v>
      </c>
    </row>
    <row r="39" spans="1:25" x14ac:dyDescent="0.25">
      <c r="A39" s="52">
        <v>2009</v>
      </c>
      <c r="B39" s="52" t="s">
        <v>104</v>
      </c>
      <c r="C39" s="52" t="s">
        <v>178</v>
      </c>
      <c r="D39" s="52">
        <v>24104</v>
      </c>
      <c r="E39" s="52">
        <v>71114</v>
      </c>
      <c r="F39" s="52">
        <v>27</v>
      </c>
      <c r="G39" s="52" t="s">
        <v>89</v>
      </c>
      <c r="H39" s="52">
        <v>5118.0209999999997</v>
      </c>
      <c r="I39" s="52" t="s">
        <v>90</v>
      </c>
      <c r="J39" s="52" t="s">
        <v>71</v>
      </c>
      <c r="K39" s="52">
        <v>1.5</v>
      </c>
      <c r="L39" s="52">
        <v>1</v>
      </c>
      <c r="M39" s="52">
        <v>1</v>
      </c>
      <c r="N39" s="52" t="s">
        <v>73</v>
      </c>
      <c r="O39" s="52">
        <v>0</v>
      </c>
      <c r="P39" s="52">
        <v>1</v>
      </c>
      <c r="Q39" s="52">
        <v>21</v>
      </c>
      <c r="R39" s="52"/>
      <c r="S39" s="52">
        <v>0</v>
      </c>
      <c r="T39" s="52">
        <v>0</v>
      </c>
      <c r="U39" s="52">
        <v>310</v>
      </c>
      <c r="V39" s="52">
        <f t="shared" si="0"/>
        <v>7677.0314999999991</v>
      </c>
      <c r="W39" s="52">
        <f t="shared" si="1"/>
        <v>7677.0314999999991</v>
      </c>
      <c r="X39" s="52">
        <f t="shared" si="2"/>
        <v>0</v>
      </c>
      <c r="Y39" s="52">
        <v>0</v>
      </c>
    </row>
    <row r="40" spans="1:25" x14ac:dyDescent="0.25">
      <c r="A40" s="52">
        <v>2009</v>
      </c>
      <c r="B40" s="52" t="s">
        <v>104</v>
      </c>
      <c r="C40" s="52" t="s">
        <v>178</v>
      </c>
      <c r="D40" s="52">
        <v>24104</v>
      </c>
      <c r="E40" s="52">
        <v>71114</v>
      </c>
      <c r="F40" s="52">
        <v>27</v>
      </c>
      <c r="G40" s="52" t="s">
        <v>89</v>
      </c>
      <c r="H40" s="52">
        <v>2055</v>
      </c>
      <c r="I40" s="52" t="s">
        <v>90</v>
      </c>
      <c r="J40" s="52" t="s">
        <v>71</v>
      </c>
      <c r="K40" s="52">
        <v>1.5</v>
      </c>
      <c r="L40" s="52">
        <v>1</v>
      </c>
      <c r="M40" s="52">
        <v>1</v>
      </c>
      <c r="N40" s="52" t="s">
        <v>73</v>
      </c>
      <c r="O40" s="52">
        <v>0</v>
      </c>
      <c r="P40" s="52">
        <v>1</v>
      </c>
      <c r="Q40" s="52">
        <v>21</v>
      </c>
      <c r="R40" s="52"/>
      <c r="S40" s="52">
        <v>0</v>
      </c>
      <c r="T40" s="52">
        <v>0</v>
      </c>
      <c r="U40" s="52">
        <v>310</v>
      </c>
      <c r="V40" s="52">
        <f t="shared" si="0"/>
        <v>3082.5</v>
      </c>
      <c r="W40" s="52">
        <f t="shared" si="1"/>
        <v>3082.5</v>
      </c>
      <c r="X40" s="52">
        <f t="shared" si="2"/>
        <v>0</v>
      </c>
      <c r="Y40" s="52">
        <v>0</v>
      </c>
    </row>
    <row r="41" spans="1:25" x14ac:dyDescent="0.25">
      <c r="A41" s="52">
        <v>2009</v>
      </c>
      <c r="B41" s="52" t="s">
        <v>104</v>
      </c>
      <c r="C41" s="52" t="s">
        <v>178</v>
      </c>
      <c r="D41" s="52">
        <v>24104</v>
      </c>
      <c r="E41" s="52">
        <v>71114</v>
      </c>
      <c r="F41" s="52">
        <v>27</v>
      </c>
      <c r="G41" s="52" t="s">
        <v>89</v>
      </c>
      <c r="H41" s="52">
        <v>6564</v>
      </c>
      <c r="I41" s="52" t="s">
        <v>90</v>
      </c>
      <c r="J41" s="52" t="s">
        <v>71</v>
      </c>
      <c r="K41" s="52">
        <v>1.5</v>
      </c>
      <c r="L41" s="52">
        <v>1</v>
      </c>
      <c r="M41" s="52">
        <v>1</v>
      </c>
      <c r="N41" s="52" t="s">
        <v>73</v>
      </c>
      <c r="O41" s="52">
        <v>0</v>
      </c>
      <c r="P41" s="52">
        <v>1</v>
      </c>
      <c r="Q41" s="52">
        <v>21</v>
      </c>
      <c r="R41" s="52"/>
      <c r="S41" s="52">
        <v>0</v>
      </c>
      <c r="T41" s="52">
        <v>0</v>
      </c>
      <c r="U41" s="52">
        <v>310</v>
      </c>
      <c r="V41" s="52">
        <f t="shared" si="0"/>
        <v>9846</v>
      </c>
      <c r="W41" s="52">
        <f t="shared" si="1"/>
        <v>9846</v>
      </c>
      <c r="X41" s="52">
        <f t="shared" si="2"/>
        <v>0</v>
      </c>
      <c r="Y41" s="52">
        <v>0</v>
      </c>
    </row>
    <row r="42" spans="1:25" x14ac:dyDescent="0.25">
      <c r="A42" s="52">
        <v>2009</v>
      </c>
      <c r="B42" s="52" t="s">
        <v>104</v>
      </c>
      <c r="C42" s="52" t="s">
        <v>178</v>
      </c>
      <c r="D42" s="52">
        <v>24104</v>
      </c>
      <c r="E42" s="52">
        <v>71114</v>
      </c>
      <c r="F42" s="52">
        <v>27</v>
      </c>
      <c r="G42" s="52" t="s">
        <v>89</v>
      </c>
      <c r="H42" s="52">
        <v>5402</v>
      </c>
      <c r="I42" s="52" t="s">
        <v>90</v>
      </c>
      <c r="J42" s="52" t="s">
        <v>71</v>
      </c>
      <c r="K42" s="52">
        <v>1.5</v>
      </c>
      <c r="L42" s="52">
        <v>1</v>
      </c>
      <c r="M42" s="52">
        <v>1</v>
      </c>
      <c r="N42" s="52" t="s">
        <v>73</v>
      </c>
      <c r="O42" s="52">
        <v>0</v>
      </c>
      <c r="P42" s="52">
        <v>1</v>
      </c>
      <c r="Q42" s="52">
        <v>21</v>
      </c>
      <c r="R42" s="52"/>
      <c r="S42" s="52">
        <v>0</v>
      </c>
      <c r="T42" s="52">
        <v>0</v>
      </c>
      <c r="U42" s="52">
        <v>310</v>
      </c>
      <c r="V42" s="52">
        <f t="shared" si="0"/>
        <v>8103</v>
      </c>
      <c r="W42" s="52">
        <f t="shared" si="1"/>
        <v>8103</v>
      </c>
      <c r="X42" s="52">
        <f t="shared" si="2"/>
        <v>0</v>
      </c>
      <c r="Y42" s="52">
        <v>0</v>
      </c>
    </row>
    <row r="43" spans="1:25" x14ac:dyDescent="0.25">
      <c r="A43" s="52">
        <v>2009</v>
      </c>
      <c r="B43" s="52" t="s">
        <v>104</v>
      </c>
      <c r="C43" s="52" t="s">
        <v>178</v>
      </c>
      <c r="D43" s="52">
        <v>24104</v>
      </c>
      <c r="E43" s="52">
        <v>71114</v>
      </c>
      <c r="F43" s="52">
        <v>27</v>
      </c>
      <c r="G43" s="52" t="s">
        <v>89</v>
      </c>
      <c r="H43" s="52">
        <v>816</v>
      </c>
      <c r="I43" s="52" t="s">
        <v>90</v>
      </c>
      <c r="J43" s="52" t="s">
        <v>71</v>
      </c>
      <c r="K43" s="52">
        <v>1.5</v>
      </c>
      <c r="L43" s="52">
        <v>1</v>
      </c>
      <c r="M43" s="52">
        <v>1</v>
      </c>
      <c r="N43" s="52" t="s">
        <v>73</v>
      </c>
      <c r="O43" s="52">
        <v>0</v>
      </c>
      <c r="P43" s="52">
        <v>1</v>
      </c>
      <c r="Q43" s="52">
        <v>21</v>
      </c>
      <c r="R43" s="52"/>
      <c r="S43" s="52">
        <v>0</v>
      </c>
      <c r="T43" s="52">
        <v>0</v>
      </c>
      <c r="U43" s="52">
        <v>310</v>
      </c>
      <c r="V43" s="52">
        <f t="shared" si="0"/>
        <v>1224</v>
      </c>
      <c r="W43" s="52">
        <f t="shared" si="1"/>
        <v>1224</v>
      </c>
      <c r="X43" s="52">
        <f t="shared" si="2"/>
        <v>0</v>
      </c>
      <c r="Y43" s="52">
        <v>0</v>
      </c>
    </row>
    <row r="44" spans="1:25" x14ac:dyDescent="0.25">
      <c r="A44" s="52">
        <v>2009</v>
      </c>
      <c r="B44" s="52" t="s">
        <v>104</v>
      </c>
      <c r="C44" s="52" t="s">
        <v>178</v>
      </c>
      <c r="D44" s="52">
        <v>24104</v>
      </c>
      <c r="E44" s="52">
        <v>71114</v>
      </c>
      <c r="F44" s="52">
        <v>27</v>
      </c>
      <c r="G44" s="52" t="s">
        <v>89</v>
      </c>
      <c r="H44" s="52">
        <v>911</v>
      </c>
      <c r="I44" s="52" t="s">
        <v>90</v>
      </c>
      <c r="J44" s="52" t="s">
        <v>71</v>
      </c>
      <c r="K44" s="52">
        <v>1.5</v>
      </c>
      <c r="L44" s="52">
        <v>1</v>
      </c>
      <c r="M44" s="52">
        <v>1</v>
      </c>
      <c r="N44" s="52" t="s">
        <v>73</v>
      </c>
      <c r="O44" s="52">
        <v>0</v>
      </c>
      <c r="P44" s="52">
        <v>1</v>
      </c>
      <c r="Q44" s="52">
        <v>21</v>
      </c>
      <c r="R44" s="52"/>
      <c r="S44" s="52">
        <v>0</v>
      </c>
      <c r="T44" s="52">
        <v>0</v>
      </c>
      <c r="U44" s="52">
        <v>310</v>
      </c>
      <c r="V44" s="52">
        <f t="shared" si="0"/>
        <v>1366.5</v>
      </c>
      <c r="W44" s="52">
        <f t="shared" si="1"/>
        <v>1366.5</v>
      </c>
      <c r="X44" s="52">
        <f t="shared" si="2"/>
        <v>0</v>
      </c>
      <c r="Y44" s="52">
        <v>0</v>
      </c>
    </row>
    <row r="45" spans="1:25" x14ac:dyDescent="0.25">
      <c r="A45" s="52">
        <v>2009</v>
      </c>
      <c r="B45" s="52" t="s">
        <v>104</v>
      </c>
      <c r="C45" s="52" t="s">
        <v>178</v>
      </c>
      <c r="D45" s="52">
        <v>24104</v>
      </c>
      <c r="E45" s="52">
        <v>71114</v>
      </c>
      <c r="F45" s="52">
        <v>27</v>
      </c>
      <c r="G45" s="52" t="s">
        <v>89</v>
      </c>
      <c r="H45" s="52">
        <v>20000</v>
      </c>
      <c r="I45" s="52" t="s">
        <v>90</v>
      </c>
      <c r="J45" s="52" t="s">
        <v>71</v>
      </c>
      <c r="K45" s="52">
        <v>1.5</v>
      </c>
      <c r="L45" s="52">
        <v>1</v>
      </c>
      <c r="M45" s="52">
        <v>1</v>
      </c>
      <c r="N45" s="52" t="s">
        <v>73</v>
      </c>
      <c r="O45" s="52">
        <v>0</v>
      </c>
      <c r="P45" s="52">
        <v>1</v>
      </c>
      <c r="Q45" s="52">
        <v>21</v>
      </c>
      <c r="R45" s="52"/>
      <c r="S45" s="52">
        <v>0</v>
      </c>
      <c r="T45" s="52">
        <v>0</v>
      </c>
      <c r="U45" s="52">
        <v>310</v>
      </c>
      <c r="V45" s="52">
        <f t="shared" si="0"/>
        <v>30000</v>
      </c>
      <c r="W45" s="52">
        <f t="shared" si="1"/>
        <v>30000</v>
      </c>
      <c r="X45" s="52">
        <f t="shared" si="2"/>
        <v>0</v>
      </c>
      <c r="Y45" s="52">
        <v>0</v>
      </c>
    </row>
    <row r="46" spans="1:25" x14ac:dyDescent="0.25">
      <c r="A46" s="52">
        <v>2009</v>
      </c>
      <c r="B46" s="52" t="s">
        <v>104</v>
      </c>
      <c r="C46" s="52" t="s">
        <v>178</v>
      </c>
      <c r="D46" s="52">
        <v>24104</v>
      </c>
      <c r="E46" s="52">
        <v>71114</v>
      </c>
      <c r="F46" s="52">
        <v>27</v>
      </c>
      <c r="G46" s="52" t="s">
        <v>89</v>
      </c>
      <c r="H46" s="52">
        <v>1263</v>
      </c>
      <c r="I46" s="52" t="s">
        <v>90</v>
      </c>
      <c r="J46" s="52" t="s">
        <v>71</v>
      </c>
      <c r="K46" s="52">
        <v>1.5</v>
      </c>
      <c r="L46" s="52">
        <v>1</v>
      </c>
      <c r="M46" s="52">
        <v>1</v>
      </c>
      <c r="N46" s="52" t="s">
        <v>73</v>
      </c>
      <c r="O46" s="52">
        <v>0</v>
      </c>
      <c r="P46" s="52">
        <v>1</v>
      </c>
      <c r="Q46" s="52">
        <v>21</v>
      </c>
      <c r="R46" s="52"/>
      <c r="S46" s="52">
        <v>0</v>
      </c>
      <c r="T46" s="52">
        <v>0</v>
      </c>
      <c r="U46" s="52">
        <v>310</v>
      </c>
      <c r="V46" s="52">
        <f t="shared" si="0"/>
        <v>1894.5</v>
      </c>
      <c r="W46" s="52">
        <f t="shared" si="1"/>
        <v>1894.5</v>
      </c>
      <c r="X46" s="52">
        <f t="shared" si="2"/>
        <v>0</v>
      </c>
      <c r="Y46" s="52">
        <v>0</v>
      </c>
    </row>
    <row r="47" spans="1:25" x14ac:dyDescent="0.25">
      <c r="A47" s="52">
        <v>2009</v>
      </c>
      <c r="B47" s="52" t="s">
        <v>104</v>
      </c>
      <c r="C47" s="52" t="s">
        <v>178</v>
      </c>
      <c r="D47" s="52">
        <v>24104</v>
      </c>
      <c r="E47" s="52">
        <v>71114</v>
      </c>
      <c r="F47" s="52">
        <v>27</v>
      </c>
      <c r="G47" s="52" t="s">
        <v>89</v>
      </c>
      <c r="H47" s="52">
        <v>1559</v>
      </c>
      <c r="I47" s="52" t="s">
        <v>90</v>
      </c>
      <c r="J47" s="52" t="s">
        <v>71</v>
      </c>
      <c r="K47" s="52">
        <v>1.5</v>
      </c>
      <c r="L47" s="52">
        <v>1</v>
      </c>
      <c r="M47" s="52">
        <v>1</v>
      </c>
      <c r="N47" s="52" t="s">
        <v>73</v>
      </c>
      <c r="O47" s="52">
        <v>0</v>
      </c>
      <c r="P47" s="52">
        <v>1</v>
      </c>
      <c r="Q47" s="52">
        <v>21</v>
      </c>
      <c r="R47" s="52"/>
      <c r="S47" s="52">
        <v>0</v>
      </c>
      <c r="T47" s="52">
        <v>0</v>
      </c>
      <c r="U47" s="52">
        <v>310</v>
      </c>
      <c r="V47" s="52">
        <f t="shared" si="0"/>
        <v>2338.5</v>
      </c>
      <c r="W47" s="52">
        <f t="shared" si="1"/>
        <v>2338.5</v>
      </c>
      <c r="X47" s="52">
        <f t="shared" si="2"/>
        <v>0</v>
      </c>
      <c r="Y47" s="52">
        <v>0</v>
      </c>
    </row>
    <row r="48" spans="1:25" x14ac:dyDescent="0.25">
      <c r="A48" s="52">
        <v>2009</v>
      </c>
      <c r="B48" s="52" t="s">
        <v>104</v>
      </c>
      <c r="C48" s="52" t="s">
        <v>178</v>
      </c>
      <c r="D48" s="52">
        <v>24104</v>
      </c>
      <c r="E48" s="52">
        <v>71114</v>
      </c>
      <c r="F48" s="52">
        <v>27</v>
      </c>
      <c r="G48" s="52" t="s">
        <v>89</v>
      </c>
      <c r="H48" s="52">
        <v>64</v>
      </c>
      <c r="I48" s="52" t="s">
        <v>90</v>
      </c>
      <c r="J48" s="52" t="s">
        <v>71</v>
      </c>
      <c r="K48" s="52">
        <v>1.5</v>
      </c>
      <c r="L48" s="52">
        <v>1</v>
      </c>
      <c r="M48" s="52">
        <v>1</v>
      </c>
      <c r="N48" s="52" t="s">
        <v>73</v>
      </c>
      <c r="O48" s="52">
        <v>0</v>
      </c>
      <c r="P48" s="52">
        <v>1</v>
      </c>
      <c r="Q48" s="52">
        <v>21</v>
      </c>
      <c r="R48" s="52"/>
      <c r="S48" s="52">
        <v>0</v>
      </c>
      <c r="T48" s="52">
        <v>0</v>
      </c>
      <c r="U48" s="52">
        <v>310</v>
      </c>
      <c r="V48" s="52">
        <f t="shared" si="0"/>
        <v>96</v>
      </c>
      <c r="W48" s="52">
        <f t="shared" si="1"/>
        <v>96</v>
      </c>
      <c r="X48" s="52">
        <f t="shared" si="2"/>
        <v>0</v>
      </c>
      <c r="Y48" s="52">
        <v>0</v>
      </c>
    </row>
    <row r="49" spans="1:25" x14ac:dyDescent="0.25">
      <c r="A49" s="52">
        <v>2009</v>
      </c>
      <c r="B49" s="52" t="s">
        <v>104</v>
      </c>
      <c r="C49" s="52" t="s">
        <v>178</v>
      </c>
      <c r="D49" s="52">
        <v>24104</v>
      </c>
      <c r="E49" s="52">
        <v>71114</v>
      </c>
      <c r="F49" s="52">
        <v>27</v>
      </c>
      <c r="G49" s="52" t="s">
        <v>89</v>
      </c>
      <c r="H49" s="52">
        <v>12552</v>
      </c>
      <c r="I49" s="52" t="s">
        <v>90</v>
      </c>
      <c r="J49" s="52" t="s">
        <v>71</v>
      </c>
      <c r="K49" s="52">
        <v>1.5</v>
      </c>
      <c r="L49" s="52">
        <v>1</v>
      </c>
      <c r="M49" s="52">
        <v>1</v>
      </c>
      <c r="N49" s="52" t="s">
        <v>73</v>
      </c>
      <c r="O49" s="52">
        <v>0</v>
      </c>
      <c r="P49" s="52">
        <v>1</v>
      </c>
      <c r="Q49" s="52">
        <v>21</v>
      </c>
      <c r="R49" s="52"/>
      <c r="S49" s="52">
        <v>0</v>
      </c>
      <c r="T49" s="52">
        <v>0</v>
      </c>
      <c r="U49" s="52">
        <v>310</v>
      </c>
      <c r="V49" s="52">
        <f t="shared" si="0"/>
        <v>18828</v>
      </c>
      <c r="W49" s="52">
        <f t="shared" si="1"/>
        <v>18828</v>
      </c>
      <c r="X49" s="52">
        <f t="shared" si="2"/>
        <v>0</v>
      </c>
      <c r="Y49" s="52">
        <v>0</v>
      </c>
    </row>
    <row r="50" spans="1:25" x14ac:dyDescent="0.25">
      <c r="A50" s="52">
        <v>2009</v>
      </c>
      <c r="B50" s="52" t="s">
        <v>104</v>
      </c>
      <c r="C50" s="52" t="s">
        <v>178</v>
      </c>
      <c r="D50" s="52">
        <v>24104</v>
      </c>
      <c r="E50" s="52">
        <v>71114</v>
      </c>
      <c r="F50" s="52">
        <v>27</v>
      </c>
      <c r="G50" s="52" t="s">
        <v>89</v>
      </c>
      <c r="H50" s="52">
        <v>201</v>
      </c>
      <c r="I50" s="52" t="s">
        <v>90</v>
      </c>
      <c r="J50" s="52" t="s">
        <v>71</v>
      </c>
      <c r="K50" s="52">
        <v>1.5</v>
      </c>
      <c r="L50" s="52">
        <v>1</v>
      </c>
      <c r="M50" s="52">
        <v>1</v>
      </c>
      <c r="N50" s="52" t="s">
        <v>73</v>
      </c>
      <c r="O50" s="52">
        <v>0</v>
      </c>
      <c r="P50" s="52">
        <v>1</v>
      </c>
      <c r="Q50" s="52">
        <v>21</v>
      </c>
      <c r="R50" s="52"/>
      <c r="S50" s="52">
        <v>0</v>
      </c>
      <c r="T50" s="52">
        <v>0</v>
      </c>
      <c r="U50" s="52">
        <v>310</v>
      </c>
      <c r="V50" s="52">
        <f t="shared" si="0"/>
        <v>301.5</v>
      </c>
      <c r="W50" s="52">
        <f t="shared" si="1"/>
        <v>301.5</v>
      </c>
      <c r="X50" s="52">
        <f t="shared" si="2"/>
        <v>0</v>
      </c>
      <c r="Y50" s="52">
        <v>0</v>
      </c>
    </row>
    <row r="51" spans="1:25" x14ac:dyDescent="0.25">
      <c r="A51" s="52">
        <v>2009</v>
      </c>
      <c r="B51" s="52" t="s">
        <v>104</v>
      </c>
      <c r="C51" s="52" t="s">
        <v>178</v>
      </c>
      <c r="D51" s="52">
        <v>24104</v>
      </c>
      <c r="E51" s="52">
        <v>71114</v>
      </c>
      <c r="F51" s="52">
        <v>27</v>
      </c>
      <c r="G51" s="52" t="s">
        <v>89</v>
      </c>
      <c r="H51" s="52">
        <v>26828</v>
      </c>
      <c r="I51" s="52" t="s">
        <v>90</v>
      </c>
      <c r="J51" s="52" t="s">
        <v>71</v>
      </c>
      <c r="K51" s="52">
        <v>1.5</v>
      </c>
      <c r="L51" s="52">
        <v>1</v>
      </c>
      <c r="M51" s="52">
        <v>1</v>
      </c>
      <c r="N51" s="52" t="s">
        <v>73</v>
      </c>
      <c r="O51" s="52">
        <v>0</v>
      </c>
      <c r="P51" s="52">
        <v>1</v>
      </c>
      <c r="Q51" s="52">
        <v>21</v>
      </c>
      <c r="R51" s="52"/>
      <c r="S51" s="52">
        <v>0</v>
      </c>
      <c r="T51" s="52">
        <v>0</v>
      </c>
      <c r="U51" s="52">
        <v>310</v>
      </c>
      <c r="V51" s="52">
        <f t="shared" si="0"/>
        <v>40242</v>
      </c>
      <c r="W51" s="52">
        <f t="shared" si="1"/>
        <v>40242</v>
      </c>
      <c r="X51" s="52">
        <f t="shared" si="2"/>
        <v>0</v>
      </c>
      <c r="Y51" s="52">
        <v>0</v>
      </c>
    </row>
    <row r="52" spans="1:25" x14ac:dyDescent="0.25">
      <c r="A52" s="52">
        <v>2009</v>
      </c>
      <c r="B52" s="52" t="s">
        <v>104</v>
      </c>
      <c r="C52" s="52" t="s">
        <v>178</v>
      </c>
      <c r="D52" s="52">
        <v>24104</v>
      </c>
      <c r="E52" s="52">
        <v>71114</v>
      </c>
      <c r="F52" s="52">
        <v>27</v>
      </c>
      <c r="G52" s="52" t="s">
        <v>89</v>
      </c>
      <c r="H52" s="52">
        <v>156</v>
      </c>
      <c r="I52" s="52" t="s">
        <v>90</v>
      </c>
      <c r="J52" s="52" t="s">
        <v>71</v>
      </c>
      <c r="K52" s="52">
        <v>1.5</v>
      </c>
      <c r="L52" s="52">
        <v>1</v>
      </c>
      <c r="M52" s="52">
        <v>1</v>
      </c>
      <c r="N52" s="52" t="s">
        <v>73</v>
      </c>
      <c r="O52" s="52">
        <v>0</v>
      </c>
      <c r="P52" s="52">
        <v>1</v>
      </c>
      <c r="Q52" s="52">
        <v>21</v>
      </c>
      <c r="R52" s="52"/>
      <c r="S52" s="52">
        <v>0</v>
      </c>
      <c r="T52" s="52">
        <v>0</v>
      </c>
      <c r="U52" s="52">
        <v>310</v>
      </c>
      <c r="V52" s="52">
        <f t="shared" si="0"/>
        <v>234</v>
      </c>
      <c r="W52" s="52">
        <f t="shared" si="1"/>
        <v>234</v>
      </c>
      <c r="X52" s="52">
        <f t="shared" si="2"/>
        <v>0</v>
      </c>
      <c r="Y52" s="52">
        <v>0</v>
      </c>
    </row>
    <row r="53" spans="1:25" x14ac:dyDescent="0.25">
      <c r="A53" s="52">
        <v>2009</v>
      </c>
      <c r="B53" s="52" t="s">
        <v>104</v>
      </c>
      <c r="C53" s="52" t="s">
        <v>178</v>
      </c>
      <c r="D53" s="52">
        <v>24104</v>
      </c>
      <c r="E53" s="52">
        <v>71114</v>
      </c>
      <c r="F53" s="52">
        <v>27</v>
      </c>
      <c r="G53" s="52" t="s">
        <v>89</v>
      </c>
      <c r="H53" s="52">
        <v>6299</v>
      </c>
      <c r="I53" s="52" t="s">
        <v>90</v>
      </c>
      <c r="J53" s="52" t="s">
        <v>71</v>
      </c>
      <c r="K53" s="52">
        <v>1.5</v>
      </c>
      <c r="L53" s="52">
        <v>1</v>
      </c>
      <c r="M53" s="52">
        <v>1</v>
      </c>
      <c r="N53" s="52" t="s">
        <v>73</v>
      </c>
      <c r="O53" s="52">
        <v>0</v>
      </c>
      <c r="P53" s="52">
        <v>1</v>
      </c>
      <c r="Q53" s="52">
        <v>21</v>
      </c>
      <c r="R53" s="52"/>
      <c r="S53" s="52">
        <v>0</v>
      </c>
      <c r="T53" s="52">
        <v>0</v>
      </c>
      <c r="U53" s="52">
        <v>310</v>
      </c>
      <c r="V53" s="52">
        <f t="shared" si="0"/>
        <v>9448.5</v>
      </c>
      <c r="W53" s="52">
        <f t="shared" si="1"/>
        <v>9448.5</v>
      </c>
      <c r="X53" s="52">
        <f t="shared" si="2"/>
        <v>0</v>
      </c>
      <c r="Y53" s="52">
        <v>0</v>
      </c>
    </row>
    <row r="54" spans="1:25" x14ac:dyDescent="0.25">
      <c r="A54" s="52">
        <v>2009</v>
      </c>
      <c r="B54" s="52" t="s">
        <v>104</v>
      </c>
      <c r="C54" s="52" t="s">
        <v>178</v>
      </c>
      <c r="D54" s="52">
        <v>24104</v>
      </c>
      <c r="E54" s="52">
        <v>71114</v>
      </c>
      <c r="F54" s="52">
        <v>27</v>
      </c>
      <c r="G54" s="52" t="s">
        <v>89</v>
      </c>
      <c r="H54" s="52">
        <v>1445.4159999999999</v>
      </c>
      <c r="I54" s="52" t="s">
        <v>90</v>
      </c>
      <c r="J54" s="52" t="s">
        <v>71</v>
      </c>
      <c r="K54" s="52">
        <v>1.5</v>
      </c>
      <c r="L54" s="52">
        <v>1</v>
      </c>
      <c r="M54" s="52">
        <v>1</v>
      </c>
      <c r="N54" s="52" t="s">
        <v>73</v>
      </c>
      <c r="O54" s="52">
        <v>0</v>
      </c>
      <c r="P54" s="52">
        <v>1</v>
      </c>
      <c r="Q54" s="52">
        <v>21</v>
      </c>
      <c r="R54" s="52"/>
      <c r="S54" s="52">
        <v>0</v>
      </c>
      <c r="T54" s="52">
        <v>0</v>
      </c>
      <c r="U54" s="52">
        <v>310</v>
      </c>
      <c r="V54" s="52">
        <f t="shared" si="0"/>
        <v>2168.1239999999998</v>
      </c>
      <c r="W54" s="52">
        <f t="shared" si="1"/>
        <v>2168.1239999999998</v>
      </c>
      <c r="X54" s="52">
        <f t="shared" si="2"/>
        <v>0</v>
      </c>
      <c r="Y54" s="52">
        <v>0</v>
      </c>
    </row>
    <row r="55" spans="1:25" x14ac:dyDescent="0.25">
      <c r="A55" s="52">
        <v>2009</v>
      </c>
      <c r="B55" s="52" t="s">
        <v>104</v>
      </c>
      <c r="C55" s="52" t="s">
        <v>178</v>
      </c>
      <c r="D55" s="52">
        <v>24104</v>
      </c>
      <c r="E55" s="52">
        <v>71114</v>
      </c>
      <c r="F55" s="52">
        <v>27</v>
      </c>
      <c r="G55" s="52" t="s">
        <v>89</v>
      </c>
      <c r="H55" s="52">
        <v>7149</v>
      </c>
      <c r="I55" s="52" t="s">
        <v>90</v>
      </c>
      <c r="J55" s="52" t="s">
        <v>71</v>
      </c>
      <c r="K55" s="52">
        <v>1.5</v>
      </c>
      <c r="L55" s="52">
        <v>1</v>
      </c>
      <c r="M55" s="52">
        <v>1</v>
      </c>
      <c r="N55" s="52" t="s">
        <v>73</v>
      </c>
      <c r="O55" s="52">
        <v>0</v>
      </c>
      <c r="P55" s="52">
        <v>1</v>
      </c>
      <c r="Q55" s="52">
        <v>21</v>
      </c>
      <c r="R55" s="52"/>
      <c r="S55" s="52">
        <v>0</v>
      </c>
      <c r="T55" s="52">
        <v>0</v>
      </c>
      <c r="U55" s="52">
        <v>310</v>
      </c>
      <c r="V55" s="52">
        <f t="shared" si="0"/>
        <v>10723.5</v>
      </c>
      <c r="W55" s="52">
        <f t="shared" si="1"/>
        <v>10723.5</v>
      </c>
      <c r="X55" s="52">
        <f t="shared" si="2"/>
        <v>0</v>
      </c>
      <c r="Y55" s="52">
        <v>0</v>
      </c>
    </row>
    <row r="56" spans="1:25" x14ac:dyDescent="0.25">
      <c r="A56" s="52">
        <v>2009</v>
      </c>
      <c r="B56" s="52" t="s">
        <v>104</v>
      </c>
      <c r="C56" s="52" t="s">
        <v>178</v>
      </c>
      <c r="D56" s="52">
        <v>24104</v>
      </c>
      <c r="E56" s="52">
        <v>71114</v>
      </c>
      <c r="F56" s="52">
        <v>27</v>
      </c>
      <c r="G56" s="52" t="s">
        <v>89</v>
      </c>
      <c r="H56" s="52">
        <v>21734.81</v>
      </c>
      <c r="I56" s="52" t="s">
        <v>90</v>
      </c>
      <c r="J56" s="52" t="s">
        <v>71</v>
      </c>
      <c r="K56" s="52">
        <v>1.5</v>
      </c>
      <c r="L56" s="52">
        <v>1</v>
      </c>
      <c r="M56" s="52">
        <v>1</v>
      </c>
      <c r="N56" s="52" t="s">
        <v>73</v>
      </c>
      <c r="O56" s="52">
        <v>0</v>
      </c>
      <c r="P56" s="52">
        <v>1</v>
      </c>
      <c r="Q56" s="52">
        <v>21</v>
      </c>
      <c r="R56" s="52"/>
      <c r="S56" s="52">
        <v>0</v>
      </c>
      <c r="T56" s="52">
        <v>0</v>
      </c>
      <c r="U56" s="52">
        <v>310</v>
      </c>
      <c r="V56" s="52">
        <f t="shared" si="0"/>
        <v>32602.215000000004</v>
      </c>
      <c r="W56" s="52">
        <f t="shared" si="1"/>
        <v>32602.215000000004</v>
      </c>
      <c r="X56" s="52">
        <f t="shared" si="2"/>
        <v>0</v>
      </c>
      <c r="Y56" s="52">
        <v>0</v>
      </c>
    </row>
    <row r="57" spans="1:25" x14ac:dyDescent="0.25">
      <c r="A57" s="52">
        <v>2009</v>
      </c>
      <c r="B57" s="52" t="s">
        <v>104</v>
      </c>
      <c r="C57" s="52" t="s">
        <v>178</v>
      </c>
      <c r="D57" s="52">
        <v>24104</v>
      </c>
      <c r="E57" s="52">
        <v>71114</v>
      </c>
      <c r="F57" s="52">
        <v>27</v>
      </c>
      <c r="G57" s="52" t="s">
        <v>89</v>
      </c>
      <c r="H57" s="52">
        <v>2099</v>
      </c>
      <c r="I57" s="52" t="s">
        <v>90</v>
      </c>
      <c r="J57" s="52" t="s">
        <v>71</v>
      </c>
      <c r="K57" s="52">
        <v>1.5</v>
      </c>
      <c r="L57" s="52">
        <v>1</v>
      </c>
      <c r="M57" s="52">
        <v>1</v>
      </c>
      <c r="N57" s="52" t="s">
        <v>73</v>
      </c>
      <c r="O57" s="52">
        <v>0</v>
      </c>
      <c r="P57" s="52">
        <v>1</v>
      </c>
      <c r="Q57" s="52">
        <v>21</v>
      </c>
      <c r="R57" s="52"/>
      <c r="S57" s="52">
        <v>0</v>
      </c>
      <c r="T57" s="52">
        <v>0</v>
      </c>
      <c r="U57" s="52">
        <v>310</v>
      </c>
      <c r="V57" s="52">
        <f t="shared" si="0"/>
        <v>3148.5</v>
      </c>
      <c r="W57" s="52">
        <f t="shared" si="1"/>
        <v>3148.5</v>
      </c>
      <c r="X57" s="52">
        <f t="shared" si="2"/>
        <v>0</v>
      </c>
      <c r="Y57" s="52">
        <v>0</v>
      </c>
    </row>
    <row r="58" spans="1:25" x14ac:dyDescent="0.25">
      <c r="A58" s="52">
        <v>2009</v>
      </c>
      <c r="B58" s="52" t="s">
        <v>104</v>
      </c>
      <c r="C58" s="52" t="s">
        <v>178</v>
      </c>
      <c r="D58" s="52">
        <v>24104</v>
      </c>
      <c r="E58" s="52">
        <v>71114</v>
      </c>
      <c r="F58" s="52">
        <v>27</v>
      </c>
      <c r="G58" s="52" t="s">
        <v>89</v>
      </c>
      <c r="H58" s="52">
        <v>9514.2260000000006</v>
      </c>
      <c r="I58" s="52" t="s">
        <v>90</v>
      </c>
      <c r="J58" s="52" t="s">
        <v>71</v>
      </c>
      <c r="K58" s="52">
        <v>1.5</v>
      </c>
      <c r="L58" s="52">
        <v>1</v>
      </c>
      <c r="M58" s="52">
        <v>1</v>
      </c>
      <c r="N58" s="52" t="s">
        <v>73</v>
      </c>
      <c r="O58" s="52">
        <v>0</v>
      </c>
      <c r="P58" s="52">
        <v>1</v>
      </c>
      <c r="Q58" s="52">
        <v>21</v>
      </c>
      <c r="R58" s="52"/>
      <c r="S58" s="52">
        <v>0</v>
      </c>
      <c r="T58" s="52">
        <v>0</v>
      </c>
      <c r="U58" s="52">
        <v>310</v>
      </c>
      <c r="V58" s="52">
        <f t="shared" si="0"/>
        <v>14271.339</v>
      </c>
      <c r="W58" s="52">
        <f t="shared" si="1"/>
        <v>14271.339</v>
      </c>
      <c r="X58" s="52">
        <f t="shared" si="2"/>
        <v>0</v>
      </c>
      <c r="Y58" s="52">
        <v>0</v>
      </c>
    </row>
    <row r="59" spans="1:25" x14ac:dyDescent="0.25">
      <c r="A59" s="52">
        <v>2009</v>
      </c>
      <c r="B59" s="52" t="s">
        <v>104</v>
      </c>
      <c r="C59" s="52" t="s">
        <v>178</v>
      </c>
      <c r="D59" s="52">
        <v>24104</v>
      </c>
      <c r="E59" s="52">
        <v>71114</v>
      </c>
      <c r="F59" s="52">
        <v>27</v>
      </c>
      <c r="G59" s="52" t="s">
        <v>89</v>
      </c>
      <c r="H59" s="52">
        <v>276.2</v>
      </c>
      <c r="I59" s="52" t="s">
        <v>90</v>
      </c>
      <c r="J59" s="52" t="s">
        <v>71</v>
      </c>
      <c r="K59" s="52">
        <v>1.5</v>
      </c>
      <c r="L59" s="52">
        <v>1</v>
      </c>
      <c r="M59" s="52">
        <v>1</v>
      </c>
      <c r="N59" s="52" t="s">
        <v>73</v>
      </c>
      <c r="O59" s="52">
        <v>0</v>
      </c>
      <c r="P59" s="52">
        <v>1</v>
      </c>
      <c r="Q59" s="52">
        <v>21</v>
      </c>
      <c r="R59" s="52"/>
      <c r="S59" s="52">
        <v>0</v>
      </c>
      <c r="T59" s="52">
        <v>0</v>
      </c>
      <c r="U59" s="52">
        <v>310</v>
      </c>
      <c r="V59" s="52">
        <f t="shared" si="0"/>
        <v>414.29999999999995</v>
      </c>
      <c r="W59" s="52">
        <f t="shared" si="1"/>
        <v>414.29999999999995</v>
      </c>
      <c r="X59" s="52">
        <f t="shared" si="2"/>
        <v>0</v>
      </c>
      <c r="Y59" s="52">
        <v>0</v>
      </c>
    </row>
    <row r="60" spans="1:25" x14ac:dyDescent="0.25">
      <c r="A60" s="52">
        <v>2009</v>
      </c>
      <c r="B60" s="52" t="s">
        <v>104</v>
      </c>
      <c r="C60" s="52" t="s">
        <v>178</v>
      </c>
      <c r="D60" s="52">
        <v>24104</v>
      </c>
      <c r="E60" s="52">
        <v>71114</v>
      </c>
      <c r="F60" s="52">
        <v>27</v>
      </c>
      <c r="G60" s="52" t="s">
        <v>89</v>
      </c>
      <c r="H60" s="52">
        <v>22015</v>
      </c>
      <c r="I60" s="52" t="s">
        <v>90</v>
      </c>
      <c r="J60" s="52" t="s">
        <v>71</v>
      </c>
      <c r="K60" s="52">
        <v>1.5</v>
      </c>
      <c r="L60" s="52">
        <v>1</v>
      </c>
      <c r="M60" s="52">
        <v>1</v>
      </c>
      <c r="N60" s="52" t="s">
        <v>73</v>
      </c>
      <c r="O60" s="52">
        <v>0</v>
      </c>
      <c r="P60" s="52">
        <v>1</v>
      </c>
      <c r="Q60" s="52">
        <v>21</v>
      </c>
      <c r="R60" s="52"/>
      <c r="S60" s="52">
        <v>0</v>
      </c>
      <c r="T60" s="52">
        <v>0</v>
      </c>
      <c r="U60" s="52">
        <v>310</v>
      </c>
      <c r="V60" s="52">
        <f t="shared" si="0"/>
        <v>33022.5</v>
      </c>
      <c r="W60" s="52">
        <f t="shared" si="1"/>
        <v>33022.5</v>
      </c>
      <c r="X60" s="52">
        <f t="shared" si="2"/>
        <v>0</v>
      </c>
      <c r="Y60" s="52">
        <v>0</v>
      </c>
    </row>
    <row r="61" spans="1:25" x14ac:dyDescent="0.25">
      <c r="A61" s="52">
        <v>2009</v>
      </c>
      <c r="B61" s="52" t="s">
        <v>104</v>
      </c>
      <c r="C61" s="52" t="s">
        <v>178</v>
      </c>
      <c r="D61" s="52">
        <v>24104</v>
      </c>
      <c r="E61" s="52">
        <v>71114</v>
      </c>
      <c r="F61" s="52">
        <v>27</v>
      </c>
      <c r="G61" s="52" t="s">
        <v>89</v>
      </c>
      <c r="H61" s="52">
        <v>10445</v>
      </c>
      <c r="I61" s="52" t="s">
        <v>90</v>
      </c>
      <c r="J61" s="52" t="s">
        <v>71</v>
      </c>
      <c r="K61" s="52">
        <v>1.5</v>
      </c>
      <c r="L61" s="52">
        <v>1</v>
      </c>
      <c r="M61" s="52">
        <v>1</v>
      </c>
      <c r="N61" s="52" t="s">
        <v>73</v>
      </c>
      <c r="O61" s="52">
        <v>0</v>
      </c>
      <c r="P61" s="52">
        <v>1</v>
      </c>
      <c r="Q61" s="52">
        <v>21</v>
      </c>
      <c r="R61" s="52"/>
      <c r="S61" s="52">
        <v>0</v>
      </c>
      <c r="T61" s="52">
        <v>0</v>
      </c>
      <c r="U61" s="52">
        <v>310</v>
      </c>
      <c r="V61" s="52">
        <f t="shared" si="0"/>
        <v>15667.5</v>
      </c>
      <c r="W61" s="52">
        <f t="shared" si="1"/>
        <v>15667.5</v>
      </c>
      <c r="X61" s="52">
        <f t="shared" si="2"/>
        <v>0</v>
      </c>
      <c r="Y61" s="52">
        <v>0</v>
      </c>
    </row>
    <row r="62" spans="1:25" x14ac:dyDescent="0.25">
      <c r="A62" s="52">
        <v>2009</v>
      </c>
      <c r="B62" s="52" t="s">
        <v>104</v>
      </c>
      <c r="C62" s="52" t="s">
        <v>178</v>
      </c>
      <c r="D62" s="52">
        <v>24104</v>
      </c>
      <c r="E62" s="52">
        <v>71114</v>
      </c>
      <c r="F62" s="52">
        <v>27</v>
      </c>
      <c r="G62" s="52" t="s">
        <v>89</v>
      </c>
      <c r="H62" s="52">
        <v>1763</v>
      </c>
      <c r="I62" s="52" t="s">
        <v>90</v>
      </c>
      <c r="J62" s="52" t="s">
        <v>71</v>
      </c>
      <c r="K62" s="52">
        <v>1.5</v>
      </c>
      <c r="L62" s="52">
        <v>1</v>
      </c>
      <c r="M62" s="52">
        <v>1</v>
      </c>
      <c r="N62" s="52" t="s">
        <v>73</v>
      </c>
      <c r="O62" s="52">
        <v>0</v>
      </c>
      <c r="P62" s="52">
        <v>1</v>
      </c>
      <c r="Q62" s="52">
        <v>21</v>
      </c>
      <c r="R62" s="52"/>
      <c r="S62" s="52">
        <v>0</v>
      </c>
      <c r="T62" s="52">
        <v>0</v>
      </c>
      <c r="U62" s="52">
        <v>310</v>
      </c>
      <c r="V62" s="52">
        <f t="shared" si="0"/>
        <v>2644.5</v>
      </c>
      <c r="W62" s="52">
        <f t="shared" si="1"/>
        <v>2644.5</v>
      </c>
      <c r="X62" s="52">
        <f t="shared" si="2"/>
        <v>0</v>
      </c>
      <c r="Y62" s="52">
        <v>0</v>
      </c>
    </row>
    <row r="63" spans="1:25" x14ac:dyDescent="0.25">
      <c r="A63" s="52">
        <v>2009</v>
      </c>
      <c r="B63" s="52" t="s">
        <v>104</v>
      </c>
      <c r="C63" s="52" t="s">
        <v>179</v>
      </c>
      <c r="D63" s="52">
        <v>24103</v>
      </c>
      <c r="E63" s="52">
        <v>71115</v>
      </c>
      <c r="F63" s="52">
        <v>27</v>
      </c>
      <c r="G63" s="52" t="s">
        <v>89</v>
      </c>
      <c r="H63" s="52">
        <v>2318.3870000000002</v>
      </c>
      <c r="I63" s="52" t="s">
        <v>90</v>
      </c>
      <c r="J63" s="52" t="s">
        <v>71</v>
      </c>
      <c r="K63" s="52">
        <v>4</v>
      </c>
      <c r="L63" s="52">
        <v>1E-3</v>
      </c>
      <c r="M63" s="52">
        <v>1</v>
      </c>
      <c r="N63" s="52" t="s">
        <v>73</v>
      </c>
      <c r="O63" s="52">
        <v>1.1019999999999999E-3</v>
      </c>
      <c r="P63" s="52">
        <v>1E-3</v>
      </c>
      <c r="Q63" s="52">
        <v>21</v>
      </c>
      <c r="R63" s="52"/>
      <c r="S63" s="52">
        <v>0</v>
      </c>
      <c r="T63" s="52">
        <v>0</v>
      </c>
      <c r="U63" s="52">
        <v>310</v>
      </c>
      <c r="V63" s="52">
        <f t="shared" si="0"/>
        <v>9.3272001119540011</v>
      </c>
      <c r="W63" s="52">
        <f t="shared" si="1"/>
        <v>9.2735480000000017</v>
      </c>
      <c r="X63" s="52">
        <f t="shared" si="2"/>
        <v>2.5548624739999731E-3</v>
      </c>
      <c r="Y63" s="52">
        <v>0</v>
      </c>
    </row>
    <row r="64" spans="1:25" x14ac:dyDescent="0.25">
      <c r="A64" s="52">
        <v>2009</v>
      </c>
      <c r="B64" s="52" t="s">
        <v>104</v>
      </c>
      <c r="C64" s="52" t="s">
        <v>179</v>
      </c>
      <c r="D64" s="52">
        <v>24103</v>
      </c>
      <c r="E64" s="52">
        <v>71116</v>
      </c>
      <c r="F64" s="52">
        <v>27</v>
      </c>
      <c r="G64" s="52" t="s">
        <v>89</v>
      </c>
      <c r="H64" s="52">
        <v>61</v>
      </c>
      <c r="I64" s="52" t="s">
        <v>90</v>
      </c>
      <c r="J64" s="52" t="s">
        <v>71</v>
      </c>
      <c r="K64" s="52">
        <v>4</v>
      </c>
      <c r="L64" s="52">
        <v>1E-3</v>
      </c>
      <c r="M64" s="52">
        <v>1</v>
      </c>
      <c r="N64" s="52" t="s">
        <v>73</v>
      </c>
      <c r="O64" s="52">
        <v>1.1019999999999999E-3</v>
      </c>
      <c r="P64" s="52">
        <v>1E-3</v>
      </c>
      <c r="Q64" s="52">
        <v>21</v>
      </c>
      <c r="R64" s="52"/>
      <c r="S64" s="52">
        <v>0</v>
      </c>
      <c r="T64" s="52">
        <v>0</v>
      </c>
      <c r="U64" s="52">
        <v>310</v>
      </c>
      <c r="V64" s="52">
        <f t="shared" si="0"/>
        <v>0.245411662</v>
      </c>
      <c r="W64" s="52">
        <f t="shared" si="1"/>
        <v>0.24399999999999999</v>
      </c>
      <c r="X64" s="52">
        <f t="shared" si="2"/>
        <v>6.7222000000000381E-5</v>
      </c>
      <c r="Y64" s="52">
        <v>0</v>
      </c>
    </row>
    <row r="65" spans="1:25" x14ac:dyDescent="0.25">
      <c r="A65" s="52">
        <v>2009</v>
      </c>
      <c r="B65" s="52" t="s">
        <v>104</v>
      </c>
      <c r="C65" s="52" t="s">
        <v>179</v>
      </c>
      <c r="D65" s="52">
        <v>24103</v>
      </c>
      <c r="E65" s="52">
        <v>71116</v>
      </c>
      <c r="F65" s="52">
        <v>27</v>
      </c>
      <c r="G65" s="52" t="s">
        <v>89</v>
      </c>
      <c r="H65" s="52">
        <v>15766.22</v>
      </c>
      <c r="I65" s="52" t="s">
        <v>90</v>
      </c>
      <c r="J65" s="52" t="s">
        <v>71</v>
      </c>
      <c r="K65" s="52">
        <v>4</v>
      </c>
      <c r="L65" s="52">
        <v>1E-3</v>
      </c>
      <c r="M65" s="52">
        <v>1</v>
      </c>
      <c r="N65" s="52" t="s">
        <v>73</v>
      </c>
      <c r="O65" s="52">
        <v>1.1019999999999999E-3</v>
      </c>
      <c r="P65" s="52">
        <v>1E-3</v>
      </c>
      <c r="Q65" s="52">
        <v>21</v>
      </c>
      <c r="R65" s="52"/>
      <c r="S65" s="52">
        <v>0</v>
      </c>
      <c r="T65" s="52">
        <v>0</v>
      </c>
      <c r="U65" s="52">
        <v>310</v>
      </c>
      <c r="V65" s="52">
        <f t="shared" si="0"/>
        <v>63.429741863239997</v>
      </c>
      <c r="W65" s="52">
        <f t="shared" si="1"/>
        <v>63.064879999999995</v>
      </c>
      <c r="X65" s="52">
        <f t="shared" ref="X65:X92" si="3">(V65-((K65*H65*L65*M65)+(S65*H65*T65*U65)))/Q65</f>
        <v>1.7374374440000076E-2</v>
      </c>
      <c r="Y65" s="52">
        <v>0</v>
      </c>
    </row>
    <row r="66" spans="1:25" x14ac:dyDescent="0.25">
      <c r="A66" s="52">
        <v>2009</v>
      </c>
      <c r="B66" s="52" t="s">
        <v>104</v>
      </c>
      <c r="C66" s="52" t="s">
        <v>179</v>
      </c>
      <c r="D66" s="52">
        <v>24103</v>
      </c>
      <c r="E66" s="52">
        <v>71116</v>
      </c>
      <c r="F66" s="52">
        <v>27</v>
      </c>
      <c r="G66" s="52" t="s">
        <v>89</v>
      </c>
      <c r="H66" s="52">
        <v>56</v>
      </c>
      <c r="I66" s="52" t="s">
        <v>90</v>
      </c>
      <c r="J66" s="52" t="s">
        <v>71</v>
      </c>
      <c r="K66" s="52">
        <v>4</v>
      </c>
      <c r="L66" s="52">
        <v>1E-3</v>
      </c>
      <c r="M66" s="52">
        <v>1</v>
      </c>
      <c r="N66" s="52" t="s">
        <v>73</v>
      </c>
      <c r="O66" s="52">
        <v>1.1019999999999999E-3</v>
      </c>
      <c r="P66" s="52">
        <v>1E-3</v>
      </c>
      <c r="Q66" s="52">
        <v>21</v>
      </c>
      <c r="R66" s="52"/>
      <c r="S66" s="52">
        <v>0</v>
      </c>
      <c r="T66" s="52">
        <v>0</v>
      </c>
      <c r="U66" s="52">
        <v>310</v>
      </c>
      <c r="V66" s="52">
        <f t="shared" si="0"/>
        <v>0.22529595199999999</v>
      </c>
      <c r="W66" s="52">
        <f t="shared" si="1"/>
        <v>0.224</v>
      </c>
      <c r="X66" s="52">
        <f t="shared" si="3"/>
        <v>6.171199999999948E-5</v>
      </c>
      <c r="Y66" s="52">
        <v>0</v>
      </c>
    </row>
    <row r="67" spans="1:25" x14ac:dyDescent="0.25">
      <c r="A67" s="52">
        <v>2009</v>
      </c>
      <c r="B67" s="52" t="s">
        <v>104</v>
      </c>
      <c r="C67" s="52" t="s">
        <v>179</v>
      </c>
      <c r="D67" s="52">
        <v>24103</v>
      </c>
      <c r="E67" s="52">
        <v>71116</v>
      </c>
      <c r="F67" s="52">
        <v>27</v>
      </c>
      <c r="G67" s="52" t="s">
        <v>89</v>
      </c>
      <c r="H67" s="52">
        <v>1047</v>
      </c>
      <c r="I67" s="52" t="s">
        <v>90</v>
      </c>
      <c r="J67" s="52" t="s">
        <v>71</v>
      </c>
      <c r="K67" s="52">
        <v>4</v>
      </c>
      <c r="L67" s="52">
        <v>1E-3</v>
      </c>
      <c r="M67" s="52">
        <v>1</v>
      </c>
      <c r="N67" s="52" t="s">
        <v>73</v>
      </c>
      <c r="O67" s="52">
        <v>1.1019999999999999E-3</v>
      </c>
      <c r="P67" s="52">
        <v>1E-3</v>
      </c>
      <c r="Q67" s="52">
        <v>21</v>
      </c>
      <c r="R67" s="52"/>
      <c r="S67" s="52">
        <v>0</v>
      </c>
      <c r="T67" s="52">
        <v>0</v>
      </c>
      <c r="U67" s="52">
        <v>310</v>
      </c>
      <c r="V67" s="52">
        <f t="shared" ref="V67:V130" si="4">IF(F67=9,((H67*K67*L67*M67)+(H67*O67*P67*Q67)+(H67*S67*T67*U67))/1000, (H67*K67*L67*M67)+(H67*O67*P67*Q67)+(H67*S67*T67*U67))</f>
        <v>4.2122296739999996</v>
      </c>
      <c r="W67" s="52">
        <f t="shared" ref="W67:W130" si="5">(V67-((O67*H67*P67*Q67)+(S67*H67*T67*U67))/M67)</f>
        <v>4.1879999999999997</v>
      </c>
      <c r="X67" s="52">
        <f t="shared" si="3"/>
        <v>1.1537939999999938E-3</v>
      </c>
      <c r="Y67" s="52">
        <v>0</v>
      </c>
    </row>
    <row r="68" spans="1:25" x14ac:dyDescent="0.25">
      <c r="A68" s="52">
        <v>2009</v>
      </c>
      <c r="B68" s="52" t="s">
        <v>104</v>
      </c>
      <c r="C68" s="52" t="s">
        <v>179</v>
      </c>
      <c r="D68" s="52">
        <v>24104</v>
      </c>
      <c r="E68" s="52">
        <v>21446</v>
      </c>
      <c r="F68" s="52">
        <v>27</v>
      </c>
      <c r="G68" s="52" t="s">
        <v>89</v>
      </c>
      <c r="H68" s="52">
        <v>3367</v>
      </c>
      <c r="I68" s="52" t="s">
        <v>90</v>
      </c>
      <c r="J68" s="52" t="s">
        <v>71</v>
      </c>
      <c r="K68" s="52">
        <v>4</v>
      </c>
      <c r="L68" s="52">
        <v>1E-3</v>
      </c>
      <c r="M68" s="52">
        <v>1</v>
      </c>
      <c r="N68" s="52" t="s">
        <v>73</v>
      </c>
      <c r="O68" s="52">
        <v>1.1019999999999999E-3</v>
      </c>
      <c r="P68" s="52">
        <v>1E-3</v>
      </c>
      <c r="Q68" s="52">
        <v>21</v>
      </c>
      <c r="R68" s="52"/>
      <c r="S68" s="52">
        <v>0</v>
      </c>
      <c r="T68" s="52">
        <v>0</v>
      </c>
      <c r="U68" s="52">
        <v>310</v>
      </c>
      <c r="V68" s="52">
        <f t="shared" si="4"/>
        <v>13.545919114</v>
      </c>
      <c r="W68" s="52">
        <f t="shared" si="5"/>
        <v>13.468</v>
      </c>
      <c r="X68" s="52">
        <f t="shared" si="3"/>
        <v>3.7104340000000085E-3</v>
      </c>
      <c r="Y68" s="52">
        <v>0</v>
      </c>
    </row>
    <row r="69" spans="1:25" x14ac:dyDescent="0.25">
      <c r="A69" s="52">
        <v>2009</v>
      </c>
      <c r="B69" s="52" t="s">
        <v>104</v>
      </c>
      <c r="C69" s="52" t="s">
        <v>179</v>
      </c>
      <c r="D69" s="52">
        <v>24104</v>
      </c>
      <c r="E69" s="52">
        <v>21446</v>
      </c>
      <c r="F69" s="52">
        <v>27</v>
      </c>
      <c r="G69" s="52" t="s">
        <v>89</v>
      </c>
      <c r="H69" s="52">
        <v>891</v>
      </c>
      <c r="I69" s="52" t="s">
        <v>90</v>
      </c>
      <c r="J69" s="52" t="s">
        <v>71</v>
      </c>
      <c r="K69" s="52">
        <v>4</v>
      </c>
      <c r="L69" s="52">
        <v>1E-3</v>
      </c>
      <c r="M69" s="52">
        <v>1</v>
      </c>
      <c r="N69" s="52" t="s">
        <v>73</v>
      </c>
      <c r="O69" s="52">
        <v>1.1019999999999999E-3</v>
      </c>
      <c r="P69" s="52">
        <v>1E-3</v>
      </c>
      <c r="Q69" s="52">
        <v>21</v>
      </c>
      <c r="R69" s="52"/>
      <c r="S69" s="52">
        <v>0</v>
      </c>
      <c r="T69" s="52">
        <v>0</v>
      </c>
      <c r="U69" s="52">
        <v>310</v>
      </c>
      <c r="V69" s="52">
        <f t="shared" si="4"/>
        <v>3.5846195220000001</v>
      </c>
      <c r="W69" s="52">
        <f t="shared" si="5"/>
        <v>3.5640000000000001</v>
      </c>
      <c r="X69" s="52">
        <f t="shared" si="3"/>
        <v>9.8188200000000271E-4</v>
      </c>
      <c r="Y69" s="52">
        <v>0</v>
      </c>
    </row>
    <row r="70" spans="1:25" x14ac:dyDescent="0.25">
      <c r="A70" s="52">
        <v>2009</v>
      </c>
      <c r="B70" s="52" t="s">
        <v>104</v>
      </c>
      <c r="C70" s="52" t="s">
        <v>179</v>
      </c>
      <c r="D70" s="52">
        <v>24104</v>
      </c>
      <c r="E70" s="52">
        <v>21446</v>
      </c>
      <c r="F70" s="52">
        <v>27</v>
      </c>
      <c r="G70" s="52" t="s">
        <v>89</v>
      </c>
      <c r="H70" s="52">
        <v>1324</v>
      </c>
      <c r="I70" s="52" t="s">
        <v>90</v>
      </c>
      <c r="J70" s="52" t="s">
        <v>71</v>
      </c>
      <c r="K70" s="52">
        <v>4</v>
      </c>
      <c r="L70" s="52">
        <v>1E-3</v>
      </c>
      <c r="M70" s="52">
        <v>1</v>
      </c>
      <c r="N70" s="52" t="s">
        <v>73</v>
      </c>
      <c r="O70" s="52">
        <v>1.1019999999999999E-3</v>
      </c>
      <c r="P70" s="52">
        <v>1E-3</v>
      </c>
      <c r="Q70" s="52">
        <v>21</v>
      </c>
      <c r="R70" s="52"/>
      <c r="S70" s="52">
        <v>0</v>
      </c>
      <c r="T70" s="52">
        <v>0</v>
      </c>
      <c r="U70" s="52">
        <v>310</v>
      </c>
      <c r="V70" s="52">
        <f t="shared" si="4"/>
        <v>5.326640008</v>
      </c>
      <c r="W70" s="52">
        <f t="shared" si="5"/>
        <v>5.2960000000000003</v>
      </c>
      <c r="X70" s="52">
        <f t="shared" si="3"/>
        <v>1.4590479999999893E-3</v>
      </c>
      <c r="Y70" s="52">
        <v>0</v>
      </c>
    </row>
    <row r="71" spans="1:25" x14ac:dyDescent="0.25">
      <c r="A71" s="52">
        <v>2009</v>
      </c>
      <c r="B71" s="52" t="s">
        <v>104</v>
      </c>
      <c r="C71" s="52" t="s">
        <v>179</v>
      </c>
      <c r="D71" s="52">
        <v>24104</v>
      </c>
      <c r="E71" s="52">
        <v>21446</v>
      </c>
      <c r="F71" s="52">
        <v>27</v>
      </c>
      <c r="G71" s="52" t="s">
        <v>89</v>
      </c>
      <c r="H71" s="52">
        <v>13294</v>
      </c>
      <c r="I71" s="52" t="s">
        <v>90</v>
      </c>
      <c r="J71" s="52" t="s">
        <v>71</v>
      </c>
      <c r="K71" s="52">
        <v>4</v>
      </c>
      <c r="L71" s="52">
        <v>1E-3</v>
      </c>
      <c r="M71" s="52">
        <v>1</v>
      </c>
      <c r="N71" s="52" t="s">
        <v>73</v>
      </c>
      <c r="O71" s="52">
        <v>1.1019999999999999E-3</v>
      </c>
      <c r="P71" s="52">
        <v>1E-3</v>
      </c>
      <c r="Q71" s="52">
        <v>21</v>
      </c>
      <c r="R71" s="52"/>
      <c r="S71" s="52">
        <v>0</v>
      </c>
      <c r="T71" s="52">
        <v>0</v>
      </c>
      <c r="U71" s="52">
        <v>310</v>
      </c>
      <c r="V71" s="52">
        <f t="shared" si="4"/>
        <v>53.483649748000005</v>
      </c>
      <c r="W71" s="52">
        <f t="shared" si="5"/>
        <v>53.176000000000002</v>
      </c>
      <c r="X71" s="52">
        <f t="shared" si="3"/>
        <v>1.4649988000000138E-2</v>
      </c>
      <c r="Y71" s="52">
        <v>0</v>
      </c>
    </row>
    <row r="72" spans="1:25" x14ac:dyDescent="0.25">
      <c r="A72" s="52">
        <v>2009</v>
      </c>
      <c r="B72" s="52" t="s">
        <v>104</v>
      </c>
      <c r="C72" s="52" t="s">
        <v>179</v>
      </c>
      <c r="D72" s="52">
        <v>24104</v>
      </c>
      <c r="E72" s="52">
        <v>21446</v>
      </c>
      <c r="F72" s="52">
        <v>27</v>
      </c>
      <c r="G72" s="52" t="s">
        <v>89</v>
      </c>
      <c r="H72" s="52">
        <v>4784</v>
      </c>
      <c r="I72" s="52" t="s">
        <v>90</v>
      </c>
      <c r="J72" s="52" t="s">
        <v>71</v>
      </c>
      <c r="K72" s="52">
        <v>4</v>
      </c>
      <c r="L72" s="52">
        <v>1E-3</v>
      </c>
      <c r="M72" s="52">
        <v>1</v>
      </c>
      <c r="N72" s="52" t="s">
        <v>73</v>
      </c>
      <c r="O72" s="52">
        <v>1.1019999999999999E-3</v>
      </c>
      <c r="P72" s="52">
        <v>1E-3</v>
      </c>
      <c r="Q72" s="52">
        <v>21</v>
      </c>
      <c r="R72" s="52"/>
      <c r="S72" s="52">
        <v>0</v>
      </c>
      <c r="T72" s="52">
        <v>0</v>
      </c>
      <c r="U72" s="52">
        <v>310</v>
      </c>
      <c r="V72" s="52">
        <f t="shared" si="4"/>
        <v>19.246711328</v>
      </c>
      <c r="W72" s="52">
        <f t="shared" si="5"/>
        <v>19.135999999999999</v>
      </c>
      <c r="X72" s="52">
        <f t="shared" si="3"/>
        <v>5.271968000000034E-3</v>
      </c>
      <c r="Y72" s="52">
        <v>0</v>
      </c>
    </row>
    <row r="73" spans="1:25" x14ac:dyDescent="0.25">
      <c r="A73" s="52">
        <v>2009</v>
      </c>
      <c r="B73" s="52" t="s">
        <v>104</v>
      </c>
      <c r="C73" s="52" t="s">
        <v>179</v>
      </c>
      <c r="D73" s="52">
        <v>24104</v>
      </c>
      <c r="E73" s="52">
        <v>21446</v>
      </c>
      <c r="F73" s="52">
        <v>27</v>
      </c>
      <c r="G73" s="52" t="s">
        <v>89</v>
      </c>
      <c r="H73" s="52">
        <v>25360</v>
      </c>
      <c r="I73" s="52" t="s">
        <v>90</v>
      </c>
      <c r="J73" s="52" t="s">
        <v>71</v>
      </c>
      <c r="K73" s="52">
        <v>4</v>
      </c>
      <c r="L73" s="52">
        <v>1E-3</v>
      </c>
      <c r="M73" s="52">
        <v>1</v>
      </c>
      <c r="N73" s="52" t="s">
        <v>73</v>
      </c>
      <c r="O73" s="52">
        <v>1.1019999999999999E-3</v>
      </c>
      <c r="P73" s="52">
        <v>1E-3</v>
      </c>
      <c r="Q73" s="52">
        <v>21</v>
      </c>
      <c r="R73" s="52"/>
      <c r="S73" s="52">
        <v>0</v>
      </c>
      <c r="T73" s="52">
        <v>0</v>
      </c>
      <c r="U73" s="52">
        <v>310</v>
      </c>
      <c r="V73" s="52">
        <f t="shared" si="4"/>
        <v>102.02688112</v>
      </c>
      <c r="W73" s="52">
        <f t="shared" si="5"/>
        <v>101.44</v>
      </c>
      <c r="X73" s="52">
        <f t="shared" si="3"/>
        <v>2.794672000000005E-2</v>
      </c>
      <c r="Y73" s="52">
        <v>0</v>
      </c>
    </row>
    <row r="74" spans="1:25" x14ac:dyDescent="0.25">
      <c r="A74" s="52">
        <v>2009</v>
      </c>
      <c r="B74" s="52" t="s">
        <v>104</v>
      </c>
      <c r="C74" s="52" t="s">
        <v>179</v>
      </c>
      <c r="D74" s="52">
        <v>24104</v>
      </c>
      <c r="E74" s="52">
        <v>71115</v>
      </c>
      <c r="F74" s="52">
        <v>27</v>
      </c>
      <c r="G74" s="52" t="s">
        <v>89</v>
      </c>
      <c r="H74" s="52">
        <v>4398.6450000000004</v>
      </c>
      <c r="I74" s="52" t="s">
        <v>90</v>
      </c>
      <c r="J74" s="52" t="s">
        <v>71</v>
      </c>
      <c r="K74" s="52">
        <v>4</v>
      </c>
      <c r="L74" s="52">
        <v>1E-3</v>
      </c>
      <c r="M74" s="52">
        <v>1</v>
      </c>
      <c r="N74" s="52" t="s">
        <v>73</v>
      </c>
      <c r="O74" s="52">
        <v>1.1019999999999999E-3</v>
      </c>
      <c r="P74" s="52">
        <v>1E-3</v>
      </c>
      <c r="Q74" s="52">
        <v>21</v>
      </c>
      <c r="R74" s="52"/>
      <c r="S74" s="52">
        <v>0</v>
      </c>
      <c r="T74" s="52">
        <v>0</v>
      </c>
      <c r="U74" s="52">
        <v>310</v>
      </c>
      <c r="V74" s="52">
        <f t="shared" si="4"/>
        <v>17.696373442590001</v>
      </c>
      <c r="W74" s="52">
        <f t="shared" si="5"/>
        <v>17.594580000000001</v>
      </c>
      <c r="X74" s="52">
        <f t="shared" si="3"/>
        <v>4.8473067900000428E-3</v>
      </c>
      <c r="Y74" s="52">
        <v>0</v>
      </c>
    </row>
    <row r="75" spans="1:25" x14ac:dyDescent="0.25">
      <c r="A75" s="52">
        <v>2009</v>
      </c>
      <c r="B75" s="52" t="s">
        <v>104</v>
      </c>
      <c r="C75" s="52" t="s">
        <v>179</v>
      </c>
      <c r="D75" s="52">
        <v>24104</v>
      </c>
      <c r="E75" s="52">
        <v>71115</v>
      </c>
      <c r="F75" s="52">
        <v>27</v>
      </c>
      <c r="G75" s="52" t="s">
        <v>89</v>
      </c>
      <c r="H75" s="52">
        <v>4342</v>
      </c>
      <c r="I75" s="52" t="s">
        <v>90</v>
      </c>
      <c r="J75" s="52" t="s">
        <v>71</v>
      </c>
      <c r="K75" s="52">
        <v>4</v>
      </c>
      <c r="L75" s="52">
        <v>1E-3</v>
      </c>
      <c r="M75" s="52">
        <v>1</v>
      </c>
      <c r="N75" s="52" t="s">
        <v>73</v>
      </c>
      <c r="O75" s="52">
        <v>1.1019999999999999E-3</v>
      </c>
      <c r="P75" s="52">
        <v>1E-3</v>
      </c>
      <c r="Q75" s="52">
        <v>21</v>
      </c>
      <c r="R75" s="52"/>
      <c r="S75" s="52">
        <v>0</v>
      </c>
      <c r="T75" s="52">
        <v>0</v>
      </c>
      <c r="U75" s="52">
        <v>310</v>
      </c>
      <c r="V75" s="52">
        <f t="shared" si="4"/>
        <v>17.468482564000002</v>
      </c>
      <c r="W75" s="52">
        <f t="shared" si="5"/>
        <v>17.368000000000002</v>
      </c>
      <c r="X75" s="52">
        <f t="shared" si="3"/>
        <v>4.7848839999999997E-3</v>
      </c>
      <c r="Y75" s="52">
        <v>0</v>
      </c>
    </row>
    <row r="76" spans="1:25" x14ac:dyDescent="0.25">
      <c r="A76" s="52">
        <v>2009</v>
      </c>
      <c r="B76" s="52" t="s">
        <v>104</v>
      </c>
      <c r="C76" s="52" t="s">
        <v>179</v>
      </c>
      <c r="D76" s="52">
        <v>24104</v>
      </c>
      <c r="E76" s="52">
        <v>71115</v>
      </c>
      <c r="F76" s="52">
        <v>27</v>
      </c>
      <c r="G76" s="52" t="s">
        <v>89</v>
      </c>
      <c r="H76" s="52">
        <v>266</v>
      </c>
      <c r="I76" s="52" t="s">
        <v>90</v>
      </c>
      <c r="J76" s="52" t="s">
        <v>71</v>
      </c>
      <c r="K76" s="52">
        <v>4</v>
      </c>
      <c r="L76" s="52">
        <v>1E-3</v>
      </c>
      <c r="M76" s="52">
        <v>1</v>
      </c>
      <c r="N76" s="52" t="s">
        <v>73</v>
      </c>
      <c r="O76" s="52">
        <v>1.1019999999999999E-3</v>
      </c>
      <c r="P76" s="52">
        <v>1E-3</v>
      </c>
      <c r="Q76" s="52">
        <v>21</v>
      </c>
      <c r="R76" s="52"/>
      <c r="S76" s="52">
        <v>0</v>
      </c>
      <c r="T76" s="52">
        <v>0</v>
      </c>
      <c r="U76" s="52">
        <v>310</v>
      </c>
      <c r="V76" s="52">
        <f t="shared" si="4"/>
        <v>1.0701557720000001</v>
      </c>
      <c r="W76" s="52">
        <f t="shared" si="5"/>
        <v>1.0640000000000001</v>
      </c>
      <c r="X76" s="52">
        <f t="shared" si="3"/>
        <v>2.931320000000028E-4</v>
      </c>
      <c r="Y76" s="52">
        <v>0</v>
      </c>
    </row>
    <row r="77" spans="1:25" x14ac:dyDescent="0.25">
      <c r="A77" s="52">
        <v>2009</v>
      </c>
      <c r="B77" s="52" t="s">
        <v>104</v>
      </c>
      <c r="C77" s="52" t="s">
        <v>179</v>
      </c>
      <c r="D77" s="52">
        <v>24104</v>
      </c>
      <c r="E77" s="52">
        <v>71115</v>
      </c>
      <c r="F77" s="52">
        <v>27</v>
      </c>
      <c r="G77" s="52" t="s">
        <v>89</v>
      </c>
      <c r="H77" s="52">
        <v>2051.1559999999999</v>
      </c>
      <c r="I77" s="52" t="s">
        <v>90</v>
      </c>
      <c r="J77" s="52" t="s">
        <v>71</v>
      </c>
      <c r="K77" s="52">
        <v>4</v>
      </c>
      <c r="L77" s="52">
        <v>1E-3</v>
      </c>
      <c r="M77" s="52">
        <v>1</v>
      </c>
      <c r="N77" s="52" t="s">
        <v>73</v>
      </c>
      <c r="O77" s="52">
        <v>1.1019999999999999E-3</v>
      </c>
      <c r="P77" s="52">
        <v>1E-3</v>
      </c>
      <c r="Q77" s="52">
        <v>21</v>
      </c>
      <c r="R77" s="52"/>
      <c r="S77" s="52">
        <v>0</v>
      </c>
      <c r="T77" s="52">
        <v>0</v>
      </c>
      <c r="U77" s="52">
        <v>310</v>
      </c>
      <c r="V77" s="52">
        <f t="shared" si="4"/>
        <v>8.2520918521520006</v>
      </c>
      <c r="W77" s="52">
        <f t="shared" si="5"/>
        <v>8.2046240000000008</v>
      </c>
      <c r="X77" s="52">
        <f t="shared" si="3"/>
        <v>2.2603739119999894E-3</v>
      </c>
      <c r="Y77" s="52">
        <v>0</v>
      </c>
    </row>
    <row r="78" spans="1:25" x14ac:dyDescent="0.25">
      <c r="A78" s="52">
        <v>2009</v>
      </c>
      <c r="B78" s="52" t="s">
        <v>104</v>
      </c>
      <c r="C78" s="52" t="s">
        <v>179</v>
      </c>
      <c r="D78" s="52">
        <v>24104</v>
      </c>
      <c r="E78" s="52">
        <v>71115</v>
      </c>
      <c r="F78" s="52">
        <v>27</v>
      </c>
      <c r="G78" s="52" t="s">
        <v>89</v>
      </c>
      <c r="H78" s="52">
        <v>3319.7429999999999</v>
      </c>
      <c r="I78" s="52" t="s">
        <v>90</v>
      </c>
      <c r="J78" s="52" t="s">
        <v>71</v>
      </c>
      <c r="K78" s="52">
        <v>4</v>
      </c>
      <c r="L78" s="52">
        <v>1E-3</v>
      </c>
      <c r="M78" s="52">
        <v>1</v>
      </c>
      <c r="N78" s="52" t="s">
        <v>73</v>
      </c>
      <c r="O78" s="52">
        <v>1.1019999999999999E-3</v>
      </c>
      <c r="P78" s="52">
        <v>1E-3</v>
      </c>
      <c r="Q78" s="52">
        <v>21</v>
      </c>
      <c r="R78" s="52"/>
      <c r="S78" s="52">
        <v>0</v>
      </c>
      <c r="T78" s="52">
        <v>0</v>
      </c>
      <c r="U78" s="52">
        <v>310</v>
      </c>
      <c r="V78" s="52">
        <f t="shared" si="4"/>
        <v>13.355797492505999</v>
      </c>
      <c r="W78" s="52">
        <f t="shared" si="5"/>
        <v>13.278972</v>
      </c>
      <c r="X78" s="52">
        <f t="shared" si="3"/>
        <v>3.6583567859999953E-3</v>
      </c>
      <c r="Y78" s="52">
        <v>0</v>
      </c>
    </row>
    <row r="79" spans="1:25" x14ac:dyDescent="0.25">
      <c r="A79" s="52">
        <v>2009</v>
      </c>
      <c r="B79" s="52" t="s">
        <v>104</v>
      </c>
      <c r="C79" s="52" t="s">
        <v>179</v>
      </c>
      <c r="D79" s="52">
        <v>24104</v>
      </c>
      <c r="E79" s="52">
        <v>71115</v>
      </c>
      <c r="F79" s="52">
        <v>27</v>
      </c>
      <c r="G79" s="52" t="s">
        <v>89</v>
      </c>
      <c r="H79" s="52">
        <v>12896</v>
      </c>
      <c r="I79" s="52" t="s">
        <v>90</v>
      </c>
      <c r="J79" s="52" t="s">
        <v>71</v>
      </c>
      <c r="K79" s="52">
        <v>4</v>
      </c>
      <c r="L79" s="52">
        <v>1E-3</v>
      </c>
      <c r="M79" s="52">
        <v>1</v>
      </c>
      <c r="N79" s="52" t="s">
        <v>73</v>
      </c>
      <c r="O79" s="52">
        <v>1.1019999999999999E-3</v>
      </c>
      <c r="P79" s="52">
        <v>1E-3</v>
      </c>
      <c r="Q79" s="52">
        <v>21</v>
      </c>
      <c r="R79" s="52"/>
      <c r="S79" s="52">
        <v>0</v>
      </c>
      <c r="T79" s="52">
        <v>0</v>
      </c>
      <c r="U79" s="52">
        <v>310</v>
      </c>
      <c r="V79" s="52">
        <f t="shared" si="4"/>
        <v>51.882439232000003</v>
      </c>
      <c r="W79" s="52">
        <f t="shared" si="5"/>
        <v>51.584000000000003</v>
      </c>
      <c r="X79" s="52">
        <f t="shared" si="3"/>
        <v>1.4211391999999989E-2</v>
      </c>
      <c r="Y79" s="52">
        <v>0</v>
      </c>
    </row>
    <row r="80" spans="1:25" x14ac:dyDescent="0.25">
      <c r="A80" s="52">
        <v>2009</v>
      </c>
      <c r="B80" s="52" t="s">
        <v>104</v>
      </c>
      <c r="C80" s="52" t="s">
        <v>179</v>
      </c>
      <c r="D80" s="52">
        <v>24104</v>
      </c>
      <c r="E80" s="52">
        <v>71115</v>
      </c>
      <c r="F80" s="52">
        <v>27</v>
      </c>
      <c r="G80" s="52" t="s">
        <v>89</v>
      </c>
      <c r="H80" s="52">
        <v>2260</v>
      </c>
      <c r="I80" s="52" t="s">
        <v>90</v>
      </c>
      <c r="J80" s="52" t="s">
        <v>71</v>
      </c>
      <c r="K80" s="52">
        <v>4</v>
      </c>
      <c r="L80" s="52">
        <v>1E-3</v>
      </c>
      <c r="M80" s="52">
        <v>1</v>
      </c>
      <c r="N80" s="52" t="s">
        <v>73</v>
      </c>
      <c r="O80" s="52">
        <v>1.1019999999999999E-3</v>
      </c>
      <c r="P80" s="52">
        <v>1E-3</v>
      </c>
      <c r="Q80" s="52">
        <v>21</v>
      </c>
      <c r="R80" s="52"/>
      <c r="S80" s="52">
        <v>0</v>
      </c>
      <c r="T80" s="52">
        <v>0</v>
      </c>
      <c r="U80" s="52">
        <v>310</v>
      </c>
      <c r="V80" s="52">
        <f t="shared" si="4"/>
        <v>9.0923009200000013</v>
      </c>
      <c r="W80" s="52">
        <f t="shared" si="5"/>
        <v>9.0400000000000009</v>
      </c>
      <c r="X80" s="52">
        <f t="shared" si="3"/>
        <v>2.4905200000000199E-3</v>
      </c>
      <c r="Y80" s="52">
        <v>0</v>
      </c>
    </row>
    <row r="81" spans="1:25" x14ac:dyDescent="0.25">
      <c r="A81" s="52">
        <v>2009</v>
      </c>
      <c r="B81" s="52" t="s">
        <v>104</v>
      </c>
      <c r="C81" s="52" t="s">
        <v>179</v>
      </c>
      <c r="D81" s="52">
        <v>24104</v>
      </c>
      <c r="E81" s="52">
        <v>71115</v>
      </c>
      <c r="F81" s="52">
        <v>27</v>
      </c>
      <c r="G81" s="52" t="s">
        <v>89</v>
      </c>
      <c r="H81" s="52">
        <v>175</v>
      </c>
      <c r="I81" s="52" t="s">
        <v>90</v>
      </c>
      <c r="J81" s="52" t="s">
        <v>71</v>
      </c>
      <c r="K81" s="52">
        <v>4</v>
      </c>
      <c r="L81" s="52">
        <v>1E-3</v>
      </c>
      <c r="M81" s="52">
        <v>1</v>
      </c>
      <c r="N81" s="52" t="s">
        <v>73</v>
      </c>
      <c r="O81" s="52">
        <v>1.1019999999999999E-3</v>
      </c>
      <c r="P81" s="52">
        <v>1E-3</v>
      </c>
      <c r="Q81" s="52">
        <v>21</v>
      </c>
      <c r="R81" s="52"/>
      <c r="S81" s="52">
        <v>0</v>
      </c>
      <c r="T81" s="52">
        <v>0</v>
      </c>
      <c r="U81" s="52">
        <v>310</v>
      </c>
      <c r="V81" s="52">
        <f t="shared" si="4"/>
        <v>0.70404985000000009</v>
      </c>
      <c r="W81" s="52">
        <f t="shared" si="5"/>
        <v>0.70000000000000007</v>
      </c>
      <c r="X81" s="52">
        <f t="shared" si="3"/>
        <v>1.9285000000000103E-4</v>
      </c>
      <c r="Y81" s="52">
        <v>0</v>
      </c>
    </row>
    <row r="82" spans="1:25" x14ac:dyDescent="0.25">
      <c r="A82" s="52">
        <v>2009</v>
      </c>
      <c r="B82" s="52" t="s">
        <v>104</v>
      </c>
      <c r="C82" s="52" t="s">
        <v>179</v>
      </c>
      <c r="D82" s="52">
        <v>24104</v>
      </c>
      <c r="E82" s="52">
        <v>71115</v>
      </c>
      <c r="F82" s="52">
        <v>27</v>
      </c>
      <c r="G82" s="52" t="s">
        <v>89</v>
      </c>
      <c r="H82" s="52">
        <v>2584.0889999999999</v>
      </c>
      <c r="I82" s="52" t="s">
        <v>90</v>
      </c>
      <c r="J82" s="52" t="s">
        <v>71</v>
      </c>
      <c r="K82" s="52">
        <v>4</v>
      </c>
      <c r="L82" s="52">
        <v>1E-3</v>
      </c>
      <c r="M82" s="52">
        <v>1</v>
      </c>
      <c r="N82" s="52" t="s">
        <v>73</v>
      </c>
      <c r="O82" s="52">
        <v>1.1019999999999999E-3</v>
      </c>
      <c r="P82" s="52">
        <v>1E-3</v>
      </c>
      <c r="Q82" s="52">
        <v>21</v>
      </c>
      <c r="R82" s="52"/>
      <c r="S82" s="52">
        <v>0</v>
      </c>
      <c r="T82" s="52">
        <v>0</v>
      </c>
      <c r="U82" s="52">
        <v>310</v>
      </c>
      <c r="V82" s="52">
        <f t="shared" si="4"/>
        <v>10.396156987638001</v>
      </c>
      <c r="W82" s="52">
        <f t="shared" si="5"/>
        <v>10.336356</v>
      </c>
      <c r="X82" s="52">
        <f t="shared" si="3"/>
        <v>2.8476660780000379E-3</v>
      </c>
      <c r="Y82" s="52">
        <v>0</v>
      </c>
    </row>
    <row r="83" spans="1:25" x14ac:dyDescent="0.25">
      <c r="A83" s="52">
        <v>2009</v>
      </c>
      <c r="B83" s="52" t="s">
        <v>104</v>
      </c>
      <c r="C83" s="52" t="s">
        <v>179</v>
      </c>
      <c r="D83" s="52">
        <v>24104</v>
      </c>
      <c r="E83" s="52">
        <v>71115</v>
      </c>
      <c r="F83" s="52">
        <v>27</v>
      </c>
      <c r="G83" s="52" t="s">
        <v>89</v>
      </c>
      <c r="H83" s="52">
        <v>16371.89</v>
      </c>
      <c r="I83" s="52" t="s">
        <v>90</v>
      </c>
      <c r="J83" s="52" t="s">
        <v>71</v>
      </c>
      <c r="K83" s="52">
        <v>4</v>
      </c>
      <c r="L83" s="52">
        <v>1E-3</v>
      </c>
      <c r="M83" s="52">
        <v>1</v>
      </c>
      <c r="N83" s="52" t="s">
        <v>73</v>
      </c>
      <c r="O83" s="52">
        <v>1.1019999999999999E-3</v>
      </c>
      <c r="P83" s="52">
        <v>1E-3</v>
      </c>
      <c r="Q83" s="52">
        <v>21</v>
      </c>
      <c r="R83" s="52"/>
      <c r="S83" s="52">
        <v>0</v>
      </c>
      <c r="T83" s="52">
        <v>0</v>
      </c>
      <c r="U83" s="52">
        <v>310</v>
      </c>
      <c r="V83" s="52">
        <f t="shared" si="4"/>
        <v>65.866438278380002</v>
      </c>
      <c r="W83" s="52">
        <f t="shared" si="5"/>
        <v>65.487560000000002</v>
      </c>
      <c r="X83" s="52">
        <f t="shared" si="3"/>
        <v>1.8041822780000012E-2</v>
      </c>
      <c r="Y83" s="52">
        <v>0</v>
      </c>
    </row>
    <row r="84" spans="1:25" x14ac:dyDescent="0.25">
      <c r="A84" s="52">
        <v>2009</v>
      </c>
      <c r="B84" s="52" t="s">
        <v>104</v>
      </c>
      <c r="C84" s="52" t="s">
        <v>179</v>
      </c>
      <c r="D84" s="52">
        <v>24104</v>
      </c>
      <c r="E84" s="52">
        <v>71115</v>
      </c>
      <c r="F84" s="52">
        <v>27</v>
      </c>
      <c r="G84" s="52" t="s">
        <v>89</v>
      </c>
      <c r="H84" s="52">
        <v>10214.5</v>
      </c>
      <c r="I84" s="52" t="s">
        <v>90</v>
      </c>
      <c r="J84" s="52" t="s">
        <v>71</v>
      </c>
      <c r="K84" s="52">
        <v>4</v>
      </c>
      <c r="L84" s="52">
        <v>1E-3</v>
      </c>
      <c r="M84" s="52">
        <v>1</v>
      </c>
      <c r="N84" s="52" t="s">
        <v>73</v>
      </c>
      <c r="O84" s="52">
        <v>1.1019999999999999E-3</v>
      </c>
      <c r="P84" s="52">
        <v>1E-3</v>
      </c>
      <c r="Q84" s="52">
        <v>21</v>
      </c>
      <c r="R84" s="52"/>
      <c r="S84" s="52">
        <v>0</v>
      </c>
      <c r="T84" s="52">
        <v>0</v>
      </c>
      <c r="U84" s="52">
        <v>310</v>
      </c>
      <c r="V84" s="52">
        <f t="shared" si="4"/>
        <v>41.094383959000005</v>
      </c>
      <c r="W84" s="52">
        <f t="shared" si="5"/>
        <v>40.858000000000004</v>
      </c>
      <c r="X84" s="52">
        <f t="shared" si="3"/>
        <v>1.1256379000000058E-2</v>
      </c>
      <c r="Y84" s="52">
        <v>0</v>
      </c>
    </row>
    <row r="85" spans="1:25" x14ac:dyDescent="0.25">
      <c r="A85" s="52">
        <v>2009</v>
      </c>
      <c r="B85" s="52" t="s">
        <v>104</v>
      </c>
      <c r="C85" s="52" t="s">
        <v>179</v>
      </c>
      <c r="D85" s="52">
        <v>24104</v>
      </c>
      <c r="E85" s="52">
        <v>71115</v>
      </c>
      <c r="F85" s="52">
        <v>27</v>
      </c>
      <c r="G85" s="52" t="s">
        <v>89</v>
      </c>
      <c r="H85" s="52">
        <v>2384.7809999999999</v>
      </c>
      <c r="I85" s="52" t="s">
        <v>90</v>
      </c>
      <c r="J85" s="52" t="s">
        <v>71</v>
      </c>
      <c r="K85" s="52">
        <v>4</v>
      </c>
      <c r="L85" s="52">
        <v>1E-3</v>
      </c>
      <c r="M85" s="52">
        <v>1</v>
      </c>
      <c r="N85" s="52" t="s">
        <v>73</v>
      </c>
      <c r="O85" s="52">
        <v>1.1019999999999999E-3</v>
      </c>
      <c r="P85" s="52">
        <v>1E-3</v>
      </c>
      <c r="Q85" s="52">
        <v>21</v>
      </c>
      <c r="R85" s="52"/>
      <c r="S85" s="52">
        <v>0</v>
      </c>
      <c r="T85" s="52">
        <v>0</v>
      </c>
      <c r="U85" s="52">
        <v>310</v>
      </c>
      <c r="V85" s="52">
        <f t="shared" si="4"/>
        <v>9.5943126019019989</v>
      </c>
      <c r="W85" s="52">
        <f t="shared" si="5"/>
        <v>9.5391239999999993</v>
      </c>
      <c r="X85" s="52">
        <f t="shared" si="3"/>
        <v>2.6280286619999806E-3</v>
      </c>
      <c r="Y85" s="52">
        <v>0</v>
      </c>
    </row>
    <row r="86" spans="1:25" x14ac:dyDescent="0.25">
      <c r="A86" s="52">
        <v>2009</v>
      </c>
      <c r="B86" s="52" t="s">
        <v>104</v>
      </c>
      <c r="C86" s="52" t="s">
        <v>179</v>
      </c>
      <c r="D86" s="52">
        <v>24104</v>
      </c>
      <c r="E86" s="52">
        <v>71115</v>
      </c>
      <c r="F86" s="52">
        <v>27</v>
      </c>
      <c r="G86" s="52" t="s">
        <v>89</v>
      </c>
      <c r="H86" s="52">
        <v>12195</v>
      </c>
      <c r="I86" s="52" t="s">
        <v>90</v>
      </c>
      <c r="J86" s="52" t="s">
        <v>71</v>
      </c>
      <c r="K86" s="52">
        <v>4</v>
      </c>
      <c r="L86" s="52">
        <v>1E-3</v>
      </c>
      <c r="M86" s="52">
        <v>1</v>
      </c>
      <c r="N86" s="52" t="s">
        <v>73</v>
      </c>
      <c r="O86" s="52">
        <v>1.1019999999999999E-3</v>
      </c>
      <c r="P86" s="52">
        <v>1E-3</v>
      </c>
      <c r="Q86" s="52">
        <v>21</v>
      </c>
      <c r="R86" s="52"/>
      <c r="S86" s="52">
        <v>0</v>
      </c>
      <c r="T86" s="52">
        <v>0</v>
      </c>
      <c r="U86" s="52">
        <v>310</v>
      </c>
      <c r="V86" s="52">
        <f t="shared" si="4"/>
        <v>49.06221669</v>
      </c>
      <c r="W86" s="52">
        <f t="shared" si="5"/>
        <v>48.78</v>
      </c>
      <c r="X86" s="52">
        <f t="shared" si="3"/>
        <v>1.3438889999999929E-2</v>
      </c>
      <c r="Y86" s="52">
        <v>0</v>
      </c>
    </row>
    <row r="87" spans="1:25" x14ac:dyDescent="0.25">
      <c r="A87" s="52">
        <v>2009</v>
      </c>
      <c r="B87" s="52" t="s">
        <v>104</v>
      </c>
      <c r="C87" s="52" t="s">
        <v>179</v>
      </c>
      <c r="D87" s="52">
        <v>24104</v>
      </c>
      <c r="E87" s="52">
        <v>71116</v>
      </c>
      <c r="F87" s="52">
        <v>27</v>
      </c>
      <c r="G87" s="52" t="s">
        <v>89</v>
      </c>
      <c r="H87" s="52">
        <v>97.245000000000005</v>
      </c>
      <c r="I87" s="52" t="s">
        <v>90</v>
      </c>
      <c r="J87" s="52" t="s">
        <v>71</v>
      </c>
      <c r="K87" s="52">
        <v>4</v>
      </c>
      <c r="L87" s="52">
        <v>1E-3</v>
      </c>
      <c r="M87" s="52">
        <v>1</v>
      </c>
      <c r="N87" s="52" t="s">
        <v>73</v>
      </c>
      <c r="O87" s="52">
        <v>1.1019999999999999E-3</v>
      </c>
      <c r="P87" s="52">
        <v>1E-3</v>
      </c>
      <c r="Q87" s="52">
        <v>21</v>
      </c>
      <c r="R87" s="52"/>
      <c r="S87" s="52">
        <v>0</v>
      </c>
      <c r="T87" s="52">
        <v>0</v>
      </c>
      <c r="U87" s="52">
        <v>310</v>
      </c>
      <c r="V87" s="52">
        <f t="shared" si="4"/>
        <v>0.39123044379000005</v>
      </c>
      <c r="W87" s="52">
        <f t="shared" si="5"/>
        <v>0.38898000000000005</v>
      </c>
      <c r="X87" s="52">
        <f t="shared" si="3"/>
        <v>1.0716399000000003E-4</v>
      </c>
      <c r="Y87" s="52">
        <v>0</v>
      </c>
    </row>
    <row r="88" spans="1:25" x14ac:dyDescent="0.25">
      <c r="A88" s="52">
        <v>2009</v>
      </c>
      <c r="B88" s="52" t="s">
        <v>104</v>
      </c>
      <c r="C88" s="52" t="s">
        <v>179</v>
      </c>
      <c r="D88" s="52">
        <v>24104</v>
      </c>
      <c r="E88" s="52">
        <v>71116</v>
      </c>
      <c r="F88" s="52">
        <v>27</v>
      </c>
      <c r="G88" s="52" t="s">
        <v>89</v>
      </c>
      <c r="H88" s="52">
        <v>8562</v>
      </c>
      <c r="I88" s="52" t="s">
        <v>90</v>
      </c>
      <c r="J88" s="52" t="s">
        <v>71</v>
      </c>
      <c r="K88" s="52">
        <v>4</v>
      </c>
      <c r="L88" s="52">
        <v>1E-3</v>
      </c>
      <c r="M88" s="52">
        <v>1</v>
      </c>
      <c r="N88" s="52" t="s">
        <v>73</v>
      </c>
      <c r="O88" s="52">
        <v>1.1019999999999999E-3</v>
      </c>
      <c r="P88" s="52">
        <v>1E-3</v>
      </c>
      <c r="Q88" s="52">
        <v>21</v>
      </c>
      <c r="R88" s="52"/>
      <c r="S88" s="52">
        <v>0</v>
      </c>
      <c r="T88" s="52">
        <v>0</v>
      </c>
      <c r="U88" s="52">
        <v>310</v>
      </c>
      <c r="V88" s="52">
        <f t="shared" si="4"/>
        <v>34.446141804</v>
      </c>
      <c r="W88" s="52">
        <f t="shared" si="5"/>
        <v>34.247999999999998</v>
      </c>
      <c r="X88" s="52">
        <f t="shared" si="3"/>
        <v>9.4353240000001077E-3</v>
      </c>
      <c r="Y88" s="52">
        <v>0</v>
      </c>
    </row>
    <row r="89" spans="1:25" x14ac:dyDescent="0.25">
      <c r="A89" s="52">
        <v>2009</v>
      </c>
      <c r="B89" s="52" t="s">
        <v>104</v>
      </c>
      <c r="C89" s="52" t="s">
        <v>179</v>
      </c>
      <c r="D89" s="52">
        <v>24104</v>
      </c>
      <c r="E89" s="52">
        <v>71116</v>
      </c>
      <c r="F89" s="52">
        <v>27</v>
      </c>
      <c r="G89" s="52" t="s">
        <v>89</v>
      </c>
      <c r="H89" s="52">
        <v>247</v>
      </c>
      <c r="I89" s="52" t="s">
        <v>90</v>
      </c>
      <c r="J89" s="52" t="s">
        <v>71</v>
      </c>
      <c r="K89" s="52">
        <v>4</v>
      </c>
      <c r="L89" s="52">
        <v>1E-3</v>
      </c>
      <c r="M89" s="52">
        <v>1</v>
      </c>
      <c r="N89" s="52" t="s">
        <v>73</v>
      </c>
      <c r="O89" s="52">
        <v>1.1019999999999999E-3</v>
      </c>
      <c r="P89" s="52">
        <v>1E-3</v>
      </c>
      <c r="Q89" s="52">
        <v>21</v>
      </c>
      <c r="R89" s="52"/>
      <c r="S89" s="52">
        <v>0</v>
      </c>
      <c r="T89" s="52">
        <v>0</v>
      </c>
      <c r="U89" s="52">
        <v>310</v>
      </c>
      <c r="V89" s="52">
        <f t="shared" si="4"/>
        <v>0.99371607399999995</v>
      </c>
      <c r="W89" s="52">
        <f t="shared" si="5"/>
        <v>0.98799999999999999</v>
      </c>
      <c r="X89" s="52">
        <f t="shared" si="3"/>
        <v>2.7219399999999807E-4</v>
      </c>
      <c r="Y89" s="52">
        <v>0</v>
      </c>
    </row>
    <row r="90" spans="1:25" x14ac:dyDescent="0.25">
      <c r="A90" s="52">
        <v>2009</v>
      </c>
      <c r="B90" s="52" t="s">
        <v>104</v>
      </c>
      <c r="C90" s="52" t="s">
        <v>179</v>
      </c>
      <c r="D90" s="52">
        <v>24104</v>
      </c>
      <c r="E90" s="52">
        <v>71116</v>
      </c>
      <c r="F90" s="52">
        <v>27</v>
      </c>
      <c r="G90" s="52" t="s">
        <v>89</v>
      </c>
      <c r="H90" s="52">
        <v>20532.599999999999</v>
      </c>
      <c r="I90" s="52" t="s">
        <v>90</v>
      </c>
      <c r="J90" s="52" t="s">
        <v>71</v>
      </c>
      <c r="K90" s="52">
        <v>4</v>
      </c>
      <c r="L90" s="52">
        <v>1E-3</v>
      </c>
      <c r="M90" s="52">
        <v>1</v>
      </c>
      <c r="N90" s="52" t="s">
        <v>73</v>
      </c>
      <c r="O90" s="52">
        <v>1.1019999999999999E-3</v>
      </c>
      <c r="P90" s="52">
        <v>1E-3</v>
      </c>
      <c r="Q90" s="52">
        <v>21</v>
      </c>
      <c r="R90" s="52"/>
      <c r="S90" s="52">
        <v>0</v>
      </c>
      <c r="T90" s="52">
        <v>0</v>
      </c>
      <c r="U90" s="52">
        <v>310</v>
      </c>
      <c r="V90" s="52">
        <f t="shared" si="4"/>
        <v>82.605565429199999</v>
      </c>
      <c r="W90" s="52">
        <f t="shared" si="5"/>
        <v>82.130399999999995</v>
      </c>
      <c r="X90" s="52">
        <f t="shared" si="3"/>
        <v>2.2626925200000193E-2</v>
      </c>
      <c r="Y90" s="52">
        <v>0</v>
      </c>
    </row>
    <row r="91" spans="1:25" x14ac:dyDescent="0.25">
      <c r="A91" s="52">
        <v>2009</v>
      </c>
      <c r="B91" s="52" t="s">
        <v>104</v>
      </c>
      <c r="C91" s="52" t="s">
        <v>179</v>
      </c>
      <c r="D91" s="52">
        <v>24104</v>
      </c>
      <c r="E91" s="52">
        <v>71116</v>
      </c>
      <c r="F91" s="52">
        <v>27</v>
      </c>
      <c r="G91" s="52" t="s">
        <v>89</v>
      </c>
      <c r="H91" s="52">
        <v>2708.08</v>
      </c>
      <c r="I91" s="52" t="s">
        <v>90</v>
      </c>
      <c r="J91" s="52" t="s">
        <v>71</v>
      </c>
      <c r="K91" s="52">
        <v>4</v>
      </c>
      <c r="L91" s="52">
        <v>1E-3</v>
      </c>
      <c r="M91" s="52">
        <v>1</v>
      </c>
      <c r="N91" s="52" t="s">
        <v>73</v>
      </c>
      <c r="O91" s="52">
        <v>1.1019999999999999E-3</v>
      </c>
      <c r="P91" s="52">
        <v>1E-3</v>
      </c>
      <c r="Q91" s="52">
        <v>21</v>
      </c>
      <c r="R91" s="52"/>
      <c r="S91" s="52">
        <v>0</v>
      </c>
      <c r="T91" s="52">
        <v>0</v>
      </c>
      <c r="U91" s="52">
        <v>310</v>
      </c>
      <c r="V91" s="52">
        <f t="shared" si="4"/>
        <v>10.89499038736</v>
      </c>
      <c r="W91" s="52">
        <f t="shared" si="5"/>
        <v>10.832319999999999</v>
      </c>
      <c r="X91" s="52">
        <f t="shared" si="3"/>
        <v>2.9843041600000355E-3</v>
      </c>
      <c r="Y91" s="52">
        <v>0</v>
      </c>
    </row>
    <row r="92" spans="1:25" x14ac:dyDescent="0.25">
      <c r="A92" s="52">
        <v>2009</v>
      </c>
      <c r="B92" s="52" t="s">
        <v>104</v>
      </c>
      <c r="C92" s="52" t="s">
        <v>179</v>
      </c>
      <c r="D92" s="52">
        <v>24104</v>
      </c>
      <c r="E92" s="52">
        <v>71116</v>
      </c>
      <c r="F92" s="52">
        <v>27</v>
      </c>
      <c r="G92" s="52" t="s">
        <v>89</v>
      </c>
      <c r="H92" s="52">
        <v>965</v>
      </c>
      <c r="I92" s="52" t="s">
        <v>90</v>
      </c>
      <c r="J92" s="52" t="s">
        <v>71</v>
      </c>
      <c r="K92" s="52">
        <v>4</v>
      </c>
      <c r="L92" s="52">
        <v>1E-3</v>
      </c>
      <c r="M92" s="52">
        <v>1</v>
      </c>
      <c r="N92" s="52" t="s">
        <v>73</v>
      </c>
      <c r="O92" s="52">
        <v>1.1019999999999999E-3</v>
      </c>
      <c r="P92" s="52">
        <v>1E-3</v>
      </c>
      <c r="Q92" s="52">
        <v>21</v>
      </c>
      <c r="R92" s="52"/>
      <c r="S92" s="52">
        <v>0</v>
      </c>
      <c r="T92" s="52">
        <v>0</v>
      </c>
      <c r="U92" s="52">
        <v>310</v>
      </c>
      <c r="V92" s="52">
        <f t="shared" si="4"/>
        <v>3.8823320299999997</v>
      </c>
      <c r="W92" s="52">
        <f t="shared" si="5"/>
        <v>3.86</v>
      </c>
      <c r="X92" s="52">
        <f t="shared" si="3"/>
        <v>1.0634299999999922E-3</v>
      </c>
      <c r="Y92" s="52">
        <v>0</v>
      </c>
    </row>
    <row r="93" spans="1:25" x14ac:dyDescent="0.25">
      <c r="A93" s="52">
        <v>2009</v>
      </c>
      <c r="B93" s="52" t="s">
        <v>104</v>
      </c>
      <c r="C93" s="52" t="s">
        <v>177</v>
      </c>
      <c r="D93" s="52">
        <v>24101</v>
      </c>
      <c r="E93" s="52">
        <v>71117</v>
      </c>
      <c r="F93" s="52">
        <v>27</v>
      </c>
      <c r="G93" s="52" t="s">
        <v>89</v>
      </c>
      <c r="H93" s="52">
        <v>2144</v>
      </c>
      <c r="I93" s="52" t="s">
        <v>90</v>
      </c>
      <c r="J93" s="52" t="s">
        <v>71</v>
      </c>
      <c r="K93" s="52">
        <v>1.3</v>
      </c>
      <c r="L93" s="52">
        <v>1</v>
      </c>
      <c r="M93" s="52">
        <v>1</v>
      </c>
      <c r="N93" s="52"/>
      <c r="O93" s="52">
        <v>0</v>
      </c>
      <c r="P93" s="52">
        <v>0</v>
      </c>
      <c r="Q93" s="52">
        <v>21</v>
      </c>
      <c r="R93" s="52"/>
      <c r="S93" s="52">
        <v>0</v>
      </c>
      <c r="T93" s="52">
        <v>0</v>
      </c>
      <c r="U93" s="52">
        <v>310</v>
      </c>
      <c r="V93" s="52">
        <f t="shared" si="4"/>
        <v>2787.2000000000003</v>
      </c>
      <c r="W93" s="52">
        <f t="shared" si="5"/>
        <v>2787.2000000000003</v>
      </c>
      <c r="X93" s="52">
        <v>0</v>
      </c>
      <c r="Y93" s="52">
        <v>0</v>
      </c>
    </row>
    <row r="94" spans="1:25" x14ac:dyDescent="0.25">
      <c r="A94" s="52">
        <v>2009</v>
      </c>
      <c r="B94" s="52" t="s">
        <v>104</v>
      </c>
      <c r="C94" s="52" t="s">
        <v>177</v>
      </c>
      <c r="D94" s="52">
        <v>24101</v>
      </c>
      <c r="E94" s="52">
        <v>71117</v>
      </c>
      <c r="F94" s="52">
        <v>27</v>
      </c>
      <c r="G94" s="52" t="s">
        <v>89</v>
      </c>
      <c r="H94" s="52">
        <v>22671</v>
      </c>
      <c r="I94" s="52" t="s">
        <v>90</v>
      </c>
      <c r="J94" s="52" t="s">
        <v>71</v>
      </c>
      <c r="K94" s="52">
        <v>1.3</v>
      </c>
      <c r="L94" s="52">
        <v>1</v>
      </c>
      <c r="M94" s="52">
        <v>1</v>
      </c>
      <c r="N94" s="52"/>
      <c r="O94" s="52">
        <v>0</v>
      </c>
      <c r="P94" s="52">
        <v>0</v>
      </c>
      <c r="Q94" s="52">
        <v>21</v>
      </c>
      <c r="R94" s="52"/>
      <c r="S94" s="52">
        <v>0</v>
      </c>
      <c r="T94" s="52">
        <v>0</v>
      </c>
      <c r="U94" s="52">
        <v>310</v>
      </c>
      <c r="V94" s="52">
        <f t="shared" si="4"/>
        <v>29472.3</v>
      </c>
      <c r="W94" s="52">
        <f t="shared" si="5"/>
        <v>29472.3</v>
      </c>
      <c r="X94" s="52">
        <v>0</v>
      </c>
      <c r="Y94" s="52">
        <v>0</v>
      </c>
    </row>
    <row r="95" spans="1:25" x14ac:dyDescent="0.25">
      <c r="A95" s="52">
        <v>2009</v>
      </c>
      <c r="B95" s="52" t="s">
        <v>104</v>
      </c>
      <c r="C95" s="52" t="s">
        <v>177</v>
      </c>
      <c r="D95" s="52">
        <v>24104</v>
      </c>
      <c r="E95" s="52">
        <v>71117</v>
      </c>
      <c r="F95" s="52">
        <v>27</v>
      </c>
      <c r="G95" s="52" t="s">
        <v>89</v>
      </c>
      <c r="H95" s="52">
        <v>35843</v>
      </c>
      <c r="I95" s="52" t="s">
        <v>90</v>
      </c>
      <c r="J95" s="52" t="s">
        <v>71</v>
      </c>
      <c r="K95" s="52">
        <v>1.3</v>
      </c>
      <c r="L95" s="52">
        <v>1</v>
      </c>
      <c r="M95" s="52">
        <v>1</v>
      </c>
      <c r="N95" s="52"/>
      <c r="O95" s="52">
        <v>0</v>
      </c>
      <c r="P95" s="52">
        <v>0</v>
      </c>
      <c r="Q95" s="52">
        <v>21</v>
      </c>
      <c r="R95" s="52"/>
      <c r="S95" s="52">
        <v>0</v>
      </c>
      <c r="T95" s="52">
        <v>0</v>
      </c>
      <c r="U95" s="52">
        <v>310</v>
      </c>
      <c r="V95" s="52">
        <f t="shared" si="4"/>
        <v>46595.9</v>
      </c>
      <c r="W95" s="52">
        <f t="shared" si="5"/>
        <v>46595.9</v>
      </c>
      <c r="X95" s="52">
        <v>0</v>
      </c>
      <c r="Y95" s="52">
        <v>0</v>
      </c>
    </row>
    <row r="96" spans="1:25" x14ac:dyDescent="0.25">
      <c r="A96" s="52">
        <v>2009</v>
      </c>
      <c r="B96" s="52" t="s">
        <v>104</v>
      </c>
      <c r="C96" s="52" t="s">
        <v>177</v>
      </c>
      <c r="D96" s="52">
        <v>24104</v>
      </c>
      <c r="E96" s="52">
        <v>71117</v>
      </c>
      <c r="F96" s="52">
        <v>27</v>
      </c>
      <c r="G96" s="52" t="s">
        <v>89</v>
      </c>
      <c r="H96" s="52">
        <v>910.5</v>
      </c>
      <c r="I96" s="52" t="s">
        <v>90</v>
      </c>
      <c r="J96" s="52" t="s">
        <v>71</v>
      </c>
      <c r="K96" s="52">
        <v>1.3</v>
      </c>
      <c r="L96" s="52">
        <v>1</v>
      </c>
      <c r="M96" s="52">
        <v>1</v>
      </c>
      <c r="N96" s="52"/>
      <c r="O96" s="52">
        <v>0</v>
      </c>
      <c r="P96" s="52">
        <v>0</v>
      </c>
      <c r="Q96" s="52">
        <v>21</v>
      </c>
      <c r="R96" s="52"/>
      <c r="S96" s="52">
        <v>0</v>
      </c>
      <c r="T96" s="52">
        <v>0</v>
      </c>
      <c r="U96" s="52">
        <v>310</v>
      </c>
      <c r="V96" s="52">
        <f t="shared" si="4"/>
        <v>1183.6500000000001</v>
      </c>
      <c r="W96" s="52">
        <f t="shared" si="5"/>
        <v>1183.6500000000001</v>
      </c>
      <c r="X96" s="52">
        <v>0</v>
      </c>
      <c r="Y96" s="52">
        <v>0</v>
      </c>
    </row>
    <row r="97" spans="1:25" x14ac:dyDescent="0.25">
      <c r="A97" s="52">
        <v>2009</v>
      </c>
      <c r="B97" s="52" t="s">
        <v>104</v>
      </c>
      <c r="C97" s="52" t="s">
        <v>177</v>
      </c>
      <c r="D97" s="52">
        <v>24104</v>
      </c>
      <c r="E97" s="52">
        <v>71117</v>
      </c>
      <c r="F97" s="52">
        <v>27</v>
      </c>
      <c r="G97" s="52" t="s">
        <v>89</v>
      </c>
      <c r="H97" s="52">
        <v>85490</v>
      </c>
      <c r="I97" s="52" t="s">
        <v>90</v>
      </c>
      <c r="J97" s="52" t="s">
        <v>71</v>
      </c>
      <c r="K97" s="52">
        <v>1.3</v>
      </c>
      <c r="L97" s="52">
        <v>1</v>
      </c>
      <c r="M97" s="52">
        <v>1</v>
      </c>
      <c r="N97" s="52"/>
      <c r="O97" s="52">
        <v>0</v>
      </c>
      <c r="P97" s="52">
        <v>0</v>
      </c>
      <c r="Q97" s="52">
        <v>21</v>
      </c>
      <c r="R97" s="52"/>
      <c r="S97" s="52">
        <v>0</v>
      </c>
      <c r="T97" s="52">
        <v>0</v>
      </c>
      <c r="U97" s="52">
        <v>310</v>
      </c>
      <c r="V97" s="52">
        <f t="shared" si="4"/>
        <v>111137</v>
      </c>
      <c r="W97" s="52">
        <f t="shared" si="5"/>
        <v>111137</v>
      </c>
      <c r="X97" s="52">
        <v>0</v>
      </c>
      <c r="Y97" s="52">
        <v>0</v>
      </c>
    </row>
    <row r="98" spans="1:25" x14ac:dyDescent="0.25">
      <c r="A98" s="52">
        <v>2009</v>
      </c>
      <c r="B98" s="52" t="s">
        <v>104</v>
      </c>
      <c r="C98" s="52" t="s">
        <v>177</v>
      </c>
      <c r="D98" s="52">
        <v>24104</v>
      </c>
      <c r="E98" s="52">
        <v>71117</v>
      </c>
      <c r="F98" s="52">
        <v>27</v>
      </c>
      <c r="G98" s="52" t="s">
        <v>89</v>
      </c>
      <c r="H98" s="52">
        <v>4973</v>
      </c>
      <c r="I98" s="52" t="s">
        <v>90</v>
      </c>
      <c r="J98" s="52" t="s">
        <v>71</v>
      </c>
      <c r="K98" s="52">
        <v>1.3</v>
      </c>
      <c r="L98" s="52">
        <v>1</v>
      </c>
      <c r="M98" s="52">
        <v>1</v>
      </c>
      <c r="N98" s="52"/>
      <c r="O98" s="52">
        <v>0</v>
      </c>
      <c r="P98" s="52">
        <v>0</v>
      </c>
      <c r="Q98" s="52">
        <v>21</v>
      </c>
      <c r="R98" s="52"/>
      <c r="S98" s="52">
        <v>0</v>
      </c>
      <c r="T98" s="52">
        <v>0</v>
      </c>
      <c r="U98" s="52">
        <v>310</v>
      </c>
      <c r="V98" s="52">
        <f t="shared" si="4"/>
        <v>6464.9000000000005</v>
      </c>
      <c r="W98" s="52">
        <f t="shared" si="5"/>
        <v>6464.9000000000005</v>
      </c>
      <c r="X98" s="52">
        <v>0</v>
      </c>
      <c r="Y98" s="52">
        <v>0</v>
      </c>
    </row>
    <row r="99" spans="1:25" x14ac:dyDescent="0.25">
      <c r="A99" s="52">
        <v>2009</v>
      </c>
      <c r="B99" s="52" t="s">
        <v>104</v>
      </c>
      <c r="C99" s="52" t="s">
        <v>177</v>
      </c>
      <c r="D99" s="52">
        <v>24104</v>
      </c>
      <c r="E99" s="52">
        <v>71117</v>
      </c>
      <c r="F99" s="52">
        <v>27</v>
      </c>
      <c r="G99" s="52" t="s">
        <v>89</v>
      </c>
      <c r="H99" s="52">
        <v>53745</v>
      </c>
      <c r="I99" s="52" t="s">
        <v>90</v>
      </c>
      <c r="J99" s="52" t="s">
        <v>71</v>
      </c>
      <c r="K99" s="52">
        <v>1.3</v>
      </c>
      <c r="L99" s="52">
        <v>1</v>
      </c>
      <c r="M99" s="52">
        <v>1</v>
      </c>
      <c r="N99" s="52"/>
      <c r="O99" s="52">
        <v>0</v>
      </c>
      <c r="P99" s="52">
        <v>0</v>
      </c>
      <c r="Q99" s="52">
        <v>21</v>
      </c>
      <c r="R99" s="52"/>
      <c r="S99" s="52">
        <v>0</v>
      </c>
      <c r="T99" s="52">
        <v>0</v>
      </c>
      <c r="U99" s="52">
        <v>310</v>
      </c>
      <c r="V99" s="52">
        <f t="shared" si="4"/>
        <v>69868.5</v>
      </c>
      <c r="W99" s="52">
        <f t="shared" si="5"/>
        <v>69868.5</v>
      </c>
      <c r="X99" s="52">
        <v>0</v>
      </c>
      <c r="Y99" s="52">
        <v>0</v>
      </c>
    </row>
    <row r="100" spans="1:25" x14ac:dyDescent="0.25">
      <c r="A100" s="52">
        <v>2009</v>
      </c>
      <c r="B100" s="52" t="s">
        <v>104</v>
      </c>
      <c r="C100" s="52" t="s">
        <v>177</v>
      </c>
      <c r="D100" s="52">
        <v>24104</v>
      </c>
      <c r="E100" s="52">
        <v>71117</v>
      </c>
      <c r="F100" s="52">
        <v>27</v>
      </c>
      <c r="G100" s="52" t="s">
        <v>89</v>
      </c>
      <c r="H100" s="52">
        <v>3</v>
      </c>
      <c r="I100" s="52" t="s">
        <v>90</v>
      </c>
      <c r="J100" s="52" t="s">
        <v>71</v>
      </c>
      <c r="K100" s="52">
        <v>1.3</v>
      </c>
      <c r="L100" s="52">
        <v>1</v>
      </c>
      <c r="M100" s="52">
        <v>1</v>
      </c>
      <c r="N100" s="52"/>
      <c r="O100" s="52">
        <v>0</v>
      </c>
      <c r="P100" s="52">
        <v>0</v>
      </c>
      <c r="Q100" s="52">
        <v>21</v>
      </c>
      <c r="R100" s="52"/>
      <c r="S100" s="52">
        <v>0</v>
      </c>
      <c r="T100" s="52">
        <v>0</v>
      </c>
      <c r="U100" s="52">
        <v>310</v>
      </c>
      <c r="V100" s="52">
        <f t="shared" si="4"/>
        <v>3.9000000000000004</v>
      </c>
      <c r="W100" s="52">
        <f t="shared" si="5"/>
        <v>3.9000000000000004</v>
      </c>
      <c r="X100" s="52">
        <v>0</v>
      </c>
      <c r="Y100" s="52">
        <v>0</v>
      </c>
    </row>
    <row r="101" spans="1:25" x14ac:dyDescent="0.25">
      <c r="A101" s="52">
        <v>2009</v>
      </c>
      <c r="B101" s="52" t="s">
        <v>104</v>
      </c>
      <c r="C101" s="52" t="s">
        <v>177</v>
      </c>
      <c r="D101" s="52">
        <v>24104</v>
      </c>
      <c r="E101" s="52">
        <v>71117</v>
      </c>
      <c r="F101" s="52">
        <v>27</v>
      </c>
      <c r="G101" s="52" t="s">
        <v>89</v>
      </c>
      <c r="H101" s="52">
        <v>59181</v>
      </c>
      <c r="I101" s="52" t="s">
        <v>90</v>
      </c>
      <c r="J101" s="52" t="s">
        <v>71</v>
      </c>
      <c r="K101" s="52">
        <v>1.3</v>
      </c>
      <c r="L101" s="52">
        <v>1</v>
      </c>
      <c r="M101" s="52">
        <v>1</v>
      </c>
      <c r="N101" s="52"/>
      <c r="O101" s="52">
        <v>0</v>
      </c>
      <c r="P101" s="52">
        <v>0</v>
      </c>
      <c r="Q101" s="52">
        <v>21</v>
      </c>
      <c r="R101" s="52"/>
      <c r="S101" s="52">
        <v>0</v>
      </c>
      <c r="T101" s="52">
        <v>0</v>
      </c>
      <c r="U101" s="52">
        <v>310</v>
      </c>
      <c r="V101" s="52">
        <f t="shared" si="4"/>
        <v>76935.3</v>
      </c>
      <c r="W101" s="52">
        <f t="shared" si="5"/>
        <v>76935.3</v>
      </c>
      <c r="X101" s="52">
        <v>0</v>
      </c>
      <c r="Y101" s="52">
        <v>0</v>
      </c>
    </row>
    <row r="102" spans="1:25" x14ac:dyDescent="0.25">
      <c r="A102" s="52">
        <v>2009</v>
      </c>
      <c r="B102" s="52" t="s">
        <v>104</v>
      </c>
      <c r="C102" s="52" t="s">
        <v>177</v>
      </c>
      <c r="D102" s="52">
        <v>24104</v>
      </c>
      <c r="E102" s="52">
        <v>71117</v>
      </c>
      <c r="F102" s="52">
        <v>27</v>
      </c>
      <c r="G102" s="52" t="s">
        <v>89</v>
      </c>
      <c r="H102" s="52">
        <v>838</v>
      </c>
      <c r="I102" s="52" t="s">
        <v>90</v>
      </c>
      <c r="J102" s="52" t="s">
        <v>71</v>
      </c>
      <c r="K102" s="52">
        <v>1.3</v>
      </c>
      <c r="L102" s="52">
        <v>1</v>
      </c>
      <c r="M102" s="52">
        <v>1</v>
      </c>
      <c r="N102" s="52"/>
      <c r="O102" s="52">
        <v>0</v>
      </c>
      <c r="P102" s="52">
        <v>0</v>
      </c>
      <c r="Q102" s="52">
        <v>21</v>
      </c>
      <c r="R102" s="52"/>
      <c r="S102" s="52">
        <v>0</v>
      </c>
      <c r="T102" s="52">
        <v>0</v>
      </c>
      <c r="U102" s="52">
        <v>310</v>
      </c>
      <c r="V102" s="52">
        <f t="shared" si="4"/>
        <v>1089.4000000000001</v>
      </c>
      <c r="W102" s="52">
        <f t="shared" si="5"/>
        <v>1089.4000000000001</v>
      </c>
      <c r="X102" s="52">
        <v>0</v>
      </c>
      <c r="Y102" s="52">
        <v>0</v>
      </c>
    </row>
    <row r="103" spans="1:25" x14ac:dyDescent="0.25">
      <c r="A103" s="52">
        <v>2009</v>
      </c>
      <c r="B103" s="52" t="s">
        <v>104</v>
      </c>
      <c r="C103" s="52" t="s">
        <v>177</v>
      </c>
      <c r="D103" s="52">
        <v>24104</v>
      </c>
      <c r="E103" s="52">
        <v>71117</v>
      </c>
      <c r="F103" s="52">
        <v>27</v>
      </c>
      <c r="G103" s="52" t="s">
        <v>89</v>
      </c>
      <c r="H103" s="52">
        <v>22927</v>
      </c>
      <c r="I103" s="52" t="s">
        <v>90</v>
      </c>
      <c r="J103" s="52" t="s">
        <v>71</v>
      </c>
      <c r="K103" s="52">
        <v>1.3</v>
      </c>
      <c r="L103" s="52">
        <v>1</v>
      </c>
      <c r="M103" s="52">
        <v>1</v>
      </c>
      <c r="N103" s="52"/>
      <c r="O103" s="52">
        <v>0</v>
      </c>
      <c r="P103" s="52">
        <v>0</v>
      </c>
      <c r="Q103" s="52">
        <v>21</v>
      </c>
      <c r="R103" s="52"/>
      <c r="S103" s="52">
        <v>0</v>
      </c>
      <c r="T103" s="52">
        <v>0</v>
      </c>
      <c r="U103" s="52">
        <v>310</v>
      </c>
      <c r="V103" s="52">
        <f t="shared" si="4"/>
        <v>29805.100000000002</v>
      </c>
      <c r="W103" s="52">
        <f t="shared" si="5"/>
        <v>29805.100000000002</v>
      </c>
      <c r="X103" s="52">
        <v>0</v>
      </c>
      <c r="Y103" s="52">
        <v>0</v>
      </c>
    </row>
    <row r="104" spans="1:25" x14ac:dyDescent="0.25">
      <c r="A104" s="52">
        <v>2009</v>
      </c>
      <c r="B104" s="52" t="s">
        <v>104</v>
      </c>
      <c r="C104" s="52" t="s">
        <v>177</v>
      </c>
      <c r="D104" s="52">
        <v>24104</v>
      </c>
      <c r="E104" s="52">
        <v>71117</v>
      </c>
      <c r="F104" s="52">
        <v>27</v>
      </c>
      <c r="G104" s="52" t="s">
        <v>89</v>
      </c>
      <c r="H104" s="52">
        <v>14310</v>
      </c>
      <c r="I104" s="52" t="s">
        <v>90</v>
      </c>
      <c r="J104" s="52" t="s">
        <v>71</v>
      </c>
      <c r="K104" s="52">
        <v>1.3</v>
      </c>
      <c r="L104" s="52">
        <v>1</v>
      </c>
      <c r="M104" s="52">
        <v>1</v>
      </c>
      <c r="N104" s="52"/>
      <c r="O104" s="52">
        <v>0</v>
      </c>
      <c r="P104" s="52">
        <v>0</v>
      </c>
      <c r="Q104" s="52">
        <v>21</v>
      </c>
      <c r="R104" s="52"/>
      <c r="S104" s="52">
        <v>0</v>
      </c>
      <c r="T104" s="52">
        <v>0</v>
      </c>
      <c r="U104" s="52">
        <v>310</v>
      </c>
      <c r="V104" s="52">
        <f t="shared" si="4"/>
        <v>18603</v>
      </c>
      <c r="W104" s="52">
        <f t="shared" si="5"/>
        <v>18603</v>
      </c>
      <c r="X104" s="52">
        <v>0</v>
      </c>
      <c r="Y104" s="52">
        <v>0</v>
      </c>
    </row>
    <row r="105" spans="1:25" x14ac:dyDescent="0.25">
      <c r="A105" s="52">
        <v>2009</v>
      </c>
      <c r="B105" s="52" t="s">
        <v>104</v>
      </c>
      <c r="C105" s="52" t="s">
        <v>177</v>
      </c>
      <c r="D105" s="52">
        <v>24104</v>
      </c>
      <c r="E105" s="52">
        <v>71117</v>
      </c>
      <c r="F105" s="52">
        <v>27</v>
      </c>
      <c r="G105" s="52" t="s">
        <v>89</v>
      </c>
      <c r="H105" s="52">
        <v>3913</v>
      </c>
      <c r="I105" s="52" t="s">
        <v>90</v>
      </c>
      <c r="J105" s="52" t="s">
        <v>71</v>
      </c>
      <c r="K105" s="52">
        <v>1.3</v>
      </c>
      <c r="L105" s="52">
        <v>1</v>
      </c>
      <c r="M105" s="52">
        <v>1</v>
      </c>
      <c r="N105" s="52"/>
      <c r="O105" s="52">
        <v>0</v>
      </c>
      <c r="P105" s="52">
        <v>0</v>
      </c>
      <c r="Q105" s="52">
        <v>21</v>
      </c>
      <c r="R105" s="52"/>
      <c r="S105" s="52">
        <v>0</v>
      </c>
      <c r="T105" s="52">
        <v>0</v>
      </c>
      <c r="U105" s="52">
        <v>310</v>
      </c>
      <c r="V105" s="52">
        <f t="shared" si="4"/>
        <v>5086.9000000000005</v>
      </c>
      <c r="W105" s="52">
        <f t="shared" si="5"/>
        <v>5086.9000000000005</v>
      </c>
      <c r="X105" s="52">
        <v>0</v>
      </c>
      <c r="Y105" s="52">
        <v>0</v>
      </c>
    </row>
    <row r="106" spans="1:25" x14ac:dyDescent="0.25">
      <c r="A106" s="52">
        <v>2009</v>
      </c>
      <c r="B106" s="52" t="s">
        <v>104</v>
      </c>
      <c r="C106" s="52" t="s">
        <v>177</v>
      </c>
      <c r="D106" s="52">
        <v>24104</v>
      </c>
      <c r="E106" s="52">
        <v>71117</v>
      </c>
      <c r="F106" s="52">
        <v>27</v>
      </c>
      <c r="G106" s="52" t="s">
        <v>89</v>
      </c>
      <c r="H106" s="52">
        <v>45010</v>
      </c>
      <c r="I106" s="52" t="s">
        <v>90</v>
      </c>
      <c r="J106" s="52" t="s">
        <v>71</v>
      </c>
      <c r="K106" s="52">
        <v>1.3</v>
      </c>
      <c r="L106" s="52">
        <v>1</v>
      </c>
      <c r="M106" s="52">
        <v>1</v>
      </c>
      <c r="N106" s="52"/>
      <c r="O106" s="52">
        <v>0</v>
      </c>
      <c r="P106" s="52">
        <v>0</v>
      </c>
      <c r="Q106" s="52">
        <v>21</v>
      </c>
      <c r="R106" s="52"/>
      <c r="S106" s="52">
        <v>0</v>
      </c>
      <c r="T106" s="52">
        <v>0</v>
      </c>
      <c r="U106" s="52">
        <v>310</v>
      </c>
      <c r="V106" s="52">
        <f t="shared" si="4"/>
        <v>58513</v>
      </c>
      <c r="W106" s="52">
        <f t="shared" si="5"/>
        <v>58513</v>
      </c>
      <c r="X106" s="52">
        <v>0</v>
      </c>
      <c r="Y106" s="52">
        <v>0</v>
      </c>
    </row>
    <row r="107" spans="1:25" x14ac:dyDescent="0.25">
      <c r="A107" s="52">
        <v>2009</v>
      </c>
      <c r="B107" s="52" t="s">
        <v>94</v>
      </c>
      <c r="C107" s="52" t="s">
        <v>109</v>
      </c>
      <c r="D107" s="52">
        <v>23101</v>
      </c>
      <c r="E107" s="52">
        <v>94103</v>
      </c>
      <c r="F107" s="52">
        <v>20</v>
      </c>
      <c r="G107" s="52" t="s">
        <v>95</v>
      </c>
      <c r="H107" s="52">
        <v>187655.4</v>
      </c>
      <c r="I107" s="52" t="s">
        <v>90</v>
      </c>
      <c r="J107" s="52" t="s">
        <v>71</v>
      </c>
      <c r="K107" s="52">
        <v>0.16700000000000001</v>
      </c>
      <c r="L107" s="52">
        <v>1.7850000000000001E-2</v>
      </c>
      <c r="M107" s="52">
        <v>1</v>
      </c>
      <c r="N107" s="52"/>
      <c r="O107" s="52">
        <v>0</v>
      </c>
      <c r="P107" s="52">
        <v>0</v>
      </c>
      <c r="Q107" s="52">
        <v>21</v>
      </c>
      <c r="R107" s="52"/>
      <c r="S107" s="52">
        <v>0</v>
      </c>
      <c r="T107" s="52">
        <v>0</v>
      </c>
      <c r="U107" s="52">
        <v>310</v>
      </c>
      <c r="V107" s="52">
        <f t="shared" si="4"/>
        <v>559.39136463000011</v>
      </c>
      <c r="W107" s="52">
        <f t="shared" si="5"/>
        <v>559.39136463000011</v>
      </c>
      <c r="X107" s="52">
        <v>0</v>
      </c>
      <c r="Y107" s="52">
        <v>0</v>
      </c>
    </row>
    <row r="108" spans="1:25" x14ac:dyDescent="0.25">
      <c r="A108" s="52">
        <v>2009</v>
      </c>
      <c r="B108" s="52" t="s">
        <v>94</v>
      </c>
      <c r="C108" s="52" t="s">
        <v>109</v>
      </c>
      <c r="D108" s="52">
        <v>23101</v>
      </c>
      <c r="E108" s="52">
        <v>94103</v>
      </c>
      <c r="F108" s="52">
        <v>20</v>
      </c>
      <c r="G108" s="52" t="s">
        <v>95</v>
      </c>
      <c r="H108" s="52">
        <v>49002.5</v>
      </c>
      <c r="I108" s="52" t="s">
        <v>90</v>
      </c>
      <c r="J108" s="52" t="s">
        <v>71</v>
      </c>
      <c r="K108" s="52">
        <v>0.16700000000000001</v>
      </c>
      <c r="L108" s="52">
        <v>1.7850000000000001E-2</v>
      </c>
      <c r="M108" s="52">
        <v>1</v>
      </c>
      <c r="N108" s="52"/>
      <c r="O108" s="52">
        <v>0</v>
      </c>
      <c r="P108" s="52">
        <v>0</v>
      </c>
      <c r="Q108" s="52">
        <v>21</v>
      </c>
      <c r="R108" s="52"/>
      <c r="S108" s="52">
        <v>0</v>
      </c>
      <c r="T108" s="52">
        <v>0</v>
      </c>
      <c r="U108" s="52">
        <v>310</v>
      </c>
      <c r="V108" s="52">
        <f t="shared" si="4"/>
        <v>146.07400237500002</v>
      </c>
      <c r="W108" s="52">
        <f t="shared" si="5"/>
        <v>146.07400237500002</v>
      </c>
      <c r="X108" s="52">
        <v>0</v>
      </c>
      <c r="Y108" s="52">
        <v>0</v>
      </c>
    </row>
    <row r="109" spans="1:25" x14ac:dyDescent="0.25">
      <c r="A109" s="52">
        <v>2009</v>
      </c>
      <c r="B109" s="52" t="s">
        <v>94</v>
      </c>
      <c r="C109" s="52" t="s">
        <v>109</v>
      </c>
      <c r="D109" s="52">
        <v>23101</v>
      </c>
      <c r="E109" s="52">
        <v>94104</v>
      </c>
      <c r="F109" s="52">
        <v>20</v>
      </c>
      <c r="G109" s="52" t="s">
        <v>95</v>
      </c>
      <c r="H109" s="52">
        <v>4648603</v>
      </c>
      <c r="I109" s="52" t="s">
        <v>90</v>
      </c>
      <c r="J109" s="52" t="s">
        <v>71</v>
      </c>
      <c r="K109" s="52">
        <v>0.16700000000000001</v>
      </c>
      <c r="L109" s="52">
        <v>1.7850000000000001E-2</v>
      </c>
      <c r="M109" s="52">
        <v>1</v>
      </c>
      <c r="N109" s="52"/>
      <c r="O109" s="52">
        <v>0</v>
      </c>
      <c r="P109" s="52">
        <v>0</v>
      </c>
      <c r="Q109" s="52">
        <v>21</v>
      </c>
      <c r="R109" s="52"/>
      <c r="S109" s="52">
        <v>0</v>
      </c>
      <c r="T109" s="52">
        <v>0</v>
      </c>
      <c r="U109" s="52">
        <v>310</v>
      </c>
      <c r="V109" s="52">
        <f t="shared" si="4"/>
        <v>13857.253112850001</v>
      </c>
      <c r="W109" s="52">
        <f t="shared" si="5"/>
        <v>13857.253112850001</v>
      </c>
      <c r="X109" s="52">
        <v>0</v>
      </c>
      <c r="Y109" s="52">
        <v>0</v>
      </c>
    </row>
    <row r="110" spans="1:25" x14ac:dyDescent="0.25">
      <c r="A110" s="52">
        <v>2009</v>
      </c>
      <c r="B110" s="52" t="s">
        <v>94</v>
      </c>
      <c r="C110" s="52" t="s">
        <v>109</v>
      </c>
      <c r="D110" s="52">
        <v>23101</v>
      </c>
      <c r="E110" s="52">
        <v>94104</v>
      </c>
      <c r="F110" s="52">
        <v>20</v>
      </c>
      <c r="G110" s="52" t="s">
        <v>95</v>
      </c>
      <c r="H110" s="52">
        <v>1864771</v>
      </c>
      <c r="I110" s="52" t="s">
        <v>90</v>
      </c>
      <c r="J110" s="52" t="s">
        <v>71</v>
      </c>
      <c r="K110" s="52">
        <v>0.16700000000000001</v>
      </c>
      <c r="L110" s="52">
        <v>1.7850000000000001E-2</v>
      </c>
      <c r="M110" s="52">
        <v>1</v>
      </c>
      <c r="N110" s="52"/>
      <c r="O110" s="52">
        <v>0</v>
      </c>
      <c r="P110" s="52">
        <v>0</v>
      </c>
      <c r="Q110" s="52">
        <v>21</v>
      </c>
      <c r="R110" s="52"/>
      <c r="S110" s="52">
        <v>0</v>
      </c>
      <c r="T110" s="52">
        <v>0</v>
      </c>
      <c r="U110" s="52">
        <v>310</v>
      </c>
      <c r="V110" s="52">
        <f t="shared" si="4"/>
        <v>5558.7891124500011</v>
      </c>
      <c r="W110" s="52">
        <f t="shared" si="5"/>
        <v>5558.7891124500011</v>
      </c>
      <c r="X110" s="52">
        <v>0</v>
      </c>
      <c r="Y110" s="52">
        <v>0</v>
      </c>
    </row>
    <row r="111" spans="1:25" x14ac:dyDescent="0.25">
      <c r="A111" s="52">
        <v>2009</v>
      </c>
      <c r="B111" s="52" t="s">
        <v>94</v>
      </c>
      <c r="C111" s="52" t="s">
        <v>109</v>
      </c>
      <c r="D111" s="52">
        <v>23101</v>
      </c>
      <c r="E111" s="52">
        <v>94105</v>
      </c>
      <c r="F111" s="52">
        <v>20</v>
      </c>
      <c r="G111" s="52" t="s">
        <v>95</v>
      </c>
      <c r="H111" s="52">
        <v>131847</v>
      </c>
      <c r="I111" s="52" t="s">
        <v>90</v>
      </c>
      <c r="J111" s="52" t="s">
        <v>71</v>
      </c>
      <c r="K111" s="52">
        <v>0.16700000000000001</v>
      </c>
      <c r="L111" s="52">
        <v>1.7850000000000001E-2</v>
      </c>
      <c r="M111" s="52">
        <v>1</v>
      </c>
      <c r="N111" s="52"/>
      <c r="O111" s="52">
        <v>0</v>
      </c>
      <c r="P111" s="52">
        <v>0</v>
      </c>
      <c r="Q111" s="52">
        <v>21</v>
      </c>
      <c r="R111" s="52"/>
      <c r="S111" s="52">
        <v>0</v>
      </c>
      <c r="T111" s="52">
        <v>0</v>
      </c>
      <c r="U111" s="52">
        <v>310</v>
      </c>
      <c r="V111" s="52">
        <f t="shared" si="4"/>
        <v>393.02931465000006</v>
      </c>
      <c r="W111" s="52">
        <f t="shared" si="5"/>
        <v>393.02931465000006</v>
      </c>
      <c r="X111" s="52">
        <v>0</v>
      </c>
      <c r="Y111" s="52">
        <v>0</v>
      </c>
    </row>
    <row r="112" spans="1:25" x14ac:dyDescent="0.25">
      <c r="A112" s="52">
        <v>2009</v>
      </c>
      <c r="B112" s="52" t="s">
        <v>94</v>
      </c>
      <c r="C112" s="52" t="s">
        <v>109</v>
      </c>
      <c r="D112" s="52">
        <v>23101</v>
      </c>
      <c r="E112" s="52">
        <v>94105</v>
      </c>
      <c r="F112" s="52">
        <v>20</v>
      </c>
      <c r="G112" s="52" t="s">
        <v>95</v>
      </c>
      <c r="H112" s="52">
        <v>74166</v>
      </c>
      <c r="I112" s="52" t="s">
        <v>90</v>
      </c>
      <c r="J112" s="52" t="s">
        <v>71</v>
      </c>
      <c r="K112" s="52">
        <v>0.16700000000000001</v>
      </c>
      <c r="L112" s="52">
        <v>1.7850000000000001E-2</v>
      </c>
      <c r="M112" s="52">
        <v>1</v>
      </c>
      <c r="N112" s="52"/>
      <c r="O112" s="52">
        <v>0</v>
      </c>
      <c r="P112" s="52">
        <v>0</v>
      </c>
      <c r="Q112" s="52">
        <v>21</v>
      </c>
      <c r="R112" s="52"/>
      <c r="S112" s="52">
        <v>0</v>
      </c>
      <c r="T112" s="52">
        <v>0</v>
      </c>
      <c r="U112" s="52">
        <v>310</v>
      </c>
      <c r="V112" s="52">
        <f t="shared" si="4"/>
        <v>221.08513770000005</v>
      </c>
      <c r="W112" s="52">
        <f t="shared" si="5"/>
        <v>221.08513770000005</v>
      </c>
      <c r="X112" s="52">
        <v>0</v>
      </c>
      <c r="Y112" s="52">
        <v>0</v>
      </c>
    </row>
    <row r="113" spans="1:25" x14ac:dyDescent="0.25">
      <c r="A113" s="52">
        <v>2009</v>
      </c>
      <c r="B113" s="52" t="s">
        <v>94</v>
      </c>
      <c r="C113" s="52" t="s">
        <v>109</v>
      </c>
      <c r="D113" s="52">
        <v>23101</v>
      </c>
      <c r="E113" s="52">
        <v>94105</v>
      </c>
      <c r="F113" s="52">
        <v>20</v>
      </c>
      <c r="G113" s="52" t="s">
        <v>95</v>
      </c>
      <c r="H113" s="52">
        <v>280533</v>
      </c>
      <c r="I113" s="52" t="s">
        <v>90</v>
      </c>
      <c r="J113" s="52" t="s">
        <v>71</v>
      </c>
      <c r="K113" s="52">
        <v>0.16700000000000001</v>
      </c>
      <c r="L113" s="52">
        <v>1.7850000000000001E-2</v>
      </c>
      <c r="M113" s="52">
        <v>1</v>
      </c>
      <c r="N113" s="52"/>
      <c r="O113" s="52">
        <v>0</v>
      </c>
      <c r="P113" s="52">
        <v>0</v>
      </c>
      <c r="Q113" s="52">
        <v>21</v>
      </c>
      <c r="R113" s="52"/>
      <c r="S113" s="52">
        <v>0</v>
      </c>
      <c r="T113" s="52">
        <v>0</v>
      </c>
      <c r="U113" s="52">
        <v>310</v>
      </c>
      <c r="V113" s="52">
        <f t="shared" si="4"/>
        <v>836.25484635000021</v>
      </c>
      <c r="W113" s="52">
        <f t="shared" si="5"/>
        <v>836.25484635000021</v>
      </c>
      <c r="X113" s="52">
        <v>0</v>
      </c>
      <c r="Y113" s="52">
        <v>0</v>
      </c>
    </row>
    <row r="114" spans="1:25" x14ac:dyDescent="0.25">
      <c r="A114" s="52">
        <v>2009</v>
      </c>
      <c r="B114" s="52" t="s">
        <v>94</v>
      </c>
      <c r="C114" s="52" t="s">
        <v>109</v>
      </c>
      <c r="D114" s="52">
        <v>23101</v>
      </c>
      <c r="E114" s="52">
        <v>94106</v>
      </c>
      <c r="F114" s="52">
        <v>20</v>
      </c>
      <c r="G114" s="52" t="s">
        <v>95</v>
      </c>
      <c r="H114" s="52">
        <v>12829.07</v>
      </c>
      <c r="I114" s="52" t="s">
        <v>90</v>
      </c>
      <c r="J114" s="52" t="s">
        <v>71</v>
      </c>
      <c r="K114" s="52">
        <v>0.16700000000000001</v>
      </c>
      <c r="L114" s="52">
        <v>1</v>
      </c>
      <c r="M114" s="52">
        <v>1</v>
      </c>
      <c r="N114" s="52"/>
      <c r="O114" s="52">
        <v>0</v>
      </c>
      <c r="P114" s="52">
        <v>0</v>
      </c>
      <c r="Q114" s="52">
        <v>21</v>
      </c>
      <c r="R114" s="52"/>
      <c r="S114" s="52">
        <v>0</v>
      </c>
      <c r="T114" s="52">
        <v>0</v>
      </c>
      <c r="U114" s="52">
        <v>310</v>
      </c>
      <c r="V114" s="52">
        <f t="shared" si="4"/>
        <v>2142.45469</v>
      </c>
      <c r="W114" s="52">
        <f t="shared" si="5"/>
        <v>2142.45469</v>
      </c>
      <c r="X114" s="52">
        <v>0</v>
      </c>
      <c r="Y114" s="52">
        <v>0</v>
      </c>
    </row>
    <row r="115" spans="1:25" x14ac:dyDescent="0.25">
      <c r="A115" s="52">
        <v>2009</v>
      </c>
      <c r="B115" s="52" t="s">
        <v>94</v>
      </c>
      <c r="C115" s="52" t="s">
        <v>109</v>
      </c>
      <c r="D115" s="52">
        <v>23101</v>
      </c>
      <c r="E115" s="52">
        <v>94108</v>
      </c>
      <c r="F115" s="52">
        <v>20</v>
      </c>
      <c r="G115" s="52" t="s">
        <v>95</v>
      </c>
      <c r="H115" s="52">
        <v>199212</v>
      </c>
      <c r="I115" s="52" t="s">
        <v>90</v>
      </c>
      <c r="J115" s="52" t="s">
        <v>71</v>
      </c>
      <c r="K115" s="52">
        <v>0.16700000000000001</v>
      </c>
      <c r="L115" s="52">
        <v>1.7850000000000001E-2</v>
      </c>
      <c r="M115" s="52">
        <v>1</v>
      </c>
      <c r="N115" s="52"/>
      <c r="O115" s="52">
        <v>0</v>
      </c>
      <c r="P115" s="52">
        <v>0</v>
      </c>
      <c r="Q115" s="52">
        <v>21</v>
      </c>
      <c r="R115" s="52"/>
      <c r="S115" s="52">
        <v>0</v>
      </c>
      <c r="T115" s="52">
        <v>0</v>
      </c>
      <c r="U115" s="52">
        <v>310</v>
      </c>
      <c r="V115" s="52">
        <f t="shared" si="4"/>
        <v>593.84101140000007</v>
      </c>
      <c r="W115" s="52">
        <f t="shared" si="5"/>
        <v>593.84101140000007</v>
      </c>
      <c r="X115" s="52">
        <v>0</v>
      </c>
      <c r="Y115" s="52">
        <v>0</v>
      </c>
    </row>
    <row r="116" spans="1:25" x14ac:dyDescent="0.25">
      <c r="A116" s="52">
        <v>2009</v>
      </c>
      <c r="B116" s="52" t="s">
        <v>94</v>
      </c>
      <c r="C116" s="52" t="s">
        <v>109</v>
      </c>
      <c r="D116" s="52">
        <v>23101</v>
      </c>
      <c r="E116" s="52">
        <v>94108</v>
      </c>
      <c r="F116" s="52">
        <v>20</v>
      </c>
      <c r="G116" s="52" t="s">
        <v>95</v>
      </c>
      <c r="H116" s="52">
        <v>322832.3</v>
      </c>
      <c r="I116" s="52" t="s">
        <v>90</v>
      </c>
      <c r="J116" s="52" t="s">
        <v>71</v>
      </c>
      <c r="K116" s="52">
        <v>0.16700000000000001</v>
      </c>
      <c r="L116" s="52">
        <v>1.7850000000000001E-2</v>
      </c>
      <c r="M116" s="52">
        <v>1</v>
      </c>
      <c r="N116" s="52"/>
      <c r="O116" s="52">
        <v>0</v>
      </c>
      <c r="P116" s="52">
        <v>0</v>
      </c>
      <c r="Q116" s="52">
        <v>21</v>
      </c>
      <c r="R116" s="52"/>
      <c r="S116" s="52">
        <v>0</v>
      </c>
      <c r="T116" s="52">
        <v>0</v>
      </c>
      <c r="U116" s="52">
        <v>310</v>
      </c>
      <c r="V116" s="52">
        <f t="shared" si="4"/>
        <v>962.34694468500015</v>
      </c>
      <c r="W116" s="52">
        <f t="shared" si="5"/>
        <v>962.34694468500015</v>
      </c>
      <c r="X116" s="52">
        <v>0</v>
      </c>
      <c r="Y116" s="52">
        <v>0</v>
      </c>
    </row>
    <row r="117" spans="1:25" x14ac:dyDescent="0.25">
      <c r="A117" s="52">
        <v>2009</v>
      </c>
      <c r="B117" s="52" t="s">
        <v>94</v>
      </c>
      <c r="C117" s="52" t="s">
        <v>109</v>
      </c>
      <c r="D117" s="52">
        <v>23101</v>
      </c>
      <c r="E117" s="52">
        <v>94108</v>
      </c>
      <c r="F117" s="52">
        <v>20</v>
      </c>
      <c r="G117" s="52" t="s">
        <v>95</v>
      </c>
      <c r="H117" s="52">
        <v>202602.5</v>
      </c>
      <c r="I117" s="52" t="s">
        <v>90</v>
      </c>
      <c r="J117" s="52" t="s">
        <v>71</v>
      </c>
      <c r="K117" s="52">
        <v>0.16700000000000001</v>
      </c>
      <c r="L117" s="52">
        <v>1.7850000000000001E-2</v>
      </c>
      <c r="M117" s="52">
        <v>1</v>
      </c>
      <c r="N117" s="52"/>
      <c r="O117" s="52">
        <v>0</v>
      </c>
      <c r="P117" s="52">
        <v>0</v>
      </c>
      <c r="Q117" s="52">
        <v>21</v>
      </c>
      <c r="R117" s="52"/>
      <c r="S117" s="52">
        <v>0</v>
      </c>
      <c r="T117" s="52">
        <v>0</v>
      </c>
      <c r="U117" s="52">
        <v>310</v>
      </c>
      <c r="V117" s="52">
        <f t="shared" si="4"/>
        <v>603.94792237500008</v>
      </c>
      <c r="W117" s="52">
        <f t="shared" si="5"/>
        <v>603.94792237500008</v>
      </c>
      <c r="X117" s="52">
        <v>0</v>
      </c>
      <c r="Y117" s="52">
        <v>0</v>
      </c>
    </row>
    <row r="118" spans="1:25" x14ac:dyDescent="0.25">
      <c r="A118" s="52">
        <v>2009</v>
      </c>
      <c r="B118" s="52" t="s">
        <v>94</v>
      </c>
      <c r="C118" s="52" t="s">
        <v>109</v>
      </c>
      <c r="D118" s="52">
        <v>23101</v>
      </c>
      <c r="E118" s="52">
        <v>94108</v>
      </c>
      <c r="F118" s="52">
        <v>20</v>
      </c>
      <c r="G118" s="52" t="s">
        <v>95</v>
      </c>
      <c r="H118" s="52">
        <v>259809</v>
      </c>
      <c r="I118" s="52" t="s">
        <v>90</v>
      </c>
      <c r="J118" s="52" t="s">
        <v>71</v>
      </c>
      <c r="K118" s="52">
        <v>0.16700000000000001</v>
      </c>
      <c r="L118" s="52">
        <v>1.7850000000000001E-2</v>
      </c>
      <c r="M118" s="52">
        <v>1</v>
      </c>
      <c r="N118" s="52"/>
      <c r="O118" s="52">
        <v>0</v>
      </c>
      <c r="P118" s="52">
        <v>0</v>
      </c>
      <c r="Q118" s="52">
        <v>21</v>
      </c>
      <c r="R118" s="52"/>
      <c r="S118" s="52">
        <v>0</v>
      </c>
      <c r="T118" s="52">
        <v>0</v>
      </c>
      <c r="U118" s="52">
        <v>310</v>
      </c>
      <c r="V118" s="52">
        <f t="shared" si="4"/>
        <v>774.47763855000005</v>
      </c>
      <c r="W118" s="52">
        <f t="shared" si="5"/>
        <v>774.47763855000005</v>
      </c>
      <c r="X118" s="52">
        <v>0</v>
      </c>
      <c r="Y118" s="52">
        <v>0</v>
      </c>
    </row>
    <row r="119" spans="1:25" x14ac:dyDescent="0.25">
      <c r="A119" s="52">
        <v>2009</v>
      </c>
      <c r="B119" s="52" t="s">
        <v>94</v>
      </c>
      <c r="C119" s="52" t="s">
        <v>109</v>
      </c>
      <c r="D119" s="52">
        <v>23101</v>
      </c>
      <c r="E119" s="52">
        <v>94108</v>
      </c>
      <c r="F119" s="52">
        <v>20</v>
      </c>
      <c r="G119" s="52" t="s">
        <v>95</v>
      </c>
      <c r="H119" s="52">
        <v>3696.741</v>
      </c>
      <c r="I119" s="52" t="s">
        <v>90</v>
      </c>
      <c r="J119" s="52" t="s">
        <v>71</v>
      </c>
      <c r="K119" s="52">
        <v>0.16700000000000001</v>
      </c>
      <c r="L119" s="52">
        <v>1.7850000000000001E-2</v>
      </c>
      <c r="M119" s="52">
        <v>1</v>
      </c>
      <c r="N119" s="52"/>
      <c r="O119" s="52">
        <v>0</v>
      </c>
      <c r="P119" s="52">
        <v>0</v>
      </c>
      <c r="Q119" s="52">
        <v>21</v>
      </c>
      <c r="R119" s="52"/>
      <c r="S119" s="52">
        <v>0</v>
      </c>
      <c r="T119" s="52">
        <v>0</v>
      </c>
      <c r="U119" s="52">
        <v>310</v>
      </c>
      <c r="V119" s="52">
        <f t="shared" si="4"/>
        <v>11.019800083950003</v>
      </c>
      <c r="W119" s="52">
        <f t="shared" si="5"/>
        <v>11.019800083950003</v>
      </c>
      <c r="X119" s="52">
        <v>0</v>
      </c>
      <c r="Y119" s="52">
        <v>0</v>
      </c>
    </row>
    <row r="120" spans="1:25" x14ac:dyDescent="0.25">
      <c r="A120" s="52">
        <v>2009</v>
      </c>
      <c r="B120" s="52" t="s">
        <v>94</v>
      </c>
      <c r="C120" s="52" t="s">
        <v>109</v>
      </c>
      <c r="D120" s="52">
        <v>23101</v>
      </c>
      <c r="E120" s="52">
        <v>94113</v>
      </c>
      <c r="F120" s="52">
        <v>20</v>
      </c>
      <c r="G120" s="52" t="s">
        <v>95</v>
      </c>
      <c r="H120" s="52">
        <v>5416214</v>
      </c>
      <c r="I120" s="52" t="s">
        <v>90</v>
      </c>
      <c r="J120" s="52" t="s">
        <v>71</v>
      </c>
      <c r="K120" s="52">
        <v>0.16700000000000001</v>
      </c>
      <c r="L120" s="52">
        <v>1.7850000000000001E-2</v>
      </c>
      <c r="M120" s="52">
        <v>1</v>
      </c>
      <c r="N120" s="52"/>
      <c r="O120" s="52">
        <v>0</v>
      </c>
      <c r="P120" s="52">
        <v>0</v>
      </c>
      <c r="Q120" s="52">
        <v>21</v>
      </c>
      <c r="R120" s="52"/>
      <c r="S120" s="52">
        <v>0</v>
      </c>
      <c r="T120" s="52">
        <v>0</v>
      </c>
      <c r="U120" s="52">
        <v>310</v>
      </c>
      <c r="V120" s="52">
        <f t="shared" si="4"/>
        <v>16145.463123300002</v>
      </c>
      <c r="W120" s="52">
        <f t="shared" si="5"/>
        <v>16145.463123300002</v>
      </c>
      <c r="X120" s="52">
        <v>0</v>
      </c>
      <c r="Y120" s="52">
        <v>0</v>
      </c>
    </row>
    <row r="121" spans="1:25" x14ac:dyDescent="0.25">
      <c r="A121" s="52">
        <v>2009</v>
      </c>
      <c r="B121" s="52" t="s">
        <v>94</v>
      </c>
      <c r="C121" s="52" t="s">
        <v>109</v>
      </c>
      <c r="D121" s="52">
        <v>23101</v>
      </c>
      <c r="E121" s="52">
        <v>94113</v>
      </c>
      <c r="F121" s="52">
        <v>20</v>
      </c>
      <c r="G121" s="52" t="s">
        <v>95</v>
      </c>
      <c r="H121" s="52">
        <v>37100000</v>
      </c>
      <c r="I121" s="52" t="s">
        <v>90</v>
      </c>
      <c r="J121" s="52" t="s">
        <v>71</v>
      </c>
      <c r="K121" s="52">
        <v>0.16700000000000001</v>
      </c>
      <c r="L121" s="52">
        <v>1.7850000000000001E-2</v>
      </c>
      <c r="M121" s="52">
        <v>1</v>
      </c>
      <c r="N121" s="52"/>
      <c r="O121" s="52">
        <v>0</v>
      </c>
      <c r="P121" s="52">
        <v>0</v>
      </c>
      <c r="Q121" s="52">
        <v>21</v>
      </c>
      <c r="R121" s="52"/>
      <c r="S121" s="52">
        <v>0</v>
      </c>
      <c r="T121" s="52">
        <v>0</v>
      </c>
      <c r="U121" s="52">
        <v>310</v>
      </c>
      <c r="V121" s="52">
        <f t="shared" si="4"/>
        <v>110593.24500000001</v>
      </c>
      <c r="W121" s="52">
        <f t="shared" si="5"/>
        <v>110593.24500000001</v>
      </c>
      <c r="X121" s="52">
        <v>0</v>
      </c>
      <c r="Y121" s="52">
        <v>0</v>
      </c>
    </row>
    <row r="122" spans="1:25" x14ac:dyDescent="0.25">
      <c r="A122" s="52">
        <v>2009</v>
      </c>
      <c r="B122" s="52" t="s">
        <v>94</v>
      </c>
      <c r="C122" s="52" t="s">
        <v>109</v>
      </c>
      <c r="D122" s="52">
        <v>23101</v>
      </c>
      <c r="E122" s="52">
        <v>94175</v>
      </c>
      <c r="F122" s="52">
        <v>27</v>
      </c>
      <c r="G122" s="52" t="s">
        <v>89</v>
      </c>
      <c r="H122" s="52">
        <v>169474</v>
      </c>
      <c r="I122" s="52" t="s">
        <v>90</v>
      </c>
      <c r="J122" s="52" t="s">
        <v>71</v>
      </c>
      <c r="K122" s="52">
        <v>0.16700000000000001</v>
      </c>
      <c r="L122" s="52">
        <v>1</v>
      </c>
      <c r="M122" s="52">
        <v>1</v>
      </c>
      <c r="N122" s="52"/>
      <c r="O122" s="52">
        <v>0</v>
      </c>
      <c r="P122" s="52">
        <v>0</v>
      </c>
      <c r="Q122" s="52">
        <v>21</v>
      </c>
      <c r="R122" s="52"/>
      <c r="S122" s="52">
        <v>0</v>
      </c>
      <c r="T122" s="52">
        <v>0</v>
      </c>
      <c r="U122" s="52">
        <v>310</v>
      </c>
      <c r="V122" s="52">
        <f t="shared" si="4"/>
        <v>28302.158000000003</v>
      </c>
      <c r="W122" s="52">
        <f t="shared" si="5"/>
        <v>28302.158000000003</v>
      </c>
      <c r="X122" s="52">
        <v>0</v>
      </c>
      <c r="Y122" s="52">
        <v>0</v>
      </c>
    </row>
    <row r="123" spans="1:25" x14ac:dyDescent="0.25">
      <c r="A123" s="52">
        <v>2009</v>
      </c>
      <c r="B123" s="52" t="s">
        <v>94</v>
      </c>
      <c r="C123" s="52" t="s">
        <v>109</v>
      </c>
      <c r="D123" s="52">
        <v>23101</v>
      </c>
      <c r="E123" s="52">
        <v>94178</v>
      </c>
      <c r="F123" s="52">
        <v>9</v>
      </c>
      <c r="G123" s="52" t="s">
        <v>93</v>
      </c>
      <c r="H123" s="52">
        <v>686112</v>
      </c>
      <c r="I123" s="52" t="s">
        <v>90</v>
      </c>
      <c r="J123" s="52" t="s">
        <v>71</v>
      </c>
      <c r="K123" s="52">
        <v>0.16700000000000001</v>
      </c>
      <c r="L123" s="52">
        <v>1</v>
      </c>
      <c r="M123" s="52">
        <v>1</v>
      </c>
      <c r="N123" s="52"/>
      <c r="O123" s="52">
        <v>0</v>
      </c>
      <c r="P123" s="52">
        <v>0</v>
      </c>
      <c r="Q123" s="52">
        <v>21</v>
      </c>
      <c r="R123" s="52"/>
      <c r="S123" s="52">
        <v>0</v>
      </c>
      <c r="T123" s="52">
        <v>0</v>
      </c>
      <c r="U123" s="52">
        <v>310</v>
      </c>
      <c r="V123" s="52">
        <f t="shared" si="4"/>
        <v>114.58070400000001</v>
      </c>
      <c r="W123" s="52">
        <f t="shared" si="5"/>
        <v>114.58070400000001</v>
      </c>
      <c r="X123" s="52">
        <v>0</v>
      </c>
      <c r="Y123" s="52">
        <v>0</v>
      </c>
    </row>
    <row r="124" spans="1:25" x14ac:dyDescent="0.25">
      <c r="A124" s="52">
        <v>2009</v>
      </c>
      <c r="B124" s="52" t="s">
        <v>94</v>
      </c>
      <c r="C124" s="52" t="s">
        <v>109</v>
      </c>
      <c r="D124" s="52">
        <v>23102</v>
      </c>
      <c r="E124" s="52">
        <v>94115</v>
      </c>
      <c r="F124" s="52">
        <v>9</v>
      </c>
      <c r="G124" s="52" t="s">
        <v>93</v>
      </c>
      <c r="H124" s="52">
        <v>2074717</v>
      </c>
      <c r="I124" s="52" t="s">
        <v>90</v>
      </c>
      <c r="J124" s="52" t="s">
        <v>71</v>
      </c>
      <c r="K124" s="52">
        <v>0.16700000000000001</v>
      </c>
      <c r="L124" s="52">
        <v>1</v>
      </c>
      <c r="M124" s="52">
        <v>1</v>
      </c>
      <c r="N124" s="52"/>
      <c r="O124" s="52">
        <v>0</v>
      </c>
      <c r="P124" s="52">
        <v>0</v>
      </c>
      <c r="Q124" s="52">
        <v>21</v>
      </c>
      <c r="R124" s="52"/>
      <c r="S124" s="52">
        <v>0</v>
      </c>
      <c r="T124" s="52">
        <v>0</v>
      </c>
      <c r="U124" s="52">
        <v>310</v>
      </c>
      <c r="V124" s="52">
        <f t="shared" si="4"/>
        <v>346.47773899999999</v>
      </c>
      <c r="W124" s="52">
        <f t="shared" si="5"/>
        <v>346.47773899999999</v>
      </c>
      <c r="X124" s="52">
        <v>0</v>
      </c>
      <c r="Y124" s="52">
        <v>0</v>
      </c>
    </row>
    <row r="125" spans="1:25" x14ac:dyDescent="0.25">
      <c r="A125" s="52">
        <v>2009</v>
      </c>
      <c r="B125" s="52" t="s">
        <v>94</v>
      </c>
      <c r="C125" s="52" t="s">
        <v>109</v>
      </c>
      <c r="D125" s="52">
        <v>23102</v>
      </c>
      <c r="E125" s="52">
        <v>94115</v>
      </c>
      <c r="F125" s="52">
        <v>9</v>
      </c>
      <c r="G125" s="52" t="s">
        <v>93</v>
      </c>
      <c r="H125" s="52">
        <v>2461044</v>
      </c>
      <c r="I125" s="52" t="s">
        <v>90</v>
      </c>
      <c r="J125" s="52" t="s">
        <v>71</v>
      </c>
      <c r="K125" s="52">
        <v>0.16700000000000001</v>
      </c>
      <c r="L125" s="52">
        <v>1</v>
      </c>
      <c r="M125" s="52">
        <v>1</v>
      </c>
      <c r="N125" s="52"/>
      <c r="O125" s="52">
        <v>0</v>
      </c>
      <c r="P125" s="52">
        <v>0</v>
      </c>
      <c r="Q125" s="52">
        <v>21</v>
      </c>
      <c r="R125" s="52"/>
      <c r="S125" s="52">
        <v>0</v>
      </c>
      <c r="T125" s="52">
        <v>0</v>
      </c>
      <c r="U125" s="52">
        <v>310</v>
      </c>
      <c r="V125" s="52">
        <f t="shared" si="4"/>
        <v>410.994348</v>
      </c>
      <c r="W125" s="52">
        <f t="shared" si="5"/>
        <v>410.994348</v>
      </c>
      <c r="X125" s="52">
        <v>0</v>
      </c>
      <c r="Y125" s="52">
        <v>0</v>
      </c>
    </row>
    <row r="126" spans="1:25" x14ac:dyDescent="0.25">
      <c r="A126" s="52">
        <v>2009</v>
      </c>
      <c r="B126" s="52" t="s">
        <v>94</v>
      </c>
      <c r="C126" s="52" t="s">
        <v>109</v>
      </c>
      <c r="D126" s="52">
        <v>23102</v>
      </c>
      <c r="E126" s="52">
        <v>94115</v>
      </c>
      <c r="F126" s="52">
        <v>9</v>
      </c>
      <c r="G126" s="52" t="s">
        <v>93</v>
      </c>
      <c r="H126" s="52">
        <v>1823250</v>
      </c>
      <c r="I126" s="52" t="s">
        <v>90</v>
      </c>
      <c r="J126" s="52" t="s">
        <v>71</v>
      </c>
      <c r="K126" s="52">
        <v>0.16700000000000001</v>
      </c>
      <c r="L126" s="52">
        <v>1</v>
      </c>
      <c r="M126" s="52">
        <v>1</v>
      </c>
      <c r="N126" s="52"/>
      <c r="O126" s="52">
        <v>0</v>
      </c>
      <c r="P126" s="52">
        <v>0</v>
      </c>
      <c r="Q126" s="52">
        <v>21</v>
      </c>
      <c r="R126" s="52"/>
      <c r="S126" s="52">
        <v>0</v>
      </c>
      <c r="T126" s="52">
        <v>0</v>
      </c>
      <c r="U126" s="52">
        <v>310</v>
      </c>
      <c r="V126" s="52">
        <f t="shared" si="4"/>
        <v>304.48275000000001</v>
      </c>
      <c r="W126" s="52">
        <f t="shared" si="5"/>
        <v>304.48275000000001</v>
      </c>
      <c r="X126" s="52">
        <v>0</v>
      </c>
      <c r="Y126" s="52">
        <v>0</v>
      </c>
    </row>
    <row r="127" spans="1:25" x14ac:dyDescent="0.25">
      <c r="A127" s="52">
        <v>2009</v>
      </c>
      <c r="B127" s="52" t="s">
        <v>94</v>
      </c>
      <c r="C127" s="52" t="s">
        <v>109</v>
      </c>
      <c r="D127" s="52">
        <v>23102</v>
      </c>
      <c r="E127" s="52">
        <v>94116</v>
      </c>
      <c r="F127" s="52">
        <v>27</v>
      </c>
      <c r="G127" s="52" t="s">
        <v>89</v>
      </c>
      <c r="H127" s="52">
        <v>12587</v>
      </c>
      <c r="I127" s="52" t="s">
        <v>90</v>
      </c>
      <c r="J127" s="52" t="s">
        <v>71</v>
      </c>
      <c r="K127" s="52">
        <v>0.16700000000000001</v>
      </c>
      <c r="L127" s="52">
        <v>1</v>
      </c>
      <c r="M127" s="52">
        <v>1</v>
      </c>
      <c r="N127" s="52"/>
      <c r="O127" s="52">
        <v>0</v>
      </c>
      <c r="P127" s="52">
        <v>0</v>
      </c>
      <c r="Q127" s="52">
        <v>21</v>
      </c>
      <c r="R127" s="52"/>
      <c r="S127" s="52">
        <v>0</v>
      </c>
      <c r="T127" s="52">
        <v>0</v>
      </c>
      <c r="U127" s="52">
        <v>310</v>
      </c>
      <c r="V127" s="52">
        <f t="shared" si="4"/>
        <v>2102.029</v>
      </c>
      <c r="W127" s="52">
        <f t="shared" si="5"/>
        <v>2102.029</v>
      </c>
      <c r="X127" s="52">
        <v>0</v>
      </c>
      <c r="Y127" s="52">
        <v>0</v>
      </c>
    </row>
    <row r="128" spans="1:25" x14ac:dyDescent="0.25">
      <c r="A128" s="52">
        <v>2009</v>
      </c>
      <c r="B128" s="52" t="s">
        <v>94</v>
      </c>
      <c r="C128" s="52" t="s">
        <v>109</v>
      </c>
      <c r="D128" s="52">
        <v>23102</v>
      </c>
      <c r="E128" s="52">
        <v>94128</v>
      </c>
      <c r="F128" s="52">
        <v>27</v>
      </c>
      <c r="G128" s="52" t="s">
        <v>89</v>
      </c>
      <c r="H128" s="52">
        <v>9197.2659999999996</v>
      </c>
      <c r="I128" s="52" t="s">
        <v>90</v>
      </c>
      <c r="J128" s="52" t="s">
        <v>71</v>
      </c>
      <c r="K128" s="52">
        <v>0.16700000000000001</v>
      </c>
      <c r="L128" s="52">
        <v>1</v>
      </c>
      <c r="M128" s="52">
        <v>1</v>
      </c>
      <c r="N128" s="52"/>
      <c r="O128" s="52">
        <v>0</v>
      </c>
      <c r="P128" s="52">
        <v>0</v>
      </c>
      <c r="Q128" s="52">
        <v>21</v>
      </c>
      <c r="R128" s="52"/>
      <c r="S128" s="52">
        <v>0</v>
      </c>
      <c r="T128" s="52">
        <v>0</v>
      </c>
      <c r="U128" s="52">
        <v>310</v>
      </c>
      <c r="V128" s="52">
        <f t="shared" si="4"/>
        <v>1535.9434220000001</v>
      </c>
      <c r="W128" s="52">
        <f t="shared" si="5"/>
        <v>1535.9434220000001</v>
      </c>
      <c r="X128" s="52">
        <v>0</v>
      </c>
      <c r="Y128" s="52">
        <v>0</v>
      </c>
    </row>
    <row r="129" spans="1:25" x14ac:dyDescent="0.25">
      <c r="A129" s="52">
        <v>2009</v>
      </c>
      <c r="B129" s="52" t="s">
        <v>94</v>
      </c>
      <c r="C129" s="52" t="s">
        <v>109</v>
      </c>
      <c r="D129" s="52">
        <v>23102</v>
      </c>
      <c r="E129" s="52">
        <v>94201</v>
      </c>
      <c r="F129" s="52">
        <v>9</v>
      </c>
      <c r="G129" s="52" t="s">
        <v>93</v>
      </c>
      <c r="H129" s="52">
        <v>11700000</v>
      </c>
      <c r="I129" s="52" t="s">
        <v>90</v>
      </c>
      <c r="J129" s="52" t="s">
        <v>71</v>
      </c>
      <c r="K129" s="52">
        <v>0.16700000000000001</v>
      </c>
      <c r="L129" s="52">
        <v>1</v>
      </c>
      <c r="M129" s="52">
        <v>1</v>
      </c>
      <c r="N129" s="52"/>
      <c r="O129" s="52">
        <v>0</v>
      </c>
      <c r="P129" s="52">
        <v>0</v>
      </c>
      <c r="Q129" s="52">
        <v>21</v>
      </c>
      <c r="R129" s="52"/>
      <c r="S129" s="52">
        <v>0</v>
      </c>
      <c r="T129" s="52">
        <v>0</v>
      </c>
      <c r="U129" s="52">
        <v>310</v>
      </c>
      <c r="V129" s="52">
        <f t="shared" si="4"/>
        <v>1953.9</v>
      </c>
      <c r="W129" s="52">
        <f t="shared" si="5"/>
        <v>1953.9</v>
      </c>
      <c r="X129" s="52">
        <v>0</v>
      </c>
      <c r="Y129" s="52">
        <v>0</v>
      </c>
    </row>
    <row r="130" spans="1:25" x14ac:dyDescent="0.25">
      <c r="A130" s="52">
        <v>2009</v>
      </c>
      <c r="B130" s="52" t="s">
        <v>94</v>
      </c>
      <c r="C130" s="52" t="s">
        <v>109</v>
      </c>
      <c r="D130" s="52">
        <v>23102</v>
      </c>
      <c r="E130" s="52">
        <v>94201</v>
      </c>
      <c r="F130" s="52">
        <v>9</v>
      </c>
      <c r="G130" s="52" t="s">
        <v>93</v>
      </c>
      <c r="H130" s="52">
        <v>46100000</v>
      </c>
      <c r="I130" s="52" t="s">
        <v>90</v>
      </c>
      <c r="J130" s="52" t="s">
        <v>71</v>
      </c>
      <c r="K130" s="52">
        <v>0.16700000000000001</v>
      </c>
      <c r="L130" s="52">
        <v>1</v>
      </c>
      <c r="M130" s="52">
        <v>1</v>
      </c>
      <c r="N130" s="52"/>
      <c r="O130" s="52">
        <v>0</v>
      </c>
      <c r="P130" s="52">
        <v>0</v>
      </c>
      <c r="Q130" s="52">
        <v>21</v>
      </c>
      <c r="R130" s="52"/>
      <c r="S130" s="52">
        <v>0</v>
      </c>
      <c r="T130" s="52">
        <v>0</v>
      </c>
      <c r="U130" s="52">
        <v>310</v>
      </c>
      <c r="V130" s="52">
        <f t="shared" si="4"/>
        <v>7698.7</v>
      </c>
      <c r="W130" s="52">
        <f t="shared" si="5"/>
        <v>7698.7</v>
      </c>
      <c r="X130" s="52">
        <v>0</v>
      </c>
      <c r="Y130" s="52">
        <v>0</v>
      </c>
    </row>
    <row r="131" spans="1:25" x14ac:dyDescent="0.25">
      <c r="A131" s="52">
        <v>2009</v>
      </c>
      <c r="B131" s="52" t="s">
        <v>94</v>
      </c>
      <c r="C131" s="52" t="s">
        <v>109</v>
      </c>
      <c r="D131" s="52">
        <v>23102</v>
      </c>
      <c r="E131" s="52">
        <v>94202</v>
      </c>
      <c r="F131" s="52">
        <v>9</v>
      </c>
      <c r="G131" s="52" t="s">
        <v>93</v>
      </c>
      <c r="H131" s="52">
        <v>13800000</v>
      </c>
      <c r="I131" s="52" t="s">
        <v>90</v>
      </c>
      <c r="J131" s="52" t="s">
        <v>71</v>
      </c>
      <c r="K131" s="52">
        <v>0.16700000000000001</v>
      </c>
      <c r="L131" s="52">
        <v>1</v>
      </c>
      <c r="M131" s="52">
        <v>1</v>
      </c>
      <c r="N131" s="52"/>
      <c r="O131" s="52">
        <v>0</v>
      </c>
      <c r="P131" s="52">
        <v>0</v>
      </c>
      <c r="Q131" s="52">
        <v>21</v>
      </c>
      <c r="R131" s="52"/>
      <c r="S131" s="52">
        <v>0</v>
      </c>
      <c r="T131" s="52">
        <v>0</v>
      </c>
      <c r="U131" s="52">
        <v>310</v>
      </c>
      <c r="V131" s="52">
        <f t="shared" ref="V131:V194" si="6">IF(F131=9,((H131*K131*L131*M131)+(H131*O131*P131*Q131)+(H131*S131*T131*U131))/1000, (H131*K131*L131*M131)+(H131*O131*P131*Q131)+(H131*S131*T131*U131))</f>
        <v>2304.6</v>
      </c>
      <c r="W131" s="52">
        <f t="shared" ref="W131:W194" si="7">(V131-((O131*H131*P131*Q131)+(S131*H131*T131*U131))/M131)</f>
        <v>2304.6</v>
      </c>
      <c r="X131" s="52">
        <v>0</v>
      </c>
      <c r="Y131" s="52">
        <v>0</v>
      </c>
    </row>
    <row r="132" spans="1:25" x14ac:dyDescent="0.25">
      <c r="A132" s="52">
        <v>2009</v>
      </c>
      <c r="B132" s="52" t="s">
        <v>94</v>
      </c>
      <c r="C132" s="52" t="s">
        <v>109</v>
      </c>
      <c r="D132" s="52">
        <v>23102</v>
      </c>
      <c r="E132" s="52">
        <v>94203</v>
      </c>
      <c r="F132" s="52">
        <v>9</v>
      </c>
      <c r="G132" s="52" t="s">
        <v>93</v>
      </c>
      <c r="H132" s="52">
        <v>794534</v>
      </c>
      <c r="I132" s="52" t="s">
        <v>90</v>
      </c>
      <c r="J132" s="52" t="s">
        <v>71</v>
      </c>
      <c r="K132" s="52">
        <v>0.16700000000000001</v>
      </c>
      <c r="L132" s="52">
        <v>1</v>
      </c>
      <c r="M132" s="52">
        <v>1</v>
      </c>
      <c r="N132" s="52"/>
      <c r="O132" s="52">
        <v>0</v>
      </c>
      <c r="P132" s="52">
        <v>0</v>
      </c>
      <c r="Q132" s="52">
        <v>21</v>
      </c>
      <c r="R132" s="52"/>
      <c r="S132" s="52">
        <v>0</v>
      </c>
      <c r="T132" s="52">
        <v>0</v>
      </c>
      <c r="U132" s="52">
        <v>310</v>
      </c>
      <c r="V132" s="52">
        <f t="shared" si="6"/>
        <v>132.68717800000002</v>
      </c>
      <c r="W132" s="52">
        <f t="shared" si="7"/>
        <v>132.68717800000002</v>
      </c>
      <c r="X132" s="52">
        <v>0</v>
      </c>
      <c r="Y132" s="52">
        <v>0</v>
      </c>
    </row>
    <row r="133" spans="1:25" x14ac:dyDescent="0.25">
      <c r="A133" s="52">
        <v>2009</v>
      </c>
      <c r="B133" s="52" t="s">
        <v>103</v>
      </c>
      <c r="C133" s="52" t="s">
        <v>180</v>
      </c>
      <c r="D133" s="52">
        <v>24101</v>
      </c>
      <c r="E133" s="52">
        <v>21132</v>
      </c>
      <c r="F133" s="52">
        <v>27</v>
      </c>
      <c r="G133" s="52" t="s">
        <v>89</v>
      </c>
      <c r="H133" s="52">
        <v>85943</v>
      </c>
      <c r="I133" s="52" t="s">
        <v>91</v>
      </c>
      <c r="J133" s="52" t="s">
        <v>71</v>
      </c>
      <c r="K133" s="52">
        <v>0.526586</v>
      </c>
      <c r="L133" s="52">
        <v>1</v>
      </c>
      <c r="M133" s="52">
        <v>1</v>
      </c>
      <c r="N133" s="52"/>
      <c r="O133" s="52">
        <v>0</v>
      </c>
      <c r="P133" s="52">
        <v>0</v>
      </c>
      <c r="Q133" s="52">
        <v>21</v>
      </c>
      <c r="R133" s="52"/>
      <c r="S133" s="52">
        <v>0</v>
      </c>
      <c r="T133" s="52">
        <v>0</v>
      </c>
      <c r="U133" s="52">
        <v>310</v>
      </c>
      <c r="V133" s="52">
        <f t="shared" si="6"/>
        <v>45256.380598000003</v>
      </c>
      <c r="W133" s="52">
        <f t="shared" si="7"/>
        <v>45256.380598000003</v>
      </c>
      <c r="X133" s="52">
        <v>0</v>
      </c>
      <c r="Y133" s="52">
        <v>0</v>
      </c>
    </row>
    <row r="134" spans="1:25" x14ac:dyDescent="0.25">
      <c r="A134" s="52">
        <v>2009</v>
      </c>
      <c r="B134" s="52" t="s">
        <v>103</v>
      </c>
      <c r="C134" s="52" t="s">
        <v>180</v>
      </c>
      <c r="D134" s="52">
        <v>24101</v>
      </c>
      <c r="E134" s="52">
        <v>21132</v>
      </c>
      <c r="F134" s="52">
        <v>27</v>
      </c>
      <c r="G134" s="52" t="s">
        <v>89</v>
      </c>
      <c r="H134" s="52">
        <v>8157</v>
      </c>
      <c r="I134" s="52" t="s">
        <v>91</v>
      </c>
      <c r="J134" s="52" t="s">
        <v>71</v>
      </c>
      <c r="K134" s="52">
        <v>0.526586</v>
      </c>
      <c r="L134" s="52">
        <v>1</v>
      </c>
      <c r="M134" s="52">
        <v>1</v>
      </c>
      <c r="N134" s="52"/>
      <c r="O134" s="52">
        <v>0</v>
      </c>
      <c r="P134" s="52">
        <v>0</v>
      </c>
      <c r="Q134" s="52">
        <v>21</v>
      </c>
      <c r="R134" s="52"/>
      <c r="S134" s="52">
        <v>0</v>
      </c>
      <c r="T134" s="52">
        <v>0</v>
      </c>
      <c r="U134" s="52">
        <v>310</v>
      </c>
      <c r="V134" s="52">
        <f t="shared" si="6"/>
        <v>4295.3620019999998</v>
      </c>
      <c r="W134" s="52">
        <f t="shared" si="7"/>
        <v>4295.3620019999998</v>
      </c>
      <c r="X134" s="52">
        <v>0</v>
      </c>
      <c r="Y134" s="52">
        <v>0</v>
      </c>
    </row>
    <row r="135" spans="1:25" x14ac:dyDescent="0.25">
      <c r="A135" s="52">
        <v>2009</v>
      </c>
      <c r="B135" s="52" t="s">
        <v>103</v>
      </c>
      <c r="C135" s="52" t="s">
        <v>180</v>
      </c>
      <c r="D135" s="52">
        <v>24101</v>
      </c>
      <c r="E135" s="52">
        <v>21132</v>
      </c>
      <c r="F135" s="52">
        <v>27</v>
      </c>
      <c r="G135" s="52" t="s">
        <v>89</v>
      </c>
      <c r="H135" s="52">
        <v>7717.5</v>
      </c>
      <c r="I135" s="52" t="s">
        <v>91</v>
      </c>
      <c r="J135" s="52" t="s">
        <v>71</v>
      </c>
      <c r="K135" s="52">
        <v>0.526586</v>
      </c>
      <c r="L135" s="52">
        <v>1</v>
      </c>
      <c r="M135" s="52">
        <v>1</v>
      </c>
      <c r="N135" s="52"/>
      <c r="O135" s="52">
        <v>0</v>
      </c>
      <c r="P135" s="52">
        <v>0</v>
      </c>
      <c r="Q135" s="52">
        <v>21</v>
      </c>
      <c r="R135" s="52"/>
      <c r="S135" s="52">
        <v>0</v>
      </c>
      <c r="T135" s="52">
        <v>0</v>
      </c>
      <c r="U135" s="52">
        <v>310</v>
      </c>
      <c r="V135" s="52">
        <f t="shared" si="6"/>
        <v>4063.927455</v>
      </c>
      <c r="W135" s="52">
        <f t="shared" si="7"/>
        <v>4063.927455</v>
      </c>
      <c r="X135" s="52">
        <v>0</v>
      </c>
      <c r="Y135" s="52">
        <v>0</v>
      </c>
    </row>
    <row r="136" spans="1:25" x14ac:dyDescent="0.25">
      <c r="A136" s="52">
        <v>2009</v>
      </c>
      <c r="B136" s="52" t="s">
        <v>103</v>
      </c>
      <c r="C136" s="52" t="s">
        <v>180</v>
      </c>
      <c r="D136" s="52">
        <v>24101</v>
      </c>
      <c r="E136" s="52">
        <v>21132</v>
      </c>
      <c r="F136" s="52">
        <v>27</v>
      </c>
      <c r="G136" s="52" t="s">
        <v>89</v>
      </c>
      <c r="H136" s="52">
        <v>12711</v>
      </c>
      <c r="I136" s="52" t="s">
        <v>91</v>
      </c>
      <c r="J136" s="52" t="s">
        <v>71</v>
      </c>
      <c r="K136" s="52">
        <v>0.526586</v>
      </c>
      <c r="L136" s="52">
        <v>1</v>
      </c>
      <c r="M136" s="52">
        <v>1</v>
      </c>
      <c r="N136" s="52"/>
      <c r="O136" s="52">
        <v>0</v>
      </c>
      <c r="P136" s="52">
        <v>0</v>
      </c>
      <c r="Q136" s="52">
        <v>21</v>
      </c>
      <c r="R136" s="52"/>
      <c r="S136" s="52">
        <v>0</v>
      </c>
      <c r="T136" s="52">
        <v>0</v>
      </c>
      <c r="U136" s="52">
        <v>310</v>
      </c>
      <c r="V136" s="52">
        <f t="shared" si="6"/>
        <v>6693.4346459999997</v>
      </c>
      <c r="W136" s="52">
        <f t="shared" si="7"/>
        <v>6693.4346459999997</v>
      </c>
      <c r="X136" s="52">
        <v>0</v>
      </c>
      <c r="Y136" s="52">
        <v>0</v>
      </c>
    </row>
    <row r="137" spans="1:25" x14ac:dyDescent="0.25">
      <c r="A137" s="52">
        <v>2009</v>
      </c>
      <c r="B137" s="52" t="s">
        <v>103</v>
      </c>
      <c r="C137" s="52" t="s">
        <v>180</v>
      </c>
      <c r="D137" s="52">
        <v>24101</v>
      </c>
      <c r="E137" s="52">
        <v>21132</v>
      </c>
      <c r="F137" s="52">
        <v>27</v>
      </c>
      <c r="G137" s="52" t="s">
        <v>89</v>
      </c>
      <c r="H137" s="52">
        <v>53804</v>
      </c>
      <c r="I137" s="52" t="s">
        <v>91</v>
      </c>
      <c r="J137" s="52" t="s">
        <v>71</v>
      </c>
      <c r="K137" s="52">
        <v>0.526586</v>
      </c>
      <c r="L137" s="52">
        <v>1</v>
      </c>
      <c r="M137" s="52">
        <v>1</v>
      </c>
      <c r="N137" s="52"/>
      <c r="O137" s="52">
        <v>0</v>
      </c>
      <c r="P137" s="52">
        <v>0</v>
      </c>
      <c r="Q137" s="52">
        <v>21</v>
      </c>
      <c r="R137" s="52"/>
      <c r="S137" s="52">
        <v>0</v>
      </c>
      <c r="T137" s="52">
        <v>0</v>
      </c>
      <c r="U137" s="52">
        <v>310</v>
      </c>
      <c r="V137" s="52">
        <f t="shared" si="6"/>
        <v>28332.433143999999</v>
      </c>
      <c r="W137" s="52">
        <f t="shared" si="7"/>
        <v>28332.433143999999</v>
      </c>
      <c r="X137" s="52">
        <v>0</v>
      </c>
      <c r="Y137" s="52">
        <v>0</v>
      </c>
    </row>
    <row r="138" spans="1:25" x14ac:dyDescent="0.25">
      <c r="A138" s="52">
        <v>2009</v>
      </c>
      <c r="B138" s="52" t="s">
        <v>103</v>
      </c>
      <c r="C138" s="52" t="s">
        <v>180</v>
      </c>
      <c r="D138" s="52">
        <v>24101</v>
      </c>
      <c r="E138" s="52">
        <v>21132</v>
      </c>
      <c r="F138" s="52">
        <v>27</v>
      </c>
      <c r="G138" s="52" t="s">
        <v>89</v>
      </c>
      <c r="H138" s="52">
        <v>8353</v>
      </c>
      <c r="I138" s="52" t="s">
        <v>91</v>
      </c>
      <c r="J138" s="52" t="s">
        <v>71</v>
      </c>
      <c r="K138" s="52">
        <v>0.526586</v>
      </c>
      <c r="L138" s="52">
        <v>1</v>
      </c>
      <c r="M138" s="52">
        <v>1</v>
      </c>
      <c r="N138" s="52"/>
      <c r="O138" s="52">
        <v>0</v>
      </c>
      <c r="P138" s="52">
        <v>0</v>
      </c>
      <c r="Q138" s="52">
        <v>21</v>
      </c>
      <c r="R138" s="52"/>
      <c r="S138" s="52">
        <v>0</v>
      </c>
      <c r="T138" s="52">
        <v>0</v>
      </c>
      <c r="U138" s="52">
        <v>310</v>
      </c>
      <c r="V138" s="52">
        <f t="shared" si="6"/>
        <v>4398.5728579999995</v>
      </c>
      <c r="W138" s="52">
        <f t="shared" si="7"/>
        <v>4398.5728579999995</v>
      </c>
      <c r="X138" s="52">
        <v>0</v>
      </c>
      <c r="Y138" s="52">
        <v>0</v>
      </c>
    </row>
    <row r="139" spans="1:25" x14ac:dyDescent="0.25">
      <c r="A139" s="52">
        <v>2009</v>
      </c>
      <c r="B139" s="52" t="s">
        <v>103</v>
      </c>
      <c r="C139" s="52" t="s">
        <v>180</v>
      </c>
      <c r="D139" s="52">
        <v>24101</v>
      </c>
      <c r="E139" s="52">
        <v>21132</v>
      </c>
      <c r="F139" s="52">
        <v>27</v>
      </c>
      <c r="G139" s="52" t="s">
        <v>89</v>
      </c>
      <c r="H139" s="52">
        <v>6330</v>
      </c>
      <c r="I139" s="52" t="s">
        <v>91</v>
      </c>
      <c r="J139" s="52" t="s">
        <v>71</v>
      </c>
      <c r="K139" s="52">
        <v>0.526586</v>
      </c>
      <c r="L139" s="52">
        <v>1</v>
      </c>
      <c r="M139" s="52">
        <v>1</v>
      </c>
      <c r="N139" s="52"/>
      <c r="O139" s="52">
        <v>0</v>
      </c>
      <c r="P139" s="52">
        <v>0</v>
      </c>
      <c r="Q139" s="52">
        <v>21</v>
      </c>
      <c r="R139" s="52"/>
      <c r="S139" s="52">
        <v>0</v>
      </c>
      <c r="T139" s="52">
        <v>0</v>
      </c>
      <c r="U139" s="52">
        <v>310</v>
      </c>
      <c r="V139" s="52">
        <f t="shared" si="6"/>
        <v>3333.2893800000002</v>
      </c>
      <c r="W139" s="52">
        <f t="shared" si="7"/>
        <v>3333.2893800000002</v>
      </c>
      <c r="X139" s="52">
        <v>0</v>
      </c>
      <c r="Y139" s="52">
        <v>0</v>
      </c>
    </row>
    <row r="140" spans="1:25" x14ac:dyDescent="0.25">
      <c r="A140" s="52">
        <v>2009</v>
      </c>
      <c r="B140" s="52" t="s">
        <v>103</v>
      </c>
      <c r="C140" s="52" t="s">
        <v>180</v>
      </c>
      <c r="D140" s="52">
        <v>24101</v>
      </c>
      <c r="E140" s="52">
        <v>21132</v>
      </c>
      <c r="F140" s="52">
        <v>27</v>
      </c>
      <c r="G140" s="52" t="s">
        <v>89</v>
      </c>
      <c r="H140" s="52">
        <v>1944</v>
      </c>
      <c r="I140" s="52" t="s">
        <v>91</v>
      </c>
      <c r="J140" s="52" t="s">
        <v>71</v>
      </c>
      <c r="K140" s="52">
        <v>0.526586</v>
      </c>
      <c r="L140" s="52">
        <v>1</v>
      </c>
      <c r="M140" s="52">
        <v>1</v>
      </c>
      <c r="N140" s="52"/>
      <c r="O140" s="52">
        <v>0</v>
      </c>
      <c r="P140" s="52">
        <v>0</v>
      </c>
      <c r="Q140" s="52">
        <v>21</v>
      </c>
      <c r="R140" s="52"/>
      <c r="S140" s="52">
        <v>0</v>
      </c>
      <c r="T140" s="52">
        <v>0</v>
      </c>
      <c r="U140" s="52">
        <v>310</v>
      </c>
      <c r="V140" s="52">
        <f t="shared" si="6"/>
        <v>1023.683184</v>
      </c>
      <c r="W140" s="52">
        <f t="shared" si="7"/>
        <v>1023.683184</v>
      </c>
      <c r="X140" s="52">
        <v>0</v>
      </c>
      <c r="Y140" s="52">
        <v>0</v>
      </c>
    </row>
    <row r="141" spans="1:25" x14ac:dyDescent="0.25">
      <c r="A141" s="52">
        <v>2009</v>
      </c>
      <c r="B141" s="52" t="s">
        <v>103</v>
      </c>
      <c r="C141" s="52" t="s">
        <v>180</v>
      </c>
      <c r="D141" s="52">
        <v>24101</v>
      </c>
      <c r="E141" s="52">
        <v>21132</v>
      </c>
      <c r="F141" s="52">
        <v>27</v>
      </c>
      <c r="G141" s="52" t="s">
        <v>89</v>
      </c>
      <c r="H141" s="52">
        <v>25698</v>
      </c>
      <c r="I141" s="52" t="s">
        <v>91</v>
      </c>
      <c r="J141" s="52" t="s">
        <v>71</v>
      </c>
      <c r="K141" s="52">
        <v>0.526586</v>
      </c>
      <c r="L141" s="52">
        <v>1</v>
      </c>
      <c r="M141" s="52">
        <v>1</v>
      </c>
      <c r="N141" s="52"/>
      <c r="O141" s="52">
        <v>0</v>
      </c>
      <c r="P141" s="52">
        <v>0</v>
      </c>
      <c r="Q141" s="52">
        <v>21</v>
      </c>
      <c r="R141" s="52"/>
      <c r="S141" s="52">
        <v>0</v>
      </c>
      <c r="T141" s="52">
        <v>0</v>
      </c>
      <c r="U141" s="52">
        <v>310</v>
      </c>
      <c r="V141" s="52">
        <f t="shared" si="6"/>
        <v>13532.207028000001</v>
      </c>
      <c r="W141" s="52">
        <f t="shared" si="7"/>
        <v>13532.207028000001</v>
      </c>
      <c r="X141" s="52">
        <v>0</v>
      </c>
      <c r="Y141" s="52">
        <v>0</v>
      </c>
    </row>
    <row r="142" spans="1:25" x14ac:dyDescent="0.25">
      <c r="A142" s="52">
        <v>2009</v>
      </c>
      <c r="B142" s="52" t="s">
        <v>103</v>
      </c>
      <c r="C142" s="52" t="s">
        <v>180</v>
      </c>
      <c r="D142" s="52">
        <v>24101</v>
      </c>
      <c r="E142" s="52">
        <v>21132</v>
      </c>
      <c r="F142" s="52">
        <v>27</v>
      </c>
      <c r="G142" s="52" t="s">
        <v>89</v>
      </c>
      <c r="H142" s="52">
        <v>14403</v>
      </c>
      <c r="I142" s="52" t="s">
        <v>91</v>
      </c>
      <c r="J142" s="52" t="s">
        <v>71</v>
      </c>
      <c r="K142" s="52">
        <v>0.526586</v>
      </c>
      <c r="L142" s="52">
        <v>1</v>
      </c>
      <c r="M142" s="52">
        <v>1</v>
      </c>
      <c r="N142" s="52"/>
      <c r="O142" s="52">
        <v>0</v>
      </c>
      <c r="P142" s="52">
        <v>0</v>
      </c>
      <c r="Q142" s="52">
        <v>21</v>
      </c>
      <c r="R142" s="52"/>
      <c r="S142" s="52">
        <v>0</v>
      </c>
      <c r="T142" s="52">
        <v>0</v>
      </c>
      <c r="U142" s="52">
        <v>310</v>
      </c>
      <c r="V142" s="52">
        <f t="shared" si="6"/>
        <v>7584.4181580000004</v>
      </c>
      <c r="W142" s="52">
        <f t="shared" si="7"/>
        <v>7584.4181580000004</v>
      </c>
      <c r="X142" s="52">
        <v>0</v>
      </c>
      <c r="Y142" s="52">
        <v>0</v>
      </c>
    </row>
    <row r="143" spans="1:25" x14ac:dyDescent="0.25">
      <c r="A143" s="52">
        <v>2009</v>
      </c>
      <c r="B143" s="52" t="s">
        <v>103</v>
      </c>
      <c r="C143" s="52" t="s">
        <v>180</v>
      </c>
      <c r="D143" s="52">
        <v>24101</v>
      </c>
      <c r="E143" s="52">
        <v>21132</v>
      </c>
      <c r="F143" s="52">
        <v>27</v>
      </c>
      <c r="G143" s="52" t="s">
        <v>89</v>
      </c>
      <c r="H143" s="52">
        <v>13274</v>
      </c>
      <c r="I143" s="52" t="s">
        <v>91</v>
      </c>
      <c r="J143" s="52" t="s">
        <v>71</v>
      </c>
      <c r="K143" s="52">
        <v>0.526586</v>
      </c>
      <c r="L143" s="52">
        <v>1</v>
      </c>
      <c r="M143" s="52">
        <v>1</v>
      </c>
      <c r="N143" s="52"/>
      <c r="O143" s="52">
        <v>0</v>
      </c>
      <c r="P143" s="52">
        <v>0</v>
      </c>
      <c r="Q143" s="52">
        <v>21</v>
      </c>
      <c r="R143" s="52"/>
      <c r="S143" s="52">
        <v>0</v>
      </c>
      <c r="T143" s="52">
        <v>0</v>
      </c>
      <c r="U143" s="52">
        <v>310</v>
      </c>
      <c r="V143" s="52">
        <f t="shared" si="6"/>
        <v>6989.902564</v>
      </c>
      <c r="W143" s="52">
        <f t="shared" si="7"/>
        <v>6989.902564</v>
      </c>
      <c r="X143" s="52">
        <v>0</v>
      </c>
      <c r="Y143" s="52">
        <v>0</v>
      </c>
    </row>
    <row r="144" spans="1:25" x14ac:dyDescent="0.25">
      <c r="A144" s="52">
        <v>2009</v>
      </c>
      <c r="B144" s="52" t="s">
        <v>103</v>
      </c>
      <c r="C144" s="52" t="s">
        <v>180</v>
      </c>
      <c r="D144" s="52">
        <v>24101</v>
      </c>
      <c r="E144" s="52">
        <v>21132</v>
      </c>
      <c r="F144" s="52">
        <v>27</v>
      </c>
      <c r="G144" s="52" t="s">
        <v>89</v>
      </c>
      <c r="H144" s="52">
        <v>24450</v>
      </c>
      <c r="I144" s="52" t="s">
        <v>91</v>
      </c>
      <c r="J144" s="52" t="s">
        <v>71</v>
      </c>
      <c r="K144" s="52">
        <v>0.526586</v>
      </c>
      <c r="L144" s="52">
        <v>1</v>
      </c>
      <c r="M144" s="52">
        <v>1</v>
      </c>
      <c r="N144" s="52"/>
      <c r="O144" s="52">
        <v>0</v>
      </c>
      <c r="P144" s="52">
        <v>0</v>
      </c>
      <c r="Q144" s="52">
        <v>21</v>
      </c>
      <c r="R144" s="52"/>
      <c r="S144" s="52">
        <v>0</v>
      </c>
      <c r="T144" s="52">
        <v>0</v>
      </c>
      <c r="U144" s="52">
        <v>310</v>
      </c>
      <c r="V144" s="52">
        <f t="shared" si="6"/>
        <v>12875.027700000001</v>
      </c>
      <c r="W144" s="52">
        <f t="shared" si="7"/>
        <v>12875.027700000001</v>
      </c>
      <c r="X144" s="52">
        <v>0</v>
      </c>
      <c r="Y144" s="52">
        <v>0</v>
      </c>
    </row>
    <row r="145" spans="1:25" x14ac:dyDescent="0.25">
      <c r="A145" s="52">
        <v>2009</v>
      </c>
      <c r="B145" s="52" t="s">
        <v>103</v>
      </c>
      <c r="C145" s="52" t="s">
        <v>180</v>
      </c>
      <c r="D145" s="52">
        <v>24101</v>
      </c>
      <c r="E145" s="52">
        <v>21132</v>
      </c>
      <c r="F145" s="52">
        <v>27</v>
      </c>
      <c r="G145" s="52" t="s">
        <v>89</v>
      </c>
      <c r="H145" s="52">
        <v>16648</v>
      </c>
      <c r="I145" s="52" t="s">
        <v>91</v>
      </c>
      <c r="J145" s="52" t="s">
        <v>71</v>
      </c>
      <c r="K145" s="52">
        <v>0.526586</v>
      </c>
      <c r="L145" s="52">
        <v>1</v>
      </c>
      <c r="M145" s="52">
        <v>1</v>
      </c>
      <c r="N145" s="52"/>
      <c r="O145" s="52">
        <v>0</v>
      </c>
      <c r="P145" s="52">
        <v>0</v>
      </c>
      <c r="Q145" s="52">
        <v>21</v>
      </c>
      <c r="R145" s="52"/>
      <c r="S145" s="52">
        <v>0</v>
      </c>
      <c r="T145" s="52">
        <v>0</v>
      </c>
      <c r="U145" s="52">
        <v>310</v>
      </c>
      <c r="V145" s="52">
        <f t="shared" si="6"/>
        <v>8766.603728</v>
      </c>
      <c r="W145" s="52">
        <f t="shared" si="7"/>
        <v>8766.603728</v>
      </c>
      <c r="X145" s="52">
        <v>0</v>
      </c>
      <c r="Y145" s="52">
        <v>0</v>
      </c>
    </row>
    <row r="146" spans="1:25" x14ac:dyDescent="0.25">
      <c r="A146" s="52">
        <v>2009</v>
      </c>
      <c r="B146" s="52" t="s">
        <v>103</v>
      </c>
      <c r="C146" s="52" t="s">
        <v>180</v>
      </c>
      <c r="D146" s="52">
        <v>24101</v>
      </c>
      <c r="E146" s="52">
        <v>21133</v>
      </c>
      <c r="F146" s="52">
        <v>27</v>
      </c>
      <c r="G146" s="52" t="s">
        <v>89</v>
      </c>
      <c r="H146" s="52">
        <v>18723</v>
      </c>
      <c r="I146" s="52" t="s">
        <v>91</v>
      </c>
      <c r="J146" s="52" t="s">
        <v>71</v>
      </c>
      <c r="K146" s="52">
        <v>0.526586</v>
      </c>
      <c r="L146" s="52">
        <v>1</v>
      </c>
      <c r="M146" s="52">
        <v>1</v>
      </c>
      <c r="N146" s="52"/>
      <c r="O146" s="52">
        <v>0</v>
      </c>
      <c r="P146" s="52">
        <v>0</v>
      </c>
      <c r="Q146" s="52">
        <v>21</v>
      </c>
      <c r="R146" s="52"/>
      <c r="S146" s="52">
        <v>0</v>
      </c>
      <c r="T146" s="52">
        <v>0</v>
      </c>
      <c r="U146" s="52">
        <v>310</v>
      </c>
      <c r="V146" s="52">
        <f t="shared" si="6"/>
        <v>9859.2696780000006</v>
      </c>
      <c r="W146" s="52">
        <f t="shared" si="7"/>
        <v>9859.2696780000006</v>
      </c>
      <c r="X146" s="52">
        <v>0</v>
      </c>
      <c r="Y146" s="52">
        <v>0</v>
      </c>
    </row>
    <row r="147" spans="1:25" x14ac:dyDescent="0.25">
      <c r="A147" s="52">
        <v>2009</v>
      </c>
      <c r="B147" s="52" t="s">
        <v>103</v>
      </c>
      <c r="C147" s="52" t="s">
        <v>180</v>
      </c>
      <c r="D147" s="52">
        <v>24101</v>
      </c>
      <c r="E147" s="52">
        <v>21133</v>
      </c>
      <c r="F147" s="52">
        <v>27</v>
      </c>
      <c r="G147" s="52" t="s">
        <v>89</v>
      </c>
      <c r="H147" s="52">
        <v>2626</v>
      </c>
      <c r="I147" s="52" t="s">
        <v>91</v>
      </c>
      <c r="J147" s="52" t="s">
        <v>71</v>
      </c>
      <c r="K147" s="52">
        <v>0.526586</v>
      </c>
      <c r="L147" s="52">
        <v>1</v>
      </c>
      <c r="M147" s="52">
        <v>1</v>
      </c>
      <c r="N147" s="52"/>
      <c r="O147" s="52">
        <v>0</v>
      </c>
      <c r="P147" s="52">
        <v>0</v>
      </c>
      <c r="Q147" s="52">
        <v>21</v>
      </c>
      <c r="R147" s="52"/>
      <c r="S147" s="52">
        <v>0</v>
      </c>
      <c r="T147" s="52">
        <v>0</v>
      </c>
      <c r="U147" s="52">
        <v>310</v>
      </c>
      <c r="V147" s="52">
        <f t="shared" si="6"/>
        <v>1382.814836</v>
      </c>
      <c r="W147" s="52">
        <f t="shared" si="7"/>
        <v>1382.814836</v>
      </c>
      <c r="X147" s="52">
        <v>0</v>
      </c>
      <c r="Y147" s="52">
        <v>0</v>
      </c>
    </row>
    <row r="148" spans="1:25" x14ac:dyDescent="0.25">
      <c r="A148" s="52">
        <v>2009</v>
      </c>
      <c r="B148" s="52" t="s">
        <v>103</v>
      </c>
      <c r="C148" s="52" t="s">
        <v>180</v>
      </c>
      <c r="D148" s="52">
        <v>24101</v>
      </c>
      <c r="E148" s="52">
        <v>21133</v>
      </c>
      <c r="F148" s="52">
        <v>27</v>
      </c>
      <c r="G148" s="52" t="s">
        <v>89</v>
      </c>
      <c r="H148" s="52">
        <v>11469</v>
      </c>
      <c r="I148" s="52" t="s">
        <v>91</v>
      </c>
      <c r="J148" s="52" t="s">
        <v>71</v>
      </c>
      <c r="K148" s="52">
        <v>0.526586</v>
      </c>
      <c r="L148" s="52">
        <v>1</v>
      </c>
      <c r="M148" s="52">
        <v>1</v>
      </c>
      <c r="N148" s="52"/>
      <c r="O148" s="52">
        <v>0</v>
      </c>
      <c r="P148" s="52">
        <v>0</v>
      </c>
      <c r="Q148" s="52">
        <v>21</v>
      </c>
      <c r="R148" s="52"/>
      <c r="S148" s="52">
        <v>0</v>
      </c>
      <c r="T148" s="52">
        <v>0</v>
      </c>
      <c r="U148" s="52">
        <v>310</v>
      </c>
      <c r="V148" s="52">
        <f t="shared" si="6"/>
        <v>6039.4148340000002</v>
      </c>
      <c r="W148" s="52">
        <f t="shared" si="7"/>
        <v>6039.4148340000002</v>
      </c>
      <c r="X148" s="52">
        <v>0</v>
      </c>
      <c r="Y148" s="52">
        <v>0</v>
      </c>
    </row>
    <row r="149" spans="1:25" x14ac:dyDescent="0.25">
      <c r="A149" s="52">
        <v>2009</v>
      </c>
      <c r="B149" s="52" t="s">
        <v>103</v>
      </c>
      <c r="C149" s="52" t="s">
        <v>180</v>
      </c>
      <c r="D149" s="52">
        <v>24101</v>
      </c>
      <c r="E149" s="52">
        <v>21133</v>
      </c>
      <c r="F149" s="52">
        <v>27</v>
      </c>
      <c r="G149" s="52" t="s">
        <v>89</v>
      </c>
      <c r="H149" s="52">
        <v>20398</v>
      </c>
      <c r="I149" s="52" t="s">
        <v>91</v>
      </c>
      <c r="J149" s="52" t="s">
        <v>71</v>
      </c>
      <c r="K149" s="52">
        <v>0.526586</v>
      </c>
      <c r="L149" s="52">
        <v>1</v>
      </c>
      <c r="M149" s="52">
        <v>1</v>
      </c>
      <c r="N149" s="52"/>
      <c r="O149" s="52">
        <v>0</v>
      </c>
      <c r="P149" s="52">
        <v>0</v>
      </c>
      <c r="Q149" s="52">
        <v>21</v>
      </c>
      <c r="R149" s="52"/>
      <c r="S149" s="52">
        <v>0</v>
      </c>
      <c r="T149" s="52">
        <v>0</v>
      </c>
      <c r="U149" s="52">
        <v>310</v>
      </c>
      <c r="V149" s="52">
        <f t="shared" si="6"/>
        <v>10741.301228</v>
      </c>
      <c r="W149" s="52">
        <f t="shared" si="7"/>
        <v>10741.301228</v>
      </c>
      <c r="X149" s="52">
        <v>0</v>
      </c>
      <c r="Y149" s="52">
        <v>0</v>
      </c>
    </row>
    <row r="150" spans="1:25" x14ac:dyDescent="0.25">
      <c r="A150" s="52">
        <v>2009</v>
      </c>
      <c r="B150" s="52" t="s">
        <v>103</v>
      </c>
      <c r="C150" s="52" t="s">
        <v>180</v>
      </c>
      <c r="D150" s="52">
        <v>24101</v>
      </c>
      <c r="E150" s="52">
        <v>21133</v>
      </c>
      <c r="F150" s="52">
        <v>27</v>
      </c>
      <c r="G150" s="52" t="s">
        <v>89</v>
      </c>
      <c r="H150" s="52">
        <v>1050798</v>
      </c>
      <c r="I150" s="52" t="s">
        <v>91</v>
      </c>
      <c r="J150" s="52" t="s">
        <v>71</v>
      </c>
      <c r="K150" s="52">
        <v>0.526586</v>
      </c>
      <c r="L150" s="52">
        <v>1</v>
      </c>
      <c r="M150" s="52">
        <v>1</v>
      </c>
      <c r="N150" s="52"/>
      <c r="O150" s="52">
        <v>0</v>
      </c>
      <c r="P150" s="52">
        <v>0</v>
      </c>
      <c r="Q150" s="52">
        <v>21</v>
      </c>
      <c r="R150" s="52"/>
      <c r="S150" s="52">
        <v>0</v>
      </c>
      <c r="T150" s="52">
        <v>0</v>
      </c>
      <c r="U150" s="52">
        <v>310</v>
      </c>
      <c r="V150" s="52">
        <f t="shared" si="6"/>
        <v>553335.51562800002</v>
      </c>
      <c r="W150" s="52">
        <f t="shared" si="7"/>
        <v>553335.51562800002</v>
      </c>
      <c r="X150" s="52">
        <v>0</v>
      </c>
      <c r="Y150" s="52">
        <v>0</v>
      </c>
    </row>
    <row r="151" spans="1:25" x14ac:dyDescent="0.25">
      <c r="A151" s="52">
        <v>2009</v>
      </c>
      <c r="B151" s="52" t="s">
        <v>103</v>
      </c>
      <c r="C151" s="52" t="s">
        <v>180</v>
      </c>
      <c r="D151" s="52">
        <v>24101</v>
      </c>
      <c r="E151" s="52">
        <v>21133</v>
      </c>
      <c r="F151" s="52">
        <v>27</v>
      </c>
      <c r="G151" s="52" t="s">
        <v>89</v>
      </c>
      <c r="H151" s="52">
        <v>2814</v>
      </c>
      <c r="I151" s="52" t="s">
        <v>91</v>
      </c>
      <c r="J151" s="52" t="s">
        <v>71</v>
      </c>
      <c r="K151" s="52">
        <v>0.526586</v>
      </c>
      <c r="L151" s="52">
        <v>1</v>
      </c>
      <c r="M151" s="52">
        <v>1</v>
      </c>
      <c r="N151" s="52"/>
      <c r="O151" s="52">
        <v>0</v>
      </c>
      <c r="P151" s="52">
        <v>0</v>
      </c>
      <c r="Q151" s="52">
        <v>21</v>
      </c>
      <c r="R151" s="52"/>
      <c r="S151" s="52">
        <v>0</v>
      </c>
      <c r="T151" s="52">
        <v>0</v>
      </c>
      <c r="U151" s="52">
        <v>310</v>
      </c>
      <c r="V151" s="52">
        <f t="shared" si="6"/>
        <v>1481.8130040000001</v>
      </c>
      <c r="W151" s="52">
        <f t="shared" si="7"/>
        <v>1481.8130040000001</v>
      </c>
      <c r="X151" s="52">
        <v>0</v>
      </c>
      <c r="Y151" s="52">
        <v>0</v>
      </c>
    </row>
    <row r="152" spans="1:25" x14ac:dyDescent="0.25">
      <c r="A152" s="52">
        <v>2009</v>
      </c>
      <c r="B152" s="52" t="s">
        <v>103</v>
      </c>
      <c r="C152" s="52" t="s">
        <v>180</v>
      </c>
      <c r="D152" s="52">
        <v>24101</v>
      </c>
      <c r="E152" s="52">
        <v>21134</v>
      </c>
      <c r="F152" s="52">
        <v>27</v>
      </c>
      <c r="G152" s="52" t="s">
        <v>89</v>
      </c>
      <c r="H152" s="52">
        <v>9080</v>
      </c>
      <c r="I152" s="52" t="s">
        <v>91</v>
      </c>
      <c r="J152" s="52" t="s">
        <v>71</v>
      </c>
      <c r="K152" s="52">
        <v>0.526586</v>
      </c>
      <c r="L152" s="52">
        <v>1</v>
      </c>
      <c r="M152" s="52">
        <v>1</v>
      </c>
      <c r="N152" s="52"/>
      <c r="O152" s="52">
        <v>0</v>
      </c>
      <c r="P152" s="52">
        <v>0</v>
      </c>
      <c r="Q152" s="52">
        <v>21</v>
      </c>
      <c r="R152" s="52"/>
      <c r="S152" s="52">
        <v>0</v>
      </c>
      <c r="T152" s="52">
        <v>0</v>
      </c>
      <c r="U152" s="52">
        <v>310</v>
      </c>
      <c r="V152" s="52">
        <f t="shared" si="6"/>
        <v>4781.4008800000001</v>
      </c>
      <c r="W152" s="52">
        <f t="shared" si="7"/>
        <v>4781.4008800000001</v>
      </c>
      <c r="X152" s="52">
        <v>0</v>
      </c>
      <c r="Y152" s="52">
        <v>0</v>
      </c>
    </row>
    <row r="153" spans="1:25" x14ac:dyDescent="0.25">
      <c r="A153" s="52">
        <v>2009</v>
      </c>
      <c r="B153" s="52" t="s">
        <v>103</v>
      </c>
      <c r="C153" s="52" t="s">
        <v>180</v>
      </c>
      <c r="D153" s="52">
        <v>24101</v>
      </c>
      <c r="E153" s="52">
        <v>21134</v>
      </c>
      <c r="F153" s="52">
        <v>27</v>
      </c>
      <c r="G153" s="52" t="s">
        <v>89</v>
      </c>
      <c r="H153" s="52">
        <v>638</v>
      </c>
      <c r="I153" s="52" t="s">
        <v>91</v>
      </c>
      <c r="J153" s="52" t="s">
        <v>71</v>
      </c>
      <c r="K153" s="52">
        <v>0.526586</v>
      </c>
      <c r="L153" s="52">
        <v>1</v>
      </c>
      <c r="M153" s="52">
        <v>1</v>
      </c>
      <c r="N153" s="52"/>
      <c r="O153" s="52">
        <v>0</v>
      </c>
      <c r="P153" s="52">
        <v>0</v>
      </c>
      <c r="Q153" s="52">
        <v>21</v>
      </c>
      <c r="R153" s="52"/>
      <c r="S153" s="52">
        <v>0</v>
      </c>
      <c r="T153" s="52">
        <v>0</v>
      </c>
      <c r="U153" s="52">
        <v>310</v>
      </c>
      <c r="V153" s="52">
        <f t="shared" si="6"/>
        <v>335.96186799999998</v>
      </c>
      <c r="W153" s="52">
        <f t="shared" si="7"/>
        <v>335.96186799999998</v>
      </c>
      <c r="X153" s="52">
        <v>0</v>
      </c>
      <c r="Y153" s="52">
        <v>0</v>
      </c>
    </row>
    <row r="154" spans="1:25" x14ac:dyDescent="0.25">
      <c r="A154" s="52">
        <v>2009</v>
      </c>
      <c r="B154" s="52" t="s">
        <v>103</v>
      </c>
      <c r="C154" s="52" t="s">
        <v>180</v>
      </c>
      <c r="D154" s="52">
        <v>24101</v>
      </c>
      <c r="E154" s="52">
        <v>21134</v>
      </c>
      <c r="F154" s="52">
        <v>27</v>
      </c>
      <c r="G154" s="52" t="s">
        <v>89</v>
      </c>
      <c r="H154" s="52">
        <v>304</v>
      </c>
      <c r="I154" s="52" t="s">
        <v>91</v>
      </c>
      <c r="J154" s="52" t="s">
        <v>71</v>
      </c>
      <c r="K154" s="52">
        <v>0.526586</v>
      </c>
      <c r="L154" s="52">
        <v>1</v>
      </c>
      <c r="M154" s="52">
        <v>1</v>
      </c>
      <c r="N154" s="52"/>
      <c r="O154" s="52">
        <v>0</v>
      </c>
      <c r="P154" s="52">
        <v>0</v>
      </c>
      <c r="Q154" s="52">
        <v>21</v>
      </c>
      <c r="R154" s="52"/>
      <c r="S154" s="52">
        <v>0</v>
      </c>
      <c r="T154" s="52">
        <v>0</v>
      </c>
      <c r="U154" s="52">
        <v>310</v>
      </c>
      <c r="V154" s="52">
        <f t="shared" si="6"/>
        <v>160.082144</v>
      </c>
      <c r="W154" s="52">
        <f t="shared" si="7"/>
        <v>160.082144</v>
      </c>
      <c r="X154" s="52">
        <v>0</v>
      </c>
      <c r="Y154" s="52">
        <v>0</v>
      </c>
    </row>
    <row r="155" spans="1:25" x14ac:dyDescent="0.25">
      <c r="A155" s="52">
        <v>2009</v>
      </c>
      <c r="B155" s="52" t="s">
        <v>103</v>
      </c>
      <c r="C155" s="52" t="s">
        <v>180</v>
      </c>
      <c r="D155" s="52">
        <v>24101</v>
      </c>
      <c r="E155" s="52">
        <v>21134</v>
      </c>
      <c r="F155" s="52">
        <v>27</v>
      </c>
      <c r="G155" s="52" t="s">
        <v>89</v>
      </c>
      <c r="H155" s="52">
        <v>14947</v>
      </c>
      <c r="I155" s="52" t="s">
        <v>91</v>
      </c>
      <c r="J155" s="52" t="s">
        <v>71</v>
      </c>
      <c r="K155" s="52">
        <v>0.526586</v>
      </c>
      <c r="L155" s="52">
        <v>1</v>
      </c>
      <c r="M155" s="52">
        <v>1</v>
      </c>
      <c r="N155" s="52"/>
      <c r="O155" s="52">
        <v>0</v>
      </c>
      <c r="P155" s="52">
        <v>0</v>
      </c>
      <c r="Q155" s="52">
        <v>21</v>
      </c>
      <c r="R155" s="52"/>
      <c r="S155" s="52">
        <v>0</v>
      </c>
      <c r="T155" s="52">
        <v>0</v>
      </c>
      <c r="U155" s="52">
        <v>310</v>
      </c>
      <c r="V155" s="52">
        <f t="shared" si="6"/>
        <v>7870.8809419999998</v>
      </c>
      <c r="W155" s="52">
        <f t="shared" si="7"/>
        <v>7870.8809419999998</v>
      </c>
      <c r="X155" s="52">
        <v>0</v>
      </c>
      <c r="Y155" s="52">
        <v>0</v>
      </c>
    </row>
    <row r="156" spans="1:25" x14ac:dyDescent="0.25">
      <c r="A156" s="52">
        <v>2009</v>
      </c>
      <c r="B156" s="52" t="s">
        <v>103</v>
      </c>
      <c r="C156" s="52" t="s">
        <v>180</v>
      </c>
      <c r="D156" s="52">
        <v>24103</v>
      </c>
      <c r="E156" s="52">
        <v>21132</v>
      </c>
      <c r="F156" s="52">
        <v>27</v>
      </c>
      <c r="G156" s="52" t="s">
        <v>89</v>
      </c>
      <c r="H156" s="52">
        <v>881274.8</v>
      </c>
      <c r="I156" s="52" t="s">
        <v>91</v>
      </c>
      <c r="J156" s="52" t="s">
        <v>71</v>
      </c>
      <c r="K156" s="52">
        <v>0.526586</v>
      </c>
      <c r="L156" s="52">
        <v>1</v>
      </c>
      <c r="M156" s="52">
        <v>1</v>
      </c>
      <c r="N156" s="52"/>
      <c r="O156" s="52">
        <v>0</v>
      </c>
      <c r="P156" s="52">
        <v>0</v>
      </c>
      <c r="Q156" s="52">
        <v>21</v>
      </c>
      <c r="R156" s="52"/>
      <c r="S156" s="52">
        <v>0</v>
      </c>
      <c r="T156" s="52">
        <v>0</v>
      </c>
      <c r="U156" s="52">
        <v>310</v>
      </c>
      <c r="V156" s="52">
        <f t="shared" si="6"/>
        <v>464066.97183280002</v>
      </c>
      <c r="W156" s="52">
        <f t="shared" si="7"/>
        <v>464066.97183280002</v>
      </c>
      <c r="X156" s="52">
        <v>0</v>
      </c>
      <c r="Y156" s="52">
        <v>0</v>
      </c>
    </row>
    <row r="157" spans="1:25" x14ac:dyDescent="0.25">
      <c r="A157" s="52">
        <v>2009</v>
      </c>
      <c r="B157" s="52" t="s">
        <v>103</v>
      </c>
      <c r="C157" s="52" t="s">
        <v>180</v>
      </c>
      <c r="D157" s="52">
        <v>24103</v>
      </c>
      <c r="E157" s="52">
        <v>21132</v>
      </c>
      <c r="F157" s="52">
        <v>27</v>
      </c>
      <c r="G157" s="52" t="s">
        <v>89</v>
      </c>
      <c r="H157" s="52">
        <v>336</v>
      </c>
      <c r="I157" s="52" t="s">
        <v>91</v>
      </c>
      <c r="J157" s="52" t="s">
        <v>71</v>
      </c>
      <c r="K157" s="52">
        <v>0.526586</v>
      </c>
      <c r="L157" s="52">
        <v>1</v>
      </c>
      <c r="M157" s="52">
        <v>1</v>
      </c>
      <c r="N157" s="52"/>
      <c r="O157" s="52">
        <v>0</v>
      </c>
      <c r="P157" s="52">
        <v>0</v>
      </c>
      <c r="Q157" s="52">
        <v>21</v>
      </c>
      <c r="R157" s="52"/>
      <c r="S157" s="52">
        <v>0</v>
      </c>
      <c r="T157" s="52">
        <v>0</v>
      </c>
      <c r="U157" s="52">
        <v>310</v>
      </c>
      <c r="V157" s="52">
        <f t="shared" si="6"/>
        <v>176.932896</v>
      </c>
      <c r="W157" s="52">
        <f t="shared" si="7"/>
        <v>176.932896</v>
      </c>
      <c r="X157" s="52">
        <v>0</v>
      </c>
      <c r="Y157" s="52">
        <v>0</v>
      </c>
    </row>
    <row r="158" spans="1:25" x14ac:dyDescent="0.25">
      <c r="A158" s="52">
        <v>2009</v>
      </c>
      <c r="B158" s="52" t="s">
        <v>103</v>
      </c>
      <c r="C158" s="52" t="s">
        <v>180</v>
      </c>
      <c r="D158" s="52">
        <v>24103</v>
      </c>
      <c r="E158" s="52">
        <v>21132</v>
      </c>
      <c r="F158" s="52">
        <v>27</v>
      </c>
      <c r="G158" s="52" t="s">
        <v>89</v>
      </c>
      <c r="H158" s="52">
        <v>86733</v>
      </c>
      <c r="I158" s="52" t="s">
        <v>91</v>
      </c>
      <c r="J158" s="52" t="s">
        <v>71</v>
      </c>
      <c r="K158" s="52">
        <v>0.526586</v>
      </c>
      <c r="L158" s="52">
        <v>1</v>
      </c>
      <c r="M158" s="52">
        <v>1</v>
      </c>
      <c r="N158" s="52"/>
      <c r="O158" s="52">
        <v>0</v>
      </c>
      <c r="P158" s="52">
        <v>0</v>
      </c>
      <c r="Q158" s="52">
        <v>21</v>
      </c>
      <c r="R158" s="52"/>
      <c r="S158" s="52">
        <v>0</v>
      </c>
      <c r="T158" s="52">
        <v>0</v>
      </c>
      <c r="U158" s="52">
        <v>310</v>
      </c>
      <c r="V158" s="52">
        <f t="shared" si="6"/>
        <v>45672.383538000002</v>
      </c>
      <c r="W158" s="52">
        <f t="shared" si="7"/>
        <v>45672.383538000002</v>
      </c>
      <c r="X158" s="52">
        <v>0</v>
      </c>
      <c r="Y158" s="52">
        <v>0</v>
      </c>
    </row>
    <row r="159" spans="1:25" x14ac:dyDescent="0.25">
      <c r="A159" s="52">
        <v>2009</v>
      </c>
      <c r="B159" s="52" t="s">
        <v>103</v>
      </c>
      <c r="C159" s="52" t="s">
        <v>180</v>
      </c>
      <c r="D159" s="52">
        <v>24103</v>
      </c>
      <c r="E159" s="52">
        <v>21132</v>
      </c>
      <c r="F159" s="52">
        <v>27</v>
      </c>
      <c r="G159" s="52" t="s">
        <v>89</v>
      </c>
      <c r="H159" s="52">
        <v>1577</v>
      </c>
      <c r="I159" s="52" t="s">
        <v>91</v>
      </c>
      <c r="J159" s="52" t="s">
        <v>71</v>
      </c>
      <c r="K159" s="52">
        <v>0.526586</v>
      </c>
      <c r="L159" s="52">
        <v>1</v>
      </c>
      <c r="M159" s="52">
        <v>1</v>
      </c>
      <c r="N159" s="52"/>
      <c r="O159" s="52">
        <v>0</v>
      </c>
      <c r="P159" s="52">
        <v>0</v>
      </c>
      <c r="Q159" s="52">
        <v>21</v>
      </c>
      <c r="R159" s="52"/>
      <c r="S159" s="52">
        <v>0</v>
      </c>
      <c r="T159" s="52">
        <v>0</v>
      </c>
      <c r="U159" s="52">
        <v>310</v>
      </c>
      <c r="V159" s="52">
        <f t="shared" si="6"/>
        <v>830.42612199999996</v>
      </c>
      <c r="W159" s="52">
        <f t="shared" si="7"/>
        <v>830.42612199999996</v>
      </c>
      <c r="X159" s="52">
        <v>0</v>
      </c>
      <c r="Y159" s="52">
        <v>0</v>
      </c>
    </row>
    <row r="160" spans="1:25" x14ac:dyDescent="0.25">
      <c r="A160" s="52">
        <v>2009</v>
      </c>
      <c r="B160" s="52" t="s">
        <v>103</v>
      </c>
      <c r="C160" s="52" t="s">
        <v>180</v>
      </c>
      <c r="D160" s="52">
        <v>24103</v>
      </c>
      <c r="E160" s="52">
        <v>21132</v>
      </c>
      <c r="F160" s="52">
        <v>27</v>
      </c>
      <c r="G160" s="52" t="s">
        <v>89</v>
      </c>
      <c r="H160" s="52">
        <v>4041</v>
      </c>
      <c r="I160" s="52" t="s">
        <v>91</v>
      </c>
      <c r="J160" s="52" t="s">
        <v>71</v>
      </c>
      <c r="K160" s="52">
        <v>0.526586</v>
      </c>
      <c r="L160" s="52">
        <v>1</v>
      </c>
      <c r="M160" s="52">
        <v>1</v>
      </c>
      <c r="N160" s="52"/>
      <c r="O160" s="52">
        <v>0</v>
      </c>
      <c r="P160" s="52">
        <v>0</v>
      </c>
      <c r="Q160" s="52">
        <v>21</v>
      </c>
      <c r="R160" s="52"/>
      <c r="S160" s="52">
        <v>0</v>
      </c>
      <c r="T160" s="52">
        <v>0</v>
      </c>
      <c r="U160" s="52">
        <v>310</v>
      </c>
      <c r="V160" s="52">
        <f t="shared" si="6"/>
        <v>2127.9340259999999</v>
      </c>
      <c r="W160" s="52">
        <f t="shared" si="7"/>
        <v>2127.9340259999999</v>
      </c>
      <c r="X160" s="52">
        <v>0</v>
      </c>
      <c r="Y160" s="52">
        <v>0</v>
      </c>
    </row>
    <row r="161" spans="1:25" x14ac:dyDescent="0.25">
      <c r="A161" s="52">
        <v>2009</v>
      </c>
      <c r="B161" s="52" t="s">
        <v>103</v>
      </c>
      <c r="C161" s="52" t="s">
        <v>180</v>
      </c>
      <c r="D161" s="52">
        <v>24103</v>
      </c>
      <c r="E161" s="52">
        <v>21132</v>
      </c>
      <c r="F161" s="52">
        <v>27</v>
      </c>
      <c r="G161" s="52" t="s">
        <v>89</v>
      </c>
      <c r="H161" s="52">
        <v>2202</v>
      </c>
      <c r="I161" s="52" t="s">
        <v>91</v>
      </c>
      <c r="J161" s="52" t="s">
        <v>71</v>
      </c>
      <c r="K161" s="52">
        <v>0.526586</v>
      </c>
      <c r="L161" s="52">
        <v>1</v>
      </c>
      <c r="M161" s="52">
        <v>1</v>
      </c>
      <c r="N161" s="52"/>
      <c r="O161" s="52">
        <v>0</v>
      </c>
      <c r="P161" s="52">
        <v>0</v>
      </c>
      <c r="Q161" s="52">
        <v>21</v>
      </c>
      <c r="R161" s="52"/>
      <c r="S161" s="52">
        <v>0</v>
      </c>
      <c r="T161" s="52">
        <v>0</v>
      </c>
      <c r="U161" s="52">
        <v>310</v>
      </c>
      <c r="V161" s="52">
        <f t="shared" si="6"/>
        <v>1159.5423719999999</v>
      </c>
      <c r="W161" s="52">
        <f t="shared" si="7"/>
        <v>1159.5423719999999</v>
      </c>
      <c r="X161" s="52">
        <v>0</v>
      </c>
      <c r="Y161" s="52">
        <v>0</v>
      </c>
    </row>
    <row r="162" spans="1:25" x14ac:dyDescent="0.25">
      <c r="A162" s="52">
        <v>2009</v>
      </c>
      <c r="B162" s="52" t="s">
        <v>103</v>
      </c>
      <c r="C162" s="52" t="s">
        <v>180</v>
      </c>
      <c r="D162" s="52">
        <v>24103</v>
      </c>
      <c r="E162" s="52">
        <v>21132</v>
      </c>
      <c r="F162" s="52">
        <v>27</v>
      </c>
      <c r="G162" s="52" t="s">
        <v>89</v>
      </c>
      <c r="H162" s="52">
        <v>308691</v>
      </c>
      <c r="I162" s="52" t="s">
        <v>91</v>
      </c>
      <c r="J162" s="52" t="s">
        <v>71</v>
      </c>
      <c r="K162" s="52">
        <v>0.526586</v>
      </c>
      <c r="L162" s="52">
        <v>1</v>
      </c>
      <c r="M162" s="52">
        <v>1</v>
      </c>
      <c r="N162" s="52"/>
      <c r="O162" s="52">
        <v>0</v>
      </c>
      <c r="P162" s="52">
        <v>0</v>
      </c>
      <c r="Q162" s="52">
        <v>21</v>
      </c>
      <c r="R162" s="52"/>
      <c r="S162" s="52">
        <v>0</v>
      </c>
      <c r="T162" s="52">
        <v>0</v>
      </c>
      <c r="U162" s="52">
        <v>310</v>
      </c>
      <c r="V162" s="52">
        <f t="shared" si="6"/>
        <v>162552.35892599999</v>
      </c>
      <c r="W162" s="52">
        <f t="shared" si="7"/>
        <v>162552.35892599999</v>
      </c>
      <c r="X162" s="52">
        <v>0</v>
      </c>
      <c r="Y162" s="52">
        <v>0</v>
      </c>
    </row>
    <row r="163" spans="1:25" x14ac:dyDescent="0.25">
      <c r="A163" s="52">
        <v>2009</v>
      </c>
      <c r="B163" s="52" t="s">
        <v>103</v>
      </c>
      <c r="C163" s="52" t="s">
        <v>180</v>
      </c>
      <c r="D163" s="52">
        <v>24103</v>
      </c>
      <c r="E163" s="52">
        <v>21133</v>
      </c>
      <c r="F163" s="52">
        <v>27</v>
      </c>
      <c r="G163" s="52" t="s">
        <v>89</v>
      </c>
      <c r="H163" s="52">
        <v>2982</v>
      </c>
      <c r="I163" s="52" t="s">
        <v>91</v>
      </c>
      <c r="J163" s="52" t="s">
        <v>71</v>
      </c>
      <c r="K163" s="52">
        <v>0.526586</v>
      </c>
      <c r="L163" s="52">
        <v>1</v>
      </c>
      <c r="M163" s="52">
        <v>1</v>
      </c>
      <c r="N163" s="52"/>
      <c r="O163" s="52">
        <v>0</v>
      </c>
      <c r="P163" s="52">
        <v>0</v>
      </c>
      <c r="Q163" s="52">
        <v>21</v>
      </c>
      <c r="R163" s="52"/>
      <c r="S163" s="52">
        <v>0</v>
      </c>
      <c r="T163" s="52">
        <v>0</v>
      </c>
      <c r="U163" s="52">
        <v>310</v>
      </c>
      <c r="V163" s="52">
        <f t="shared" si="6"/>
        <v>1570.279452</v>
      </c>
      <c r="W163" s="52">
        <f t="shared" si="7"/>
        <v>1570.279452</v>
      </c>
      <c r="X163" s="52">
        <v>0</v>
      </c>
      <c r="Y163" s="52">
        <v>0</v>
      </c>
    </row>
    <row r="164" spans="1:25" x14ac:dyDescent="0.25">
      <c r="A164" s="52">
        <v>2009</v>
      </c>
      <c r="B164" s="52" t="s">
        <v>103</v>
      </c>
      <c r="C164" s="52" t="s">
        <v>180</v>
      </c>
      <c r="D164" s="52">
        <v>24103</v>
      </c>
      <c r="E164" s="52">
        <v>21133</v>
      </c>
      <c r="F164" s="52">
        <v>27</v>
      </c>
      <c r="G164" s="52" t="s">
        <v>89</v>
      </c>
      <c r="H164" s="52">
        <v>537168</v>
      </c>
      <c r="I164" s="52" t="s">
        <v>91</v>
      </c>
      <c r="J164" s="52" t="s">
        <v>71</v>
      </c>
      <c r="K164" s="52">
        <v>0.526586</v>
      </c>
      <c r="L164" s="52">
        <v>1</v>
      </c>
      <c r="M164" s="52">
        <v>1</v>
      </c>
      <c r="N164" s="52"/>
      <c r="O164" s="52">
        <v>0</v>
      </c>
      <c r="P164" s="52">
        <v>0</v>
      </c>
      <c r="Q164" s="52">
        <v>21</v>
      </c>
      <c r="R164" s="52"/>
      <c r="S164" s="52">
        <v>0</v>
      </c>
      <c r="T164" s="52">
        <v>0</v>
      </c>
      <c r="U164" s="52">
        <v>310</v>
      </c>
      <c r="V164" s="52">
        <f t="shared" si="6"/>
        <v>282865.14844800002</v>
      </c>
      <c r="W164" s="52">
        <f t="shared" si="7"/>
        <v>282865.14844800002</v>
      </c>
      <c r="X164" s="52">
        <v>0</v>
      </c>
      <c r="Y164" s="52">
        <v>0</v>
      </c>
    </row>
    <row r="165" spans="1:25" x14ac:dyDescent="0.25">
      <c r="A165" s="52">
        <v>2009</v>
      </c>
      <c r="B165" s="52" t="s">
        <v>103</v>
      </c>
      <c r="C165" s="52" t="s">
        <v>180</v>
      </c>
      <c r="D165" s="52">
        <v>24103</v>
      </c>
      <c r="E165" s="52">
        <v>21133</v>
      </c>
      <c r="F165" s="52">
        <v>27</v>
      </c>
      <c r="G165" s="52" t="s">
        <v>89</v>
      </c>
      <c r="H165" s="52">
        <v>9500</v>
      </c>
      <c r="I165" s="52" t="s">
        <v>91</v>
      </c>
      <c r="J165" s="52" t="s">
        <v>71</v>
      </c>
      <c r="K165" s="52">
        <v>0.526586</v>
      </c>
      <c r="L165" s="52">
        <v>1</v>
      </c>
      <c r="M165" s="52">
        <v>1</v>
      </c>
      <c r="N165" s="52"/>
      <c r="O165" s="52">
        <v>0</v>
      </c>
      <c r="P165" s="52">
        <v>0</v>
      </c>
      <c r="Q165" s="52">
        <v>21</v>
      </c>
      <c r="R165" s="52"/>
      <c r="S165" s="52">
        <v>0</v>
      </c>
      <c r="T165" s="52">
        <v>0</v>
      </c>
      <c r="U165" s="52">
        <v>310</v>
      </c>
      <c r="V165" s="52">
        <f t="shared" si="6"/>
        <v>5002.567</v>
      </c>
      <c r="W165" s="52">
        <f t="shared" si="7"/>
        <v>5002.567</v>
      </c>
      <c r="X165" s="52">
        <v>0</v>
      </c>
      <c r="Y165" s="52">
        <v>0</v>
      </c>
    </row>
    <row r="166" spans="1:25" x14ac:dyDescent="0.25">
      <c r="A166" s="52">
        <v>2009</v>
      </c>
      <c r="B166" s="52" t="s">
        <v>103</v>
      </c>
      <c r="C166" s="52" t="s">
        <v>180</v>
      </c>
      <c r="D166" s="52">
        <v>24103</v>
      </c>
      <c r="E166" s="52">
        <v>21133</v>
      </c>
      <c r="F166" s="52">
        <v>27</v>
      </c>
      <c r="G166" s="52" t="s">
        <v>89</v>
      </c>
      <c r="H166" s="52">
        <v>33602</v>
      </c>
      <c r="I166" s="52" t="s">
        <v>91</v>
      </c>
      <c r="J166" s="52" t="s">
        <v>71</v>
      </c>
      <c r="K166" s="52">
        <v>0.526586</v>
      </c>
      <c r="L166" s="52">
        <v>1</v>
      </c>
      <c r="M166" s="52">
        <v>1</v>
      </c>
      <c r="N166" s="52"/>
      <c r="O166" s="52">
        <v>0</v>
      </c>
      <c r="P166" s="52">
        <v>0</v>
      </c>
      <c r="Q166" s="52">
        <v>21</v>
      </c>
      <c r="R166" s="52"/>
      <c r="S166" s="52">
        <v>0</v>
      </c>
      <c r="T166" s="52">
        <v>0</v>
      </c>
      <c r="U166" s="52">
        <v>310</v>
      </c>
      <c r="V166" s="52">
        <f t="shared" si="6"/>
        <v>17694.342772</v>
      </c>
      <c r="W166" s="52">
        <f t="shared" si="7"/>
        <v>17694.342772</v>
      </c>
      <c r="X166" s="52">
        <v>0</v>
      </c>
      <c r="Y166" s="52">
        <v>0</v>
      </c>
    </row>
    <row r="167" spans="1:25" x14ac:dyDescent="0.25">
      <c r="A167" s="52">
        <v>2009</v>
      </c>
      <c r="B167" s="52" t="s">
        <v>103</v>
      </c>
      <c r="C167" s="52" t="s">
        <v>180</v>
      </c>
      <c r="D167" s="52">
        <v>24103</v>
      </c>
      <c r="E167" s="52">
        <v>21133</v>
      </c>
      <c r="F167" s="52">
        <v>27</v>
      </c>
      <c r="G167" s="52" t="s">
        <v>89</v>
      </c>
      <c r="H167" s="52">
        <v>1475</v>
      </c>
      <c r="I167" s="52" t="s">
        <v>91</v>
      </c>
      <c r="J167" s="52" t="s">
        <v>71</v>
      </c>
      <c r="K167" s="52">
        <v>0.526586</v>
      </c>
      <c r="L167" s="52">
        <v>1</v>
      </c>
      <c r="M167" s="52">
        <v>1</v>
      </c>
      <c r="N167" s="52"/>
      <c r="O167" s="52">
        <v>0</v>
      </c>
      <c r="P167" s="52">
        <v>0</v>
      </c>
      <c r="Q167" s="52">
        <v>21</v>
      </c>
      <c r="R167" s="52"/>
      <c r="S167" s="52">
        <v>0</v>
      </c>
      <c r="T167" s="52">
        <v>0</v>
      </c>
      <c r="U167" s="52">
        <v>310</v>
      </c>
      <c r="V167" s="52">
        <f t="shared" si="6"/>
        <v>776.71434999999997</v>
      </c>
      <c r="W167" s="52">
        <f t="shared" si="7"/>
        <v>776.71434999999997</v>
      </c>
      <c r="X167" s="52">
        <v>0</v>
      </c>
      <c r="Y167" s="52">
        <v>0</v>
      </c>
    </row>
    <row r="168" spans="1:25" x14ac:dyDescent="0.25">
      <c r="A168" s="52">
        <v>2009</v>
      </c>
      <c r="B168" s="52" t="s">
        <v>103</v>
      </c>
      <c r="C168" s="52" t="s">
        <v>180</v>
      </c>
      <c r="D168" s="52">
        <v>24103</v>
      </c>
      <c r="E168" s="52">
        <v>21133</v>
      </c>
      <c r="F168" s="52">
        <v>27</v>
      </c>
      <c r="G168" s="52" t="s">
        <v>89</v>
      </c>
      <c r="H168" s="52">
        <v>2276</v>
      </c>
      <c r="I168" s="52" t="s">
        <v>91</v>
      </c>
      <c r="J168" s="52" t="s">
        <v>71</v>
      </c>
      <c r="K168" s="52">
        <v>0.526586</v>
      </c>
      <c r="L168" s="52">
        <v>1</v>
      </c>
      <c r="M168" s="52">
        <v>1</v>
      </c>
      <c r="N168" s="52"/>
      <c r="O168" s="52">
        <v>0</v>
      </c>
      <c r="P168" s="52">
        <v>0</v>
      </c>
      <c r="Q168" s="52">
        <v>21</v>
      </c>
      <c r="R168" s="52"/>
      <c r="S168" s="52">
        <v>0</v>
      </c>
      <c r="T168" s="52">
        <v>0</v>
      </c>
      <c r="U168" s="52">
        <v>310</v>
      </c>
      <c r="V168" s="52">
        <f t="shared" si="6"/>
        <v>1198.509736</v>
      </c>
      <c r="W168" s="52">
        <f t="shared" si="7"/>
        <v>1198.509736</v>
      </c>
      <c r="X168" s="52">
        <v>0</v>
      </c>
      <c r="Y168" s="52">
        <v>0</v>
      </c>
    </row>
    <row r="169" spans="1:25" x14ac:dyDescent="0.25">
      <c r="A169" s="52">
        <v>2009</v>
      </c>
      <c r="B169" s="52" t="s">
        <v>103</v>
      </c>
      <c r="C169" s="52" t="s">
        <v>180</v>
      </c>
      <c r="D169" s="52">
        <v>24103</v>
      </c>
      <c r="E169" s="52">
        <v>21133</v>
      </c>
      <c r="F169" s="52">
        <v>27</v>
      </c>
      <c r="G169" s="52" t="s">
        <v>89</v>
      </c>
      <c r="H169" s="52">
        <v>1864</v>
      </c>
      <c r="I169" s="52" t="s">
        <v>91</v>
      </c>
      <c r="J169" s="52" t="s">
        <v>71</v>
      </c>
      <c r="K169" s="52">
        <v>0.526586</v>
      </c>
      <c r="L169" s="52">
        <v>1</v>
      </c>
      <c r="M169" s="52">
        <v>1</v>
      </c>
      <c r="N169" s="52"/>
      <c r="O169" s="52">
        <v>0</v>
      </c>
      <c r="P169" s="52">
        <v>0</v>
      </c>
      <c r="Q169" s="52">
        <v>21</v>
      </c>
      <c r="R169" s="52"/>
      <c r="S169" s="52">
        <v>0</v>
      </c>
      <c r="T169" s="52">
        <v>0</v>
      </c>
      <c r="U169" s="52">
        <v>310</v>
      </c>
      <c r="V169" s="52">
        <f t="shared" si="6"/>
        <v>981.55630399999995</v>
      </c>
      <c r="W169" s="52">
        <f t="shared" si="7"/>
        <v>981.55630399999995</v>
      </c>
      <c r="X169" s="52">
        <v>0</v>
      </c>
      <c r="Y169" s="52">
        <v>0</v>
      </c>
    </row>
    <row r="170" spans="1:25" x14ac:dyDescent="0.25">
      <c r="A170" s="52">
        <v>2009</v>
      </c>
      <c r="B170" s="52" t="s">
        <v>103</v>
      </c>
      <c r="C170" s="52" t="s">
        <v>180</v>
      </c>
      <c r="D170" s="52">
        <v>24103</v>
      </c>
      <c r="E170" s="52">
        <v>21133</v>
      </c>
      <c r="F170" s="52">
        <v>27</v>
      </c>
      <c r="G170" s="52" t="s">
        <v>89</v>
      </c>
      <c r="H170" s="52">
        <v>3674</v>
      </c>
      <c r="I170" s="52" t="s">
        <v>91</v>
      </c>
      <c r="J170" s="52" t="s">
        <v>71</v>
      </c>
      <c r="K170" s="52">
        <v>0.526586</v>
      </c>
      <c r="L170" s="52">
        <v>1</v>
      </c>
      <c r="M170" s="52">
        <v>1</v>
      </c>
      <c r="N170" s="52"/>
      <c r="O170" s="52">
        <v>0</v>
      </c>
      <c r="P170" s="52">
        <v>0</v>
      </c>
      <c r="Q170" s="52">
        <v>21</v>
      </c>
      <c r="R170" s="52"/>
      <c r="S170" s="52">
        <v>0</v>
      </c>
      <c r="T170" s="52">
        <v>0</v>
      </c>
      <c r="U170" s="52">
        <v>310</v>
      </c>
      <c r="V170" s="52">
        <f t="shared" si="6"/>
        <v>1934.676964</v>
      </c>
      <c r="W170" s="52">
        <f t="shared" si="7"/>
        <v>1934.676964</v>
      </c>
      <c r="X170" s="52">
        <v>0</v>
      </c>
      <c r="Y170" s="52">
        <v>0</v>
      </c>
    </row>
    <row r="171" spans="1:25" x14ac:dyDescent="0.25">
      <c r="A171" s="52">
        <v>2009</v>
      </c>
      <c r="B171" s="52" t="s">
        <v>103</v>
      </c>
      <c r="C171" s="52" t="s">
        <v>180</v>
      </c>
      <c r="D171" s="52">
        <v>24103</v>
      </c>
      <c r="E171" s="52">
        <v>21134</v>
      </c>
      <c r="F171" s="52">
        <v>27</v>
      </c>
      <c r="G171" s="52" t="s">
        <v>89</v>
      </c>
      <c r="H171" s="52">
        <v>662570</v>
      </c>
      <c r="I171" s="52" t="s">
        <v>91</v>
      </c>
      <c r="J171" s="52" t="s">
        <v>71</v>
      </c>
      <c r="K171" s="52">
        <v>0.526586</v>
      </c>
      <c r="L171" s="52">
        <v>1</v>
      </c>
      <c r="M171" s="52">
        <v>1</v>
      </c>
      <c r="N171" s="52"/>
      <c r="O171" s="52">
        <v>0</v>
      </c>
      <c r="P171" s="52">
        <v>0</v>
      </c>
      <c r="Q171" s="52">
        <v>21</v>
      </c>
      <c r="R171" s="52"/>
      <c r="S171" s="52">
        <v>0</v>
      </c>
      <c r="T171" s="52">
        <v>0</v>
      </c>
      <c r="U171" s="52">
        <v>310</v>
      </c>
      <c r="V171" s="52">
        <f t="shared" si="6"/>
        <v>348900.08601999999</v>
      </c>
      <c r="W171" s="52">
        <f t="shared" si="7"/>
        <v>348900.08601999999</v>
      </c>
      <c r="X171" s="52">
        <v>0</v>
      </c>
      <c r="Y171" s="52">
        <v>0</v>
      </c>
    </row>
    <row r="172" spans="1:25" x14ac:dyDescent="0.25">
      <c r="A172" s="52">
        <v>2009</v>
      </c>
      <c r="B172" s="52" t="s">
        <v>103</v>
      </c>
      <c r="C172" s="52" t="s">
        <v>180</v>
      </c>
      <c r="D172" s="52">
        <v>24103</v>
      </c>
      <c r="E172" s="52">
        <v>21134</v>
      </c>
      <c r="F172" s="52">
        <v>27</v>
      </c>
      <c r="G172" s="52" t="s">
        <v>89</v>
      </c>
      <c r="H172" s="52">
        <v>859828</v>
      </c>
      <c r="I172" s="52" t="s">
        <v>91</v>
      </c>
      <c r="J172" s="52" t="s">
        <v>71</v>
      </c>
      <c r="K172" s="52">
        <v>0.526586</v>
      </c>
      <c r="L172" s="52">
        <v>1</v>
      </c>
      <c r="M172" s="52">
        <v>1</v>
      </c>
      <c r="N172" s="52"/>
      <c r="O172" s="52">
        <v>0</v>
      </c>
      <c r="P172" s="52">
        <v>0</v>
      </c>
      <c r="Q172" s="52">
        <v>21</v>
      </c>
      <c r="R172" s="52"/>
      <c r="S172" s="52">
        <v>0</v>
      </c>
      <c r="T172" s="52">
        <v>0</v>
      </c>
      <c r="U172" s="52">
        <v>310</v>
      </c>
      <c r="V172" s="52">
        <f t="shared" si="6"/>
        <v>452773.387208</v>
      </c>
      <c r="W172" s="52">
        <f t="shared" si="7"/>
        <v>452773.387208</v>
      </c>
      <c r="X172" s="52">
        <v>0</v>
      </c>
      <c r="Y172" s="52">
        <v>0</v>
      </c>
    </row>
    <row r="173" spans="1:25" x14ac:dyDescent="0.25">
      <c r="A173" s="52">
        <v>2009</v>
      </c>
      <c r="B173" s="52" t="s">
        <v>103</v>
      </c>
      <c r="C173" s="52" t="s">
        <v>180</v>
      </c>
      <c r="D173" s="52">
        <v>24103</v>
      </c>
      <c r="E173" s="52">
        <v>21134</v>
      </c>
      <c r="F173" s="52">
        <v>27</v>
      </c>
      <c r="G173" s="52" t="s">
        <v>89</v>
      </c>
      <c r="H173" s="52">
        <v>47494.78</v>
      </c>
      <c r="I173" s="52" t="s">
        <v>91</v>
      </c>
      <c r="J173" s="52" t="s">
        <v>71</v>
      </c>
      <c r="K173" s="52">
        <v>0.526586</v>
      </c>
      <c r="L173" s="52">
        <v>1</v>
      </c>
      <c r="M173" s="52">
        <v>1</v>
      </c>
      <c r="N173" s="52"/>
      <c r="O173" s="52">
        <v>0</v>
      </c>
      <c r="P173" s="52">
        <v>0</v>
      </c>
      <c r="Q173" s="52">
        <v>21</v>
      </c>
      <c r="R173" s="52"/>
      <c r="S173" s="52">
        <v>0</v>
      </c>
      <c r="T173" s="52">
        <v>0</v>
      </c>
      <c r="U173" s="52">
        <v>310</v>
      </c>
      <c r="V173" s="52">
        <f t="shared" si="6"/>
        <v>25010.086221080001</v>
      </c>
      <c r="W173" s="52">
        <f t="shared" si="7"/>
        <v>25010.086221080001</v>
      </c>
      <c r="X173" s="52">
        <v>0</v>
      </c>
      <c r="Y173" s="52">
        <v>0</v>
      </c>
    </row>
    <row r="174" spans="1:25" x14ac:dyDescent="0.25">
      <c r="A174" s="52">
        <v>2009</v>
      </c>
      <c r="B174" s="52" t="s">
        <v>103</v>
      </c>
      <c r="C174" s="52" t="s">
        <v>180</v>
      </c>
      <c r="D174" s="52">
        <v>24103</v>
      </c>
      <c r="E174" s="52">
        <v>21134</v>
      </c>
      <c r="F174" s="52">
        <v>27</v>
      </c>
      <c r="G174" s="52" t="s">
        <v>89</v>
      </c>
      <c r="H174" s="52">
        <v>228105</v>
      </c>
      <c r="I174" s="52" t="s">
        <v>91</v>
      </c>
      <c r="J174" s="52" t="s">
        <v>71</v>
      </c>
      <c r="K174" s="52">
        <v>0.526586</v>
      </c>
      <c r="L174" s="52">
        <v>1</v>
      </c>
      <c r="M174" s="52">
        <v>1</v>
      </c>
      <c r="N174" s="52"/>
      <c r="O174" s="52">
        <v>0</v>
      </c>
      <c r="P174" s="52">
        <v>0</v>
      </c>
      <c r="Q174" s="52">
        <v>21</v>
      </c>
      <c r="R174" s="52"/>
      <c r="S174" s="52">
        <v>0</v>
      </c>
      <c r="T174" s="52">
        <v>0</v>
      </c>
      <c r="U174" s="52">
        <v>310</v>
      </c>
      <c r="V174" s="52">
        <f t="shared" si="6"/>
        <v>120116.89953</v>
      </c>
      <c r="W174" s="52">
        <f t="shared" si="7"/>
        <v>120116.89953</v>
      </c>
      <c r="X174" s="52">
        <v>0</v>
      </c>
      <c r="Y174" s="52">
        <v>0</v>
      </c>
    </row>
    <row r="175" spans="1:25" x14ac:dyDescent="0.25">
      <c r="A175" s="52">
        <v>2009</v>
      </c>
      <c r="B175" s="52" t="s">
        <v>103</v>
      </c>
      <c r="C175" s="52" t="s">
        <v>180</v>
      </c>
      <c r="D175" s="52">
        <v>24103</v>
      </c>
      <c r="E175" s="52">
        <v>21134</v>
      </c>
      <c r="F175" s="52">
        <v>27</v>
      </c>
      <c r="G175" s="52" t="s">
        <v>89</v>
      </c>
      <c r="H175" s="52">
        <v>5932</v>
      </c>
      <c r="I175" s="52" t="s">
        <v>91</v>
      </c>
      <c r="J175" s="52" t="s">
        <v>71</v>
      </c>
      <c r="K175" s="52">
        <v>0.526586</v>
      </c>
      <c r="L175" s="52">
        <v>1</v>
      </c>
      <c r="M175" s="52">
        <v>1</v>
      </c>
      <c r="N175" s="52"/>
      <c r="O175" s="52">
        <v>0</v>
      </c>
      <c r="P175" s="52">
        <v>0</v>
      </c>
      <c r="Q175" s="52">
        <v>21</v>
      </c>
      <c r="R175" s="52"/>
      <c r="S175" s="52">
        <v>0</v>
      </c>
      <c r="T175" s="52">
        <v>0</v>
      </c>
      <c r="U175" s="52">
        <v>310</v>
      </c>
      <c r="V175" s="52">
        <f t="shared" si="6"/>
        <v>3123.7081520000002</v>
      </c>
      <c r="W175" s="52">
        <f t="shared" si="7"/>
        <v>3123.7081520000002</v>
      </c>
      <c r="X175" s="52">
        <v>0</v>
      </c>
      <c r="Y175" s="52">
        <v>0</v>
      </c>
    </row>
    <row r="176" spans="1:25" x14ac:dyDescent="0.25">
      <c r="A176" s="52">
        <v>2009</v>
      </c>
      <c r="B176" s="52" t="s">
        <v>103</v>
      </c>
      <c r="C176" s="52" t="s">
        <v>180</v>
      </c>
      <c r="D176" s="52">
        <v>24105</v>
      </c>
      <c r="E176" s="52">
        <v>21134</v>
      </c>
      <c r="F176" s="52">
        <v>27</v>
      </c>
      <c r="G176" s="52" t="s">
        <v>89</v>
      </c>
      <c r="H176" s="52">
        <v>316376</v>
      </c>
      <c r="I176" s="52" t="s">
        <v>91</v>
      </c>
      <c r="J176" s="52" t="s">
        <v>71</v>
      </c>
      <c r="K176" s="52">
        <v>0.526586</v>
      </c>
      <c r="L176" s="52">
        <v>1</v>
      </c>
      <c r="M176" s="52">
        <v>1</v>
      </c>
      <c r="N176" s="52"/>
      <c r="O176" s="52">
        <v>0</v>
      </c>
      <c r="P176" s="52">
        <v>0</v>
      </c>
      <c r="Q176" s="52">
        <v>21</v>
      </c>
      <c r="R176" s="52"/>
      <c r="S176" s="52">
        <v>0</v>
      </c>
      <c r="T176" s="52">
        <v>0</v>
      </c>
      <c r="U176" s="52">
        <v>310</v>
      </c>
      <c r="V176" s="52">
        <f t="shared" si="6"/>
        <v>166599.17233599999</v>
      </c>
      <c r="W176" s="52">
        <f t="shared" si="7"/>
        <v>166599.17233599999</v>
      </c>
      <c r="X176" s="52">
        <v>0</v>
      </c>
      <c r="Y176" s="52">
        <v>0</v>
      </c>
    </row>
    <row r="177" spans="1:25" x14ac:dyDescent="0.25">
      <c r="A177" s="52">
        <v>2009</v>
      </c>
      <c r="B177" s="52" t="s">
        <v>103</v>
      </c>
      <c r="C177" s="52" t="s">
        <v>180</v>
      </c>
      <c r="D177" s="52">
        <v>24109</v>
      </c>
      <c r="E177" s="52">
        <v>21132</v>
      </c>
      <c r="F177" s="52">
        <v>27</v>
      </c>
      <c r="G177" s="52" t="s">
        <v>89</v>
      </c>
      <c r="H177" s="52">
        <v>1806</v>
      </c>
      <c r="I177" s="52" t="s">
        <v>91</v>
      </c>
      <c r="J177" s="52" t="s">
        <v>71</v>
      </c>
      <c r="K177" s="52">
        <v>0.526586</v>
      </c>
      <c r="L177" s="52">
        <v>1</v>
      </c>
      <c r="M177" s="52">
        <v>1</v>
      </c>
      <c r="N177" s="52"/>
      <c r="O177" s="52">
        <v>0</v>
      </c>
      <c r="P177" s="52">
        <v>0</v>
      </c>
      <c r="Q177" s="52">
        <v>21</v>
      </c>
      <c r="R177" s="52"/>
      <c r="S177" s="52">
        <v>0</v>
      </c>
      <c r="T177" s="52">
        <v>0</v>
      </c>
      <c r="U177" s="52">
        <v>310</v>
      </c>
      <c r="V177" s="52">
        <f t="shared" si="6"/>
        <v>951.01431600000001</v>
      </c>
      <c r="W177" s="52">
        <f t="shared" si="7"/>
        <v>951.01431600000001</v>
      </c>
      <c r="X177" s="52">
        <v>0</v>
      </c>
      <c r="Y177" s="52">
        <v>0</v>
      </c>
    </row>
    <row r="178" spans="1:25" x14ac:dyDescent="0.25">
      <c r="A178" s="52">
        <v>2009</v>
      </c>
      <c r="B178" s="52" t="s">
        <v>103</v>
      </c>
      <c r="C178" s="52" t="s">
        <v>180</v>
      </c>
      <c r="D178" s="52">
        <v>24109</v>
      </c>
      <c r="E178" s="52">
        <v>21132</v>
      </c>
      <c r="F178" s="52">
        <v>27</v>
      </c>
      <c r="G178" s="52" t="s">
        <v>89</v>
      </c>
      <c r="H178" s="52">
        <v>10070</v>
      </c>
      <c r="I178" s="52" t="s">
        <v>91</v>
      </c>
      <c r="J178" s="52" t="s">
        <v>71</v>
      </c>
      <c r="K178" s="52">
        <v>0.526586</v>
      </c>
      <c r="L178" s="52">
        <v>1</v>
      </c>
      <c r="M178" s="52">
        <v>1</v>
      </c>
      <c r="N178" s="52"/>
      <c r="O178" s="52">
        <v>0</v>
      </c>
      <c r="P178" s="52">
        <v>0</v>
      </c>
      <c r="Q178" s="52">
        <v>21</v>
      </c>
      <c r="R178" s="52"/>
      <c r="S178" s="52">
        <v>0</v>
      </c>
      <c r="T178" s="52">
        <v>0</v>
      </c>
      <c r="U178" s="52">
        <v>310</v>
      </c>
      <c r="V178" s="52">
        <f t="shared" si="6"/>
        <v>5302.72102</v>
      </c>
      <c r="W178" s="52">
        <f t="shared" si="7"/>
        <v>5302.72102</v>
      </c>
      <c r="X178" s="52">
        <v>0</v>
      </c>
      <c r="Y178" s="52">
        <v>0</v>
      </c>
    </row>
    <row r="179" spans="1:25" x14ac:dyDescent="0.25">
      <c r="A179" s="52">
        <v>2009</v>
      </c>
      <c r="B179" s="52" t="s">
        <v>103</v>
      </c>
      <c r="C179" s="52" t="s">
        <v>180</v>
      </c>
      <c r="D179" s="52">
        <v>24109</v>
      </c>
      <c r="E179" s="52">
        <v>21132</v>
      </c>
      <c r="F179" s="52">
        <v>27</v>
      </c>
      <c r="G179" s="52" t="s">
        <v>89</v>
      </c>
      <c r="H179" s="52">
        <v>2634</v>
      </c>
      <c r="I179" s="52" t="s">
        <v>91</v>
      </c>
      <c r="J179" s="52" t="s">
        <v>71</v>
      </c>
      <c r="K179" s="52">
        <v>0.526586</v>
      </c>
      <c r="L179" s="52">
        <v>1</v>
      </c>
      <c r="M179" s="52">
        <v>1</v>
      </c>
      <c r="N179" s="52"/>
      <c r="O179" s="52">
        <v>0</v>
      </c>
      <c r="P179" s="52">
        <v>0</v>
      </c>
      <c r="Q179" s="52">
        <v>21</v>
      </c>
      <c r="R179" s="52"/>
      <c r="S179" s="52">
        <v>0</v>
      </c>
      <c r="T179" s="52">
        <v>0</v>
      </c>
      <c r="U179" s="52">
        <v>310</v>
      </c>
      <c r="V179" s="52">
        <f t="shared" si="6"/>
        <v>1387.0275240000001</v>
      </c>
      <c r="W179" s="52">
        <f t="shared" si="7"/>
        <v>1387.0275240000001</v>
      </c>
      <c r="X179" s="52">
        <v>0</v>
      </c>
      <c r="Y179" s="52">
        <v>0</v>
      </c>
    </row>
    <row r="180" spans="1:25" x14ac:dyDescent="0.25">
      <c r="A180" s="52">
        <v>2009</v>
      </c>
      <c r="B180" s="52" t="s">
        <v>103</v>
      </c>
      <c r="C180" s="52" t="s">
        <v>180</v>
      </c>
      <c r="D180" s="52">
        <v>24109</v>
      </c>
      <c r="E180" s="52">
        <v>21132</v>
      </c>
      <c r="F180" s="52">
        <v>27</v>
      </c>
      <c r="G180" s="52" t="s">
        <v>89</v>
      </c>
      <c r="H180" s="52">
        <v>103871.9</v>
      </c>
      <c r="I180" s="52" t="s">
        <v>91</v>
      </c>
      <c r="J180" s="52" t="s">
        <v>71</v>
      </c>
      <c r="K180" s="52">
        <v>0.526586</v>
      </c>
      <c r="L180" s="52">
        <v>1</v>
      </c>
      <c r="M180" s="52">
        <v>1</v>
      </c>
      <c r="N180" s="52"/>
      <c r="O180" s="52">
        <v>0</v>
      </c>
      <c r="P180" s="52">
        <v>0</v>
      </c>
      <c r="Q180" s="52">
        <v>21</v>
      </c>
      <c r="R180" s="52"/>
      <c r="S180" s="52">
        <v>0</v>
      </c>
      <c r="T180" s="52">
        <v>0</v>
      </c>
      <c r="U180" s="52">
        <v>310</v>
      </c>
      <c r="V180" s="52">
        <f t="shared" si="6"/>
        <v>54697.488333399997</v>
      </c>
      <c r="W180" s="52">
        <f t="shared" si="7"/>
        <v>54697.488333399997</v>
      </c>
      <c r="X180" s="52">
        <v>0</v>
      </c>
      <c r="Y180" s="52">
        <v>0</v>
      </c>
    </row>
    <row r="181" spans="1:25" x14ac:dyDescent="0.25">
      <c r="A181" s="52">
        <v>2009</v>
      </c>
      <c r="B181" s="52" t="s">
        <v>103</v>
      </c>
      <c r="C181" s="52" t="s">
        <v>180</v>
      </c>
      <c r="D181" s="52">
        <v>24109</v>
      </c>
      <c r="E181" s="52">
        <v>21133</v>
      </c>
      <c r="F181" s="52">
        <v>27</v>
      </c>
      <c r="G181" s="52" t="s">
        <v>89</v>
      </c>
      <c r="H181" s="52">
        <v>1376</v>
      </c>
      <c r="I181" s="52" t="s">
        <v>91</v>
      </c>
      <c r="J181" s="52" t="s">
        <v>71</v>
      </c>
      <c r="K181" s="52">
        <v>0.526586</v>
      </c>
      <c r="L181" s="52">
        <v>1</v>
      </c>
      <c r="M181" s="52">
        <v>1</v>
      </c>
      <c r="N181" s="52"/>
      <c r="O181" s="52">
        <v>0</v>
      </c>
      <c r="P181" s="52">
        <v>0</v>
      </c>
      <c r="Q181" s="52">
        <v>21</v>
      </c>
      <c r="R181" s="52"/>
      <c r="S181" s="52">
        <v>0</v>
      </c>
      <c r="T181" s="52">
        <v>0</v>
      </c>
      <c r="U181" s="52">
        <v>310</v>
      </c>
      <c r="V181" s="52">
        <f t="shared" si="6"/>
        <v>724.58233599999994</v>
      </c>
      <c r="W181" s="52">
        <f t="shared" si="7"/>
        <v>724.58233599999994</v>
      </c>
      <c r="X181" s="52">
        <v>0</v>
      </c>
      <c r="Y181" s="52">
        <v>0</v>
      </c>
    </row>
    <row r="182" spans="1:25" x14ac:dyDescent="0.25">
      <c r="A182" s="52">
        <v>2009</v>
      </c>
      <c r="B182" s="52" t="s">
        <v>103</v>
      </c>
      <c r="C182" s="52" t="s">
        <v>180</v>
      </c>
      <c r="D182" s="52">
        <v>24109</v>
      </c>
      <c r="E182" s="52">
        <v>21133</v>
      </c>
      <c r="F182" s="52">
        <v>27</v>
      </c>
      <c r="G182" s="52" t="s">
        <v>89</v>
      </c>
      <c r="H182" s="52">
        <v>11124.1</v>
      </c>
      <c r="I182" s="52" t="s">
        <v>91</v>
      </c>
      <c r="J182" s="52" t="s">
        <v>71</v>
      </c>
      <c r="K182" s="52">
        <v>0.526586</v>
      </c>
      <c r="L182" s="52">
        <v>1</v>
      </c>
      <c r="M182" s="52">
        <v>1</v>
      </c>
      <c r="N182" s="52"/>
      <c r="O182" s="52">
        <v>0</v>
      </c>
      <c r="P182" s="52">
        <v>0</v>
      </c>
      <c r="Q182" s="52">
        <v>21</v>
      </c>
      <c r="R182" s="52"/>
      <c r="S182" s="52">
        <v>0</v>
      </c>
      <c r="T182" s="52">
        <v>0</v>
      </c>
      <c r="U182" s="52">
        <v>310</v>
      </c>
      <c r="V182" s="52">
        <f t="shared" si="6"/>
        <v>5857.7953226</v>
      </c>
      <c r="W182" s="52">
        <f t="shared" si="7"/>
        <v>5857.7953226</v>
      </c>
      <c r="X182" s="52">
        <v>0</v>
      </c>
      <c r="Y182" s="52">
        <v>0</v>
      </c>
    </row>
    <row r="183" spans="1:25" x14ac:dyDescent="0.25">
      <c r="A183" s="52">
        <v>2009</v>
      </c>
      <c r="B183" s="52" t="s">
        <v>103</v>
      </c>
      <c r="C183" s="52" t="s">
        <v>180</v>
      </c>
      <c r="D183" s="52">
        <v>24109</v>
      </c>
      <c r="E183" s="52">
        <v>21133</v>
      </c>
      <c r="F183" s="52">
        <v>27</v>
      </c>
      <c r="G183" s="52" t="s">
        <v>89</v>
      </c>
      <c r="H183" s="52">
        <v>74779</v>
      </c>
      <c r="I183" s="52" t="s">
        <v>91</v>
      </c>
      <c r="J183" s="52" t="s">
        <v>71</v>
      </c>
      <c r="K183" s="52">
        <v>0.526586</v>
      </c>
      <c r="L183" s="52">
        <v>1</v>
      </c>
      <c r="M183" s="52">
        <v>1</v>
      </c>
      <c r="N183" s="52"/>
      <c r="O183" s="52">
        <v>0</v>
      </c>
      <c r="P183" s="52">
        <v>0</v>
      </c>
      <c r="Q183" s="52">
        <v>21</v>
      </c>
      <c r="R183" s="52"/>
      <c r="S183" s="52">
        <v>0</v>
      </c>
      <c r="T183" s="52">
        <v>0</v>
      </c>
      <c r="U183" s="52">
        <v>310</v>
      </c>
      <c r="V183" s="52">
        <f t="shared" si="6"/>
        <v>39377.574494</v>
      </c>
      <c r="W183" s="52">
        <f t="shared" si="7"/>
        <v>39377.574494</v>
      </c>
      <c r="X183" s="52">
        <v>0</v>
      </c>
      <c r="Y183" s="52">
        <v>0</v>
      </c>
    </row>
    <row r="184" spans="1:25" x14ac:dyDescent="0.25">
      <c r="A184" s="52">
        <v>2009</v>
      </c>
      <c r="B184" s="52" t="s">
        <v>103</v>
      </c>
      <c r="C184" s="52" t="s">
        <v>180</v>
      </c>
      <c r="D184" s="52">
        <v>24109</v>
      </c>
      <c r="E184" s="52">
        <v>21133</v>
      </c>
      <c r="F184" s="52">
        <v>27</v>
      </c>
      <c r="G184" s="52" t="s">
        <v>89</v>
      </c>
      <c r="H184" s="52">
        <v>106</v>
      </c>
      <c r="I184" s="52" t="s">
        <v>91</v>
      </c>
      <c r="J184" s="52" t="s">
        <v>71</v>
      </c>
      <c r="K184" s="52">
        <v>0.526586</v>
      </c>
      <c r="L184" s="52">
        <v>1</v>
      </c>
      <c r="M184" s="52">
        <v>1</v>
      </c>
      <c r="N184" s="52"/>
      <c r="O184" s="52">
        <v>0</v>
      </c>
      <c r="P184" s="52">
        <v>0</v>
      </c>
      <c r="Q184" s="52">
        <v>21</v>
      </c>
      <c r="R184" s="52"/>
      <c r="S184" s="52">
        <v>0</v>
      </c>
      <c r="T184" s="52">
        <v>0</v>
      </c>
      <c r="U184" s="52">
        <v>310</v>
      </c>
      <c r="V184" s="52">
        <f t="shared" si="6"/>
        <v>55.818116000000003</v>
      </c>
      <c r="W184" s="52">
        <f t="shared" si="7"/>
        <v>55.818116000000003</v>
      </c>
      <c r="X184" s="52">
        <v>0</v>
      </c>
      <c r="Y184" s="52">
        <v>0</v>
      </c>
    </row>
    <row r="185" spans="1:25" x14ac:dyDescent="0.25">
      <c r="A185" s="52">
        <v>2009</v>
      </c>
      <c r="B185" s="52" t="s">
        <v>103</v>
      </c>
      <c r="C185" s="52" t="s">
        <v>180</v>
      </c>
      <c r="D185" s="52">
        <v>24109</v>
      </c>
      <c r="E185" s="52">
        <v>21133</v>
      </c>
      <c r="F185" s="52">
        <v>27</v>
      </c>
      <c r="G185" s="52" t="s">
        <v>89</v>
      </c>
      <c r="H185" s="52">
        <v>50</v>
      </c>
      <c r="I185" s="52" t="s">
        <v>91</v>
      </c>
      <c r="J185" s="52" t="s">
        <v>71</v>
      </c>
      <c r="K185" s="52">
        <v>0.526586</v>
      </c>
      <c r="L185" s="52">
        <v>1</v>
      </c>
      <c r="M185" s="52">
        <v>1</v>
      </c>
      <c r="N185" s="52"/>
      <c r="O185" s="52">
        <v>0</v>
      </c>
      <c r="P185" s="52">
        <v>0</v>
      </c>
      <c r="Q185" s="52">
        <v>21</v>
      </c>
      <c r="R185" s="52"/>
      <c r="S185" s="52">
        <v>0</v>
      </c>
      <c r="T185" s="52">
        <v>0</v>
      </c>
      <c r="U185" s="52">
        <v>310</v>
      </c>
      <c r="V185" s="52">
        <f t="shared" si="6"/>
        <v>26.3293</v>
      </c>
      <c r="W185" s="52">
        <f t="shared" si="7"/>
        <v>26.3293</v>
      </c>
      <c r="X185" s="52">
        <v>0</v>
      </c>
      <c r="Y185" s="52">
        <v>0</v>
      </c>
    </row>
    <row r="186" spans="1:25" x14ac:dyDescent="0.25">
      <c r="A186" s="52">
        <v>2009</v>
      </c>
      <c r="B186" s="52" t="s">
        <v>103</v>
      </c>
      <c r="C186" s="52" t="s">
        <v>180</v>
      </c>
      <c r="D186" s="52">
        <v>24109</v>
      </c>
      <c r="E186" s="52">
        <v>21133</v>
      </c>
      <c r="F186" s="52">
        <v>27</v>
      </c>
      <c r="G186" s="52" t="s">
        <v>89</v>
      </c>
      <c r="H186" s="52">
        <v>5805</v>
      </c>
      <c r="I186" s="52" t="s">
        <v>91</v>
      </c>
      <c r="J186" s="52" t="s">
        <v>71</v>
      </c>
      <c r="K186" s="52">
        <v>0.526586</v>
      </c>
      <c r="L186" s="52">
        <v>1</v>
      </c>
      <c r="M186" s="52">
        <v>1</v>
      </c>
      <c r="N186" s="52"/>
      <c r="O186" s="52">
        <v>0</v>
      </c>
      <c r="P186" s="52">
        <v>0</v>
      </c>
      <c r="Q186" s="52">
        <v>21</v>
      </c>
      <c r="R186" s="52"/>
      <c r="S186" s="52">
        <v>0</v>
      </c>
      <c r="T186" s="52">
        <v>0</v>
      </c>
      <c r="U186" s="52">
        <v>310</v>
      </c>
      <c r="V186" s="52">
        <f t="shared" si="6"/>
        <v>3056.8317299999999</v>
      </c>
      <c r="W186" s="52">
        <f t="shared" si="7"/>
        <v>3056.8317299999999</v>
      </c>
      <c r="X186" s="52">
        <v>0</v>
      </c>
      <c r="Y186" s="52">
        <v>0</v>
      </c>
    </row>
    <row r="187" spans="1:25" x14ac:dyDescent="0.25">
      <c r="A187" s="52">
        <v>2009</v>
      </c>
      <c r="B187" s="52" t="s">
        <v>103</v>
      </c>
      <c r="C187" s="52" t="s">
        <v>180</v>
      </c>
      <c r="D187" s="52">
        <v>24109</v>
      </c>
      <c r="E187" s="52">
        <v>21134</v>
      </c>
      <c r="F187" s="52">
        <v>27</v>
      </c>
      <c r="G187" s="52" t="s">
        <v>89</v>
      </c>
      <c r="H187" s="52">
        <v>919.33989999999994</v>
      </c>
      <c r="I187" s="52" t="s">
        <v>91</v>
      </c>
      <c r="J187" s="52" t="s">
        <v>71</v>
      </c>
      <c r="K187" s="52">
        <v>0.526586</v>
      </c>
      <c r="L187" s="52">
        <v>1</v>
      </c>
      <c r="M187" s="52">
        <v>1</v>
      </c>
      <c r="N187" s="52"/>
      <c r="O187" s="52">
        <v>0</v>
      </c>
      <c r="P187" s="52">
        <v>0</v>
      </c>
      <c r="Q187" s="52">
        <v>21</v>
      </c>
      <c r="R187" s="52"/>
      <c r="S187" s="52">
        <v>0</v>
      </c>
      <c r="T187" s="52">
        <v>0</v>
      </c>
      <c r="U187" s="52">
        <v>310</v>
      </c>
      <c r="V187" s="52">
        <f t="shared" si="6"/>
        <v>484.11152058139999</v>
      </c>
      <c r="W187" s="52">
        <f t="shared" si="7"/>
        <v>484.11152058139999</v>
      </c>
      <c r="X187" s="52">
        <v>0</v>
      </c>
      <c r="Y187" s="52">
        <v>0</v>
      </c>
    </row>
    <row r="188" spans="1:25" x14ac:dyDescent="0.25">
      <c r="A188" s="52">
        <v>2009</v>
      </c>
      <c r="B188" s="52" t="s">
        <v>103</v>
      </c>
      <c r="C188" s="52" t="s">
        <v>180</v>
      </c>
      <c r="D188" s="52">
        <v>24109</v>
      </c>
      <c r="E188" s="52">
        <v>21134</v>
      </c>
      <c r="F188" s="52">
        <v>27</v>
      </c>
      <c r="G188" s="52" t="s">
        <v>89</v>
      </c>
      <c r="H188" s="52">
        <v>970</v>
      </c>
      <c r="I188" s="52" t="s">
        <v>91</v>
      </c>
      <c r="J188" s="52" t="s">
        <v>71</v>
      </c>
      <c r="K188" s="52">
        <v>0.526586</v>
      </c>
      <c r="L188" s="52">
        <v>1</v>
      </c>
      <c r="M188" s="52">
        <v>1</v>
      </c>
      <c r="N188" s="52"/>
      <c r="O188" s="52">
        <v>0</v>
      </c>
      <c r="P188" s="52">
        <v>0</v>
      </c>
      <c r="Q188" s="52">
        <v>21</v>
      </c>
      <c r="R188" s="52"/>
      <c r="S188" s="52">
        <v>0</v>
      </c>
      <c r="T188" s="52">
        <v>0</v>
      </c>
      <c r="U188" s="52">
        <v>310</v>
      </c>
      <c r="V188" s="52">
        <f t="shared" si="6"/>
        <v>510.78841999999997</v>
      </c>
      <c r="W188" s="52">
        <f t="shared" si="7"/>
        <v>510.78841999999997</v>
      </c>
      <c r="X188" s="52">
        <v>0</v>
      </c>
      <c r="Y188" s="52">
        <v>0</v>
      </c>
    </row>
    <row r="189" spans="1:25" x14ac:dyDescent="0.25">
      <c r="A189" s="52">
        <v>2009</v>
      </c>
      <c r="B189" s="52" t="s">
        <v>103</v>
      </c>
      <c r="C189" s="52" t="s">
        <v>176</v>
      </c>
      <c r="D189" s="52">
        <v>24101</v>
      </c>
      <c r="E189" s="52">
        <v>21127</v>
      </c>
      <c r="F189" s="52">
        <v>27</v>
      </c>
      <c r="G189" s="52" t="s">
        <v>89</v>
      </c>
      <c r="H189" s="52">
        <v>654</v>
      </c>
      <c r="I189" s="52" t="s">
        <v>91</v>
      </c>
      <c r="J189" s="52" t="s">
        <v>71</v>
      </c>
      <c r="K189" s="52">
        <v>0.45267000000000002</v>
      </c>
      <c r="L189" s="52">
        <v>1</v>
      </c>
      <c r="M189" s="52">
        <v>1</v>
      </c>
      <c r="N189" s="52"/>
      <c r="O189" s="52">
        <v>0</v>
      </c>
      <c r="P189" s="52">
        <v>0</v>
      </c>
      <c r="Q189" s="52">
        <v>21</v>
      </c>
      <c r="R189" s="52"/>
      <c r="S189" s="52">
        <v>0</v>
      </c>
      <c r="T189" s="52">
        <v>0</v>
      </c>
      <c r="U189" s="52">
        <v>310</v>
      </c>
      <c r="V189" s="52">
        <f t="shared" si="6"/>
        <v>296.04617999999999</v>
      </c>
      <c r="W189" s="52">
        <f t="shared" si="7"/>
        <v>296.04617999999999</v>
      </c>
      <c r="X189" s="52">
        <v>0</v>
      </c>
      <c r="Y189" s="52">
        <v>0</v>
      </c>
    </row>
    <row r="190" spans="1:25" x14ac:dyDescent="0.25">
      <c r="A190" s="52">
        <v>2009</v>
      </c>
      <c r="B190" s="52" t="s">
        <v>103</v>
      </c>
      <c r="C190" s="52" t="s">
        <v>176</v>
      </c>
      <c r="D190" s="52">
        <v>24101</v>
      </c>
      <c r="E190" s="52">
        <v>21168</v>
      </c>
      <c r="F190" s="52">
        <v>27</v>
      </c>
      <c r="G190" s="52" t="s">
        <v>89</v>
      </c>
      <c r="H190" s="52">
        <v>32340.17</v>
      </c>
      <c r="I190" s="52" t="s">
        <v>91</v>
      </c>
      <c r="J190" s="52" t="s">
        <v>71</v>
      </c>
      <c r="K190" s="52">
        <v>0.45267000000000002</v>
      </c>
      <c r="L190" s="52">
        <v>1</v>
      </c>
      <c r="M190" s="52">
        <v>1</v>
      </c>
      <c r="N190" s="52"/>
      <c r="O190" s="52">
        <v>0</v>
      </c>
      <c r="P190" s="52">
        <v>0</v>
      </c>
      <c r="Q190" s="52">
        <v>21</v>
      </c>
      <c r="R190" s="52"/>
      <c r="S190" s="52">
        <v>0</v>
      </c>
      <c r="T190" s="52">
        <v>0</v>
      </c>
      <c r="U190" s="52">
        <v>310</v>
      </c>
      <c r="V190" s="52">
        <f t="shared" si="6"/>
        <v>14639.424753899999</v>
      </c>
      <c r="W190" s="52">
        <f t="shared" si="7"/>
        <v>14639.424753899999</v>
      </c>
      <c r="X190" s="52">
        <v>0</v>
      </c>
      <c r="Y190" s="52">
        <v>0</v>
      </c>
    </row>
    <row r="191" spans="1:25" x14ac:dyDescent="0.25">
      <c r="A191" s="52">
        <v>2009</v>
      </c>
      <c r="B191" s="52" t="s">
        <v>103</v>
      </c>
      <c r="C191" s="52" t="s">
        <v>176</v>
      </c>
      <c r="D191" s="52">
        <v>24101</v>
      </c>
      <c r="E191" s="52">
        <v>21168</v>
      </c>
      <c r="F191" s="52">
        <v>27</v>
      </c>
      <c r="G191" s="52" t="s">
        <v>89</v>
      </c>
      <c r="H191" s="52">
        <v>62486</v>
      </c>
      <c r="I191" s="52" t="s">
        <v>91</v>
      </c>
      <c r="J191" s="52" t="s">
        <v>71</v>
      </c>
      <c r="K191" s="52">
        <v>0.45267000000000002</v>
      </c>
      <c r="L191" s="52">
        <v>1</v>
      </c>
      <c r="M191" s="52">
        <v>1</v>
      </c>
      <c r="N191" s="52"/>
      <c r="O191" s="52">
        <v>0</v>
      </c>
      <c r="P191" s="52">
        <v>0</v>
      </c>
      <c r="Q191" s="52">
        <v>21</v>
      </c>
      <c r="R191" s="52"/>
      <c r="S191" s="52">
        <v>0</v>
      </c>
      <c r="T191" s="52">
        <v>0</v>
      </c>
      <c r="U191" s="52">
        <v>310</v>
      </c>
      <c r="V191" s="52">
        <f t="shared" si="6"/>
        <v>28285.537620000003</v>
      </c>
      <c r="W191" s="52">
        <f t="shared" si="7"/>
        <v>28285.537620000003</v>
      </c>
      <c r="X191" s="52">
        <v>0</v>
      </c>
      <c r="Y191" s="52">
        <v>0</v>
      </c>
    </row>
    <row r="192" spans="1:25" x14ac:dyDescent="0.25">
      <c r="A192" s="52">
        <v>2009</v>
      </c>
      <c r="B192" s="52" t="s">
        <v>103</v>
      </c>
      <c r="C192" s="52" t="s">
        <v>176</v>
      </c>
      <c r="D192" s="52">
        <v>24101</v>
      </c>
      <c r="E192" s="52">
        <v>21168</v>
      </c>
      <c r="F192" s="52">
        <v>27</v>
      </c>
      <c r="G192" s="52" t="s">
        <v>89</v>
      </c>
      <c r="H192" s="52">
        <v>15790</v>
      </c>
      <c r="I192" s="52" t="s">
        <v>91</v>
      </c>
      <c r="J192" s="52" t="s">
        <v>71</v>
      </c>
      <c r="K192" s="52">
        <v>0.45267000000000002</v>
      </c>
      <c r="L192" s="52">
        <v>1</v>
      </c>
      <c r="M192" s="52">
        <v>1</v>
      </c>
      <c r="N192" s="52"/>
      <c r="O192" s="52">
        <v>0</v>
      </c>
      <c r="P192" s="52">
        <v>0</v>
      </c>
      <c r="Q192" s="52">
        <v>21</v>
      </c>
      <c r="R192" s="52"/>
      <c r="S192" s="52">
        <v>0</v>
      </c>
      <c r="T192" s="52">
        <v>0</v>
      </c>
      <c r="U192" s="52">
        <v>310</v>
      </c>
      <c r="V192" s="52">
        <f t="shared" si="6"/>
        <v>7147.6593000000003</v>
      </c>
      <c r="W192" s="52">
        <f t="shared" si="7"/>
        <v>7147.6593000000003</v>
      </c>
      <c r="X192" s="52">
        <v>0</v>
      </c>
      <c r="Y192" s="52">
        <v>0</v>
      </c>
    </row>
    <row r="193" spans="1:25" x14ac:dyDescent="0.25">
      <c r="A193" s="52">
        <v>2009</v>
      </c>
      <c r="B193" s="52" t="s">
        <v>103</v>
      </c>
      <c r="C193" s="52" t="s">
        <v>176</v>
      </c>
      <c r="D193" s="52">
        <v>24101</v>
      </c>
      <c r="E193" s="52">
        <v>21168</v>
      </c>
      <c r="F193" s="52">
        <v>27</v>
      </c>
      <c r="G193" s="52" t="s">
        <v>89</v>
      </c>
      <c r="H193" s="52">
        <v>18688</v>
      </c>
      <c r="I193" s="52" t="s">
        <v>91</v>
      </c>
      <c r="J193" s="52" t="s">
        <v>71</v>
      </c>
      <c r="K193" s="52">
        <v>0.45267000000000002</v>
      </c>
      <c r="L193" s="52">
        <v>1</v>
      </c>
      <c r="M193" s="52">
        <v>1</v>
      </c>
      <c r="N193" s="52"/>
      <c r="O193" s="52">
        <v>0</v>
      </c>
      <c r="P193" s="52">
        <v>0</v>
      </c>
      <c r="Q193" s="52">
        <v>21</v>
      </c>
      <c r="R193" s="52"/>
      <c r="S193" s="52">
        <v>0</v>
      </c>
      <c r="T193" s="52">
        <v>0</v>
      </c>
      <c r="U193" s="52">
        <v>310</v>
      </c>
      <c r="V193" s="52">
        <f t="shared" si="6"/>
        <v>8459.4969600000004</v>
      </c>
      <c r="W193" s="52">
        <f t="shared" si="7"/>
        <v>8459.4969600000004</v>
      </c>
      <c r="X193" s="52">
        <v>0</v>
      </c>
      <c r="Y193" s="52">
        <v>0</v>
      </c>
    </row>
    <row r="194" spans="1:25" x14ac:dyDescent="0.25">
      <c r="A194" s="52">
        <v>2009</v>
      </c>
      <c r="B194" s="52" t="s">
        <v>103</v>
      </c>
      <c r="C194" s="52" t="s">
        <v>176</v>
      </c>
      <c r="D194" s="52">
        <v>24101</v>
      </c>
      <c r="E194" s="52">
        <v>21168</v>
      </c>
      <c r="F194" s="52">
        <v>27</v>
      </c>
      <c r="G194" s="52" t="s">
        <v>89</v>
      </c>
      <c r="H194" s="52">
        <v>7717.5</v>
      </c>
      <c r="I194" s="52" t="s">
        <v>91</v>
      </c>
      <c r="J194" s="52" t="s">
        <v>71</v>
      </c>
      <c r="K194" s="52">
        <v>0.45267000000000002</v>
      </c>
      <c r="L194" s="52">
        <v>1</v>
      </c>
      <c r="M194" s="52">
        <v>1</v>
      </c>
      <c r="N194" s="52"/>
      <c r="O194" s="52">
        <v>0</v>
      </c>
      <c r="P194" s="52">
        <v>0</v>
      </c>
      <c r="Q194" s="52">
        <v>21</v>
      </c>
      <c r="R194" s="52"/>
      <c r="S194" s="52">
        <v>0</v>
      </c>
      <c r="T194" s="52">
        <v>0</v>
      </c>
      <c r="U194" s="52">
        <v>310</v>
      </c>
      <c r="V194" s="52">
        <f t="shared" si="6"/>
        <v>3493.4807250000003</v>
      </c>
      <c r="W194" s="52">
        <f t="shared" si="7"/>
        <v>3493.4807250000003</v>
      </c>
      <c r="X194" s="52">
        <v>0</v>
      </c>
      <c r="Y194" s="52">
        <v>0</v>
      </c>
    </row>
    <row r="195" spans="1:25" x14ac:dyDescent="0.25">
      <c r="A195" s="52">
        <v>2009</v>
      </c>
      <c r="B195" s="52" t="s">
        <v>103</v>
      </c>
      <c r="C195" s="52" t="s">
        <v>176</v>
      </c>
      <c r="D195" s="52">
        <v>24101</v>
      </c>
      <c r="E195" s="52">
        <v>21168</v>
      </c>
      <c r="F195" s="52">
        <v>27</v>
      </c>
      <c r="G195" s="52" t="s">
        <v>89</v>
      </c>
      <c r="H195" s="52">
        <v>1101548</v>
      </c>
      <c r="I195" s="52" t="s">
        <v>91</v>
      </c>
      <c r="J195" s="52" t="s">
        <v>71</v>
      </c>
      <c r="K195" s="52">
        <v>0.45267000000000002</v>
      </c>
      <c r="L195" s="52">
        <v>1</v>
      </c>
      <c r="M195" s="52">
        <v>1</v>
      </c>
      <c r="N195" s="52"/>
      <c r="O195" s="52">
        <v>0</v>
      </c>
      <c r="P195" s="52">
        <v>0</v>
      </c>
      <c r="Q195" s="52">
        <v>21</v>
      </c>
      <c r="R195" s="52"/>
      <c r="S195" s="52">
        <v>0</v>
      </c>
      <c r="T195" s="52">
        <v>0</v>
      </c>
      <c r="U195" s="52">
        <v>310</v>
      </c>
      <c r="V195" s="52">
        <f t="shared" ref="V195:V258" si="8">IF(F195=9,((H195*K195*L195*M195)+(H195*O195*P195*Q195)+(H195*S195*T195*U195))/1000, (H195*K195*L195*M195)+(H195*O195*P195*Q195)+(H195*S195*T195*U195))</f>
        <v>498637.73316</v>
      </c>
      <c r="W195" s="52">
        <f t="shared" ref="W195:W258" si="9">(V195-((O195*H195*P195*Q195)+(S195*H195*T195*U195))/M195)</f>
        <v>498637.73316</v>
      </c>
      <c r="X195" s="52">
        <v>0</v>
      </c>
      <c r="Y195" s="52">
        <v>0</v>
      </c>
    </row>
    <row r="196" spans="1:25" x14ac:dyDescent="0.25">
      <c r="A196" s="52">
        <v>2009</v>
      </c>
      <c r="B196" s="52" t="s">
        <v>103</v>
      </c>
      <c r="C196" s="52" t="s">
        <v>176</v>
      </c>
      <c r="D196" s="52">
        <v>24101</v>
      </c>
      <c r="E196" s="52">
        <v>21168</v>
      </c>
      <c r="F196" s="52">
        <v>27</v>
      </c>
      <c r="G196" s="52" t="s">
        <v>89</v>
      </c>
      <c r="H196" s="52">
        <v>630</v>
      </c>
      <c r="I196" s="52" t="s">
        <v>91</v>
      </c>
      <c r="J196" s="52" t="s">
        <v>71</v>
      </c>
      <c r="K196" s="52">
        <v>0.45267000000000002</v>
      </c>
      <c r="L196" s="52">
        <v>1</v>
      </c>
      <c r="M196" s="52">
        <v>1</v>
      </c>
      <c r="N196" s="52"/>
      <c r="O196" s="52">
        <v>0</v>
      </c>
      <c r="P196" s="52">
        <v>0</v>
      </c>
      <c r="Q196" s="52">
        <v>21</v>
      </c>
      <c r="R196" s="52"/>
      <c r="S196" s="52">
        <v>0</v>
      </c>
      <c r="T196" s="52">
        <v>0</v>
      </c>
      <c r="U196" s="52">
        <v>310</v>
      </c>
      <c r="V196" s="52">
        <f t="shared" si="8"/>
        <v>285.18209999999999</v>
      </c>
      <c r="W196" s="52">
        <f t="shared" si="9"/>
        <v>285.18209999999999</v>
      </c>
      <c r="X196" s="52">
        <v>0</v>
      </c>
      <c r="Y196" s="52">
        <v>0</v>
      </c>
    </row>
    <row r="197" spans="1:25" x14ac:dyDescent="0.25">
      <c r="A197" s="52">
        <v>2009</v>
      </c>
      <c r="B197" s="52" t="s">
        <v>103</v>
      </c>
      <c r="C197" s="52" t="s">
        <v>176</v>
      </c>
      <c r="D197" s="52">
        <v>24101</v>
      </c>
      <c r="E197" s="52">
        <v>21168</v>
      </c>
      <c r="F197" s="52">
        <v>27</v>
      </c>
      <c r="G197" s="52" t="s">
        <v>89</v>
      </c>
      <c r="H197" s="52">
        <v>32724</v>
      </c>
      <c r="I197" s="52" t="s">
        <v>91</v>
      </c>
      <c r="J197" s="52" t="s">
        <v>71</v>
      </c>
      <c r="K197" s="52">
        <v>0.45267000000000002</v>
      </c>
      <c r="L197" s="52">
        <v>1</v>
      </c>
      <c r="M197" s="52">
        <v>1</v>
      </c>
      <c r="N197" s="52"/>
      <c r="O197" s="52">
        <v>0</v>
      </c>
      <c r="P197" s="52">
        <v>0</v>
      </c>
      <c r="Q197" s="52">
        <v>21</v>
      </c>
      <c r="R197" s="52"/>
      <c r="S197" s="52">
        <v>0</v>
      </c>
      <c r="T197" s="52">
        <v>0</v>
      </c>
      <c r="U197" s="52">
        <v>310</v>
      </c>
      <c r="V197" s="52">
        <f t="shared" si="8"/>
        <v>14813.17308</v>
      </c>
      <c r="W197" s="52">
        <f t="shared" si="9"/>
        <v>14813.17308</v>
      </c>
      <c r="X197" s="52">
        <v>0</v>
      </c>
      <c r="Y197" s="52">
        <v>0</v>
      </c>
    </row>
    <row r="198" spans="1:25" x14ac:dyDescent="0.25">
      <c r="A198" s="52">
        <v>2009</v>
      </c>
      <c r="B198" s="52" t="s">
        <v>103</v>
      </c>
      <c r="C198" s="52" t="s">
        <v>176</v>
      </c>
      <c r="D198" s="52">
        <v>24101</v>
      </c>
      <c r="E198" s="52">
        <v>21168</v>
      </c>
      <c r="F198" s="52">
        <v>27</v>
      </c>
      <c r="G198" s="52" t="s">
        <v>89</v>
      </c>
      <c r="H198" s="52">
        <v>62872</v>
      </c>
      <c r="I198" s="52" t="s">
        <v>91</v>
      </c>
      <c r="J198" s="52" t="s">
        <v>71</v>
      </c>
      <c r="K198" s="52">
        <v>0.45267000000000002</v>
      </c>
      <c r="L198" s="52">
        <v>1</v>
      </c>
      <c r="M198" s="52">
        <v>1</v>
      </c>
      <c r="N198" s="52"/>
      <c r="O198" s="52">
        <v>0</v>
      </c>
      <c r="P198" s="52">
        <v>0</v>
      </c>
      <c r="Q198" s="52">
        <v>21</v>
      </c>
      <c r="R198" s="52"/>
      <c r="S198" s="52">
        <v>0</v>
      </c>
      <c r="T198" s="52">
        <v>0</v>
      </c>
      <c r="U198" s="52">
        <v>310</v>
      </c>
      <c r="V198" s="52">
        <f t="shared" si="8"/>
        <v>28460.268240000001</v>
      </c>
      <c r="W198" s="52">
        <f t="shared" si="9"/>
        <v>28460.268240000001</v>
      </c>
      <c r="X198" s="52">
        <v>0</v>
      </c>
      <c r="Y198" s="52">
        <v>0</v>
      </c>
    </row>
    <row r="199" spans="1:25" x14ac:dyDescent="0.25">
      <c r="A199" s="52">
        <v>2009</v>
      </c>
      <c r="B199" s="52" t="s">
        <v>103</v>
      </c>
      <c r="C199" s="52" t="s">
        <v>176</v>
      </c>
      <c r="D199" s="52">
        <v>24101</v>
      </c>
      <c r="E199" s="52">
        <v>21168</v>
      </c>
      <c r="F199" s="52">
        <v>27</v>
      </c>
      <c r="G199" s="52" t="s">
        <v>89</v>
      </c>
      <c r="H199" s="52">
        <v>17415</v>
      </c>
      <c r="I199" s="52" t="s">
        <v>91</v>
      </c>
      <c r="J199" s="52" t="s">
        <v>71</v>
      </c>
      <c r="K199" s="52">
        <v>0.45267000000000002</v>
      </c>
      <c r="L199" s="52">
        <v>1</v>
      </c>
      <c r="M199" s="52">
        <v>1</v>
      </c>
      <c r="N199" s="52"/>
      <c r="O199" s="52">
        <v>0</v>
      </c>
      <c r="P199" s="52">
        <v>0</v>
      </c>
      <c r="Q199" s="52">
        <v>21</v>
      </c>
      <c r="R199" s="52"/>
      <c r="S199" s="52">
        <v>0</v>
      </c>
      <c r="T199" s="52">
        <v>0</v>
      </c>
      <c r="U199" s="52">
        <v>310</v>
      </c>
      <c r="V199" s="52">
        <f t="shared" si="8"/>
        <v>7883.2480500000001</v>
      </c>
      <c r="W199" s="52">
        <f t="shared" si="9"/>
        <v>7883.2480500000001</v>
      </c>
      <c r="X199" s="52">
        <v>0</v>
      </c>
      <c r="Y199" s="52">
        <v>0</v>
      </c>
    </row>
    <row r="200" spans="1:25" x14ac:dyDescent="0.25">
      <c r="A200" s="52">
        <v>2009</v>
      </c>
      <c r="B200" s="52" t="s">
        <v>103</v>
      </c>
      <c r="C200" s="52" t="s">
        <v>176</v>
      </c>
      <c r="D200" s="52">
        <v>24101</v>
      </c>
      <c r="E200" s="52">
        <v>21168</v>
      </c>
      <c r="F200" s="52">
        <v>27</v>
      </c>
      <c r="G200" s="52" t="s">
        <v>89</v>
      </c>
      <c r="H200" s="52">
        <v>12733</v>
      </c>
      <c r="I200" s="52" t="s">
        <v>91</v>
      </c>
      <c r="J200" s="52" t="s">
        <v>71</v>
      </c>
      <c r="K200" s="52">
        <v>0.45267000000000002</v>
      </c>
      <c r="L200" s="52">
        <v>1</v>
      </c>
      <c r="M200" s="52">
        <v>1</v>
      </c>
      <c r="N200" s="52"/>
      <c r="O200" s="52">
        <v>0</v>
      </c>
      <c r="P200" s="52">
        <v>0</v>
      </c>
      <c r="Q200" s="52">
        <v>21</v>
      </c>
      <c r="R200" s="52"/>
      <c r="S200" s="52">
        <v>0</v>
      </c>
      <c r="T200" s="52">
        <v>0</v>
      </c>
      <c r="U200" s="52">
        <v>310</v>
      </c>
      <c r="V200" s="52">
        <f t="shared" si="8"/>
        <v>5763.8471100000006</v>
      </c>
      <c r="W200" s="52">
        <f t="shared" si="9"/>
        <v>5763.8471100000006</v>
      </c>
      <c r="X200" s="52">
        <v>0</v>
      </c>
      <c r="Y200" s="52">
        <v>0</v>
      </c>
    </row>
    <row r="201" spans="1:25" x14ac:dyDescent="0.25">
      <c r="A201" s="52">
        <v>2009</v>
      </c>
      <c r="B201" s="52" t="s">
        <v>103</v>
      </c>
      <c r="C201" s="52" t="s">
        <v>176</v>
      </c>
      <c r="D201" s="52">
        <v>24101</v>
      </c>
      <c r="E201" s="52">
        <v>21168</v>
      </c>
      <c r="F201" s="52">
        <v>27</v>
      </c>
      <c r="G201" s="52" t="s">
        <v>89</v>
      </c>
      <c r="H201" s="52">
        <v>2160</v>
      </c>
      <c r="I201" s="52" t="s">
        <v>91</v>
      </c>
      <c r="J201" s="52" t="s">
        <v>71</v>
      </c>
      <c r="K201" s="52">
        <v>0.45267000000000002</v>
      </c>
      <c r="L201" s="52">
        <v>1</v>
      </c>
      <c r="M201" s="52">
        <v>1</v>
      </c>
      <c r="N201" s="52"/>
      <c r="O201" s="52">
        <v>0</v>
      </c>
      <c r="P201" s="52">
        <v>0</v>
      </c>
      <c r="Q201" s="52">
        <v>21</v>
      </c>
      <c r="R201" s="52"/>
      <c r="S201" s="52">
        <v>0</v>
      </c>
      <c r="T201" s="52">
        <v>0</v>
      </c>
      <c r="U201" s="52">
        <v>310</v>
      </c>
      <c r="V201" s="52">
        <f t="shared" si="8"/>
        <v>977.7672</v>
      </c>
      <c r="W201" s="52">
        <f t="shared" si="9"/>
        <v>977.7672</v>
      </c>
      <c r="X201" s="52">
        <v>0</v>
      </c>
      <c r="Y201" s="52">
        <v>0</v>
      </c>
    </row>
    <row r="202" spans="1:25" x14ac:dyDescent="0.25">
      <c r="A202" s="52">
        <v>2009</v>
      </c>
      <c r="B202" s="52" t="s">
        <v>103</v>
      </c>
      <c r="C202" s="52" t="s">
        <v>176</v>
      </c>
      <c r="D202" s="52">
        <v>24101</v>
      </c>
      <c r="E202" s="52">
        <v>21168</v>
      </c>
      <c r="F202" s="52">
        <v>27</v>
      </c>
      <c r="G202" s="52" t="s">
        <v>89</v>
      </c>
      <c r="H202" s="52">
        <v>83463</v>
      </c>
      <c r="I202" s="52" t="s">
        <v>91</v>
      </c>
      <c r="J202" s="52" t="s">
        <v>71</v>
      </c>
      <c r="K202" s="52">
        <v>0.45267000000000002</v>
      </c>
      <c r="L202" s="52">
        <v>1</v>
      </c>
      <c r="M202" s="52">
        <v>1</v>
      </c>
      <c r="N202" s="52"/>
      <c r="O202" s="52">
        <v>0</v>
      </c>
      <c r="P202" s="52">
        <v>0</v>
      </c>
      <c r="Q202" s="52">
        <v>21</v>
      </c>
      <c r="R202" s="52"/>
      <c r="S202" s="52">
        <v>0</v>
      </c>
      <c r="T202" s="52">
        <v>0</v>
      </c>
      <c r="U202" s="52">
        <v>310</v>
      </c>
      <c r="V202" s="52">
        <f t="shared" si="8"/>
        <v>37781.196210000002</v>
      </c>
      <c r="W202" s="52">
        <f t="shared" si="9"/>
        <v>37781.196210000002</v>
      </c>
      <c r="X202" s="52">
        <v>0</v>
      </c>
      <c r="Y202" s="52">
        <v>0</v>
      </c>
    </row>
    <row r="203" spans="1:25" x14ac:dyDescent="0.25">
      <c r="A203" s="52">
        <v>2009</v>
      </c>
      <c r="B203" s="52" t="s">
        <v>103</v>
      </c>
      <c r="C203" s="52" t="s">
        <v>176</v>
      </c>
      <c r="D203" s="52">
        <v>24101</v>
      </c>
      <c r="E203" s="52">
        <v>21168</v>
      </c>
      <c r="F203" s="52">
        <v>27</v>
      </c>
      <c r="G203" s="52" t="s">
        <v>89</v>
      </c>
      <c r="H203" s="52">
        <v>13535</v>
      </c>
      <c r="I203" s="52" t="s">
        <v>91</v>
      </c>
      <c r="J203" s="52" t="s">
        <v>71</v>
      </c>
      <c r="K203" s="52">
        <v>0.45267000000000002</v>
      </c>
      <c r="L203" s="52">
        <v>1</v>
      </c>
      <c r="M203" s="52">
        <v>1</v>
      </c>
      <c r="N203" s="52"/>
      <c r="O203" s="52">
        <v>0</v>
      </c>
      <c r="P203" s="52">
        <v>0</v>
      </c>
      <c r="Q203" s="52">
        <v>21</v>
      </c>
      <c r="R203" s="52"/>
      <c r="S203" s="52">
        <v>0</v>
      </c>
      <c r="T203" s="52">
        <v>0</v>
      </c>
      <c r="U203" s="52">
        <v>310</v>
      </c>
      <c r="V203" s="52">
        <f t="shared" si="8"/>
        <v>6126.8884500000004</v>
      </c>
      <c r="W203" s="52">
        <f t="shared" si="9"/>
        <v>6126.8884500000004</v>
      </c>
      <c r="X203" s="52">
        <v>0</v>
      </c>
      <c r="Y203" s="52">
        <v>0</v>
      </c>
    </row>
    <row r="204" spans="1:25" x14ac:dyDescent="0.25">
      <c r="A204" s="52">
        <v>2009</v>
      </c>
      <c r="B204" s="52" t="s">
        <v>103</v>
      </c>
      <c r="C204" s="52" t="s">
        <v>176</v>
      </c>
      <c r="D204" s="52">
        <v>24101</v>
      </c>
      <c r="E204" s="52">
        <v>21168</v>
      </c>
      <c r="F204" s="52">
        <v>27</v>
      </c>
      <c r="G204" s="52" t="s">
        <v>89</v>
      </c>
      <c r="H204" s="52">
        <v>108440</v>
      </c>
      <c r="I204" s="52" t="s">
        <v>91</v>
      </c>
      <c r="J204" s="52" t="s">
        <v>71</v>
      </c>
      <c r="K204" s="52">
        <v>0.45267000000000002</v>
      </c>
      <c r="L204" s="52">
        <v>1</v>
      </c>
      <c r="M204" s="52">
        <v>1</v>
      </c>
      <c r="N204" s="52"/>
      <c r="O204" s="52">
        <v>0</v>
      </c>
      <c r="P204" s="52">
        <v>0</v>
      </c>
      <c r="Q204" s="52">
        <v>21</v>
      </c>
      <c r="R204" s="52"/>
      <c r="S204" s="52">
        <v>0</v>
      </c>
      <c r="T204" s="52">
        <v>0</v>
      </c>
      <c r="U204" s="52">
        <v>310</v>
      </c>
      <c r="V204" s="52">
        <f t="shared" si="8"/>
        <v>49087.534800000001</v>
      </c>
      <c r="W204" s="52">
        <f t="shared" si="9"/>
        <v>49087.534800000001</v>
      </c>
      <c r="X204" s="52">
        <v>0</v>
      </c>
      <c r="Y204" s="52">
        <v>0</v>
      </c>
    </row>
    <row r="205" spans="1:25" x14ac:dyDescent="0.25">
      <c r="A205" s="52">
        <v>2009</v>
      </c>
      <c r="B205" s="52" t="s">
        <v>103</v>
      </c>
      <c r="C205" s="52" t="s">
        <v>176</v>
      </c>
      <c r="D205" s="52">
        <v>24101</v>
      </c>
      <c r="E205" s="52">
        <v>21168</v>
      </c>
      <c r="F205" s="52">
        <v>27</v>
      </c>
      <c r="G205" s="52" t="s">
        <v>89</v>
      </c>
      <c r="H205" s="52">
        <v>113625.4</v>
      </c>
      <c r="I205" s="52" t="s">
        <v>91</v>
      </c>
      <c r="J205" s="52" t="s">
        <v>71</v>
      </c>
      <c r="K205" s="52">
        <v>0.45267000000000002</v>
      </c>
      <c r="L205" s="52">
        <v>1</v>
      </c>
      <c r="M205" s="52">
        <v>1</v>
      </c>
      <c r="N205" s="52"/>
      <c r="O205" s="52">
        <v>0</v>
      </c>
      <c r="P205" s="52">
        <v>0</v>
      </c>
      <c r="Q205" s="52">
        <v>21</v>
      </c>
      <c r="R205" s="52"/>
      <c r="S205" s="52">
        <v>0</v>
      </c>
      <c r="T205" s="52">
        <v>0</v>
      </c>
      <c r="U205" s="52">
        <v>310</v>
      </c>
      <c r="V205" s="52">
        <f t="shared" si="8"/>
        <v>51434.809818000002</v>
      </c>
      <c r="W205" s="52">
        <f t="shared" si="9"/>
        <v>51434.809818000002</v>
      </c>
      <c r="X205" s="52">
        <v>0</v>
      </c>
      <c r="Y205" s="52">
        <v>0</v>
      </c>
    </row>
    <row r="206" spans="1:25" x14ac:dyDescent="0.25">
      <c r="A206" s="52">
        <v>2009</v>
      </c>
      <c r="B206" s="52" t="s">
        <v>103</v>
      </c>
      <c r="C206" s="52" t="s">
        <v>176</v>
      </c>
      <c r="D206" s="52">
        <v>24101</v>
      </c>
      <c r="E206" s="52">
        <v>21168</v>
      </c>
      <c r="F206" s="52">
        <v>27</v>
      </c>
      <c r="G206" s="52" t="s">
        <v>89</v>
      </c>
      <c r="H206" s="52">
        <v>893</v>
      </c>
      <c r="I206" s="52" t="s">
        <v>91</v>
      </c>
      <c r="J206" s="52" t="s">
        <v>71</v>
      </c>
      <c r="K206" s="52">
        <v>0.45267000000000002</v>
      </c>
      <c r="L206" s="52">
        <v>1</v>
      </c>
      <c r="M206" s="52">
        <v>1</v>
      </c>
      <c r="N206" s="52"/>
      <c r="O206" s="52">
        <v>0</v>
      </c>
      <c r="P206" s="52">
        <v>0</v>
      </c>
      <c r="Q206" s="52">
        <v>21</v>
      </c>
      <c r="R206" s="52"/>
      <c r="S206" s="52">
        <v>0</v>
      </c>
      <c r="T206" s="52">
        <v>0</v>
      </c>
      <c r="U206" s="52">
        <v>310</v>
      </c>
      <c r="V206" s="52">
        <f t="shared" si="8"/>
        <v>404.23430999999999</v>
      </c>
      <c r="W206" s="52">
        <f t="shared" si="9"/>
        <v>404.23430999999999</v>
      </c>
      <c r="X206" s="52">
        <v>0</v>
      </c>
      <c r="Y206" s="52">
        <v>0</v>
      </c>
    </row>
    <row r="207" spans="1:25" x14ac:dyDescent="0.25">
      <c r="A207" s="52">
        <v>2009</v>
      </c>
      <c r="B207" s="52" t="s">
        <v>103</v>
      </c>
      <c r="C207" s="52" t="s">
        <v>176</v>
      </c>
      <c r="D207" s="52">
        <v>24101</v>
      </c>
      <c r="E207" s="52">
        <v>21168</v>
      </c>
      <c r="F207" s="52">
        <v>27</v>
      </c>
      <c r="G207" s="52" t="s">
        <v>89</v>
      </c>
      <c r="H207" s="52">
        <v>26143</v>
      </c>
      <c r="I207" s="52" t="s">
        <v>91</v>
      </c>
      <c r="J207" s="52" t="s">
        <v>71</v>
      </c>
      <c r="K207" s="52">
        <v>0.45267000000000002</v>
      </c>
      <c r="L207" s="52">
        <v>1</v>
      </c>
      <c r="M207" s="52">
        <v>1</v>
      </c>
      <c r="N207" s="52"/>
      <c r="O207" s="52">
        <v>0</v>
      </c>
      <c r="P207" s="52">
        <v>0</v>
      </c>
      <c r="Q207" s="52">
        <v>21</v>
      </c>
      <c r="R207" s="52"/>
      <c r="S207" s="52">
        <v>0</v>
      </c>
      <c r="T207" s="52">
        <v>0</v>
      </c>
      <c r="U207" s="52">
        <v>310</v>
      </c>
      <c r="V207" s="52">
        <f t="shared" si="8"/>
        <v>11834.151810000001</v>
      </c>
      <c r="W207" s="52">
        <f t="shared" si="9"/>
        <v>11834.151810000001</v>
      </c>
      <c r="X207" s="52">
        <v>0</v>
      </c>
      <c r="Y207" s="52">
        <v>0</v>
      </c>
    </row>
    <row r="208" spans="1:25" x14ac:dyDescent="0.25">
      <c r="A208" s="52">
        <v>2009</v>
      </c>
      <c r="B208" s="52" t="s">
        <v>103</v>
      </c>
      <c r="C208" s="52" t="s">
        <v>176</v>
      </c>
      <c r="D208" s="52">
        <v>24101</v>
      </c>
      <c r="E208" s="52">
        <v>21168</v>
      </c>
      <c r="F208" s="52">
        <v>27</v>
      </c>
      <c r="G208" s="52" t="s">
        <v>89</v>
      </c>
      <c r="H208" s="52">
        <v>13016</v>
      </c>
      <c r="I208" s="52" t="s">
        <v>91</v>
      </c>
      <c r="J208" s="52" t="s">
        <v>71</v>
      </c>
      <c r="K208" s="52">
        <v>0.45267000000000002</v>
      </c>
      <c r="L208" s="52">
        <v>1</v>
      </c>
      <c r="M208" s="52">
        <v>1</v>
      </c>
      <c r="N208" s="52"/>
      <c r="O208" s="52">
        <v>0</v>
      </c>
      <c r="P208" s="52">
        <v>0</v>
      </c>
      <c r="Q208" s="52">
        <v>21</v>
      </c>
      <c r="R208" s="52"/>
      <c r="S208" s="52">
        <v>0</v>
      </c>
      <c r="T208" s="52">
        <v>0</v>
      </c>
      <c r="U208" s="52">
        <v>310</v>
      </c>
      <c r="V208" s="52">
        <f t="shared" si="8"/>
        <v>5891.9527200000002</v>
      </c>
      <c r="W208" s="52">
        <f t="shared" si="9"/>
        <v>5891.9527200000002</v>
      </c>
      <c r="X208" s="52">
        <v>0</v>
      </c>
      <c r="Y208" s="52">
        <v>0</v>
      </c>
    </row>
    <row r="209" spans="1:25" x14ac:dyDescent="0.25">
      <c r="A209" s="52">
        <v>2009</v>
      </c>
      <c r="B209" s="52" t="s">
        <v>103</v>
      </c>
      <c r="C209" s="52" t="s">
        <v>176</v>
      </c>
      <c r="D209" s="52">
        <v>24101</v>
      </c>
      <c r="E209" s="52">
        <v>21168</v>
      </c>
      <c r="F209" s="52">
        <v>27</v>
      </c>
      <c r="G209" s="52" t="s">
        <v>89</v>
      </c>
      <c r="H209" s="52">
        <v>8131</v>
      </c>
      <c r="I209" s="52" t="s">
        <v>91</v>
      </c>
      <c r="J209" s="52" t="s">
        <v>71</v>
      </c>
      <c r="K209" s="52">
        <v>0.45267000000000002</v>
      </c>
      <c r="L209" s="52">
        <v>1</v>
      </c>
      <c r="M209" s="52">
        <v>1</v>
      </c>
      <c r="N209" s="52"/>
      <c r="O209" s="52">
        <v>0</v>
      </c>
      <c r="P209" s="52">
        <v>0</v>
      </c>
      <c r="Q209" s="52">
        <v>21</v>
      </c>
      <c r="R209" s="52"/>
      <c r="S209" s="52">
        <v>0</v>
      </c>
      <c r="T209" s="52">
        <v>0</v>
      </c>
      <c r="U209" s="52">
        <v>310</v>
      </c>
      <c r="V209" s="52">
        <f t="shared" si="8"/>
        <v>3680.6597700000002</v>
      </c>
      <c r="W209" s="52">
        <f t="shared" si="9"/>
        <v>3680.6597700000002</v>
      </c>
      <c r="X209" s="52">
        <v>0</v>
      </c>
      <c r="Y209" s="52">
        <v>0</v>
      </c>
    </row>
    <row r="210" spans="1:25" x14ac:dyDescent="0.25">
      <c r="A210" s="52">
        <v>2009</v>
      </c>
      <c r="B210" s="52" t="s">
        <v>103</v>
      </c>
      <c r="C210" s="52" t="s">
        <v>176</v>
      </c>
      <c r="D210" s="52">
        <v>24101</v>
      </c>
      <c r="E210" s="52">
        <v>21168</v>
      </c>
      <c r="F210" s="52">
        <v>27</v>
      </c>
      <c r="G210" s="52" t="s">
        <v>89</v>
      </c>
      <c r="H210" s="52">
        <v>11592</v>
      </c>
      <c r="I210" s="52" t="s">
        <v>91</v>
      </c>
      <c r="J210" s="52" t="s">
        <v>71</v>
      </c>
      <c r="K210" s="52">
        <v>0.45267000000000002</v>
      </c>
      <c r="L210" s="52">
        <v>1</v>
      </c>
      <c r="M210" s="52">
        <v>1</v>
      </c>
      <c r="N210" s="52"/>
      <c r="O210" s="52">
        <v>0</v>
      </c>
      <c r="P210" s="52">
        <v>0</v>
      </c>
      <c r="Q210" s="52">
        <v>21</v>
      </c>
      <c r="R210" s="52"/>
      <c r="S210" s="52">
        <v>0</v>
      </c>
      <c r="T210" s="52">
        <v>0</v>
      </c>
      <c r="U210" s="52">
        <v>310</v>
      </c>
      <c r="V210" s="52">
        <f t="shared" si="8"/>
        <v>5247.3506400000006</v>
      </c>
      <c r="W210" s="52">
        <f t="shared" si="9"/>
        <v>5247.3506400000006</v>
      </c>
      <c r="X210" s="52">
        <v>0</v>
      </c>
      <c r="Y210" s="52">
        <v>0</v>
      </c>
    </row>
    <row r="211" spans="1:25" x14ac:dyDescent="0.25">
      <c r="A211" s="52">
        <v>2009</v>
      </c>
      <c r="B211" s="52" t="s">
        <v>103</v>
      </c>
      <c r="C211" s="52" t="s">
        <v>176</v>
      </c>
      <c r="D211" s="52">
        <v>24101</v>
      </c>
      <c r="E211" s="52">
        <v>21168</v>
      </c>
      <c r="F211" s="52">
        <v>27</v>
      </c>
      <c r="G211" s="52" t="s">
        <v>89</v>
      </c>
      <c r="H211" s="52">
        <v>27308</v>
      </c>
      <c r="I211" s="52" t="s">
        <v>91</v>
      </c>
      <c r="J211" s="52" t="s">
        <v>71</v>
      </c>
      <c r="K211" s="52">
        <v>0.45267000000000002</v>
      </c>
      <c r="L211" s="52">
        <v>1</v>
      </c>
      <c r="M211" s="52">
        <v>1</v>
      </c>
      <c r="N211" s="52"/>
      <c r="O211" s="52">
        <v>0</v>
      </c>
      <c r="P211" s="52">
        <v>0</v>
      </c>
      <c r="Q211" s="52">
        <v>21</v>
      </c>
      <c r="R211" s="52"/>
      <c r="S211" s="52">
        <v>0</v>
      </c>
      <c r="T211" s="52">
        <v>0</v>
      </c>
      <c r="U211" s="52">
        <v>310</v>
      </c>
      <c r="V211" s="52">
        <f t="shared" si="8"/>
        <v>12361.512360000001</v>
      </c>
      <c r="W211" s="52">
        <f t="shared" si="9"/>
        <v>12361.512360000001</v>
      </c>
      <c r="X211" s="52">
        <v>0</v>
      </c>
      <c r="Y211" s="52">
        <v>0</v>
      </c>
    </row>
    <row r="212" spans="1:25" x14ac:dyDescent="0.25">
      <c r="A212" s="52">
        <v>2009</v>
      </c>
      <c r="B212" s="52" t="s">
        <v>103</v>
      </c>
      <c r="C212" s="52" t="s">
        <v>176</v>
      </c>
      <c r="D212" s="52">
        <v>24103</v>
      </c>
      <c r="E212" s="52">
        <v>21127</v>
      </c>
      <c r="F212" s="52">
        <v>27</v>
      </c>
      <c r="G212" s="52" t="s">
        <v>89</v>
      </c>
      <c r="H212" s="52">
        <v>69079.289999999994</v>
      </c>
      <c r="I212" s="52" t="s">
        <v>91</v>
      </c>
      <c r="J212" s="52" t="s">
        <v>71</v>
      </c>
      <c r="K212" s="52">
        <v>0.45267000000000002</v>
      </c>
      <c r="L212" s="52">
        <v>1</v>
      </c>
      <c r="M212" s="52">
        <v>1</v>
      </c>
      <c r="N212" s="52"/>
      <c r="O212" s="52">
        <v>0</v>
      </c>
      <c r="P212" s="52">
        <v>0</v>
      </c>
      <c r="Q212" s="52">
        <v>21</v>
      </c>
      <c r="R212" s="52"/>
      <c r="S212" s="52">
        <v>0</v>
      </c>
      <c r="T212" s="52">
        <v>0</v>
      </c>
      <c r="U212" s="52">
        <v>310</v>
      </c>
      <c r="V212" s="52">
        <f t="shared" si="8"/>
        <v>31270.122204299998</v>
      </c>
      <c r="W212" s="52">
        <f t="shared" si="9"/>
        <v>31270.122204299998</v>
      </c>
      <c r="X212" s="52">
        <v>0</v>
      </c>
      <c r="Y212" s="52">
        <v>0</v>
      </c>
    </row>
    <row r="213" spans="1:25" x14ac:dyDescent="0.25">
      <c r="A213" s="52">
        <v>2009</v>
      </c>
      <c r="B213" s="52" t="s">
        <v>103</v>
      </c>
      <c r="C213" s="52" t="s">
        <v>176</v>
      </c>
      <c r="D213" s="52">
        <v>24103</v>
      </c>
      <c r="E213" s="52">
        <v>21127</v>
      </c>
      <c r="F213" s="52">
        <v>27</v>
      </c>
      <c r="G213" s="52" t="s">
        <v>89</v>
      </c>
      <c r="H213" s="52">
        <v>459341</v>
      </c>
      <c r="I213" s="52" t="s">
        <v>91</v>
      </c>
      <c r="J213" s="52" t="s">
        <v>71</v>
      </c>
      <c r="K213" s="52">
        <v>0.45267000000000002</v>
      </c>
      <c r="L213" s="52">
        <v>1</v>
      </c>
      <c r="M213" s="52">
        <v>1</v>
      </c>
      <c r="N213" s="52"/>
      <c r="O213" s="52">
        <v>0</v>
      </c>
      <c r="P213" s="52">
        <v>0</v>
      </c>
      <c r="Q213" s="52">
        <v>21</v>
      </c>
      <c r="R213" s="52"/>
      <c r="S213" s="52">
        <v>0</v>
      </c>
      <c r="T213" s="52">
        <v>0</v>
      </c>
      <c r="U213" s="52">
        <v>310</v>
      </c>
      <c r="V213" s="52">
        <f t="shared" si="8"/>
        <v>207929.89047000001</v>
      </c>
      <c r="W213" s="52">
        <f t="shared" si="9"/>
        <v>207929.89047000001</v>
      </c>
      <c r="X213" s="52">
        <v>0</v>
      </c>
      <c r="Y213" s="52">
        <v>0</v>
      </c>
    </row>
    <row r="214" spans="1:25" x14ac:dyDescent="0.25">
      <c r="A214" s="52">
        <v>2009</v>
      </c>
      <c r="B214" s="52" t="s">
        <v>103</v>
      </c>
      <c r="C214" s="52" t="s">
        <v>176</v>
      </c>
      <c r="D214" s="52">
        <v>24103</v>
      </c>
      <c r="E214" s="52">
        <v>21168</v>
      </c>
      <c r="F214" s="52">
        <v>27</v>
      </c>
      <c r="G214" s="52" t="s">
        <v>89</v>
      </c>
      <c r="H214" s="52">
        <v>160557</v>
      </c>
      <c r="I214" s="52" t="s">
        <v>91</v>
      </c>
      <c r="J214" s="52" t="s">
        <v>71</v>
      </c>
      <c r="K214" s="52">
        <v>0.45267000000000002</v>
      </c>
      <c r="L214" s="52">
        <v>1</v>
      </c>
      <c r="M214" s="52">
        <v>1</v>
      </c>
      <c r="N214" s="52"/>
      <c r="O214" s="52">
        <v>0</v>
      </c>
      <c r="P214" s="52">
        <v>0</v>
      </c>
      <c r="Q214" s="52">
        <v>21</v>
      </c>
      <c r="R214" s="52"/>
      <c r="S214" s="52">
        <v>0</v>
      </c>
      <c r="T214" s="52">
        <v>0</v>
      </c>
      <c r="U214" s="52">
        <v>310</v>
      </c>
      <c r="V214" s="52">
        <f t="shared" si="8"/>
        <v>72679.337190000006</v>
      </c>
      <c r="W214" s="52">
        <f t="shared" si="9"/>
        <v>72679.337190000006</v>
      </c>
      <c r="X214" s="52">
        <v>0</v>
      </c>
      <c r="Y214" s="52">
        <v>0</v>
      </c>
    </row>
    <row r="215" spans="1:25" x14ac:dyDescent="0.25">
      <c r="A215" s="52">
        <v>2009</v>
      </c>
      <c r="B215" s="52" t="s">
        <v>103</v>
      </c>
      <c r="C215" s="52" t="s">
        <v>176</v>
      </c>
      <c r="D215" s="52">
        <v>24103</v>
      </c>
      <c r="E215" s="52">
        <v>21168</v>
      </c>
      <c r="F215" s="52">
        <v>27</v>
      </c>
      <c r="G215" s="52" t="s">
        <v>89</v>
      </c>
      <c r="H215" s="52">
        <v>500386</v>
      </c>
      <c r="I215" s="52" t="s">
        <v>91</v>
      </c>
      <c r="J215" s="52" t="s">
        <v>71</v>
      </c>
      <c r="K215" s="52">
        <v>0.45267000000000002</v>
      </c>
      <c r="L215" s="52">
        <v>1</v>
      </c>
      <c r="M215" s="52">
        <v>1</v>
      </c>
      <c r="N215" s="52"/>
      <c r="O215" s="52">
        <v>0</v>
      </c>
      <c r="P215" s="52">
        <v>0</v>
      </c>
      <c r="Q215" s="52">
        <v>21</v>
      </c>
      <c r="R215" s="52"/>
      <c r="S215" s="52">
        <v>0</v>
      </c>
      <c r="T215" s="52">
        <v>0</v>
      </c>
      <c r="U215" s="52">
        <v>310</v>
      </c>
      <c r="V215" s="52">
        <f t="shared" si="8"/>
        <v>226509.73062000002</v>
      </c>
      <c r="W215" s="52">
        <f t="shared" si="9"/>
        <v>226509.73062000002</v>
      </c>
      <c r="X215" s="52">
        <v>0</v>
      </c>
      <c r="Y215" s="52">
        <v>0</v>
      </c>
    </row>
    <row r="216" spans="1:25" x14ac:dyDescent="0.25">
      <c r="A216" s="52">
        <v>2009</v>
      </c>
      <c r="B216" s="52" t="s">
        <v>103</v>
      </c>
      <c r="C216" s="52" t="s">
        <v>176</v>
      </c>
      <c r="D216" s="52">
        <v>24103</v>
      </c>
      <c r="E216" s="52">
        <v>21168</v>
      </c>
      <c r="F216" s="52">
        <v>27</v>
      </c>
      <c r="G216" s="52" t="s">
        <v>89</v>
      </c>
      <c r="H216" s="52">
        <v>1043</v>
      </c>
      <c r="I216" s="52" t="s">
        <v>91</v>
      </c>
      <c r="J216" s="52" t="s">
        <v>71</v>
      </c>
      <c r="K216" s="52">
        <v>0.45267000000000002</v>
      </c>
      <c r="L216" s="52">
        <v>1</v>
      </c>
      <c r="M216" s="52">
        <v>1</v>
      </c>
      <c r="N216" s="52"/>
      <c r="O216" s="52">
        <v>0</v>
      </c>
      <c r="P216" s="52">
        <v>0</v>
      </c>
      <c r="Q216" s="52">
        <v>21</v>
      </c>
      <c r="R216" s="52"/>
      <c r="S216" s="52">
        <v>0</v>
      </c>
      <c r="T216" s="52">
        <v>0</v>
      </c>
      <c r="U216" s="52">
        <v>310</v>
      </c>
      <c r="V216" s="52">
        <f t="shared" si="8"/>
        <v>472.13481000000002</v>
      </c>
      <c r="W216" s="52">
        <f t="shared" si="9"/>
        <v>472.13481000000002</v>
      </c>
      <c r="X216" s="52">
        <v>0</v>
      </c>
      <c r="Y216" s="52">
        <v>0</v>
      </c>
    </row>
    <row r="217" spans="1:25" x14ac:dyDescent="0.25">
      <c r="A217" s="52">
        <v>2009</v>
      </c>
      <c r="B217" s="52" t="s">
        <v>103</v>
      </c>
      <c r="C217" s="52" t="s">
        <v>176</v>
      </c>
      <c r="D217" s="52">
        <v>24103</v>
      </c>
      <c r="E217" s="52">
        <v>21168</v>
      </c>
      <c r="F217" s="52">
        <v>27</v>
      </c>
      <c r="G217" s="52" t="s">
        <v>89</v>
      </c>
      <c r="H217" s="52">
        <v>877201</v>
      </c>
      <c r="I217" s="52" t="s">
        <v>91</v>
      </c>
      <c r="J217" s="52" t="s">
        <v>71</v>
      </c>
      <c r="K217" s="52">
        <v>0.45267000000000002</v>
      </c>
      <c r="L217" s="52">
        <v>1</v>
      </c>
      <c r="M217" s="52">
        <v>1</v>
      </c>
      <c r="N217" s="52"/>
      <c r="O217" s="52">
        <v>0</v>
      </c>
      <c r="P217" s="52">
        <v>0</v>
      </c>
      <c r="Q217" s="52">
        <v>21</v>
      </c>
      <c r="R217" s="52"/>
      <c r="S217" s="52">
        <v>0</v>
      </c>
      <c r="T217" s="52">
        <v>0</v>
      </c>
      <c r="U217" s="52">
        <v>310</v>
      </c>
      <c r="V217" s="52">
        <f t="shared" si="8"/>
        <v>397082.57667000004</v>
      </c>
      <c r="W217" s="52">
        <f t="shared" si="9"/>
        <v>397082.57667000004</v>
      </c>
      <c r="X217" s="52">
        <v>0</v>
      </c>
      <c r="Y217" s="52">
        <v>0</v>
      </c>
    </row>
    <row r="218" spans="1:25" x14ac:dyDescent="0.25">
      <c r="A218" s="52">
        <v>2009</v>
      </c>
      <c r="B218" s="52" t="s">
        <v>103</v>
      </c>
      <c r="C218" s="52" t="s">
        <v>176</v>
      </c>
      <c r="D218" s="52">
        <v>24103</v>
      </c>
      <c r="E218" s="52">
        <v>21168</v>
      </c>
      <c r="F218" s="52">
        <v>27</v>
      </c>
      <c r="G218" s="52" t="s">
        <v>89</v>
      </c>
      <c r="H218" s="52">
        <v>1819.375</v>
      </c>
      <c r="I218" s="52" t="s">
        <v>91</v>
      </c>
      <c r="J218" s="52" t="s">
        <v>71</v>
      </c>
      <c r="K218" s="52">
        <v>0.45267000000000002</v>
      </c>
      <c r="L218" s="52">
        <v>1</v>
      </c>
      <c r="M218" s="52">
        <v>1</v>
      </c>
      <c r="N218" s="52"/>
      <c r="O218" s="52">
        <v>0</v>
      </c>
      <c r="P218" s="52">
        <v>0</v>
      </c>
      <c r="Q218" s="52">
        <v>21</v>
      </c>
      <c r="R218" s="52"/>
      <c r="S218" s="52">
        <v>0</v>
      </c>
      <c r="T218" s="52">
        <v>0</v>
      </c>
      <c r="U218" s="52">
        <v>310</v>
      </c>
      <c r="V218" s="52">
        <f t="shared" si="8"/>
        <v>823.57648125000003</v>
      </c>
      <c r="W218" s="52">
        <f t="shared" si="9"/>
        <v>823.57648125000003</v>
      </c>
      <c r="X218" s="52">
        <v>0</v>
      </c>
      <c r="Y218" s="52">
        <v>0</v>
      </c>
    </row>
    <row r="219" spans="1:25" x14ac:dyDescent="0.25">
      <c r="A219" s="52">
        <v>2009</v>
      </c>
      <c r="B219" s="52" t="s">
        <v>103</v>
      </c>
      <c r="C219" s="52" t="s">
        <v>176</v>
      </c>
      <c r="D219" s="52">
        <v>24103</v>
      </c>
      <c r="E219" s="52">
        <v>21168</v>
      </c>
      <c r="F219" s="52">
        <v>27</v>
      </c>
      <c r="G219" s="52" t="s">
        <v>89</v>
      </c>
      <c r="H219" s="52">
        <v>548116</v>
      </c>
      <c r="I219" s="52" t="s">
        <v>91</v>
      </c>
      <c r="J219" s="52" t="s">
        <v>71</v>
      </c>
      <c r="K219" s="52">
        <v>0.45267000000000002</v>
      </c>
      <c r="L219" s="52">
        <v>1</v>
      </c>
      <c r="M219" s="52">
        <v>1</v>
      </c>
      <c r="N219" s="52"/>
      <c r="O219" s="52">
        <v>0</v>
      </c>
      <c r="P219" s="52">
        <v>0</v>
      </c>
      <c r="Q219" s="52">
        <v>21</v>
      </c>
      <c r="R219" s="52"/>
      <c r="S219" s="52">
        <v>0</v>
      </c>
      <c r="T219" s="52">
        <v>0</v>
      </c>
      <c r="U219" s="52">
        <v>310</v>
      </c>
      <c r="V219" s="52">
        <f t="shared" si="8"/>
        <v>248115.66972000001</v>
      </c>
      <c r="W219" s="52">
        <f t="shared" si="9"/>
        <v>248115.66972000001</v>
      </c>
      <c r="X219" s="52">
        <v>0</v>
      </c>
      <c r="Y219" s="52">
        <v>0</v>
      </c>
    </row>
    <row r="220" spans="1:25" x14ac:dyDescent="0.25">
      <c r="A220" s="52">
        <v>2009</v>
      </c>
      <c r="B220" s="52" t="s">
        <v>103</v>
      </c>
      <c r="C220" s="52" t="s">
        <v>176</v>
      </c>
      <c r="D220" s="52">
        <v>24103</v>
      </c>
      <c r="E220" s="52">
        <v>21168</v>
      </c>
      <c r="F220" s="52">
        <v>27</v>
      </c>
      <c r="G220" s="52" t="s">
        <v>89</v>
      </c>
      <c r="H220" s="52">
        <v>7381</v>
      </c>
      <c r="I220" s="52" t="s">
        <v>91</v>
      </c>
      <c r="J220" s="52" t="s">
        <v>71</v>
      </c>
      <c r="K220" s="52">
        <v>0.45267000000000002</v>
      </c>
      <c r="L220" s="52">
        <v>1</v>
      </c>
      <c r="M220" s="52">
        <v>1</v>
      </c>
      <c r="N220" s="52"/>
      <c r="O220" s="52">
        <v>0</v>
      </c>
      <c r="P220" s="52">
        <v>0</v>
      </c>
      <c r="Q220" s="52">
        <v>21</v>
      </c>
      <c r="R220" s="52"/>
      <c r="S220" s="52">
        <v>0</v>
      </c>
      <c r="T220" s="52">
        <v>0</v>
      </c>
      <c r="U220" s="52">
        <v>310</v>
      </c>
      <c r="V220" s="52">
        <f t="shared" si="8"/>
        <v>3341.1572700000002</v>
      </c>
      <c r="W220" s="52">
        <f t="shared" si="9"/>
        <v>3341.1572700000002</v>
      </c>
      <c r="X220" s="52">
        <v>0</v>
      </c>
      <c r="Y220" s="52">
        <v>0</v>
      </c>
    </row>
    <row r="221" spans="1:25" x14ac:dyDescent="0.25">
      <c r="A221" s="52">
        <v>2009</v>
      </c>
      <c r="B221" s="52" t="s">
        <v>103</v>
      </c>
      <c r="C221" s="52" t="s">
        <v>176</v>
      </c>
      <c r="D221" s="52">
        <v>24103</v>
      </c>
      <c r="E221" s="52">
        <v>21168</v>
      </c>
      <c r="F221" s="52">
        <v>27</v>
      </c>
      <c r="G221" s="52" t="s">
        <v>89</v>
      </c>
      <c r="H221" s="52">
        <v>2642</v>
      </c>
      <c r="I221" s="52" t="s">
        <v>91</v>
      </c>
      <c r="J221" s="52" t="s">
        <v>71</v>
      </c>
      <c r="K221" s="52">
        <v>0.45267000000000002</v>
      </c>
      <c r="L221" s="52">
        <v>1</v>
      </c>
      <c r="M221" s="52">
        <v>1</v>
      </c>
      <c r="N221" s="52"/>
      <c r="O221" s="52">
        <v>0</v>
      </c>
      <c r="P221" s="52">
        <v>0</v>
      </c>
      <c r="Q221" s="52">
        <v>21</v>
      </c>
      <c r="R221" s="52"/>
      <c r="S221" s="52">
        <v>0</v>
      </c>
      <c r="T221" s="52">
        <v>0</v>
      </c>
      <c r="U221" s="52">
        <v>310</v>
      </c>
      <c r="V221" s="52">
        <f t="shared" si="8"/>
        <v>1195.9541400000001</v>
      </c>
      <c r="W221" s="52">
        <f t="shared" si="9"/>
        <v>1195.9541400000001</v>
      </c>
      <c r="X221" s="52">
        <v>0</v>
      </c>
      <c r="Y221" s="52">
        <v>0</v>
      </c>
    </row>
    <row r="222" spans="1:25" x14ac:dyDescent="0.25">
      <c r="A222" s="52">
        <v>2009</v>
      </c>
      <c r="B222" s="52" t="s">
        <v>103</v>
      </c>
      <c r="C222" s="52" t="s">
        <v>176</v>
      </c>
      <c r="D222" s="52">
        <v>24105</v>
      </c>
      <c r="E222" s="52">
        <v>21168</v>
      </c>
      <c r="F222" s="52">
        <v>27</v>
      </c>
      <c r="G222" s="52" t="s">
        <v>89</v>
      </c>
      <c r="H222" s="52">
        <v>4887</v>
      </c>
      <c r="I222" s="52" t="s">
        <v>91</v>
      </c>
      <c r="J222" s="52" t="s">
        <v>71</v>
      </c>
      <c r="K222" s="52">
        <v>0.45267000000000002</v>
      </c>
      <c r="L222" s="52">
        <v>2.27</v>
      </c>
      <c r="M222" s="52">
        <v>1</v>
      </c>
      <c r="N222" s="52"/>
      <c r="O222" s="52">
        <v>0</v>
      </c>
      <c r="P222" s="52">
        <v>0</v>
      </c>
      <c r="Q222" s="52">
        <v>21</v>
      </c>
      <c r="R222" s="52"/>
      <c r="S222" s="52">
        <v>0</v>
      </c>
      <c r="T222" s="52">
        <v>0</v>
      </c>
      <c r="U222" s="52">
        <v>310</v>
      </c>
      <c r="V222" s="52">
        <f t="shared" si="8"/>
        <v>5021.6901183000009</v>
      </c>
      <c r="W222" s="52">
        <f t="shared" si="9"/>
        <v>5021.6901183000009</v>
      </c>
      <c r="X222" s="52">
        <v>0</v>
      </c>
      <c r="Y222" s="52">
        <v>0</v>
      </c>
    </row>
    <row r="223" spans="1:25" x14ac:dyDescent="0.25">
      <c r="A223" s="52">
        <v>2009</v>
      </c>
      <c r="B223" s="52" t="s">
        <v>103</v>
      </c>
      <c r="C223" s="52" t="s">
        <v>176</v>
      </c>
      <c r="D223" s="52">
        <v>24105</v>
      </c>
      <c r="E223" s="52">
        <v>21168</v>
      </c>
      <c r="F223" s="52">
        <v>27</v>
      </c>
      <c r="G223" s="52" t="s">
        <v>89</v>
      </c>
      <c r="H223" s="52">
        <v>1257955</v>
      </c>
      <c r="I223" s="52" t="s">
        <v>91</v>
      </c>
      <c r="J223" s="52" t="s">
        <v>71</v>
      </c>
      <c r="K223" s="52">
        <v>0.45267000000000002</v>
      </c>
      <c r="L223" s="52">
        <v>2.27</v>
      </c>
      <c r="M223" s="52">
        <v>1</v>
      </c>
      <c r="N223" s="52"/>
      <c r="O223" s="52">
        <v>0</v>
      </c>
      <c r="P223" s="52">
        <v>0</v>
      </c>
      <c r="Q223" s="52">
        <v>21</v>
      </c>
      <c r="R223" s="52"/>
      <c r="S223" s="52">
        <v>0</v>
      </c>
      <c r="T223" s="52">
        <v>0</v>
      </c>
      <c r="U223" s="52">
        <v>310</v>
      </c>
      <c r="V223" s="52">
        <f t="shared" si="8"/>
        <v>1292625.3719595</v>
      </c>
      <c r="W223" s="52">
        <f t="shared" si="9"/>
        <v>1292625.3719595</v>
      </c>
      <c r="X223" s="52">
        <v>0</v>
      </c>
      <c r="Y223" s="52">
        <v>0</v>
      </c>
    </row>
    <row r="224" spans="1:25" x14ac:dyDescent="0.25">
      <c r="A224" s="52">
        <v>2009</v>
      </c>
      <c r="B224" s="52" t="s">
        <v>103</v>
      </c>
      <c r="C224" s="52" t="s">
        <v>176</v>
      </c>
      <c r="D224" s="52">
        <v>24105</v>
      </c>
      <c r="E224" s="52">
        <v>21168</v>
      </c>
      <c r="F224" s="52">
        <v>27</v>
      </c>
      <c r="G224" s="52" t="s">
        <v>89</v>
      </c>
      <c r="H224" s="52">
        <v>29844.880000000001</v>
      </c>
      <c r="I224" s="52" t="s">
        <v>91</v>
      </c>
      <c r="J224" s="52" t="s">
        <v>71</v>
      </c>
      <c r="K224" s="52">
        <v>0.45267000000000002</v>
      </c>
      <c r="L224" s="52">
        <v>2.27</v>
      </c>
      <c r="M224" s="52">
        <v>1</v>
      </c>
      <c r="N224" s="52"/>
      <c r="O224" s="52">
        <v>0</v>
      </c>
      <c r="P224" s="52">
        <v>0</v>
      </c>
      <c r="Q224" s="52">
        <v>21</v>
      </c>
      <c r="R224" s="52"/>
      <c r="S224" s="52">
        <v>0</v>
      </c>
      <c r="T224" s="52">
        <v>0</v>
      </c>
      <c r="U224" s="52">
        <v>310</v>
      </c>
      <c r="V224" s="52">
        <f t="shared" si="8"/>
        <v>30667.431753192002</v>
      </c>
      <c r="W224" s="52">
        <f t="shared" si="9"/>
        <v>30667.431753192002</v>
      </c>
      <c r="X224" s="52">
        <v>0</v>
      </c>
      <c r="Y224" s="52">
        <v>0</v>
      </c>
    </row>
    <row r="225" spans="1:25" x14ac:dyDescent="0.25">
      <c r="A225" s="52">
        <v>2009</v>
      </c>
      <c r="B225" s="52" t="s">
        <v>103</v>
      </c>
      <c r="C225" s="52" t="s">
        <v>176</v>
      </c>
      <c r="D225" s="52">
        <v>24105</v>
      </c>
      <c r="E225" s="52">
        <v>21168</v>
      </c>
      <c r="F225" s="52">
        <v>27</v>
      </c>
      <c r="G225" s="52" t="s">
        <v>89</v>
      </c>
      <c r="H225" s="52">
        <v>23551</v>
      </c>
      <c r="I225" s="52" t="s">
        <v>91</v>
      </c>
      <c r="J225" s="52" t="s">
        <v>71</v>
      </c>
      <c r="K225" s="52">
        <v>0.45267000000000002</v>
      </c>
      <c r="L225" s="52">
        <v>2.27</v>
      </c>
      <c r="M225" s="52">
        <v>1</v>
      </c>
      <c r="N225" s="52"/>
      <c r="O225" s="52">
        <v>0</v>
      </c>
      <c r="P225" s="52">
        <v>0</v>
      </c>
      <c r="Q225" s="52">
        <v>21</v>
      </c>
      <c r="R225" s="52"/>
      <c r="S225" s="52">
        <v>0</v>
      </c>
      <c r="T225" s="52">
        <v>0</v>
      </c>
      <c r="U225" s="52">
        <v>310</v>
      </c>
      <c r="V225" s="52">
        <f t="shared" si="8"/>
        <v>24200.086755900003</v>
      </c>
      <c r="W225" s="52">
        <f t="shared" si="9"/>
        <v>24200.086755900003</v>
      </c>
      <c r="X225" s="52">
        <v>0</v>
      </c>
      <c r="Y225" s="52">
        <v>0</v>
      </c>
    </row>
    <row r="226" spans="1:25" x14ac:dyDescent="0.25">
      <c r="A226" s="52">
        <v>2009</v>
      </c>
      <c r="B226" s="52" t="s">
        <v>103</v>
      </c>
      <c r="C226" s="52" t="s">
        <v>176</v>
      </c>
      <c r="D226" s="52">
        <v>24105</v>
      </c>
      <c r="E226" s="52">
        <v>21168</v>
      </c>
      <c r="F226" s="52">
        <v>27</v>
      </c>
      <c r="G226" s="52" t="s">
        <v>89</v>
      </c>
      <c r="H226" s="52">
        <v>868</v>
      </c>
      <c r="I226" s="52" t="s">
        <v>91</v>
      </c>
      <c r="J226" s="52" t="s">
        <v>71</v>
      </c>
      <c r="K226" s="52">
        <v>0.45267000000000002</v>
      </c>
      <c r="L226" s="52">
        <v>2.27</v>
      </c>
      <c r="M226" s="52">
        <v>1</v>
      </c>
      <c r="N226" s="52"/>
      <c r="O226" s="52">
        <v>0</v>
      </c>
      <c r="P226" s="52">
        <v>0</v>
      </c>
      <c r="Q226" s="52">
        <v>21</v>
      </c>
      <c r="R226" s="52"/>
      <c r="S226" s="52">
        <v>0</v>
      </c>
      <c r="T226" s="52">
        <v>0</v>
      </c>
      <c r="U226" s="52">
        <v>310</v>
      </c>
      <c r="V226" s="52">
        <f t="shared" si="8"/>
        <v>891.92286120000006</v>
      </c>
      <c r="W226" s="52">
        <f t="shared" si="9"/>
        <v>891.92286120000006</v>
      </c>
      <c r="X226" s="52">
        <v>0</v>
      </c>
      <c r="Y226" s="52">
        <v>0</v>
      </c>
    </row>
    <row r="227" spans="1:25" x14ac:dyDescent="0.25">
      <c r="A227" s="52">
        <v>2009</v>
      </c>
      <c r="B227" s="52" t="s">
        <v>103</v>
      </c>
      <c r="C227" s="52" t="s">
        <v>176</v>
      </c>
      <c r="D227" s="52">
        <v>24109</v>
      </c>
      <c r="E227" s="52">
        <v>21126</v>
      </c>
      <c r="F227" s="52">
        <v>27</v>
      </c>
      <c r="G227" s="52" t="s">
        <v>89</v>
      </c>
      <c r="H227" s="52">
        <v>867952</v>
      </c>
      <c r="I227" s="52" t="s">
        <v>91</v>
      </c>
      <c r="J227" s="52" t="s">
        <v>71</v>
      </c>
      <c r="K227" s="52">
        <v>0.45267000000000002</v>
      </c>
      <c r="L227" s="52">
        <v>1</v>
      </c>
      <c r="M227" s="52">
        <v>1</v>
      </c>
      <c r="N227" s="52"/>
      <c r="O227" s="52">
        <v>0</v>
      </c>
      <c r="P227" s="52">
        <v>0</v>
      </c>
      <c r="Q227" s="52">
        <v>21</v>
      </c>
      <c r="R227" s="52"/>
      <c r="S227" s="52">
        <v>0</v>
      </c>
      <c r="T227" s="52">
        <v>0</v>
      </c>
      <c r="U227" s="52">
        <v>310</v>
      </c>
      <c r="V227" s="52">
        <f t="shared" si="8"/>
        <v>392895.83184</v>
      </c>
      <c r="W227" s="52">
        <f t="shared" si="9"/>
        <v>392895.83184</v>
      </c>
      <c r="X227" s="52">
        <v>0</v>
      </c>
      <c r="Y227" s="52">
        <v>0</v>
      </c>
    </row>
    <row r="228" spans="1:25" x14ac:dyDescent="0.25">
      <c r="A228" s="52">
        <v>2009</v>
      </c>
      <c r="B228" s="52" t="s">
        <v>103</v>
      </c>
      <c r="C228" s="52" t="s">
        <v>176</v>
      </c>
      <c r="D228" s="52">
        <v>24109</v>
      </c>
      <c r="E228" s="52">
        <v>21168</v>
      </c>
      <c r="F228" s="52">
        <v>27</v>
      </c>
      <c r="G228" s="52" t="s">
        <v>89</v>
      </c>
      <c r="H228" s="52">
        <v>615646</v>
      </c>
      <c r="I228" s="52" t="s">
        <v>91</v>
      </c>
      <c r="J228" s="52" t="s">
        <v>71</v>
      </c>
      <c r="K228" s="52">
        <v>0.45267000000000002</v>
      </c>
      <c r="L228" s="52">
        <v>1</v>
      </c>
      <c r="M228" s="52">
        <v>1</v>
      </c>
      <c r="N228" s="52"/>
      <c r="O228" s="52">
        <v>0</v>
      </c>
      <c r="P228" s="52">
        <v>0</v>
      </c>
      <c r="Q228" s="52">
        <v>21</v>
      </c>
      <c r="R228" s="52"/>
      <c r="S228" s="52">
        <v>0</v>
      </c>
      <c r="T228" s="52">
        <v>0</v>
      </c>
      <c r="U228" s="52">
        <v>310</v>
      </c>
      <c r="V228" s="52">
        <f t="shared" si="8"/>
        <v>278684.47482</v>
      </c>
      <c r="W228" s="52">
        <f t="shared" si="9"/>
        <v>278684.47482</v>
      </c>
      <c r="X228" s="52">
        <v>0</v>
      </c>
      <c r="Y228" s="52">
        <v>0</v>
      </c>
    </row>
    <row r="229" spans="1:25" x14ac:dyDescent="0.25">
      <c r="A229" s="52">
        <v>2009</v>
      </c>
      <c r="B229" s="52" t="s">
        <v>103</v>
      </c>
      <c r="C229" s="52" t="s">
        <v>176</v>
      </c>
      <c r="D229" s="52">
        <v>24109</v>
      </c>
      <c r="E229" s="52">
        <v>21168</v>
      </c>
      <c r="F229" s="52">
        <v>27</v>
      </c>
      <c r="G229" s="52" t="s">
        <v>89</v>
      </c>
      <c r="H229" s="52">
        <v>1192148</v>
      </c>
      <c r="I229" s="52" t="s">
        <v>91</v>
      </c>
      <c r="J229" s="52" t="s">
        <v>71</v>
      </c>
      <c r="K229" s="52">
        <v>0.45267000000000002</v>
      </c>
      <c r="L229" s="52">
        <v>1</v>
      </c>
      <c r="M229" s="52">
        <v>1</v>
      </c>
      <c r="N229" s="52"/>
      <c r="O229" s="52">
        <v>0</v>
      </c>
      <c r="P229" s="52">
        <v>0</v>
      </c>
      <c r="Q229" s="52">
        <v>21</v>
      </c>
      <c r="R229" s="52"/>
      <c r="S229" s="52">
        <v>0</v>
      </c>
      <c r="T229" s="52">
        <v>0</v>
      </c>
      <c r="U229" s="52">
        <v>310</v>
      </c>
      <c r="V229" s="52">
        <f t="shared" si="8"/>
        <v>539649.63516000006</v>
      </c>
      <c r="W229" s="52">
        <f t="shared" si="9"/>
        <v>539649.63516000006</v>
      </c>
      <c r="X229" s="52">
        <v>0</v>
      </c>
      <c r="Y229" s="52">
        <v>0</v>
      </c>
    </row>
    <row r="230" spans="1:25" x14ac:dyDescent="0.25">
      <c r="A230" s="52">
        <v>2009</v>
      </c>
      <c r="B230" s="52" t="s">
        <v>103</v>
      </c>
      <c r="C230" s="52" t="s">
        <v>176</v>
      </c>
      <c r="D230" s="52">
        <v>24319</v>
      </c>
      <c r="E230" s="52">
        <v>21168</v>
      </c>
      <c r="F230" s="52">
        <v>27</v>
      </c>
      <c r="G230" s="52" t="s">
        <v>89</v>
      </c>
      <c r="H230" s="52">
        <v>41</v>
      </c>
      <c r="I230" s="52" t="s">
        <v>91</v>
      </c>
      <c r="J230" s="52" t="s">
        <v>71</v>
      </c>
      <c r="K230" s="52">
        <v>0.45267000000000002</v>
      </c>
      <c r="L230" s="52">
        <v>1</v>
      </c>
      <c r="M230" s="52">
        <v>1</v>
      </c>
      <c r="N230" s="52"/>
      <c r="O230" s="52">
        <v>0</v>
      </c>
      <c r="P230" s="52">
        <v>0</v>
      </c>
      <c r="Q230" s="52">
        <v>21</v>
      </c>
      <c r="R230" s="52"/>
      <c r="S230" s="52">
        <v>0</v>
      </c>
      <c r="T230" s="52">
        <v>0</v>
      </c>
      <c r="U230" s="52">
        <v>310</v>
      </c>
      <c r="V230" s="52">
        <f t="shared" si="8"/>
        <v>18.559470000000001</v>
      </c>
      <c r="W230" s="52">
        <f t="shared" si="9"/>
        <v>18.559470000000001</v>
      </c>
      <c r="X230" s="52">
        <v>0</v>
      </c>
      <c r="Y230" s="52">
        <v>0</v>
      </c>
    </row>
    <row r="231" spans="1:25" x14ac:dyDescent="0.25">
      <c r="A231" s="52">
        <v>2009</v>
      </c>
      <c r="B231" s="52" t="s">
        <v>103</v>
      </c>
      <c r="C231" s="52" t="s">
        <v>176</v>
      </c>
      <c r="D231" s="52">
        <v>24319</v>
      </c>
      <c r="E231" s="52">
        <v>21168</v>
      </c>
      <c r="F231" s="52">
        <v>27</v>
      </c>
      <c r="G231" s="52" t="s">
        <v>89</v>
      </c>
      <c r="H231" s="52">
        <v>35424</v>
      </c>
      <c r="I231" s="52" t="s">
        <v>91</v>
      </c>
      <c r="J231" s="52" t="s">
        <v>71</v>
      </c>
      <c r="K231" s="52">
        <v>0.45267000000000002</v>
      </c>
      <c r="L231" s="52">
        <v>1</v>
      </c>
      <c r="M231" s="52">
        <v>1</v>
      </c>
      <c r="N231" s="52"/>
      <c r="O231" s="52">
        <v>0</v>
      </c>
      <c r="P231" s="52">
        <v>0</v>
      </c>
      <c r="Q231" s="52">
        <v>21</v>
      </c>
      <c r="R231" s="52"/>
      <c r="S231" s="52">
        <v>0</v>
      </c>
      <c r="T231" s="52">
        <v>0</v>
      </c>
      <c r="U231" s="52">
        <v>310</v>
      </c>
      <c r="V231" s="52">
        <f t="shared" si="8"/>
        <v>16035.382080000001</v>
      </c>
      <c r="W231" s="52">
        <f t="shared" si="9"/>
        <v>16035.382080000001</v>
      </c>
      <c r="X231" s="52">
        <v>0</v>
      </c>
      <c r="Y231" s="52">
        <v>0</v>
      </c>
    </row>
    <row r="232" spans="1:25" x14ac:dyDescent="0.25">
      <c r="A232" s="52">
        <v>2009</v>
      </c>
      <c r="B232" s="52" t="s">
        <v>103</v>
      </c>
      <c r="C232" s="52" t="s">
        <v>176</v>
      </c>
      <c r="D232" s="52">
        <v>24319</v>
      </c>
      <c r="E232" s="52">
        <v>21168</v>
      </c>
      <c r="F232" s="52">
        <v>27</v>
      </c>
      <c r="G232" s="52" t="s">
        <v>89</v>
      </c>
      <c r="H232" s="52">
        <v>317.08659999999998</v>
      </c>
      <c r="I232" s="52" t="s">
        <v>91</v>
      </c>
      <c r="J232" s="52" t="s">
        <v>71</v>
      </c>
      <c r="K232" s="52">
        <v>0.45267000000000002</v>
      </c>
      <c r="L232" s="52">
        <v>1</v>
      </c>
      <c r="M232" s="52">
        <v>1</v>
      </c>
      <c r="N232" s="52"/>
      <c r="O232" s="52">
        <v>0</v>
      </c>
      <c r="P232" s="52">
        <v>0</v>
      </c>
      <c r="Q232" s="52">
        <v>21</v>
      </c>
      <c r="R232" s="52"/>
      <c r="S232" s="52">
        <v>0</v>
      </c>
      <c r="T232" s="52">
        <v>0</v>
      </c>
      <c r="U232" s="52">
        <v>310</v>
      </c>
      <c r="V232" s="52">
        <f t="shared" si="8"/>
        <v>143.53559122199999</v>
      </c>
      <c r="W232" s="52">
        <f t="shared" si="9"/>
        <v>143.53559122199999</v>
      </c>
      <c r="X232" s="52">
        <v>0</v>
      </c>
      <c r="Y232" s="52">
        <v>0</v>
      </c>
    </row>
    <row r="233" spans="1:25" x14ac:dyDescent="0.25">
      <c r="A233" s="52">
        <v>2009</v>
      </c>
      <c r="B233" s="52" t="s">
        <v>103</v>
      </c>
      <c r="C233" s="52" t="s">
        <v>176</v>
      </c>
      <c r="D233" s="52">
        <v>24319</v>
      </c>
      <c r="E233" s="52">
        <v>21168</v>
      </c>
      <c r="F233" s="52">
        <v>27</v>
      </c>
      <c r="G233" s="52" t="s">
        <v>89</v>
      </c>
      <c r="H233" s="52">
        <v>176.89349999999999</v>
      </c>
      <c r="I233" s="52" t="s">
        <v>91</v>
      </c>
      <c r="J233" s="52" t="s">
        <v>71</v>
      </c>
      <c r="K233" s="52">
        <v>0.45267000000000002</v>
      </c>
      <c r="L233" s="52">
        <v>1</v>
      </c>
      <c r="M233" s="52">
        <v>1</v>
      </c>
      <c r="N233" s="52"/>
      <c r="O233" s="52">
        <v>0</v>
      </c>
      <c r="P233" s="52">
        <v>0</v>
      </c>
      <c r="Q233" s="52">
        <v>21</v>
      </c>
      <c r="R233" s="52"/>
      <c r="S233" s="52">
        <v>0</v>
      </c>
      <c r="T233" s="52">
        <v>0</v>
      </c>
      <c r="U233" s="52">
        <v>310</v>
      </c>
      <c r="V233" s="52">
        <f t="shared" si="8"/>
        <v>80.074380644999991</v>
      </c>
      <c r="W233" s="52">
        <f t="shared" si="9"/>
        <v>80.074380644999991</v>
      </c>
      <c r="X233" s="52">
        <v>0</v>
      </c>
      <c r="Y233" s="52">
        <v>0</v>
      </c>
    </row>
    <row r="234" spans="1:25" x14ac:dyDescent="0.25">
      <c r="A234" s="52">
        <v>2009</v>
      </c>
      <c r="B234" s="52" t="s">
        <v>103</v>
      </c>
      <c r="C234" s="52" t="s">
        <v>176</v>
      </c>
      <c r="D234" s="52">
        <v>24319</v>
      </c>
      <c r="E234" s="52">
        <v>21168</v>
      </c>
      <c r="F234" s="52">
        <v>27</v>
      </c>
      <c r="G234" s="52" t="s">
        <v>89</v>
      </c>
      <c r="H234" s="52">
        <v>100.4864</v>
      </c>
      <c r="I234" s="52" t="s">
        <v>91</v>
      </c>
      <c r="J234" s="52" t="s">
        <v>71</v>
      </c>
      <c r="K234" s="52">
        <v>0.45267000000000002</v>
      </c>
      <c r="L234" s="52">
        <v>1</v>
      </c>
      <c r="M234" s="52">
        <v>1</v>
      </c>
      <c r="N234" s="52"/>
      <c r="O234" s="52">
        <v>0</v>
      </c>
      <c r="P234" s="52">
        <v>0</v>
      </c>
      <c r="Q234" s="52">
        <v>21</v>
      </c>
      <c r="R234" s="52"/>
      <c r="S234" s="52">
        <v>0</v>
      </c>
      <c r="T234" s="52">
        <v>0</v>
      </c>
      <c r="U234" s="52">
        <v>310</v>
      </c>
      <c r="V234" s="52">
        <f t="shared" si="8"/>
        <v>45.487178688</v>
      </c>
      <c r="W234" s="52">
        <f t="shared" si="9"/>
        <v>45.487178688</v>
      </c>
      <c r="X234" s="52">
        <v>0</v>
      </c>
      <c r="Y234" s="52">
        <v>0</v>
      </c>
    </row>
    <row r="235" spans="1:25" x14ac:dyDescent="0.25">
      <c r="A235" s="52">
        <v>2009</v>
      </c>
      <c r="B235" s="52" t="s">
        <v>103</v>
      </c>
      <c r="C235" s="52" t="s">
        <v>176</v>
      </c>
      <c r="D235" s="52">
        <v>24319</v>
      </c>
      <c r="E235" s="52">
        <v>21168</v>
      </c>
      <c r="F235" s="52">
        <v>27</v>
      </c>
      <c r="G235" s="52" t="s">
        <v>89</v>
      </c>
      <c r="H235" s="52">
        <v>710</v>
      </c>
      <c r="I235" s="52" t="s">
        <v>91</v>
      </c>
      <c r="J235" s="52" t="s">
        <v>71</v>
      </c>
      <c r="K235" s="52">
        <v>0.45267000000000002</v>
      </c>
      <c r="L235" s="52">
        <v>1</v>
      </c>
      <c r="M235" s="52">
        <v>1</v>
      </c>
      <c r="N235" s="52"/>
      <c r="O235" s="52">
        <v>0</v>
      </c>
      <c r="P235" s="52">
        <v>0</v>
      </c>
      <c r="Q235" s="52">
        <v>21</v>
      </c>
      <c r="R235" s="52"/>
      <c r="S235" s="52">
        <v>0</v>
      </c>
      <c r="T235" s="52">
        <v>0</v>
      </c>
      <c r="U235" s="52">
        <v>310</v>
      </c>
      <c r="V235" s="52">
        <f t="shared" si="8"/>
        <v>321.39570000000003</v>
      </c>
      <c r="W235" s="52">
        <f t="shared" si="9"/>
        <v>321.39570000000003</v>
      </c>
      <c r="X235" s="52">
        <v>0</v>
      </c>
      <c r="Y235" s="52">
        <v>0</v>
      </c>
    </row>
    <row r="236" spans="1:25" x14ac:dyDescent="0.25">
      <c r="A236" s="52">
        <v>2009</v>
      </c>
      <c r="B236" s="52" t="s">
        <v>103</v>
      </c>
      <c r="C236" s="52" t="s">
        <v>176</v>
      </c>
      <c r="D236" s="52">
        <v>24319</v>
      </c>
      <c r="E236" s="52">
        <v>21168</v>
      </c>
      <c r="F236" s="52">
        <v>27</v>
      </c>
      <c r="G236" s="52" t="s">
        <v>89</v>
      </c>
      <c r="H236" s="52">
        <v>15</v>
      </c>
      <c r="I236" s="52" t="s">
        <v>91</v>
      </c>
      <c r="J236" s="52" t="s">
        <v>71</v>
      </c>
      <c r="K236" s="52">
        <v>0.45267000000000002</v>
      </c>
      <c r="L236" s="52">
        <v>1</v>
      </c>
      <c r="M236" s="52">
        <v>1</v>
      </c>
      <c r="N236" s="52"/>
      <c r="O236" s="52">
        <v>0</v>
      </c>
      <c r="P236" s="52">
        <v>0</v>
      </c>
      <c r="Q236" s="52">
        <v>21</v>
      </c>
      <c r="R236" s="52"/>
      <c r="S236" s="52">
        <v>0</v>
      </c>
      <c r="T236" s="52">
        <v>0</v>
      </c>
      <c r="U236" s="52">
        <v>310</v>
      </c>
      <c r="V236" s="52">
        <f t="shared" si="8"/>
        <v>6.7900499999999999</v>
      </c>
      <c r="W236" s="52">
        <f t="shared" si="9"/>
        <v>6.7900499999999999</v>
      </c>
      <c r="X236" s="52">
        <v>0</v>
      </c>
      <c r="Y236" s="52">
        <v>0</v>
      </c>
    </row>
    <row r="237" spans="1:25" x14ac:dyDescent="0.25">
      <c r="A237" s="52">
        <v>2009</v>
      </c>
      <c r="B237" s="52" t="s">
        <v>103</v>
      </c>
      <c r="C237" s="52" t="s">
        <v>176</v>
      </c>
      <c r="D237" s="52">
        <v>24319</v>
      </c>
      <c r="E237" s="52">
        <v>21168</v>
      </c>
      <c r="F237" s="52">
        <v>27</v>
      </c>
      <c r="G237" s="52" t="s">
        <v>89</v>
      </c>
      <c r="H237" s="52">
        <v>148.8657</v>
      </c>
      <c r="I237" s="52" t="s">
        <v>91</v>
      </c>
      <c r="J237" s="52" t="s">
        <v>71</v>
      </c>
      <c r="K237" s="52">
        <v>0.45267000000000002</v>
      </c>
      <c r="L237" s="52">
        <v>1</v>
      </c>
      <c r="M237" s="52">
        <v>1</v>
      </c>
      <c r="N237" s="52"/>
      <c r="O237" s="52">
        <v>0</v>
      </c>
      <c r="P237" s="52">
        <v>0</v>
      </c>
      <c r="Q237" s="52">
        <v>21</v>
      </c>
      <c r="R237" s="52"/>
      <c r="S237" s="52">
        <v>0</v>
      </c>
      <c r="T237" s="52">
        <v>0</v>
      </c>
      <c r="U237" s="52">
        <v>310</v>
      </c>
      <c r="V237" s="52">
        <f t="shared" si="8"/>
        <v>67.387036418999998</v>
      </c>
      <c r="W237" s="52">
        <f t="shared" si="9"/>
        <v>67.387036418999998</v>
      </c>
      <c r="X237" s="52">
        <v>0</v>
      </c>
      <c r="Y237" s="52">
        <v>0</v>
      </c>
    </row>
    <row r="238" spans="1:25" x14ac:dyDescent="0.25">
      <c r="A238" s="52">
        <v>2009</v>
      </c>
      <c r="B238" s="52" t="s">
        <v>103</v>
      </c>
      <c r="C238" s="52" t="s">
        <v>176</v>
      </c>
      <c r="D238" s="52">
        <v>24319</v>
      </c>
      <c r="E238" s="52">
        <v>21168</v>
      </c>
      <c r="F238" s="52">
        <v>27</v>
      </c>
      <c r="G238" s="52" t="s">
        <v>89</v>
      </c>
      <c r="H238" s="52">
        <v>388.68680000000001</v>
      </c>
      <c r="I238" s="52" t="s">
        <v>91</v>
      </c>
      <c r="J238" s="52" t="s">
        <v>71</v>
      </c>
      <c r="K238" s="52">
        <v>0.45267000000000002</v>
      </c>
      <c r="L238" s="52">
        <v>1</v>
      </c>
      <c r="M238" s="52">
        <v>1</v>
      </c>
      <c r="N238" s="52"/>
      <c r="O238" s="52">
        <v>0</v>
      </c>
      <c r="P238" s="52">
        <v>0</v>
      </c>
      <c r="Q238" s="52">
        <v>21</v>
      </c>
      <c r="R238" s="52"/>
      <c r="S238" s="52">
        <v>0</v>
      </c>
      <c r="T238" s="52">
        <v>0</v>
      </c>
      <c r="U238" s="52">
        <v>310</v>
      </c>
      <c r="V238" s="52">
        <f t="shared" si="8"/>
        <v>175.946853756</v>
      </c>
      <c r="W238" s="52">
        <f t="shared" si="9"/>
        <v>175.946853756</v>
      </c>
      <c r="X238" s="52">
        <v>0</v>
      </c>
      <c r="Y238" s="52">
        <v>0</v>
      </c>
    </row>
    <row r="239" spans="1:25" x14ac:dyDescent="0.25">
      <c r="A239" s="52">
        <v>2009</v>
      </c>
      <c r="B239" s="52" t="s">
        <v>103</v>
      </c>
      <c r="C239" s="52" t="s">
        <v>176</v>
      </c>
      <c r="D239" s="52">
        <v>24319</v>
      </c>
      <c r="E239" s="52">
        <v>21168</v>
      </c>
      <c r="F239" s="52">
        <v>27</v>
      </c>
      <c r="G239" s="52" t="s">
        <v>89</v>
      </c>
      <c r="H239" s="52">
        <v>30.6858</v>
      </c>
      <c r="I239" s="52" t="s">
        <v>91</v>
      </c>
      <c r="J239" s="52" t="s">
        <v>71</v>
      </c>
      <c r="K239" s="52">
        <v>0.45267000000000002</v>
      </c>
      <c r="L239" s="52">
        <v>1</v>
      </c>
      <c r="M239" s="52">
        <v>1</v>
      </c>
      <c r="N239" s="52"/>
      <c r="O239" s="52">
        <v>0</v>
      </c>
      <c r="P239" s="52">
        <v>0</v>
      </c>
      <c r="Q239" s="52">
        <v>21</v>
      </c>
      <c r="R239" s="52"/>
      <c r="S239" s="52">
        <v>0</v>
      </c>
      <c r="T239" s="52">
        <v>0</v>
      </c>
      <c r="U239" s="52">
        <v>310</v>
      </c>
      <c r="V239" s="52">
        <f t="shared" si="8"/>
        <v>13.890541086000001</v>
      </c>
      <c r="W239" s="52">
        <f t="shared" si="9"/>
        <v>13.890541086000001</v>
      </c>
      <c r="X239" s="52">
        <v>0</v>
      </c>
      <c r="Y239" s="52">
        <v>0</v>
      </c>
    </row>
    <row r="240" spans="1:25" x14ac:dyDescent="0.25">
      <c r="A240" s="52">
        <v>2009</v>
      </c>
      <c r="B240" s="52" t="s">
        <v>103</v>
      </c>
      <c r="C240" s="52" t="s">
        <v>176</v>
      </c>
      <c r="D240" s="52">
        <v>24319</v>
      </c>
      <c r="E240" s="52">
        <v>21168</v>
      </c>
      <c r="F240" s="52">
        <v>27</v>
      </c>
      <c r="G240" s="52" t="s">
        <v>89</v>
      </c>
      <c r="H240" s="52">
        <v>9055</v>
      </c>
      <c r="I240" s="52" t="s">
        <v>91</v>
      </c>
      <c r="J240" s="52" t="s">
        <v>71</v>
      </c>
      <c r="K240" s="52">
        <v>0.45267000000000002</v>
      </c>
      <c r="L240" s="52">
        <v>1</v>
      </c>
      <c r="M240" s="52">
        <v>1</v>
      </c>
      <c r="N240" s="52"/>
      <c r="O240" s="52">
        <v>0</v>
      </c>
      <c r="P240" s="52">
        <v>0</v>
      </c>
      <c r="Q240" s="52">
        <v>21</v>
      </c>
      <c r="R240" s="52"/>
      <c r="S240" s="52">
        <v>0</v>
      </c>
      <c r="T240" s="52">
        <v>0</v>
      </c>
      <c r="U240" s="52">
        <v>310</v>
      </c>
      <c r="V240" s="52">
        <f t="shared" si="8"/>
        <v>4098.9268499999998</v>
      </c>
      <c r="W240" s="52">
        <f t="shared" si="9"/>
        <v>4098.9268499999998</v>
      </c>
      <c r="X240" s="52">
        <v>0</v>
      </c>
      <c r="Y240" s="52">
        <v>0</v>
      </c>
    </row>
    <row r="241" spans="1:25" x14ac:dyDescent="0.25">
      <c r="A241" s="52">
        <v>2009</v>
      </c>
      <c r="B241" s="52" t="s">
        <v>103</v>
      </c>
      <c r="C241" s="52" t="s">
        <v>176</v>
      </c>
      <c r="D241" s="52">
        <v>24319</v>
      </c>
      <c r="E241" s="52">
        <v>21168</v>
      </c>
      <c r="F241" s="52">
        <v>27</v>
      </c>
      <c r="G241" s="52" t="s">
        <v>89</v>
      </c>
      <c r="H241" s="52">
        <v>266.9316</v>
      </c>
      <c r="I241" s="52" t="s">
        <v>91</v>
      </c>
      <c r="J241" s="52" t="s">
        <v>71</v>
      </c>
      <c r="K241" s="52">
        <v>0.45267000000000002</v>
      </c>
      <c r="L241" s="52">
        <v>1</v>
      </c>
      <c r="M241" s="52">
        <v>1</v>
      </c>
      <c r="N241" s="52"/>
      <c r="O241" s="52">
        <v>0</v>
      </c>
      <c r="P241" s="52">
        <v>0</v>
      </c>
      <c r="Q241" s="52">
        <v>21</v>
      </c>
      <c r="R241" s="52"/>
      <c r="S241" s="52">
        <v>0</v>
      </c>
      <c r="T241" s="52">
        <v>0</v>
      </c>
      <c r="U241" s="52">
        <v>310</v>
      </c>
      <c r="V241" s="52">
        <f t="shared" si="8"/>
        <v>120.83192737200001</v>
      </c>
      <c r="W241" s="52">
        <f t="shared" si="9"/>
        <v>120.83192737200001</v>
      </c>
      <c r="X241" s="52">
        <v>0</v>
      </c>
      <c r="Y241" s="52">
        <v>0</v>
      </c>
    </row>
    <row r="242" spans="1:25" x14ac:dyDescent="0.25">
      <c r="A242" s="52">
        <v>2009</v>
      </c>
      <c r="B242" s="52" t="s">
        <v>92</v>
      </c>
      <c r="C242" s="52" t="s">
        <v>108</v>
      </c>
      <c r="D242" s="52">
        <v>23944</v>
      </c>
      <c r="E242" s="52">
        <v>21126</v>
      </c>
      <c r="F242" s="52">
        <v>27</v>
      </c>
      <c r="G242" s="52" t="s">
        <v>89</v>
      </c>
      <c r="H242" s="52">
        <v>3187.5</v>
      </c>
      <c r="I242" s="52" t="s">
        <v>90</v>
      </c>
      <c r="J242" s="52" t="s">
        <v>71</v>
      </c>
      <c r="K242" s="52">
        <v>0.75</v>
      </c>
      <c r="L242" s="52">
        <v>1</v>
      </c>
      <c r="M242" s="52">
        <v>1</v>
      </c>
      <c r="N242" s="52"/>
      <c r="O242" s="52">
        <v>0</v>
      </c>
      <c r="P242" s="52">
        <v>0</v>
      </c>
      <c r="Q242" s="52">
        <v>21</v>
      </c>
      <c r="R242" s="52"/>
      <c r="S242" s="52">
        <v>0</v>
      </c>
      <c r="T242" s="52">
        <v>0</v>
      </c>
      <c r="U242" s="52">
        <v>310</v>
      </c>
      <c r="V242" s="52">
        <f t="shared" si="8"/>
        <v>2390.625</v>
      </c>
      <c r="W242" s="52">
        <f t="shared" si="9"/>
        <v>2390.625</v>
      </c>
      <c r="X242" s="52">
        <v>0</v>
      </c>
      <c r="Y242" s="52">
        <v>0</v>
      </c>
    </row>
    <row r="243" spans="1:25" x14ac:dyDescent="0.25">
      <c r="A243" s="52">
        <v>2009</v>
      </c>
      <c r="B243" s="52" t="s">
        <v>92</v>
      </c>
      <c r="C243" s="52" t="s">
        <v>108</v>
      </c>
      <c r="D243" s="52">
        <v>23944</v>
      </c>
      <c r="E243" s="52">
        <v>21126</v>
      </c>
      <c r="F243" s="52">
        <v>27</v>
      </c>
      <c r="G243" s="52" t="s">
        <v>89</v>
      </c>
      <c r="H243" s="52">
        <v>32516</v>
      </c>
      <c r="I243" s="52" t="s">
        <v>90</v>
      </c>
      <c r="J243" s="52" t="s">
        <v>71</v>
      </c>
      <c r="K243" s="52">
        <v>0.75</v>
      </c>
      <c r="L243" s="52">
        <v>1</v>
      </c>
      <c r="M243" s="52">
        <v>1</v>
      </c>
      <c r="N243" s="52"/>
      <c r="O243" s="52">
        <v>0</v>
      </c>
      <c r="P243" s="52">
        <v>0</v>
      </c>
      <c r="Q243" s="52">
        <v>21</v>
      </c>
      <c r="R243" s="52"/>
      <c r="S243" s="52">
        <v>0</v>
      </c>
      <c r="T243" s="52">
        <v>0</v>
      </c>
      <c r="U243" s="52">
        <v>310</v>
      </c>
      <c r="V243" s="52">
        <f t="shared" si="8"/>
        <v>24387</v>
      </c>
      <c r="W243" s="52">
        <f t="shared" si="9"/>
        <v>24387</v>
      </c>
      <c r="X243" s="52">
        <v>0</v>
      </c>
      <c r="Y243" s="52">
        <v>0</v>
      </c>
    </row>
    <row r="244" spans="1:25" x14ac:dyDescent="0.25">
      <c r="A244" s="52">
        <v>2009</v>
      </c>
      <c r="B244" s="52" t="s">
        <v>92</v>
      </c>
      <c r="C244" s="52" t="s">
        <v>108</v>
      </c>
      <c r="D244" s="52">
        <v>23944</v>
      </c>
      <c r="E244" s="52">
        <v>21126</v>
      </c>
      <c r="F244" s="52">
        <v>27</v>
      </c>
      <c r="G244" s="52" t="s">
        <v>89</v>
      </c>
      <c r="H244" s="52">
        <v>19590</v>
      </c>
      <c r="I244" s="52" t="s">
        <v>90</v>
      </c>
      <c r="J244" s="52" t="s">
        <v>71</v>
      </c>
      <c r="K244" s="52">
        <v>0.75</v>
      </c>
      <c r="L244" s="52">
        <v>1</v>
      </c>
      <c r="M244" s="52">
        <v>1</v>
      </c>
      <c r="N244" s="52"/>
      <c r="O244" s="52">
        <v>0</v>
      </c>
      <c r="P244" s="52">
        <v>0</v>
      </c>
      <c r="Q244" s="52">
        <v>21</v>
      </c>
      <c r="R244" s="52"/>
      <c r="S244" s="52">
        <v>0</v>
      </c>
      <c r="T244" s="52">
        <v>0</v>
      </c>
      <c r="U244" s="52">
        <v>310</v>
      </c>
      <c r="V244" s="52">
        <f t="shared" si="8"/>
        <v>14692.5</v>
      </c>
      <c r="W244" s="52">
        <f t="shared" si="9"/>
        <v>14692.5</v>
      </c>
      <c r="X244" s="52">
        <v>0</v>
      </c>
      <c r="Y244" s="52">
        <v>0</v>
      </c>
    </row>
    <row r="245" spans="1:25" x14ac:dyDescent="0.25">
      <c r="A245" s="52">
        <v>2009</v>
      </c>
      <c r="B245" s="52" t="s">
        <v>92</v>
      </c>
      <c r="C245" s="52" t="s">
        <v>108</v>
      </c>
      <c r="D245" s="52">
        <v>23944</v>
      </c>
      <c r="E245" s="52">
        <v>21126</v>
      </c>
      <c r="F245" s="52">
        <v>27</v>
      </c>
      <c r="G245" s="52" t="s">
        <v>89</v>
      </c>
      <c r="H245" s="52">
        <v>35127.839999999997</v>
      </c>
      <c r="I245" s="52" t="s">
        <v>90</v>
      </c>
      <c r="J245" s="52" t="s">
        <v>71</v>
      </c>
      <c r="K245" s="52">
        <v>0.75</v>
      </c>
      <c r="L245" s="52">
        <v>1</v>
      </c>
      <c r="M245" s="52">
        <v>1</v>
      </c>
      <c r="N245" s="52"/>
      <c r="O245" s="52">
        <v>0</v>
      </c>
      <c r="P245" s="52">
        <v>0</v>
      </c>
      <c r="Q245" s="52">
        <v>21</v>
      </c>
      <c r="R245" s="52"/>
      <c r="S245" s="52">
        <v>0</v>
      </c>
      <c r="T245" s="52">
        <v>0</v>
      </c>
      <c r="U245" s="52">
        <v>310</v>
      </c>
      <c r="V245" s="52">
        <f t="shared" si="8"/>
        <v>26345.879999999997</v>
      </c>
      <c r="W245" s="52">
        <f t="shared" si="9"/>
        <v>26345.879999999997</v>
      </c>
      <c r="X245" s="52">
        <v>0</v>
      </c>
      <c r="Y245" s="52">
        <v>0</v>
      </c>
    </row>
    <row r="246" spans="1:25" x14ac:dyDescent="0.25">
      <c r="A246" s="52">
        <v>2009</v>
      </c>
      <c r="B246" s="52" t="s">
        <v>92</v>
      </c>
      <c r="C246" s="52" t="s">
        <v>108</v>
      </c>
      <c r="D246" s="52">
        <v>23944</v>
      </c>
      <c r="E246" s="52">
        <v>21126</v>
      </c>
      <c r="F246" s="52">
        <v>27</v>
      </c>
      <c r="G246" s="52" t="s">
        <v>89</v>
      </c>
      <c r="H246" s="52">
        <v>15981.63</v>
      </c>
      <c r="I246" s="52" t="s">
        <v>90</v>
      </c>
      <c r="J246" s="52" t="s">
        <v>71</v>
      </c>
      <c r="K246" s="52">
        <v>0.75</v>
      </c>
      <c r="L246" s="52">
        <v>1</v>
      </c>
      <c r="M246" s="52">
        <v>1</v>
      </c>
      <c r="N246" s="52"/>
      <c r="O246" s="52">
        <v>0</v>
      </c>
      <c r="P246" s="52">
        <v>0</v>
      </c>
      <c r="Q246" s="52">
        <v>21</v>
      </c>
      <c r="R246" s="52"/>
      <c r="S246" s="52">
        <v>0</v>
      </c>
      <c r="T246" s="52">
        <v>0</v>
      </c>
      <c r="U246" s="52">
        <v>310</v>
      </c>
      <c r="V246" s="52">
        <f t="shared" si="8"/>
        <v>11986.2225</v>
      </c>
      <c r="W246" s="52">
        <f t="shared" si="9"/>
        <v>11986.2225</v>
      </c>
      <c r="X246" s="52">
        <v>0</v>
      </c>
      <c r="Y246" s="52">
        <v>0</v>
      </c>
    </row>
    <row r="247" spans="1:25" x14ac:dyDescent="0.25">
      <c r="A247" s="52">
        <v>2009</v>
      </c>
      <c r="B247" s="52" t="s">
        <v>92</v>
      </c>
      <c r="C247" s="52" t="s">
        <v>108</v>
      </c>
      <c r="D247" s="52">
        <v>23944</v>
      </c>
      <c r="E247" s="52">
        <v>21126</v>
      </c>
      <c r="F247" s="52">
        <v>27</v>
      </c>
      <c r="G247" s="52" t="s">
        <v>89</v>
      </c>
      <c r="H247" s="52">
        <v>10185.67</v>
      </c>
      <c r="I247" s="52" t="s">
        <v>90</v>
      </c>
      <c r="J247" s="52" t="s">
        <v>71</v>
      </c>
      <c r="K247" s="52">
        <v>0.75</v>
      </c>
      <c r="L247" s="52">
        <v>1</v>
      </c>
      <c r="M247" s="52">
        <v>1</v>
      </c>
      <c r="N247" s="52"/>
      <c r="O247" s="52">
        <v>0</v>
      </c>
      <c r="P247" s="52">
        <v>0</v>
      </c>
      <c r="Q247" s="52">
        <v>21</v>
      </c>
      <c r="R247" s="52"/>
      <c r="S247" s="52">
        <v>0</v>
      </c>
      <c r="T247" s="52">
        <v>0</v>
      </c>
      <c r="U247" s="52">
        <v>310</v>
      </c>
      <c r="V247" s="52">
        <f t="shared" si="8"/>
        <v>7639.2525000000005</v>
      </c>
      <c r="W247" s="52">
        <f t="shared" si="9"/>
        <v>7639.2525000000005</v>
      </c>
      <c r="X247" s="52">
        <v>0</v>
      </c>
      <c r="Y247" s="52">
        <v>0</v>
      </c>
    </row>
    <row r="248" spans="1:25" x14ac:dyDescent="0.25">
      <c r="A248" s="52">
        <v>2009</v>
      </c>
      <c r="B248" s="52" t="s">
        <v>92</v>
      </c>
      <c r="C248" s="52" t="s">
        <v>108</v>
      </c>
      <c r="D248" s="52">
        <v>23944</v>
      </c>
      <c r="E248" s="52">
        <v>21126</v>
      </c>
      <c r="F248" s="52">
        <v>27</v>
      </c>
      <c r="G248" s="52" t="s">
        <v>89</v>
      </c>
      <c r="H248" s="52">
        <v>30460.66</v>
      </c>
      <c r="I248" s="52" t="s">
        <v>90</v>
      </c>
      <c r="J248" s="52" t="s">
        <v>71</v>
      </c>
      <c r="K248" s="52">
        <v>0.75</v>
      </c>
      <c r="L248" s="52">
        <v>1</v>
      </c>
      <c r="M248" s="52">
        <v>1</v>
      </c>
      <c r="N248" s="52"/>
      <c r="O248" s="52">
        <v>0</v>
      </c>
      <c r="P248" s="52">
        <v>0</v>
      </c>
      <c r="Q248" s="52">
        <v>21</v>
      </c>
      <c r="R248" s="52"/>
      <c r="S248" s="52">
        <v>0</v>
      </c>
      <c r="T248" s="52">
        <v>0</v>
      </c>
      <c r="U248" s="52">
        <v>310</v>
      </c>
      <c r="V248" s="52">
        <f t="shared" si="8"/>
        <v>22845.494999999999</v>
      </c>
      <c r="W248" s="52">
        <f t="shared" si="9"/>
        <v>22845.494999999999</v>
      </c>
      <c r="X248" s="52">
        <v>0</v>
      </c>
      <c r="Y248" s="52">
        <v>0</v>
      </c>
    </row>
    <row r="249" spans="1:25" x14ac:dyDescent="0.25">
      <c r="A249" s="52">
        <v>2009</v>
      </c>
      <c r="B249" s="52" t="s">
        <v>92</v>
      </c>
      <c r="C249" s="52" t="s">
        <v>108</v>
      </c>
      <c r="D249" s="52">
        <v>23944</v>
      </c>
      <c r="E249" s="52">
        <v>21126</v>
      </c>
      <c r="F249" s="52">
        <v>27</v>
      </c>
      <c r="G249" s="52" t="s">
        <v>89</v>
      </c>
      <c r="H249" s="52">
        <v>313.32040000000001</v>
      </c>
      <c r="I249" s="52" t="s">
        <v>90</v>
      </c>
      <c r="J249" s="52" t="s">
        <v>71</v>
      </c>
      <c r="K249" s="52">
        <v>0.75</v>
      </c>
      <c r="L249" s="52">
        <v>1</v>
      </c>
      <c r="M249" s="52">
        <v>1</v>
      </c>
      <c r="N249" s="52"/>
      <c r="O249" s="52">
        <v>0</v>
      </c>
      <c r="P249" s="52">
        <v>0</v>
      </c>
      <c r="Q249" s="52">
        <v>21</v>
      </c>
      <c r="R249" s="52"/>
      <c r="S249" s="52">
        <v>0</v>
      </c>
      <c r="T249" s="52">
        <v>0</v>
      </c>
      <c r="U249" s="52">
        <v>310</v>
      </c>
      <c r="V249" s="52">
        <f t="shared" si="8"/>
        <v>234.99029999999999</v>
      </c>
      <c r="W249" s="52">
        <f t="shared" si="9"/>
        <v>234.99029999999999</v>
      </c>
      <c r="X249" s="52">
        <v>0</v>
      </c>
      <c r="Y249" s="52">
        <v>0</v>
      </c>
    </row>
    <row r="250" spans="1:25" x14ac:dyDescent="0.25">
      <c r="A250" s="52">
        <v>2009</v>
      </c>
      <c r="B250" s="52" t="s">
        <v>92</v>
      </c>
      <c r="C250" s="52" t="s">
        <v>108</v>
      </c>
      <c r="D250" s="52">
        <v>23944</v>
      </c>
      <c r="E250" s="52">
        <v>21126</v>
      </c>
      <c r="F250" s="52">
        <v>27</v>
      </c>
      <c r="G250" s="52" t="s">
        <v>89</v>
      </c>
      <c r="H250" s="52">
        <v>8885.973</v>
      </c>
      <c r="I250" s="52" t="s">
        <v>90</v>
      </c>
      <c r="J250" s="52" t="s">
        <v>71</v>
      </c>
      <c r="K250" s="52">
        <v>0.75</v>
      </c>
      <c r="L250" s="52">
        <v>1</v>
      </c>
      <c r="M250" s="52">
        <v>1</v>
      </c>
      <c r="N250" s="52"/>
      <c r="O250" s="52">
        <v>0</v>
      </c>
      <c r="P250" s="52">
        <v>0</v>
      </c>
      <c r="Q250" s="52">
        <v>21</v>
      </c>
      <c r="R250" s="52"/>
      <c r="S250" s="52">
        <v>0</v>
      </c>
      <c r="T250" s="52">
        <v>0</v>
      </c>
      <c r="U250" s="52">
        <v>310</v>
      </c>
      <c r="V250" s="52">
        <f t="shared" si="8"/>
        <v>6664.4797500000004</v>
      </c>
      <c r="W250" s="52">
        <f t="shared" si="9"/>
        <v>6664.4797500000004</v>
      </c>
      <c r="X250" s="52">
        <v>0</v>
      </c>
      <c r="Y250" s="52">
        <v>0</v>
      </c>
    </row>
    <row r="251" spans="1:25" x14ac:dyDescent="0.25">
      <c r="A251" s="52">
        <v>2009</v>
      </c>
      <c r="B251" s="52" t="s">
        <v>92</v>
      </c>
      <c r="C251" s="52" t="s">
        <v>108</v>
      </c>
      <c r="D251" s="52">
        <v>23944</v>
      </c>
      <c r="E251" s="52">
        <v>21126</v>
      </c>
      <c r="F251" s="52">
        <v>27</v>
      </c>
      <c r="G251" s="52" t="s">
        <v>89</v>
      </c>
      <c r="H251" s="52">
        <v>20719.349999999999</v>
      </c>
      <c r="I251" s="52" t="s">
        <v>90</v>
      </c>
      <c r="J251" s="52" t="s">
        <v>71</v>
      </c>
      <c r="K251" s="52">
        <v>0.75</v>
      </c>
      <c r="L251" s="52">
        <v>1</v>
      </c>
      <c r="M251" s="52">
        <v>1</v>
      </c>
      <c r="N251" s="52"/>
      <c r="O251" s="52">
        <v>0</v>
      </c>
      <c r="P251" s="52">
        <v>0</v>
      </c>
      <c r="Q251" s="52">
        <v>21</v>
      </c>
      <c r="R251" s="52"/>
      <c r="S251" s="52">
        <v>0</v>
      </c>
      <c r="T251" s="52">
        <v>0</v>
      </c>
      <c r="U251" s="52">
        <v>310</v>
      </c>
      <c r="V251" s="52">
        <f t="shared" si="8"/>
        <v>15539.512499999999</v>
      </c>
      <c r="W251" s="52">
        <f t="shared" si="9"/>
        <v>15539.512499999999</v>
      </c>
      <c r="X251" s="52">
        <v>0</v>
      </c>
      <c r="Y251" s="52">
        <v>0</v>
      </c>
    </row>
    <row r="252" spans="1:25" x14ac:dyDescent="0.25">
      <c r="A252" s="52">
        <v>2009</v>
      </c>
      <c r="B252" s="52" t="s">
        <v>92</v>
      </c>
      <c r="C252" s="52" t="s">
        <v>108</v>
      </c>
      <c r="D252" s="52">
        <v>23944</v>
      </c>
      <c r="E252" s="52">
        <v>21126</v>
      </c>
      <c r="F252" s="52">
        <v>27</v>
      </c>
      <c r="G252" s="52" t="s">
        <v>89</v>
      </c>
      <c r="H252" s="52">
        <v>21270</v>
      </c>
      <c r="I252" s="52" t="s">
        <v>90</v>
      </c>
      <c r="J252" s="52" t="s">
        <v>71</v>
      </c>
      <c r="K252" s="52">
        <v>0.75</v>
      </c>
      <c r="L252" s="52">
        <v>1</v>
      </c>
      <c r="M252" s="52">
        <v>1</v>
      </c>
      <c r="N252" s="52"/>
      <c r="O252" s="52">
        <v>0</v>
      </c>
      <c r="P252" s="52">
        <v>0</v>
      </c>
      <c r="Q252" s="52">
        <v>21</v>
      </c>
      <c r="R252" s="52"/>
      <c r="S252" s="52">
        <v>0</v>
      </c>
      <c r="T252" s="52">
        <v>0</v>
      </c>
      <c r="U252" s="52">
        <v>310</v>
      </c>
      <c r="V252" s="52">
        <f t="shared" si="8"/>
        <v>15952.5</v>
      </c>
      <c r="W252" s="52">
        <f t="shared" si="9"/>
        <v>15952.5</v>
      </c>
      <c r="X252" s="52">
        <v>0</v>
      </c>
      <c r="Y252" s="52">
        <v>0</v>
      </c>
    </row>
    <row r="253" spans="1:25" x14ac:dyDescent="0.25">
      <c r="A253" s="52">
        <v>2009</v>
      </c>
      <c r="B253" s="52" t="s">
        <v>92</v>
      </c>
      <c r="C253" s="52" t="s">
        <v>108</v>
      </c>
      <c r="D253" s="52">
        <v>23944</v>
      </c>
      <c r="E253" s="52">
        <v>21126</v>
      </c>
      <c r="F253" s="52">
        <v>27</v>
      </c>
      <c r="G253" s="52" t="s">
        <v>89</v>
      </c>
      <c r="H253" s="52">
        <v>22172.99</v>
      </c>
      <c r="I253" s="52" t="s">
        <v>90</v>
      </c>
      <c r="J253" s="52" t="s">
        <v>71</v>
      </c>
      <c r="K253" s="52">
        <v>0.75</v>
      </c>
      <c r="L253" s="52">
        <v>1</v>
      </c>
      <c r="M253" s="52">
        <v>1</v>
      </c>
      <c r="N253" s="52"/>
      <c r="O253" s="52">
        <v>0</v>
      </c>
      <c r="P253" s="52">
        <v>0</v>
      </c>
      <c r="Q253" s="52">
        <v>21</v>
      </c>
      <c r="R253" s="52"/>
      <c r="S253" s="52">
        <v>0</v>
      </c>
      <c r="T253" s="52">
        <v>0</v>
      </c>
      <c r="U253" s="52">
        <v>310</v>
      </c>
      <c r="V253" s="52">
        <f t="shared" si="8"/>
        <v>16629.7425</v>
      </c>
      <c r="W253" s="52">
        <f t="shared" si="9"/>
        <v>16629.7425</v>
      </c>
      <c r="X253" s="52">
        <v>0</v>
      </c>
      <c r="Y253" s="52">
        <v>0</v>
      </c>
    </row>
    <row r="254" spans="1:25" x14ac:dyDescent="0.25">
      <c r="A254" s="52">
        <v>2009</v>
      </c>
      <c r="B254" s="52" t="s">
        <v>92</v>
      </c>
      <c r="C254" s="52" t="s">
        <v>108</v>
      </c>
      <c r="D254" s="52">
        <v>23944</v>
      </c>
      <c r="E254" s="52">
        <v>21126</v>
      </c>
      <c r="F254" s="52">
        <v>27</v>
      </c>
      <c r="G254" s="52" t="s">
        <v>89</v>
      </c>
      <c r="H254" s="52">
        <v>26581.5</v>
      </c>
      <c r="I254" s="52" t="s">
        <v>90</v>
      </c>
      <c r="J254" s="52" t="s">
        <v>71</v>
      </c>
      <c r="K254" s="52">
        <v>0.75</v>
      </c>
      <c r="L254" s="52">
        <v>1</v>
      </c>
      <c r="M254" s="52">
        <v>1</v>
      </c>
      <c r="N254" s="52"/>
      <c r="O254" s="52">
        <v>0</v>
      </c>
      <c r="P254" s="52">
        <v>0</v>
      </c>
      <c r="Q254" s="52">
        <v>21</v>
      </c>
      <c r="R254" s="52"/>
      <c r="S254" s="52">
        <v>0</v>
      </c>
      <c r="T254" s="52">
        <v>0</v>
      </c>
      <c r="U254" s="52">
        <v>310</v>
      </c>
      <c r="V254" s="52">
        <f t="shared" si="8"/>
        <v>19936.125</v>
      </c>
      <c r="W254" s="52">
        <f t="shared" si="9"/>
        <v>19936.125</v>
      </c>
      <c r="X254" s="52">
        <v>0</v>
      </c>
      <c r="Y254" s="52">
        <v>0</v>
      </c>
    </row>
    <row r="255" spans="1:25" x14ac:dyDescent="0.25">
      <c r="A255" s="52">
        <v>2009</v>
      </c>
      <c r="B255" s="52" t="s">
        <v>92</v>
      </c>
      <c r="C255" s="52" t="s">
        <v>108</v>
      </c>
      <c r="D255" s="52">
        <v>23944</v>
      </c>
      <c r="E255" s="52">
        <v>21126</v>
      </c>
      <c r="F255" s="52">
        <v>27</v>
      </c>
      <c r="G255" s="52" t="s">
        <v>89</v>
      </c>
      <c r="H255" s="52">
        <v>15856.5</v>
      </c>
      <c r="I255" s="52" t="s">
        <v>90</v>
      </c>
      <c r="J255" s="52" t="s">
        <v>71</v>
      </c>
      <c r="K255" s="52">
        <v>0.75</v>
      </c>
      <c r="L255" s="52">
        <v>1</v>
      </c>
      <c r="M255" s="52">
        <v>1</v>
      </c>
      <c r="N255" s="52"/>
      <c r="O255" s="52">
        <v>0</v>
      </c>
      <c r="P255" s="52">
        <v>0</v>
      </c>
      <c r="Q255" s="52">
        <v>21</v>
      </c>
      <c r="R255" s="52"/>
      <c r="S255" s="52">
        <v>0</v>
      </c>
      <c r="T255" s="52">
        <v>0</v>
      </c>
      <c r="U255" s="52">
        <v>310</v>
      </c>
      <c r="V255" s="52">
        <f t="shared" si="8"/>
        <v>11892.375</v>
      </c>
      <c r="W255" s="52">
        <f t="shared" si="9"/>
        <v>11892.375</v>
      </c>
      <c r="X255" s="52">
        <v>0</v>
      </c>
      <c r="Y255" s="52">
        <v>0</v>
      </c>
    </row>
    <row r="256" spans="1:25" x14ac:dyDescent="0.25">
      <c r="A256" s="52">
        <v>2009</v>
      </c>
      <c r="B256" s="52" t="s">
        <v>92</v>
      </c>
      <c r="C256" s="52" t="s">
        <v>108</v>
      </c>
      <c r="D256" s="52">
        <v>23944</v>
      </c>
      <c r="E256" s="52">
        <v>21126</v>
      </c>
      <c r="F256" s="52">
        <v>27</v>
      </c>
      <c r="G256" s="52" t="s">
        <v>89</v>
      </c>
      <c r="H256" s="52">
        <v>2907</v>
      </c>
      <c r="I256" s="52" t="s">
        <v>90</v>
      </c>
      <c r="J256" s="52" t="s">
        <v>71</v>
      </c>
      <c r="K256" s="52">
        <v>0.75</v>
      </c>
      <c r="L256" s="52">
        <v>1</v>
      </c>
      <c r="M256" s="52">
        <v>1</v>
      </c>
      <c r="N256" s="52"/>
      <c r="O256" s="52">
        <v>0</v>
      </c>
      <c r="P256" s="52">
        <v>0</v>
      </c>
      <c r="Q256" s="52">
        <v>21</v>
      </c>
      <c r="R256" s="52"/>
      <c r="S256" s="52">
        <v>0</v>
      </c>
      <c r="T256" s="52">
        <v>0</v>
      </c>
      <c r="U256" s="52">
        <v>310</v>
      </c>
      <c r="V256" s="52">
        <f t="shared" si="8"/>
        <v>2180.25</v>
      </c>
      <c r="W256" s="52">
        <f t="shared" si="9"/>
        <v>2180.25</v>
      </c>
      <c r="X256" s="52">
        <v>0</v>
      </c>
      <c r="Y256" s="52">
        <v>0</v>
      </c>
    </row>
    <row r="257" spans="1:25" x14ac:dyDescent="0.25">
      <c r="A257" s="52">
        <v>2009</v>
      </c>
      <c r="B257" s="52" t="s">
        <v>92</v>
      </c>
      <c r="C257" s="52" t="s">
        <v>108</v>
      </c>
      <c r="D257" s="52">
        <v>23944</v>
      </c>
      <c r="E257" s="52">
        <v>21126</v>
      </c>
      <c r="F257" s="52">
        <v>27</v>
      </c>
      <c r="G257" s="52" t="s">
        <v>89</v>
      </c>
      <c r="H257" s="52">
        <v>4700</v>
      </c>
      <c r="I257" s="52" t="s">
        <v>90</v>
      </c>
      <c r="J257" s="52" t="s">
        <v>71</v>
      </c>
      <c r="K257" s="52">
        <v>0.75</v>
      </c>
      <c r="L257" s="52">
        <v>1</v>
      </c>
      <c r="M257" s="52">
        <v>1</v>
      </c>
      <c r="N257" s="52"/>
      <c r="O257" s="52">
        <v>0</v>
      </c>
      <c r="P257" s="52">
        <v>0</v>
      </c>
      <c r="Q257" s="52">
        <v>21</v>
      </c>
      <c r="R257" s="52"/>
      <c r="S257" s="52">
        <v>0</v>
      </c>
      <c r="T257" s="52">
        <v>0</v>
      </c>
      <c r="U257" s="52">
        <v>310</v>
      </c>
      <c r="V257" s="52">
        <f t="shared" si="8"/>
        <v>3525</v>
      </c>
      <c r="W257" s="52">
        <f t="shared" si="9"/>
        <v>3525</v>
      </c>
      <c r="X257" s="52">
        <v>0</v>
      </c>
      <c r="Y257" s="52">
        <v>0</v>
      </c>
    </row>
    <row r="258" spans="1:25" x14ac:dyDescent="0.25">
      <c r="A258" s="52">
        <v>2009</v>
      </c>
      <c r="B258" s="52" t="s">
        <v>92</v>
      </c>
      <c r="C258" s="52" t="s">
        <v>108</v>
      </c>
      <c r="D258" s="52">
        <v>23944</v>
      </c>
      <c r="E258" s="52">
        <v>21126</v>
      </c>
      <c r="F258" s="52">
        <v>27</v>
      </c>
      <c r="G258" s="52" t="s">
        <v>89</v>
      </c>
      <c r="H258" s="52">
        <v>11684.14</v>
      </c>
      <c r="I258" s="52" t="s">
        <v>90</v>
      </c>
      <c r="J258" s="52" t="s">
        <v>71</v>
      </c>
      <c r="K258" s="52">
        <v>0.75</v>
      </c>
      <c r="L258" s="52">
        <v>1</v>
      </c>
      <c r="M258" s="52">
        <v>1</v>
      </c>
      <c r="N258" s="52"/>
      <c r="O258" s="52">
        <v>0</v>
      </c>
      <c r="P258" s="52">
        <v>0</v>
      </c>
      <c r="Q258" s="52">
        <v>21</v>
      </c>
      <c r="R258" s="52"/>
      <c r="S258" s="52">
        <v>0</v>
      </c>
      <c r="T258" s="52">
        <v>0</v>
      </c>
      <c r="U258" s="52">
        <v>310</v>
      </c>
      <c r="V258" s="52">
        <f t="shared" si="8"/>
        <v>8763.1049999999996</v>
      </c>
      <c r="W258" s="52">
        <f t="shared" si="9"/>
        <v>8763.1049999999996</v>
      </c>
      <c r="X258" s="52">
        <v>0</v>
      </c>
      <c r="Y258" s="52">
        <v>0</v>
      </c>
    </row>
    <row r="259" spans="1:25" x14ac:dyDescent="0.25">
      <c r="A259" s="52">
        <v>2009</v>
      </c>
      <c r="B259" s="52" t="s">
        <v>92</v>
      </c>
      <c r="C259" s="52" t="s">
        <v>108</v>
      </c>
      <c r="D259" s="52">
        <v>23944</v>
      </c>
      <c r="E259" s="52">
        <v>21126</v>
      </c>
      <c r="F259" s="52">
        <v>27</v>
      </c>
      <c r="G259" s="52" t="s">
        <v>89</v>
      </c>
      <c r="H259" s="52">
        <v>121069.8</v>
      </c>
      <c r="I259" s="52" t="s">
        <v>90</v>
      </c>
      <c r="J259" s="52" t="s">
        <v>71</v>
      </c>
      <c r="K259" s="52">
        <v>0.75</v>
      </c>
      <c r="L259" s="52">
        <v>1</v>
      </c>
      <c r="M259" s="52">
        <v>1</v>
      </c>
      <c r="N259" s="52"/>
      <c r="O259" s="52">
        <v>0</v>
      </c>
      <c r="P259" s="52">
        <v>0</v>
      </c>
      <c r="Q259" s="52">
        <v>21</v>
      </c>
      <c r="R259" s="52"/>
      <c r="S259" s="52">
        <v>0</v>
      </c>
      <c r="T259" s="52">
        <v>0</v>
      </c>
      <c r="U259" s="52">
        <v>310</v>
      </c>
      <c r="V259" s="52">
        <f t="shared" ref="V259:V322" si="10">IF(F259=9,((H259*K259*L259*M259)+(H259*O259*P259*Q259)+(H259*S259*T259*U259))/1000, (H259*K259*L259*M259)+(H259*O259*P259*Q259)+(H259*S259*T259*U259))</f>
        <v>90802.35</v>
      </c>
      <c r="W259" s="52">
        <f t="shared" ref="W259:W322" si="11">(V259-((O259*H259*P259*Q259)+(S259*H259*T259*U259))/M259)</f>
        <v>90802.35</v>
      </c>
      <c r="X259" s="52">
        <v>0</v>
      </c>
      <c r="Y259" s="52">
        <v>0</v>
      </c>
    </row>
    <row r="260" spans="1:25" x14ac:dyDescent="0.25">
      <c r="A260" s="52">
        <v>2009</v>
      </c>
      <c r="B260" s="52" t="s">
        <v>92</v>
      </c>
      <c r="C260" s="52" t="s">
        <v>108</v>
      </c>
      <c r="D260" s="52">
        <v>23944</v>
      </c>
      <c r="E260" s="52">
        <v>21127</v>
      </c>
      <c r="F260" s="52">
        <v>27</v>
      </c>
      <c r="G260" s="52" t="s">
        <v>89</v>
      </c>
      <c r="H260" s="52">
        <v>1899.8630000000001</v>
      </c>
      <c r="I260" s="52" t="s">
        <v>90</v>
      </c>
      <c r="J260" s="52" t="s">
        <v>71</v>
      </c>
      <c r="K260" s="52">
        <v>0.75</v>
      </c>
      <c r="L260" s="52">
        <v>1</v>
      </c>
      <c r="M260" s="52">
        <v>1</v>
      </c>
      <c r="N260" s="52"/>
      <c r="O260" s="52">
        <v>0</v>
      </c>
      <c r="P260" s="52">
        <v>0</v>
      </c>
      <c r="Q260" s="52">
        <v>21</v>
      </c>
      <c r="R260" s="52"/>
      <c r="S260" s="52">
        <v>0</v>
      </c>
      <c r="T260" s="52">
        <v>0</v>
      </c>
      <c r="U260" s="52">
        <v>310</v>
      </c>
      <c r="V260" s="52">
        <f t="shared" si="10"/>
        <v>1424.89725</v>
      </c>
      <c r="W260" s="52">
        <f t="shared" si="11"/>
        <v>1424.89725</v>
      </c>
      <c r="X260" s="52">
        <v>0</v>
      </c>
      <c r="Y260" s="52">
        <v>0</v>
      </c>
    </row>
    <row r="261" spans="1:25" x14ac:dyDescent="0.25">
      <c r="A261" s="52">
        <v>2009</v>
      </c>
      <c r="B261" s="52" t="s">
        <v>92</v>
      </c>
      <c r="C261" s="52" t="s">
        <v>108</v>
      </c>
      <c r="D261" s="52">
        <v>23944</v>
      </c>
      <c r="E261" s="52">
        <v>21127</v>
      </c>
      <c r="F261" s="52">
        <v>27</v>
      </c>
      <c r="G261" s="52" t="s">
        <v>89</v>
      </c>
      <c r="H261" s="52">
        <v>4725.4880000000003</v>
      </c>
      <c r="I261" s="52" t="s">
        <v>90</v>
      </c>
      <c r="J261" s="52" t="s">
        <v>71</v>
      </c>
      <c r="K261" s="52">
        <v>0.75</v>
      </c>
      <c r="L261" s="52">
        <v>1</v>
      </c>
      <c r="M261" s="52">
        <v>1</v>
      </c>
      <c r="N261" s="52"/>
      <c r="O261" s="52">
        <v>0</v>
      </c>
      <c r="P261" s="52">
        <v>0</v>
      </c>
      <c r="Q261" s="52">
        <v>21</v>
      </c>
      <c r="R261" s="52"/>
      <c r="S261" s="52">
        <v>0</v>
      </c>
      <c r="T261" s="52">
        <v>0</v>
      </c>
      <c r="U261" s="52">
        <v>310</v>
      </c>
      <c r="V261" s="52">
        <f t="shared" si="10"/>
        <v>3544.116</v>
      </c>
      <c r="W261" s="52">
        <f t="shared" si="11"/>
        <v>3544.116</v>
      </c>
      <c r="X261" s="52">
        <v>0</v>
      </c>
      <c r="Y261" s="52">
        <v>0</v>
      </c>
    </row>
    <row r="262" spans="1:25" x14ac:dyDescent="0.25">
      <c r="A262" s="52">
        <v>2009</v>
      </c>
      <c r="B262" s="52" t="s">
        <v>92</v>
      </c>
      <c r="C262" s="52" t="s">
        <v>108</v>
      </c>
      <c r="D262" s="52">
        <v>23944</v>
      </c>
      <c r="E262" s="52">
        <v>21127</v>
      </c>
      <c r="F262" s="52">
        <v>27</v>
      </c>
      <c r="G262" s="52" t="s">
        <v>89</v>
      </c>
      <c r="H262" s="52">
        <v>980</v>
      </c>
      <c r="I262" s="52" t="s">
        <v>90</v>
      </c>
      <c r="J262" s="52" t="s">
        <v>71</v>
      </c>
      <c r="K262" s="52">
        <v>0.75</v>
      </c>
      <c r="L262" s="52">
        <v>1</v>
      </c>
      <c r="M262" s="52">
        <v>1</v>
      </c>
      <c r="N262" s="52"/>
      <c r="O262" s="52">
        <v>0</v>
      </c>
      <c r="P262" s="52">
        <v>0</v>
      </c>
      <c r="Q262" s="52">
        <v>21</v>
      </c>
      <c r="R262" s="52"/>
      <c r="S262" s="52">
        <v>0</v>
      </c>
      <c r="T262" s="52">
        <v>0</v>
      </c>
      <c r="U262" s="52">
        <v>310</v>
      </c>
      <c r="V262" s="52">
        <f t="shared" si="10"/>
        <v>735</v>
      </c>
      <c r="W262" s="52">
        <f t="shared" si="11"/>
        <v>735</v>
      </c>
      <c r="X262" s="52">
        <v>0</v>
      </c>
      <c r="Y262" s="52">
        <v>0</v>
      </c>
    </row>
    <row r="263" spans="1:25" x14ac:dyDescent="0.25">
      <c r="A263" s="52">
        <v>2009</v>
      </c>
      <c r="B263" s="52" t="s">
        <v>92</v>
      </c>
      <c r="C263" s="52" t="s">
        <v>108</v>
      </c>
      <c r="D263" s="52">
        <v>23944</v>
      </c>
      <c r="E263" s="52">
        <v>21127</v>
      </c>
      <c r="F263" s="52">
        <v>27</v>
      </c>
      <c r="G263" s="52" t="s">
        <v>89</v>
      </c>
      <c r="H263" s="52">
        <v>23.5715</v>
      </c>
      <c r="I263" s="52" t="s">
        <v>90</v>
      </c>
      <c r="J263" s="52" t="s">
        <v>71</v>
      </c>
      <c r="K263" s="52">
        <v>0.75</v>
      </c>
      <c r="L263" s="52">
        <v>1</v>
      </c>
      <c r="M263" s="52">
        <v>1</v>
      </c>
      <c r="N263" s="52"/>
      <c r="O263" s="52">
        <v>0</v>
      </c>
      <c r="P263" s="52">
        <v>0</v>
      </c>
      <c r="Q263" s="52">
        <v>21</v>
      </c>
      <c r="R263" s="52"/>
      <c r="S263" s="52">
        <v>0</v>
      </c>
      <c r="T263" s="52">
        <v>0</v>
      </c>
      <c r="U263" s="52">
        <v>310</v>
      </c>
      <c r="V263" s="52">
        <f t="shared" si="10"/>
        <v>17.678625</v>
      </c>
      <c r="W263" s="52">
        <f t="shared" si="11"/>
        <v>17.678625</v>
      </c>
      <c r="X263" s="52">
        <v>0</v>
      </c>
      <c r="Y263" s="52">
        <v>0</v>
      </c>
    </row>
    <row r="264" spans="1:25" x14ac:dyDescent="0.25">
      <c r="A264" s="52">
        <v>2009</v>
      </c>
      <c r="B264" s="52" t="s">
        <v>92</v>
      </c>
      <c r="C264" s="52" t="s">
        <v>108</v>
      </c>
      <c r="D264" s="52">
        <v>23944</v>
      </c>
      <c r="E264" s="52">
        <v>21127</v>
      </c>
      <c r="F264" s="52">
        <v>27</v>
      </c>
      <c r="G264" s="52" t="s">
        <v>89</v>
      </c>
      <c r="H264" s="52">
        <v>5598.6760000000004</v>
      </c>
      <c r="I264" s="52" t="s">
        <v>90</v>
      </c>
      <c r="J264" s="52" t="s">
        <v>71</v>
      </c>
      <c r="K264" s="52">
        <v>0.75</v>
      </c>
      <c r="L264" s="52">
        <v>1</v>
      </c>
      <c r="M264" s="52">
        <v>1</v>
      </c>
      <c r="N264" s="52"/>
      <c r="O264" s="52">
        <v>0</v>
      </c>
      <c r="P264" s="52">
        <v>0</v>
      </c>
      <c r="Q264" s="52">
        <v>21</v>
      </c>
      <c r="R264" s="52"/>
      <c r="S264" s="52">
        <v>0</v>
      </c>
      <c r="T264" s="52">
        <v>0</v>
      </c>
      <c r="U264" s="52">
        <v>310</v>
      </c>
      <c r="V264" s="52">
        <f t="shared" si="10"/>
        <v>4199.0070000000005</v>
      </c>
      <c r="W264" s="52">
        <f t="shared" si="11"/>
        <v>4199.0070000000005</v>
      </c>
      <c r="X264" s="52">
        <v>0</v>
      </c>
      <c r="Y264" s="52">
        <v>0</v>
      </c>
    </row>
    <row r="265" spans="1:25" x14ac:dyDescent="0.25">
      <c r="A265" s="52">
        <v>2009</v>
      </c>
      <c r="B265" s="52" t="s">
        <v>92</v>
      </c>
      <c r="C265" s="52" t="s">
        <v>108</v>
      </c>
      <c r="D265" s="52">
        <v>23944</v>
      </c>
      <c r="E265" s="52">
        <v>21127</v>
      </c>
      <c r="F265" s="52">
        <v>27</v>
      </c>
      <c r="G265" s="52" t="s">
        <v>89</v>
      </c>
      <c r="H265" s="52">
        <v>15364.46</v>
      </c>
      <c r="I265" s="52" t="s">
        <v>90</v>
      </c>
      <c r="J265" s="52" t="s">
        <v>71</v>
      </c>
      <c r="K265" s="52">
        <v>0.75</v>
      </c>
      <c r="L265" s="52">
        <v>1</v>
      </c>
      <c r="M265" s="52">
        <v>1</v>
      </c>
      <c r="N265" s="52"/>
      <c r="O265" s="52">
        <v>0</v>
      </c>
      <c r="P265" s="52">
        <v>0</v>
      </c>
      <c r="Q265" s="52">
        <v>21</v>
      </c>
      <c r="R265" s="52"/>
      <c r="S265" s="52">
        <v>0</v>
      </c>
      <c r="T265" s="52">
        <v>0</v>
      </c>
      <c r="U265" s="52">
        <v>310</v>
      </c>
      <c r="V265" s="52">
        <f t="shared" si="10"/>
        <v>11523.344999999999</v>
      </c>
      <c r="W265" s="52">
        <f t="shared" si="11"/>
        <v>11523.344999999999</v>
      </c>
      <c r="X265" s="52">
        <v>0</v>
      </c>
      <c r="Y265" s="52">
        <v>0</v>
      </c>
    </row>
    <row r="266" spans="1:25" x14ac:dyDescent="0.25">
      <c r="A266" s="52">
        <v>2009</v>
      </c>
      <c r="B266" s="52" t="s">
        <v>92</v>
      </c>
      <c r="C266" s="52" t="s">
        <v>108</v>
      </c>
      <c r="D266" s="52">
        <v>23944</v>
      </c>
      <c r="E266" s="52">
        <v>21127</v>
      </c>
      <c r="F266" s="52">
        <v>27</v>
      </c>
      <c r="G266" s="52" t="s">
        <v>89</v>
      </c>
      <c r="H266" s="52">
        <v>5883.43</v>
      </c>
      <c r="I266" s="52" t="s">
        <v>90</v>
      </c>
      <c r="J266" s="52" t="s">
        <v>71</v>
      </c>
      <c r="K266" s="52">
        <v>0.75</v>
      </c>
      <c r="L266" s="52">
        <v>1</v>
      </c>
      <c r="M266" s="52">
        <v>1</v>
      </c>
      <c r="N266" s="52"/>
      <c r="O266" s="52">
        <v>0</v>
      </c>
      <c r="P266" s="52">
        <v>0</v>
      </c>
      <c r="Q266" s="52">
        <v>21</v>
      </c>
      <c r="R266" s="52"/>
      <c r="S266" s="52">
        <v>0</v>
      </c>
      <c r="T266" s="52">
        <v>0</v>
      </c>
      <c r="U266" s="52">
        <v>310</v>
      </c>
      <c r="V266" s="52">
        <f t="shared" si="10"/>
        <v>4412.5725000000002</v>
      </c>
      <c r="W266" s="52">
        <f t="shared" si="11"/>
        <v>4412.5725000000002</v>
      </c>
      <c r="X266" s="52">
        <v>0</v>
      </c>
      <c r="Y266" s="52">
        <v>0</v>
      </c>
    </row>
    <row r="267" spans="1:25" x14ac:dyDescent="0.25">
      <c r="A267" s="52">
        <v>2009</v>
      </c>
      <c r="B267" s="52" t="s">
        <v>92</v>
      </c>
      <c r="C267" s="52" t="s">
        <v>108</v>
      </c>
      <c r="D267" s="52">
        <v>23944</v>
      </c>
      <c r="E267" s="52">
        <v>21127</v>
      </c>
      <c r="F267" s="52">
        <v>27</v>
      </c>
      <c r="G267" s="52" t="s">
        <v>89</v>
      </c>
      <c r="H267" s="52">
        <v>23151.93</v>
      </c>
      <c r="I267" s="52" t="s">
        <v>90</v>
      </c>
      <c r="J267" s="52" t="s">
        <v>71</v>
      </c>
      <c r="K267" s="52">
        <v>0.75</v>
      </c>
      <c r="L267" s="52">
        <v>1</v>
      </c>
      <c r="M267" s="52">
        <v>1</v>
      </c>
      <c r="N267" s="52"/>
      <c r="O267" s="52">
        <v>0</v>
      </c>
      <c r="P267" s="52">
        <v>0</v>
      </c>
      <c r="Q267" s="52">
        <v>21</v>
      </c>
      <c r="R267" s="52"/>
      <c r="S267" s="52">
        <v>0</v>
      </c>
      <c r="T267" s="52">
        <v>0</v>
      </c>
      <c r="U267" s="52">
        <v>310</v>
      </c>
      <c r="V267" s="52">
        <f t="shared" si="10"/>
        <v>17363.947500000002</v>
      </c>
      <c r="W267" s="52">
        <f t="shared" si="11"/>
        <v>17363.947500000002</v>
      </c>
      <c r="X267" s="52">
        <v>0</v>
      </c>
      <c r="Y267" s="52">
        <v>0</v>
      </c>
    </row>
    <row r="268" spans="1:25" x14ac:dyDescent="0.25">
      <c r="A268" s="52">
        <v>2009</v>
      </c>
      <c r="B268" s="52" t="s">
        <v>92</v>
      </c>
      <c r="C268" s="52" t="s">
        <v>108</v>
      </c>
      <c r="D268" s="52">
        <v>23944</v>
      </c>
      <c r="E268" s="52">
        <v>21127</v>
      </c>
      <c r="F268" s="52">
        <v>27</v>
      </c>
      <c r="G268" s="52" t="s">
        <v>89</v>
      </c>
      <c r="H268" s="52">
        <v>41809.26</v>
      </c>
      <c r="I268" s="52" t="s">
        <v>90</v>
      </c>
      <c r="J268" s="52" t="s">
        <v>71</v>
      </c>
      <c r="K268" s="52">
        <v>0.75</v>
      </c>
      <c r="L268" s="52">
        <v>1</v>
      </c>
      <c r="M268" s="52">
        <v>1</v>
      </c>
      <c r="N268" s="52"/>
      <c r="O268" s="52">
        <v>0</v>
      </c>
      <c r="P268" s="52">
        <v>0</v>
      </c>
      <c r="Q268" s="52">
        <v>21</v>
      </c>
      <c r="R268" s="52"/>
      <c r="S268" s="52">
        <v>0</v>
      </c>
      <c r="T268" s="52">
        <v>0</v>
      </c>
      <c r="U268" s="52">
        <v>310</v>
      </c>
      <c r="V268" s="52">
        <f t="shared" si="10"/>
        <v>31356.945</v>
      </c>
      <c r="W268" s="52">
        <f t="shared" si="11"/>
        <v>31356.945</v>
      </c>
      <c r="X268" s="52">
        <v>0</v>
      </c>
      <c r="Y268" s="52">
        <v>0</v>
      </c>
    </row>
    <row r="269" spans="1:25" x14ac:dyDescent="0.25">
      <c r="A269" s="52">
        <v>2009</v>
      </c>
      <c r="B269" s="52" t="s">
        <v>92</v>
      </c>
      <c r="C269" s="52" t="s">
        <v>108</v>
      </c>
      <c r="D269" s="52">
        <v>23944</v>
      </c>
      <c r="E269" s="52">
        <v>21127</v>
      </c>
      <c r="F269" s="52">
        <v>27</v>
      </c>
      <c r="G269" s="52" t="s">
        <v>89</v>
      </c>
      <c r="H269" s="52">
        <v>4324.0770000000002</v>
      </c>
      <c r="I269" s="52" t="s">
        <v>90</v>
      </c>
      <c r="J269" s="52" t="s">
        <v>71</v>
      </c>
      <c r="K269" s="52">
        <v>0.75</v>
      </c>
      <c r="L269" s="52">
        <v>1</v>
      </c>
      <c r="M269" s="52">
        <v>1</v>
      </c>
      <c r="N269" s="52"/>
      <c r="O269" s="52">
        <v>0</v>
      </c>
      <c r="P269" s="52">
        <v>0</v>
      </c>
      <c r="Q269" s="52">
        <v>21</v>
      </c>
      <c r="R269" s="52"/>
      <c r="S269" s="52">
        <v>0</v>
      </c>
      <c r="T269" s="52">
        <v>0</v>
      </c>
      <c r="U269" s="52">
        <v>310</v>
      </c>
      <c r="V269" s="52">
        <f t="shared" si="10"/>
        <v>3243.0577499999999</v>
      </c>
      <c r="W269" s="52">
        <f t="shared" si="11"/>
        <v>3243.0577499999999</v>
      </c>
      <c r="X269" s="52">
        <v>0</v>
      </c>
      <c r="Y269" s="52">
        <v>0</v>
      </c>
    </row>
    <row r="270" spans="1:25" x14ac:dyDescent="0.25">
      <c r="A270" s="52">
        <v>2009</v>
      </c>
      <c r="B270" s="52" t="s">
        <v>92</v>
      </c>
      <c r="C270" s="52" t="s">
        <v>108</v>
      </c>
      <c r="D270" s="52">
        <v>23944</v>
      </c>
      <c r="E270" s="52">
        <v>21127</v>
      </c>
      <c r="F270" s="52">
        <v>27</v>
      </c>
      <c r="G270" s="52" t="s">
        <v>89</v>
      </c>
      <c r="H270" s="52">
        <v>111794.9</v>
      </c>
      <c r="I270" s="52" t="s">
        <v>90</v>
      </c>
      <c r="J270" s="52" t="s">
        <v>71</v>
      </c>
      <c r="K270" s="52">
        <v>0.75</v>
      </c>
      <c r="L270" s="52">
        <v>1</v>
      </c>
      <c r="M270" s="52">
        <v>1</v>
      </c>
      <c r="N270" s="52"/>
      <c r="O270" s="52">
        <v>0</v>
      </c>
      <c r="P270" s="52">
        <v>0</v>
      </c>
      <c r="Q270" s="52">
        <v>21</v>
      </c>
      <c r="R270" s="52"/>
      <c r="S270" s="52">
        <v>0</v>
      </c>
      <c r="T270" s="52">
        <v>0</v>
      </c>
      <c r="U270" s="52">
        <v>310</v>
      </c>
      <c r="V270" s="52">
        <f t="shared" si="10"/>
        <v>83846.174999999988</v>
      </c>
      <c r="W270" s="52">
        <f t="shared" si="11"/>
        <v>83846.174999999988</v>
      </c>
      <c r="X270" s="52">
        <v>0</v>
      </c>
      <c r="Y270" s="52">
        <v>0</v>
      </c>
    </row>
    <row r="271" spans="1:25" x14ac:dyDescent="0.25">
      <c r="A271" s="52">
        <v>2009</v>
      </c>
      <c r="B271" s="52" t="s">
        <v>92</v>
      </c>
      <c r="C271" s="52" t="s">
        <v>108</v>
      </c>
      <c r="D271" s="52">
        <v>23944</v>
      </c>
      <c r="E271" s="52">
        <v>21127</v>
      </c>
      <c r="F271" s="52">
        <v>27</v>
      </c>
      <c r="G271" s="52" t="s">
        <v>89</v>
      </c>
      <c r="H271" s="52">
        <v>4021.8009999999999</v>
      </c>
      <c r="I271" s="52" t="s">
        <v>90</v>
      </c>
      <c r="J271" s="52" t="s">
        <v>71</v>
      </c>
      <c r="K271" s="52">
        <v>0.75</v>
      </c>
      <c r="L271" s="52">
        <v>1</v>
      </c>
      <c r="M271" s="52">
        <v>1</v>
      </c>
      <c r="N271" s="52"/>
      <c r="O271" s="52">
        <v>0</v>
      </c>
      <c r="P271" s="52">
        <v>0</v>
      </c>
      <c r="Q271" s="52">
        <v>21</v>
      </c>
      <c r="R271" s="52"/>
      <c r="S271" s="52">
        <v>0</v>
      </c>
      <c r="T271" s="52">
        <v>0</v>
      </c>
      <c r="U271" s="52">
        <v>310</v>
      </c>
      <c r="V271" s="52">
        <f t="shared" si="10"/>
        <v>3016.3507500000001</v>
      </c>
      <c r="W271" s="52">
        <f t="shared" si="11"/>
        <v>3016.3507500000001</v>
      </c>
      <c r="X271" s="52">
        <v>0</v>
      </c>
      <c r="Y271" s="52">
        <v>0</v>
      </c>
    </row>
    <row r="272" spans="1:25" x14ac:dyDescent="0.25">
      <c r="A272" s="52">
        <v>2009</v>
      </c>
      <c r="B272" s="52" t="s">
        <v>92</v>
      </c>
      <c r="C272" s="52" t="s">
        <v>108</v>
      </c>
      <c r="D272" s="52">
        <v>23944</v>
      </c>
      <c r="E272" s="52">
        <v>21127</v>
      </c>
      <c r="F272" s="52">
        <v>27</v>
      </c>
      <c r="G272" s="52" t="s">
        <v>89</v>
      </c>
      <c r="H272" s="52">
        <v>4750</v>
      </c>
      <c r="I272" s="52" t="s">
        <v>90</v>
      </c>
      <c r="J272" s="52" t="s">
        <v>71</v>
      </c>
      <c r="K272" s="52">
        <v>0.75</v>
      </c>
      <c r="L272" s="52">
        <v>1</v>
      </c>
      <c r="M272" s="52">
        <v>1</v>
      </c>
      <c r="N272" s="52"/>
      <c r="O272" s="52">
        <v>0</v>
      </c>
      <c r="P272" s="52">
        <v>0</v>
      </c>
      <c r="Q272" s="52">
        <v>21</v>
      </c>
      <c r="R272" s="52"/>
      <c r="S272" s="52">
        <v>0</v>
      </c>
      <c r="T272" s="52">
        <v>0</v>
      </c>
      <c r="U272" s="52">
        <v>310</v>
      </c>
      <c r="V272" s="52">
        <f t="shared" si="10"/>
        <v>3562.5</v>
      </c>
      <c r="W272" s="52">
        <f t="shared" si="11"/>
        <v>3562.5</v>
      </c>
      <c r="X272" s="52">
        <v>0</v>
      </c>
      <c r="Y272" s="52">
        <v>0</v>
      </c>
    </row>
    <row r="273" spans="1:25" x14ac:dyDescent="0.25">
      <c r="A273" s="52">
        <v>2009</v>
      </c>
      <c r="B273" s="52" t="s">
        <v>92</v>
      </c>
      <c r="C273" s="52" t="s">
        <v>108</v>
      </c>
      <c r="D273" s="52">
        <v>23944</v>
      </c>
      <c r="E273" s="52">
        <v>21127</v>
      </c>
      <c r="F273" s="52">
        <v>27</v>
      </c>
      <c r="G273" s="52" t="s">
        <v>89</v>
      </c>
      <c r="H273" s="52">
        <v>33617.74</v>
      </c>
      <c r="I273" s="52" t="s">
        <v>90</v>
      </c>
      <c r="J273" s="52" t="s">
        <v>71</v>
      </c>
      <c r="K273" s="52">
        <v>0.75</v>
      </c>
      <c r="L273" s="52">
        <v>1</v>
      </c>
      <c r="M273" s="52">
        <v>1</v>
      </c>
      <c r="N273" s="52"/>
      <c r="O273" s="52">
        <v>0</v>
      </c>
      <c r="P273" s="52">
        <v>0</v>
      </c>
      <c r="Q273" s="52">
        <v>21</v>
      </c>
      <c r="R273" s="52"/>
      <c r="S273" s="52">
        <v>0</v>
      </c>
      <c r="T273" s="52">
        <v>0</v>
      </c>
      <c r="U273" s="52">
        <v>310</v>
      </c>
      <c r="V273" s="52">
        <f t="shared" si="10"/>
        <v>25213.305</v>
      </c>
      <c r="W273" s="52">
        <f t="shared" si="11"/>
        <v>25213.305</v>
      </c>
      <c r="X273" s="52">
        <v>0</v>
      </c>
      <c r="Y273" s="52">
        <v>0</v>
      </c>
    </row>
    <row r="274" spans="1:25" x14ac:dyDescent="0.25">
      <c r="A274" s="52">
        <v>2009</v>
      </c>
      <c r="B274" s="52" t="s">
        <v>92</v>
      </c>
      <c r="C274" s="52" t="s">
        <v>108</v>
      </c>
      <c r="D274" s="52">
        <v>23944</v>
      </c>
      <c r="E274" s="52">
        <v>21127</v>
      </c>
      <c r="F274" s="52">
        <v>27</v>
      </c>
      <c r="G274" s="52" t="s">
        <v>89</v>
      </c>
      <c r="H274" s="52">
        <v>5155.4740000000002</v>
      </c>
      <c r="I274" s="52" t="s">
        <v>90</v>
      </c>
      <c r="J274" s="52" t="s">
        <v>71</v>
      </c>
      <c r="K274" s="52">
        <v>0.75</v>
      </c>
      <c r="L274" s="52">
        <v>1</v>
      </c>
      <c r="M274" s="52">
        <v>1</v>
      </c>
      <c r="N274" s="52"/>
      <c r="O274" s="52">
        <v>0</v>
      </c>
      <c r="P274" s="52">
        <v>0</v>
      </c>
      <c r="Q274" s="52">
        <v>21</v>
      </c>
      <c r="R274" s="52"/>
      <c r="S274" s="52">
        <v>0</v>
      </c>
      <c r="T274" s="52">
        <v>0</v>
      </c>
      <c r="U274" s="52">
        <v>310</v>
      </c>
      <c r="V274" s="52">
        <f t="shared" si="10"/>
        <v>3866.6055000000001</v>
      </c>
      <c r="W274" s="52">
        <f t="shared" si="11"/>
        <v>3866.6055000000001</v>
      </c>
      <c r="X274" s="52">
        <v>0</v>
      </c>
      <c r="Y274" s="52">
        <v>0</v>
      </c>
    </row>
    <row r="275" spans="1:25" x14ac:dyDescent="0.25">
      <c r="A275" s="52">
        <v>2009</v>
      </c>
      <c r="B275" s="52" t="s">
        <v>92</v>
      </c>
      <c r="C275" s="52" t="s">
        <v>108</v>
      </c>
      <c r="D275" s="52">
        <v>23944</v>
      </c>
      <c r="E275" s="52">
        <v>21127</v>
      </c>
      <c r="F275" s="52">
        <v>27</v>
      </c>
      <c r="G275" s="52" t="s">
        <v>89</v>
      </c>
      <c r="H275" s="52">
        <v>103.7146</v>
      </c>
      <c r="I275" s="52" t="s">
        <v>90</v>
      </c>
      <c r="J275" s="52" t="s">
        <v>71</v>
      </c>
      <c r="K275" s="52">
        <v>0.75</v>
      </c>
      <c r="L275" s="52">
        <v>1</v>
      </c>
      <c r="M275" s="52">
        <v>1</v>
      </c>
      <c r="N275" s="52"/>
      <c r="O275" s="52">
        <v>0</v>
      </c>
      <c r="P275" s="52">
        <v>0</v>
      </c>
      <c r="Q275" s="52">
        <v>21</v>
      </c>
      <c r="R275" s="52"/>
      <c r="S275" s="52">
        <v>0</v>
      </c>
      <c r="T275" s="52">
        <v>0</v>
      </c>
      <c r="U275" s="52">
        <v>310</v>
      </c>
      <c r="V275" s="52">
        <f t="shared" si="10"/>
        <v>77.78595</v>
      </c>
      <c r="W275" s="52">
        <f t="shared" si="11"/>
        <v>77.78595</v>
      </c>
      <c r="X275" s="52">
        <v>0</v>
      </c>
      <c r="Y275" s="52">
        <v>0</v>
      </c>
    </row>
    <row r="276" spans="1:25" x14ac:dyDescent="0.25">
      <c r="A276" s="52">
        <v>2009</v>
      </c>
      <c r="B276" s="52" t="s">
        <v>92</v>
      </c>
      <c r="C276" s="52" t="s">
        <v>108</v>
      </c>
      <c r="D276" s="52">
        <v>23944</v>
      </c>
      <c r="E276" s="52">
        <v>21127</v>
      </c>
      <c r="F276" s="52">
        <v>27</v>
      </c>
      <c r="G276" s="52" t="s">
        <v>89</v>
      </c>
      <c r="H276" s="52">
        <v>1915.877</v>
      </c>
      <c r="I276" s="52" t="s">
        <v>90</v>
      </c>
      <c r="J276" s="52" t="s">
        <v>71</v>
      </c>
      <c r="K276" s="52">
        <v>0.75</v>
      </c>
      <c r="L276" s="52">
        <v>1</v>
      </c>
      <c r="M276" s="52">
        <v>1</v>
      </c>
      <c r="N276" s="52"/>
      <c r="O276" s="52">
        <v>0</v>
      </c>
      <c r="P276" s="52">
        <v>0</v>
      </c>
      <c r="Q276" s="52">
        <v>21</v>
      </c>
      <c r="R276" s="52"/>
      <c r="S276" s="52">
        <v>0</v>
      </c>
      <c r="T276" s="52">
        <v>0</v>
      </c>
      <c r="U276" s="52">
        <v>310</v>
      </c>
      <c r="V276" s="52">
        <f t="shared" si="10"/>
        <v>1436.9077499999999</v>
      </c>
      <c r="W276" s="52">
        <f t="shared" si="11"/>
        <v>1436.9077499999999</v>
      </c>
      <c r="X276" s="52">
        <v>0</v>
      </c>
      <c r="Y276" s="52">
        <v>0</v>
      </c>
    </row>
    <row r="277" spans="1:25" x14ac:dyDescent="0.25">
      <c r="A277" s="52">
        <v>2009</v>
      </c>
      <c r="B277" s="52" t="s">
        <v>92</v>
      </c>
      <c r="C277" s="52" t="s">
        <v>108</v>
      </c>
      <c r="D277" s="52">
        <v>23944</v>
      </c>
      <c r="E277" s="52">
        <v>21127</v>
      </c>
      <c r="F277" s="52">
        <v>27</v>
      </c>
      <c r="G277" s="52" t="s">
        <v>89</v>
      </c>
      <c r="H277" s="52">
        <v>3952</v>
      </c>
      <c r="I277" s="52" t="s">
        <v>90</v>
      </c>
      <c r="J277" s="52" t="s">
        <v>71</v>
      </c>
      <c r="K277" s="52">
        <v>0.75</v>
      </c>
      <c r="L277" s="52">
        <v>1</v>
      </c>
      <c r="M277" s="52">
        <v>1</v>
      </c>
      <c r="N277" s="52"/>
      <c r="O277" s="52">
        <v>0</v>
      </c>
      <c r="P277" s="52">
        <v>0</v>
      </c>
      <c r="Q277" s="52">
        <v>21</v>
      </c>
      <c r="R277" s="52"/>
      <c r="S277" s="52">
        <v>0</v>
      </c>
      <c r="T277" s="52">
        <v>0</v>
      </c>
      <c r="U277" s="52">
        <v>310</v>
      </c>
      <c r="V277" s="52">
        <f t="shared" si="10"/>
        <v>2964</v>
      </c>
      <c r="W277" s="52">
        <f t="shared" si="11"/>
        <v>2964</v>
      </c>
      <c r="X277" s="52">
        <v>0</v>
      </c>
      <c r="Y277" s="52">
        <v>0</v>
      </c>
    </row>
    <row r="278" spans="1:25" x14ac:dyDescent="0.25">
      <c r="A278" s="52">
        <v>2009</v>
      </c>
      <c r="B278" s="52" t="s">
        <v>92</v>
      </c>
      <c r="C278" s="52" t="s">
        <v>108</v>
      </c>
      <c r="D278" s="52">
        <v>23944</v>
      </c>
      <c r="E278" s="52">
        <v>21127</v>
      </c>
      <c r="F278" s="52">
        <v>27</v>
      </c>
      <c r="G278" s="52" t="s">
        <v>89</v>
      </c>
      <c r="H278" s="52">
        <v>226.0016</v>
      </c>
      <c r="I278" s="52" t="s">
        <v>90</v>
      </c>
      <c r="J278" s="52" t="s">
        <v>71</v>
      </c>
      <c r="K278" s="52">
        <v>0.75</v>
      </c>
      <c r="L278" s="52">
        <v>1</v>
      </c>
      <c r="M278" s="52">
        <v>1</v>
      </c>
      <c r="N278" s="52"/>
      <c r="O278" s="52">
        <v>0</v>
      </c>
      <c r="P278" s="52">
        <v>0</v>
      </c>
      <c r="Q278" s="52">
        <v>21</v>
      </c>
      <c r="R278" s="52"/>
      <c r="S278" s="52">
        <v>0</v>
      </c>
      <c r="T278" s="52">
        <v>0</v>
      </c>
      <c r="U278" s="52">
        <v>310</v>
      </c>
      <c r="V278" s="52">
        <f t="shared" si="10"/>
        <v>169.50119999999998</v>
      </c>
      <c r="W278" s="52">
        <f t="shared" si="11"/>
        <v>169.50119999999998</v>
      </c>
      <c r="X278" s="52">
        <v>0</v>
      </c>
      <c r="Y278" s="52">
        <v>0</v>
      </c>
    </row>
    <row r="279" spans="1:25" x14ac:dyDescent="0.25">
      <c r="A279" s="52">
        <v>2009</v>
      </c>
      <c r="B279" s="52" t="s">
        <v>92</v>
      </c>
      <c r="C279" s="52" t="s">
        <v>108</v>
      </c>
      <c r="D279" s="52">
        <v>23944</v>
      </c>
      <c r="E279" s="52">
        <v>21127</v>
      </c>
      <c r="F279" s="52">
        <v>27</v>
      </c>
      <c r="G279" s="52" t="s">
        <v>89</v>
      </c>
      <c r="H279" s="52">
        <v>27250</v>
      </c>
      <c r="I279" s="52" t="s">
        <v>90</v>
      </c>
      <c r="J279" s="52" t="s">
        <v>71</v>
      </c>
      <c r="K279" s="52">
        <v>0.75</v>
      </c>
      <c r="L279" s="52">
        <v>1</v>
      </c>
      <c r="M279" s="52">
        <v>1</v>
      </c>
      <c r="N279" s="52"/>
      <c r="O279" s="52">
        <v>0</v>
      </c>
      <c r="P279" s="52">
        <v>0</v>
      </c>
      <c r="Q279" s="52">
        <v>21</v>
      </c>
      <c r="R279" s="52"/>
      <c r="S279" s="52">
        <v>0</v>
      </c>
      <c r="T279" s="52">
        <v>0</v>
      </c>
      <c r="U279" s="52">
        <v>310</v>
      </c>
      <c r="V279" s="52">
        <f t="shared" si="10"/>
        <v>20437.5</v>
      </c>
      <c r="W279" s="52">
        <f t="shared" si="11"/>
        <v>20437.5</v>
      </c>
      <c r="X279" s="52">
        <v>0</v>
      </c>
      <c r="Y279" s="52">
        <v>0</v>
      </c>
    </row>
    <row r="280" spans="1:25" x14ac:dyDescent="0.25">
      <c r="A280" s="52">
        <v>2009</v>
      </c>
      <c r="B280" s="52" t="s">
        <v>92</v>
      </c>
      <c r="C280" s="52" t="s">
        <v>108</v>
      </c>
      <c r="D280" s="52">
        <v>23944</v>
      </c>
      <c r="E280" s="52">
        <v>21127</v>
      </c>
      <c r="F280" s="52">
        <v>27</v>
      </c>
      <c r="G280" s="52" t="s">
        <v>89</v>
      </c>
      <c r="H280" s="52">
        <v>57551.88</v>
      </c>
      <c r="I280" s="52" t="s">
        <v>90</v>
      </c>
      <c r="J280" s="52" t="s">
        <v>71</v>
      </c>
      <c r="K280" s="52">
        <v>0.75</v>
      </c>
      <c r="L280" s="52">
        <v>1</v>
      </c>
      <c r="M280" s="52">
        <v>1</v>
      </c>
      <c r="N280" s="52"/>
      <c r="O280" s="52">
        <v>0</v>
      </c>
      <c r="P280" s="52">
        <v>0</v>
      </c>
      <c r="Q280" s="52">
        <v>21</v>
      </c>
      <c r="R280" s="52"/>
      <c r="S280" s="52">
        <v>0</v>
      </c>
      <c r="T280" s="52">
        <v>0</v>
      </c>
      <c r="U280" s="52">
        <v>310</v>
      </c>
      <c r="V280" s="52">
        <f t="shared" si="10"/>
        <v>43163.909999999996</v>
      </c>
      <c r="W280" s="52">
        <f t="shared" si="11"/>
        <v>43163.909999999996</v>
      </c>
      <c r="X280" s="52">
        <v>0</v>
      </c>
      <c r="Y280" s="52">
        <v>0</v>
      </c>
    </row>
    <row r="281" spans="1:25" x14ac:dyDescent="0.25">
      <c r="A281" s="52">
        <v>2009</v>
      </c>
      <c r="B281" s="52" t="s">
        <v>92</v>
      </c>
      <c r="C281" s="52" t="s">
        <v>108</v>
      </c>
      <c r="D281" s="52">
        <v>23944</v>
      </c>
      <c r="E281" s="52">
        <v>21127</v>
      </c>
      <c r="F281" s="52">
        <v>27</v>
      </c>
      <c r="G281" s="52" t="s">
        <v>89</v>
      </c>
      <c r="H281" s="52">
        <v>60082.44</v>
      </c>
      <c r="I281" s="52" t="s">
        <v>90</v>
      </c>
      <c r="J281" s="52" t="s">
        <v>71</v>
      </c>
      <c r="K281" s="52">
        <v>0.75</v>
      </c>
      <c r="L281" s="52">
        <v>1</v>
      </c>
      <c r="M281" s="52">
        <v>1</v>
      </c>
      <c r="N281" s="52"/>
      <c r="O281" s="52">
        <v>0</v>
      </c>
      <c r="P281" s="52">
        <v>0</v>
      </c>
      <c r="Q281" s="52">
        <v>21</v>
      </c>
      <c r="R281" s="52"/>
      <c r="S281" s="52">
        <v>0</v>
      </c>
      <c r="T281" s="52">
        <v>0</v>
      </c>
      <c r="U281" s="52">
        <v>310</v>
      </c>
      <c r="V281" s="52">
        <f t="shared" si="10"/>
        <v>45061.83</v>
      </c>
      <c r="W281" s="52">
        <f t="shared" si="11"/>
        <v>45061.83</v>
      </c>
      <c r="X281" s="52">
        <v>0</v>
      </c>
      <c r="Y281" s="52">
        <v>0</v>
      </c>
    </row>
    <row r="282" spans="1:25" x14ac:dyDescent="0.25">
      <c r="A282" s="52">
        <v>2009</v>
      </c>
      <c r="B282" s="52" t="s">
        <v>92</v>
      </c>
      <c r="C282" s="52" t="s">
        <v>108</v>
      </c>
      <c r="D282" s="52">
        <v>23944</v>
      </c>
      <c r="E282" s="52">
        <v>21127</v>
      </c>
      <c r="F282" s="52">
        <v>27</v>
      </c>
      <c r="G282" s="52" t="s">
        <v>89</v>
      </c>
      <c r="H282" s="52">
        <v>1416</v>
      </c>
      <c r="I282" s="52" t="s">
        <v>90</v>
      </c>
      <c r="J282" s="52" t="s">
        <v>71</v>
      </c>
      <c r="K282" s="52">
        <v>0.75</v>
      </c>
      <c r="L282" s="52">
        <v>1</v>
      </c>
      <c r="M282" s="52">
        <v>1</v>
      </c>
      <c r="N282" s="52"/>
      <c r="O282" s="52">
        <v>0</v>
      </c>
      <c r="P282" s="52">
        <v>0</v>
      </c>
      <c r="Q282" s="52">
        <v>21</v>
      </c>
      <c r="R282" s="52"/>
      <c r="S282" s="52">
        <v>0</v>
      </c>
      <c r="T282" s="52">
        <v>0</v>
      </c>
      <c r="U282" s="52">
        <v>310</v>
      </c>
      <c r="V282" s="52">
        <f t="shared" si="10"/>
        <v>1062</v>
      </c>
      <c r="W282" s="52">
        <f t="shared" si="11"/>
        <v>1062</v>
      </c>
      <c r="X282" s="52">
        <v>0</v>
      </c>
      <c r="Y282" s="52">
        <v>0</v>
      </c>
    </row>
    <row r="283" spans="1:25" x14ac:dyDescent="0.25">
      <c r="A283" s="52">
        <v>2009</v>
      </c>
      <c r="B283" s="52" t="s">
        <v>92</v>
      </c>
      <c r="C283" s="52" t="s">
        <v>108</v>
      </c>
      <c r="D283" s="52">
        <v>23944</v>
      </c>
      <c r="E283" s="52">
        <v>21127</v>
      </c>
      <c r="F283" s="52">
        <v>27</v>
      </c>
      <c r="G283" s="52" t="s">
        <v>89</v>
      </c>
      <c r="H283" s="52">
        <v>7242.3239999999996</v>
      </c>
      <c r="I283" s="52" t="s">
        <v>90</v>
      </c>
      <c r="J283" s="52" t="s">
        <v>71</v>
      </c>
      <c r="K283" s="52">
        <v>0.75</v>
      </c>
      <c r="L283" s="52">
        <v>1</v>
      </c>
      <c r="M283" s="52">
        <v>1</v>
      </c>
      <c r="N283" s="52"/>
      <c r="O283" s="52">
        <v>0</v>
      </c>
      <c r="P283" s="52">
        <v>0</v>
      </c>
      <c r="Q283" s="52">
        <v>21</v>
      </c>
      <c r="R283" s="52"/>
      <c r="S283" s="52">
        <v>0</v>
      </c>
      <c r="T283" s="52">
        <v>0</v>
      </c>
      <c r="U283" s="52">
        <v>310</v>
      </c>
      <c r="V283" s="52">
        <f t="shared" si="10"/>
        <v>5431.7429999999995</v>
      </c>
      <c r="W283" s="52">
        <f t="shared" si="11"/>
        <v>5431.7429999999995</v>
      </c>
      <c r="X283" s="52">
        <v>0</v>
      </c>
      <c r="Y283" s="52">
        <v>0</v>
      </c>
    </row>
    <row r="284" spans="1:25" x14ac:dyDescent="0.25">
      <c r="A284" s="52">
        <v>2009</v>
      </c>
      <c r="B284" s="52" t="s">
        <v>92</v>
      </c>
      <c r="C284" s="52" t="s">
        <v>108</v>
      </c>
      <c r="D284" s="52">
        <v>23944</v>
      </c>
      <c r="E284" s="52">
        <v>21127</v>
      </c>
      <c r="F284" s="52">
        <v>27</v>
      </c>
      <c r="G284" s="52" t="s">
        <v>89</v>
      </c>
      <c r="H284" s="52">
        <v>3494.6289999999999</v>
      </c>
      <c r="I284" s="52" t="s">
        <v>90</v>
      </c>
      <c r="J284" s="52" t="s">
        <v>71</v>
      </c>
      <c r="K284" s="52">
        <v>0.75</v>
      </c>
      <c r="L284" s="52">
        <v>1</v>
      </c>
      <c r="M284" s="52">
        <v>1</v>
      </c>
      <c r="N284" s="52"/>
      <c r="O284" s="52">
        <v>0</v>
      </c>
      <c r="P284" s="52">
        <v>0</v>
      </c>
      <c r="Q284" s="52">
        <v>21</v>
      </c>
      <c r="R284" s="52"/>
      <c r="S284" s="52">
        <v>0</v>
      </c>
      <c r="T284" s="52">
        <v>0</v>
      </c>
      <c r="U284" s="52">
        <v>310</v>
      </c>
      <c r="V284" s="52">
        <f t="shared" si="10"/>
        <v>2620.9717499999997</v>
      </c>
      <c r="W284" s="52">
        <f t="shared" si="11"/>
        <v>2620.9717499999997</v>
      </c>
      <c r="X284" s="52">
        <v>0</v>
      </c>
      <c r="Y284" s="52">
        <v>0</v>
      </c>
    </row>
    <row r="285" spans="1:25" x14ac:dyDescent="0.25">
      <c r="A285" s="52">
        <v>2009</v>
      </c>
      <c r="B285" s="52" t="s">
        <v>92</v>
      </c>
      <c r="C285" s="52" t="s">
        <v>108</v>
      </c>
      <c r="D285" s="52">
        <v>23944</v>
      </c>
      <c r="E285" s="52">
        <v>21127</v>
      </c>
      <c r="F285" s="52">
        <v>27</v>
      </c>
      <c r="G285" s="52" t="s">
        <v>89</v>
      </c>
      <c r="H285" s="52">
        <v>36656.410000000003</v>
      </c>
      <c r="I285" s="52" t="s">
        <v>90</v>
      </c>
      <c r="J285" s="52" t="s">
        <v>71</v>
      </c>
      <c r="K285" s="52">
        <v>0.75</v>
      </c>
      <c r="L285" s="52">
        <v>1</v>
      </c>
      <c r="M285" s="52">
        <v>1</v>
      </c>
      <c r="N285" s="52"/>
      <c r="O285" s="52">
        <v>0</v>
      </c>
      <c r="P285" s="52">
        <v>0</v>
      </c>
      <c r="Q285" s="52">
        <v>21</v>
      </c>
      <c r="R285" s="52"/>
      <c r="S285" s="52">
        <v>0</v>
      </c>
      <c r="T285" s="52">
        <v>0</v>
      </c>
      <c r="U285" s="52">
        <v>310</v>
      </c>
      <c r="V285" s="52">
        <f t="shared" si="10"/>
        <v>27492.307500000003</v>
      </c>
      <c r="W285" s="52">
        <f t="shared" si="11"/>
        <v>27492.307500000003</v>
      </c>
      <c r="X285" s="52">
        <v>0</v>
      </c>
      <c r="Y285" s="52">
        <v>0</v>
      </c>
    </row>
    <row r="286" spans="1:25" x14ac:dyDescent="0.25">
      <c r="A286" s="52">
        <v>2009</v>
      </c>
      <c r="B286" s="52" t="s">
        <v>92</v>
      </c>
      <c r="C286" s="52" t="s">
        <v>108</v>
      </c>
      <c r="D286" s="52">
        <v>23944</v>
      </c>
      <c r="E286" s="52">
        <v>21127</v>
      </c>
      <c r="F286" s="52">
        <v>27</v>
      </c>
      <c r="G286" s="52" t="s">
        <v>89</v>
      </c>
      <c r="H286" s="52">
        <v>44818.18</v>
      </c>
      <c r="I286" s="52" t="s">
        <v>90</v>
      </c>
      <c r="J286" s="52" t="s">
        <v>71</v>
      </c>
      <c r="K286" s="52">
        <v>0.75</v>
      </c>
      <c r="L286" s="52">
        <v>1</v>
      </c>
      <c r="M286" s="52">
        <v>1</v>
      </c>
      <c r="N286" s="52"/>
      <c r="O286" s="52">
        <v>0</v>
      </c>
      <c r="P286" s="52">
        <v>0</v>
      </c>
      <c r="Q286" s="52">
        <v>21</v>
      </c>
      <c r="R286" s="52"/>
      <c r="S286" s="52">
        <v>0</v>
      </c>
      <c r="T286" s="52">
        <v>0</v>
      </c>
      <c r="U286" s="52">
        <v>310</v>
      </c>
      <c r="V286" s="52">
        <f t="shared" si="10"/>
        <v>33613.635000000002</v>
      </c>
      <c r="W286" s="52">
        <f t="shared" si="11"/>
        <v>33613.635000000002</v>
      </c>
      <c r="X286" s="52">
        <v>0</v>
      </c>
      <c r="Y286" s="52">
        <v>0</v>
      </c>
    </row>
    <row r="287" spans="1:25" x14ac:dyDescent="0.25">
      <c r="A287" s="52">
        <v>2009</v>
      </c>
      <c r="B287" s="52" t="s">
        <v>92</v>
      </c>
      <c r="C287" s="52" t="s">
        <v>108</v>
      </c>
      <c r="D287" s="52">
        <v>23944</v>
      </c>
      <c r="E287" s="52">
        <v>21127</v>
      </c>
      <c r="F287" s="52">
        <v>27</v>
      </c>
      <c r="G287" s="52" t="s">
        <v>89</v>
      </c>
      <c r="H287" s="52">
        <v>17977.400000000001</v>
      </c>
      <c r="I287" s="52" t="s">
        <v>90</v>
      </c>
      <c r="J287" s="52" t="s">
        <v>71</v>
      </c>
      <c r="K287" s="52">
        <v>0.75</v>
      </c>
      <c r="L287" s="52">
        <v>1</v>
      </c>
      <c r="M287" s="52">
        <v>1</v>
      </c>
      <c r="N287" s="52"/>
      <c r="O287" s="52">
        <v>0</v>
      </c>
      <c r="P287" s="52">
        <v>0</v>
      </c>
      <c r="Q287" s="52">
        <v>21</v>
      </c>
      <c r="R287" s="52"/>
      <c r="S287" s="52">
        <v>0</v>
      </c>
      <c r="T287" s="52">
        <v>0</v>
      </c>
      <c r="U287" s="52">
        <v>310</v>
      </c>
      <c r="V287" s="52">
        <f t="shared" si="10"/>
        <v>13483.050000000001</v>
      </c>
      <c r="W287" s="52">
        <f t="shared" si="11"/>
        <v>13483.050000000001</v>
      </c>
      <c r="X287" s="52">
        <v>0</v>
      </c>
      <c r="Y287" s="52">
        <v>0</v>
      </c>
    </row>
    <row r="288" spans="1:25" x14ac:dyDescent="0.25">
      <c r="A288" s="52">
        <v>2009</v>
      </c>
      <c r="B288" s="52" t="s">
        <v>92</v>
      </c>
      <c r="C288" s="52" t="s">
        <v>108</v>
      </c>
      <c r="D288" s="52">
        <v>23944</v>
      </c>
      <c r="E288" s="52">
        <v>21127</v>
      </c>
      <c r="F288" s="52">
        <v>27</v>
      </c>
      <c r="G288" s="52" t="s">
        <v>89</v>
      </c>
      <c r="H288" s="52">
        <v>24012.67</v>
      </c>
      <c r="I288" s="52" t="s">
        <v>90</v>
      </c>
      <c r="J288" s="52" t="s">
        <v>71</v>
      </c>
      <c r="K288" s="52">
        <v>0.75</v>
      </c>
      <c r="L288" s="52">
        <v>1</v>
      </c>
      <c r="M288" s="52">
        <v>1</v>
      </c>
      <c r="N288" s="52"/>
      <c r="O288" s="52">
        <v>0</v>
      </c>
      <c r="P288" s="52">
        <v>0</v>
      </c>
      <c r="Q288" s="52">
        <v>21</v>
      </c>
      <c r="R288" s="52"/>
      <c r="S288" s="52">
        <v>0</v>
      </c>
      <c r="T288" s="52">
        <v>0</v>
      </c>
      <c r="U288" s="52">
        <v>310</v>
      </c>
      <c r="V288" s="52">
        <f t="shared" si="10"/>
        <v>18009.502499999999</v>
      </c>
      <c r="W288" s="52">
        <f t="shared" si="11"/>
        <v>18009.502499999999</v>
      </c>
      <c r="X288" s="52">
        <v>0</v>
      </c>
      <c r="Y288" s="52">
        <v>0</v>
      </c>
    </row>
    <row r="289" spans="1:25" x14ac:dyDescent="0.25">
      <c r="A289" s="52">
        <v>2009</v>
      </c>
      <c r="B289" s="52" t="s">
        <v>92</v>
      </c>
      <c r="C289" s="52" t="s">
        <v>108</v>
      </c>
      <c r="D289" s="52">
        <v>23944</v>
      </c>
      <c r="E289" s="52">
        <v>21127</v>
      </c>
      <c r="F289" s="52">
        <v>27</v>
      </c>
      <c r="G289" s="52" t="s">
        <v>89</v>
      </c>
      <c r="H289" s="52">
        <v>19701.169999999998</v>
      </c>
      <c r="I289" s="52" t="s">
        <v>90</v>
      </c>
      <c r="J289" s="52" t="s">
        <v>71</v>
      </c>
      <c r="K289" s="52">
        <v>0.75</v>
      </c>
      <c r="L289" s="52">
        <v>1</v>
      </c>
      <c r="M289" s="52">
        <v>1</v>
      </c>
      <c r="N289" s="52"/>
      <c r="O289" s="52">
        <v>0</v>
      </c>
      <c r="P289" s="52">
        <v>0</v>
      </c>
      <c r="Q289" s="52">
        <v>21</v>
      </c>
      <c r="R289" s="52"/>
      <c r="S289" s="52">
        <v>0</v>
      </c>
      <c r="T289" s="52">
        <v>0</v>
      </c>
      <c r="U289" s="52">
        <v>310</v>
      </c>
      <c r="V289" s="52">
        <f t="shared" si="10"/>
        <v>14775.877499999999</v>
      </c>
      <c r="W289" s="52">
        <f t="shared" si="11"/>
        <v>14775.877499999999</v>
      </c>
      <c r="X289" s="52">
        <v>0</v>
      </c>
      <c r="Y289" s="52">
        <v>0</v>
      </c>
    </row>
    <row r="290" spans="1:25" x14ac:dyDescent="0.25">
      <c r="A290" s="52">
        <v>2009</v>
      </c>
      <c r="B290" s="52" t="s">
        <v>92</v>
      </c>
      <c r="C290" s="52" t="s">
        <v>108</v>
      </c>
      <c r="D290" s="52">
        <v>23944</v>
      </c>
      <c r="E290" s="52">
        <v>21127</v>
      </c>
      <c r="F290" s="52">
        <v>27</v>
      </c>
      <c r="G290" s="52" t="s">
        <v>89</v>
      </c>
      <c r="H290" s="52">
        <v>53721.599999999999</v>
      </c>
      <c r="I290" s="52" t="s">
        <v>90</v>
      </c>
      <c r="J290" s="52" t="s">
        <v>71</v>
      </c>
      <c r="K290" s="52">
        <v>0.75</v>
      </c>
      <c r="L290" s="52">
        <v>1</v>
      </c>
      <c r="M290" s="52">
        <v>1</v>
      </c>
      <c r="N290" s="52"/>
      <c r="O290" s="52">
        <v>0</v>
      </c>
      <c r="P290" s="52">
        <v>0</v>
      </c>
      <c r="Q290" s="52">
        <v>21</v>
      </c>
      <c r="R290" s="52"/>
      <c r="S290" s="52">
        <v>0</v>
      </c>
      <c r="T290" s="52">
        <v>0</v>
      </c>
      <c r="U290" s="52">
        <v>310</v>
      </c>
      <c r="V290" s="52">
        <f t="shared" si="10"/>
        <v>40291.199999999997</v>
      </c>
      <c r="W290" s="52">
        <f t="shared" si="11"/>
        <v>40291.199999999997</v>
      </c>
      <c r="X290" s="52">
        <v>0</v>
      </c>
      <c r="Y290" s="52">
        <v>0</v>
      </c>
    </row>
    <row r="291" spans="1:25" x14ac:dyDescent="0.25">
      <c r="A291" s="52">
        <v>2009</v>
      </c>
      <c r="B291" s="52" t="s">
        <v>92</v>
      </c>
      <c r="C291" s="52" t="s">
        <v>108</v>
      </c>
      <c r="D291" s="52">
        <v>23944</v>
      </c>
      <c r="E291" s="52">
        <v>21127</v>
      </c>
      <c r="F291" s="52">
        <v>27</v>
      </c>
      <c r="G291" s="52" t="s">
        <v>89</v>
      </c>
      <c r="H291" s="52">
        <v>1200</v>
      </c>
      <c r="I291" s="52" t="s">
        <v>90</v>
      </c>
      <c r="J291" s="52" t="s">
        <v>71</v>
      </c>
      <c r="K291" s="52">
        <v>0.75</v>
      </c>
      <c r="L291" s="52">
        <v>1</v>
      </c>
      <c r="M291" s="52">
        <v>1</v>
      </c>
      <c r="N291" s="52"/>
      <c r="O291" s="52">
        <v>0</v>
      </c>
      <c r="P291" s="52">
        <v>0</v>
      </c>
      <c r="Q291" s="52">
        <v>21</v>
      </c>
      <c r="R291" s="52"/>
      <c r="S291" s="52">
        <v>0</v>
      </c>
      <c r="T291" s="52">
        <v>0</v>
      </c>
      <c r="U291" s="52">
        <v>310</v>
      </c>
      <c r="V291" s="52">
        <f t="shared" si="10"/>
        <v>900</v>
      </c>
      <c r="W291" s="52">
        <f t="shared" si="11"/>
        <v>900</v>
      </c>
      <c r="X291" s="52">
        <v>0</v>
      </c>
      <c r="Y291" s="52">
        <v>0</v>
      </c>
    </row>
    <row r="292" spans="1:25" x14ac:dyDescent="0.25">
      <c r="A292" s="52">
        <v>2009</v>
      </c>
      <c r="B292" s="52" t="s">
        <v>92</v>
      </c>
      <c r="C292" s="52" t="s">
        <v>108</v>
      </c>
      <c r="D292" s="52">
        <v>23944</v>
      </c>
      <c r="E292" s="52">
        <v>21127</v>
      </c>
      <c r="F292" s="52">
        <v>27</v>
      </c>
      <c r="G292" s="52" t="s">
        <v>89</v>
      </c>
      <c r="H292" s="52">
        <v>246</v>
      </c>
      <c r="I292" s="52" t="s">
        <v>90</v>
      </c>
      <c r="J292" s="52" t="s">
        <v>71</v>
      </c>
      <c r="K292" s="52">
        <v>0.75</v>
      </c>
      <c r="L292" s="52">
        <v>1</v>
      </c>
      <c r="M292" s="52">
        <v>1</v>
      </c>
      <c r="N292" s="52"/>
      <c r="O292" s="52">
        <v>0</v>
      </c>
      <c r="P292" s="52">
        <v>0</v>
      </c>
      <c r="Q292" s="52">
        <v>21</v>
      </c>
      <c r="R292" s="52"/>
      <c r="S292" s="52">
        <v>0</v>
      </c>
      <c r="T292" s="52">
        <v>0</v>
      </c>
      <c r="U292" s="52">
        <v>310</v>
      </c>
      <c r="V292" s="52">
        <f t="shared" si="10"/>
        <v>184.5</v>
      </c>
      <c r="W292" s="52">
        <f t="shared" si="11"/>
        <v>184.5</v>
      </c>
      <c r="X292" s="52">
        <v>0</v>
      </c>
      <c r="Y292" s="52">
        <v>0</v>
      </c>
    </row>
    <row r="293" spans="1:25" x14ac:dyDescent="0.25">
      <c r="A293" s="52">
        <v>2009</v>
      </c>
      <c r="B293" s="52" t="s">
        <v>92</v>
      </c>
      <c r="C293" s="52" t="s">
        <v>108</v>
      </c>
      <c r="D293" s="52">
        <v>23944</v>
      </c>
      <c r="E293" s="52">
        <v>21127</v>
      </c>
      <c r="F293" s="52">
        <v>27</v>
      </c>
      <c r="G293" s="52" t="s">
        <v>89</v>
      </c>
      <c r="H293" s="52">
        <v>3902.25</v>
      </c>
      <c r="I293" s="52" t="s">
        <v>90</v>
      </c>
      <c r="J293" s="52" t="s">
        <v>71</v>
      </c>
      <c r="K293" s="52">
        <v>0.75</v>
      </c>
      <c r="L293" s="52">
        <v>1</v>
      </c>
      <c r="M293" s="52">
        <v>1</v>
      </c>
      <c r="N293" s="52"/>
      <c r="O293" s="52">
        <v>0</v>
      </c>
      <c r="P293" s="52">
        <v>0</v>
      </c>
      <c r="Q293" s="52">
        <v>21</v>
      </c>
      <c r="R293" s="52"/>
      <c r="S293" s="52">
        <v>0</v>
      </c>
      <c r="T293" s="52">
        <v>0</v>
      </c>
      <c r="U293" s="52">
        <v>310</v>
      </c>
      <c r="V293" s="52">
        <f t="shared" si="10"/>
        <v>2926.6875</v>
      </c>
      <c r="W293" s="52">
        <f t="shared" si="11"/>
        <v>2926.6875</v>
      </c>
      <c r="X293" s="52">
        <v>0</v>
      </c>
      <c r="Y293" s="52">
        <v>0</v>
      </c>
    </row>
    <row r="294" spans="1:25" x14ac:dyDescent="0.25">
      <c r="A294" s="52">
        <v>2009</v>
      </c>
      <c r="B294" s="52" t="s">
        <v>92</v>
      </c>
      <c r="C294" s="52" t="s">
        <v>108</v>
      </c>
      <c r="D294" s="52">
        <v>23944</v>
      </c>
      <c r="E294" s="52">
        <v>21127</v>
      </c>
      <c r="F294" s="52">
        <v>27</v>
      </c>
      <c r="G294" s="52" t="s">
        <v>89</v>
      </c>
      <c r="H294" s="52">
        <v>37800</v>
      </c>
      <c r="I294" s="52" t="s">
        <v>90</v>
      </c>
      <c r="J294" s="52" t="s">
        <v>71</v>
      </c>
      <c r="K294" s="52">
        <v>0.75</v>
      </c>
      <c r="L294" s="52">
        <v>1</v>
      </c>
      <c r="M294" s="52">
        <v>1</v>
      </c>
      <c r="N294" s="52"/>
      <c r="O294" s="52">
        <v>0</v>
      </c>
      <c r="P294" s="52">
        <v>0</v>
      </c>
      <c r="Q294" s="52">
        <v>21</v>
      </c>
      <c r="R294" s="52"/>
      <c r="S294" s="52">
        <v>0</v>
      </c>
      <c r="T294" s="52">
        <v>0</v>
      </c>
      <c r="U294" s="52">
        <v>310</v>
      </c>
      <c r="V294" s="52">
        <f t="shared" si="10"/>
        <v>28350</v>
      </c>
      <c r="W294" s="52">
        <f t="shared" si="11"/>
        <v>28350</v>
      </c>
      <c r="X294" s="52">
        <v>0</v>
      </c>
      <c r="Y294" s="52">
        <v>0</v>
      </c>
    </row>
    <row r="295" spans="1:25" x14ac:dyDescent="0.25">
      <c r="A295" s="52">
        <v>2009</v>
      </c>
      <c r="B295" s="52" t="s">
        <v>92</v>
      </c>
      <c r="C295" s="52" t="s">
        <v>108</v>
      </c>
      <c r="D295" s="52">
        <v>23944</v>
      </c>
      <c r="E295" s="52">
        <v>21127</v>
      </c>
      <c r="F295" s="52">
        <v>27</v>
      </c>
      <c r="G295" s="52" t="s">
        <v>89</v>
      </c>
      <c r="H295" s="52">
        <v>22026.15</v>
      </c>
      <c r="I295" s="52" t="s">
        <v>90</v>
      </c>
      <c r="J295" s="52" t="s">
        <v>71</v>
      </c>
      <c r="K295" s="52">
        <v>0.75</v>
      </c>
      <c r="L295" s="52">
        <v>1</v>
      </c>
      <c r="M295" s="52">
        <v>1</v>
      </c>
      <c r="N295" s="52"/>
      <c r="O295" s="52">
        <v>0</v>
      </c>
      <c r="P295" s="52">
        <v>0</v>
      </c>
      <c r="Q295" s="52">
        <v>21</v>
      </c>
      <c r="R295" s="52"/>
      <c r="S295" s="52">
        <v>0</v>
      </c>
      <c r="T295" s="52">
        <v>0</v>
      </c>
      <c r="U295" s="52">
        <v>310</v>
      </c>
      <c r="V295" s="52">
        <f t="shared" si="10"/>
        <v>16519.612500000003</v>
      </c>
      <c r="W295" s="52">
        <f t="shared" si="11"/>
        <v>16519.612500000003</v>
      </c>
      <c r="X295" s="52">
        <v>0</v>
      </c>
      <c r="Y295" s="52">
        <v>0</v>
      </c>
    </row>
    <row r="296" spans="1:25" x14ac:dyDescent="0.25">
      <c r="A296" s="52">
        <v>2009</v>
      </c>
      <c r="B296" s="52" t="s">
        <v>92</v>
      </c>
      <c r="C296" s="52" t="s">
        <v>108</v>
      </c>
      <c r="D296" s="52">
        <v>23944</v>
      </c>
      <c r="E296" s="52">
        <v>21127</v>
      </c>
      <c r="F296" s="52">
        <v>27</v>
      </c>
      <c r="G296" s="52" t="s">
        <v>89</v>
      </c>
      <c r="H296" s="52">
        <v>9275.4570000000003</v>
      </c>
      <c r="I296" s="52" t="s">
        <v>90</v>
      </c>
      <c r="J296" s="52" t="s">
        <v>71</v>
      </c>
      <c r="K296" s="52">
        <v>0.75</v>
      </c>
      <c r="L296" s="52">
        <v>1</v>
      </c>
      <c r="M296" s="52">
        <v>1</v>
      </c>
      <c r="N296" s="52"/>
      <c r="O296" s="52">
        <v>0</v>
      </c>
      <c r="P296" s="52">
        <v>0</v>
      </c>
      <c r="Q296" s="52">
        <v>21</v>
      </c>
      <c r="R296" s="52"/>
      <c r="S296" s="52">
        <v>0</v>
      </c>
      <c r="T296" s="52">
        <v>0</v>
      </c>
      <c r="U296" s="52">
        <v>310</v>
      </c>
      <c r="V296" s="52">
        <f t="shared" si="10"/>
        <v>6956.5927499999998</v>
      </c>
      <c r="W296" s="52">
        <f t="shared" si="11"/>
        <v>6956.5927499999998</v>
      </c>
      <c r="X296" s="52">
        <v>0</v>
      </c>
      <c r="Y296" s="52">
        <v>0</v>
      </c>
    </row>
    <row r="297" spans="1:25" x14ac:dyDescent="0.25">
      <c r="A297" s="52">
        <v>2009</v>
      </c>
      <c r="B297" s="52" t="s">
        <v>92</v>
      </c>
      <c r="C297" s="52" t="s">
        <v>108</v>
      </c>
      <c r="D297" s="52">
        <v>23944</v>
      </c>
      <c r="E297" s="52">
        <v>21127</v>
      </c>
      <c r="F297" s="52">
        <v>27</v>
      </c>
      <c r="G297" s="52" t="s">
        <v>89</v>
      </c>
      <c r="H297" s="52">
        <v>23276.41</v>
      </c>
      <c r="I297" s="52" t="s">
        <v>90</v>
      </c>
      <c r="J297" s="52" t="s">
        <v>71</v>
      </c>
      <c r="K297" s="52">
        <v>0.75</v>
      </c>
      <c r="L297" s="52">
        <v>1</v>
      </c>
      <c r="M297" s="52">
        <v>1</v>
      </c>
      <c r="N297" s="52"/>
      <c r="O297" s="52">
        <v>0</v>
      </c>
      <c r="P297" s="52">
        <v>0</v>
      </c>
      <c r="Q297" s="52">
        <v>21</v>
      </c>
      <c r="R297" s="52"/>
      <c r="S297" s="52">
        <v>0</v>
      </c>
      <c r="T297" s="52">
        <v>0</v>
      </c>
      <c r="U297" s="52">
        <v>310</v>
      </c>
      <c r="V297" s="52">
        <f t="shared" si="10"/>
        <v>17457.307499999999</v>
      </c>
      <c r="W297" s="52">
        <f t="shared" si="11"/>
        <v>17457.307499999999</v>
      </c>
      <c r="X297" s="52">
        <v>0</v>
      </c>
      <c r="Y297" s="52">
        <v>0</v>
      </c>
    </row>
    <row r="298" spans="1:25" x14ac:dyDescent="0.25">
      <c r="A298" s="52">
        <v>2009</v>
      </c>
      <c r="B298" s="52" t="s">
        <v>92</v>
      </c>
      <c r="C298" s="52" t="s">
        <v>108</v>
      </c>
      <c r="D298" s="52">
        <v>23944</v>
      </c>
      <c r="E298" s="52">
        <v>21127</v>
      </c>
      <c r="F298" s="52">
        <v>27</v>
      </c>
      <c r="G298" s="52" t="s">
        <v>89</v>
      </c>
      <c r="H298" s="52">
        <v>6523.2290000000003</v>
      </c>
      <c r="I298" s="52" t="s">
        <v>90</v>
      </c>
      <c r="J298" s="52" t="s">
        <v>71</v>
      </c>
      <c r="K298" s="52">
        <v>0.75</v>
      </c>
      <c r="L298" s="52">
        <v>1</v>
      </c>
      <c r="M298" s="52">
        <v>1</v>
      </c>
      <c r="N298" s="52"/>
      <c r="O298" s="52">
        <v>0</v>
      </c>
      <c r="P298" s="52">
        <v>0</v>
      </c>
      <c r="Q298" s="52">
        <v>21</v>
      </c>
      <c r="R298" s="52"/>
      <c r="S298" s="52">
        <v>0</v>
      </c>
      <c r="T298" s="52">
        <v>0</v>
      </c>
      <c r="U298" s="52">
        <v>310</v>
      </c>
      <c r="V298" s="52">
        <f t="shared" si="10"/>
        <v>4892.4217500000004</v>
      </c>
      <c r="W298" s="52">
        <f t="shared" si="11"/>
        <v>4892.4217500000004</v>
      </c>
      <c r="X298" s="52">
        <v>0</v>
      </c>
      <c r="Y298" s="52">
        <v>0</v>
      </c>
    </row>
    <row r="299" spans="1:25" x14ac:dyDescent="0.25">
      <c r="A299" s="52">
        <v>2009</v>
      </c>
      <c r="B299" s="52" t="s">
        <v>92</v>
      </c>
      <c r="C299" s="52" t="s">
        <v>108</v>
      </c>
      <c r="D299" s="52">
        <v>23944</v>
      </c>
      <c r="E299" s="52">
        <v>21127</v>
      </c>
      <c r="F299" s="52">
        <v>27</v>
      </c>
      <c r="G299" s="52" t="s">
        <v>89</v>
      </c>
      <c r="H299" s="52">
        <v>38</v>
      </c>
      <c r="I299" s="52" t="s">
        <v>90</v>
      </c>
      <c r="J299" s="52" t="s">
        <v>71</v>
      </c>
      <c r="K299" s="52">
        <v>0.75</v>
      </c>
      <c r="L299" s="52">
        <v>1</v>
      </c>
      <c r="M299" s="52">
        <v>1</v>
      </c>
      <c r="N299" s="52"/>
      <c r="O299" s="52">
        <v>0</v>
      </c>
      <c r="P299" s="52">
        <v>0</v>
      </c>
      <c r="Q299" s="52">
        <v>21</v>
      </c>
      <c r="R299" s="52"/>
      <c r="S299" s="52">
        <v>0</v>
      </c>
      <c r="T299" s="52">
        <v>0</v>
      </c>
      <c r="U299" s="52">
        <v>310</v>
      </c>
      <c r="V299" s="52">
        <f t="shared" si="10"/>
        <v>28.5</v>
      </c>
      <c r="W299" s="52">
        <f t="shared" si="11"/>
        <v>28.5</v>
      </c>
      <c r="X299" s="52">
        <v>0</v>
      </c>
      <c r="Y299" s="52">
        <v>0</v>
      </c>
    </row>
    <row r="300" spans="1:25" x14ac:dyDescent="0.25">
      <c r="A300" s="52">
        <v>2009</v>
      </c>
      <c r="B300" s="52" t="s">
        <v>92</v>
      </c>
      <c r="C300" s="52" t="s">
        <v>108</v>
      </c>
      <c r="D300" s="52">
        <v>23944</v>
      </c>
      <c r="E300" s="52">
        <v>21128</v>
      </c>
      <c r="F300" s="52">
        <v>9</v>
      </c>
      <c r="G300" s="52" t="s">
        <v>93</v>
      </c>
      <c r="H300" s="52">
        <v>36400000</v>
      </c>
      <c r="I300" s="52" t="s">
        <v>90</v>
      </c>
      <c r="J300" s="52" t="s">
        <v>71</v>
      </c>
      <c r="K300" s="52">
        <v>0.75</v>
      </c>
      <c r="L300" s="52">
        <v>1</v>
      </c>
      <c r="M300" s="52">
        <v>1</v>
      </c>
      <c r="N300" s="52"/>
      <c r="O300" s="52">
        <v>0</v>
      </c>
      <c r="P300" s="52">
        <v>0</v>
      </c>
      <c r="Q300" s="52">
        <v>21</v>
      </c>
      <c r="R300" s="52"/>
      <c r="S300" s="52">
        <v>0</v>
      </c>
      <c r="T300" s="52">
        <v>0</v>
      </c>
      <c r="U300" s="52">
        <v>310</v>
      </c>
      <c r="V300" s="52">
        <f t="shared" si="10"/>
        <v>27300</v>
      </c>
      <c r="W300" s="52">
        <f t="shared" si="11"/>
        <v>27300</v>
      </c>
      <c r="X300" s="52">
        <v>0</v>
      </c>
      <c r="Y300" s="52">
        <v>0</v>
      </c>
    </row>
    <row r="301" spans="1:25" x14ac:dyDescent="0.25">
      <c r="A301" s="52">
        <v>2009</v>
      </c>
      <c r="B301" s="52" t="s">
        <v>92</v>
      </c>
      <c r="C301" s="52" t="s">
        <v>108</v>
      </c>
      <c r="D301" s="52">
        <v>23944</v>
      </c>
      <c r="E301" s="52">
        <v>21128</v>
      </c>
      <c r="F301" s="52">
        <v>9</v>
      </c>
      <c r="G301" s="52" t="s">
        <v>93</v>
      </c>
      <c r="H301" s="52">
        <v>32800000</v>
      </c>
      <c r="I301" s="52" t="s">
        <v>90</v>
      </c>
      <c r="J301" s="52" t="s">
        <v>71</v>
      </c>
      <c r="K301" s="52">
        <v>0.75</v>
      </c>
      <c r="L301" s="52">
        <v>1</v>
      </c>
      <c r="M301" s="52">
        <v>1</v>
      </c>
      <c r="N301" s="52"/>
      <c r="O301" s="52">
        <v>0</v>
      </c>
      <c r="P301" s="52">
        <v>0</v>
      </c>
      <c r="Q301" s="52">
        <v>21</v>
      </c>
      <c r="R301" s="52"/>
      <c r="S301" s="52">
        <v>0</v>
      </c>
      <c r="T301" s="52">
        <v>0</v>
      </c>
      <c r="U301" s="52">
        <v>310</v>
      </c>
      <c r="V301" s="52">
        <f t="shared" si="10"/>
        <v>24600</v>
      </c>
      <c r="W301" s="52">
        <f t="shared" si="11"/>
        <v>24600</v>
      </c>
      <c r="X301" s="52">
        <v>0</v>
      </c>
      <c r="Y301" s="52">
        <v>0</v>
      </c>
    </row>
    <row r="302" spans="1:25" x14ac:dyDescent="0.25">
      <c r="A302" s="52">
        <v>2009</v>
      </c>
      <c r="B302" s="52" t="s">
        <v>92</v>
      </c>
      <c r="C302" s="52" t="s">
        <v>108</v>
      </c>
      <c r="D302" s="52">
        <v>23944</v>
      </c>
      <c r="E302" s="52">
        <v>21128</v>
      </c>
      <c r="F302" s="52">
        <v>9</v>
      </c>
      <c r="G302" s="52" t="s">
        <v>93</v>
      </c>
      <c r="H302" s="52">
        <v>8437000</v>
      </c>
      <c r="I302" s="52" t="s">
        <v>90</v>
      </c>
      <c r="J302" s="52" t="s">
        <v>71</v>
      </c>
      <c r="K302" s="52">
        <v>0.75</v>
      </c>
      <c r="L302" s="52">
        <v>1</v>
      </c>
      <c r="M302" s="52">
        <v>1</v>
      </c>
      <c r="N302" s="52"/>
      <c r="O302" s="52">
        <v>0</v>
      </c>
      <c r="P302" s="52">
        <v>0</v>
      </c>
      <c r="Q302" s="52">
        <v>21</v>
      </c>
      <c r="R302" s="52"/>
      <c r="S302" s="52">
        <v>0</v>
      </c>
      <c r="T302" s="52">
        <v>0</v>
      </c>
      <c r="U302" s="52">
        <v>310</v>
      </c>
      <c r="V302" s="52">
        <f t="shared" si="10"/>
        <v>6327.75</v>
      </c>
      <c r="W302" s="52">
        <f t="shared" si="11"/>
        <v>6327.75</v>
      </c>
      <c r="X302" s="52">
        <v>0</v>
      </c>
      <c r="Y302" s="52">
        <v>0</v>
      </c>
    </row>
    <row r="303" spans="1:25" x14ac:dyDescent="0.25">
      <c r="A303" s="52">
        <v>2009</v>
      </c>
      <c r="B303" s="52" t="s">
        <v>92</v>
      </c>
      <c r="C303" s="52" t="s">
        <v>108</v>
      </c>
      <c r="D303" s="52">
        <v>23944</v>
      </c>
      <c r="E303" s="52">
        <v>21131</v>
      </c>
      <c r="F303" s="52">
        <v>9</v>
      </c>
      <c r="G303" s="52" t="s">
        <v>93</v>
      </c>
      <c r="H303" s="52">
        <v>32120</v>
      </c>
      <c r="I303" s="52" t="s">
        <v>90</v>
      </c>
      <c r="J303" s="52" t="s">
        <v>71</v>
      </c>
      <c r="K303" s="52">
        <v>0.75</v>
      </c>
      <c r="L303" s="52">
        <v>1</v>
      </c>
      <c r="M303" s="52">
        <v>1</v>
      </c>
      <c r="N303" s="52"/>
      <c r="O303" s="52">
        <v>0</v>
      </c>
      <c r="P303" s="52">
        <v>0</v>
      </c>
      <c r="Q303" s="52">
        <v>21</v>
      </c>
      <c r="R303" s="52"/>
      <c r="S303" s="52">
        <v>0</v>
      </c>
      <c r="T303" s="52">
        <v>0</v>
      </c>
      <c r="U303" s="52">
        <v>310</v>
      </c>
      <c r="V303" s="52">
        <f t="shared" si="10"/>
        <v>24.09</v>
      </c>
      <c r="W303" s="52">
        <f t="shared" si="11"/>
        <v>24.09</v>
      </c>
      <c r="X303" s="52">
        <v>0</v>
      </c>
      <c r="Y303" s="52">
        <v>0</v>
      </c>
    </row>
    <row r="304" spans="1:25" x14ac:dyDescent="0.25">
      <c r="A304" s="52">
        <v>2009</v>
      </c>
      <c r="B304" s="52" t="s">
        <v>92</v>
      </c>
      <c r="C304" s="52" t="s">
        <v>108</v>
      </c>
      <c r="D304" s="52">
        <v>23944</v>
      </c>
      <c r="E304" s="52">
        <v>21131</v>
      </c>
      <c r="F304" s="52">
        <v>9</v>
      </c>
      <c r="G304" s="52" t="s">
        <v>93</v>
      </c>
      <c r="H304" s="52">
        <v>125448</v>
      </c>
      <c r="I304" s="52" t="s">
        <v>90</v>
      </c>
      <c r="J304" s="52" t="s">
        <v>71</v>
      </c>
      <c r="K304" s="52">
        <v>0.75</v>
      </c>
      <c r="L304" s="52">
        <v>1</v>
      </c>
      <c r="M304" s="52">
        <v>1</v>
      </c>
      <c r="N304" s="52"/>
      <c r="O304" s="52">
        <v>0</v>
      </c>
      <c r="P304" s="52">
        <v>0</v>
      </c>
      <c r="Q304" s="52">
        <v>21</v>
      </c>
      <c r="R304" s="52"/>
      <c r="S304" s="52">
        <v>0</v>
      </c>
      <c r="T304" s="52">
        <v>0</v>
      </c>
      <c r="U304" s="52">
        <v>310</v>
      </c>
      <c r="V304" s="52">
        <f t="shared" si="10"/>
        <v>94.085999999999999</v>
      </c>
      <c r="W304" s="52">
        <f t="shared" si="11"/>
        <v>94.085999999999999</v>
      </c>
      <c r="X304" s="52">
        <v>0</v>
      </c>
      <c r="Y304" s="52">
        <v>0</v>
      </c>
    </row>
    <row r="305" spans="1:25" x14ac:dyDescent="0.25">
      <c r="A305" s="52">
        <v>2009</v>
      </c>
      <c r="B305" s="52" t="s">
        <v>92</v>
      </c>
      <c r="C305" s="52" t="s">
        <v>108</v>
      </c>
      <c r="D305" s="52">
        <v>23949</v>
      </c>
      <c r="E305" s="52">
        <v>21126</v>
      </c>
      <c r="F305" s="52">
        <v>27</v>
      </c>
      <c r="G305" s="52" t="s">
        <v>89</v>
      </c>
      <c r="H305" s="52">
        <v>12882.5</v>
      </c>
      <c r="I305" s="52" t="s">
        <v>90</v>
      </c>
      <c r="J305" s="52" t="s">
        <v>71</v>
      </c>
      <c r="K305" s="52">
        <v>0.75</v>
      </c>
      <c r="L305" s="52">
        <v>1</v>
      </c>
      <c r="M305" s="52">
        <v>1</v>
      </c>
      <c r="N305" s="52"/>
      <c r="O305" s="52">
        <v>0</v>
      </c>
      <c r="P305" s="52">
        <v>0</v>
      </c>
      <c r="Q305" s="52">
        <v>21</v>
      </c>
      <c r="R305" s="52"/>
      <c r="S305" s="52">
        <v>0</v>
      </c>
      <c r="T305" s="52">
        <v>0</v>
      </c>
      <c r="U305" s="52">
        <v>310</v>
      </c>
      <c r="V305" s="52">
        <f t="shared" si="10"/>
        <v>9661.875</v>
      </c>
      <c r="W305" s="52">
        <f t="shared" si="11"/>
        <v>9661.875</v>
      </c>
      <c r="X305" s="52">
        <v>0</v>
      </c>
      <c r="Y305" s="52">
        <v>0</v>
      </c>
    </row>
    <row r="306" spans="1:25" x14ac:dyDescent="0.25">
      <c r="A306" s="52">
        <v>2009</v>
      </c>
      <c r="B306" s="52" t="s">
        <v>92</v>
      </c>
      <c r="C306" s="52" t="s">
        <v>108</v>
      </c>
      <c r="D306" s="52">
        <v>23949</v>
      </c>
      <c r="E306" s="52">
        <v>21127</v>
      </c>
      <c r="F306" s="52">
        <v>27</v>
      </c>
      <c r="G306" s="52" t="s">
        <v>89</v>
      </c>
      <c r="H306" s="52">
        <v>16087.5</v>
      </c>
      <c r="I306" s="52" t="s">
        <v>90</v>
      </c>
      <c r="J306" s="52" t="s">
        <v>71</v>
      </c>
      <c r="K306" s="52">
        <v>0.75</v>
      </c>
      <c r="L306" s="52">
        <v>1</v>
      </c>
      <c r="M306" s="52">
        <v>1</v>
      </c>
      <c r="N306" s="52"/>
      <c r="O306" s="52">
        <v>0</v>
      </c>
      <c r="P306" s="52">
        <v>0</v>
      </c>
      <c r="Q306" s="52">
        <v>21</v>
      </c>
      <c r="R306" s="52"/>
      <c r="S306" s="52">
        <v>0</v>
      </c>
      <c r="T306" s="52">
        <v>0</v>
      </c>
      <c r="U306" s="52">
        <v>310</v>
      </c>
      <c r="V306" s="52">
        <f t="shared" si="10"/>
        <v>12065.625</v>
      </c>
      <c r="W306" s="52">
        <f t="shared" si="11"/>
        <v>12065.625</v>
      </c>
      <c r="X306" s="52">
        <v>0</v>
      </c>
      <c r="Y306" s="52">
        <v>0</v>
      </c>
    </row>
    <row r="307" spans="1:25" x14ac:dyDescent="0.25">
      <c r="A307" s="52">
        <v>2009</v>
      </c>
      <c r="B307" s="52" t="s">
        <v>106</v>
      </c>
      <c r="C307" s="52" t="s">
        <v>115</v>
      </c>
      <c r="D307" s="52">
        <v>10401</v>
      </c>
      <c r="E307" s="52">
        <v>23902</v>
      </c>
      <c r="F307" s="52">
        <v>27</v>
      </c>
      <c r="G307" s="52" t="s">
        <v>89</v>
      </c>
      <c r="H307" s="52">
        <v>23090.11</v>
      </c>
      <c r="I307" s="52" t="s">
        <v>91</v>
      </c>
      <c r="J307" s="52" t="s">
        <v>71</v>
      </c>
      <c r="K307" s="52">
        <v>73.3</v>
      </c>
      <c r="L307" s="52">
        <v>3.3200000000000001E-5</v>
      </c>
      <c r="M307" s="52">
        <v>1</v>
      </c>
      <c r="N307" s="52"/>
      <c r="O307" s="52">
        <v>0</v>
      </c>
      <c r="P307" s="52">
        <v>0</v>
      </c>
      <c r="Q307" s="52">
        <v>21</v>
      </c>
      <c r="R307" s="52"/>
      <c r="S307" s="52">
        <v>0</v>
      </c>
      <c r="T307" s="52">
        <v>0</v>
      </c>
      <c r="U307" s="52">
        <v>310</v>
      </c>
      <c r="V307" s="52">
        <f t="shared" si="10"/>
        <v>56.191168091600005</v>
      </c>
      <c r="W307" s="52">
        <f t="shared" si="11"/>
        <v>56.191168091600005</v>
      </c>
      <c r="X307" s="52">
        <v>0</v>
      </c>
      <c r="Y307" s="52">
        <v>0</v>
      </c>
    </row>
    <row r="308" spans="1:25" x14ac:dyDescent="0.25">
      <c r="A308" s="52">
        <v>2009</v>
      </c>
      <c r="B308" s="52" t="s">
        <v>106</v>
      </c>
      <c r="C308" s="52" t="s">
        <v>115</v>
      </c>
      <c r="D308" s="52">
        <v>10402</v>
      </c>
      <c r="E308" s="52">
        <v>23907</v>
      </c>
      <c r="F308" s="52">
        <v>12</v>
      </c>
      <c r="G308" s="52" t="s">
        <v>102</v>
      </c>
      <c r="H308" s="52">
        <v>1006</v>
      </c>
      <c r="I308" s="52" t="s">
        <v>91</v>
      </c>
      <c r="J308" s="52" t="s">
        <v>71</v>
      </c>
      <c r="K308" s="52">
        <v>73.3</v>
      </c>
      <c r="L308" s="52">
        <v>3.3200000000000001E-5</v>
      </c>
      <c r="M308" s="52">
        <v>1</v>
      </c>
      <c r="N308" s="52"/>
      <c r="O308" s="52">
        <v>0</v>
      </c>
      <c r="P308" s="52">
        <v>0</v>
      </c>
      <c r="Q308" s="52">
        <v>21</v>
      </c>
      <c r="R308" s="52"/>
      <c r="S308" s="52">
        <v>0</v>
      </c>
      <c r="T308" s="52">
        <v>0</v>
      </c>
      <c r="U308" s="52">
        <v>310</v>
      </c>
      <c r="V308" s="52">
        <f t="shared" si="10"/>
        <v>2.4481613600000003</v>
      </c>
      <c r="W308" s="52">
        <f t="shared" si="11"/>
        <v>2.4481613600000003</v>
      </c>
      <c r="X308" s="52">
        <v>0</v>
      </c>
      <c r="Y308" s="52">
        <v>0</v>
      </c>
    </row>
    <row r="309" spans="1:25" x14ac:dyDescent="0.25">
      <c r="A309" s="52">
        <v>2009</v>
      </c>
      <c r="B309" s="52" t="s">
        <v>106</v>
      </c>
      <c r="C309" s="52" t="s">
        <v>115</v>
      </c>
      <c r="D309" s="52">
        <v>13111</v>
      </c>
      <c r="E309" s="52">
        <v>23903</v>
      </c>
      <c r="F309" s="52">
        <v>12</v>
      </c>
      <c r="G309" s="52" t="s">
        <v>102</v>
      </c>
      <c r="H309" s="52">
        <v>893109</v>
      </c>
      <c r="I309" s="52" t="s">
        <v>91</v>
      </c>
      <c r="J309" s="52" t="s">
        <v>71</v>
      </c>
      <c r="K309" s="52">
        <v>73.3</v>
      </c>
      <c r="L309" s="52">
        <v>3.3200000000000001E-5</v>
      </c>
      <c r="M309" s="52">
        <v>1</v>
      </c>
      <c r="N309" s="52"/>
      <c r="O309" s="52">
        <v>0</v>
      </c>
      <c r="P309" s="52">
        <v>0</v>
      </c>
      <c r="Q309" s="52">
        <v>21</v>
      </c>
      <c r="R309" s="52"/>
      <c r="S309" s="52">
        <v>0</v>
      </c>
      <c r="T309" s="52">
        <v>0</v>
      </c>
      <c r="U309" s="52">
        <v>310</v>
      </c>
      <c r="V309" s="52">
        <f t="shared" si="10"/>
        <v>2173.4343380400001</v>
      </c>
      <c r="W309" s="52">
        <f t="shared" si="11"/>
        <v>2173.4343380400001</v>
      </c>
      <c r="X309" s="52">
        <v>0</v>
      </c>
      <c r="Y309" s="52">
        <v>0</v>
      </c>
    </row>
    <row r="310" spans="1:25" x14ac:dyDescent="0.25">
      <c r="A310" s="52">
        <v>2009</v>
      </c>
      <c r="B310" s="52" t="s">
        <v>106</v>
      </c>
      <c r="C310" s="52" t="s">
        <v>115</v>
      </c>
      <c r="D310" s="52">
        <v>13111</v>
      </c>
      <c r="E310" s="52">
        <v>23903</v>
      </c>
      <c r="F310" s="52">
        <v>12</v>
      </c>
      <c r="G310" s="52" t="s">
        <v>102</v>
      </c>
      <c r="H310" s="52">
        <v>891.62189999999998</v>
      </c>
      <c r="I310" s="52" t="s">
        <v>91</v>
      </c>
      <c r="J310" s="52" t="s">
        <v>71</v>
      </c>
      <c r="K310" s="52">
        <v>73.3</v>
      </c>
      <c r="L310" s="52">
        <v>3.3200000000000001E-5</v>
      </c>
      <c r="M310" s="52">
        <v>1</v>
      </c>
      <c r="N310" s="52"/>
      <c r="O310" s="52">
        <v>0</v>
      </c>
      <c r="P310" s="52">
        <v>0</v>
      </c>
      <c r="Q310" s="52">
        <v>21</v>
      </c>
      <c r="R310" s="52"/>
      <c r="S310" s="52">
        <v>0</v>
      </c>
      <c r="T310" s="52">
        <v>0</v>
      </c>
      <c r="U310" s="52">
        <v>310</v>
      </c>
      <c r="V310" s="52">
        <f t="shared" si="10"/>
        <v>2.1698153909640001</v>
      </c>
      <c r="W310" s="52">
        <f t="shared" si="11"/>
        <v>2.1698153909640001</v>
      </c>
      <c r="X310" s="52">
        <v>0</v>
      </c>
      <c r="Y310" s="52">
        <v>0</v>
      </c>
    </row>
    <row r="311" spans="1:25" x14ac:dyDescent="0.25">
      <c r="A311" s="52">
        <v>2009</v>
      </c>
      <c r="B311" s="52" t="s">
        <v>106</v>
      </c>
      <c r="C311" s="52" t="s">
        <v>115</v>
      </c>
      <c r="D311" s="52">
        <v>13111</v>
      </c>
      <c r="E311" s="52">
        <v>23907</v>
      </c>
      <c r="F311" s="52">
        <v>12</v>
      </c>
      <c r="G311" s="52" t="s">
        <v>102</v>
      </c>
      <c r="H311" s="52">
        <v>22975.35</v>
      </c>
      <c r="I311" s="52" t="s">
        <v>91</v>
      </c>
      <c r="J311" s="52" t="s">
        <v>71</v>
      </c>
      <c r="K311" s="52">
        <v>73.3</v>
      </c>
      <c r="L311" s="52">
        <v>3.3200000000000001E-5</v>
      </c>
      <c r="M311" s="52">
        <v>1</v>
      </c>
      <c r="N311" s="52"/>
      <c r="O311" s="52">
        <v>0</v>
      </c>
      <c r="P311" s="52">
        <v>0</v>
      </c>
      <c r="Q311" s="52">
        <v>21</v>
      </c>
      <c r="R311" s="52"/>
      <c r="S311" s="52">
        <v>0</v>
      </c>
      <c r="T311" s="52">
        <v>0</v>
      </c>
      <c r="U311" s="52">
        <v>310</v>
      </c>
      <c r="V311" s="52">
        <f t="shared" si="10"/>
        <v>55.911892745999992</v>
      </c>
      <c r="W311" s="52">
        <f t="shared" si="11"/>
        <v>55.911892745999992</v>
      </c>
      <c r="X311" s="52">
        <v>0</v>
      </c>
      <c r="Y311" s="52">
        <v>0</v>
      </c>
    </row>
    <row r="312" spans="1:25" x14ac:dyDescent="0.25">
      <c r="A312" s="52">
        <v>2009</v>
      </c>
      <c r="B312" s="52" t="s">
        <v>106</v>
      </c>
      <c r="C312" s="52" t="s">
        <v>115</v>
      </c>
      <c r="D312" s="52">
        <v>13114</v>
      </c>
      <c r="E312" s="52">
        <v>23903</v>
      </c>
      <c r="F312" s="52">
        <v>12</v>
      </c>
      <c r="G312" s="52" t="s">
        <v>102</v>
      </c>
      <c r="H312" s="52">
        <v>1325468</v>
      </c>
      <c r="I312" s="52" t="s">
        <v>91</v>
      </c>
      <c r="J312" s="52" t="s">
        <v>71</v>
      </c>
      <c r="K312" s="52">
        <v>73.3</v>
      </c>
      <c r="L312" s="52">
        <v>3.3200000000000001E-5</v>
      </c>
      <c r="M312" s="52">
        <v>1</v>
      </c>
      <c r="N312" s="52"/>
      <c r="O312" s="52">
        <v>0</v>
      </c>
      <c r="P312" s="52">
        <v>0</v>
      </c>
      <c r="Q312" s="52">
        <v>21</v>
      </c>
      <c r="R312" s="52"/>
      <c r="S312" s="52">
        <v>0</v>
      </c>
      <c r="T312" s="52">
        <v>0</v>
      </c>
      <c r="U312" s="52">
        <v>310</v>
      </c>
      <c r="V312" s="52">
        <f t="shared" si="10"/>
        <v>3225.6059060799998</v>
      </c>
      <c r="W312" s="52">
        <f t="shared" si="11"/>
        <v>3225.6059060799998</v>
      </c>
      <c r="X312" s="52">
        <v>0</v>
      </c>
      <c r="Y312" s="52">
        <v>0</v>
      </c>
    </row>
    <row r="313" spans="1:25" x14ac:dyDescent="0.25">
      <c r="A313" s="52">
        <v>2009</v>
      </c>
      <c r="B313" s="52" t="s">
        <v>106</v>
      </c>
      <c r="C313" s="52" t="s">
        <v>115</v>
      </c>
      <c r="D313" s="52">
        <v>13114</v>
      </c>
      <c r="E313" s="52">
        <v>23903</v>
      </c>
      <c r="F313" s="52">
        <v>12</v>
      </c>
      <c r="G313" s="52" t="s">
        <v>102</v>
      </c>
      <c r="H313" s="52">
        <v>619908.80000000005</v>
      </c>
      <c r="I313" s="52" t="s">
        <v>91</v>
      </c>
      <c r="J313" s="52" t="s">
        <v>71</v>
      </c>
      <c r="K313" s="52">
        <v>73.3</v>
      </c>
      <c r="L313" s="52">
        <v>3.3200000000000001E-5</v>
      </c>
      <c r="M313" s="52">
        <v>1</v>
      </c>
      <c r="N313" s="52"/>
      <c r="O313" s="52">
        <v>0</v>
      </c>
      <c r="P313" s="52">
        <v>0</v>
      </c>
      <c r="Q313" s="52">
        <v>21</v>
      </c>
      <c r="R313" s="52"/>
      <c r="S313" s="52">
        <v>0</v>
      </c>
      <c r="T313" s="52">
        <v>0</v>
      </c>
      <c r="U313" s="52">
        <v>310</v>
      </c>
      <c r="V313" s="52">
        <f t="shared" si="10"/>
        <v>1508.5852593279999</v>
      </c>
      <c r="W313" s="52">
        <f t="shared" si="11"/>
        <v>1508.5852593279999</v>
      </c>
      <c r="X313" s="52">
        <v>0</v>
      </c>
      <c r="Y313" s="52">
        <v>0</v>
      </c>
    </row>
    <row r="314" spans="1:25" x14ac:dyDescent="0.25">
      <c r="A314" s="52">
        <v>2009</v>
      </c>
      <c r="B314" s="52" t="s">
        <v>106</v>
      </c>
      <c r="C314" s="52" t="s">
        <v>115</v>
      </c>
      <c r="D314" s="52">
        <v>13114</v>
      </c>
      <c r="E314" s="52">
        <v>23903</v>
      </c>
      <c r="F314" s="52">
        <v>12</v>
      </c>
      <c r="G314" s="52" t="s">
        <v>102</v>
      </c>
      <c r="H314" s="52">
        <v>9748385</v>
      </c>
      <c r="I314" s="52" t="s">
        <v>91</v>
      </c>
      <c r="J314" s="52" t="s">
        <v>71</v>
      </c>
      <c r="K314" s="52">
        <v>73.3</v>
      </c>
      <c r="L314" s="52">
        <v>3.3200000000000001E-5</v>
      </c>
      <c r="M314" s="52">
        <v>1</v>
      </c>
      <c r="N314" s="52"/>
      <c r="O314" s="52">
        <v>0</v>
      </c>
      <c r="P314" s="52">
        <v>0</v>
      </c>
      <c r="Q314" s="52">
        <v>21</v>
      </c>
      <c r="R314" s="52"/>
      <c r="S314" s="52">
        <v>0</v>
      </c>
      <c r="T314" s="52">
        <v>0</v>
      </c>
      <c r="U314" s="52">
        <v>310</v>
      </c>
      <c r="V314" s="52">
        <f t="shared" si="10"/>
        <v>23723.279800600001</v>
      </c>
      <c r="W314" s="52">
        <f t="shared" si="11"/>
        <v>23723.279800600001</v>
      </c>
      <c r="X314" s="52">
        <v>0</v>
      </c>
      <c r="Y314" s="52">
        <v>0</v>
      </c>
    </row>
    <row r="315" spans="1:25" x14ac:dyDescent="0.25">
      <c r="A315" s="52">
        <v>2009</v>
      </c>
      <c r="B315" s="52" t="s">
        <v>106</v>
      </c>
      <c r="C315" s="52" t="s">
        <v>115</v>
      </c>
      <c r="D315" s="52">
        <v>13114</v>
      </c>
      <c r="E315" s="52">
        <v>23907</v>
      </c>
      <c r="F315" s="52">
        <v>12</v>
      </c>
      <c r="G315" s="52" t="s">
        <v>102</v>
      </c>
      <c r="H315" s="52">
        <v>158804</v>
      </c>
      <c r="I315" s="52" t="s">
        <v>91</v>
      </c>
      <c r="J315" s="52" t="s">
        <v>71</v>
      </c>
      <c r="K315" s="52">
        <v>73.3</v>
      </c>
      <c r="L315" s="52">
        <v>3.3200000000000001E-5</v>
      </c>
      <c r="M315" s="52">
        <v>1</v>
      </c>
      <c r="N315" s="52"/>
      <c r="O315" s="52">
        <v>0</v>
      </c>
      <c r="P315" s="52">
        <v>0</v>
      </c>
      <c r="Q315" s="52">
        <v>21</v>
      </c>
      <c r="R315" s="52"/>
      <c r="S315" s="52">
        <v>0</v>
      </c>
      <c r="T315" s="52">
        <v>0</v>
      </c>
      <c r="U315" s="52">
        <v>310</v>
      </c>
      <c r="V315" s="52">
        <f t="shared" si="10"/>
        <v>386.45906223999998</v>
      </c>
      <c r="W315" s="52">
        <f t="shared" si="11"/>
        <v>386.45906223999998</v>
      </c>
      <c r="X315" s="52">
        <v>0</v>
      </c>
      <c r="Y315" s="52">
        <v>0</v>
      </c>
    </row>
    <row r="316" spans="1:25" x14ac:dyDescent="0.25">
      <c r="A316" s="52">
        <v>2009</v>
      </c>
      <c r="B316" s="52" t="s">
        <v>106</v>
      </c>
      <c r="C316" s="52" t="s">
        <v>115</v>
      </c>
      <c r="D316" s="52">
        <v>13114</v>
      </c>
      <c r="E316" s="52">
        <v>23907</v>
      </c>
      <c r="F316" s="52">
        <v>12</v>
      </c>
      <c r="G316" s="52" t="s">
        <v>102</v>
      </c>
      <c r="H316" s="52">
        <v>353277</v>
      </c>
      <c r="I316" s="52" t="s">
        <v>91</v>
      </c>
      <c r="J316" s="52" t="s">
        <v>71</v>
      </c>
      <c r="K316" s="52">
        <v>73.3</v>
      </c>
      <c r="L316" s="52">
        <v>3.3200000000000001E-5</v>
      </c>
      <c r="M316" s="52">
        <v>1</v>
      </c>
      <c r="N316" s="52"/>
      <c r="O316" s="52">
        <v>0</v>
      </c>
      <c r="P316" s="52">
        <v>0</v>
      </c>
      <c r="Q316" s="52">
        <v>21</v>
      </c>
      <c r="R316" s="52"/>
      <c r="S316" s="52">
        <v>0</v>
      </c>
      <c r="T316" s="52">
        <v>0</v>
      </c>
      <c r="U316" s="52">
        <v>310</v>
      </c>
      <c r="V316" s="52">
        <f t="shared" si="10"/>
        <v>859.72077611999998</v>
      </c>
      <c r="W316" s="52">
        <f t="shared" si="11"/>
        <v>859.72077611999998</v>
      </c>
      <c r="X316" s="52">
        <v>0</v>
      </c>
      <c r="Y316" s="52">
        <v>0</v>
      </c>
    </row>
    <row r="317" spans="1:25" x14ac:dyDescent="0.25">
      <c r="A317" s="52">
        <v>2009</v>
      </c>
      <c r="B317" s="52" t="s">
        <v>106</v>
      </c>
      <c r="C317" s="52" t="s">
        <v>115</v>
      </c>
      <c r="D317" s="52">
        <v>13114</v>
      </c>
      <c r="E317" s="52">
        <v>23907</v>
      </c>
      <c r="F317" s="52">
        <v>12</v>
      </c>
      <c r="G317" s="52" t="s">
        <v>102</v>
      </c>
      <c r="H317" s="52">
        <v>152372</v>
      </c>
      <c r="I317" s="52" t="s">
        <v>91</v>
      </c>
      <c r="J317" s="52" t="s">
        <v>71</v>
      </c>
      <c r="K317" s="52">
        <v>73.3</v>
      </c>
      <c r="L317" s="52">
        <v>3.3200000000000001E-5</v>
      </c>
      <c r="M317" s="52">
        <v>1</v>
      </c>
      <c r="N317" s="52"/>
      <c r="O317" s="52">
        <v>0</v>
      </c>
      <c r="P317" s="52">
        <v>0</v>
      </c>
      <c r="Q317" s="52">
        <v>21</v>
      </c>
      <c r="R317" s="52"/>
      <c r="S317" s="52">
        <v>0</v>
      </c>
      <c r="T317" s="52">
        <v>0</v>
      </c>
      <c r="U317" s="52">
        <v>310</v>
      </c>
      <c r="V317" s="52">
        <f t="shared" si="10"/>
        <v>370.80640432000001</v>
      </c>
      <c r="W317" s="52">
        <f t="shared" si="11"/>
        <v>370.80640432000001</v>
      </c>
      <c r="X317" s="52">
        <v>0</v>
      </c>
      <c r="Y317" s="52">
        <v>0</v>
      </c>
    </row>
    <row r="318" spans="1:25" x14ac:dyDescent="0.25">
      <c r="A318" s="52">
        <v>2009</v>
      </c>
      <c r="B318" s="52" t="s">
        <v>106</v>
      </c>
      <c r="C318" s="52" t="s">
        <v>115</v>
      </c>
      <c r="D318" s="52">
        <v>13114</v>
      </c>
      <c r="E318" s="52">
        <v>23907</v>
      </c>
      <c r="F318" s="52">
        <v>12</v>
      </c>
      <c r="G318" s="52" t="s">
        <v>102</v>
      </c>
      <c r="H318" s="52">
        <v>688895</v>
      </c>
      <c r="I318" s="52" t="s">
        <v>91</v>
      </c>
      <c r="J318" s="52" t="s">
        <v>71</v>
      </c>
      <c r="K318" s="52">
        <v>73.3</v>
      </c>
      <c r="L318" s="52">
        <v>3.3200000000000001E-5</v>
      </c>
      <c r="M318" s="52">
        <v>1</v>
      </c>
      <c r="N318" s="52"/>
      <c r="O318" s="52">
        <v>0</v>
      </c>
      <c r="P318" s="52">
        <v>0</v>
      </c>
      <c r="Q318" s="52">
        <v>21</v>
      </c>
      <c r="R318" s="52"/>
      <c r="S318" s="52">
        <v>0</v>
      </c>
      <c r="T318" s="52">
        <v>0</v>
      </c>
      <c r="U318" s="52">
        <v>310</v>
      </c>
      <c r="V318" s="52">
        <f t="shared" si="10"/>
        <v>1676.4673162000001</v>
      </c>
      <c r="W318" s="52">
        <f t="shared" si="11"/>
        <v>1676.4673162000001</v>
      </c>
      <c r="X318" s="52">
        <v>0</v>
      </c>
      <c r="Y318" s="52">
        <v>0</v>
      </c>
    </row>
    <row r="319" spans="1:25" x14ac:dyDescent="0.25">
      <c r="A319" s="52">
        <v>2009</v>
      </c>
      <c r="B319" s="52" t="s">
        <v>106</v>
      </c>
      <c r="C319" s="52" t="s">
        <v>115</v>
      </c>
      <c r="D319" s="52">
        <v>13114</v>
      </c>
      <c r="E319" s="52">
        <v>23911</v>
      </c>
      <c r="F319" s="52">
        <v>12</v>
      </c>
      <c r="G319" s="52" t="s">
        <v>102</v>
      </c>
      <c r="H319" s="52">
        <v>1608667</v>
      </c>
      <c r="I319" s="52" t="s">
        <v>91</v>
      </c>
      <c r="J319" s="52" t="s">
        <v>71</v>
      </c>
      <c r="K319" s="52">
        <v>73.3</v>
      </c>
      <c r="L319" s="52">
        <v>3.3200000000000001E-5</v>
      </c>
      <c r="M319" s="52">
        <v>1</v>
      </c>
      <c r="N319" s="52"/>
      <c r="O319" s="52">
        <v>0</v>
      </c>
      <c r="P319" s="52">
        <v>0</v>
      </c>
      <c r="Q319" s="52">
        <v>21</v>
      </c>
      <c r="R319" s="52"/>
      <c r="S319" s="52">
        <v>0</v>
      </c>
      <c r="T319" s="52">
        <v>0</v>
      </c>
      <c r="U319" s="52">
        <v>310</v>
      </c>
      <c r="V319" s="52">
        <f t="shared" si="10"/>
        <v>3914.7876645199999</v>
      </c>
      <c r="W319" s="52">
        <f t="shared" si="11"/>
        <v>3914.7876645199999</v>
      </c>
      <c r="X319" s="52">
        <v>0</v>
      </c>
      <c r="Y319" s="52">
        <v>0</v>
      </c>
    </row>
    <row r="320" spans="1:25" x14ac:dyDescent="0.25">
      <c r="A320" s="52">
        <v>2009</v>
      </c>
      <c r="B320" s="52" t="s">
        <v>106</v>
      </c>
      <c r="C320" s="52" t="s">
        <v>115</v>
      </c>
      <c r="D320" s="52">
        <v>13119</v>
      </c>
      <c r="E320" s="52">
        <v>23903</v>
      </c>
      <c r="F320" s="52">
        <v>12</v>
      </c>
      <c r="G320" s="52" t="s">
        <v>102</v>
      </c>
      <c r="H320" s="52">
        <v>28724.84</v>
      </c>
      <c r="I320" s="52" t="s">
        <v>91</v>
      </c>
      <c r="J320" s="52" t="s">
        <v>71</v>
      </c>
      <c r="K320" s="52">
        <v>73.3</v>
      </c>
      <c r="L320" s="52">
        <v>3.3200000000000001E-5</v>
      </c>
      <c r="M320" s="52">
        <v>1</v>
      </c>
      <c r="N320" s="52"/>
      <c r="O320" s="52">
        <v>0</v>
      </c>
      <c r="P320" s="52">
        <v>0</v>
      </c>
      <c r="Q320" s="52">
        <v>21</v>
      </c>
      <c r="R320" s="52"/>
      <c r="S320" s="52">
        <v>0</v>
      </c>
      <c r="T320" s="52">
        <v>0</v>
      </c>
      <c r="U320" s="52">
        <v>310</v>
      </c>
      <c r="V320" s="52">
        <f t="shared" si="10"/>
        <v>69.903621630399996</v>
      </c>
      <c r="W320" s="52">
        <f t="shared" si="11"/>
        <v>69.903621630399996</v>
      </c>
      <c r="X320" s="52">
        <v>0</v>
      </c>
      <c r="Y320" s="52">
        <v>0</v>
      </c>
    </row>
    <row r="321" spans="1:25" x14ac:dyDescent="0.25">
      <c r="A321" s="52">
        <v>2009</v>
      </c>
      <c r="B321" s="52" t="s">
        <v>106</v>
      </c>
      <c r="C321" s="52" t="s">
        <v>115</v>
      </c>
      <c r="D321" s="52">
        <v>13119</v>
      </c>
      <c r="E321" s="52">
        <v>23903</v>
      </c>
      <c r="F321" s="52">
        <v>12</v>
      </c>
      <c r="G321" s="52" t="s">
        <v>102</v>
      </c>
      <c r="H321" s="52">
        <v>1791.7570000000001</v>
      </c>
      <c r="I321" s="52" t="s">
        <v>91</v>
      </c>
      <c r="J321" s="52" t="s">
        <v>71</v>
      </c>
      <c r="K321" s="52">
        <v>73.3</v>
      </c>
      <c r="L321" s="52">
        <v>3.3200000000000001E-5</v>
      </c>
      <c r="M321" s="52">
        <v>1</v>
      </c>
      <c r="N321" s="52"/>
      <c r="O321" s="52">
        <v>0</v>
      </c>
      <c r="P321" s="52">
        <v>0</v>
      </c>
      <c r="Q321" s="52">
        <v>21</v>
      </c>
      <c r="R321" s="52"/>
      <c r="S321" s="52">
        <v>0</v>
      </c>
      <c r="T321" s="52">
        <v>0</v>
      </c>
      <c r="U321" s="52">
        <v>310</v>
      </c>
      <c r="V321" s="52">
        <f t="shared" si="10"/>
        <v>4.3603481649200004</v>
      </c>
      <c r="W321" s="52">
        <f t="shared" si="11"/>
        <v>4.3603481649200004</v>
      </c>
      <c r="X321" s="52">
        <v>0</v>
      </c>
      <c r="Y321" s="52">
        <v>0</v>
      </c>
    </row>
    <row r="322" spans="1:25" x14ac:dyDescent="0.25">
      <c r="A322" s="52">
        <v>2009</v>
      </c>
      <c r="B322" s="52" t="s">
        <v>106</v>
      </c>
      <c r="C322" s="52" t="s">
        <v>115</v>
      </c>
      <c r="D322" s="52">
        <v>13119</v>
      </c>
      <c r="E322" s="52">
        <v>23903</v>
      </c>
      <c r="F322" s="52">
        <v>12</v>
      </c>
      <c r="G322" s="52" t="s">
        <v>102</v>
      </c>
      <c r="H322" s="52">
        <v>573628</v>
      </c>
      <c r="I322" s="52" t="s">
        <v>91</v>
      </c>
      <c r="J322" s="52" t="s">
        <v>71</v>
      </c>
      <c r="K322" s="52">
        <v>73.3</v>
      </c>
      <c r="L322" s="52">
        <v>3.3200000000000001E-5</v>
      </c>
      <c r="M322" s="52">
        <v>1</v>
      </c>
      <c r="N322" s="52"/>
      <c r="O322" s="52">
        <v>0</v>
      </c>
      <c r="P322" s="52">
        <v>0</v>
      </c>
      <c r="Q322" s="52">
        <v>21</v>
      </c>
      <c r="R322" s="52"/>
      <c r="S322" s="52">
        <v>0</v>
      </c>
      <c r="T322" s="52">
        <v>0</v>
      </c>
      <c r="U322" s="52">
        <v>310</v>
      </c>
      <c r="V322" s="52">
        <f t="shared" si="10"/>
        <v>1395.9581556799999</v>
      </c>
      <c r="W322" s="52">
        <f t="shared" si="11"/>
        <v>1395.9581556799999</v>
      </c>
      <c r="X322" s="52">
        <v>0</v>
      </c>
      <c r="Y322" s="52">
        <v>0</v>
      </c>
    </row>
    <row r="323" spans="1:25" x14ac:dyDescent="0.25">
      <c r="A323" s="52">
        <v>2009</v>
      </c>
      <c r="B323" s="52" t="s">
        <v>106</v>
      </c>
      <c r="C323" s="52" t="s">
        <v>115</v>
      </c>
      <c r="D323" s="52">
        <v>19209</v>
      </c>
      <c r="E323" s="52">
        <v>23903</v>
      </c>
      <c r="F323" s="52">
        <v>12</v>
      </c>
      <c r="G323" s="52" t="s">
        <v>102</v>
      </c>
      <c r="H323" s="52">
        <v>31400000</v>
      </c>
      <c r="I323" s="52" t="s">
        <v>91</v>
      </c>
      <c r="J323" s="52" t="s">
        <v>71</v>
      </c>
      <c r="K323" s="52">
        <v>73.3</v>
      </c>
      <c r="L323" s="52">
        <v>3.3200000000000001E-5</v>
      </c>
      <c r="M323" s="52">
        <v>1</v>
      </c>
      <c r="N323" s="52"/>
      <c r="O323" s="52">
        <v>0</v>
      </c>
      <c r="P323" s="52">
        <v>0</v>
      </c>
      <c r="Q323" s="52">
        <v>21</v>
      </c>
      <c r="R323" s="52"/>
      <c r="S323" s="52">
        <v>0</v>
      </c>
      <c r="T323" s="52">
        <v>0</v>
      </c>
      <c r="U323" s="52">
        <v>310</v>
      </c>
      <c r="V323" s="52">
        <f t="shared" ref="V323:V386" si="12">IF(F323=9,((H323*K323*L323*M323)+(H323*O323*P323*Q323)+(H323*S323*T323*U323))/1000, (H323*K323*L323*M323)+(H323*O323*P323*Q323)+(H323*S323*T323*U323))</f>
        <v>76413.784</v>
      </c>
      <c r="W323" s="52">
        <f t="shared" ref="W323:W386" si="13">(V323-((O323*H323*P323*Q323)+(S323*H323*T323*U323))/M323)</f>
        <v>76413.784</v>
      </c>
      <c r="X323" s="52">
        <v>0</v>
      </c>
      <c r="Y323" s="52">
        <v>0</v>
      </c>
    </row>
    <row r="324" spans="1:25" x14ac:dyDescent="0.25">
      <c r="A324" s="52">
        <v>2009</v>
      </c>
      <c r="B324" s="52" t="s">
        <v>106</v>
      </c>
      <c r="C324" s="52" t="s">
        <v>115</v>
      </c>
      <c r="D324" s="52">
        <v>19209</v>
      </c>
      <c r="E324" s="52">
        <v>23903</v>
      </c>
      <c r="F324" s="52">
        <v>12</v>
      </c>
      <c r="G324" s="52" t="s">
        <v>102</v>
      </c>
      <c r="H324" s="52">
        <v>1080169</v>
      </c>
      <c r="I324" s="52" t="s">
        <v>91</v>
      </c>
      <c r="J324" s="52" t="s">
        <v>71</v>
      </c>
      <c r="K324" s="52">
        <v>73.3</v>
      </c>
      <c r="L324" s="52">
        <v>3.3200000000000001E-5</v>
      </c>
      <c r="M324" s="52">
        <v>1</v>
      </c>
      <c r="N324" s="52"/>
      <c r="O324" s="52">
        <v>0</v>
      </c>
      <c r="P324" s="52">
        <v>0</v>
      </c>
      <c r="Q324" s="52">
        <v>21</v>
      </c>
      <c r="R324" s="52"/>
      <c r="S324" s="52">
        <v>0</v>
      </c>
      <c r="T324" s="52">
        <v>0</v>
      </c>
      <c r="U324" s="52">
        <v>310</v>
      </c>
      <c r="V324" s="52">
        <f t="shared" si="12"/>
        <v>2628.6560716399999</v>
      </c>
      <c r="W324" s="52">
        <f t="shared" si="13"/>
        <v>2628.6560716399999</v>
      </c>
      <c r="X324" s="52">
        <v>0</v>
      </c>
      <c r="Y324" s="52">
        <v>0</v>
      </c>
    </row>
    <row r="325" spans="1:25" x14ac:dyDescent="0.25">
      <c r="A325" s="52">
        <v>2009</v>
      </c>
      <c r="B325" s="52" t="s">
        <v>106</v>
      </c>
      <c r="C325" s="52" t="s">
        <v>115</v>
      </c>
      <c r="D325" s="52">
        <v>19209</v>
      </c>
      <c r="E325" s="52">
        <v>23903</v>
      </c>
      <c r="F325" s="52">
        <v>12</v>
      </c>
      <c r="G325" s="52" t="s">
        <v>102</v>
      </c>
      <c r="H325" s="52">
        <v>534570</v>
      </c>
      <c r="I325" s="52" t="s">
        <v>91</v>
      </c>
      <c r="J325" s="52" t="s">
        <v>71</v>
      </c>
      <c r="K325" s="52">
        <v>73.3</v>
      </c>
      <c r="L325" s="52">
        <v>3.3200000000000001E-5</v>
      </c>
      <c r="M325" s="52">
        <v>1</v>
      </c>
      <c r="N325" s="52"/>
      <c r="O325" s="52">
        <v>0</v>
      </c>
      <c r="P325" s="52">
        <v>0</v>
      </c>
      <c r="Q325" s="52">
        <v>21</v>
      </c>
      <c r="R325" s="52"/>
      <c r="S325" s="52">
        <v>0</v>
      </c>
      <c r="T325" s="52">
        <v>0</v>
      </c>
      <c r="U325" s="52">
        <v>310</v>
      </c>
      <c r="V325" s="52">
        <f t="shared" si="12"/>
        <v>1300.9081692</v>
      </c>
      <c r="W325" s="52">
        <f t="shared" si="13"/>
        <v>1300.9081692</v>
      </c>
      <c r="X325" s="52">
        <v>0</v>
      </c>
      <c r="Y325" s="52">
        <v>0</v>
      </c>
    </row>
    <row r="326" spans="1:25" x14ac:dyDescent="0.25">
      <c r="A326" s="52">
        <v>2009</v>
      </c>
      <c r="B326" s="52" t="s">
        <v>106</v>
      </c>
      <c r="C326" s="52" t="s">
        <v>115</v>
      </c>
      <c r="D326" s="52">
        <v>19209</v>
      </c>
      <c r="E326" s="52">
        <v>23903</v>
      </c>
      <c r="F326" s="52">
        <v>12</v>
      </c>
      <c r="G326" s="52" t="s">
        <v>102</v>
      </c>
      <c r="H326" s="52">
        <v>230353.9</v>
      </c>
      <c r="I326" s="52" t="s">
        <v>91</v>
      </c>
      <c r="J326" s="52" t="s">
        <v>71</v>
      </c>
      <c r="K326" s="52">
        <v>73.3</v>
      </c>
      <c r="L326" s="52">
        <v>3.3200000000000001E-5</v>
      </c>
      <c r="M326" s="52">
        <v>1</v>
      </c>
      <c r="N326" s="52"/>
      <c r="O326" s="52">
        <v>0</v>
      </c>
      <c r="P326" s="52">
        <v>0</v>
      </c>
      <c r="Q326" s="52">
        <v>21</v>
      </c>
      <c r="R326" s="52"/>
      <c r="S326" s="52">
        <v>0</v>
      </c>
      <c r="T326" s="52">
        <v>0</v>
      </c>
      <c r="U326" s="52">
        <v>310</v>
      </c>
      <c r="V326" s="52">
        <f t="shared" si="12"/>
        <v>560.58003688399992</v>
      </c>
      <c r="W326" s="52">
        <f t="shared" si="13"/>
        <v>560.58003688399992</v>
      </c>
      <c r="X326" s="52">
        <v>0</v>
      </c>
      <c r="Y326" s="52">
        <v>0</v>
      </c>
    </row>
    <row r="327" spans="1:25" x14ac:dyDescent="0.25">
      <c r="A327" s="52">
        <v>2009</v>
      </c>
      <c r="B327" s="52" t="s">
        <v>106</v>
      </c>
      <c r="C327" s="52" t="s">
        <v>115</v>
      </c>
      <c r="D327" s="52">
        <v>19209</v>
      </c>
      <c r="E327" s="52">
        <v>23903</v>
      </c>
      <c r="F327" s="52">
        <v>12</v>
      </c>
      <c r="G327" s="52" t="s">
        <v>102</v>
      </c>
      <c r="H327" s="52">
        <v>55500000</v>
      </c>
      <c r="I327" s="52" t="s">
        <v>91</v>
      </c>
      <c r="J327" s="52" t="s">
        <v>71</v>
      </c>
      <c r="K327" s="52">
        <v>73.3</v>
      </c>
      <c r="L327" s="52">
        <v>3.3200000000000001E-5</v>
      </c>
      <c r="M327" s="52">
        <v>1</v>
      </c>
      <c r="N327" s="52"/>
      <c r="O327" s="52">
        <v>0</v>
      </c>
      <c r="P327" s="52">
        <v>0</v>
      </c>
      <c r="Q327" s="52">
        <v>21</v>
      </c>
      <c r="R327" s="52"/>
      <c r="S327" s="52">
        <v>0</v>
      </c>
      <c r="T327" s="52">
        <v>0</v>
      </c>
      <c r="U327" s="52">
        <v>310</v>
      </c>
      <c r="V327" s="52">
        <f t="shared" si="12"/>
        <v>135062.58000000002</v>
      </c>
      <c r="W327" s="52">
        <f t="shared" si="13"/>
        <v>135062.58000000002</v>
      </c>
      <c r="X327" s="52">
        <v>0</v>
      </c>
      <c r="Y327" s="52">
        <v>0</v>
      </c>
    </row>
    <row r="328" spans="1:25" x14ac:dyDescent="0.25">
      <c r="A328" s="52">
        <v>2009</v>
      </c>
      <c r="B328" s="52" t="s">
        <v>106</v>
      </c>
      <c r="C328" s="52" t="s">
        <v>115</v>
      </c>
      <c r="D328" s="52">
        <v>19209</v>
      </c>
      <c r="E328" s="52">
        <v>23903</v>
      </c>
      <c r="F328" s="52">
        <v>12</v>
      </c>
      <c r="G328" s="52" t="s">
        <v>102</v>
      </c>
      <c r="H328" s="52">
        <v>882963</v>
      </c>
      <c r="I328" s="52" t="s">
        <v>91</v>
      </c>
      <c r="J328" s="52" t="s">
        <v>71</v>
      </c>
      <c r="K328" s="52">
        <v>73.3</v>
      </c>
      <c r="L328" s="52">
        <v>3.3200000000000001E-5</v>
      </c>
      <c r="M328" s="52">
        <v>1</v>
      </c>
      <c r="N328" s="52"/>
      <c r="O328" s="52">
        <v>0</v>
      </c>
      <c r="P328" s="52">
        <v>0</v>
      </c>
      <c r="Q328" s="52">
        <v>21</v>
      </c>
      <c r="R328" s="52"/>
      <c r="S328" s="52">
        <v>0</v>
      </c>
      <c r="T328" s="52">
        <v>0</v>
      </c>
      <c r="U328" s="52">
        <v>310</v>
      </c>
      <c r="V328" s="52">
        <f t="shared" si="12"/>
        <v>2148.7434382800002</v>
      </c>
      <c r="W328" s="52">
        <f t="shared" si="13"/>
        <v>2148.7434382800002</v>
      </c>
      <c r="X328" s="52">
        <v>0</v>
      </c>
      <c r="Y328" s="52">
        <v>0</v>
      </c>
    </row>
    <row r="329" spans="1:25" x14ac:dyDescent="0.25">
      <c r="A329" s="52">
        <v>2009</v>
      </c>
      <c r="B329" s="52" t="s">
        <v>106</v>
      </c>
      <c r="C329" s="52" t="s">
        <v>115</v>
      </c>
      <c r="D329" s="52">
        <v>19209</v>
      </c>
      <c r="E329" s="52">
        <v>23903</v>
      </c>
      <c r="F329" s="52">
        <v>12</v>
      </c>
      <c r="G329" s="52" t="s">
        <v>102</v>
      </c>
      <c r="H329" s="52">
        <v>41767</v>
      </c>
      <c r="I329" s="52" t="s">
        <v>91</v>
      </c>
      <c r="J329" s="52" t="s">
        <v>71</v>
      </c>
      <c r="K329" s="52">
        <v>73.3</v>
      </c>
      <c r="L329" s="52">
        <v>3.3200000000000001E-5</v>
      </c>
      <c r="M329" s="52">
        <v>1</v>
      </c>
      <c r="N329" s="52"/>
      <c r="O329" s="52">
        <v>0</v>
      </c>
      <c r="P329" s="52">
        <v>0</v>
      </c>
      <c r="Q329" s="52">
        <v>21</v>
      </c>
      <c r="R329" s="52"/>
      <c r="S329" s="52">
        <v>0</v>
      </c>
      <c r="T329" s="52">
        <v>0</v>
      </c>
      <c r="U329" s="52">
        <v>310</v>
      </c>
      <c r="V329" s="52">
        <f t="shared" si="12"/>
        <v>101.64250052</v>
      </c>
      <c r="W329" s="52">
        <f t="shared" si="13"/>
        <v>101.64250052</v>
      </c>
      <c r="X329" s="52">
        <v>0</v>
      </c>
      <c r="Y329" s="52">
        <v>0</v>
      </c>
    </row>
    <row r="330" spans="1:25" x14ac:dyDescent="0.25">
      <c r="A330" s="52">
        <v>2009</v>
      </c>
      <c r="B330" s="52" t="s">
        <v>106</v>
      </c>
      <c r="C330" s="52" t="s">
        <v>115</v>
      </c>
      <c r="D330" s="52">
        <v>19209</v>
      </c>
      <c r="E330" s="52">
        <v>23903</v>
      </c>
      <c r="F330" s="52">
        <v>12</v>
      </c>
      <c r="G330" s="52" t="s">
        <v>102</v>
      </c>
      <c r="H330" s="52">
        <v>2598</v>
      </c>
      <c r="I330" s="52" t="s">
        <v>91</v>
      </c>
      <c r="J330" s="52" t="s">
        <v>71</v>
      </c>
      <c r="K330" s="52">
        <v>73.3</v>
      </c>
      <c r="L330" s="52">
        <v>3.3200000000000001E-5</v>
      </c>
      <c r="M330" s="52">
        <v>1</v>
      </c>
      <c r="N330" s="52"/>
      <c r="O330" s="52">
        <v>0</v>
      </c>
      <c r="P330" s="52">
        <v>0</v>
      </c>
      <c r="Q330" s="52">
        <v>21</v>
      </c>
      <c r="R330" s="52"/>
      <c r="S330" s="52">
        <v>0</v>
      </c>
      <c r="T330" s="52">
        <v>0</v>
      </c>
      <c r="U330" s="52">
        <v>310</v>
      </c>
      <c r="V330" s="52">
        <f t="shared" si="12"/>
        <v>6.3223888800000001</v>
      </c>
      <c r="W330" s="52">
        <f t="shared" si="13"/>
        <v>6.3223888800000001</v>
      </c>
      <c r="X330" s="52">
        <v>0</v>
      </c>
      <c r="Y330" s="52">
        <v>0</v>
      </c>
    </row>
    <row r="331" spans="1:25" x14ac:dyDescent="0.25">
      <c r="A331" s="52">
        <v>2009</v>
      </c>
      <c r="B331" s="52" t="s">
        <v>106</v>
      </c>
      <c r="C331" s="52" t="s">
        <v>115</v>
      </c>
      <c r="D331" s="52">
        <v>19209</v>
      </c>
      <c r="E331" s="52">
        <v>23903</v>
      </c>
      <c r="F331" s="52">
        <v>12</v>
      </c>
      <c r="G331" s="52" t="s">
        <v>102</v>
      </c>
      <c r="H331" s="52">
        <v>58600000</v>
      </c>
      <c r="I331" s="52" t="s">
        <v>91</v>
      </c>
      <c r="J331" s="52" t="s">
        <v>71</v>
      </c>
      <c r="K331" s="52">
        <v>73.3</v>
      </c>
      <c r="L331" s="52">
        <v>3.3200000000000001E-5</v>
      </c>
      <c r="M331" s="52">
        <v>1</v>
      </c>
      <c r="N331" s="52"/>
      <c r="O331" s="52">
        <v>0</v>
      </c>
      <c r="P331" s="52">
        <v>0</v>
      </c>
      <c r="Q331" s="52">
        <v>21</v>
      </c>
      <c r="R331" s="52"/>
      <c r="S331" s="52">
        <v>0</v>
      </c>
      <c r="T331" s="52">
        <v>0</v>
      </c>
      <c r="U331" s="52">
        <v>310</v>
      </c>
      <c r="V331" s="52">
        <f t="shared" si="12"/>
        <v>142606.61600000001</v>
      </c>
      <c r="W331" s="52">
        <f t="shared" si="13"/>
        <v>142606.61600000001</v>
      </c>
      <c r="X331" s="52">
        <v>0</v>
      </c>
      <c r="Y331" s="52">
        <v>0</v>
      </c>
    </row>
    <row r="332" spans="1:25" x14ac:dyDescent="0.25">
      <c r="A332" s="52">
        <v>2009</v>
      </c>
      <c r="B332" s="52" t="s">
        <v>106</v>
      </c>
      <c r="C332" s="52" t="s">
        <v>115</v>
      </c>
      <c r="D332" s="52">
        <v>19209</v>
      </c>
      <c r="E332" s="52">
        <v>23903</v>
      </c>
      <c r="F332" s="52">
        <v>12</v>
      </c>
      <c r="G332" s="52" t="s">
        <v>102</v>
      </c>
      <c r="H332" s="52">
        <v>4151791</v>
      </c>
      <c r="I332" s="52" t="s">
        <v>91</v>
      </c>
      <c r="J332" s="52" t="s">
        <v>71</v>
      </c>
      <c r="K332" s="52">
        <v>73.3</v>
      </c>
      <c r="L332" s="52">
        <v>3.3200000000000001E-5</v>
      </c>
      <c r="M332" s="52">
        <v>1</v>
      </c>
      <c r="N332" s="52"/>
      <c r="O332" s="52">
        <v>0</v>
      </c>
      <c r="P332" s="52">
        <v>0</v>
      </c>
      <c r="Q332" s="52">
        <v>21</v>
      </c>
      <c r="R332" s="52"/>
      <c r="S332" s="52">
        <v>0</v>
      </c>
      <c r="T332" s="52">
        <v>0</v>
      </c>
      <c r="U332" s="52">
        <v>310</v>
      </c>
      <c r="V332" s="52">
        <f t="shared" si="12"/>
        <v>10103.63250596</v>
      </c>
      <c r="W332" s="52">
        <f t="shared" si="13"/>
        <v>10103.63250596</v>
      </c>
      <c r="X332" s="52">
        <v>0</v>
      </c>
      <c r="Y332" s="52">
        <v>0</v>
      </c>
    </row>
    <row r="333" spans="1:25" x14ac:dyDescent="0.25">
      <c r="A333" s="52">
        <v>2009</v>
      </c>
      <c r="B333" s="52" t="s">
        <v>106</v>
      </c>
      <c r="C333" s="52" t="s">
        <v>115</v>
      </c>
      <c r="D333" s="52">
        <v>19209</v>
      </c>
      <c r="E333" s="52">
        <v>23907</v>
      </c>
      <c r="F333" s="52">
        <v>12</v>
      </c>
      <c r="G333" s="52" t="s">
        <v>102</v>
      </c>
      <c r="H333" s="52">
        <v>1155.2619999999999</v>
      </c>
      <c r="I333" s="52" t="s">
        <v>91</v>
      </c>
      <c r="J333" s="52" t="s">
        <v>71</v>
      </c>
      <c r="K333" s="52">
        <v>73.3</v>
      </c>
      <c r="L333" s="52">
        <v>3.3200000000000001E-5</v>
      </c>
      <c r="M333" s="52">
        <v>1</v>
      </c>
      <c r="N333" s="52"/>
      <c r="O333" s="52">
        <v>0</v>
      </c>
      <c r="P333" s="52">
        <v>0</v>
      </c>
      <c r="Q333" s="52">
        <v>21</v>
      </c>
      <c r="R333" s="52"/>
      <c r="S333" s="52">
        <v>0</v>
      </c>
      <c r="T333" s="52">
        <v>0</v>
      </c>
      <c r="U333" s="52">
        <v>310</v>
      </c>
      <c r="V333" s="52">
        <f t="shared" si="12"/>
        <v>2.8113993927199998</v>
      </c>
      <c r="W333" s="52">
        <f t="shared" si="13"/>
        <v>2.8113993927199998</v>
      </c>
      <c r="X333" s="52">
        <v>0</v>
      </c>
      <c r="Y333" s="52">
        <v>0</v>
      </c>
    </row>
    <row r="334" spans="1:25" x14ac:dyDescent="0.25">
      <c r="A334" s="52">
        <v>2009</v>
      </c>
      <c r="B334" s="52" t="s">
        <v>106</v>
      </c>
      <c r="C334" s="52" t="s">
        <v>115</v>
      </c>
      <c r="D334" s="52">
        <v>19209</v>
      </c>
      <c r="E334" s="52">
        <v>23911</v>
      </c>
      <c r="F334" s="52">
        <v>12</v>
      </c>
      <c r="G334" s="52" t="s">
        <v>102</v>
      </c>
      <c r="H334" s="52">
        <v>2443986</v>
      </c>
      <c r="I334" s="52" t="s">
        <v>91</v>
      </c>
      <c r="J334" s="52" t="s">
        <v>71</v>
      </c>
      <c r="K334" s="52">
        <v>73.3</v>
      </c>
      <c r="L334" s="52">
        <v>3.3200000000000001E-5</v>
      </c>
      <c r="M334" s="52">
        <v>1</v>
      </c>
      <c r="N334" s="52"/>
      <c r="O334" s="52">
        <v>0</v>
      </c>
      <c r="P334" s="52">
        <v>0</v>
      </c>
      <c r="Q334" s="52">
        <v>21</v>
      </c>
      <c r="R334" s="52"/>
      <c r="S334" s="52">
        <v>0</v>
      </c>
      <c r="T334" s="52">
        <v>0</v>
      </c>
      <c r="U334" s="52">
        <v>310</v>
      </c>
      <c r="V334" s="52">
        <f t="shared" si="12"/>
        <v>5947.5865701599996</v>
      </c>
      <c r="W334" s="52">
        <f t="shared" si="13"/>
        <v>5947.5865701599996</v>
      </c>
      <c r="X334" s="52">
        <v>0</v>
      </c>
      <c r="Y334" s="52">
        <v>0</v>
      </c>
    </row>
    <row r="335" spans="1:25" x14ac:dyDescent="0.25">
      <c r="A335" s="52">
        <v>2009</v>
      </c>
      <c r="B335" s="52" t="s">
        <v>106</v>
      </c>
      <c r="C335" s="52" t="s">
        <v>115</v>
      </c>
      <c r="D335" s="52">
        <v>19209</v>
      </c>
      <c r="E335" s="52">
        <v>23911</v>
      </c>
      <c r="F335" s="52">
        <v>12</v>
      </c>
      <c r="G335" s="52" t="s">
        <v>102</v>
      </c>
      <c r="H335" s="52">
        <v>2620446</v>
      </c>
      <c r="I335" s="52" t="s">
        <v>91</v>
      </c>
      <c r="J335" s="52" t="s">
        <v>71</v>
      </c>
      <c r="K335" s="52">
        <v>73.3</v>
      </c>
      <c r="L335" s="52">
        <v>3.3200000000000001E-5</v>
      </c>
      <c r="M335" s="52">
        <v>1</v>
      </c>
      <c r="N335" s="52"/>
      <c r="O335" s="52">
        <v>0</v>
      </c>
      <c r="P335" s="52">
        <v>0</v>
      </c>
      <c r="Q335" s="52">
        <v>21</v>
      </c>
      <c r="R335" s="52"/>
      <c r="S335" s="52">
        <v>0</v>
      </c>
      <c r="T335" s="52">
        <v>0</v>
      </c>
      <c r="U335" s="52">
        <v>310</v>
      </c>
      <c r="V335" s="52">
        <f t="shared" si="12"/>
        <v>6377.0125677599999</v>
      </c>
      <c r="W335" s="52">
        <f t="shared" si="13"/>
        <v>6377.0125677599999</v>
      </c>
      <c r="X335" s="52">
        <v>0</v>
      </c>
      <c r="Y335" s="52">
        <v>0</v>
      </c>
    </row>
    <row r="336" spans="1:25" x14ac:dyDescent="0.25">
      <c r="A336" s="52">
        <v>2009</v>
      </c>
      <c r="B336" s="52" t="s">
        <v>106</v>
      </c>
      <c r="C336" s="52" t="s">
        <v>115</v>
      </c>
      <c r="D336" s="52">
        <v>19209</v>
      </c>
      <c r="E336" s="52">
        <v>23911</v>
      </c>
      <c r="F336" s="52">
        <v>12</v>
      </c>
      <c r="G336" s="52" t="s">
        <v>102</v>
      </c>
      <c r="H336" s="52">
        <v>637989.19999999995</v>
      </c>
      <c r="I336" s="52" t="s">
        <v>91</v>
      </c>
      <c r="J336" s="52" t="s">
        <v>71</v>
      </c>
      <c r="K336" s="52">
        <v>73.3</v>
      </c>
      <c r="L336" s="52">
        <v>3.3200000000000001E-5</v>
      </c>
      <c r="M336" s="52">
        <v>1</v>
      </c>
      <c r="N336" s="52"/>
      <c r="O336" s="52">
        <v>0</v>
      </c>
      <c r="P336" s="52">
        <v>0</v>
      </c>
      <c r="Q336" s="52">
        <v>21</v>
      </c>
      <c r="R336" s="52"/>
      <c r="S336" s="52">
        <v>0</v>
      </c>
      <c r="T336" s="52">
        <v>0</v>
      </c>
      <c r="U336" s="52">
        <v>310</v>
      </c>
      <c r="V336" s="52">
        <f t="shared" si="12"/>
        <v>1552.5849975519998</v>
      </c>
      <c r="W336" s="52">
        <f t="shared" si="13"/>
        <v>1552.5849975519998</v>
      </c>
      <c r="X336" s="52">
        <v>0</v>
      </c>
      <c r="Y336" s="52">
        <v>0</v>
      </c>
    </row>
    <row r="337" spans="1:25" x14ac:dyDescent="0.25">
      <c r="A337" s="52">
        <v>2009</v>
      </c>
      <c r="B337" s="52" t="s">
        <v>106</v>
      </c>
      <c r="C337" s="52" t="s">
        <v>115</v>
      </c>
      <c r="D337" s="52">
        <v>20114</v>
      </c>
      <c r="E337" s="52">
        <v>23901</v>
      </c>
      <c r="F337" s="52">
        <v>27</v>
      </c>
      <c r="G337" s="52" t="s">
        <v>89</v>
      </c>
      <c r="H337" s="52">
        <v>735</v>
      </c>
      <c r="I337" s="52" t="s">
        <v>91</v>
      </c>
      <c r="J337" s="52" t="s">
        <v>71</v>
      </c>
      <c r="K337" s="52">
        <v>73.3</v>
      </c>
      <c r="L337" s="52">
        <v>3.3200000000000001E-5</v>
      </c>
      <c r="M337" s="52">
        <v>1</v>
      </c>
      <c r="N337" s="52"/>
      <c r="O337" s="52">
        <v>0</v>
      </c>
      <c r="P337" s="52">
        <v>0</v>
      </c>
      <c r="Q337" s="52">
        <v>21</v>
      </c>
      <c r="R337" s="52"/>
      <c r="S337" s="52">
        <v>0</v>
      </c>
      <c r="T337" s="52">
        <v>0</v>
      </c>
      <c r="U337" s="52">
        <v>310</v>
      </c>
      <c r="V337" s="52">
        <f t="shared" si="12"/>
        <v>1.7886666</v>
      </c>
      <c r="W337" s="52">
        <f t="shared" si="13"/>
        <v>1.7886666</v>
      </c>
      <c r="X337" s="52">
        <v>0</v>
      </c>
      <c r="Y337" s="52">
        <v>0</v>
      </c>
    </row>
    <row r="338" spans="1:25" x14ac:dyDescent="0.25">
      <c r="A338" s="52">
        <v>2009</v>
      </c>
      <c r="B338" s="52" t="s">
        <v>106</v>
      </c>
      <c r="C338" s="52" t="s">
        <v>115</v>
      </c>
      <c r="D338" s="52">
        <v>20114</v>
      </c>
      <c r="E338" s="52">
        <v>23907</v>
      </c>
      <c r="F338" s="52">
        <v>12</v>
      </c>
      <c r="G338" s="52" t="s">
        <v>102</v>
      </c>
      <c r="H338" s="52">
        <v>22983.86</v>
      </c>
      <c r="I338" s="52" t="s">
        <v>91</v>
      </c>
      <c r="J338" s="52" t="s">
        <v>71</v>
      </c>
      <c r="K338" s="52">
        <v>73.3</v>
      </c>
      <c r="L338" s="52">
        <v>3.3200000000000001E-5</v>
      </c>
      <c r="M338" s="52">
        <v>1</v>
      </c>
      <c r="N338" s="52"/>
      <c r="O338" s="52">
        <v>0</v>
      </c>
      <c r="P338" s="52">
        <v>0</v>
      </c>
      <c r="Q338" s="52">
        <v>21</v>
      </c>
      <c r="R338" s="52"/>
      <c r="S338" s="52">
        <v>0</v>
      </c>
      <c r="T338" s="52">
        <v>0</v>
      </c>
      <c r="U338" s="52">
        <v>310</v>
      </c>
      <c r="V338" s="52">
        <f t="shared" si="12"/>
        <v>55.932602341600003</v>
      </c>
      <c r="W338" s="52">
        <f t="shared" si="13"/>
        <v>55.932602341600003</v>
      </c>
      <c r="X338" s="52">
        <v>0</v>
      </c>
      <c r="Y338" s="52">
        <v>0</v>
      </c>
    </row>
    <row r="339" spans="1:25" x14ac:dyDescent="0.25">
      <c r="A339" s="52">
        <v>2009</v>
      </c>
      <c r="B339" s="52" t="s">
        <v>106</v>
      </c>
      <c r="C339" s="52" t="s">
        <v>115</v>
      </c>
      <c r="D339" s="52">
        <v>20119</v>
      </c>
      <c r="E339" s="52">
        <v>23907</v>
      </c>
      <c r="F339" s="52">
        <v>12</v>
      </c>
      <c r="G339" s="52" t="s">
        <v>102</v>
      </c>
      <c r="H339" s="52">
        <v>8159.9279999999999</v>
      </c>
      <c r="I339" s="52" t="s">
        <v>91</v>
      </c>
      <c r="J339" s="52" t="s">
        <v>71</v>
      </c>
      <c r="K339" s="52">
        <v>73.3</v>
      </c>
      <c r="L339" s="52">
        <v>3.3200000000000001E-5</v>
      </c>
      <c r="M339" s="52">
        <v>1</v>
      </c>
      <c r="N339" s="52"/>
      <c r="O339" s="52">
        <v>0</v>
      </c>
      <c r="P339" s="52">
        <v>0</v>
      </c>
      <c r="Q339" s="52">
        <v>21</v>
      </c>
      <c r="R339" s="52"/>
      <c r="S339" s="52">
        <v>0</v>
      </c>
      <c r="T339" s="52">
        <v>0</v>
      </c>
      <c r="U339" s="52">
        <v>310</v>
      </c>
      <c r="V339" s="52">
        <f t="shared" si="12"/>
        <v>19.857674383679999</v>
      </c>
      <c r="W339" s="52">
        <f t="shared" si="13"/>
        <v>19.857674383679999</v>
      </c>
      <c r="X339" s="52">
        <v>0</v>
      </c>
      <c r="Y339" s="52">
        <v>0</v>
      </c>
    </row>
    <row r="340" spans="1:25" x14ac:dyDescent="0.25">
      <c r="A340" s="52">
        <v>2009</v>
      </c>
      <c r="B340" s="52" t="s">
        <v>106</v>
      </c>
      <c r="C340" s="52" t="s">
        <v>115</v>
      </c>
      <c r="D340" s="52">
        <v>20131</v>
      </c>
      <c r="E340" s="52">
        <v>23904</v>
      </c>
      <c r="F340" s="52">
        <v>12</v>
      </c>
      <c r="G340" s="52" t="s">
        <v>102</v>
      </c>
      <c r="H340" s="52">
        <v>591.5</v>
      </c>
      <c r="I340" s="52" t="s">
        <v>91</v>
      </c>
      <c r="J340" s="52" t="s">
        <v>71</v>
      </c>
      <c r="K340" s="52">
        <v>73.3</v>
      </c>
      <c r="L340" s="52">
        <v>3.3200000000000001E-5</v>
      </c>
      <c r="M340" s="52">
        <v>1</v>
      </c>
      <c r="N340" s="52"/>
      <c r="O340" s="52">
        <v>0</v>
      </c>
      <c r="P340" s="52">
        <v>0</v>
      </c>
      <c r="Q340" s="52">
        <v>21</v>
      </c>
      <c r="R340" s="52"/>
      <c r="S340" s="52">
        <v>0</v>
      </c>
      <c r="T340" s="52">
        <v>0</v>
      </c>
      <c r="U340" s="52">
        <v>310</v>
      </c>
      <c r="V340" s="52">
        <f t="shared" si="12"/>
        <v>1.4394507399999998</v>
      </c>
      <c r="W340" s="52">
        <f t="shared" si="13"/>
        <v>1.4394507399999998</v>
      </c>
      <c r="X340" s="52">
        <v>0</v>
      </c>
      <c r="Y340" s="52">
        <v>0</v>
      </c>
    </row>
    <row r="341" spans="1:25" x14ac:dyDescent="0.25">
      <c r="A341" s="52">
        <v>2009</v>
      </c>
      <c r="B341" s="52" t="s">
        <v>106</v>
      </c>
      <c r="C341" s="52" t="s">
        <v>115</v>
      </c>
      <c r="D341" s="52">
        <v>20131</v>
      </c>
      <c r="E341" s="52">
        <v>23904</v>
      </c>
      <c r="F341" s="52">
        <v>12</v>
      </c>
      <c r="G341" s="52" t="s">
        <v>102</v>
      </c>
      <c r="H341" s="52">
        <v>262440.40000000002</v>
      </c>
      <c r="I341" s="52" t="s">
        <v>91</v>
      </c>
      <c r="J341" s="52" t="s">
        <v>71</v>
      </c>
      <c r="K341" s="52">
        <v>73.3</v>
      </c>
      <c r="L341" s="52">
        <v>3.3200000000000001E-5</v>
      </c>
      <c r="M341" s="52">
        <v>1</v>
      </c>
      <c r="N341" s="52"/>
      <c r="O341" s="52">
        <v>0</v>
      </c>
      <c r="P341" s="52">
        <v>0</v>
      </c>
      <c r="Q341" s="52">
        <v>21</v>
      </c>
      <c r="R341" s="52"/>
      <c r="S341" s="52">
        <v>0</v>
      </c>
      <c r="T341" s="52">
        <v>0</v>
      </c>
      <c r="U341" s="52">
        <v>310</v>
      </c>
      <c r="V341" s="52">
        <f t="shared" si="12"/>
        <v>638.66445982400001</v>
      </c>
      <c r="W341" s="52">
        <f t="shared" si="13"/>
        <v>638.66445982400001</v>
      </c>
      <c r="X341" s="52">
        <v>0</v>
      </c>
      <c r="Y341" s="52">
        <v>0</v>
      </c>
    </row>
    <row r="342" spans="1:25" x14ac:dyDescent="0.25">
      <c r="A342" s="52">
        <v>2009</v>
      </c>
      <c r="B342" s="52" t="s">
        <v>106</v>
      </c>
      <c r="C342" s="52" t="s">
        <v>115</v>
      </c>
      <c r="D342" s="52">
        <v>20131</v>
      </c>
      <c r="E342" s="52">
        <v>23907</v>
      </c>
      <c r="F342" s="52">
        <v>12</v>
      </c>
      <c r="G342" s="52" t="s">
        <v>102</v>
      </c>
      <c r="H342" s="52">
        <v>53798</v>
      </c>
      <c r="I342" s="52" t="s">
        <v>91</v>
      </c>
      <c r="J342" s="52" t="s">
        <v>71</v>
      </c>
      <c r="K342" s="52">
        <v>73.3</v>
      </c>
      <c r="L342" s="52">
        <v>3.3200000000000001E-5</v>
      </c>
      <c r="M342" s="52">
        <v>1</v>
      </c>
      <c r="N342" s="52"/>
      <c r="O342" s="52">
        <v>0</v>
      </c>
      <c r="P342" s="52">
        <v>0</v>
      </c>
      <c r="Q342" s="52">
        <v>21</v>
      </c>
      <c r="R342" s="52"/>
      <c r="S342" s="52">
        <v>0</v>
      </c>
      <c r="T342" s="52">
        <v>0</v>
      </c>
      <c r="U342" s="52">
        <v>310</v>
      </c>
      <c r="V342" s="52">
        <f t="shared" si="12"/>
        <v>130.92066087999999</v>
      </c>
      <c r="W342" s="52">
        <f t="shared" si="13"/>
        <v>130.92066087999999</v>
      </c>
      <c r="X342" s="52">
        <v>0</v>
      </c>
      <c r="Y342" s="52">
        <v>0</v>
      </c>
    </row>
    <row r="343" spans="1:25" x14ac:dyDescent="0.25">
      <c r="A343" s="52">
        <v>2009</v>
      </c>
      <c r="B343" s="52" t="s">
        <v>106</v>
      </c>
      <c r="C343" s="52" t="s">
        <v>115</v>
      </c>
      <c r="D343" s="52">
        <v>20211</v>
      </c>
      <c r="E343" s="52">
        <v>23907</v>
      </c>
      <c r="F343" s="52">
        <v>12</v>
      </c>
      <c r="G343" s="52" t="s">
        <v>102</v>
      </c>
      <c r="H343" s="52">
        <v>412.09</v>
      </c>
      <c r="I343" s="52" t="s">
        <v>91</v>
      </c>
      <c r="J343" s="52" t="s">
        <v>71</v>
      </c>
      <c r="K343" s="52">
        <v>73.3</v>
      </c>
      <c r="L343" s="52">
        <v>3.3200000000000001E-5</v>
      </c>
      <c r="M343" s="52">
        <v>1</v>
      </c>
      <c r="N343" s="52"/>
      <c r="O343" s="52">
        <v>0</v>
      </c>
      <c r="P343" s="52">
        <v>0</v>
      </c>
      <c r="Q343" s="52">
        <v>21</v>
      </c>
      <c r="R343" s="52"/>
      <c r="S343" s="52">
        <v>0</v>
      </c>
      <c r="T343" s="52">
        <v>0</v>
      </c>
      <c r="U343" s="52">
        <v>310</v>
      </c>
      <c r="V343" s="52">
        <f t="shared" si="12"/>
        <v>1.0028457404</v>
      </c>
      <c r="W343" s="52">
        <f t="shared" si="13"/>
        <v>1.0028457404</v>
      </c>
      <c r="X343" s="52">
        <v>0</v>
      </c>
      <c r="Y343" s="52">
        <v>0</v>
      </c>
    </row>
    <row r="344" spans="1:25" x14ac:dyDescent="0.25">
      <c r="A344" s="52">
        <v>2009</v>
      </c>
      <c r="B344" s="52" t="s">
        <v>106</v>
      </c>
      <c r="C344" s="52" t="s">
        <v>115</v>
      </c>
      <c r="D344" s="52">
        <v>20212</v>
      </c>
      <c r="E344" s="52">
        <v>23908</v>
      </c>
      <c r="F344" s="52">
        <v>12</v>
      </c>
      <c r="G344" s="52" t="s">
        <v>102</v>
      </c>
      <c r="H344" s="52">
        <v>3705.616</v>
      </c>
      <c r="I344" s="52" t="s">
        <v>91</v>
      </c>
      <c r="J344" s="52" t="s">
        <v>71</v>
      </c>
      <c r="K344" s="52">
        <v>73.3</v>
      </c>
      <c r="L344" s="52">
        <v>3.3200000000000001E-5</v>
      </c>
      <c r="M344" s="52">
        <v>1</v>
      </c>
      <c r="N344" s="52"/>
      <c r="O344" s="52">
        <v>0</v>
      </c>
      <c r="P344" s="52">
        <v>0</v>
      </c>
      <c r="Q344" s="52">
        <v>21</v>
      </c>
      <c r="R344" s="52"/>
      <c r="S344" s="52">
        <v>0</v>
      </c>
      <c r="T344" s="52">
        <v>0</v>
      </c>
      <c r="U344" s="52">
        <v>310</v>
      </c>
      <c r="V344" s="52">
        <f t="shared" si="12"/>
        <v>9.0178388729599988</v>
      </c>
      <c r="W344" s="52">
        <f t="shared" si="13"/>
        <v>9.0178388729599988</v>
      </c>
      <c r="X344" s="52">
        <v>0</v>
      </c>
      <c r="Y344" s="52">
        <v>0</v>
      </c>
    </row>
    <row r="345" spans="1:25" x14ac:dyDescent="0.25">
      <c r="A345" s="52">
        <v>2009</v>
      </c>
      <c r="B345" s="52" t="s">
        <v>106</v>
      </c>
      <c r="C345" s="52" t="s">
        <v>115</v>
      </c>
      <c r="D345" s="52">
        <v>20219</v>
      </c>
      <c r="E345" s="52">
        <v>23907</v>
      </c>
      <c r="F345" s="52">
        <v>12</v>
      </c>
      <c r="G345" s="52" t="s">
        <v>102</v>
      </c>
      <c r="H345" s="52">
        <v>2544.2550000000001</v>
      </c>
      <c r="I345" s="52" t="s">
        <v>91</v>
      </c>
      <c r="J345" s="52" t="s">
        <v>71</v>
      </c>
      <c r="K345" s="52">
        <v>73.3</v>
      </c>
      <c r="L345" s="52">
        <v>3.3200000000000001E-5</v>
      </c>
      <c r="M345" s="52">
        <v>1</v>
      </c>
      <c r="N345" s="52"/>
      <c r="O345" s="52">
        <v>0</v>
      </c>
      <c r="P345" s="52">
        <v>0</v>
      </c>
      <c r="Q345" s="52">
        <v>21</v>
      </c>
      <c r="R345" s="52"/>
      <c r="S345" s="52">
        <v>0</v>
      </c>
      <c r="T345" s="52">
        <v>0</v>
      </c>
      <c r="U345" s="52">
        <v>310</v>
      </c>
      <c r="V345" s="52">
        <f t="shared" si="12"/>
        <v>6.1915971978000002</v>
      </c>
      <c r="W345" s="52">
        <f t="shared" si="13"/>
        <v>6.1915971978000002</v>
      </c>
      <c r="X345" s="52">
        <v>0</v>
      </c>
      <c r="Y345" s="52">
        <v>0</v>
      </c>
    </row>
    <row r="346" spans="1:25" x14ac:dyDescent="0.25">
      <c r="A346" s="52">
        <v>2009</v>
      </c>
      <c r="B346" s="52" t="s">
        <v>106</v>
      </c>
      <c r="C346" s="52" t="s">
        <v>115</v>
      </c>
      <c r="D346" s="52">
        <v>20221</v>
      </c>
      <c r="E346" s="52">
        <v>23902</v>
      </c>
      <c r="F346" s="52">
        <v>27</v>
      </c>
      <c r="G346" s="52" t="s">
        <v>89</v>
      </c>
      <c r="H346" s="52">
        <v>1036.5340000000001</v>
      </c>
      <c r="I346" s="52" t="s">
        <v>91</v>
      </c>
      <c r="J346" s="52" t="s">
        <v>71</v>
      </c>
      <c r="K346" s="52">
        <v>73.3</v>
      </c>
      <c r="L346" s="52">
        <v>3.3200000000000001E-5</v>
      </c>
      <c r="M346" s="52">
        <v>1</v>
      </c>
      <c r="N346" s="52"/>
      <c r="O346" s="52">
        <v>0</v>
      </c>
      <c r="P346" s="52">
        <v>0</v>
      </c>
      <c r="Q346" s="52">
        <v>21</v>
      </c>
      <c r="R346" s="52"/>
      <c r="S346" s="52">
        <v>0</v>
      </c>
      <c r="T346" s="52">
        <v>0</v>
      </c>
      <c r="U346" s="52">
        <v>310</v>
      </c>
      <c r="V346" s="52">
        <f t="shared" si="12"/>
        <v>2.5224676810400002</v>
      </c>
      <c r="W346" s="52">
        <f t="shared" si="13"/>
        <v>2.5224676810400002</v>
      </c>
      <c r="X346" s="52">
        <v>0</v>
      </c>
      <c r="Y346" s="52">
        <v>0</v>
      </c>
    </row>
    <row r="347" spans="1:25" x14ac:dyDescent="0.25">
      <c r="A347" s="52">
        <v>2009</v>
      </c>
      <c r="B347" s="52" t="s">
        <v>106</v>
      </c>
      <c r="C347" s="52" t="s">
        <v>115</v>
      </c>
      <c r="D347" s="52">
        <v>20221</v>
      </c>
      <c r="E347" s="52">
        <v>23903</v>
      </c>
      <c r="F347" s="52">
        <v>12</v>
      </c>
      <c r="G347" s="52" t="s">
        <v>102</v>
      </c>
      <c r="H347" s="52">
        <v>3466</v>
      </c>
      <c r="I347" s="52" t="s">
        <v>91</v>
      </c>
      <c r="J347" s="52" t="s">
        <v>71</v>
      </c>
      <c r="K347" s="52">
        <v>73.3</v>
      </c>
      <c r="L347" s="52">
        <v>3.3200000000000001E-5</v>
      </c>
      <c r="M347" s="52">
        <v>1</v>
      </c>
      <c r="N347" s="52"/>
      <c r="O347" s="52">
        <v>0</v>
      </c>
      <c r="P347" s="52">
        <v>0</v>
      </c>
      <c r="Q347" s="52">
        <v>21</v>
      </c>
      <c r="R347" s="52"/>
      <c r="S347" s="52">
        <v>0</v>
      </c>
      <c r="T347" s="52">
        <v>0</v>
      </c>
      <c r="U347" s="52">
        <v>310</v>
      </c>
      <c r="V347" s="52">
        <f t="shared" si="12"/>
        <v>8.4347189599999997</v>
      </c>
      <c r="W347" s="52">
        <f t="shared" si="13"/>
        <v>8.4347189599999997</v>
      </c>
      <c r="X347" s="52">
        <v>0</v>
      </c>
      <c r="Y347" s="52">
        <v>0</v>
      </c>
    </row>
    <row r="348" spans="1:25" x14ac:dyDescent="0.25">
      <c r="A348" s="52">
        <v>2009</v>
      </c>
      <c r="B348" s="52" t="s">
        <v>106</v>
      </c>
      <c r="C348" s="52" t="s">
        <v>115</v>
      </c>
      <c r="D348" s="52">
        <v>20221</v>
      </c>
      <c r="E348" s="52">
        <v>23903</v>
      </c>
      <c r="F348" s="52">
        <v>12</v>
      </c>
      <c r="G348" s="52" t="s">
        <v>102</v>
      </c>
      <c r="H348" s="52">
        <v>779699</v>
      </c>
      <c r="I348" s="52" t="s">
        <v>91</v>
      </c>
      <c r="J348" s="52" t="s">
        <v>71</v>
      </c>
      <c r="K348" s="52">
        <v>73.3</v>
      </c>
      <c r="L348" s="52">
        <v>3.3200000000000001E-5</v>
      </c>
      <c r="M348" s="52">
        <v>1</v>
      </c>
      <c r="N348" s="52"/>
      <c r="O348" s="52">
        <v>0</v>
      </c>
      <c r="P348" s="52">
        <v>0</v>
      </c>
      <c r="Q348" s="52">
        <v>21</v>
      </c>
      <c r="R348" s="52"/>
      <c r="S348" s="52">
        <v>0</v>
      </c>
      <c r="T348" s="52">
        <v>0</v>
      </c>
      <c r="U348" s="52">
        <v>310</v>
      </c>
      <c r="V348" s="52">
        <f t="shared" si="12"/>
        <v>1897.4442984399998</v>
      </c>
      <c r="W348" s="52">
        <f t="shared" si="13"/>
        <v>1897.4442984399998</v>
      </c>
      <c r="X348" s="52">
        <v>0</v>
      </c>
      <c r="Y348" s="52">
        <v>0</v>
      </c>
    </row>
    <row r="349" spans="1:25" x14ac:dyDescent="0.25">
      <c r="A349" s="52">
        <v>2009</v>
      </c>
      <c r="B349" s="52" t="s">
        <v>106</v>
      </c>
      <c r="C349" s="52" t="s">
        <v>115</v>
      </c>
      <c r="D349" s="52">
        <v>20221</v>
      </c>
      <c r="E349" s="52">
        <v>23903</v>
      </c>
      <c r="F349" s="52">
        <v>12</v>
      </c>
      <c r="G349" s="52" t="s">
        <v>102</v>
      </c>
      <c r="H349" s="52">
        <v>15305.23</v>
      </c>
      <c r="I349" s="52" t="s">
        <v>91</v>
      </c>
      <c r="J349" s="52" t="s">
        <v>71</v>
      </c>
      <c r="K349" s="52">
        <v>73.3</v>
      </c>
      <c r="L349" s="52">
        <v>3.3200000000000001E-5</v>
      </c>
      <c r="M349" s="52">
        <v>1</v>
      </c>
      <c r="N349" s="52"/>
      <c r="O349" s="52">
        <v>0</v>
      </c>
      <c r="P349" s="52">
        <v>0</v>
      </c>
      <c r="Q349" s="52">
        <v>21</v>
      </c>
      <c r="R349" s="52"/>
      <c r="S349" s="52">
        <v>0</v>
      </c>
      <c r="T349" s="52">
        <v>0</v>
      </c>
      <c r="U349" s="52">
        <v>310</v>
      </c>
      <c r="V349" s="52">
        <f t="shared" si="12"/>
        <v>37.2461955188</v>
      </c>
      <c r="W349" s="52">
        <f t="shared" si="13"/>
        <v>37.2461955188</v>
      </c>
      <c r="X349" s="52">
        <v>0</v>
      </c>
      <c r="Y349" s="52">
        <v>0</v>
      </c>
    </row>
    <row r="350" spans="1:25" x14ac:dyDescent="0.25">
      <c r="A350" s="52">
        <v>2009</v>
      </c>
      <c r="B350" s="52" t="s">
        <v>106</v>
      </c>
      <c r="C350" s="52" t="s">
        <v>115</v>
      </c>
      <c r="D350" s="52">
        <v>20221</v>
      </c>
      <c r="E350" s="52">
        <v>23907</v>
      </c>
      <c r="F350" s="52">
        <v>12</v>
      </c>
      <c r="G350" s="52" t="s">
        <v>102</v>
      </c>
      <c r="H350" s="52">
        <v>11263</v>
      </c>
      <c r="I350" s="52" t="s">
        <v>91</v>
      </c>
      <c r="J350" s="52" t="s">
        <v>71</v>
      </c>
      <c r="K350" s="52">
        <v>73.3</v>
      </c>
      <c r="L350" s="52">
        <v>3.3200000000000001E-5</v>
      </c>
      <c r="M350" s="52">
        <v>1</v>
      </c>
      <c r="N350" s="52"/>
      <c r="O350" s="52">
        <v>0</v>
      </c>
      <c r="P350" s="52">
        <v>0</v>
      </c>
      <c r="Q350" s="52">
        <v>21</v>
      </c>
      <c r="R350" s="52"/>
      <c r="S350" s="52">
        <v>0</v>
      </c>
      <c r="T350" s="52">
        <v>0</v>
      </c>
      <c r="U350" s="52">
        <v>310</v>
      </c>
      <c r="V350" s="52">
        <f t="shared" si="12"/>
        <v>27.40918628</v>
      </c>
      <c r="W350" s="52">
        <f t="shared" si="13"/>
        <v>27.40918628</v>
      </c>
      <c r="X350" s="52">
        <v>0</v>
      </c>
      <c r="Y350" s="52">
        <v>0</v>
      </c>
    </row>
    <row r="351" spans="1:25" x14ac:dyDescent="0.25">
      <c r="A351" s="52">
        <v>2009</v>
      </c>
      <c r="B351" s="52" t="s">
        <v>106</v>
      </c>
      <c r="C351" s="52" t="s">
        <v>115</v>
      </c>
      <c r="D351" s="52">
        <v>20221</v>
      </c>
      <c r="E351" s="52">
        <v>23907</v>
      </c>
      <c r="F351" s="52">
        <v>12</v>
      </c>
      <c r="G351" s="52" t="s">
        <v>102</v>
      </c>
      <c r="H351" s="52">
        <v>136445.9</v>
      </c>
      <c r="I351" s="52" t="s">
        <v>91</v>
      </c>
      <c r="J351" s="52" t="s">
        <v>71</v>
      </c>
      <c r="K351" s="52">
        <v>73.3</v>
      </c>
      <c r="L351" s="52">
        <v>3.3200000000000001E-5</v>
      </c>
      <c r="M351" s="52">
        <v>1</v>
      </c>
      <c r="N351" s="52"/>
      <c r="O351" s="52">
        <v>0</v>
      </c>
      <c r="P351" s="52">
        <v>0</v>
      </c>
      <c r="Q351" s="52">
        <v>21</v>
      </c>
      <c r="R351" s="52"/>
      <c r="S351" s="52">
        <v>0</v>
      </c>
      <c r="T351" s="52">
        <v>0</v>
      </c>
      <c r="U351" s="52">
        <v>310</v>
      </c>
      <c r="V351" s="52">
        <f t="shared" si="12"/>
        <v>332.04928440399999</v>
      </c>
      <c r="W351" s="52">
        <f t="shared" si="13"/>
        <v>332.04928440399999</v>
      </c>
      <c r="X351" s="52">
        <v>0</v>
      </c>
      <c r="Y351" s="52">
        <v>0</v>
      </c>
    </row>
    <row r="352" spans="1:25" x14ac:dyDescent="0.25">
      <c r="A352" s="52">
        <v>2009</v>
      </c>
      <c r="B352" s="52" t="s">
        <v>106</v>
      </c>
      <c r="C352" s="52" t="s">
        <v>115</v>
      </c>
      <c r="D352" s="52">
        <v>20221</v>
      </c>
      <c r="E352" s="52">
        <v>23907</v>
      </c>
      <c r="F352" s="52">
        <v>12</v>
      </c>
      <c r="G352" s="52" t="s">
        <v>102</v>
      </c>
      <c r="H352" s="52">
        <v>153587.1</v>
      </c>
      <c r="I352" s="52" t="s">
        <v>91</v>
      </c>
      <c r="J352" s="52" t="s">
        <v>71</v>
      </c>
      <c r="K352" s="52">
        <v>73.3</v>
      </c>
      <c r="L352" s="52">
        <v>3.3200000000000001E-5</v>
      </c>
      <c r="M352" s="52">
        <v>1</v>
      </c>
      <c r="N352" s="52"/>
      <c r="O352" s="52">
        <v>0</v>
      </c>
      <c r="P352" s="52">
        <v>0</v>
      </c>
      <c r="Q352" s="52">
        <v>21</v>
      </c>
      <c r="R352" s="52"/>
      <c r="S352" s="52">
        <v>0</v>
      </c>
      <c r="T352" s="52">
        <v>0</v>
      </c>
      <c r="U352" s="52">
        <v>310</v>
      </c>
      <c r="V352" s="52">
        <f t="shared" si="12"/>
        <v>373.76342307599998</v>
      </c>
      <c r="W352" s="52">
        <f t="shared" si="13"/>
        <v>373.76342307599998</v>
      </c>
      <c r="X352" s="52">
        <v>0</v>
      </c>
      <c r="Y352" s="52">
        <v>0</v>
      </c>
    </row>
    <row r="353" spans="1:25" x14ac:dyDescent="0.25">
      <c r="A353" s="52">
        <v>2009</v>
      </c>
      <c r="B353" s="52" t="s">
        <v>106</v>
      </c>
      <c r="C353" s="52" t="s">
        <v>115</v>
      </c>
      <c r="D353" s="52">
        <v>20222</v>
      </c>
      <c r="E353" s="52">
        <v>23901</v>
      </c>
      <c r="F353" s="52">
        <v>27</v>
      </c>
      <c r="G353" s="52" t="s">
        <v>89</v>
      </c>
      <c r="H353" s="52">
        <v>53.662500000000001</v>
      </c>
      <c r="I353" s="52" t="s">
        <v>91</v>
      </c>
      <c r="J353" s="52" t="s">
        <v>71</v>
      </c>
      <c r="K353" s="52">
        <v>73.3</v>
      </c>
      <c r="L353" s="52">
        <v>3.3200000000000001E-5</v>
      </c>
      <c r="M353" s="52">
        <v>1</v>
      </c>
      <c r="N353" s="52"/>
      <c r="O353" s="52">
        <v>0</v>
      </c>
      <c r="P353" s="52">
        <v>0</v>
      </c>
      <c r="Q353" s="52">
        <v>21</v>
      </c>
      <c r="R353" s="52"/>
      <c r="S353" s="52">
        <v>0</v>
      </c>
      <c r="T353" s="52">
        <v>0</v>
      </c>
      <c r="U353" s="52">
        <v>310</v>
      </c>
      <c r="V353" s="52">
        <f t="shared" si="12"/>
        <v>0.13059091349999999</v>
      </c>
      <c r="W353" s="52">
        <f t="shared" si="13"/>
        <v>0.13059091349999999</v>
      </c>
      <c r="X353" s="52">
        <v>0</v>
      </c>
      <c r="Y353" s="52">
        <v>0</v>
      </c>
    </row>
    <row r="354" spans="1:25" x14ac:dyDescent="0.25">
      <c r="A354" s="52">
        <v>2009</v>
      </c>
      <c r="B354" s="52" t="s">
        <v>106</v>
      </c>
      <c r="C354" s="52" t="s">
        <v>115</v>
      </c>
      <c r="D354" s="52">
        <v>20222</v>
      </c>
      <c r="E354" s="52">
        <v>23901</v>
      </c>
      <c r="F354" s="52">
        <v>27</v>
      </c>
      <c r="G354" s="52" t="s">
        <v>89</v>
      </c>
      <c r="H354" s="52">
        <v>144</v>
      </c>
      <c r="I354" s="52" t="s">
        <v>91</v>
      </c>
      <c r="J354" s="52" t="s">
        <v>71</v>
      </c>
      <c r="K354" s="52">
        <v>73.3</v>
      </c>
      <c r="L354" s="52">
        <v>3.3200000000000001E-5</v>
      </c>
      <c r="M354" s="52">
        <v>1</v>
      </c>
      <c r="N354" s="52"/>
      <c r="O354" s="52">
        <v>0</v>
      </c>
      <c r="P354" s="52">
        <v>0</v>
      </c>
      <c r="Q354" s="52">
        <v>21</v>
      </c>
      <c r="R354" s="52"/>
      <c r="S354" s="52">
        <v>0</v>
      </c>
      <c r="T354" s="52">
        <v>0</v>
      </c>
      <c r="U354" s="52">
        <v>310</v>
      </c>
      <c r="V354" s="52">
        <f t="shared" si="12"/>
        <v>0.35043263999999996</v>
      </c>
      <c r="W354" s="52">
        <f t="shared" si="13"/>
        <v>0.35043263999999996</v>
      </c>
      <c r="X354" s="52">
        <v>0</v>
      </c>
      <c r="Y354" s="52">
        <v>0</v>
      </c>
    </row>
    <row r="355" spans="1:25" x14ac:dyDescent="0.25">
      <c r="A355" s="52">
        <v>2009</v>
      </c>
      <c r="B355" s="52" t="s">
        <v>106</v>
      </c>
      <c r="C355" s="52" t="s">
        <v>115</v>
      </c>
      <c r="D355" s="52">
        <v>20222</v>
      </c>
      <c r="E355" s="52">
        <v>23907</v>
      </c>
      <c r="F355" s="52">
        <v>12</v>
      </c>
      <c r="G355" s="52" t="s">
        <v>102</v>
      </c>
      <c r="H355" s="52">
        <v>274</v>
      </c>
      <c r="I355" s="52" t="s">
        <v>91</v>
      </c>
      <c r="J355" s="52" t="s">
        <v>71</v>
      </c>
      <c r="K355" s="52">
        <v>73.3</v>
      </c>
      <c r="L355" s="52">
        <v>3.3200000000000001E-5</v>
      </c>
      <c r="M355" s="52">
        <v>1</v>
      </c>
      <c r="N355" s="52"/>
      <c r="O355" s="52">
        <v>0</v>
      </c>
      <c r="P355" s="52">
        <v>0</v>
      </c>
      <c r="Q355" s="52">
        <v>21</v>
      </c>
      <c r="R355" s="52"/>
      <c r="S355" s="52">
        <v>0</v>
      </c>
      <c r="T355" s="52">
        <v>0</v>
      </c>
      <c r="U355" s="52">
        <v>310</v>
      </c>
      <c r="V355" s="52">
        <f t="shared" si="12"/>
        <v>0.66679544000000002</v>
      </c>
      <c r="W355" s="52">
        <f t="shared" si="13"/>
        <v>0.66679544000000002</v>
      </c>
      <c r="X355" s="52">
        <v>0</v>
      </c>
      <c r="Y355" s="52">
        <v>0</v>
      </c>
    </row>
    <row r="356" spans="1:25" x14ac:dyDescent="0.25">
      <c r="A356" s="52">
        <v>2009</v>
      </c>
      <c r="B356" s="52" t="s">
        <v>106</v>
      </c>
      <c r="C356" s="52" t="s">
        <v>115</v>
      </c>
      <c r="D356" s="52">
        <v>20223</v>
      </c>
      <c r="E356" s="52">
        <v>23903</v>
      </c>
      <c r="F356" s="52">
        <v>12</v>
      </c>
      <c r="G356" s="52" t="s">
        <v>102</v>
      </c>
      <c r="H356" s="52">
        <v>155372.5</v>
      </c>
      <c r="I356" s="52" t="s">
        <v>91</v>
      </c>
      <c r="J356" s="52" t="s">
        <v>71</v>
      </c>
      <c r="K356" s="52">
        <v>73.3</v>
      </c>
      <c r="L356" s="52">
        <v>3.3200000000000001E-5</v>
      </c>
      <c r="M356" s="52">
        <v>1</v>
      </c>
      <c r="N356" s="52"/>
      <c r="O356" s="52">
        <v>0</v>
      </c>
      <c r="P356" s="52">
        <v>0</v>
      </c>
      <c r="Q356" s="52">
        <v>21</v>
      </c>
      <c r="R356" s="52"/>
      <c r="S356" s="52">
        <v>0</v>
      </c>
      <c r="T356" s="52">
        <v>0</v>
      </c>
      <c r="U356" s="52">
        <v>310</v>
      </c>
      <c r="V356" s="52">
        <f t="shared" si="12"/>
        <v>378.10830110000001</v>
      </c>
      <c r="W356" s="52">
        <f t="shared" si="13"/>
        <v>378.10830110000001</v>
      </c>
      <c r="X356" s="52">
        <v>0</v>
      </c>
      <c r="Y356" s="52">
        <v>0</v>
      </c>
    </row>
    <row r="357" spans="1:25" x14ac:dyDescent="0.25">
      <c r="A357" s="52">
        <v>2009</v>
      </c>
      <c r="B357" s="52" t="s">
        <v>106</v>
      </c>
      <c r="C357" s="52" t="s">
        <v>115</v>
      </c>
      <c r="D357" s="52">
        <v>20223</v>
      </c>
      <c r="E357" s="52">
        <v>23907</v>
      </c>
      <c r="F357" s="52">
        <v>12</v>
      </c>
      <c r="G357" s="52" t="s">
        <v>102</v>
      </c>
      <c r="H357" s="52">
        <v>100148.4</v>
      </c>
      <c r="I357" s="52" t="s">
        <v>91</v>
      </c>
      <c r="J357" s="52" t="s">
        <v>71</v>
      </c>
      <c r="K357" s="52">
        <v>73.3</v>
      </c>
      <c r="L357" s="52">
        <v>3.3200000000000001E-5</v>
      </c>
      <c r="M357" s="52">
        <v>1</v>
      </c>
      <c r="N357" s="52"/>
      <c r="O357" s="52">
        <v>0</v>
      </c>
      <c r="P357" s="52">
        <v>0</v>
      </c>
      <c r="Q357" s="52">
        <v>21</v>
      </c>
      <c r="R357" s="52"/>
      <c r="S357" s="52">
        <v>0</v>
      </c>
      <c r="T357" s="52">
        <v>0</v>
      </c>
      <c r="U357" s="52">
        <v>310</v>
      </c>
      <c r="V357" s="52">
        <f t="shared" si="12"/>
        <v>243.717140304</v>
      </c>
      <c r="W357" s="52">
        <f t="shared" si="13"/>
        <v>243.717140304</v>
      </c>
      <c r="X357" s="52">
        <v>0</v>
      </c>
      <c r="Y357" s="52">
        <v>0</v>
      </c>
    </row>
    <row r="358" spans="1:25" x14ac:dyDescent="0.25">
      <c r="A358" s="52">
        <v>2009</v>
      </c>
      <c r="B358" s="52" t="s">
        <v>106</v>
      </c>
      <c r="C358" s="52" t="s">
        <v>115</v>
      </c>
      <c r="D358" s="52">
        <v>20223</v>
      </c>
      <c r="E358" s="52">
        <v>23911</v>
      </c>
      <c r="F358" s="52">
        <v>12</v>
      </c>
      <c r="G358" s="52" t="s">
        <v>102</v>
      </c>
      <c r="H358" s="52">
        <v>2596921</v>
      </c>
      <c r="I358" s="52" t="s">
        <v>91</v>
      </c>
      <c r="J358" s="52" t="s">
        <v>71</v>
      </c>
      <c r="K358" s="52">
        <v>73.3</v>
      </c>
      <c r="L358" s="52">
        <v>3.3200000000000001E-5</v>
      </c>
      <c r="M358" s="52">
        <v>1</v>
      </c>
      <c r="N358" s="52"/>
      <c r="O358" s="52">
        <v>0</v>
      </c>
      <c r="P358" s="52">
        <v>0</v>
      </c>
      <c r="Q358" s="52">
        <v>21</v>
      </c>
      <c r="R358" s="52"/>
      <c r="S358" s="52">
        <v>0</v>
      </c>
      <c r="T358" s="52">
        <v>0</v>
      </c>
      <c r="U358" s="52">
        <v>310</v>
      </c>
      <c r="V358" s="52">
        <f t="shared" si="12"/>
        <v>6319.7630687599994</v>
      </c>
      <c r="W358" s="52">
        <f t="shared" si="13"/>
        <v>6319.7630687599994</v>
      </c>
      <c r="X358" s="52">
        <v>0</v>
      </c>
      <c r="Y358" s="52">
        <v>0</v>
      </c>
    </row>
    <row r="359" spans="1:25" x14ac:dyDescent="0.25">
      <c r="A359" s="52">
        <v>2009</v>
      </c>
      <c r="B359" s="52" t="s">
        <v>106</v>
      </c>
      <c r="C359" s="52" t="s">
        <v>115</v>
      </c>
      <c r="D359" s="52">
        <v>20223</v>
      </c>
      <c r="E359" s="52">
        <v>23911</v>
      </c>
      <c r="F359" s="52">
        <v>12</v>
      </c>
      <c r="G359" s="52" t="s">
        <v>102</v>
      </c>
      <c r="H359" s="52">
        <v>3742.2</v>
      </c>
      <c r="I359" s="52" t="s">
        <v>91</v>
      </c>
      <c r="J359" s="52" t="s">
        <v>71</v>
      </c>
      <c r="K359" s="52">
        <v>73.3</v>
      </c>
      <c r="L359" s="52">
        <v>3.3200000000000001E-5</v>
      </c>
      <c r="M359" s="52">
        <v>1</v>
      </c>
      <c r="N359" s="52"/>
      <c r="O359" s="52">
        <v>0</v>
      </c>
      <c r="P359" s="52">
        <v>0</v>
      </c>
      <c r="Q359" s="52">
        <v>21</v>
      </c>
      <c r="R359" s="52"/>
      <c r="S359" s="52">
        <v>0</v>
      </c>
      <c r="T359" s="52">
        <v>0</v>
      </c>
      <c r="U359" s="52">
        <v>310</v>
      </c>
      <c r="V359" s="52">
        <f t="shared" si="12"/>
        <v>9.1068682319999983</v>
      </c>
      <c r="W359" s="52">
        <f t="shared" si="13"/>
        <v>9.1068682319999983</v>
      </c>
      <c r="X359" s="52">
        <v>0</v>
      </c>
      <c r="Y359" s="52">
        <v>0</v>
      </c>
    </row>
    <row r="360" spans="1:25" x14ac:dyDescent="0.25">
      <c r="A360" s="52">
        <v>2009</v>
      </c>
      <c r="B360" s="52" t="s">
        <v>106</v>
      </c>
      <c r="C360" s="52" t="s">
        <v>115</v>
      </c>
      <c r="D360" s="52">
        <v>20229</v>
      </c>
      <c r="E360" s="52">
        <v>23907</v>
      </c>
      <c r="F360" s="52">
        <v>12</v>
      </c>
      <c r="G360" s="52" t="s">
        <v>102</v>
      </c>
      <c r="H360" s="52">
        <v>287550.40000000002</v>
      </c>
      <c r="I360" s="52" t="s">
        <v>91</v>
      </c>
      <c r="J360" s="52" t="s">
        <v>71</v>
      </c>
      <c r="K360" s="52">
        <v>73.3</v>
      </c>
      <c r="L360" s="52">
        <v>3.3200000000000001E-5</v>
      </c>
      <c r="M360" s="52">
        <v>1</v>
      </c>
      <c r="N360" s="52"/>
      <c r="O360" s="52">
        <v>0</v>
      </c>
      <c r="P360" s="52">
        <v>0</v>
      </c>
      <c r="Q360" s="52">
        <v>21</v>
      </c>
      <c r="R360" s="52"/>
      <c r="S360" s="52">
        <v>0</v>
      </c>
      <c r="T360" s="52">
        <v>0</v>
      </c>
      <c r="U360" s="52">
        <v>310</v>
      </c>
      <c r="V360" s="52">
        <f t="shared" si="12"/>
        <v>699.77115142399998</v>
      </c>
      <c r="W360" s="52">
        <f t="shared" si="13"/>
        <v>699.77115142399998</v>
      </c>
      <c r="X360" s="52">
        <v>0</v>
      </c>
      <c r="Y360" s="52">
        <v>0</v>
      </c>
    </row>
    <row r="361" spans="1:25" x14ac:dyDescent="0.25">
      <c r="A361" s="52">
        <v>2009</v>
      </c>
      <c r="B361" s="52" t="s">
        <v>106</v>
      </c>
      <c r="C361" s="52" t="s">
        <v>115</v>
      </c>
      <c r="D361" s="52">
        <v>20232</v>
      </c>
      <c r="E361" s="52">
        <v>23907</v>
      </c>
      <c r="F361" s="52">
        <v>12</v>
      </c>
      <c r="G361" s="52" t="s">
        <v>102</v>
      </c>
      <c r="H361" s="52">
        <v>60447</v>
      </c>
      <c r="I361" s="52" t="s">
        <v>91</v>
      </c>
      <c r="J361" s="52" t="s">
        <v>71</v>
      </c>
      <c r="K361" s="52">
        <v>73.3</v>
      </c>
      <c r="L361" s="52">
        <v>3.3200000000000001E-5</v>
      </c>
      <c r="M361" s="52">
        <v>1</v>
      </c>
      <c r="N361" s="52"/>
      <c r="O361" s="52">
        <v>0</v>
      </c>
      <c r="P361" s="52">
        <v>0</v>
      </c>
      <c r="Q361" s="52">
        <v>21</v>
      </c>
      <c r="R361" s="52"/>
      <c r="S361" s="52">
        <v>0</v>
      </c>
      <c r="T361" s="52">
        <v>0</v>
      </c>
      <c r="U361" s="52">
        <v>310</v>
      </c>
      <c r="V361" s="52">
        <f t="shared" si="12"/>
        <v>147.10140131999998</v>
      </c>
      <c r="W361" s="52">
        <f t="shared" si="13"/>
        <v>147.10140131999998</v>
      </c>
      <c r="X361" s="52">
        <v>0</v>
      </c>
      <c r="Y361" s="52">
        <v>0</v>
      </c>
    </row>
    <row r="362" spans="1:25" x14ac:dyDescent="0.25">
      <c r="A362" s="52">
        <v>2009</v>
      </c>
      <c r="B362" s="52" t="s">
        <v>106</v>
      </c>
      <c r="C362" s="52" t="s">
        <v>115</v>
      </c>
      <c r="D362" s="52">
        <v>20234</v>
      </c>
      <c r="E362" s="52">
        <v>23903</v>
      </c>
      <c r="F362" s="52">
        <v>12</v>
      </c>
      <c r="G362" s="52" t="s">
        <v>102</v>
      </c>
      <c r="H362" s="52">
        <v>5467.5730000000003</v>
      </c>
      <c r="I362" s="52" t="s">
        <v>91</v>
      </c>
      <c r="J362" s="52" t="s">
        <v>71</v>
      </c>
      <c r="K362" s="52">
        <v>73.3</v>
      </c>
      <c r="L362" s="52">
        <v>3.3200000000000001E-5</v>
      </c>
      <c r="M362" s="52">
        <v>1</v>
      </c>
      <c r="N362" s="52"/>
      <c r="O362" s="52">
        <v>0</v>
      </c>
      <c r="P362" s="52">
        <v>0</v>
      </c>
      <c r="Q362" s="52">
        <v>21</v>
      </c>
      <c r="R362" s="52"/>
      <c r="S362" s="52">
        <v>0</v>
      </c>
      <c r="T362" s="52">
        <v>0</v>
      </c>
      <c r="U362" s="52">
        <v>310</v>
      </c>
      <c r="V362" s="52">
        <f t="shared" si="12"/>
        <v>13.305666949880001</v>
      </c>
      <c r="W362" s="52">
        <f t="shared" si="13"/>
        <v>13.305666949880001</v>
      </c>
      <c r="X362" s="52">
        <v>0</v>
      </c>
      <c r="Y362" s="52">
        <v>0</v>
      </c>
    </row>
    <row r="363" spans="1:25" x14ac:dyDescent="0.25">
      <c r="A363" s="52">
        <v>2009</v>
      </c>
      <c r="B363" s="52" t="s">
        <v>106</v>
      </c>
      <c r="C363" s="52" t="s">
        <v>115</v>
      </c>
      <c r="D363" s="52">
        <v>20234</v>
      </c>
      <c r="E363" s="52">
        <v>23907</v>
      </c>
      <c r="F363" s="52">
        <v>12</v>
      </c>
      <c r="G363" s="52" t="s">
        <v>102</v>
      </c>
      <c r="H363" s="52">
        <v>109.89</v>
      </c>
      <c r="I363" s="52" t="s">
        <v>91</v>
      </c>
      <c r="J363" s="52" t="s">
        <v>71</v>
      </c>
      <c r="K363" s="52">
        <v>73.3</v>
      </c>
      <c r="L363" s="52">
        <v>3.3200000000000001E-5</v>
      </c>
      <c r="M363" s="52">
        <v>1</v>
      </c>
      <c r="N363" s="52"/>
      <c r="O363" s="52">
        <v>0</v>
      </c>
      <c r="P363" s="52">
        <v>0</v>
      </c>
      <c r="Q363" s="52">
        <v>21</v>
      </c>
      <c r="R363" s="52"/>
      <c r="S363" s="52">
        <v>0</v>
      </c>
      <c r="T363" s="52">
        <v>0</v>
      </c>
      <c r="U363" s="52">
        <v>310</v>
      </c>
      <c r="V363" s="52">
        <f t="shared" si="12"/>
        <v>0.26742390840000002</v>
      </c>
      <c r="W363" s="52">
        <f t="shared" si="13"/>
        <v>0.26742390840000002</v>
      </c>
      <c r="X363" s="52">
        <v>0</v>
      </c>
      <c r="Y363" s="52">
        <v>0</v>
      </c>
    </row>
    <row r="364" spans="1:25" x14ac:dyDescent="0.25">
      <c r="A364" s="52">
        <v>2009</v>
      </c>
      <c r="B364" s="52" t="s">
        <v>106</v>
      </c>
      <c r="C364" s="52" t="s">
        <v>115</v>
      </c>
      <c r="D364" s="52">
        <v>20234</v>
      </c>
      <c r="E364" s="52">
        <v>23907</v>
      </c>
      <c r="F364" s="52">
        <v>12</v>
      </c>
      <c r="G364" s="52" t="s">
        <v>102</v>
      </c>
      <c r="H364" s="52">
        <v>26.57</v>
      </c>
      <c r="I364" s="52" t="s">
        <v>91</v>
      </c>
      <c r="J364" s="52" t="s">
        <v>71</v>
      </c>
      <c r="K364" s="52">
        <v>73.3</v>
      </c>
      <c r="L364" s="52">
        <v>3.3200000000000001E-5</v>
      </c>
      <c r="M364" s="52">
        <v>1</v>
      </c>
      <c r="N364" s="52"/>
      <c r="O364" s="52">
        <v>0</v>
      </c>
      <c r="P364" s="52">
        <v>0</v>
      </c>
      <c r="Q364" s="52">
        <v>21</v>
      </c>
      <c r="R364" s="52"/>
      <c r="S364" s="52">
        <v>0</v>
      </c>
      <c r="T364" s="52">
        <v>0</v>
      </c>
      <c r="U364" s="52">
        <v>310</v>
      </c>
      <c r="V364" s="52">
        <f t="shared" si="12"/>
        <v>6.4659689199999995E-2</v>
      </c>
      <c r="W364" s="52">
        <f t="shared" si="13"/>
        <v>6.4659689199999995E-2</v>
      </c>
      <c r="X364" s="52">
        <v>0</v>
      </c>
      <c r="Y364" s="52">
        <v>0</v>
      </c>
    </row>
    <row r="365" spans="1:25" x14ac:dyDescent="0.25">
      <c r="A365" s="52">
        <v>2009</v>
      </c>
      <c r="B365" s="52" t="s">
        <v>106</v>
      </c>
      <c r="C365" s="52" t="s">
        <v>115</v>
      </c>
      <c r="D365" s="52">
        <v>20236</v>
      </c>
      <c r="E365" s="52">
        <v>23901</v>
      </c>
      <c r="F365" s="52">
        <v>27</v>
      </c>
      <c r="G365" s="52" t="s">
        <v>89</v>
      </c>
      <c r="H365" s="52">
        <v>1435</v>
      </c>
      <c r="I365" s="52" t="s">
        <v>91</v>
      </c>
      <c r="J365" s="52" t="s">
        <v>71</v>
      </c>
      <c r="K365" s="52">
        <v>73.3</v>
      </c>
      <c r="L365" s="52">
        <v>3.3200000000000001E-5</v>
      </c>
      <c r="M365" s="52">
        <v>1</v>
      </c>
      <c r="N365" s="52"/>
      <c r="O365" s="52">
        <v>0</v>
      </c>
      <c r="P365" s="52">
        <v>0</v>
      </c>
      <c r="Q365" s="52">
        <v>21</v>
      </c>
      <c r="R365" s="52"/>
      <c r="S365" s="52">
        <v>0</v>
      </c>
      <c r="T365" s="52">
        <v>0</v>
      </c>
      <c r="U365" s="52">
        <v>310</v>
      </c>
      <c r="V365" s="52">
        <f t="shared" si="12"/>
        <v>3.4921586000000002</v>
      </c>
      <c r="W365" s="52">
        <f t="shared" si="13"/>
        <v>3.4921586000000002</v>
      </c>
      <c r="X365" s="52">
        <v>0</v>
      </c>
      <c r="Y365" s="52">
        <v>0</v>
      </c>
    </row>
    <row r="366" spans="1:25" x14ac:dyDescent="0.25">
      <c r="A366" s="52">
        <v>2009</v>
      </c>
      <c r="B366" s="52" t="s">
        <v>106</v>
      </c>
      <c r="C366" s="52" t="s">
        <v>115</v>
      </c>
      <c r="D366" s="52">
        <v>20236</v>
      </c>
      <c r="E366" s="52">
        <v>23903</v>
      </c>
      <c r="F366" s="52">
        <v>12</v>
      </c>
      <c r="G366" s="52" t="s">
        <v>102</v>
      </c>
      <c r="H366" s="52">
        <v>190634.2</v>
      </c>
      <c r="I366" s="52" t="s">
        <v>91</v>
      </c>
      <c r="J366" s="52" t="s">
        <v>71</v>
      </c>
      <c r="K366" s="52">
        <v>73.3</v>
      </c>
      <c r="L366" s="52">
        <v>3.3200000000000001E-5</v>
      </c>
      <c r="M366" s="52">
        <v>1</v>
      </c>
      <c r="N366" s="52"/>
      <c r="O366" s="52">
        <v>0</v>
      </c>
      <c r="P366" s="52">
        <v>0</v>
      </c>
      <c r="Q366" s="52">
        <v>21</v>
      </c>
      <c r="R366" s="52"/>
      <c r="S366" s="52">
        <v>0</v>
      </c>
      <c r="T366" s="52">
        <v>0</v>
      </c>
      <c r="U366" s="52">
        <v>310</v>
      </c>
      <c r="V366" s="52">
        <f t="shared" si="12"/>
        <v>463.91976375199999</v>
      </c>
      <c r="W366" s="52">
        <f t="shared" si="13"/>
        <v>463.91976375199999</v>
      </c>
      <c r="X366" s="52">
        <v>0</v>
      </c>
      <c r="Y366" s="52">
        <v>0</v>
      </c>
    </row>
    <row r="367" spans="1:25" x14ac:dyDescent="0.25">
      <c r="A367" s="52">
        <v>2009</v>
      </c>
      <c r="B367" s="52" t="s">
        <v>106</v>
      </c>
      <c r="C367" s="52" t="s">
        <v>115</v>
      </c>
      <c r="D367" s="52">
        <v>20238</v>
      </c>
      <c r="E367" s="52">
        <v>23903</v>
      </c>
      <c r="F367" s="52">
        <v>12</v>
      </c>
      <c r="G367" s="52" t="s">
        <v>102</v>
      </c>
      <c r="H367" s="52">
        <v>212228.3</v>
      </c>
      <c r="I367" s="52" t="s">
        <v>91</v>
      </c>
      <c r="J367" s="52" t="s">
        <v>71</v>
      </c>
      <c r="K367" s="52">
        <v>73.3</v>
      </c>
      <c r="L367" s="52">
        <v>3.3200000000000001E-5</v>
      </c>
      <c r="M367" s="52">
        <v>1</v>
      </c>
      <c r="N367" s="52"/>
      <c r="O367" s="52">
        <v>0</v>
      </c>
      <c r="P367" s="52">
        <v>0</v>
      </c>
      <c r="Q367" s="52">
        <v>21</v>
      </c>
      <c r="R367" s="52"/>
      <c r="S367" s="52">
        <v>0</v>
      </c>
      <c r="T367" s="52">
        <v>0</v>
      </c>
      <c r="U367" s="52">
        <v>310</v>
      </c>
      <c r="V367" s="52">
        <f t="shared" si="12"/>
        <v>516.470301748</v>
      </c>
      <c r="W367" s="52">
        <f t="shared" si="13"/>
        <v>516.470301748</v>
      </c>
      <c r="X367" s="52">
        <v>0</v>
      </c>
      <c r="Y367" s="52">
        <v>0</v>
      </c>
    </row>
    <row r="368" spans="1:25" x14ac:dyDescent="0.25">
      <c r="A368" s="52">
        <v>2009</v>
      </c>
      <c r="B368" s="52" t="s">
        <v>106</v>
      </c>
      <c r="C368" s="52" t="s">
        <v>115</v>
      </c>
      <c r="D368" s="52">
        <v>20293</v>
      </c>
      <c r="E368" s="52">
        <v>23903</v>
      </c>
      <c r="F368" s="52">
        <v>12</v>
      </c>
      <c r="G368" s="52" t="s">
        <v>102</v>
      </c>
      <c r="H368" s="52">
        <v>4068207</v>
      </c>
      <c r="I368" s="52" t="s">
        <v>91</v>
      </c>
      <c r="J368" s="52" t="s">
        <v>71</v>
      </c>
      <c r="K368" s="52">
        <v>73.3</v>
      </c>
      <c r="L368" s="52">
        <v>3.3200000000000001E-5</v>
      </c>
      <c r="M368" s="52">
        <v>1</v>
      </c>
      <c r="N368" s="52"/>
      <c r="O368" s="52">
        <v>0</v>
      </c>
      <c r="P368" s="52">
        <v>0</v>
      </c>
      <c r="Q368" s="52">
        <v>21</v>
      </c>
      <c r="R368" s="52"/>
      <c r="S368" s="52">
        <v>0</v>
      </c>
      <c r="T368" s="52">
        <v>0</v>
      </c>
      <c r="U368" s="52">
        <v>310</v>
      </c>
      <c r="V368" s="52">
        <f t="shared" si="12"/>
        <v>9900.2258269199992</v>
      </c>
      <c r="W368" s="52">
        <f t="shared" si="13"/>
        <v>9900.2258269199992</v>
      </c>
      <c r="X368" s="52">
        <v>0</v>
      </c>
      <c r="Y368" s="52">
        <v>0</v>
      </c>
    </row>
    <row r="369" spans="1:25" x14ac:dyDescent="0.25">
      <c r="A369" s="52">
        <v>2009</v>
      </c>
      <c r="B369" s="52" t="s">
        <v>106</v>
      </c>
      <c r="C369" s="52" t="s">
        <v>115</v>
      </c>
      <c r="D369" s="52">
        <v>20295</v>
      </c>
      <c r="E369" s="52">
        <v>23907</v>
      </c>
      <c r="F369" s="52">
        <v>12</v>
      </c>
      <c r="G369" s="52" t="s">
        <v>102</v>
      </c>
      <c r="H369" s="52">
        <v>21227.66</v>
      </c>
      <c r="I369" s="52" t="s">
        <v>91</v>
      </c>
      <c r="J369" s="52" t="s">
        <v>71</v>
      </c>
      <c r="K369" s="52">
        <v>73.3</v>
      </c>
      <c r="L369" s="52">
        <v>3.3200000000000001E-5</v>
      </c>
      <c r="M369" s="52">
        <v>1</v>
      </c>
      <c r="N369" s="52"/>
      <c r="O369" s="52">
        <v>0</v>
      </c>
      <c r="P369" s="52">
        <v>0</v>
      </c>
      <c r="Q369" s="52">
        <v>21</v>
      </c>
      <c r="R369" s="52"/>
      <c r="S369" s="52">
        <v>0</v>
      </c>
      <c r="T369" s="52">
        <v>0</v>
      </c>
      <c r="U369" s="52">
        <v>310</v>
      </c>
      <c r="V369" s="52">
        <f t="shared" si="12"/>
        <v>51.658784269599998</v>
      </c>
      <c r="W369" s="52">
        <f t="shared" si="13"/>
        <v>51.658784269599998</v>
      </c>
      <c r="X369" s="52">
        <v>0</v>
      </c>
      <c r="Y369" s="52">
        <v>0</v>
      </c>
    </row>
    <row r="370" spans="1:25" x14ac:dyDescent="0.25">
      <c r="A370" s="52">
        <v>2009</v>
      </c>
      <c r="B370" s="52" t="s">
        <v>106</v>
      </c>
      <c r="C370" s="52" t="s">
        <v>115</v>
      </c>
      <c r="D370" s="52">
        <v>20295</v>
      </c>
      <c r="E370" s="52">
        <v>23907</v>
      </c>
      <c r="F370" s="52">
        <v>12</v>
      </c>
      <c r="G370" s="52" t="s">
        <v>102</v>
      </c>
      <c r="H370" s="52">
        <v>93234.66</v>
      </c>
      <c r="I370" s="52" t="s">
        <v>91</v>
      </c>
      <c r="J370" s="52" t="s">
        <v>71</v>
      </c>
      <c r="K370" s="52">
        <v>73.3</v>
      </c>
      <c r="L370" s="52">
        <v>3.3200000000000001E-5</v>
      </c>
      <c r="M370" s="52">
        <v>1</v>
      </c>
      <c r="N370" s="52"/>
      <c r="O370" s="52">
        <v>0</v>
      </c>
      <c r="P370" s="52">
        <v>0</v>
      </c>
      <c r="Q370" s="52">
        <v>21</v>
      </c>
      <c r="R370" s="52"/>
      <c r="S370" s="52">
        <v>0</v>
      </c>
      <c r="T370" s="52">
        <v>0</v>
      </c>
      <c r="U370" s="52">
        <v>310</v>
      </c>
      <c r="V370" s="52">
        <f t="shared" si="12"/>
        <v>226.89213918959999</v>
      </c>
      <c r="W370" s="52">
        <f t="shared" si="13"/>
        <v>226.89213918959999</v>
      </c>
      <c r="X370" s="52">
        <v>0</v>
      </c>
      <c r="Y370" s="52">
        <v>0</v>
      </c>
    </row>
    <row r="371" spans="1:25" x14ac:dyDescent="0.25">
      <c r="A371" s="52">
        <v>2009</v>
      </c>
      <c r="B371" s="52" t="s">
        <v>106</v>
      </c>
      <c r="C371" s="52" t="s">
        <v>115</v>
      </c>
      <c r="D371" s="52">
        <v>20297</v>
      </c>
      <c r="E371" s="52">
        <v>23903</v>
      </c>
      <c r="F371" s="52">
        <v>12</v>
      </c>
      <c r="G371" s="52" t="s">
        <v>102</v>
      </c>
      <c r="H371" s="52">
        <v>19300000</v>
      </c>
      <c r="I371" s="52" t="s">
        <v>91</v>
      </c>
      <c r="J371" s="52" t="s">
        <v>71</v>
      </c>
      <c r="K371" s="52">
        <v>73.3</v>
      </c>
      <c r="L371" s="52">
        <v>3.3200000000000001E-5</v>
      </c>
      <c r="M371" s="52">
        <v>1</v>
      </c>
      <c r="N371" s="52"/>
      <c r="O371" s="52">
        <v>0</v>
      </c>
      <c r="P371" s="52">
        <v>0</v>
      </c>
      <c r="Q371" s="52">
        <v>21</v>
      </c>
      <c r="R371" s="52"/>
      <c r="S371" s="52">
        <v>0</v>
      </c>
      <c r="T371" s="52">
        <v>0</v>
      </c>
      <c r="U371" s="52">
        <v>310</v>
      </c>
      <c r="V371" s="52">
        <f t="shared" si="12"/>
        <v>46967.707999999999</v>
      </c>
      <c r="W371" s="52">
        <f t="shared" si="13"/>
        <v>46967.707999999999</v>
      </c>
      <c r="X371" s="52">
        <v>0</v>
      </c>
      <c r="Y371" s="52">
        <v>0</v>
      </c>
    </row>
    <row r="372" spans="1:25" x14ac:dyDescent="0.25">
      <c r="A372" s="52">
        <v>2009</v>
      </c>
      <c r="B372" s="52" t="s">
        <v>106</v>
      </c>
      <c r="C372" s="52" t="s">
        <v>115</v>
      </c>
      <c r="D372" s="52">
        <v>20297</v>
      </c>
      <c r="E372" s="52">
        <v>23903</v>
      </c>
      <c r="F372" s="52">
        <v>12</v>
      </c>
      <c r="G372" s="52" t="s">
        <v>102</v>
      </c>
      <c r="H372" s="52">
        <v>3766074</v>
      </c>
      <c r="I372" s="52" t="s">
        <v>91</v>
      </c>
      <c r="J372" s="52" t="s">
        <v>71</v>
      </c>
      <c r="K372" s="52">
        <v>73.3</v>
      </c>
      <c r="L372" s="52">
        <v>3.3200000000000001E-5</v>
      </c>
      <c r="M372" s="52">
        <v>1</v>
      </c>
      <c r="N372" s="52"/>
      <c r="O372" s="52">
        <v>0</v>
      </c>
      <c r="P372" s="52">
        <v>0</v>
      </c>
      <c r="Q372" s="52">
        <v>21</v>
      </c>
      <c r="R372" s="52"/>
      <c r="S372" s="52">
        <v>0</v>
      </c>
      <c r="T372" s="52">
        <v>0</v>
      </c>
      <c r="U372" s="52">
        <v>310</v>
      </c>
      <c r="V372" s="52">
        <f t="shared" si="12"/>
        <v>9164.9670434399995</v>
      </c>
      <c r="W372" s="52">
        <f t="shared" si="13"/>
        <v>9164.9670434399995</v>
      </c>
      <c r="X372" s="52">
        <v>0</v>
      </c>
      <c r="Y372" s="52">
        <v>0</v>
      </c>
    </row>
    <row r="373" spans="1:25" x14ac:dyDescent="0.25">
      <c r="A373" s="52">
        <v>2009</v>
      </c>
      <c r="B373" s="52" t="s">
        <v>106</v>
      </c>
      <c r="C373" s="52" t="s">
        <v>115</v>
      </c>
      <c r="D373" s="52">
        <v>20297</v>
      </c>
      <c r="E373" s="52">
        <v>23903</v>
      </c>
      <c r="F373" s="52">
        <v>12</v>
      </c>
      <c r="G373" s="52" t="s">
        <v>102</v>
      </c>
      <c r="H373" s="52">
        <v>5613879</v>
      </c>
      <c r="I373" s="52" t="s">
        <v>91</v>
      </c>
      <c r="J373" s="52" t="s">
        <v>71</v>
      </c>
      <c r="K373" s="52">
        <v>73.3</v>
      </c>
      <c r="L373" s="52">
        <v>3.3200000000000001E-5</v>
      </c>
      <c r="M373" s="52">
        <v>1</v>
      </c>
      <c r="N373" s="52"/>
      <c r="O373" s="52">
        <v>0</v>
      </c>
      <c r="P373" s="52">
        <v>0</v>
      </c>
      <c r="Q373" s="52">
        <v>21</v>
      </c>
      <c r="R373" s="52"/>
      <c r="S373" s="52">
        <v>0</v>
      </c>
      <c r="T373" s="52">
        <v>0</v>
      </c>
      <c r="U373" s="52">
        <v>310</v>
      </c>
      <c r="V373" s="52">
        <f t="shared" si="12"/>
        <v>13661.71137924</v>
      </c>
      <c r="W373" s="52">
        <f t="shared" si="13"/>
        <v>13661.71137924</v>
      </c>
      <c r="X373" s="52">
        <v>0</v>
      </c>
      <c r="Y373" s="52">
        <v>0</v>
      </c>
    </row>
    <row r="374" spans="1:25" x14ac:dyDescent="0.25">
      <c r="A374" s="52">
        <v>2009</v>
      </c>
      <c r="B374" s="52" t="s">
        <v>106</v>
      </c>
      <c r="C374" s="52" t="s">
        <v>115</v>
      </c>
      <c r="D374" s="52">
        <v>20297</v>
      </c>
      <c r="E374" s="52">
        <v>23903</v>
      </c>
      <c r="F374" s="52">
        <v>12</v>
      </c>
      <c r="G374" s="52" t="s">
        <v>102</v>
      </c>
      <c r="H374" s="52">
        <v>1336.7149999999999</v>
      </c>
      <c r="I374" s="52" t="s">
        <v>91</v>
      </c>
      <c r="J374" s="52" t="s">
        <v>71</v>
      </c>
      <c r="K374" s="52">
        <v>73.3</v>
      </c>
      <c r="L374" s="52">
        <v>3.3200000000000001E-5</v>
      </c>
      <c r="M374" s="52">
        <v>1</v>
      </c>
      <c r="N374" s="52"/>
      <c r="O374" s="52">
        <v>0</v>
      </c>
      <c r="P374" s="52">
        <v>0</v>
      </c>
      <c r="Q374" s="52">
        <v>21</v>
      </c>
      <c r="R374" s="52"/>
      <c r="S374" s="52">
        <v>0</v>
      </c>
      <c r="T374" s="52">
        <v>0</v>
      </c>
      <c r="U374" s="52">
        <v>310</v>
      </c>
      <c r="V374" s="52">
        <f t="shared" si="12"/>
        <v>3.2529761553999998</v>
      </c>
      <c r="W374" s="52">
        <f t="shared" si="13"/>
        <v>3.2529761553999998</v>
      </c>
      <c r="X374" s="52">
        <v>0</v>
      </c>
      <c r="Y374" s="52">
        <v>0</v>
      </c>
    </row>
    <row r="375" spans="1:25" x14ac:dyDescent="0.25">
      <c r="A375" s="52">
        <v>2009</v>
      </c>
      <c r="B375" s="52" t="s">
        <v>106</v>
      </c>
      <c r="C375" s="52" t="s">
        <v>115</v>
      </c>
      <c r="D375" s="52">
        <v>20299</v>
      </c>
      <c r="E375" s="52">
        <v>23903</v>
      </c>
      <c r="F375" s="52">
        <v>12</v>
      </c>
      <c r="G375" s="52" t="s">
        <v>102</v>
      </c>
      <c r="H375" s="52">
        <v>8872.6880000000001</v>
      </c>
      <c r="I375" s="52" t="s">
        <v>91</v>
      </c>
      <c r="J375" s="52" t="s">
        <v>71</v>
      </c>
      <c r="K375" s="52">
        <v>73.3</v>
      </c>
      <c r="L375" s="52">
        <v>3.3200000000000001E-5</v>
      </c>
      <c r="M375" s="52">
        <v>1</v>
      </c>
      <c r="N375" s="52"/>
      <c r="O375" s="52">
        <v>0</v>
      </c>
      <c r="P375" s="52">
        <v>0</v>
      </c>
      <c r="Q375" s="52">
        <v>21</v>
      </c>
      <c r="R375" s="52"/>
      <c r="S375" s="52">
        <v>0</v>
      </c>
      <c r="T375" s="52">
        <v>0</v>
      </c>
      <c r="U375" s="52">
        <v>310</v>
      </c>
      <c r="V375" s="52">
        <f t="shared" si="12"/>
        <v>21.59221860928</v>
      </c>
      <c r="W375" s="52">
        <f t="shared" si="13"/>
        <v>21.59221860928</v>
      </c>
      <c r="X375" s="52">
        <v>0</v>
      </c>
      <c r="Y375" s="52">
        <v>0</v>
      </c>
    </row>
    <row r="376" spans="1:25" x14ac:dyDescent="0.25">
      <c r="A376" s="52">
        <v>2009</v>
      </c>
      <c r="B376" s="52" t="s">
        <v>106</v>
      </c>
      <c r="C376" s="52" t="s">
        <v>115</v>
      </c>
      <c r="D376" s="52">
        <v>21002</v>
      </c>
      <c r="E376" s="52">
        <v>23903</v>
      </c>
      <c r="F376" s="52">
        <v>12</v>
      </c>
      <c r="G376" s="52" t="s">
        <v>102</v>
      </c>
      <c r="H376" s="52">
        <v>1196451</v>
      </c>
      <c r="I376" s="52" t="s">
        <v>91</v>
      </c>
      <c r="J376" s="52" t="s">
        <v>71</v>
      </c>
      <c r="K376" s="52">
        <v>73.3</v>
      </c>
      <c r="L376" s="52">
        <v>3.3200000000000001E-5</v>
      </c>
      <c r="M376" s="52">
        <v>1</v>
      </c>
      <c r="N376" s="52"/>
      <c r="O376" s="52">
        <v>0</v>
      </c>
      <c r="P376" s="52">
        <v>0</v>
      </c>
      <c r="Q376" s="52">
        <v>21</v>
      </c>
      <c r="R376" s="52"/>
      <c r="S376" s="52">
        <v>0</v>
      </c>
      <c r="T376" s="52">
        <v>0</v>
      </c>
      <c r="U376" s="52">
        <v>310</v>
      </c>
      <c r="V376" s="52">
        <f t="shared" si="12"/>
        <v>2911.63529556</v>
      </c>
      <c r="W376" s="52">
        <f t="shared" si="13"/>
        <v>2911.63529556</v>
      </c>
      <c r="X376" s="52">
        <v>0</v>
      </c>
      <c r="Y376" s="52">
        <v>0</v>
      </c>
    </row>
    <row r="377" spans="1:25" x14ac:dyDescent="0.25">
      <c r="A377" s="52">
        <v>2009</v>
      </c>
      <c r="B377" s="52" t="s">
        <v>106</v>
      </c>
      <c r="C377" s="52" t="s">
        <v>115</v>
      </c>
      <c r="D377" s="52">
        <v>21009</v>
      </c>
      <c r="E377" s="52">
        <v>23214</v>
      </c>
      <c r="F377" s="52">
        <v>27</v>
      </c>
      <c r="G377" s="52" t="s">
        <v>89</v>
      </c>
      <c r="H377" s="52">
        <v>373.81700000000001</v>
      </c>
      <c r="I377" s="52" t="s">
        <v>91</v>
      </c>
      <c r="J377" s="52" t="s">
        <v>71</v>
      </c>
      <c r="K377" s="52">
        <v>73.3</v>
      </c>
      <c r="L377" s="52">
        <v>3.3200000000000001E-5</v>
      </c>
      <c r="M377" s="52">
        <v>1</v>
      </c>
      <c r="N377" s="52"/>
      <c r="O377" s="52">
        <v>0</v>
      </c>
      <c r="P377" s="52">
        <v>0</v>
      </c>
      <c r="Q377" s="52">
        <v>21</v>
      </c>
      <c r="R377" s="52"/>
      <c r="S377" s="52">
        <v>0</v>
      </c>
      <c r="T377" s="52">
        <v>0</v>
      </c>
      <c r="U377" s="52">
        <v>310</v>
      </c>
      <c r="V377" s="52">
        <f t="shared" si="12"/>
        <v>0.90970609852000006</v>
      </c>
      <c r="W377" s="52">
        <f t="shared" si="13"/>
        <v>0.90970609852000006</v>
      </c>
      <c r="X377" s="52">
        <v>0</v>
      </c>
      <c r="Y377" s="52">
        <v>0</v>
      </c>
    </row>
    <row r="378" spans="1:25" x14ac:dyDescent="0.25">
      <c r="A378" s="52">
        <v>2009</v>
      </c>
      <c r="B378" s="52" t="s">
        <v>106</v>
      </c>
      <c r="C378" s="52" t="s">
        <v>115</v>
      </c>
      <c r="D378" s="52">
        <v>22111</v>
      </c>
      <c r="E378" s="52">
        <v>23907</v>
      </c>
      <c r="F378" s="52">
        <v>12</v>
      </c>
      <c r="G378" s="52" t="s">
        <v>102</v>
      </c>
      <c r="H378" s="52">
        <v>179590</v>
      </c>
      <c r="I378" s="52" t="s">
        <v>91</v>
      </c>
      <c r="J378" s="52" t="s">
        <v>71</v>
      </c>
      <c r="K378" s="52">
        <v>73.3</v>
      </c>
      <c r="L378" s="52">
        <v>3.3200000000000001E-5</v>
      </c>
      <c r="M378" s="52">
        <v>1</v>
      </c>
      <c r="N378" s="52"/>
      <c r="O378" s="52">
        <v>0</v>
      </c>
      <c r="P378" s="52">
        <v>0</v>
      </c>
      <c r="Q378" s="52">
        <v>21</v>
      </c>
      <c r="R378" s="52"/>
      <c r="S378" s="52">
        <v>0</v>
      </c>
      <c r="T378" s="52">
        <v>0</v>
      </c>
      <c r="U378" s="52">
        <v>310</v>
      </c>
      <c r="V378" s="52">
        <f t="shared" si="12"/>
        <v>437.0430404</v>
      </c>
      <c r="W378" s="52">
        <f t="shared" si="13"/>
        <v>437.0430404</v>
      </c>
      <c r="X378" s="52">
        <v>0</v>
      </c>
      <c r="Y378" s="52">
        <v>0</v>
      </c>
    </row>
    <row r="379" spans="1:25" x14ac:dyDescent="0.25">
      <c r="A379" s="52">
        <v>2009</v>
      </c>
      <c r="B379" s="52" t="s">
        <v>106</v>
      </c>
      <c r="C379" s="52" t="s">
        <v>115</v>
      </c>
      <c r="D379" s="52">
        <v>22112</v>
      </c>
      <c r="E379" s="52">
        <v>23903</v>
      </c>
      <c r="F379" s="52">
        <v>12</v>
      </c>
      <c r="G379" s="52" t="s">
        <v>102</v>
      </c>
      <c r="H379" s="52">
        <v>7066.98</v>
      </c>
      <c r="I379" s="52" t="s">
        <v>91</v>
      </c>
      <c r="J379" s="52" t="s">
        <v>71</v>
      </c>
      <c r="K379" s="52">
        <v>73.3</v>
      </c>
      <c r="L379" s="52">
        <v>3.3200000000000001E-5</v>
      </c>
      <c r="M379" s="52">
        <v>1</v>
      </c>
      <c r="N379" s="52"/>
      <c r="O379" s="52">
        <v>0</v>
      </c>
      <c r="P379" s="52">
        <v>0</v>
      </c>
      <c r="Q379" s="52">
        <v>21</v>
      </c>
      <c r="R379" s="52"/>
      <c r="S379" s="52">
        <v>0</v>
      </c>
      <c r="T379" s="52">
        <v>0</v>
      </c>
      <c r="U379" s="52">
        <v>310</v>
      </c>
      <c r="V379" s="52">
        <f t="shared" si="12"/>
        <v>17.197919848799998</v>
      </c>
      <c r="W379" s="52">
        <f t="shared" si="13"/>
        <v>17.197919848799998</v>
      </c>
      <c r="X379" s="52">
        <v>0</v>
      </c>
      <c r="Y379" s="52">
        <v>0</v>
      </c>
    </row>
    <row r="380" spans="1:25" x14ac:dyDescent="0.25">
      <c r="A380" s="52">
        <v>2009</v>
      </c>
      <c r="B380" s="52" t="s">
        <v>106</v>
      </c>
      <c r="C380" s="52" t="s">
        <v>115</v>
      </c>
      <c r="D380" s="52">
        <v>22112</v>
      </c>
      <c r="E380" s="52">
        <v>23907</v>
      </c>
      <c r="F380" s="52">
        <v>12</v>
      </c>
      <c r="G380" s="52" t="s">
        <v>102</v>
      </c>
      <c r="H380" s="52">
        <v>3450064</v>
      </c>
      <c r="I380" s="52" t="s">
        <v>91</v>
      </c>
      <c r="J380" s="52" t="s">
        <v>71</v>
      </c>
      <c r="K380" s="52">
        <v>73.3</v>
      </c>
      <c r="L380" s="52">
        <v>3.3200000000000001E-5</v>
      </c>
      <c r="M380" s="52">
        <v>1</v>
      </c>
      <c r="N380" s="52"/>
      <c r="O380" s="52">
        <v>0</v>
      </c>
      <c r="P380" s="52">
        <v>0</v>
      </c>
      <c r="Q380" s="52">
        <v>21</v>
      </c>
      <c r="R380" s="52"/>
      <c r="S380" s="52">
        <v>0</v>
      </c>
      <c r="T380" s="52">
        <v>0</v>
      </c>
      <c r="U380" s="52">
        <v>310</v>
      </c>
      <c r="V380" s="52">
        <f t="shared" si="12"/>
        <v>8395.9377478400002</v>
      </c>
      <c r="W380" s="52">
        <f t="shared" si="13"/>
        <v>8395.9377478400002</v>
      </c>
      <c r="X380" s="52">
        <v>0</v>
      </c>
      <c r="Y380" s="52">
        <v>0</v>
      </c>
    </row>
    <row r="381" spans="1:25" x14ac:dyDescent="0.25">
      <c r="A381" s="52">
        <v>2009</v>
      </c>
      <c r="B381" s="52" t="s">
        <v>106</v>
      </c>
      <c r="C381" s="52" t="s">
        <v>115</v>
      </c>
      <c r="D381" s="52">
        <v>22191</v>
      </c>
      <c r="E381" s="52">
        <v>23903</v>
      </c>
      <c r="F381" s="52">
        <v>12</v>
      </c>
      <c r="G381" s="52" t="s">
        <v>102</v>
      </c>
      <c r="H381" s="52">
        <v>241226</v>
      </c>
      <c r="I381" s="52" t="s">
        <v>91</v>
      </c>
      <c r="J381" s="52" t="s">
        <v>71</v>
      </c>
      <c r="K381" s="52">
        <v>73.3</v>
      </c>
      <c r="L381" s="52">
        <v>3.3200000000000001E-5</v>
      </c>
      <c r="M381" s="52">
        <v>1</v>
      </c>
      <c r="N381" s="52"/>
      <c r="O381" s="52">
        <v>0</v>
      </c>
      <c r="P381" s="52">
        <v>0</v>
      </c>
      <c r="Q381" s="52">
        <v>21</v>
      </c>
      <c r="R381" s="52"/>
      <c r="S381" s="52">
        <v>0</v>
      </c>
      <c r="T381" s="52">
        <v>0</v>
      </c>
      <c r="U381" s="52">
        <v>310</v>
      </c>
      <c r="V381" s="52">
        <f t="shared" si="12"/>
        <v>587.03794456000003</v>
      </c>
      <c r="W381" s="52">
        <f t="shared" si="13"/>
        <v>587.03794456000003</v>
      </c>
      <c r="X381" s="52">
        <v>0</v>
      </c>
      <c r="Y381" s="52">
        <v>0</v>
      </c>
    </row>
    <row r="382" spans="1:25" x14ac:dyDescent="0.25">
      <c r="A382" s="52">
        <v>2009</v>
      </c>
      <c r="B382" s="52" t="s">
        <v>106</v>
      </c>
      <c r="C382" s="52" t="s">
        <v>115</v>
      </c>
      <c r="D382" s="52">
        <v>22191</v>
      </c>
      <c r="E382" s="52">
        <v>23903</v>
      </c>
      <c r="F382" s="52">
        <v>12</v>
      </c>
      <c r="G382" s="52" t="s">
        <v>102</v>
      </c>
      <c r="H382" s="52">
        <v>514210</v>
      </c>
      <c r="I382" s="52" t="s">
        <v>91</v>
      </c>
      <c r="J382" s="52" t="s">
        <v>71</v>
      </c>
      <c r="K382" s="52">
        <v>73.3</v>
      </c>
      <c r="L382" s="52">
        <v>3.3200000000000001E-5</v>
      </c>
      <c r="M382" s="52">
        <v>1</v>
      </c>
      <c r="N382" s="52"/>
      <c r="O382" s="52">
        <v>0</v>
      </c>
      <c r="P382" s="52">
        <v>0</v>
      </c>
      <c r="Q382" s="52">
        <v>21</v>
      </c>
      <c r="R382" s="52"/>
      <c r="S382" s="52">
        <v>0</v>
      </c>
      <c r="T382" s="52">
        <v>0</v>
      </c>
      <c r="U382" s="52">
        <v>310</v>
      </c>
      <c r="V382" s="52">
        <f t="shared" si="12"/>
        <v>1251.3608876000001</v>
      </c>
      <c r="W382" s="52">
        <f t="shared" si="13"/>
        <v>1251.3608876000001</v>
      </c>
      <c r="X382" s="52">
        <v>0</v>
      </c>
      <c r="Y382" s="52">
        <v>0</v>
      </c>
    </row>
    <row r="383" spans="1:25" x14ac:dyDescent="0.25">
      <c r="A383" s="52">
        <v>2009</v>
      </c>
      <c r="B383" s="52" t="s">
        <v>106</v>
      </c>
      <c r="C383" s="52" t="s">
        <v>115</v>
      </c>
      <c r="D383" s="52">
        <v>22191</v>
      </c>
      <c r="E383" s="52">
        <v>23907</v>
      </c>
      <c r="F383" s="52">
        <v>12</v>
      </c>
      <c r="G383" s="52" t="s">
        <v>102</v>
      </c>
      <c r="H383" s="52">
        <v>60000</v>
      </c>
      <c r="I383" s="52" t="s">
        <v>91</v>
      </c>
      <c r="J383" s="52" t="s">
        <v>71</v>
      </c>
      <c r="K383" s="52">
        <v>73.3</v>
      </c>
      <c r="L383" s="52">
        <v>3.3200000000000001E-5</v>
      </c>
      <c r="M383" s="52">
        <v>1</v>
      </c>
      <c r="N383" s="52"/>
      <c r="O383" s="52">
        <v>0</v>
      </c>
      <c r="P383" s="52">
        <v>0</v>
      </c>
      <c r="Q383" s="52">
        <v>21</v>
      </c>
      <c r="R383" s="52"/>
      <c r="S383" s="52">
        <v>0</v>
      </c>
      <c r="T383" s="52">
        <v>0</v>
      </c>
      <c r="U383" s="52">
        <v>310</v>
      </c>
      <c r="V383" s="52">
        <f t="shared" si="12"/>
        <v>146.0136</v>
      </c>
      <c r="W383" s="52">
        <f t="shared" si="13"/>
        <v>146.0136</v>
      </c>
      <c r="X383" s="52">
        <v>0</v>
      </c>
      <c r="Y383" s="52">
        <v>0</v>
      </c>
    </row>
    <row r="384" spans="1:25" x14ac:dyDescent="0.25">
      <c r="A384" s="52">
        <v>2009</v>
      </c>
      <c r="B384" s="52" t="s">
        <v>106</v>
      </c>
      <c r="C384" s="52" t="s">
        <v>115</v>
      </c>
      <c r="D384" s="52">
        <v>22191</v>
      </c>
      <c r="E384" s="52">
        <v>23907</v>
      </c>
      <c r="F384" s="52">
        <v>12</v>
      </c>
      <c r="G384" s="52" t="s">
        <v>102</v>
      </c>
      <c r="H384" s="52">
        <v>27736.47</v>
      </c>
      <c r="I384" s="52" t="s">
        <v>91</v>
      </c>
      <c r="J384" s="52" t="s">
        <v>71</v>
      </c>
      <c r="K384" s="52">
        <v>73.3</v>
      </c>
      <c r="L384" s="52">
        <v>3.3200000000000001E-5</v>
      </c>
      <c r="M384" s="52">
        <v>1</v>
      </c>
      <c r="N384" s="52"/>
      <c r="O384" s="52">
        <v>0</v>
      </c>
      <c r="P384" s="52">
        <v>0</v>
      </c>
      <c r="Q384" s="52">
        <v>21</v>
      </c>
      <c r="R384" s="52"/>
      <c r="S384" s="52">
        <v>0</v>
      </c>
      <c r="T384" s="52">
        <v>0</v>
      </c>
      <c r="U384" s="52">
        <v>310</v>
      </c>
      <c r="V384" s="52">
        <f t="shared" si="12"/>
        <v>67.498363933199997</v>
      </c>
      <c r="W384" s="52">
        <f t="shared" si="13"/>
        <v>67.498363933199997</v>
      </c>
      <c r="X384" s="52">
        <v>0</v>
      </c>
      <c r="Y384" s="52">
        <v>0</v>
      </c>
    </row>
    <row r="385" spans="1:25" x14ac:dyDescent="0.25">
      <c r="A385" s="52">
        <v>2009</v>
      </c>
      <c r="B385" s="52" t="s">
        <v>106</v>
      </c>
      <c r="C385" s="52" t="s">
        <v>115</v>
      </c>
      <c r="D385" s="52">
        <v>22192</v>
      </c>
      <c r="E385" s="52">
        <v>23907</v>
      </c>
      <c r="F385" s="52">
        <v>12</v>
      </c>
      <c r="G385" s="52" t="s">
        <v>102</v>
      </c>
      <c r="H385" s="52">
        <v>31087.15</v>
      </c>
      <c r="I385" s="52" t="s">
        <v>91</v>
      </c>
      <c r="J385" s="52" t="s">
        <v>71</v>
      </c>
      <c r="K385" s="52">
        <v>73.3</v>
      </c>
      <c r="L385" s="52">
        <v>3.3200000000000001E-5</v>
      </c>
      <c r="M385" s="52">
        <v>1</v>
      </c>
      <c r="N385" s="52"/>
      <c r="O385" s="52">
        <v>0</v>
      </c>
      <c r="P385" s="52">
        <v>0</v>
      </c>
      <c r="Q385" s="52">
        <v>21</v>
      </c>
      <c r="R385" s="52"/>
      <c r="S385" s="52">
        <v>0</v>
      </c>
      <c r="T385" s="52">
        <v>0</v>
      </c>
      <c r="U385" s="52">
        <v>310</v>
      </c>
      <c r="V385" s="52">
        <f t="shared" si="12"/>
        <v>75.652444754000001</v>
      </c>
      <c r="W385" s="52">
        <f t="shared" si="13"/>
        <v>75.652444754000001</v>
      </c>
      <c r="X385" s="52">
        <v>0</v>
      </c>
      <c r="Y385" s="52">
        <v>0</v>
      </c>
    </row>
    <row r="386" spans="1:25" x14ac:dyDescent="0.25">
      <c r="A386" s="52">
        <v>2009</v>
      </c>
      <c r="B386" s="52" t="s">
        <v>106</v>
      </c>
      <c r="C386" s="52" t="s">
        <v>115</v>
      </c>
      <c r="D386" s="52">
        <v>22199</v>
      </c>
      <c r="E386" s="52">
        <v>23903</v>
      </c>
      <c r="F386" s="52">
        <v>12</v>
      </c>
      <c r="G386" s="52" t="s">
        <v>102</v>
      </c>
      <c r="H386" s="52">
        <v>54041</v>
      </c>
      <c r="I386" s="52" t="s">
        <v>91</v>
      </c>
      <c r="J386" s="52" t="s">
        <v>71</v>
      </c>
      <c r="K386" s="52">
        <v>73.3</v>
      </c>
      <c r="L386" s="52">
        <v>3.3200000000000001E-5</v>
      </c>
      <c r="M386" s="52">
        <v>1</v>
      </c>
      <c r="N386" s="52"/>
      <c r="O386" s="52">
        <v>0</v>
      </c>
      <c r="P386" s="52">
        <v>0</v>
      </c>
      <c r="Q386" s="52">
        <v>21</v>
      </c>
      <c r="R386" s="52"/>
      <c r="S386" s="52">
        <v>0</v>
      </c>
      <c r="T386" s="52">
        <v>0</v>
      </c>
      <c r="U386" s="52">
        <v>310</v>
      </c>
      <c r="V386" s="52">
        <f t="shared" si="12"/>
        <v>131.51201595999999</v>
      </c>
      <c r="W386" s="52">
        <f t="shared" si="13"/>
        <v>131.51201595999999</v>
      </c>
      <c r="X386" s="52">
        <v>0</v>
      </c>
      <c r="Y386" s="52">
        <v>0</v>
      </c>
    </row>
    <row r="387" spans="1:25" x14ac:dyDescent="0.25">
      <c r="A387" s="52">
        <v>2009</v>
      </c>
      <c r="B387" s="52" t="s">
        <v>106</v>
      </c>
      <c r="C387" s="52" t="s">
        <v>115</v>
      </c>
      <c r="D387" s="52">
        <v>22199</v>
      </c>
      <c r="E387" s="52">
        <v>23904</v>
      </c>
      <c r="F387" s="52">
        <v>12</v>
      </c>
      <c r="G387" s="52" t="s">
        <v>102</v>
      </c>
      <c r="H387" s="52">
        <v>1414.0150000000001</v>
      </c>
      <c r="I387" s="52" t="s">
        <v>91</v>
      </c>
      <c r="J387" s="52" t="s">
        <v>71</v>
      </c>
      <c r="K387" s="52">
        <v>73.3</v>
      </c>
      <c r="L387" s="52">
        <v>3.3200000000000001E-5</v>
      </c>
      <c r="M387" s="52">
        <v>1</v>
      </c>
      <c r="N387" s="52"/>
      <c r="O387" s="52">
        <v>0</v>
      </c>
      <c r="P387" s="52">
        <v>0</v>
      </c>
      <c r="Q387" s="52">
        <v>21</v>
      </c>
      <c r="R387" s="52"/>
      <c r="S387" s="52">
        <v>0</v>
      </c>
      <c r="T387" s="52">
        <v>0</v>
      </c>
      <c r="U387" s="52">
        <v>310</v>
      </c>
      <c r="V387" s="52">
        <f t="shared" ref="V387:V450" si="14">IF(F387=9,((H387*K387*L387*M387)+(H387*O387*P387*Q387)+(H387*S387*T387*U387))/1000, (H387*K387*L387*M387)+(H387*O387*P387*Q387)+(H387*S387*T387*U387))</f>
        <v>3.4410903434000004</v>
      </c>
      <c r="W387" s="52">
        <f t="shared" ref="W387:W424" si="15">(V387-((O387*H387*P387*Q387)+(S387*H387*T387*U387))/M387)</f>
        <v>3.4410903434000004</v>
      </c>
      <c r="X387" s="52">
        <v>0</v>
      </c>
      <c r="Y387" s="52">
        <v>0</v>
      </c>
    </row>
    <row r="388" spans="1:25" x14ac:dyDescent="0.25">
      <c r="A388" s="52">
        <v>2009</v>
      </c>
      <c r="B388" s="52" t="s">
        <v>106</v>
      </c>
      <c r="C388" s="52" t="s">
        <v>115</v>
      </c>
      <c r="D388" s="52">
        <v>22199</v>
      </c>
      <c r="E388" s="52">
        <v>23904</v>
      </c>
      <c r="F388" s="52">
        <v>12</v>
      </c>
      <c r="G388" s="52" t="s">
        <v>102</v>
      </c>
      <c r="H388" s="52">
        <v>6305.0479999999998</v>
      </c>
      <c r="I388" s="52" t="s">
        <v>91</v>
      </c>
      <c r="J388" s="52" t="s">
        <v>71</v>
      </c>
      <c r="K388" s="52">
        <v>73.3</v>
      </c>
      <c r="L388" s="52">
        <v>3.3200000000000001E-5</v>
      </c>
      <c r="M388" s="52">
        <v>1</v>
      </c>
      <c r="N388" s="52"/>
      <c r="O388" s="52">
        <v>0</v>
      </c>
      <c r="P388" s="52">
        <v>0</v>
      </c>
      <c r="Q388" s="52">
        <v>21</v>
      </c>
      <c r="R388" s="52"/>
      <c r="S388" s="52">
        <v>0</v>
      </c>
      <c r="T388" s="52">
        <v>0</v>
      </c>
      <c r="U388" s="52">
        <v>310</v>
      </c>
      <c r="V388" s="52">
        <f t="shared" si="14"/>
        <v>15.343712610879999</v>
      </c>
      <c r="W388" s="52">
        <f t="shared" si="15"/>
        <v>15.343712610879999</v>
      </c>
      <c r="X388" s="52">
        <v>0</v>
      </c>
      <c r="Y388" s="52">
        <v>0</v>
      </c>
    </row>
    <row r="389" spans="1:25" x14ac:dyDescent="0.25">
      <c r="A389" s="52">
        <v>2009</v>
      </c>
      <c r="B389" s="52" t="s">
        <v>106</v>
      </c>
      <c r="C389" s="52" t="s">
        <v>115</v>
      </c>
      <c r="D389" s="52">
        <v>22203</v>
      </c>
      <c r="E389" s="52">
        <v>23904</v>
      </c>
      <c r="F389" s="52">
        <v>12</v>
      </c>
      <c r="G389" s="52" t="s">
        <v>102</v>
      </c>
      <c r="H389" s="52">
        <v>268811.90000000002</v>
      </c>
      <c r="I389" s="52" t="s">
        <v>91</v>
      </c>
      <c r="J389" s="52" t="s">
        <v>71</v>
      </c>
      <c r="K389" s="52">
        <v>73.3</v>
      </c>
      <c r="L389" s="52">
        <v>3.3200000000000001E-5</v>
      </c>
      <c r="M389" s="52">
        <v>1</v>
      </c>
      <c r="N389" s="52"/>
      <c r="O389" s="52">
        <v>0</v>
      </c>
      <c r="P389" s="52">
        <v>0</v>
      </c>
      <c r="Q389" s="52">
        <v>21</v>
      </c>
      <c r="R389" s="52"/>
      <c r="S389" s="52">
        <v>0</v>
      </c>
      <c r="T389" s="52">
        <v>0</v>
      </c>
      <c r="U389" s="52">
        <v>310</v>
      </c>
      <c r="V389" s="52">
        <f t="shared" si="14"/>
        <v>654.16988736400003</v>
      </c>
      <c r="W389" s="52">
        <f t="shared" si="15"/>
        <v>654.16988736400003</v>
      </c>
      <c r="X389" s="52">
        <v>0</v>
      </c>
      <c r="Y389" s="52">
        <v>0</v>
      </c>
    </row>
    <row r="390" spans="1:25" x14ac:dyDescent="0.25">
      <c r="A390" s="52">
        <v>2009</v>
      </c>
      <c r="B390" s="52" t="s">
        <v>106</v>
      </c>
      <c r="C390" s="52" t="s">
        <v>115</v>
      </c>
      <c r="D390" s="52">
        <v>22203</v>
      </c>
      <c r="E390" s="52">
        <v>23904</v>
      </c>
      <c r="F390" s="52">
        <v>12</v>
      </c>
      <c r="G390" s="52" t="s">
        <v>102</v>
      </c>
      <c r="H390" s="52">
        <v>271392</v>
      </c>
      <c r="I390" s="52" t="s">
        <v>91</v>
      </c>
      <c r="J390" s="52" t="s">
        <v>71</v>
      </c>
      <c r="K390" s="52">
        <v>73.3</v>
      </c>
      <c r="L390" s="52">
        <v>3.3200000000000001E-5</v>
      </c>
      <c r="M390" s="52">
        <v>1</v>
      </c>
      <c r="N390" s="52"/>
      <c r="O390" s="52">
        <v>0</v>
      </c>
      <c r="P390" s="52">
        <v>0</v>
      </c>
      <c r="Q390" s="52">
        <v>21</v>
      </c>
      <c r="R390" s="52"/>
      <c r="S390" s="52">
        <v>0</v>
      </c>
      <c r="T390" s="52">
        <v>0</v>
      </c>
      <c r="U390" s="52">
        <v>310</v>
      </c>
      <c r="V390" s="52">
        <f t="shared" si="14"/>
        <v>660.44871551999995</v>
      </c>
      <c r="W390" s="52">
        <f t="shared" si="15"/>
        <v>660.44871551999995</v>
      </c>
      <c r="X390" s="52">
        <v>0</v>
      </c>
      <c r="Y390" s="52">
        <v>0</v>
      </c>
    </row>
    <row r="391" spans="1:25" x14ac:dyDescent="0.25">
      <c r="A391" s="52">
        <v>2009</v>
      </c>
      <c r="B391" s="52" t="s">
        <v>106</v>
      </c>
      <c r="C391" s="52" t="s">
        <v>115</v>
      </c>
      <c r="D391" s="52">
        <v>22203</v>
      </c>
      <c r="E391" s="52">
        <v>23904</v>
      </c>
      <c r="F391" s="52">
        <v>12</v>
      </c>
      <c r="G391" s="52" t="s">
        <v>102</v>
      </c>
      <c r="H391" s="52">
        <v>77163.28</v>
      </c>
      <c r="I391" s="52" t="s">
        <v>91</v>
      </c>
      <c r="J391" s="52" t="s">
        <v>71</v>
      </c>
      <c r="K391" s="52">
        <v>73.3</v>
      </c>
      <c r="L391" s="52">
        <v>3.3200000000000001E-5</v>
      </c>
      <c r="M391" s="52">
        <v>1</v>
      </c>
      <c r="N391" s="52"/>
      <c r="O391" s="52">
        <v>0</v>
      </c>
      <c r="P391" s="52">
        <v>0</v>
      </c>
      <c r="Q391" s="52">
        <v>21</v>
      </c>
      <c r="R391" s="52"/>
      <c r="S391" s="52">
        <v>0</v>
      </c>
      <c r="T391" s="52">
        <v>0</v>
      </c>
      <c r="U391" s="52">
        <v>310</v>
      </c>
      <c r="V391" s="52">
        <f t="shared" si="14"/>
        <v>187.78147167679998</v>
      </c>
      <c r="W391" s="52">
        <f t="shared" si="15"/>
        <v>187.78147167679998</v>
      </c>
      <c r="X391" s="52">
        <v>0</v>
      </c>
      <c r="Y391" s="52">
        <v>0</v>
      </c>
    </row>
    <row r="392" spans="1:25" x14ac:dyDescent="0.25">
      <c r="A392" s="52">
        <v>2009</v>
      </c>
      <c r="B392" s="52" t="s">
        <v>106</v>
      </c>
      <c r="C392" s="52" t="s">
        <v>115</v>
      </c>
      <c r="D392" s="52">
        <v>22203</v>
      </c>
      <c r="E392" s="52">
        <v>23907</v>
      </c>
      <c r="F392" s="52">
        <v>12</v>
      </c>
      <c r="G392" s="52" t="s">
        <v>102</v>
      </c>
      <c r="H392" s="52">
        <v>34</v>
      </c>
      <c r="I392" s="52" t="s">
        <v>91</v>
      </c>
      <c r="J392" s="52" t="s">
        <v>71</v>
      </c>
      <c r="K392" s="52">
        <v>73.3</v>
      </c>
      <c r="L392" s="52">
        <v>3.3200000000000001E-5</v>
      </c>
      <c r="M392" s="52">
        <v>1</v>
      </c>
      <c r="N392" s="52"/>
      <c r="O392" s="52">
        <v>0</v>
      </c>
      <c r="P392" s="52">
        <v>0</v>
      </c>
      <c r="Q392" s="52">
        <v>21</v>
      </c>
      <c r="R392" s="52"/>
      <c r="S392" s="52">
        <v>0</v>
      </c>
      <c r="T392" s="52">
        <v>0</v>
      </c>
      <c r="U392" s="52">
        <v>310</v>
      </c>
      <c r="V392" s="52">
        <f t="shared" si="14"/>
        <v>8.2741040000000002E-2</v>
      </c>
      <c r="W392" s="52">
        <f t="shared" si="15"/>
        <v>8.2741040000000002E-2</v>
      </c>
      <c r="X392" s="52">
        <v>0</v>
      </c>
      <c r="Y392" s="52">
        <v>0</v>
      </c>
    </row>
    <row r="393" spans="1:25" x14ac:dyDescent="0.25">
      <c r="A393" s="52">
        <v>2009</v>
      </c>
      <c r="B393" s="52" t="s">
        <v>106</v>
      </c>
      <c r="C393" s="52" t="s">
        <v>115</v>
      </c>
      <c r="D393" s="52">
        <v>22209</v>
      </c>
      <c r="E393" s="52">
        <v>23904</v>
      </c>
      <c r="F393" s="52">
        <v>12</v>
      </c>
      <c r="G393" s="52" t="s">
        <v>102</v>
      </c>
      <c r="H393" s="52">
        <v>988.83450000000005</v>
      </c>
      <c r="I393" s="52" t="s">
        <v>91</v>
      </c>
      <c r="J393" s="52" t="s">
        <v>71</v>
      </c>
      <c r="K393" s="52">
        <v>73.3</v>
      </c>
      <c r="L393" s="52">
        <v>3.3200000000000001E-5</v>
      </c>
      <c r="M393" s="52">
        <v>1</v>
      </c>
      <c r="N393" s="52"/>
      <c r="O393" s="52">
        <v>0</v>
      </c>
      <c r="P393" s="52">
        <v>0</v>
      </c>
      <c r="Q393" s="52">
        <v>21</v>
      </c>
      <c r="R393" s="52"/>
      <c r="S393" s="52">
        <v>0</v>
      </c>
      <c r="T393" s="52">
        <v>0</v>
      </c>
      <c r="U393" s="52">
        <v>310</v>
      </c>
      <c r="V393" s="52">
        <f t="shared" si="14"/>
        <v>2.4063880858199997</v>
      </c>
      <c r="W393" s="52">
        <f t="shared" si="15"/>
        <v>2.4063880858199997</v>
      </c>
      <c r="X393" s="52">
        <v>0</v>
      </c>
      <c r="Y393" s="52">
        <v>0</v>
      </c>
    </row>
    <row r="394" spans="1:25" x14ac:dyDescent="0.25">
      <c r="A394" s="52">
        <v>2009</v>
      </c>
      <c r="B394" s="52" t="s">
        <v>106</v>
      </c>
      <c r="C394" s="52" t="s">
        <v>115</v>
      </c>
      <c r="D394" s="52">
        <v>22209</v>
      </c>
      <c r="E394" s="52">
        <v>23908</v>
      </c>
      <c r="F394" s="52">
        <v>12</v>
      </c>
      <c r="G394" s="52" t="s">
        <v>102</v>
      </c>
      <c r="H394" s="52">
        <v>3850</v>
      </c>
      <c r="I394" s="52" t="s">
        <v>91</v>
      </c>
      <c r="J394" s="52" t="s">
        <v>71</v>
      </c>
      <c r="K394" s="52">
        <v>73.3</v>
      </c>
      <c r="L394" s="52">
        <v>3.3200000000000001E-5</v>
      </c>
      <c r="M394" s="52">
        <v>1</v>
      </c>
      <c r="N394" s="52"/>
      <c r="O394" s="52">
        <v>0</v>
      </c>
      <c r="P394" s="52">
        <v>0</v>
      </c>
      <c r="Q394" s="52">
        <v>21</v>
      </c>
      <c r="R394" s="52"/>
      <c r="S394" s="52">
        <v>0</v>
      </c>
      <c r="T394" s="52">
        <v>0</v>
      </c>
      <c r="U394" s="52">
        <v>310</v>
      </c>
      <c r="V394" s="52">
        <f t="shared" si="14"/>
        <v>9.3692060000000001</v>
      </c>
      <c r="W394" s="52">
        <f t="shared" si="15"/>
        <v>9.3692060000000001</v>
      </c>
      <c r="X394" s="52">
        <v>0</v>
      </c>
      <c r="Y394" s="52">
        <v>0</v>
      </c>
    </row>
    <row r="395" spans="1:25" x14ac:dyDescent="0.25">
      <c r="A395" s="52">
        <v>2009</v>
      </c>
      <c r="B395" s="52" t="s">
        <v>106</v>
      </c>
      <c r="C395" s="52" t="s">
        <v>115</v>
      </c>
      <c r="D395" s="52">
        <v>22209</v>
      </c>
      <c r="E395" s="52">
        <v>23911</v>
      </c>
      <c r="F395" s="52">
        <v>12</v>
      </c>
      <c r="G395" s="52" t="s">
        <v>102</v>
      </c>
      <c r="H395" s="52">
        <v>5985</v>
      </c>
      <c r="I395" s="52" t="s">
        <v>91</v>
      </c>
      <c r="J395" s="52" t="s">
        <v>71</v>
      </c>
      <c r="K395" s="52">
        <v>73.3</v>
      </c>
      <c r="L395" s="52">
        <v>3.3200000000000001E-5</v>
      </c>
      <c r="M395" s="52">
        <v>1</v>
      </c>
      <c r="N395" s="52"/>
      <c r="O395" s="52">
        <v>0</v>
      </c>
      <c r="P395" s="52">
        <v>0</v>
      </c>
      <c r="Q395" s="52">
        <v>21</v>
      </c>
      <c r="R395" s="52"/>
      <c r="S395" s="52">
        <v>0</v>
      </c>
      <c r="T395" s="52">
        <v>0</v>
      </c>
      <c r="U395" s="52">
        <v>310</v>
      </c>
      <c r="V395" s="52">
        <f t="shared" si="14"/>
        <v>14.564856600000001</v>
      </c>
      <c r="W395" s="52">
        <f t="shared" si="15"/>
        <v>14.564856600000001</v>
      </c>
      <c r="X395" s="52">
        <v>0</v>
      </c>
      <c r="Y395" s="52">
        <v>0</v>
      </c>
    </row>
    <row r="396" spans="1:25" x14ac:dyDescent="0.25">
      <c r="A396" s="52">
        <v>2009</v>
      </c>
      <c r="B396" s="52" t="s">
        <v>106</v>
      </c>
      <c r="C396" s="52" t="s">
        <v>115</v>
      </c>
      <c r="D396" s="52">
        <v>23955</v>
      </c>
      <c r="E396" s="52">
        <v>23908</v>
      </c>
      <c r="F396" s="52">
        <v>12</v>
      </c>
      <c r="G396" s="52" t="s">
        <v>102</v>
      </c>
      <c r="H396" s="52">
        <v>995.11990000000003</v>
      </c>
      <c r="I396" s="52" t="s">
        <v>91</v>
      </c>
      <c r="J396" s="52" t="s">
        <v>71</v>
      </c>
      <c r="K396" s="52">
        <v>73.3</v>
      </c>
      <c r="L396" s="52">
        <v>3.3200000000000001E-5</v>
      </c>
      <c r="M396" s="52">
        <v>1</v>
      </c>
      <c r="N396" s="52"/>
      <c r="O396" s="52">
        <v>0</v>
      </c>
      <c r="P396" s="52">
        <v>0</v>
      </c>
      <c r="Q396" s="52">
        <v>21</v>
      </c>
      <c r="R396" s="52"/>
      <c r="S396" s="52">
        <v>0</v>
      </c>
      <c r="T396" s="52">
        <v>0</v>
      </c>
      <c r="U396" s="52">
        <v>310</v>
      </c>
      <c r="V396" s="52">
        <f t="shared" si="14"/>
        <v>2.4216839838439999</v>
      </c>
      <c r="W396" s="52">
        <f t="shared" si="15"/>
        <v>2.4216839838439999</v>
      </c>
      <c r="X396" s="52">
        <v>0</v>
      </c>
      <c r="Y396" s="52">
        <v>0</v>
      </c>
    </row>
    <row r="397" spans="1:25" x14ac:dyDescent="0.25">
      <c r="A397" s="52">
        <v>2009</v>
      </c>
      <c r="B397" s="52" t="s">
        <v>106</v>
      </c>
      <c r="C397" s="52" t="s">
        <v>115</v>
      </c>
      <c r="D397" s="52">
        <v>23955</v>
      </c>
      <c r="E397" s="52">
        <v>23908</v>
      </c>
      <c r="F397" s="52">
        <v>12</v>
      </c>
      <c r="G397" s="52" t="s">
        <v>102</v>
      </c>
      <c r="H397" s="52">
        <v>2408.19</v>
      </c>
      <c r="I397" s="52" t="s">
        <v>91</v>
      </c>
      <c r="J397" s="52" t="s">
        <v>71</v>
      </c>
      <c r="K397" s="52">
        <v>73.3</v>
      </c>
      <c r="L397" s="52">
        <v>3.3200000000000001E-5</v>
      </c>
      <c r="M397" s="52">
        <v>1</v>
      </c>
      <c r="N397" s="52"/>
      <c r="O397" s="52">
        <v>0</v>
      </c>
      <c r="P397" s="52">
        <v>0</v>
      </c>
      <c r="Q397" s="52">
        <v>21</v>
      </c>
      <c r="R397" s="52"/>
      <c r="S397" s="52">
        <v>0</v>
      </c>
      <c r="T397" s="52">
        <v>0</v>
      </c>
      <c r="U397" s="52">
        <v>310</v>
      </c>
      <c r="V397" s="52">
        <f t="shared" si="14"/>
        <v>5.8604748563999998</v>
      </c>
      <c r="W397" s="52">
        <f t="shared" si="15"/>
        <v>5.8604748563999998</v>
      </c>
      <c r="X397" s="52">
        <v>0</v>
      </c>
      <c r="Y397" s="52">
        <v>0</v>
      </c>
    </row>
    <row r="398" spans="1:25" x14ac:dyDescent="0.25">
      <c r="A398" s="52">
        <v>2009</v>
      </c>
      <c r="B398" s="52" t="s">
        <v>106</v>
      </c>
      <c r="C398" s="52" t="s">
        <v>115</v>
      </c>
      <c r="D398" s="52">
        <v>23994</v>
      </c>
      <c r="E398" s="52">
        <v>23903</v>
      </c>
      <c r="F398" s="52">
        <v>12</v>
      </c>
      <c r="G398" s="52" t="s">
        <v>102</v>
      </c>
      <c r="H398" s="52">
        <v>8114.9970000000003</v>
      </c>
      <c r="I398" s="52" t="s">
        <v>91</v>
      </c>
      <c r="J398" s="52" t="s">
        <v>71</v>
      </c>
      <c r="K398" s="52">
        <v>73.3</v>
      </c>
      <c r="L398" s="52">
        <v>3.3200000000000001E-5</v>
      </c>
      <c r="M398" s="52">
        <v>1</v>
      </c>
      <c r="N398" s="52"/>
      <c r="O398" s="52">
        <v>0</v>
      </c>
      <c r="P398" s="52">
        <v>0</v>
      </c>
      <c r="Q398" s="52">
        <v>21</v>
      </c>
      <c r="R398" s="52"/>
      <c r="S398" s="52">
        <v>0</v>
      </c>
      <c r="T398" s="52">
        <v>0</v>
      </c>
      <c r="U398" s="52">
        <v>310</v>
      </c>
      <c r="V398" s="52">
        <f t="shared" si="14"/>
        <v>19.748332099319999</v>
      </c>
      <c r="W398" s="52">
        <f t="shared" si="15"/>
        <v>19.748332099319999</v>
      </c>
      <c r="X398" s="52">
        <v>0</v>
      </c>
      <c r="Y398" s="52">
        <v>0</v>
      </c>
    </row>
    <row r="399" spans="1:25" x14ac:dyDescent="0.25">
      <c r="A399" s="52">
        <v>2009</v>
      </c>
      <c r="B399" s="52" t="s">
        <v>106</v>
      </c>
      <c r="C399" s="52" t="s">
        <v>115</v>
      </c>
      <c r="D399" s="52">
        <v>25939</v>
      </c>
      <c r="E399" s="52">
        <v>23911</v>
      </c>
      <c r="F399" s="52">
        <v>12</v>
      </c>
      <c r="G399" s="52" t="s">
        <v>102</v>
      </c>
      <c r="H399" s="52">
        <v>1125</v>
      </c>
      <c r="I399" s="52" t="s">
        <v>91</v>
      </c>
      <c r="J399" s="52" t="s">
        <v>71</v>
      </c>
      <c r="K399" s="52">
        <v>73.3</v>
      </c>
      <c r="L399" s="52">
        <v>3.3200000000000001E-5</v>
      </c>
      <c r="M399" s="52">
        <v>1</v>
      </c>
      <c r="N399" s="52"/>
      <c r="O399" s="52">
        <v>0</v>
      </c>
      <c r="P399" s="52">
        <v>0</v>
      </c>
      <c r="Q399" s="52">
        <v>21</v>
      </c>
      <c r="R399" s="52"/>
      <c r="S399" s="52">
        <v>0</v>
      </c>
      <c r="T399" s="52">
        <v>0</v>
      </c>
      <c r="U399" s="52">
        <v>310</v>
      </c>
      <c r="V399" s="52">
        <f t="shared" si="14"/>
        <v>2.7377549999999999</v>
      </c>
      <c r="W399" s="52">
        <f t="shared" si="15"/>
        <v>2.7377549999999999</v>
      </c>
      <c r="X399" s="52">
        <v>0</v>
      </c>
      <c r="Y399" s="52">
        <v>0</v>
      </c>
    </row>
    <row r="400" spans="1:25" x14ac:dyDescent="0.25">
      <c r="A400" s="52">
        <v>2009</v>
      </c>
      <c r="B400" s="52" t="s">
        <v>106</v>
      </c>
      <c r="C400" s="52" t="s">
        <v>115</v>
      </c>
      <c r="D400" s="52">
        <v>25939</v>
      </c>
      <c r="E400" s="52">
        <v>23911</v>
      </c>
      <c r="F400" s="52">
        <v>12</v>
      </c>
      <c r="G400" s="52" t="s">
        <v>102</v>
      </c>
      <c r="H400" s="52">
        <v>24252</v>
      </c>
      <c r="I400" s="52" t="s">
        <v>91</v>
      </c>
      <c r="J400" s="52" t="s">
        <v>71</v>
      </c>
      <c r="K400" s="52">
        <v>73.3</v>
      </c>
      <c r="L400" s="52">
        <v>3.3200000000000001E-5</v>
      </c>
      <c r="M400" s="52">
        <v>1</v>
      </c>
      <c r="N400" s="52"/>
      <c r="O400" s="52">
        <v>0</v>
      </c>
      <c r="P400" s="52">
        <v>0</v>
      </c>
      <c r="Q400" s="52">
        <v>21</v>
      </c>
      <c r="R400" s="52"/>
      <c r="S400" s="52">
        <v>0</v>
      </c>
      <c r="T400" s="52">
        <v>0</v>
      </c>
      <c r="U400" s="52">
        <v>310</v>
      </c>
      <c r="V400" s="52">
        <f t="shared" si="14"/>
        <v>59.018697119999999</v>
      </c>
      <c r="W400" s="52">
        <f t="shared" si="15"/>
        <v>59.018697119999999</v>
      </c>
      <c r="X400" s="52">
        <v>0</v>
      </c>
      <c r="Y400" s="52">
        <v>0</v>
      </c>
    </row>
    <row r="401" spans="1:25" x14ac:dyDescent="0.25">
      <c r="A401" s="52">
        <v>2009</v>
      </c>
      <c r="B401" s="52" t="s">
        <v>106</v>
      </c>
      <c r="C401" s="52" t="s">
        <v>115</v>
      </c>
      <c r="D401" s="52">
        <v>25999</v>
      </c>
      <c r="E401" s="52">
        <v>23903</v>
      </c>
      <c r="F401" s="52">
        <v>12</v>
      </c>
      <c r="G401" s="52" t="s">
        <v>102</v>
      </c>
      <c r="H401" s="52">
        <v>7881</v>
      </c>
      <c r="I401" s="52" t="s">
        <v>91</v>
      </c>
      <c r="J401" s="52" t="s">
        <v>71</v>
      </c>
      <c r="K401" s="52">
        <v>73.3</v>
      </c>
      <c r="L401" s="52">
        <v>3.3200000000000001E-5</v>
      </c>
      <c r="M401" s="52">
        <v>1</v>
      </c>
      <c r="N401" s="52"/>
      <c r="O401" s="52">
        <v>0</v>
      </c>
      <c r="P401" s="52">
        <v>0</v>
      </c>
      <c r="Q401" s="52">
        <v>21</v>
      </c>
      <c r="R401" s="52"/>
      <c r="S401" s="52">
        <v>0</v>
      </c>
      <c r="T401" s="52">
        <v>0</v>
      </c>
      <c r="U401" s="52">
        <v>310</v>
      </c>
      <c r="V401" s="52">
        <f t="shared" si="14"/>
        <v>19.178886359999996</v>
      </c>
      <c r="W401" s="52">
        <f t="shared" si="15"/>
        <v>19.178886359999996</v>
      </c>
      <c r="X401" s="52">
        <v>0</v>
      </c>
      <c r="Y401" s="52">
        <v>0</v>
      </c>
    </row>
    <row r="402" spans="1:25" x14ac:dyDescent="0.25">
      <c r="A402" s="52">
        <v>2009</v>
      </c>
      <c r="B402" s="52" t="s">
        <v>106</v>
      </c>
      <c r="C402" s="52" t="s">
        <v>115</v>
      </c>
      <c r="D402" s="52">
        <v>25999</v>
      </c>
      <c r="E402" s="52">
        <v>23911</v>
      </c>
      <c r="F402" s="52">
        <v>12</v>
      </c>
      <c r="G402" s="52" t="s">
        <v>102</v>
      </c>
      <c r="H402" s="52">
        <v>18742.03</v>
      </c>
      <c r="I402" s="52" t="s">
        <v>91</v>
      </c>
      <c r="J402" s="52" t="s">
        <v>71</v>
      </c>
      <c r="K402" s="52">
        <v>73.3</v>
      </c>
      <c r="L402" s="52">
        <v>3.3200000000000001E-5</v>
      </c>
      <c r="M402" s="52">
        <v>1</v>
      </c>
      <c r="N402" s="52"/>
      <c r="O402" s="52">
        <v>0</v>
      </c>
      <c r="P402" s="52">
        <v>0</v>
      </c>
      <c r="Q402" s="52">
        <v>21</v>
      </c>
      <c r="R402" s="52"/>
      <c r="S402" s="52">
        <v>0</v>
      </c>
      <c r="T402" s="52">
        <v>0</v>
      </c>
      <c r="U402" s="52">
        <v>310</v>
      </c>
      <c r="V402" s="52">
        <f t="shared" si="14"/>
        <v>45.6098545268</v>
      </c>
      <c r="W402" s="52">
        <f t="shared" si="15"/>
        <v>45.6098545268</v>
      </c>
      <c r="X402" s="52">
        <v>0</v>
      </c>
      <c r="Y402" s="52">
        <v>0</v>
      </c>
    </row>
    <row r="403" spans="1:25" x14ac:dyDescent="0.25">
      <c r="A403" s="52">
        <v>2009</v>
      </c>
      <c r="B403" s="52" t="s">
        <v>106</v>
      </c>
      <c r="C403" s="52" t="s">
        <v>115</v>
      </c>
      <c r="D403" s="52">
        <v>26109</v>
      </c>
      <c r="E403" s="52">
        <v>23907</v>
      </c>
      <c r="F403" s="52">
        <v>12</v>
      </c>
      <c r="G403" s="52" t="s">
        <v>102</v>
      </c>
      <c r="H403" s="52">
        <v>1978.75</v>
      </c>
      <c r="I403" s="52" t="s">
        <v>91</v>
      </c>
      <c r="J403" s="52" t="s">
        <v>71</v>
      </c>
      <c r="K403" s="52">
        <v>73.3</v>
      </c>
      <c r="L403" s="52">
        <v>3.3200000000000001E-5</v>
      </c>
      <c r="M403" s="52">
        <v>1</v>
      </c>
      <c r="N403" s="52"/>
      <c r="O403" s="52">
        <v>0</v>
      </c>
      <c r="P403" s="52">
        <v>0</v>
      </c>
      <c r="Q403" s="52">
        <v>21</v>
      </c>
      <c r="R403" s="52"/>
      <c r="S403" s="52">
        <v>0</v>
      </c>
      <c r="T403" s="52">
        <v>0</v>
      </c>
      <c r="U403" s="52">
        <v>310</v>
      </c>
      <c r="V403" s="52">
        <f t="shared" si="14"/>
        <v>4.8154068500000005</v>
      </c>
      <c r="W403" s="52">
        <f t="shared" si="15"/>
        <v>4.8154068500000005</v>
      </c>
      <c r="X403" s="52">
        <v>0</v>
      </c>
      <c r="Y403" s="52">
        <v>0</v>
      </c>
    </row>
    <row r="404" spans="1:25" x14ac:dyDescent="0.25">
      <c r="A404" s="52">
        <v>2009</v>
      </c>
      <c r="B404" s="52" t="s">
        <v>106</v>
      </c>
      <c r="C404" s="52" t="s">
        <v>115</v>
      </c>
      <c r="D404" s="52">
        <v>27101</v>
      </c>
      <c r="E404" s="52">
        <v>23911</v>
      </c>
      <c r="F404" s="52">
        <v>12</v>
      </c>
      <c r="G404" s="52" t="s">
        <v>102</v>
      </c>
      <c r="H404" s="52">
        <v>101055</v>
      </c>
      <c r="I404" s="52" t="s">
        <v>91</v>
      </c>
      <c r="J404" s="52" t="s">
        <v>71</v>
      </c>
      <c r="K404" s="52">
        <v>73.3</v>
      </c>
      <c r="L404" s="52">
        <v>3.3200000000000001E-5</v>
      </c>
      <c r="M404" s="52">
        <v>1</v>
      </c>
      <c r="N404" s="52"/>
      <c r="O404" s="52">
        <v>0</v>
      </c>
      <c r="P404" s="52">
        <v>0</v>
      </c>
      <c r="Q404" s="52">
        <v>21</v>
      </c>
      <c r="R404" s="52"/>
      <c r="S404" s="52">
        <v>0</v>
      </c>
      <c r="T404" s="52">
        <v>0</v>
      </c>
      <c r="U404" s="52">
        <v>310</v>
      </c>
      <c r="V404" s="52">
        <f t="shared" si="14"/>
        <v>245.92340580000001</v>
      </c>
      <c r="W404" s="52">
        <f t="shared" si="15"/>
        <v>245.92340580000001</v>
      </c>
      <c r="X404" s="52">
        <v>0</v>
      </c>
      <c r="Y404" s="52">
        <v>0</v>
      </c>
    </row>
    <row r="405" spans="1:25" x14ac:dyDescent="0.25">
      <c r="A405" s="52">
        <v>2009</v>
      </c>
      <c r="B405" s="52" t="s">
        <v>106</v>
      </c>
      <c r="C405" s="52" t="s">
        <v>115</v>
      </c>
      <c r="D405" s="52">
        <v>27102</v>
      </c>
      <c r="E405" s="52">
        <v>23903</v>
      </c>
      <c r="F405" s="52">
        <v>12</v>
      </c>
      <c r="G405" s="52" t="s">
        <v>102</v>
      </c>
      <c r="H405" s="52">
        <v>283651</v>
      </c>
      <c r="I405" s="52" t="s">
        <v>91</v>
      </c>
      <c r="J405" s="52" t="s">
        <v>71</v>
      </c>
      <c r="K405" s="52">
        <v>73.3</v>
      </c>
      <c r="L405" s="52">
        <v>3.3200000000000001E-5</v>
      </c>
      <c r="M405" s="52">
        <v>1</v>
      </c>
      <c r="N405" s="52"/>
      <c r="O405" s="52">
        <v>0</v>
      </c>
      <c r="P405" s="52">
        <v>0</v>
      </c>
      <c r="Q405" s="52">
        <v>21</v>
      </c>
      <c r="R405" s="52"/>
      <c r="S405" s="52">
        <v>0</v>
      </c>
      <c r="T405" s="52">
        <v>0</v>
      </c>
      <c r="U405" s="52">
        <v>310</v>
      </c>
      <c r="V405" s="52">
        <f t="shared" si="14"/>
        <v>690.28172756000004</v>
      </c>
      <c r="W405" s="52">
        <f t="shared" si="15"/>
        <v>690.28172756000004</v>
      </c>
      <c r="X405" s="52">
        <v>0</v>
      </c>
      <c r="Y405" s="52">
        <v>0</v>
      </c>
    </row>
    <row r="406" spans="1:25" x14ac:dyDescent="0.25">
      <c r="A406" s="52">
        <v>2009</v>
      </c>
      <c r="B406" s="52" t="s">
        <v>106</v>
      </c>
      <c r="C406" s="52" t="s">
        <v>115</v>
      </c>
      <c r="D406" s="52">
        <v>28140</v>
      </c>
      <c r="E406" s="52">
        <v>23902</v>
      </c>
      <c r="F406" s="52">
        <v>27</v>
      </c>
      <c r="G406" s="52" t="s">
        <v>89</v>
      </c>
      <c r="H406" s="52">
        <v>1598</v>
      </c>
      <c r="I406" s="52" t="s">
        <v>91</v>
      </c>
      <c r="J406" s="52" t="s">
        <v>71</v>
      </c>
      <c r="K406" s="52">
        <v>73.3</v>
      </c>
      <c r="L406" s="52">
        <v>3.3200000000000001E-5</v>
      </c>
      <c r="M406" s="52">
        <v>1</v>
      </c>
      <c r="N406" s="52"/>
      <c r="O406" s="52">
        <v>0</v>
      </c>
      <c r="P406" s="52">
        <v>0</v>
      </c>
      <c r="Q406" s="52">
        <v>21</v>
      </c>
      <c r="R406" s="52"/>
      <c r="S406" s="52">
        <v>0</v>
      </c>
      <c r="T406" s="52">
        <v>0</v>
      </c>
      <c r="U406" s="52">
        <v>310</v>
      </c>
      <c r="V406" s="52">
        <f t="shared" si="14"/>
        <v>3.8888288799999997</v>
      </c>
      <c r="W406" s="52">
        <f t="shared" si="15"/>
        <v>3.8888288799999997</v>
      </c>
      <c r="X406" s="52">
        <v>0</v>
      </c>
      <c r="Y406" s="52">
        <v>0</v>
      </c>
    </row>
    <row r="407" spans="1:25" x14ac:dyDescent="0.25">
      <c r="A407" s="52">
        <v>2009</v>
      </c>
      <c r="B407" s="52" t="s">
        <v>106</v>
      </c>
      <c r="C407" s="52" t="s">
        <v>115</v>
      </c>
      <c r="D407" s="52">
        <v>28140</v>
      </c>
      <c r="E407" s="52">
        <v>23902</v>
      </c>
      <c r="F407" s="52">
        <v>27</v>
      </c>
      <c r="G407" s="52" t="s">
        <v>89</v>
      </c>
      <c r="H407" s="52">
        <v>26.184999999999999</v>
      </c>
      <c r="I407" s="52" t="s">
        <v>91</v>
      </c>
      <c r="J407" s="52" t="s">
        <v>71</v>
      </c>
      <c r="K407" s="52">
        <v>73.3</v>
      </c>
      <c r="L407" s="52">
        <v>3.3200000000000001E-5</v>
      </c>
      <c r="M407" s="52">
        <v>1</v>
      </c>
      <c r="N407" s="52"/>
      <c r="O407" s="52">
        <v>0</v>
      </c>
      <c r="P407" s="52">
        <v>0</v>
      </c>
      <c r="Q407" s="52">
        <v>21</v>
      </c>
      <c r="R407" s="52"/>
      <c r="S407" s="52">
        <v>0</v>
      </c>
      <c r="T407" s="52">
        <v>0</v>
      </c>
      <c r="U407" s="52">
        <v>310</v>
      </c>
      <c r="V407" s="52">
        <f t="shared" si="14"/>
        <v>6.3722768599999993E-2</v>
      </c>
      <c r="W407" s="52">
        <f t="shared" si="15"/>
        <v>6.3722768599999993E-2</v>
      </c>
      <c r="X407" s="52">
        <v>0</v>
      </c>
      <c r="Y407" s="52">
        <v>0</v>
      </c>
    </row>
    <row r="408" spans="1:25" x14ac:dyDescent="0.25">
      <c r="A408" s="52">
        <v>2009</v>
      </c>
      <c r="B408" s="52" t="s">
        <v>106</v>
      </c>
      <c r="C408" s="52" t="s">
        <v>115</v>
      </c>
      <c r="D408" s="52">
        <v>28140</v>
      </c>
      <c r="E408" s="52">
        <v>23908</v>
      </c>
      <c r="F408" s="52">
        <v>12</v>
      </c>
      <c r="G408" s="52" t="s">
        <v>102</v>
      </c>
      <c r="H408" s="52">
        <v>364427</v>
      </c>
      <c r="I408" s="52" t="s">
        <v>91</v>
      </c>
      <c r="J408" s="52" t="s">
        <v>71</v>
      </c>
      <c r="K408" s="52">
        <v>73.3</v>
      </c>
      <c r="L408" s="52">
        <v>3.3200000000000001E-5</v>
      </c>
      <c r="M408" s="52">
        <v>1</v>
      </c>
      <c r="N408" s="52"/>
      <c r="O408" s="52">
        <v>0</v>
      </c>
      <c r="P408" s="52">
        <v>0</v>
      </c>
      <c r="Q408" s="52">
        <v>21</v>
      </c>
      <c r="R408" s="52"/>
      <c r="S408" s="52">
        <v>0</v>
      </c>
      <c r="T408" s="52">
        <v>0</v>
      </c>
      <c r="U408" s="52">
        <v>310</v>
      </c>
      <c r="V408" s="52">
        <f t="shared" si="14"/>
        <v>886.85497011999996</v>
      </c>
      <c r="W408" s="52">
        <f t="shared" si="15"/>
        <v>886.85497011999996</v>
      </c>
      <c r="X408" s="52">
        <v>0</v>
      </c>
      <c r="Y408" s="52">
        <v>0</v>
      </c>
    </row>
    <row r="409" spans="1:25" x14ac:dyDescent="0.25">
      <c r="A409" s="52">
        <v>2009</v>
      </c>
      <c r="B409" s="52" t="s">
        <v>106</v>
      </c>
      <c r="C409" s="52" t="s">
        <v>115</v>
      </c>
      <c r="D409" s="52">
        <v>28140</v>
      </c>
      <c r="E409" s="52">
        <v>23908</v>
      </c>
      <c r="F409" s="52">
        <v>12</v>
      </c>
      <c r="G409" s="52" t="s">
        <v>102</v>
      </c>
      <c r="H409" s="52">
        <v>297090</v>
      </c>
      <c r="I409" s="52" t="s">
        <v>91</v>
      </c>
      <c r="J409" s="52" t="s">
        <v>71</v>
      </c>
      <c r="K409" s="52">
        <v>73.3</v>
      </c>
      <c r="L409" s="52">
        <v>3.3200000000000001E-5</v>
      </c>
      <c r="M409" s="52">
        <v>1</v>
      </c>
      <c r="N409" s="52"/>
      <c r="O409" s="52">
        <v>0</v>
      </c>
      <c r="P409" s="52">
        <v>0</v>
      </c>
      <c r="Q409" s="52">
        <v>21</v>
      </c>
      <c r="R409" s="52"/>
      <c r="S409" s="52">
        <v>0</v>
      </c>
      <c r="T409" s="52">
        <v>0</v>
      </c>
      <c r="U409" s="52">
        <v>310</v>
      </c>
      <c r="V409" s="52">
        <f t="shared" si="14"/>
        <v>722.98634040000002</v>
      </c>
      <c r="W409" s="52">
        <f t="shared" si="15"/>
        <v>722.98634040000002</v>
      </c>
      <c r="X409" s="52">
        <v>0</v>
      </c>
      <c r="Y409" s="52">
        <v>0</v>
      </c>
    </row>
    <row r="410" spans="1:25" x14ac:dyDescent="0.25">
      <c r="A410" s="52">
        <v>2009</v>
      </c>
      <c r="B410" s="52" t="s">
        <v>106</v>
      </c>
      <c r="C410" s="52" t="s">
        <v>115</v>
      </c>
      <c r="D410" s="52">
        <v>28140</v>
      </c>
      <c r="E410" s="52">
        <v>23911</v>
      </c>
      <c r="F410" s="52">
        <v>12</v>
      </c>
      <c r="G410" s="52" t="s">
        <v>102</v>
      </c>
      <c r="H410" s="52">
        <v>169905.5</v>
      </c>
      <c r="I410" s="52" t="s">
        <v>91</v>
      </c>
      <c r="J410" s="52" t="s">
        <v>71</v>
      </c>
      <c r="K410" s="52">
        <v>73.3</v>
      </c>
      <c r="L410" s="52">
        <v>3.3200000000000001E-5</v>
      </c>
      <c r="M410" s="52">
        <v>1</v>
      </c>
      <c r="N410" s="52"/>
      <c r="O410" s="52">
        <v>0</v>
      </c>
      <c r="P410" s="52">
        <v>0</v>
      </c>
      <c r="Q410" s="52">
        <v>21</v>
      </c>
      <c r="R410" s="52"/>
      <c r="S410" s="52">
        <v>0</v>
      </c>
      <c r="T410" s="52">
        <v>0</v>
      </c>
      <c r="U410" s="52">
        <v>310</v>
      </c>
      <c r="V410" s="52">
        <f t="shared" si="14"/>
        <v>413.47522858000002</v>
      </c>
      <c r="W410" s="52">
        <f t="shared" si="15"/>
        <v>413.47522858000002</v>
      </c>
      <c r="X410" s="52">
        <v>0</v>
      </c>
      <c r="Y410" s="52">
        <v>0</v>
      </c>
    </row>
    <row r="411" spans="1:25" x14ac:dyDescent="0.25">
      <c r="A411" s="52">
        <v>2009</v>
      </c>
      <c r="B411" s="52" t="s">
        <v>106</v>
      </c>
      <c r="C411" s="52" t="s">
        <v>115</v>
      </c>
      <c r="D411" s="52">
        <v>28140</v>
      </c>
      <c r="E411" s="52">
        <v>23911</v>
      </c>
      <c r="F411" s="52">
        <v>12</v>
      </c>
      <c r="G411" s="52" t="s">
        <v>102</v>
      </c>
      <c r="H411" s="52">
        <v>31777.8</v>
      </c>
      <c r="I411" s="52" t="s">
        <v>91</v>
      </c>
      <c r="J411" s="52" t="s">
        <v>71</v>
      </c>
      <c r="K411" s="52">
        <v>73.3</v>
      </c>
      <c r="L411" s="52">
        <v>3.3200000000000001E-5</v>
      </c>
      <c r="M411" s="52">
        <v>1</v>
      </c>
      <c r="N411" s="52"/>
      <c r="O411" s="52">
        <v>0</v>
      </c>
      <c r="P411" s="52">
        <v>0</v>
      </c>
      <c r="Q411" s="52">
        <v>21</v>
      </c>
      <c r="R411" s="52"/>
      <c r="S411" s="52">
        <v>0</v>
      </c>
      <c r="T411" s="52">
        <v>0</v>
      </c>
      <c r="U411" s="52">
        <v>310</v>
      </c>
      <c r="V411" s="52">
        <f t="shared" si="14"/>
        <v>77.333182967999988</v>
      </c>
      <c r="W411" s="52">
        <f t="shared" si="15"/>
        <v>77.333182967999988</v>
      </c>
      <c r="X411" s="52">
        <v>0</v>
      </c>
      <c r="Y411" s="52">
        <v>0</v>
      </c>
    </row>
    <row r="412" spans="1:25" x14ac:dyDescent="0.25">
      <c r="A412" s="52">
        <v>2009</v>
      </c>
      <c r="B412" s="52" t="s">
        <v>106</v>
      </c>
      <c r="C412" s="52" t="s">
        <v>115</v>
      </c>
      <c r="D412" s="52">
        <v>28243</v>
      </c>
      <c r="E412" s="52">
        <v>23911</v>
      </c>
      <c r="F412" s="52">
        <v>12</v>
      </c>
      <c r="G412" s="52" t="s">
        <v>102</v>
      </c>
      <c r="H412" s="52">
        <v>8640</v>
      </c>
      <c r="I412" s="52" t="s">
        <v>91</v>
      </c>
      <c r="J412" s="52" t="s">
        <v>71</v>
      </c>
      <c r="K412" s="52">
        <v>73.3</v>
      </c>
      <c r="L412" s="52">
        <v>3.3200000000000001E-5</v>
      </c>
      <c r="M412" s="52">
        <v>1</v>
      </c>
      <c r="N412" s="52"/>
      <c r="O412" s="52">
        <v>0</v>
      </c>
      <c r="P412" s="52">
        <v>0</v>
      </c>
      <c r="Q412" s="52">
        <v>21</v>
      </c>
      <c r="R412" s="52"/>
      <c r="S412" s="52">
        <v>0</v>
      </c>
      <c r="T412" s="52">
        <v>0</v>
      </c>
      <c r="U412" s="52">
        <v>310</v>
      </c>
      <c r="V412" s="52">
        <f t="shared" si="14"/>
        <v>21.0259584</v>
      </c>
      <c r="W412" s="52">
        <f t="shared" si="15"/>
        <v>21.0259584</v>
      </c>
      <c r="X412" s="52">
        <v>0</v>
      </c>
      <c r="Y412" s="52">
        <v>0</v>
      </c>
    </row>
    <row r="413" spans="1:25" x14ac:dyDescent="0.25">
      <c r="A413" s="52">
        <v>2009</v>
      </c>
      <c r="B413" s="52" t="s">
        <v>106</v>
      </c>
      <c r="C413" s="52" t="s">
        <v>115</v>
      </c>
      <c r="D413" s="52">
        <v>28261</v>
      </c>
      <c r="E413" s="52">
        <v>23902</v>
      </c>
      <c r="F413" s="52">
        <v>27</v>
      </c>
      <c r="G413" s="52" t="s">
        <v>89</v>
      </c>
      <c r="H413" s="52">
        <v>17.968</v>
      </c>
      <c r="I413" s="52" t="s">
        <v>91</v>
      </c>
      <c r="J413" s="52" t="s">
        <v>71</v>
      </c>
      <c r="K413" s="52">
        <v>73.3</v>
      </c>
      <c r="L413" s="52">
        <v>3.3200000000000001E-5</v>
      </c>
      <c r="M413" s="52">
        <v>1</v>
      </c>
      <c r="N413" s="52"/>
      <c r="O413" s="52">
        <v>0</v>
      </c>
      <c r="P413" s="52">
        <v>0</v>
      </c>
      <c r="Q413" s="52">
        <v>21</v>
      </c>
      <c r="R413" s="52"/>
      <c r="S413" s="52">
        <v>0</v>
      </c>
      <c r="T413" s="52">
        <v>0</v>
      </c>
      <c r="U413" s="52">
        <v>310</v>
      </c>
      <c r="V413" s="52">
        <f t="shared" si="14"/>
        <v>4.3726206080000003E-2</v>
      </c>
      <c r="W413" s="52">
        <f t="shared" si="15"/>
        <v>4.3726206080000003E-2</v>
      </c>
      <c r="X413" s="52">
        <v>0</v>
      </c>
      <c r="Y413" s="52">
        <v>0</v>
      </c>
    </row>
    <row r="414" spans="1:25" x14ac:dyDescent="0.25">
      <c r="A414" s="52">
        <v>2009</v>
      </c>
      <c r="B414" s="52" t="s">
        <v>106</v>
      </c>
      <c r="C414" s="52" t="s">
        <v>115</v>
      </c>
      <c r="D414" s="52">
        <v>29301</v>
      </c>
      <c r="E414" s="52">
        <v>23902</v>
      </c>
      <c r="F414" s="52">
        <v>27</v>
      </c>
      <c r="G414" s="52" t="s">
        <v>89</v>
      </c>
      <c r="H414" s="52">
        <v>40.518999999999998</v>
      </c>
      <c r="I414" s="52" t="s">
        <v>91</v>
      </c>
      <c r="J414" s="52" t="s">
        <v>71</v>
      </c>
      <c r="K414" s="52">
        <v>73.3</v>
      </c>
      <c r="L414" s="52">
        <v>3.3200000000000001E-5</v>
      </c>
      <c r="M414" s="52">
        <v>1</v>
      </c>
      <c r="N414" s="52"/>
      <c r="O414" s="52">
        <v>0</v>
      </c>
      <c r="P414" s="52">
        <v>0</v>
      </c>
      <c r="Q414" s="52">
        <v>21</v>
      </c>
      <c r="R414" s="52"/>
      <c r="S414" s="52">
        <v>0</v>
      </c>
      <c r="T414" s="52">
        <v>0</v>
      </c>
      <c r="U414" s="52">
        <v>310</v>
      </c>
      <c r="V414" s="52">
        <f t="shared" si="14"/>
        <v>9.8605417639999998E-2</v>
      </c>
      <c r="W414" s="52">
        <f t="shared" si="15"/>
        <v>9.8605417639999998E-2</v>
      </c>
      <c r="X414" s="52">
        <v>0</v>
      </c>
      <c r="Y414" s="52">
        <v>0</v>
      </c>
    </row>
    <row r="415" spans="1:25" x14ac:dyDescent="0.25">
      <c r="A415" s="52">
        <v>2009</v>
      </c>
      <c r="B415" s="52" t="s">
        <v>106</v>
      </c>
      <c r="C415" s="52" t="s">
        <v>115</v>
      </c>
      <c r="D415" s="52">
        <v>30204</v>
      </c>
      <c r="E415" s="52">
        <v>23907</v>
      </c>
      <c r="F415" s="52">
        <v>12</v>
      </c>
      <c r="G415" s="52" t="s">
        <v>102</v>
      </c>
      <c r="H415" s="52">
        <v>11490</v>
      </c>
      <c r="I415" s="52" t="s">
        <v>91</v>
      </c>
      <c r="J415" s="52" t="s">
        <v>71</v>
      </c>
      <c r="K415" s="52">
        <v>73.3</v>
      </c>
      <c r="L415" s="52">
        <v>3.3200000000000001E-5</v>
      </c>
      <c r="M415" s="52">
        <v>1</v>
      </c>
      <c r="N415" s="52"/>
      <c r="O415" s="52">
        <v>0</v>
      </c>
      <c r="P415" s="52">
        <v>0</v>
      </c>
      <c r="Q415" s="52">
        <v>21</v>
      </c>
      <c r="R415" s="52"/>
      <c r="S415" s="52">
        <v>0</v>
      </c>
      <c r="T415" s="52">
        <v>0</v>
      </c>
      <c r="U415" s="52">
        <v>310</v>
      </c>
      <c r="V415" s="52">
        <f t="shared" si="14"/>
        <v>27.961604399999999</v>
      </c>
      <c r="W415" s="52">
        <f t="shared" si="15"/>
        <v>27.961604399999999</v>
      </c>
      <c r="X415" s="52">
        <v>0</v>
      </c>
      <c r="Y415" s="52">
        <v>0</v>
      </c>
    </row>
    <row r="416" spans="1:25" x14ac:dyDescent="0.25">
      <c r="A416" s="52">
        <v>2009</v>
      </c>
      <c r="B416" s="52" t="s">
        <v>106</v>
      </c>
      <c r="C416" s="52" t="s">
        <v>115</v>
      </c>
      <c r="D416" s="52">
        <v>30204</v>
      </c>
      <c r="E416" s="52">
        <v>23908</v>
      </c>
      <c r="F416" s="52">
        <v>12</v>
      </c>
      <c r="G416" s="52" t="s">
        <v>102</v>
      </c>
      <c r="H416" s="52">
        <v>230737.5</v>
      </c>
      <c r="I416" s="52" t="s">
        <v>91</v>
      </c>
      <c r="J416" s="52" t="s">
        <v>71</v>
      </c>
      <c r="K416" s="52">
        <v>73.3</v>
      </c>
      <c r="L416" s="52">
        <v>3.3200000000000001E-5</v>
      </c>
      <c r="M416" s="52">
        <v>1</v>
      </c>
      <c r="N416" s="52"/>
      <c r="O416" s="52">
        <v>0</v>
      </c>
      <c r="P416" s="52">
        <v>0</v>
      </c>
      <c r="Q416" s="52">
        <v>21</v>
      </c>
      <c r="R416" s="52"/>
      <c r="S416" s="52">
        <v>0</v>
      </c>
      <c r="T416" s="52">
        <v>0</v>
      </c>
      <c r="U416" s="52">
        <v>310</v>
      </c>
      <c r="V416" s="52">
        <f t="shared" si="14"/>
        <v>561.51355050000006</v>
      </c>
      <c r="W416" s="52">
        <f t="shared" si="15"/>
        <v>561.51355050000006</v>
      </c>
      <c r="X416" s="52">
        <v>0</v>
      </c>
      <c r="Y416" s="52">
        <v>0</v>
      </c>
    </row>
    <row r="417" spans="1:25" x14ac:dyDescent="0.25">
      <c r="A417" s="52">
        <v>2009</v>
      </c>
      <c r="B417" s="52" t="s">
        <v>106</v>
      </c>
      <c r="C417" s="52" t="s">
        <v>115</v>
      </c>
      <c r="D417" s="52">
        <v>30913</v>
      </c>
      <c r="E417" s="52">
        <v>23903</v>
      </c>
      <c r="F417" s="52">
        <v>12</v>
      </c>
      <c r="G417" s="52" t="s">
        <v>102</v>
      </c>
      <c r="H417" s="52">
        <v>22446.76</v>
      </c>
      <c r="I417" s="52" t="s">
        <v>91</v>
      </c>
      <c r="J417" s="52" t="s">
        <v>71</v>
      </c>
      <c r="K417" s="52">
        <v>73.3</v>
      </c>
      <c r="L417" s="52">
        <v>3.3200000000000001E-5</v>
      </c>
      <c r="M417" s="52">
        <v>1</v>
      </c>
      <c r="N417" s="52"/>
      <c r="O417" s="52">
        <v>0</v>
      </c>
      <c r="P417" s="52">
        <v>0</v>
      </c>
      <c r="Q417" s="52">
        <v>21</v>
      </c>
      <c r="R417" s="52"/>
      <c r="S417" s="52">
        <v>0</v>
      </c>
      <c r="T417" s="52">
        <v>0</v>
      </c>
      <c r="U417" s="52">
        <v>310</v>
      </c>
      <c r="V417" s="52">
        <f t="shared" si="14"/>
        <v>54.625537265599995</v>
      </c>
      <c r="W417" s="52">
        <f t="shared" si="15"/>
        <v>54.625537265599995</v>
      </c>
      <c r="X417" s="52">
        <v>0</v>
      </c>
      <c r="Y417" s="52">
        <v>0</v>
      </c>
    </row>
    <row r="418" spans="1:25" x14ac:dyDescent="0.25">
      <c r="A418" s="52">
        <v>2009</v>
      </c>
      <c r="B418" s="52" t="s">
        <v>106</v>
      </c>
      <c r="C418" s="52" t="s">
        <v>115</v>
      </c>
      <c r="D418" s="52">
        <v>30913</v>
      </c>
      <c r="E418" s="52">
        <v>23903</v>
      </c>
      <c r="F418" s="52">
        <v>12</v>
      </c>
      <c r="G418" s="52" t="s">
        <v>102</v>
      </c>
      <c r="H418" s="52">
        <v>150894</v>
      </c>
      <c r="I418" s="52" t="s">
        <v>91</v>
      </c>
      <c r="J418" s="52" t="s">
        <v>71</v>
      </c>
      <c r="K418" s="52">
        <v>73.3</v>
      </c>
      <c r="L418" s="52">
        <v>3.3200000000000001E-5</v>
      </c>
      <c r="M418" s="52">
        <v>1</v>
      </c>
      <c r="N418" s="52"/>
      <c r="O418" s="52">
        <v>0</v>
      </c>
      <c r="P418" s="52">
        <v>0</v>
      </c>
      <c r="Q418" s="52">
        <v>21</v>
      </c>
      <c r="R418" s="52"/>
      <c r="S418" s="52">
        <v>0</v>
      </c>
      <c r="T418" s="52">
        <v>0</v>
      </c>
      <c r="U418" s="52">
        <v>310</v>
      </c>
      <c r="V418" s="52">
        <f t="shared" si="14"/>
        <v>367.20960263999996</v>
      </c>
      <c r="W418" s="52">
        <f t="shared" si="15"/>
        <v>367.20960263999996</v>
      </c>
      <c r="X418" s="52">
        <v>0</v>
      </c>
      <c r="Y418" s="52">
        <v>0</v>
      </c>
    </row>
    <row r="419" spans="1:25" x14ac:dyDescent="0.25">
      <c r="A419" s="52">
        <v>2009</v>
      </c>
      <c r="B419" s="52" t="s">
        <v>106</v>
      </c>
      <c r="C419" s="52" t="s">
        <v>115</v>
      </c>
      <c r="D419" s="52">
        <v>32901</v>
      </c>
      <c r="E419" s="52">
        <v>23902</v>
      </c>
      <c r="F419" s="52">
        <v>27</v>
      </c>
      <c r="G419" s="52" t="s">
        <v>89</v>
      </c>
      <c r="H419" s="52">
        <v>34</v>
      </c>
      <c r="I419" s="52" t="s">
        <v>91</v>
      </c>
      <c r="J419" s="52" t="s">
        <v>71</v>
      </c>
      <c r="K419" s="52">
        <v>73.3</v>
      </c>
      <c r="L419" s="52">
        <v>3.3200000000000001E-5</v>
      </c>
      <c r="M419" s="52">
        <v>1</v>
      </c>
      <c r="N419" s="52"/>
      <c r="O419" s="52">
        <v>0</v>
      </c>
      <c r="P419" s="52">
        <v>0</v>
      </c>
      <c r="Q419" s="52">
        <v>21</v>
      </c>
      <c r="R419" s="52"/>
      <c r="S419" s="52">
        <v>0</v>
      </c>
      <c r="T419" s="52">
        <v>0</v>
      </c>
      <c r="U419" s="52">
        <v>310</v>
      </c>
      <c r="V419" s="52">
        <f t="shared" si="14"/>
        <v>8.2741040000000002E-2</v>
      </c>
      <c r="W419" s="52">
        <f t="shared" si="15"/>
        <v>8.2741040000000002E-2</v>
      </c>
      <c r="X419" s="52">
        <v>0</v>
      </c>
      <c r="Y419" s="52">
        <v>0</v>
      </c>
    </row>
    <row r="420" spans="1:25" x14ac:dyDescent="0.25">
      <c r="A420" s="52">
        <v>2009</v>
      </c>
      <c r="B420" s="52" t="s">
        <v>106</v>
      </c>
      <c r="C420" s="52" t="s">
        <v>115</v>
      </c>
      <c r="D420" s="52">
        <v>32901</v>
      </c>
      <c r="E420" s="52">
        <v>23902</v>
      </c>
      <c r="F420" s="52">
        <v>27</v>
      </c>
      <c r="G420" s="52" t="s">
        <v>89</v>
      </c>
      <c r="H420" s="52">
        <v>32.543999999999997</v>
      </c>
      <c r="I420" s="52" t="s">
        <v>91</v>
      </c>
      <c r="J420" s="52" t="s">
        <v>71</v>
      </c>
      <c r="K420" s="52">
        <v>73.3</v>
      </c>
      <c r="L420" s="52">
        <v>3.3200000000000001E-5</v>
      </c>
      <c r="M420" s="52">
        <v>1</v>
      </c>
      <c r="N420" s="52"/>
      <c r="O420" s="52">
        <v>0</v>
      </c>
      <c r="P420" s="52">
        <v>0</v>
      </c>
      <c r="Q420" s="52">
        <v>21</v>
      </c>
      <c r="R420" s="52"/>
      <c r="S420" s="52">
        <v>0</v>
      </c>
      <c r="T420" s="52">
        <v>0</v>
      </c>
      <c r="U420" s="52">
        <v>310</v>
      </c>
      <c r="V420" s="52">
        <f t="shared" si="14"/>
        <v>7.9197776639999995E-2</v>
      </c>
      <c r="W420" s="52">
        <f t="shared" si="15"/>
        <v>7.9197776639999995E-2</v>
      </c>
      <c r="X420" s="52">
        <v>0</v>
      </c>
      <c r="Y420" s="52">
        <v>0</v>
      </c>
    </row>
    <row r="421" spans="1:25" x14ac:dyDescent="0.25">
      <c r="A421" s="52">
        <v>2009</v>
      </c>
      <c r="B421" s="52" t="s">
        <v>106</v>
      </c>
      <c r="C421" s="52" t="s">
        <v>115</v>
      </c>
      <c r="D421" s="52">
        <v>33140</v>
      </c>
      <c r="E421" s="52">
        <v>23902</v>
      </c>
      <c r="F421" s="52">
        <v>27</v>
      </c>
      <c r="G421" s="52" t="s">
        <v>89</v>
      </c>
      <c r="H421" s="52">
        <v>1416.9870000000001</v>
      </c>
      <c r="I421" s="52" t="s">
        <v>91</v>
      </c>
      <c r="J421" s="52" t="s">
        <v>71</v>
      </c>
      <c r="K421" s="52">
        <v>73.3</v>
      </c>
      <c r="L421" s="52">
        <v>3.3200000000000001E-5</v>
      </c>
      <c r="M421" s="52">
        <v>1</v>
      </c>
      <c r="N421" s="52"/>
      <c r="O421" s="52">
        <v>0</v>
      </c>
      <c r="P421" s="52">
        <v>0</v>
      </c>
      <c r="Q421" s="52">
        <v>21</v>
      </c>
      <c r="R421" s="52"/>
      <c r="S421" s="52">
        <v>0</v>
      </c>
      <c r="T421" s="52">
        <v>0</v>
      </c>
      <c r="U421" s="52">
        <v>310</v>
      </c>
      <c r="V421" s="52">
        <f t="shared" si="14"/>
        <v>3.44832288372</v>
      </c>
      <c r="W421" s="52">
        <f t="shared" si="15"/>
        <v>3.44832288372</v>
      </c>
      <c r="X421" s="52">
        <v>0</v>
      </c>
      <c r="Y421" s="52">
        <v>0</v>
      </c>
    </row>
    <row r="422" spans="1:25" x14ac:dyDescent="0.25">
      <c r="A422" s="52">
        <v>2009</v>
      </c>
      <c r="B422" s="52" t="s">
        <v>106</v>
      </c>
      <c r="C422" s="52" t="s">
        <v>115</v>
      </c>
      <c r="D422" s="52">
        <v>45200</v>
      </c>
      <c r="E422" s="52">
        <v>23902</v>
      </c>
      <c r="F422" s="52">
        <v>27</v>
      </c>
      <c r="G422" s="52" t="s">
        <v>89</v>
      </c>
      <c r="H422" s="52">
        <v>0.26866839999999997</v>
      </c>
      <c r="I422" s="52" t="s">
        <v>91</v>
      </c>
      <c r="J422" s="52" t="s">
        <v>71</v>
      </c>
      <c r="K422" s="52">
        <v>73.3</v>
      </c>
      <c r="L422" s="52">
        <v>3.3200000000000001E-5</v>
      </c>
      <c r="M422" s="52">
        <v>1</v>
      </c>
      <c r="N422" s="52"/>
      <c r="O422" s="52">
        <v>0</v>
      </c>
      <c r="P422" s="52">
        <v>0</v>
      </c>
      <c r="Q422" s="52">
        <v>21</v>
      </c>
      <c r="R422" s="52"/>
      <c r="S422" s="52">
        <v>0</v>
      </c>
      <c r="T422" s="52">
        <v>0</v>
      </c>
      <c r="U422" s="52">
        <v>310</v>
      </c>
      <c r="V422" s="52">
        <f t="shared" si="14"/>
        <v>6.5382067150399992E-4</v>
      </c>
      <c r="W422" s="52">
        <f t="shared" si="15"/>
        <v>6.5382067150399992E-4</v>
      </c>
      <c r="X422" s="52">
        <v>0</v>
      </c>
      <c r="Y422" s="52">
        <v>0</v>
      </c>
    </row>
    <row r="423" spans="1:25" x14ac:dyDescent="0.25">
      <c r="A423" s="52">
        <v>2009</v>
      </c>
      <c r="B423" s="52" t="s">
        <v>106</v>
      </c>
      <c r="C423" s="52" t="s">
        <v>115</v>
      </c>
      <c r="D423" s="52">
        <v>45200</v>
      </c>
      <c r="E423" s="52">
        <v>23911</v>
      </c>
      <c r="F423" s="52">
        <v>12</v>
      </c>
      <c r="G423" s="52" t="s">
        <v>102</v>
      </c>
      <c r="H423" s="52">
        <v>1852</v>
      </c>
      <c r="I423" s="52" t="s">
        <v>91</v>
      </c>
      <c r="J423" s="52" t="s">
        <v>71</v>
      </c>
      <c r="K423" s="52">
        <v>73.3</v>
      </c>
      <c r="L423" s="52">
        <v>3.3200000000000001E-5</v>
      </c>
      <c r="M423" s="52">
        <v>1</v>
      </c>
      <c r="N423" s="52"/>
      <c r="O423" s="52">
        <v>0</v>
      </c>
      <c r="P423" s="52">
        <v>0</v>
      </c>
      <c r="Q423" s="52">
        <v>21</v>
      </c>
      <c r="R423" s="52"/>
      <c r="S423" s="52">
        <v>0</v>
      </c>
      <c r="T423" s="52">
        <v>0</v>
      </c>
      <c r="U423" s="52">
        <v>310</v>
      </c>
      <c r="V423" s="52">
        <f t="shared" si="14"/>
        <v>4.5069531200000004</v>
      </c>
      <c r="W423" s="52">
        <f t="shared" si="15"/>
        <v>4.5069531200000004</v>
      </c>
      <c r="X423" s="52">
        <v>0</v>
      </c>
      <c r="Y423" s="52">
        <v>0</v>
      </c>
    </row>
    <row r="424" spans="1:25" x14ac:dyDescent="0.25">
      <c r="A424" s="52">
        <v>2009</v>
      </c>
      <c r="B424" s="52" t="s">
        <v>106</v>
      </c>
      <c r="C424" s="52" t="s">
        <v>115</v>
      </c>
      <c r="D424" s="52">
        <v>96010</v>
      </c>
      <c r="E424" s="52">
        <v>23911</v>
      </c>
      <c r="F424" s="52">
        <v>12</v>
      </c>
      <c r="G424" s="52" t="s">
        <v>102</v>
      </c>
      <c r="H424" s="52">
        <v>2111</v>
      </c>
      <c r="I424" s="52" t="s">
        <v>91</v>
      </c>
      <c r="J424" s="52" t="s">
        <v>71</v>
      </c>
      <c r="K424" s="52">
        <v>73.3</v>
      </c>
      <c r="L424" s="52">
        <v>3.3200000000000001E-5</v>
      </c>
      <c r="M424" s="52">
        <v>1</v>
      </c>
      <c r="N424" s="52"/>
      <c r="O424" s="52">
        <v>0</v>
      </c>
      <c r="P424" s="52">
        <v>0</v>
      </c>
      <c r="Q424" s="52">
        <v>21</v>
      </c>
      <c r="R424" s="52"/>
      <c r="S424" s="52">
        <v>0</v>
      </c>
      <c r="T424" s="52">
        <v>0</v>
      </c>
      <c r="U424" s="52">
        <v>310</v>
      </c>
      <c r="V424" s="52">
        <f t="shared" si="14"/>
        <v>5.13724516</v>
      </c>
      <c r="W424" s="52">
        <f t="shared" si="15"/>
        <v>5.13724516</v>
      </c>
      <c r="X424" s="52">
        <v>0</v>
      </c>
      <c r="Y424" s="52">
        <v>0</v>
      </c>
    </row>
    <row r="425" spans="1:25" x14ac:dyDescent="0.25">
      <c r="A425" s="52">
        <v>2009</v>
      </c>
      <c r="B425" s="52" t="s">
        <v>37</v>
      </c>
      <c r="C425" s="52" t="s">
        <v>38</v>
      </c>
      <c r="D425" s="52">
        <v>20121</v>
      </c>
      <c r="E425" s="52">
        <v>31207</v>
      </c>
      <c r="F425" s="52">
        <v>9</v>
      </c>
      <c r="G425" s="52" t="s">
        <v>93</v>
      </c>
      <c r="H425" s="53">
        <v>47300000</v>
      </c>
      <c r="I425" s="52" t="s">
        <v>90</v>
      </c>
      <c r="J425" s="52"/>
      <c r="K425" s="52">
        <v>0</v>
      </c>
      <c r="L425" s="52">
        <v>0</v>
      </c>
      <c r="M425" s="52">
        <v>1</v>
      </c>
      <c r="N425" s="52"/>
      <c r="O425" s="52">
        <v>0</v>
      </c>
      <c r="P425" s="52">
        <v>0</v>
      </c>
      <c r="Q425" s="52">
        <v>21</v>
      </c>
      <c r="R425" s="52" t="s">
        <v>72</v>
      </c>
      <c r="S425" s="52">
        <v>0.01</v>
      </c>
      <c r="T425" s="52">
        <v>1</v>
      </c>
      <c r="U425" s="52">
        <v>310</v>
      </c>
      <c r="V425" s="52">
        <f t="shared" si="14"/>
        <v>146630</v>
      </c>
      <c r="W425" s="52">
        <v>0</v>
      </c>
      <c r="X425" s="52">
        <v>0</v>
      </c>
      <c r="Y425" s="52">
        <f>V425/310</f>
        <v>473</v>
      </c>
    </row>
    <row r="426" spans="1:25" x14ac:dyDescent="0.25">
      <c r="A426" s="52">
        <v>2009</v>
      </c>
      <c r="B426" s="52" t="s">
        <v>37</v>
      </c>
      <c r="C426" s="52" t="s">
        <v>38</v>
      </c>
      <c r="D426" s="52">
        <v>20121</v>
      </c>
      <c r="E426" s="52">
        <v>31207</v>
      </c>
      <c r="F426" s="52">
        <v>9</v>
      </c>
      <c r="G426" s="52" t="s">
        <v>93</v>
      </c>
      <c r="H426" s="53">
        <v>22500000</v>
      </c>
      <c r="I426" s="52" t="s">
        <v>90</v>
      </c>
      <c r="J426" s="52"/>
      <c r="K426" s="52">
        <v>0</v>
      </c>
      <c r="L426" s="52">
        <v>0</v>
      </c>
      <c r="M426" s="52">
        <v>1</v>
      </c>
      <c r="N426" s="52"/>
      <c r="O426" s="52">
        <v>0</v>
      </c>
      <c r="P426" s="52">
        <v>0</v>
      </c>
      <c r="Q426" s="52">
        <v>21</v>
      </c>
      <c r="R426" s="52" t="s">
        <v>72</v>
      </c>
      <c r="S426" s="52">
        <v>0.01</v>
      </c>
      <c r="T426" s="52">
        <v>1</v>
      </c>
      <c r="U426" s="52">
        <v>310</v>
      </c>
      <c r="V426" s="52">
        <f t="shared" si="14"/>
        <v>69750</v>
      </c>
      <c r="W426" s="52">
        <v>0</v>
      </c>
      <c r="X426" s="52">
        <v>0</v>
      </c>
      <c r="Y426" s="52">
        <f>V426/310</f>
        <v>225</v>
      </c>
    </row>
    <row r="427" spans="1:25" x14ac:dyDescent="0.25">
      <c r="A427" s="52">
        <v>2009</v>
      </c>
      <c r="B427" s="52" t="s">
        <v>37</v>
      </c>
      <c r="C427" s="52" t="s">
        <v>38</v>
      </c>
      <c r="D427" s="52">
        <v>20121</v>
      </c>
      <c r="E427" s="52">
        <v>31207</v>
      </c>
      <c r="F427" s="52">
        <v>9</v>
      </c>
      <c r="G427" s="52" t="s">
        <v>93</v>
      </c>
      <c r="H427" s="53">
        <v>21200000</v>
      </c>
      <c r="I427" s="52" t="s">
        <v>90</v>
      </c>
      <c r="J427" s="52"/>
      <c r="K427" s="52">
        <v>0</v>
      </c>
      <c r="L427" s="52">
        <v>0</v>
      </c>
      <c r="M427" s="52">
        <v>1</v>
      </c>
      <c r="N427" s="52"/>
      <c r="O427" s="52">
        <v>0</v>
      </c>
      <c r="P427" s="52">
        <v>0</v>
      </c>
      <c r="Q427" s="52">
        <v>21</v>
      </c>
      <c r="R427" s="52" t="s">
        <v>72</v>
      </c>
      <c r="S427" s="52">
        <v>0.01</v>
      </c>
      <c r="T427" s="52">
        <v>1</v>
      </c>
      <c r="U427" s="52">
        <v>310</v>
      </c>
      <c r="V427" s="52">
        <f t="shared" si="14"/>
        <v>65720</v>
      </c>
      <c r="W427" s="52">
        <v>0</v>
      </c>
      <c r="X427" s="52">
        <v>0</v>
      </c>
      <c r="Y427" s="52">
        <f>V427/310</f>
        <v>212</v>
      </c>
    </row>
    <row r="428" spans="1:25" x14ac:dyDescent="0.25">
      <c r="A428" s="52">
        <v>2009</v>
      </c>
      <c r="B428" s="52" t="s">
        <v>37</v>
      </c>
      <c r="C428" s="52" t="s">
        <v>38</v>
      </c>
      <c r="D428" s="52">
        <v>20123</v>
      </c>
      <c r="E428" s="52">
        <v>31207</v>
      </c>
      <c r="F428" s="52">
        <v>9</v>
      </c>
      <c r="G428" s="52" t="s">
        <v>93</v>
      </c>
      <c r="H428" s="53">
        <v>115000000</v>
      </c>
      <c r="I428" s="52" t="s">
        <v>90</v>
      </c>
      <c r="J428" s="52"/>
      <c r="K428" s="52">
        <v>0</v>
      </c>
      <c r="L428" s="52">
        <v>0</v>
      </c>
      <c r="M428" s="52">
        <v>1</v>
      </c>
      <c r="N428" s="52"/>
      <c r="O428" s="52">
        <v>0</v>
      </c>
      <c r="P428" s="52">
        <v>0</v>
      </c>
      <c r="Q428" s="52">
        <v>21</v>
      </c>
      <c r="R428" s="52" t="s">
        <v>72</v>
      </c>
      <c r="S428" s="52">
        <v>0.01</v>
      </c>
      <c r="T428" s="52">
        <v>1</v>
      </c>
      <c r="U428" s="52">
        <v>310</v>
      </c>
      <c r="V428" s="52">
        <f t="shared" si="14"/>
        <v>356500</v>
      </c>
      <c r="W428" s="52">
        <v>0</v>
      </c>
      <c r="X428" s="52">
        <v>0</v>
      </c>
      <c r="Y428" s="52">
        <f>V428/310</f>
        <v>1150</v>
      </c>
    </row>
    <row r="429" spans="1:25" x14ac:dyDescent="0.25">
      <c r="A429" s="52">
        <v>2009</v>
      </c>
      <c r="B429" s="52" t="s">
        <v>98</v>
      </c>
      <c r="C429" s="52" t="s">
        <v>110</v>
      </c>
      <c r="D429" s="52">
        <v>23935</v>
      </c>
      <c r="E429" s="52">
        <v>21134</v>
      </c>
      <c r="F429" s="52">
        <v>27</v>
      </c>
      <c r="G429" s="52" t="s">
        <v>89</v>
      </c>
      <c r="H429" s="52">
        <v>1625.13</v>
      </c>
      <c r="I429" s="52" t="s">
        <v>91</v>
      </c>
      <c r="J429" s="52" t="s">
        <v>71</v>
      </c>
      <c r="K429" s="52">
        <v>0.47732000000000002</v>
      </c>
      <c r="L429" s="52">
        <v>1</v>
      </c>
      <c r="M429" s="52">
        <v>1</v>
      </c>
      <c r="N429" s="52"/>
      <c r="O429" s="52">
        <v>0</v>
      </c>
      <c r="P429" s="52">
        <v>0</v>
      </c>
      <c r="Q429" s="52">
        <v>21</v>
      </c>
      <c r="R429" s="52"/>
      <c r="S429" s="52">
        <v>0</v>
      </c>
      <c r="T429" s="52">
        <v>0</v>
      </c>
      <c r="U429" s="52">
        <v>310</v>
      </c>
      <c r="V429" s="52">
        <f t="shared" si="14"/>
        <v>775.70705160000011</v>
      </c>
      <c r="W429" s="52">
        <f t="shared" ref="W429:W492" si="16">(V429-((O429*H429*P429*Q429)+(S429*H429*T429*U429))/M429)</f>
        <v>775.70705160000011</v>
      </c>
      <c r="X429" s="52">
        <v>0</v>
      </c>
      <c r="Y429" s="52">
        <v>0</v>
      </c>
    </row>
    <row r="430" spans="1:25" x14ac:dyDescent="0.25">
      <c r="A430" s="52">
        <v>2009</v>
      </c>
      <c r="B430" s="52" t="s">
        <v>98</v>
      </c>
      <c r="C430" s="52" t="s">
        <v>110</v>
      </c>
      <c r="D430" s="52">
        <v>23935</v>
      </c>
      <c r="E430" s="52">
        <v>21134</v>
      </c>
      <c r="F430" s="52">
        <v>27</v>
      </c>
      <c r="G430" s="52" t="s">
        <v>89</v>
      </c>
      <c r="H430" s="52">
        <v>81917.490000000005</v>
      </c>
      <c r="I430" s="52" t="s">
        <v>91</v>
      </c>
      <c r="J430" s="52" t="s">
        <v>71</v>
      </c>
      <c r="K430" s="52">
        <v>0.47732000000000002</v>
      </c>
      <c r="L430" s="52">
        <v>1</v>
      </c>
      <c r="M430" s="52">
        <v>1</v>
      </c>
      <c r="N430" s="52"/>
      <c r="O430" s="52">
        <v>0</v>
      </c>
      <c r="P430" s="52">
        <v>0</v>
      </c>
      <c r="Q430" s="52">
        <v>21</v>
      </c>
      <c r="R430" s="52"/>
      <c r="S430" s="52">
        <v>0</v>
      </c>
      <c r="T430" s="52">
        <v>0</v>
      </c>
      <c r="U430" s="52">
        <v>310</v>
      </c>
      <c r="V430" s="52">
        <f t="shared" si="14"/>
        <v>39100.856326800007</v>
      </c>
      <c r="W430" s="52">
        <f t="shared" si="16"/>
        <v>39100.856326800007</v>
      </c>
      <c r="X430" s="52">
        <v>0</v>
      </c>
      <c r="Y430" s="52">
        <v>0</v>
      </c>
    </row>
    <row r="431" spans="1:25" x14ac:dyDescent="0.25">
      <c r="A431" s="52">
        <v>2009</v>
      </c>
      <c r="B431" s="52" t="s">
        <v>98</v>
      </c>
      <c r="C431" s="52" t="s">
        <v>110</v>
      </c>
      <c r="D431" s="52">
        <v>23935</v>
      </c>
      <c r="E431" s="52">
        <v>21134</v>
      </c>
      <c r="F431" s="52">
        <v>27</v>
      </c>
      <c r="G431" s="52" t="s">
        <v>89</v>
      </c>
      <c r="H431" s="52">
        <v>468.21300000000002</v>
      </c>
      <c r="I431" s="52" t="s">
        <v>91</v>
      </c>
      <c r="J431" s="52" t="s">
        <v>71</v>
      </c>
      <c r="K431" s="52">
        <v>0.47732000000000002</v>
      </c>
      <c r="L431" s="52">
        <v>1</v>
      </c>
      <c r="M431" s="52">
        <v>1</v>
      </c>
      <c r="N431" s="52"/>
      <c r="O431" s="52">
        <v>0</v>
      </c>
      <c r="P431" s="52">
        <v>0</v>
      </c>
      <c r="Q431" s="52">
        <v>21</v>
      </c>
      <c r="R431" s="52"/>
      <c r="S431" s="52">
        <v>0</v>
      </c>
      <c r="T431" s="52">
        <v>0</v>
      </c>
      <c r="U431" s="52">
        <v>310</v>
      </c>
      <c r="V431" s="52">
        <f t="shared" si="14"/>
        <v>223.48742916000003</v>
      </c>
      <c r="W431" s="52">
        <f t="shared" si="16"/>
        <v>223.48742916000003</v>
      </c>
      <c r="X431" s="52">
        <v>0</v>
      </c>
      <c r="Y431" s="52">
        <v>0</v>
      </c>
    </row>
    <row r="432" spans="1:25" x14ac:dyDescent="0.25">
      <c r="A432" s="52">
        <v>2009</v>
      </c>
      <c r="B432" s="52" t="s">
        <v>98</v>
      </c>
      <c r="C432" s="52" t="s">
        <v>110</v>
      </c>
      <c r="D432" s="52">
        <v>23939</v>
      </c>
      <c r="E432" s="52">
        <v>21132</v>
      </c>
      <c r="F432" s="52">
        <v>27</v>
      </c>
      <c r="G432" s="52" t="s">
        <v>89</v>
      </c>
      <c r="H432" s="52">
        <v>2182.25</v>
      </c>
      <c r="I432" s="52" t="s">
        <v>91</v>
      </c>
      <c r="J432" s="52" t="s">
        <v>71</v>
      </c>
      <c r="K432" s="52">
        <v>0.47732000000000002</v>
      </c>
      <c r="L432" s="52">
        <v>1</v>
      </c>
      <c r="M432" s="52">
        <v>1</v>
      </c>
      <c r="N432" s="52"/>
      <c r="O432" s="52">
        <v>0</v>
      </c>
      <c r="P432" s="52">
        <v>0</v>
      </c>
      <c r="Q432" s="52">
        <v>21</v>
      </c>
      <c r="R432" s="52"/>
      <c r="S432" s="52">
        <v>0</v>
      </c>
      <c r="T432" s="52">
        <v>0</v>
      </c>
      <c r="U432" s="52">
        <v>310</v>
      </c>
      <c r="V432" s="52">
        <f t="shared" si="14"/>
        <v>1041.63157</v>
      </c>
      <c r="W432" s="52">
        <f t="shared" si="16"/>
        <v>1041.63157</v>
      </c>
      <c r="X432" s="52">
        <v>0</v>
      </c>
      <c r="Y432" s="52">
        <v>0</v>
      </c>
    </row>
    <row r="433" spans="1:25" x14ac:dyDescent="0.25">
      <c r="A433" s="52">
        <v>2009</v>
      </c>
      <c r="B433" s="52" t="s">
        <v>98</v>
      </c>
      <c r="C433" s="52" t="s">
        <v>110</v>
      </c>
      <c r="D433" s="52">
        <v>23939</v>
      </c>
      <c r="E433" s="52">
        <v>21132</v>
      </c>
      <c r="F433" s="52">
        <v>27</v>
      </c>
      <c r="G433" s="52" t="s">
        <v>89</v>
      </c>
      <c r="H433" s="52">
        <v>5246.0240000000003</v>
      </c>
      <c r="I433" s="52" t="s">
        <v>91</v>
      </c>
      <c r="J433" s="52" t="s">
        <v>71</v>
      </c>
      <c r="K433" s="52">
        <v>0.47732000000000002</v>
      </c>
      <c r="L433" s="52">
        <v>1</v>
      </c>
      <c r="M433" s="52">
        <v>1</v>
      </c>
      <c r="N433" s="52"/>
      <c r="O433" s="52">
        <v>0</v>
      </c>
      <c r="P433" s="52">
        <v>0</v>
      </c>
      <c r="Q433" s="52">
        <v>21</v>
      </c>
      <c r="R433" s="52"/>
      <c r="S433" s="52">
        <v>0</v>
      </c>
      <c r="T433" s="52">
        <v>0</v>
      </c>
      <c r="U433" s="52">
        <v>310</v>
      </c>
      <c r="V433" s="52">
        <f t="shared" si="14"/>
        <v>2504.0321756800004</v>
      </c>
      <c r="W433" s="52">
        <f t="shared" si="16"/>
        <v>2504.0321756800004</v>
      </c>
      <c r="X433" s="52">
        <v>0</v>
      </c>
      <c r="Y433" s="52">
        <v>0</v>
      </c>
    </row>
    <row r="434" spans="1:25" x14ac:dyDescent="0.25">
      <c r="A434" s="52">
        <v>2009</v>
      </c>
      <c r="B434" s="52" t="s">
        <v>98</v>
      </c>
      <c r="C434" s="52" t="s">
        <v>110</v>
      </c>
      <c r="D434" s="52">
        <v>23939</v>
      </c>
      <c r="E434" s="52">
        <v>21134</v>
      </c>
      <c r="F434" s="52">
        <v>27</v>
      </c>
      <c r="G434" s="52" t="s">
        <v>89</v>
      </c>
      <c r="H434" s="52">
        <v>48356.11</v>
      </c>
      <c r="I434" s="52" t="s">
        <v>91</v>
      </c>
      <c r="J434" s="52" t="s">
        <v>71</v>
      </c>
      <c r="K434" s="52">
        <v>0.47732000000000002</v>
      </c>
      <c r="L434" s="52">
        <v>1</v>
      </c>
      <c r="M434" s="52">
        <v>1</v>
      </c>
      <c r="N434" s="52"/>
      <c r="O434" s="52">
        <v>0</v>
      </c>
      <c r="P434" s="52">
        <v>0</v>
      </c>
      <c r="Q434" s="52">
        <v>21</v>
      </c>
      <c r="R434" s="52"/>
      <c r="S434" s="52">
        <v>0</v>
      </c>
      <c r="T434" s="52">
        <v>0</v>
      </c>
      <c r="U434" s="52">
        <v>310</v>
      </c>
      <c r="V434" s="52">
        <f t="shared" si="14"/>
        <v>23081.3384252</v>
      </c>
      <c r="W434" s="52">
        <f t="shared" si="16"/>
        <v>23081.3384252</v>
      </c>
      <c r="X434" s="52">
        <v>0</v>
      </c>
      <c r="Y434" s="52">
        <v>0</v>
      </c>
    </row>
    <row r="435" spans="1:25" x14ac:dyDescent="0.25">
      <c r="A435" s="52">
        <v>2009</v>
      </c>
      <c r="B435" s="52" t="s">
        <v>98</v>
      </c>
      <c r="C435" s="52" t="s">
        <v>110</v>
      </c>
      <c r="D435" s="52">
        <v>23939</v>
      </c>
      <c r="E435" s="52">
        <v>21134</v>
      </c>
      <c r="F435" s="52">
        <v>27</v>
      </c>
      <c r="G435" s="52" t="s">
        <v>89</v>
      </c>
      <c r="H435" s="52">
        <v>1257.4179999999999</v>
      </c>
      <c r="I435" s="52" t="s">
        <v>91</v>
      </c>
      <c r="J435" s="52" t="s">
        <v>71</v>
      </c>
      <c r="K435" s="52">
        <v>0.47732000000000002</v>
      </c>
      <c r="L435" s="52">
        <v>1</v>
      </c>
      <c r="M435" s="52">
        <v>1</v>
      </c>
      <c r="N435" s="52"/>
      <c r="O435" s="52">
        <v>0</v>
      </c>
      <c r="P435" s="52">
        <v>0</v>
      </c>
      <c r="Q435" s="52">
        <v>21</v>
      </c>
      <c r="R435" s="52"/>
      <c r="S435" s="52">
        <v>0</v>
      </c>
      <c r="T435" s="52">
        <v>0</v>
      </c>
      <c r="U435" s="52">
        <v>310</v>
      </c>
      <c r="V435" s="52">
        <f t="shared" si="14"/>
        <v>600.19075975999999</v>
      </c>
      <c r="W435" s="52">
        <f t="shared" si="16"/>
        <v>600.19075975999999</v>
      </c>
      <c r="X435" s="52">
        <v>0</v>
      </c>
      <c r="Y435" s="52">
        <v>0</v>
      </c>
    </row>
    <row r="436" spans="1:25" x14ac:dyDescent="0.25">
      <c r="A436" s="52">
        <v>2009</v>
      </c>
      <c r="B436" s="52" t="s">
        <v>98</v>
      </c>
      <c r="C436" s="52" t="s">
        <v>110</v>
      </c>
      <c r="D436" s="52">
        <v>23939</v>
      </c>
      <c r="E436" s="52">
        <v>21134</v>
      </c>
      <c r="F436" s="52">
        <v>27</v>
      </c>
      <c r="G436" s="52" t="s">
        <v>89</v>
      </c>
      <c r="H436" s="52">
        <v>22856.3</v>
      </c>
      <c r="I436" s="52" t="s">
        <v>91</v>
      </c>
      <c r="J436" s="52" t="s">
        <v>71</v>
      </c>
      <c r="K436" s="52">
        <v>0.47732000000000002</v>
      </c>
      <c r="L436" s="52">
        <v>1</v>
      </c>
      <c r="M436" s="52">
        <v>1</v>
      </c>
      <c r="N436" s="52"/>
      <c r="O436" s="52">
        <v>0</v>
      </c>
      <c r="P436" s="52">
        <v>0</v>
      </c>
      <c r="Q436" s="52">
        <v>21</v>
      </c>
      <c r="R436" s="52"/>
      <c r="S436" s="52">
        <v>0</v>
      </c>
      <c r="T436" s="52">
        <v>0</v>
      </c>
      <c r="U436" s="52">
        <v>310</v>
      </c>
      <c r="V436" s="52">
        <f t="shared" si="14"/>
        <v>10909.769115999999</v>
      </c>
      <c r="W436" s="52">
        <f t="shared" si="16"/>
        <v>10909.769115999999</v>
      </c>
      <c r="X436" s="52">
        <v>0</v>
      </c>
      <c r="Y436" s="52">
        <v>0</v>
      </c>
    </row>
    <row r="437" spans="1:25" x14ac:dyDescent="0.25">
      <c r="A437" s="52">
        <v>2009</v>
      </c>
      <c r="B437" s="52" t="s">
        <v>98</v>
      </c>
      <c r="C437" s="52" t="s">
        <v>110</v>
      </c>
      <c r="D437" s="52">
        <v>23939</v>
      </c>
      <c r="E437" s="52">
        <v>21134</v>
      </c>
      <c r="F437" s="52">
        <v>27</v>
      </c>
      <c r="G437" s="52" t="s">
        <v>89</v>
      </c>
      <c r="H437" s="52">
        <v>23971.48</v>
      </c>
      <c r="I437" s="52" t="s">
        <v>91</v>
      </c>
      <c r="J437" s="52" t="s">
        <v>71</v>
      </c>
      <c r="K437" s="52">
        <v>0.47732000000000002</v>
      </c>
      <c r="L437" s="52">
        <v>1</v>
      </c>
      <c r="M437" s="52">
        <v>1</v>
      </c>
      <c r="N437" s="52"/>
      <c r="O437" s="52">
        <v>0</v>
      </c>
      <c r="P437" s="52">
        <v>0</v>
      </c>
      <c r="Q437" s="52">
        <v>21</v>
      </c>
      <c r="R437" s="52"/>
      <c r="S437" s="52">
        <v>0</v>
      </c>
      <c r="T437" s="52">
        <v>0</v>
      </c>
      <c r="U437" s="52">
        <v>310</v>
      </c>
      <c r="V437" s="52">
        <f t="shared" si="14"/>
        <v>11442.0668336</v>
      </c>
      <c r="W437" s="52">
        <f t="shared" si="16"/>
        <v>11442.0668336</v>
      </c>
      <c r="X437" s="52">
        <v>0</v>
      </c>
      <c r="Y437" s="52">
        <v>0</v>
      </c>
    </row>
    <row r="438" spans="1:25" x14ac:dyDescent="0.25">
      <c r="A438" s="52">
        <v>2009</v>
      </c>
      <c r="B438" s="52" t="s">
        <v>98</v>
      </c>
      <c r="C438" s="52" t="s">
        <v>110</v>
      </c>
      <c r="D438" s="52">
        <v>23939</v>
      </c>
      <c r="E438" s="52">
        <v>21134</v>
      </c>
      <c r="F438" s="52">
        <v>27</v>
      </c>
      <c r="G438" s="52" t="s">
        <v>89</v>
      </c>
      <c r="H438" s="52">
        <v>23398.67</v>
      </c>
      <c r="I438" s="52" t="s">
        <v>91</v>
      </c>
      <c r="J438" s="52" t="s">
        <v>71</v>
      </c>
      <c r="K438" s="52">
        <v>0.47732000000000002</v>
      </c>
      <c r="L438" s="52">
        <v>1</v>
      </c>
      <c r="M438" s="52">
        <v>1</v>
      </c>
      <c r="N438" s="52"/>
      <c r="O438" s="52">
        <v>0</v>
      </c>
      <c r="P438" s="52">
        <v>0</v>
      </c>
      <c r="Q438" s="52">
        <v>21</v>
      </c>
      <c r="R438" s="52"/>
      <c r="S438" s="52">
        <v>0</v>
      </c>
      <c r="T438" s="52">
        <v>0</v>
      </c>
      <c r="U438" s="52">
        <v>310</v>
      </c>
      <c r="V438" s="52">
        <f t="shared" si="14"/>
        <v>11168.653164399999</v>
      </c>
      <c r="W438" s="52">
        <f t="shared" si="16"/>
        <v>11168.653164399999</v>
      </c>
      <c r="X438" s="52">
        <v>0</v>
      </c>
      <c r="Y438" s="52">
        <v>0</v>
      </c>
    </row>
    <row r="439" spans="1:25" x14ac:dyDescent="0.25">
      <c r="A439" s="52">
        <v>2009</v>
      </c>
      <c r="B439" s="52" t="s">
        <v>98</v>
      </c>
      <c r="C439" s="52" t="s">
        <v>110</v>
      </c>
      <c r="D439" s="52">
        <v>23939</v>
      </c>
      <c r="E439" s="52">
        <v>21134</v>
      </c>
      <c r="F439" s="52">
        <v>27</v>
      </c>
      <c r="G439" s="52" t="s">
        <v>89</v>
      </c>
      <c r="H439" s="52">
        <v>4727</v>
      </c>
      <c r="I439" s="52" t="s">
        <v>91</v>
      </c>
      <c r="J439" s="52" t="s">
        <v>71</v>
      </c>
      <c r="K439" s="52">
        <v>0.47732000000000002</v>
      </c>
      <c r="L439" s="52">
        <v>1</v>
      </c>
      <c r="M439" s="52">
        <v>1</v>
      </c>
      <c r="N439" s="52"/>
      <c r="O439" s="52">
        <v>0</v>
      </c>
      <c r="P439" s="52">
        <v>0</v>
      </c>
      <c r="Q439" s="52">
        <v>21</v>
      </c>
      <c r="R439" s="52"/>
      <c r="S439" s="52">
        <v>0</v>
      </c>
      <c r="T439" s="52">
        <v>0</v>
      </c>
      <c r="U439" s="52">
        <v>310</v>
      </c>
      <c r="V439" s="52">
        <f t="shared" si="14"/>
        <v>2256.2916399999999</v>
      </c>
      <c r="W439" s="52">
        <f t="shared" si="16"/>
        <v>2256.2916399999999</v>
      </c>
      <c r="X439" s="52">
        <v>0</v>
      </c>
      <c r="Y439" s="52">
        <v>0</v>
      </c>
    </row>
    <row r="440" spans="1:25" x14ac:dyDescent="0.25">
      <c r="A440" s="52">
        <v>2009</v>
      </c>
      <c r="B440" s="52" t="s">
        <v>98</v>
      </c>
      <c r="C440" s="52" t="s">
        <v>110</v>
      </c>
      <c r="D440" s="52">
        <v>23939</v>
      </c>
      <c r="E440" s="52">
        <v>21134</v>
      </c>
      <c r="F440" s="52">
        <v>27</v>
      </c>
      <c r="G440" s="52" t="s">
        <v>89</v>
      </c>
      <c r="H440" s="52">
        <v>18881.05</v>
      </c>
      <c r="I440" s="52" t="s">
        <v>91</v>
      </c>
      <c r="J440" s="52" t="s">
        <v>71</v>
      </c>
      <c r="K440" s="52">
        <v>0.47732000000000002</v>
      </c>
      <c r="L440" s="52">
        <v>1</v>
      </c>
      <c r="M440" s="52">
        <v>1</v>
      </c>
      <c r="N440" s="52"/>
      <c r="O440" s="52">
        <v>0</v>
      </c>
      <c r="P440" s="52">
        <v>0</v>
      </c>
      <c r="Q440" s="52">
        <v>21</v>
      </c>
      <c r="R440" s="52"/>
      <c r="S440" s="52">
        <v>0</v>
      </c>
      <c r="T440" s="52">
        <v>0</v>
      </c>
      <c r="U440" s="52">
        <v>310</v>
      </c>
      <c r="V440" s="52">
        <f t="shared" si="14"/>
        <v>9012.3027860000002</v>
      </c>
      <c r="W440" s="52">
        <f t="shared" si="16"/>
        <v>9012.3027860000002</v>
      </c>
      <c r="X440" s="52">
        <v>0</v>
      </c>
      <c r="Y440" s="52">
        <v>0</v>
      </c>
    </row>
    <row r="441" spans="1:25" x14ac:dyDescent="0.25">
      <c r="A441" s="52">
        <v>2009</v>
      </c>
      <c r="B441" s="52" t="s">
        <v>98</v>
      </c>
      <c r="C441" s="52" t="s">
        <v>110</v>
      </c>
      <c r="D441" s="52">
        <v>23939</v>
      </c>
      <c r="E441" s="52">
        <v>21134</v>
      </c>
      <c r="F441" s="52">
        <v>27</v>
      </c>
      <c r="G441" s="52" t="s">
        <v>89</v>
      </c>
      <c r="H441" s="52">
        <v>1415</v>
      </c>
      <c r="I441" s="52" t="s">
        <v>91</v>
      </c>
      <c r="J441" s="52" t="s">
        <v>71</v>
      </c>
      <c r="K441" s="52">
        <v>0.47732000000000002</v>
      </c>
      <c r="L441" s="52">
        <v>1</v>
      </c>
      <c r="M441" s="52">
        <v>1</v>
      </c>
      <c r="N441" s="52"/>
      <c r="O441" s="52">
        <v>0</v>
      </c>
      <c r="P441" s="52">
        <v>0</v>
      </c>
      <c r="Q441" s="52">
        <v>21</v>
      </c>
      <c r="R441" s="52"/>
      <c r="S441" s="52">
        <v>0</v>
      </c>
      <c r="T441" s="52">
        <v>0</v>
      </c>
      <c r="U441" s="52">
        <v>310</v>
      </c>
      <c r="V441" s="52">
        <f t="shared" si="14"/>
        <v>675.40780000000007</v>
      </c>
      <c r="W441" s="52">
        <f t="shared" si="16"/>
        <v>675.40780000000007</v>
      </c>
      <c r="X441" s="52">
        <v>0</v>
      </c>
      <c r="Y441" s="52">
        <v>0</v>
      </c>
    </row>
    <row r="442" spans="1:25" x14ac:dyDescent="0.25">
      <c r="A442" s="52">
        <v>2009</v>
      </c>
      <c r="B442" s="52" t="s">
        <v>98</v>
      </c>
      <c r="C442" s="52" t="s">
        <v>110</v>
      </c>
      <c r="D442" s="52">
        <v>23939</v>
      </c>
      <c r="E442" s="52">
        <v>21134</v>
      </c>
      <c r="F442" s="52">
        <v>27</v>
      </c>
      <c r="G442" s="52" t="s">
        <v>89</v>
      </c>
      <c r="H442" s="52">
        <v>621.11400000000003</v>
      </c>
      <c r="I442" s="52" t="s">
        <v>91</v>
      </c>
      <c r="J442" s="52" t="s">
        <v>71</v>
      </c>
      <c r="K442" s="52">
        <v>0.47732000000000002</v>
      </c>
      <c r="L442" s="52">
        <v>1</v>
      </c>
      <c r="M442" s="52">
        <v>1</v>
      </c>
      <c r="N442" s="52"/>
      <c r="O442" s="52">
        <v>0</v>
      </c>
      <c r="P442" s="52">
        <v>0</v>
      </c>
      <c r="Q442" s="52">
        <v>21</v>
      </c>
      <c r="R442" s="52"/>
      <c r="S442" s="52">
        <v>0</v>
      </c>
      <c r="T442" s="52">
        <v>0</v>
      </c>
      <c r="U442" s="52">
        <v>310</v>
      </c>
      <c r="V442" s="52">
        <f t="shared" si="14"/>
        <v>296.47013448000001</v>
      </c>
      <c r="W442" s="52">
        <f t="shared" si="16"/>
        <v>296.47013448000001</v>
      </c>
      <c r="X442" s="52">
        <v>0</v>
      </c>
      <c r="Y442" s="52">
        <v>0</v>
      </c>
    </row>
    <row r="443" spans="1:25" x14ac:dyDescent="0.25">
      <c r="A443" s="52">
        <v>2009</v>
      </c>
      <c r="B443" s="52" t="s">
        <v>98</v>
      </c>
      <c r="C443" s="52" t="s">
        <v>110</v>
      </c>
      <c r="D443" s="52">
        <v>23939</v>
      </c>
      <c r="E443" s="52">
        <v>21134</v>
      </c>
      <c r="F443" s="52">
        <v>27</v>
      </c>
      <c r="G443" s="52" t="s">
        <v>89</v>
      </c>
      <c r="H443" s="52">
        <v>9791.9500000000007</v>
      </c>
      <c r="I443" s="52" t="s">
        <v>91</v>
      </c>
      <c r="J443" s="52" t="s">
        <v>71</v>
      </c>
      <c r="K443" s="52">
        <v>0.47732000000000002</v>
      </c>
      <c r="L443" s="52">
        <v>1</v>
      </c>
      <c r="M443" s="52">
        <v>1</v>
      </c>
      <c r="N443" s="52"/>
      <c r="O443" s="52">
        <v>0</v>
      </c>
      <c r="P443" s="52">
        <v>0</v>
      </c>
      <c r="Q443" s="52">
        <v>21</v>
      </c>
      <c r="R443" s="52"/>
      <c r="S443" s="52">
        <v>0</v>
      </c>
      <c r="T443" s="52">
        <v>0</v>
      </c>
      <c r="U443" s="52">
        <v>310</v>
      </c>
      <c r="V443" s="52">
        <f t="shared" si="14"/>
        <v>4673.8935740000006</v>
      </c>
      <c r="W443" s="52">
        <f t="shared" si="16"/>
        <v>4673.8935740000006</v>
      </c>
      <c r="X443" s="52">
        <v>0</v>
      </c>
      <c r="Y443" s="52">
        <v>0</v>
      </c>
    </row>
    <row r="444" spans="1:25" x14ac:dyDescent="0.25">
      <c r="A444" s="52">
        <v>2009</v>
      </c>
      <c r="B444" s="52" t="s">
        <v>98</v>
      </c>
      <c r="C444" s="52" t="s">
        <v>110</v>
      </c>
      <c r="D444" s="52">
        <v>23939</v>
      </c>
      <c r="E444" s="52">
        <v>21134</v>
      </c>
      <c r="F444" s="52">
        <v>27</v>
      </c>
      <c r="G444" s="52" t="s">
        <v>89</v>
      </c>
      <c r="H444" s="52">
        <v>20037.48</v>
      </c>
      <c r="I444" s="52" t="s">
        <v>91</v>
      </c>
      <c r="J444" s="52" t="s">
        <v>71</v>
      </c>
      <c r="K444" s="52">
        <v>0.47732000000000002</v>
      </c>
      <c r="L444" s="52">
        <v>1</v>
      </c>
      <c r="M444" s="52">
        <v>1</v>
      </c>
      <c r="N444" s="52"/>
      <c r="O444" s="52">
        <v>0</v>
      </c>
      <c r="P444" s="52">
        <v>0</v>
      </c>
      <c r="Q444" s="52">
        <v>21</v>
      </c>
      <c r="R444" s="52"/>
      <c r="S444" s="52">
        <v>0</v>
      </c>
      <c r="T444" s="52">
        <v>0</v>
      </c>
      <c r="U444" s="52">
        <v>310</v>
      </c>
      <c r="V444" s="52">
        <f t="shared" si="14"/>
        <v>9564.2899536000004</v>
      </c>
      <c r="W444" s="52">
        <f t="shared" si="16"/>
        <v>9564.2899536000004</v>
      </c>
      <c r="X444" s="52">
        <v>0</v>
      </c>
      <c r="Y444" s="52">
        <v>0</v>
      </c>
    </row>
    <row r="445" spans="1:25" x14ac:dyDescent="0.25">
      <c r="A445" s="52">
        <v>2009</v>
      </c>
      <c r="B445" s="52" t="s">
        <v>98</v>
      </c>
      <c r="C445" s="52" t="s">
        <v>110</v>
      </c>
      <c r="D445" s="52">
        <v>23939</v>
      </c>
      <c r="E445" s="52">
        <v>21168</v>
      </c>
      <c r="F445" s="52">
        <v>27</v>
      </c>
      <c r="G445" s="52" t="s">
        <v>89</v>
      </c>
      <c r="H445" s="52">
        <v>32885.599999999999</v>
      </c>
      <c r="I445" s="52" t="s">
        <v>91</v>
      </c>
      <c r="J445" s="52" t="s">
        <v>71</v>
      </c>
      <c r="K445" s="52">
        <v>0.43970999999999999</v>
      </c>
      <c r="L445" s="52">
        <v>1</v>
      </c>
      <c r="M445" s="52">
        <v>1</v>
      </c>
      <c r="N445" s="52"/>
      <c r="O445" s="52">
        <v>0</v>
      </c>
      <c r="P445" s="52">
        <v>0</v>
      </c>
      <c r="Q445" s="52">
        <v>21</v>
      </c>
      <c r="R445" s="52"/>
      <c r="S445" s="52">
        <v>0</v>
      </c>
      <c r="T445" s="52">
        <v>0</v>
      </c>
      <c r="U445" s="52">
        <v>310</v>
      </c>
      <c r="V445" s="52">
        <f t="shared" si="14"/>
        <v>14460.127175999998</v>
      </c>
      <c r="W445" s="52">
        <f t="shared" si="16"/>
        <v>14460.127175999998</v>
      </c>
      <c r="X445" s="52">
        <v>0</v>
      </c>
      <c r="Y445" s="52">
        <v>0</v>
      </c>
    </row>
    <row r="446" spans="1:25" x14ac:dyDescent="0.25">
      <c r="A446" s="52">
        <v>2009</v>
      </c>
      <c r="B446" s="52" t="s">
        <v>101</v>
      </c>
      <c r="C446" s="52" t="s">
        <v>113</v>
      </c>
      <c r="D446" s="52">
        <v>23921</v>
      </c>
      <c r="E446" s="52">
        <v>21126</v>
      </c>
      <c r="F446" s="52">
        <v>27</v>
      </c>
      <c r="G446" s="52" t="s">
        <v>89</v>
      </c>
      <c r="H446" s="52">
        <v>364.68439999999998</v>
      </c>
      <c r="I446" s="52" t="s">
        <v>91</v>
      </c>
      <c r="J446" s="52" t="s">
        <v>71</v>
      </c>
      <c r="K446" s="52">
        <v>0.75</v>
      </c>
      <c r="L446" s="52">
        <v>1</v>
      </c>
      <c r="M446" s="52">
        <v>1</v>
      </c>
      <c r="N446" s="52"/>
      <c r="O446" s="52">
        <v>0</v>
      </c>
      <c r="P446" s="52">
        <v>0</v>
      </c>
      <c r="Q446" s="52">
        <v>21</v>
      </c>
      <c r="R446" s="52"/>
      <c r="S446" s="52">
        <v>0</v>
      </c>
      <c r="T446" s="52">
        <v>0</v>
      </c>
      <c r="U446" s="52">
        <v>310</v>
      </c>
      <c r="V446" s="52">
        <f t="shared" si="14"/>
        <v>273.51329999999996</v>
      </c>
      <c r="W446" s="52">
        <f t="shared" si="16"/>
        <v>273.51329999999996</v>
      </c>
      <c r="X446" s="52">
        <v>0</v>
      </c>
      <c r="Y446" s="52">
        <v>0</v>
      </c>
    </row>
    <row r="447" spans="1:25" x14ac:dyDescent="0.25">
      <c r="A447" s="52">
        <v>2009</v>
      </c>
      <c r="B447" s="52" t="s">
        <v>101</v>
      </c>
      <c r="C447" s="52" t="s">
        <v>113</v>
      </c>
      <c r="D447" s="52">
        <v>23921</v>
      </c>
      <c r="E447" s="52">
        <v>21126</v>
      </c>
      <c r="F447" s="52">
        <v>27</v>
      </c>
      <c r="G447" s="52" t="s">
        <v>89</v>
      </c>
      <c r="H447" s="52">
        <v>697.98299999999995</v>
      </c>
      <c r="I447" s="52" t="s">
        <v>91</v>
      </c>
      <c r="J447" s="52" t="s">
        <v>71</v>
      </c>
      <c r="K447" s="52">
        <v>0.75</v>
      </c>
      <c r="L447" s="52">
        <v>1</v>
      </c>
      <c r="M447" s="52">
        <v>1</v>
      </c>
      <c r="N447" s="52"/>
      <c r="O447" s="52">
        <v>0</v>
      </c>
      <c r="P447" s="52">
        <v>0</v>
      </c>
      <c r="Q447" s="52">
        <v>21</v>
      </c>
      <c r="R447" s="52"/>
      <c r="S447" s="52">
        <v>0</v>
      </c>
      <c r="T447" s="52">
        <v>0</v>
      </c>
      <c r="U447" s="52">
        <v>310</v>
      </c>
      <c r="V447" s="52">
        <f t="shared" si="14"/>
        <v>523.4872499999999</v>
      </c>
      <c r="W447" s="52">
        <f t="shared" si="16"/>
        <v>523.4872499999999</v>
      </c>
      <c r="X447" s="52">
        <v>0</v>
      </c>
      <c r="Y447" s="52">
        <v>0</v>
      </c>
    </row>
    <row r="448" spans="1:25" x14ac:dyDescent="0.25">
      <c r="A448" s="52">
        <v>2009</v>
      </c>
      <c r="B448" s="52" t="s">
        <v>101</v>
      </c>
      <c r="C448" s="52" t="s">
        <v>113</v>
      </c>
      <c r="D448" s="52">
        <v>23921</v>
      </c>
      <c r="E448" s="52">
        <v>21126</v>
      </c>
      <c r="F448" s="52">
        <v>27</v>
      </c>
      <c r="G448" s="52" t="s">
        <v>89</v>
      </c>
      <c r="H448" s="52">
        <v>970.58</v>
      </c>
      <c r="I448" s="52" t="s">
        <v>91</v>
      </c>
      <c r="J448" s="52" t="s">
        <v>71</v>
      </c>
      <c r="K448" s="52">
        <v>0.75</v>
      </c>
      <c r="L448" s="52">
        <v>1</v>
      </c>
      <c r="M448" s="52">
        <v>1</v>
      </c>
      <c r="N448" s="52"/>
      <c r="O448" s="52">
        <v>0</v>
      </c>
      <c r="P448" s="52">
        <v>0</v>
      </c>
      <c r="Q448" s="52">
        <v>21</v>
      </c>
      <c r="R448" s="52"/>
      <c r="S448" s="52">
        <v>0</v>
      </c>
      <c r="T448" s="52">
        <v>0</v>
      </c>
      <c r="U448" s="52">
        <v>310</v>
      </c>
      <c r="V448" s="52">
        <f t="shared" si="14"/>
        <v>727.93500000000006</v>
      </c>
      <c r="W448" s="52">
        <f t="shared" si="16"/>
        <v>727.93500000000006</v>
      </c>
      <c r="X448" s="52">
        <v>0</v>
      </c>
      <c r="Y448" s="52">
        <v>0</v>
      </c>
    </row>
    <row r="449" spans="1:25" x14ac:dyDescent="0.25">
      <c r="A449" s="52">
        <v>2009</v>
      </c>
      <c r="B449" s="52" t="s">
        <v>101</v>
      </c>
      <c r="C449" s="52" t="s">
        <v>113</v>
      </c>
      <c r="D449" s="52">
        <v>23921</v>
      </c>
      <c r="E449" s="52">
        <v>21126</v>
      </c>
      <c r="F449" s="52">
        <v>27</v>
      </c>
      <c r="G449" s="52" t="s">
        <v>89</v>
      </c>
      <c r="H449" s="52">
        <v>676.92349999999999</v>
      </c>
      <c r="I449" s="52" t="s">
        <v>91</v>
      </c>
      <c r="J449" s="52" t="s">
        <v>71</v>
      </c>
      <c r="K449" s="52">
        <v>0.75</v>
      </c>
      <c r="L449" s="52">
        <v>1</v>
      </c>
      <c r="M449" s="52">
        <v>1</v>
      </c>
      <c r="N449" s="52"/>
      <c r="O449" s="52">
        <v>0</v>
      </c>
      <c r="P449" s="52">
        <v>0</v>
      </c>
      <c r="Q449" s="52">
        <v>21</v>
      </c>
      <c r="R449" s="52"/>
      <c r="S449" s="52">
        <v>0</v>
      </c>
      <c r="T449" s="52">
        <v>0</v>
      </c>
      <c r="U449" s="52">
        <v>310</v>
      </c>
      <c r="V449" s="52">
        <f t="shared" si="14"/>
        <v>507.69262500000002</v>
      </c>
      <c r="W449" s="52">
        <f t="shared" si="16"/>
        <v>507.69262500000002</v>
      </c>
      <c r="X449" s="52">
        <v>0</v>
      </c>
      <c r="Y449" s="52">
        <v>0</v>
      </c>
    </row>
    <row r="450" spans="1:25" x14ac:dyDescent="0.25">
      <c r="A450" s="52">
        <v>2009</v>
      </c>
      <c r="B450" s="52" t="s">
        <v>101</v>
      </c>
      <c r="C450" s="52" t="s">
        <v>113</v>
      </c>
      <c r="D450" s="52">
        <v>23921</v>
      </c>
      <c r="E450" s="52">
        <v>21127</v>
      </c>
      <c r="F450" s="52">
        <v>27</v>
      </c>
      <c r="G450" s="52" t="s">
        <v>89</v>
      </c>
      <c r="H450" s="52">
        <v>16455.39</v>
      </c>
      <c r="I450" s="52" t="s">
        <v>91</v>
      </c>
      <c r="J450" s="52" t="s">
        <v>71</v>
      </c>
      <c r="K450" s="52">
        <v>0.75</v>
      </c>
      <c r="L450" s="52">
        <v>1</v>
      </c>
      <c r="M450" s="52">
        <v>1</v>
      </c>
      <c r="N450" s="52"/>
      <c r="O450" s="52">
        <v>0</v>
      </c>
      <c r="P450" s="52">
        <v>0</v>
      </c>
      <c r="Q450" s="52">
        <v>21</v>
      </c>
      <c r="R450" s="52"/>
      <c r="S450" s="52">
        <v>0</v>
      </c>
      <c r="T450" s="52">
        <v>0</v>
      </c>
      <c r="U450" s="52">
        <v>310</v>
      </c>
      <c r="V450" s="52">
        <f t="shared" si="14"/>
        <v>12341.5425</v>
      </c>
      <c r="W450" s="52">
        <f t="shared" si="16"/>
        <v>12341.5425</v>
      </c>
      <c r="X450" s="52">
        <v>0</v>
      </c>
      <c r="Y450" s="52">
        <v>0</v>
      </c>
    </row>
    <row r="451" spans="1:25" x14ac:dyDescent="0.25">
      <c r="A451" s="52">
        <v>2009</v>
      </c>
      <c r="B451" s="52" t="s">
        <v>101</v>
      </c>
      <c r="C451" s="52" t="s">
        <v>113</v>
      </c>
      <c r="D451" s="52">
        <v>23921</v>
      </c>
      <c r="E451" s="52">
        <v>21127</v>
      </c>
      <c r="F451" s="52">
        <v>27</v>
      </c>
      <c r="G451" s="52" t="s">
        <v>89</v>
      </c>
      <c r="H451" s="52">
        <v>2733.75</v>
      </c>
      <c r="I451" s="52" t="s">
        <v>91</v>
      </c>
      <c r="J451" s="52" t="s">
        <v>71</v>
      </c>
      <c r="K451" s="52">
        <v>0.75</v>
      </c>
      <c r="L451" s="52">
        <v>1</v>
      </c>
      <c r="M451" s="52">
        <v>1</v>
      </c>
      <c r="N451" s="52"/>
      <c r="O451" s="52">
        <v>0</v>
      </c>
      <c r="P451" s="52">
        <v>0</v>
      </c>
      <c r="Q451" s="52">
        <v>21</v>
      </c>
      <c r="R451" s="52"/>
      <c r="S451" s="52">
        <v>0</v>
      </c>
      <c r="T451" s="52">
        <v>0</v>
      </c>
      <c r="U451" s="52">
        <v>310</v>
      </c>
      <c r="V451" s="52">
        <f t="shared" ref="V451:V514" si="17">IF(F451=9,((H451*K451*L451*M451)+(H451*O451*P451*Q451)+(H451*S451*T451*U451))/1000, (H451*K451*L451*M451)+(H451*O451*P451*Q451)+(H451*S451*T451*U451))</f>
        <v>2050.3125</v>
      </c>
      <c r="W451" s="52">
        <f t="shared" si="16"/>
        <v>2050.3125</v>
      </c>
      <c r="X451" s="52">
        <v>0</v>
      </c>
      <c r="Y451" s="52">
        <v>0</v>
      </c>
    </row>
    <row r="452" spans="1:25" x14ac:dyDescent="0.25">
      <c r="A452" s="52">
        <v>2009</v>
      </c>
      <c r="B452" s="52" t="s">
        <v>101</v>
      </c>
      <c r="C452" s="52" t="s">
        <v>113</v>
      </c>
      <c r="D452" s="52">
        <v>23921</v>
      </c>
      <c r="E452" s="52">
        <v>21127</v>
      </c>
      <c r="F452" s="52">
        <v>27</v>
      </c>
      <c r="G452" s="52" t="s">
        <v>89</v>
      </c>
      <c r="H452" s="52">
        <v>688.5</v>
      </c>
      <c r="I452" s="52" t="s">
        <v>91</v>
      </c>
      <c r="J452" s="52" t="s">
        <v>71</v>
      </c>
      <c r="K452" s="52">
        <v>0.75</v>
      </c>
      <c r="L452" s="52">
        <v>1</v>
      </c>
      <c r="M452" s="52">
        <v>1</v>
      </c>
      <c r="N452" s="52"/>
      <c r="O452" s="52">
        <v>0</v>
      </c>
      <c r="P452" s="52">
        <v>0</v>
      </c>
      <c r="Q452" s="52">
        <v>21</v>
      </c>
      <c r="R452" s="52"/>
      <c r="S452" s="52">
        <v>0</v>
      </c>
      <c r="T452" s="52">
        <v>0</v>
      </c>
      <c r="U452" s="52">
        <v>310</v>
      </c>
      <c r="V452" s="52">
        <f t="shared" si="17"/>
        <v>516.375</v>
      </c>
      <c r="W452" s="52">
        <f t="shared" si="16"/>
        <v>516.375</v>
      </c>
      <c r="X452" s="52">
        <v>0</v>
      </c>
      <c r="Y452" s="52">
        <v>0</v>
      </c>
    </row>
    <row r="453" spans="1:25" x14ac:dyDescent="0.25">
      <c r="A453" s="52">
        <v>2009</v>
      </c>
      <c r="B453" s="52" t="s">
        <v>99</v>
      </c>
      <c r="C453" s="52" t="s">
        <v>111</v>
      </c>
      <c r="D453" s="52">
        <v>20231</v>
      </c>
      <c r="E453" s="52">
        <v>31305</v>
      </c>
      <c r="F453" s="52">
        <v>27</v>
      </c>
      <c r="G453" s="52" t="s">
        <v>89</v>
      </c>
      <c r="H453" s="52">
        <v>1589</v>
      </c>
      <c r="I453" s="52" t="s">
        <v>91</v>
      </c>
      <c r="J453" s="52" t="s">
        <v>71</v>
      </c>
      <c r="K453" s="52">
        <v>0.13800000000000001</v>
      </c>
      <c r="L453" s="52">
        <v>1</v>
      </c>
      <c r="M453" s="52">
        <v>1</v>
      </c>
      <c r="N453" s="52"/>
      <c r="O453" s="52">
        <v>0</v>
      </c>
      <c r="P453" s="52">
        <v>0</v>
      </c>
      <c r="Q453" s="52">
        <v>21</v>
      </c>
      <c r="R453" s="52"/>
      <c r="S453" s="52">
        <v>0</v>
      </c>
      <c r="T453" s="52">
        <v>0</v>
      </c>
      <c r="U453" s="52">
        <v>310</v>
      </c>
      <c r="V453" s="52">
        <f t="shared" si="17"/>
        <v>219.28200000000001</v>
      </c>
      <c r="W453" s="52">
        <f t="shared" si="16"/>
        <v>219.28200000000001</v>
      </c>
      <c r="X453" s="52">
        <v>0</v>
      </c>
      <c r="Y453" s="52">
        <v>0</v>
      </c>
    </row>
    <row r="454" spans="1:25" x14ac:dyDescent="0.25">
      <c r="A454" s="52">
        <v>2009</v>
      </c>
      <c r="B454" s="52" t="s">
        <v>99</v>
      </c>
      <c r="C454" s="52" t="s">
        <v>111</v>
      </c>
      <c r="D454" s="52">
        <v>20231</v>
      </c>
      <c r="E454" s="52">
        <v>31305</v>
      </c>
      <c r="F454" s="52">
        <v>27</v>
      </c>
      <c r="G454" s="52" t="s">
        <v>89</v>
      </c>
      <c r="H454" s="52">
        <v>112.5765</v>
      </c>
      <c r="I454" s="52" t="s">
        <v>91</v>
      </c>
      <c r="J454" s="52" t="s">
        <v>71</v>
      </c>
      <c r="K454" s="52">
        <v>0.13800000000000001</v>
      </c>
      <c r="L454" s="52">
        <v>1</v>
      </c>
      <c r="M454" s="52">
        <v>1</v>
      </c>
      <c r="N454" s="52"/>
      <c r="O454" s="52">
        <v>0</v>
      </c>
      <c r="P454" s="52">
        <v>0</v>
      </c>
      <c r="Q454" s="52">
        <v>21</v>
      </c>
      <c r="R454" s="52"/>
      <c r="S454" s="52">
        <v>0</v>
      </c>
      <c r="T454" s="52">
        <v>0</v>
      </c>
      <c r="U454" s="52">
        <v>310</v>
      </c>
      <c r="V454" s="52">
        <f t="shared" si="17"/>
        <v>15.535557000000001</v>
      </c>
      <c r="W454" s="52">
        <f t="shared" si="16"/>
        <v>15.535557000000001</v>
      </c>
      <c r="X454" s="52">
        <v>0</v>
      </c>
      <c r="Y454" s="52">
        <v>0</v>
      </c>
    </row>
    <row r="455" spans="1:25" x14ac:dyDescent="0.25">
      <c r="A455" s="52">
        <v>2009</v>
      </c>
      <c r="B455" s="52" t="s">
        <v>99</v>
      </c>
      <c r="C455" s="52" t="s">
        <v>111</v>
      </c>
      <c r="D455" s="52">
        <v>20231</v>
      </c>
      <c r="E455" s="52">
        <v>31305</v>
      </c>
      <c r="F455" s="52">
        <v>27</v>
      </c>
      <c r="G455" s="52" t="s">
        <v>89</v>
      </c>
      <c r="H455" s="52">
        <v>2843</v>
      </c>
      <c r="I455" s="52" t="s">
        <v>91</v>
      </c>
      <c r="J455" s="52" t="s">
        <v>71</v>
      </c>
      <c r="K455" s="52">
        <v>0.13800000000000001</v>
      </c>
      <c r="L455" s="52">
        <v>1</v>
      </c>
      <c r="M455" s="52">
        <v>1</v>
      </c>
      <c r="N455" s="52"/>
      <c r="O455" s="52">
        <v>0</v>
      </c>
      <c r="P455" s="52">
        <v>0</v>
      </c>
      <c r="Q455" s="52">
        <v>21</v>
      </c>
      <c r="R455" s="52"/>
      <c r="S455" s="52">
        <v>0</v>
      </c>
      <c r="T455" s="52">
        <v>0</v>
      </c>
      <c r="U455" s="52">
        <v>310</v>
      </c>
      <c r="V455" s="52">
        <f t="shared" si="17"/>
        <v>392.33400000000006</v>
      </c>
      <c r="W455" s="52">
        <f t="shared" si="16"/>
        <v>392.33400000000006</v>
      </c>
      <c r="X455" s="52">
        <v>0</v>
      </c>
      <c r="Y455" s="52">
        <v>0</v>
      </c>
    </row>
    <row r="456" spans="1:25" x14ac:dyDescent="0.25">
      <c r="A456" s="52">
        <v>2009</v>
      </c>
      <c r="B456" s="52" t="s">
        <v>99</v>
      </c>
      <c r="C456" s="52" t="s">
        <v>111</v>
      </c>
      <c r="D456" s="52">
        <v>20231</v>
      </c>
      <c r="E456" s="52">
        <v>31305</v>
      </c>
      <c r="F456" s="52">
        <v>27</v>
      </c>
      <c r="G456" s="52" t="s">
        <v>89</v>
      </c>
      <c r="H456" s="52">
        <v>1290.6310000000001</v>
      </c>
      <c r="I456" s="52" t="s">
        <v>91</v>
      </c>
      <c r="J456" s="52" t="s">
        <v>71</v>
      </c>
      <c r="K456" s="52">
        <v>0.13800000000000001</v>
      </c>
      <c r="L456" s="52">
        <v>1</v>
      </c>
      <c r="M456" s="52">
        <v>1</v>
      </c>
      <c r="N456" s="52"/>
      <c r="O456" s="52">
        <v>0</v>
      </c>
      <c r="P456" s="52">
        <v>0</v>
      </c>
      <c r="Q456" s="52">
        <v>21</v>
      </c>
      <c r="R456" s="52"/>
      <c r="S456" s="52">
        <v>0</v>
      </c>
      <c r="T456" s="52">
        <v>0</v>
      </c>
      <c r="U456" s="52">
        <v>310</v>
      </c>
      <c r="V456" s="52">
        <f t="shared" si="17"/>
        <v>178.10707800000003</v>
      </c>
      <c r="W456" s="52">
        <f t="shared" si="16"/>
        <v>178.10707800000003</v>
      </c>
      <c r="X456" s="52">
        <v>0</v>
      </c>
      <c r="Y456" s="52">
        <v>0</v>
      </c>
    </row>
    <row r="457" spans="1:25" x14ac:dyDescent="0.25">
      <c r="A457" s="52">
        <v>2009</v>
      </c>
      <c r="B457" s="52" t="s">
        <v>99</v>
      </c>
      <c r="C457" s="52" t="s">
        <v>111</v>
      </c>
      <c r="D457" s="52">
        <v>20231</v>
      </c>
      <c r="E457" s="52">
        <v>31305</v>
      </c>
      <c r="F457" s="52">
        <v>27</v>
      </c>
      <c r="G457" s="52" t="s">
        <v>89</v>
      </c>
      <c r="H457" s="52">
        <v>21501</v>
      </c>
      <c r="I457" s="52" t="s">
        <v>91</v>
      </c>
      <c r="J457" s="52" t="s">
        <v>71</v>
      </c>
      <c r="K457" s="52">
        <v>0.13800000000000001</v>
      </c>
      <c r="L457" s="52">
        <v>1</v>
      </c>
      <c r="M457" s="52">
        <v>1</v>
      </c>
      <c r="N457" s="52"/>
      <c r="O457" s="52">
        <v>0</v>
      </c>
      <c r="P457" s="52">
        <v>0</v>
      </c>
      <c r="Q457" s="52">
        <v>21</v>
      </c>
      <c r="R457" s="52"/>
      <c r="S457" s="52">
        <v>0</v>
      </c>
      <c r="T457" s="52">
        <v>0</v>
      </c>
      <c r="U457" s="52">
        <v>310</v>
      </c>
      <c r="V457" s="52">
        <f t="shared" si="17"/>
        <v>2967.1380000000004</v>
      </c>
      <c r="W457" s="52">
        <f t="shared" si="16"/>
        <v>2967.1380000000004</v>
      </c>
      <c r="X457" s="52">
        <v>0</v>
      </c>
      <c r="Y457" s="52">
        <v>0</v>
      </c>
    </row>
    <row r="458" spans="1:25" x14ac:dyDescent="0.25">
      <c r="A458" s="52">
        <v>2009</v>
      </c>
      <c r="B458" s="52" t="s">
        <v>99</v>
      </c>
      <c r="C458" s="52" t="s">
        <v>111</v>
      </c>
      <c r="D458" s="52">
        <v>20231</v>
      </c>
      <c r="E458" s="52">
        <v>31305</v>
      </c>
      <c r="F458" s="52">
        <v>27</v>
      </c>
      <c r="G458" s="52" t="s">
        <v>89</v>
      </c>
      <c r="H458" s="52">
        <v>168</v>
      </c>
      <c r="I458" s="52" t="s">
        <v>91</v>
      </c>
      <c r="J458" s="52" t="s">
        <v>71</v>
      </c>
      <c r="K458" s="52">
        <v>0.13800000000000001</v>
      </c>
      <c r="L458" s="52">
        <v>1</v>
      </c>
      <c r="M458" s="52">
        <v>1</v>
      </c>
      <c r="N458" s="52"/>
      <c r="O458" s="52">
        <v>0</v>
      </c>
      <c r="P458" s="52">
        <v>0</v>
      </c>
      <c r="Q458" s="52">
        <v>21</v>
      </c>
      <c r="R458" s="52"/>
      <c r="S458" s="52">
        <v>0</v>
      </c>
      <c r="T458" s="52">
        <v>0</v>
      </c>
      <c r="U458" s="52">
        <v>310</v>
      </c>
      <c r="V458" s="52">
        <f t="shared" si="17"/>
        <v>23.184000000000001</v>
      </c>
      <c r="W458" s="52">
        <f t="shared" si="16"/>
        <v>23.184000000000001</v>
      </c>
      <c r="X458" s="52">
        <v>0</v>
      </c>
      <c r="Y458" s="52">
        <v>0</v>
      </c>
    </row>
    <row r="459" spans="1:25" x14ac:dyDescent="0.25">
      <c r="A459" s="52">
        <v>2009</v>
      </c>
      <c r="B459" s="52" t="s">
        <v>99</v>
      </c>
      <c r="C459" s="52" t="s">
        <v>111</v>
      </c>
      <c r="D459" s="52">
        <v>20231</v>
      </c>
      <c r="E459" s="52">
        <v>31305</v>
      </c>
      <c r="F459" s="52">
        <v>27</v>
      </c>
      <c r="G459" s="52" t="s">
        <v>89</v>
      </c>
      <c r="H459" s="52">
        <v>6617.4</v>
      </c>
      <c r="I459" s="52" t="s">
        <v>91</v>
      </c>
      <c r="J459" s="52" t="s">
        <v>71</v>
      </c>
      <c r="K459" s="52">
        <v>0.13800000000000001</v>
      </c>
      <c r="L459" s="52">
        <v>1</v>
      </c>
      <c r="M459" s="52">
        <v>1</v>
      </c>
      <c r="N459" s="52"/>
      <c r="O459" s="52">
        <v>0</v>
      </c>
      <c r="P459" s="52">
        <v>0</v>
      </c>
      <c r="Q459" s="52">
        <v>21</v>
      </c>
      <c r="R459" s="52"/>
      <c r="S459" s="52">
        <v>0</v>
      </c>
      <c r="T459" s="52">
        <v>0</v>
      </c>
      <c r="U459" s="52">
        <v>310</v>
      </c>
      <c r="V459" s="52">
        <f t="shared" si="17"/>
        <v>913.20119999999997</v>
      </c>
      <c r="W459" s="52">
        <f t="shared" si="16"/>
        <v>913.20119999999997</v>
      </c>
      <c r="X459" s="52">
        <v>0</v>
      </c>
      <c r="Y459" s="52">
        <v>0</v>
      </c>
    </row>
    <row r="460" spans="1:25" x14ac:dyDescent="0.25">
      <c r="A460" s="52">
        <v>2009</v>
      </c>
      <c r="B460" s="52" t="s">
        <v>99</v>
      </c>
      <c r="C460" s="52" t="s">
        <v>111</v>
      </c>
      <c r="D460" s="52">
        <v>20231</v>
      </c>
      <c r="E460" s="52">
        <v>31305</v>
      </c>
      <c r="F460" s="52">
        <v>27</v>
      </c>
      <c r="G460" s="52" t="s">
        <v>89</v>
      </c>
      <c r="H460" s="52">
        <v>116</v>
      </c>
      <c r="I460" s="52" t="s">
        <v>91</v>
      </c>
      <c r="J460" s="52" t="s">
        <v>71</v>
      </c>
      <c r="K460" s="52">
        <v>0.13800000000000001</v>
      </c>
      <c r="L460" s="52">
        <v>1</v>
      </c>
      <c r="M460" s="52">
        <v>1</v>
      </c>
      <c r="N460" s="52"/>
      <c r="O460" s="52">
        <v>0</v>
      </c>
      <c r="P460" s="52">
        <v>0</v>
      </c>
      <c r="Q460" s="52">
        <v>21</v>
      </c>
      <c r="R460" s="52"/>
      <c r="S460" s="52">
        <v>0</v>
      </c>
      <c r="T460" s="52">
        <v>0</v>
      </c>
      <c r="U460" s="52">
        <v>310</v>
      </c>
      <c r="V460" s="52">
        <f t="shared" si="17"/>
        <v>16.008000000000003</v>
      </c>
      <c r="W460" s="52">
        <f t="shared" si="16"/>
        <v>16.008000000000003</v>
      </c>
      <c r="X460" s="52">
        <v>0</v>
      </c>
      <c r="Y460" s="52">
        <v>0</v>
      </c>
    </row>
    <row r="461" spans="1:25" x14ac:dyDescent="0.25">
      <c r="A461" s="52">
        <v>2009</v>
      </c>
      <c r="B461" s="52" t="s">
        <v>99</v>
      </c>
      <c r="C461" s="52" t="s">
        <v>111</v>
      </c>
      <c r="D461" s="52">
        <v>20231</v>
      </c>
      <c r="E461" s="52">
        <v>31305</v>
      </c>
      <c r="F461" s="52">
        <v>27</v>
      </c>
      <c r="G461" s="52" t="s">
        <v>89</v>
      </c>
      <c r="H461" s="52">
        <v>164.5</v>
      </c>
      <c r="I461" s="52" t="s">
        <v>91</v>
      </c>
      <c r="J461" s="52" t="s">
        <v>71</v>
      </c>
      <c r="K461" s="52">
        <v>0.13800000000000001</v>
      </c>
      <c r="L461" s="52">
        <v>1</v>
      </c>
      <c r="M461" s="52">
        <v>1</v>
      </c>
      <c r="N461" s="52"/>
      <c r="O461" s="52">
        <v>0</v>
      </c>
      <c r="P461" s="52">
        <v>0</v>
      </c>
      <c r="Q461" s="52">
        <v>21</v>
      </c>
      <c r="R461" s="52"/>
      <c r="S461" s="52">
        <v>0</v>
      </c>
      <c r="T461" s="52">
        <v>0</v>
      </c>
      <c r="U461" s="52">
        <v>310</v>
      </c>
      <c r="V461" s="52">
        <f t="shared" si="17"/>
        <v>22.701000000000001</v>
      </c>
      <c r="W461" s="52">
        <f t="shared" si="16"/>
        <v>22.701000000000001</v>
      </c>
      <c r="X461" s="52">
        <v>0</v>
      </c>
      <c r="Y461" s="52">
        <v>0</v>
      </c>
    </row>
    <row r="462" spans="1:25" x14ac:dyDescent="0.25">
      <c r="A462" s="52">
        <v>2009</v>
      </c>
      <c r="B462" s="52" t="s">
        <v>99</v>
      </c>
      <c r="C462" s="52" t="s">
        <v>111</v>
      </c>
      <c r="D462" s="52">
        <v>20231</v>
      </c>
      <c r="E462" s="52">
        <v>31305</v>
      </c>
      <c r="F462" s="52">
        <v>27</v>
      </c>
      <c r="G462" s="52" t="s">
        <v>89</v>
      </c>
      <c r="H462" s="52">
        <v>3587.5</v>
      </c>
      <c r="I462" s="52" t="s">
        <v>91</v>
      </c>
      <c r="J462" s="52" t="s">
        <v>71</v>
      </c>
      <c r="K462" s="52">
        <v>0.13800000000000001</v>
      </c>
      <c r="L462" s="52">
        <v>1</v>
      </c>
      <c r="M462" s="52">
        <v>1</v>
      </c>
      <c r="N462" s="52"/>
      <c r="O462" s="52">
        <v>0</v>
      </c>
      <c r="P462" s="52">
        <v>0</v>
      </c>
      <c r="Q462" s="52">
        <v>21</v>
      </c>
      <c r="R462" s="52"/>
      <c r="S462" s="52">
        <v>0</v>
      </c>
      <c r="T462" s="52">
        <v>0</v>
      </c>
      <c r="U462" s="52">
        <v>310</v>
      </c>
      <c r="V462" s="52">
        <f t="shared" si="17"/>
        <v>495.07500000000005</v>
      </c>
      <c r="W462" s="52">
        <f t="shared" si="16"/>
        <v>495.07500000000005</v>
      </c>
      <c r="X462" s="52">
        <v>0</v>
      </c>
      <c r="Y462" s="52">
        <v>0</v>
      </c>
    </row>
    <row r="463" spans="1:25" x14ac:dyDescent="0.25">
      <c r="A463" s="52">
        <v>2009</v>
      </c>
      <c r="B463" s="52" t="s">
        <v>99</v>
      </c>
      <c r="C463" s="52" t="s">
        <v>111</v>
      </c>
      <c r="D463" s="52">
        <v>20231</v>
      </c>
      <c r="E463" s="52">
        <v>31305</v>
      </c>
      <c r="F463" s="52">
        <v>27</v>
      </c>
      <c r="G463" s="52" t="s">
        <v>89</v>
      </c>
      <c r="H463" s="52">
        <v>3263</v>
      </c>
      <c r="I463" s="52" t="s">
        <v>91</v>
      </c>
      <c r="J463" s="52" t="s">
        <v>71</v>
      </c>
      <c r="K463" s="52">
        <v>0.13800000000000001</v>
      </c>
      <c r="L463" s="52">
        <v>1</v>
      </c>
      <c r="M463" s="52">
        <v>1</v>
      </c>
      <c r="N463" s="52"/>
      <c r="O463" s="52">
        <v>0</v>
      </c>
      <c r="P463" s="52">
        <v>0</v>
      </c>
      <c r="Q463" s="52">
        <v>21</v>
      </c>
      <c r="R463" s="52"/>
      <c r="S463" s="52">
        <v>0</v>
      </c>
      <c r="T463" s="52">
        <v>0</v>
      </c>
      <c r="U463" s="52">
        <v>310</v>
      </c>
      <c r="V463" s="52">
        <f t="shared" si="17"/>
        <v>450.29400000000004</v>
      </c>
      <c r="W463" s="52">
        <f t="shared" si="16"/>
        <v>450.29400000000004</v>
      </c>
      <c r="X463" s="52">
        <v>0</v>
      </c>
      <c r="Y463" s="52">
        <v>0</v>
      </c>
    </row>
    <row r="464" spans="1:25" x14ac:dyDescent="0.25">
      <c r="A464" s="52">
        <v>2009</v>
      </c>
      <c r="B464" s="52" t="s">
        <v>99</v>
      </c>
      <c r="C464" s="52" t="s">
        <v>111</v>
      </c>
      <c r="D464" s="52">
        <v>20231</v>
      </c>
      <c r="E464" s="52">
        <v>31305</v>
      </c>
      <c r="F464" s="52">
        <v>27</v>
      </c>
      <c r="G464" s="52" t="s">
        <v>89</v>
      </c>
      <c r="H464" s="52">
        <v>266.5</v>
      </c>
      <c r="I464" s="52" t="s">
        <v>91</v>
      </c>
      <c r="J464" s="52" t="s">
        <v>71</v>
      </c>
      <c r="K464" s="52">
        <v>0.13800000000000001</v>
      </c>
      <c r="L464" s="52">
        <v>1</v>
      </c>
      <c r="M464" s="52">
        <v>1</v>
      </c>
      <c r="N464" s="52"/>
      <c r="O464" s="52">
        <v>0</v>
      </c>
      <c r="P464" s="52">
        <v>0</v>
      </c>
      <c r="Q464" s="52">
        <v>21</v>
      </c>
      <c r="R464" s="52"/>
      <c r="S464" s="52">
        <v>0</v>
      </c>
      <c r="T464" s="52">
        <v>0</v>
      </c>
      <c r="U464" s="52">
        <v>310</v>
      </c>
      <c r="V464" s="52">
        <f t="shared" si="17"/>
        <v>36.777000000000001</v>
      </c>
      <c r="W464" s="52">
        <f t="shared" si="16"/>
        <v>36.777000000000001</v>
      </c>
      <c r="X464" s="52">
        <v>0</v>
      </c>
      <c r="Y464" s="52">
        <v>0</v>
      </c>
    </row>
    <row r="465" spans="1:25" x14ac:dyDescent="0.25">
      <c r="A465" s="52">
        <v>2009</v>
      </c>
      <c r="B465" s="52" t="s">
        <v>99</v>
      </c>
      <c r="C465" s="52" t="s">
        <v>111</v>
      </c>
      <c r="D465" s="52">
        <v>20231</v>
      </c>
      <c r="E465" s="52">
        <v>31305</v>
      </c>
      <c r="F465" s="52">
        <v>27</v>
      </c>
      <c r="G465" s="52" t="s">
        <v>89</v>
      </c>
      <c r="H465" s="52">
        <v>70.089299999999994</v>
      </c>
      <c r="I465" s="52" t="s">
        <v>91</v>
      </c>
      <c r="J465" s="52" t="s">
        <v>71</v>
      </c>
      <c r="K465" s="52">
        <v>0.13800000000000001</v>
      </c>
      <c r="L465" s="52">
        <v>1</v>
      </c>
      <c r="M465" s="52">
        <v>1</v>
      </c>
      <c r="N465" s="52"/>
      <c r="O465" s="52">
        <v>0</v>
      </c>
      <c r="P465" s="52">
        <v>0</v>
      </c>
      <c r="Q465" s="52">
        <v>21</v>
      </c>
      <c r="R465" s="52"/>
      <c r="S465" s="52">
        <v>0</v>
      </c>
      <c r="T465" s="52">
        <v>0</v>
      </c>
      <c r="U465" s="52">
        <v>310</v>
      </c>
      <c r="V465" s="52">
        <f t="shared" si="17"/>
        <v>9.6723233999999998</v>
      </c>
      <c r="W465" s="52">
        <f t="shared" si="16"/>
        <v>9.6723233999999998</v>
      </c>
      <c r="X465" s="52">
        <v>0</v>
      </c>
      <c r="Y465" s="52">
        <v>0</v>
      </c>
    </row>
    <row r="466" spans="1:25" x14ac:dyDescent="0.25">
      <c r="A466" s="52">
        <v>2009</v>
      </c>
      <c r="B466" s="52" t="s">
        <v>99</v>
      </c>
      <c r="C466" s="52" t="s">
        <v>111</v>
      </c>
      <c r="D466" s="52">
        <v>20231</v>
      </c>
      <c r="E466" s="52">
        <v>31305</v>
      </c>
      <c r="F466" s="52">
        <v>27</v>
      </c>
      <c r="G466" s="52" t="s">
        <v>89</v>
      </c>
      <c r="H466" s="52">
        <v>19.75</v>
      </c>
      <c r="I466" s="52" t="s">
        <v>91</v>
      </c>
      <c r="J466" s="52" t="s">
        <v>71</v>
      </c>
      <c r="K466" s="52">
        <v>0.13800000000000001</v>
      </c>
      <c r="L466" s="52">
        <v>1</v>
      </c>
      <c r="M466" s="52">
        <v>1</v>
      </c>
      <c r="N466" s="52"/>
      <c r="O466" s="52">
        <v>0</v>
      </c>
      <c r="P466" s="52">
        <v>0</v>
      </c>
      <c r="Q466" s="52">
        <v>21</v>
      </c>
      <c r="R466" s="52"/>
      <c r="S466" s="52">
        <v>0</v>
      </c>
      <c r="T466" s="52">
        <v>0</v>
      </c>
      <c r="U466" s="52">
        <v>310</v>
      </c>
      <c r="V466" s="52">
        <f t="shared" si="17"/>
        <v>2.7255000000000003</v>
      </c>
      <c r="W466" s="52">
        <f t="shared" si="16"/>
        <v>2.7255000000000003</v>
      </c>
      <c r="X466" s="52">
        <v>0</v>
      </c>
      <c r="Y466" s="52">
        <v>0</v>
      </c>
    </row>
    <row r="467" spans="1:25" x14ac:dyDescent="0.25">
      <c r="A467" s="52">
        <v>2009</v>
      </c>
      <c r="B467" s="52" t="s">
        <v>99</v>
      </c>
      <c r="C467" s="52" t="s">
        <v>111</v>
      </c>
      <c r="D467" s="52">
        <v>20231</v>
      </c>
      <c r="E467" s="52">
        <v>31305</v>
      </c>
      <c r="F467" s="52">
        <v>27</v>
      </c>
      <c r="G467" s="52" t="s">
        <v>89</v>
      </c>
      <c r="H467" s="52">
        <v>325.875</v>
      </c>
      <c r="I467" s="52" t="s">
        <v>91</v>
      </c>
      <c r="J467" s="52" t="s">
        <v>71</v>
      </c>
      <c r="K467" s="52">
        <v>0.13800000000000001</v>
      </c>
      <c r="L467" s="52">
        <v>1</v>
      </c>
      <c r="M467" s="52">
        <v>1</v>
      </c>
      <c r="N467" s="52"/>
      <c r="O467" s="52">
        <v>0</v>
      </c>
      <c r="P467" s="52">
        <v>0</v>
      </c>
      <c r="Q467" s="52">
        <v>21</v>
      </c>
      <c r="R467" s="52"/>
      <c r="S467" s="52">
        <v>0</v>
      </c>
      <c r="T467" s="52">
        <v>0</v>
      </c>
      <c r="U467" s="52">
        <v>310</v>
      </c>
      <c r="V467" s="52">
        <f t="shared" si="17"/>
        <v>44.970750000000002</v>
      </c>
      <c r="W467" s="52">
        <f t="shared" si="16"/>
        <v>44.970750000000002</v>
      </c>
      <c r="X467" s="52">
        <v>0</v>
      </c>
      <c r="Y467" s="52">
        <v>0</v>
      </c>
    </row>
    <row r="468" spans="1:25" x14ac:dyDescent="0.25">
      <c r="A468" s="52">
        <v>2009</v>
      </c>
      <c r="B468" s="52" t="s">
        <v>99</v>
      </c>
      <c r="C468" s="52" t="s">
        <v>111</v>
      </c>
      <c r="D468" s="52">
        <v>20231</v>
      </c>
      <c r="E468" s="52">
        <v>31305</v>
      </c>
      <c r="F468" s="52">
        <v>27</v>
      </c>
      <c r="G468" s="52" t="s">
        <v>89</v>
      </c>
      <c r="H468" s="52">
        <v>23859.85</v>
      </c>
      <c r="I468" s="52" t="s">
        <v>91</v>
      </c>
      <c r="J468" s="52" t="s">
        <v>71</v>
      </c>
      <c r="K468" s="52">
        <v>0.13800000000000001</v>
      </c>
      <c r="L468" s="52">
        <v>1</v>
      </c>
      <c r="M468" s="52">
        <v>1</v>
      </c>
      <c r="N468" s="52"/>
      <c r="O468" s="52">
        <v>0</v>
      </c>
      <c r="P468" s="52">
        <v>0</v>
      </c>
      <c r="Q468" s="52">
        <v>21</v>
      </c>
      <c r="R468" s="52"/>
      <c r="S468" s="52">
        <v>0</v>
      </c>
      <c r="T468" s="52">
        <v>0</v>
      </c>
      <c r="U468" s="52">
        <v>310</v>
      </c>
      <c r="V468" s="52">
        <f t="shared" si="17"/>
        <v>3292.6593000000003</v>
      </c>
      <c r="W468" s="52">
        <f t="shared" si="16"/>
        <v>3292.6593000000003</v>
      </c>
      <c r="X468" s="52">
        <v>0</v>
      </c>
      <c r="Y468" s="52">
        <v>0</v>
      </c>
    </row>
    <row r="469" spans="1:25" x14ac:dyDescent="0.25">
      <c r="A469" s="52">
        <v>2009</v>
      </c>
      <c r="B469" s="52" t="s">
        <v>99</v>
      </c>
      <c r="C469" s="52" t="s">
        <v>111</v>
      </c>
      <c r="D469" s="52">
        <v>20231</v>
      </c>
      <c r="E469" s="52">
        <v>31305</v>
      </c>
      <c r="F469" s="52">
        <v>27</v>
      </c>
      <c r="G469" s="52" t="s">
        <v>89</v>
      </c>
      <c r="H469" s="52">
        <v>529</v>
      </c>
      <c r="I469" s="52" t="s">
        <v>91</v>
      </c>
      <c r="J469" s="52" t="s">
        <v>71</v>
      </c>
      <c r="K469" s="52">
        <v>0.13800000000000001</v>
      </c>
      <c r="L469" s="52">
        <v>1</v>
      </c>
      <c r="M469" s="52">
        <v>1</v>
      </c>
      <c r="N469" s="52"/>
      <c r="O469" s="52">
        <v>0</v>
      </c>
      <c r="P469" s="52">
        <v>0</v>
      </c>
      <c r="Q469" s="52">
        <v>21</v>
      </c>
      <c r="R469" s="52"/>
      <c r="S469" s="52">
        <v>0</v>
      </c>
      <c r="T469" s="52">
        <v>0</v>
      </c>
      <c r="U469" s="52">
        <v>310</v>
      </c>
      <c r="V469" s="52">
        <f t="shared" si="17"/>
        <v>73.00200000000001</v>
      </c>
      <c r="W469" s="52">
        <f t="shared" si="16"/>
        <v>73.00200000000001</v>
      </c>
      <c r="X469" s="52">
        <v>0</v>
      </c>
      <c r="Y469" s="52">
        <v>0</v>
      </c>
    </row>
    <row r="470" spans="1:25" x14ac:dyDescent="0.25">
      <c r="A470" s="52">
        <v>2009</v>
      </c>
      <c r="B470" s="52" t="s">
        <v>99</v>
      </c>
      <c r="C470" s="52" t="s">
        <v>111</v>
      </c>
      <c r="D470" s="52">
        <v>20231</v>
      </c>
      <c r="E470" s="52">
        <v>31305</v>
      </c>
      <c r="F470" s="52">
        <v>27</v>
      </c>
      <c r="G470" s="52" t="s">
        <v>89</v>
      </c>
      <c r="H470" s="52">
        <v>9888</v>
      </c>
      <c r="I470" s="52" t="s">
        <v>91</v>
      </c>
      <c r="J470" s="52" t="s">
        <v>71</v>
      </c>
      <c r="K470" s="52">
        <v>0.13800000000000001</v>
      </c>
      <c r="L470" s="52">
        <v>1</v>
      </c>
      <c r="M470" s="52">
        <v>1</v>
      </c>
      <c r="N470" s="52"/>
      <c r="O470" s="52">
        <v>0</v>
      </c>
      <c r="P470" s="52">
        <v>0</v>
      </c>
      <c r="Q470" s="52">
        <v>21</v>
      </c>
      <c r="R470" s="52"/>
      <c r="S470" s="52">
        <v>0</v>
      </c>
      <c r="T470" s="52">
        <v>0</v>
      </c>
      <c r="U470" s="52">
        <v>310</v>
      </c>
      <c r="V470" s="52">
        <f t="shared" si="17"/>
        <v>1364.5440000000001</v>
      </c>
      <c r="W470" s="52">
        <f t="shared" si="16"/>
        <v>1364.5440000000001</v>
      </c>
      <c r="X470" s="52">
        <v>0</v>
      </c>
      <c r="Y470" s="52">
        <v>0</v>
      </c>
    </row>
    <row r="471" spans="1:25" x14ac:dyDescent="0.25">
      <c r="A471" s="52">
        <v>2009</v>
      </c>
      <c r="B471" s="52" t="s">
        <v>99</v>
      </c>
      <c r="C471" s="52" t="s">
        <v>111</v>
      </c>
      <c r="D471" s="52">
        <v>20231</v>
      </c>
      <c r="E471" s="52">
        <v>31305</v>
      </c>
      <c r="F471" s="52">
        <v>27</v>
      </c>
      <c r="G471" s="52" t="s">
        <v>89</v>
      </c>
      <c r="H471" s="52">
        <v>58</v>
      </c>
      <c r="I471" s="52" t="s">
        <v>91</v>
      </c>
      <c r="J471" s="52" t="s">
        <v>71</v>
      </c>
      <c r="K471" s="52">
        <v>0.13800000000000001</v>
      </c>
      <c r="L471" s="52">
        <v>1</v>
      </c>
      <c r="M471" s="52">
        <v>1</v>
      </c>
      <c r="N471" s="52"/>
      <c r="O471" s="52">
        <v>0</v>
      </c>
      <c r="P471" s="52">
        <v>0</v>
      </c>
      <c r="Q471" s="52">
        <v>21</v>
      </c>
      <c r="R471" s="52"/>
      <c r="S471" s="52">
        <v>0</v>
      </c>
      <c r="T471" s="52">
        <v>0</v>
      </c>
      <c r="U471" s="52">
        <v>310</v>
      </c>
      <c r="V471" s="52">
        <f t="shared" si="17"/>
        <v>8.0040000000000013</v>
      </c>
      <c r="W471" s="52">
        <f t="shared" si="16"/>
        <v>8.0040000000000013</v>
      </c>
      <c r="X471" s="52">
        <v>0</v>
      </c>
      <c r="Y471" s="52">
        <v>0</v>
      </c>
    </row>
    <row r="472" spans="1:25" x14ac:dyDescent="0.25">
      <c r="A472" s="52">
        <v>2009</v>
      </c>
      <c r="B472" s="52" t="s">
        <v>99</v>
      </c>
      <c r="C472" s="52" t="s">
        <v>111</v>
      </c>
      <c r="D472" s="52">
        <v>20231</v>
      </c>
      <c r="E472" s="52">
        <v>31305</v>
      </c>
      <c r="F472" s="52">
        <v>27</v>
      </c>
      <c r="G472" s="52" t="s">
        <v>89</v>
      </c>
      <c r="H472" s="52">
        <v>2114</v>
      </c>
      <c r="I472" s="52" t="s">
        <v>91</v>
      </c>
      <c r="J472" s="52" t="s">
        <v>71</v>
      </c>
      <c r="K472" s="52">
        <v>0.13800000000000001</v>
      </c>
      <c r="L472" s="52">
        <v>1</v>
      </c>
      <c r="M472" s="52">
        <v>1</v>
      </c>
      <c r="N472" s="52"/>
      <c r="O472" s="52">
        <v>0</v>
      </c>
      <c r="P472" s="52">
        <v>0</v>
      </c>
      <c r="Q472" s="52">
        <v>21</v>
      </c>
      <c r="R472" s="52"/>
      <c r="S472" s="52">
        <v>0</v>
      </c>
      <c r="T472" s="52">
        <v>0</v>
      </c>
      <c r="U472" s="52">
        <v>310</v>
      </c>
      <c r="V472" s="52">
        <f t="shared" si="17"/>
        <v>291.73200000000003</v>
      </c>
      <c r="W472" s="52">
        <f t="shared" si="16"/>
        <v>291.73200000000003</v>
      </c>
      <c r="X472" s="52">
        <v>0</v>
      </c>
      <c r="Y472" s="52">
        <v>0</v>
      </c>
    </row>
    <row r="473" spans="1:25" x14ac:dyDescent="0.25">
      <c r="A473" s="52">
        <v>2009</v>
      </c>
      <c r="B473" s="52" t="s">
        <v>99</v>
      </c>
      <c r="C473" s="52" t="s">
        <v>111</v>
      </c>
      <c r="D473" s="52">
        <v>20231</v>
      </c>
      <c r="E473" s="52">
        <v>31305</v>
      </c>
      <c r="F473" s="52">
        <v>27</v>
      </c>
      <c r="G473" s="52" t="s">
        <v>89</v>
      </c>
      <c r="H473" s="52">
        <v>2228</v>
      </c>
      <c r="I473" s="52" t="s">
        <v>91</v>
      </c>
      <c r="J473" s="52" t="s">
        <v>71</v>
      </c>
      <c r="K473" s="52">
        <v>0.13800000000000001</v>
      </c>
      <c r="L473" s="52">
        <v>1</v>
      </c>
      <c r="M473" s="52">
        <v>1</v>
      </c>
      <c r="N473" s="52"/>
      <c r="O473" s="52">
        <v>0</v>
      </c>
      <c r="P473" s="52">
        <v>0</v>
      </c>
      <c r="Q473" s="52">
        <v>21</v>
      </c>
      <c r="R473" s="52"/>
      <c r="S473" s="52">
        <v>0</v>
      </c>
      <c r="T473" s="52">
        <v>0</v>
      </c>
      <c r="U473" s="52">
        <v>310</v>
      </c>
      <c r="V473" s="52">
        <f t="shared" si="17"/>
        <v>307.464</v>
      </c>
      <c r="W473" s="52">
        <f t="shared" si="16"/>
        <v>307.464</v>
      </c>
      <c r="X473" s="52">
        <v>0</v>
      </c>
      <c r="Y473" s="52">
        <v>0</v>
      </c>
    </row>
    <row r="474" spans="1:25" x14ac:dyDescent="0.25">
      <c r="A474" s="52">
        <v>2009</v>
      </c>
      <c r="B474" s="52" t="s">
        <v>99</v>
      </c>
      <c r="C474" s="52" t="s">
        <v>111</v>
      </c>
      <c r="D474" s="52">
        <v>20231</v>
      </c>
      <c r="E474" s="52">
        <v>31305</v>
      </c>
      <c r="F474" s="52">
        <v>27</v>
      </c>
      <c r="G474" s="52" t="s">
        <v>89</v>
      </c>
      <c r="H474" s="52">
        <v>16825</v>
      </c>
      <c r="I474" s="52" t="s">
        <v>91</v>
      </c>
      <c r="J474" s="52" t="s">
        <v>71</v>
      </c>
      <c r="K474" s="52">
        <v>0.13800000000000001</v>
      </c>
      <c r="L474" s="52">
        <v>1</v>
      </c>
      <c r="M474" s="52">
        <v>1</v>
      </c>
      <c r="N474" s="52"/>
      <c r="O474" s="52">
        <v>0</v>
      </c>
      <c r="P474" s="52">
        <v>0</v>
      </c>
      <c r="Q474" s="52">
        <v>21</v>
      </c>
      <c r="R474" s="52"/>
      <c r="S474" s="52">
        <v>0</v>
      </c>
      <c r="T474" s="52">
        <v>0</v>
      </c>
      <c r="U474" s="52">
        <v>310</v>
      </c>
      <c r="V474" s="52">
        <f t="shared" si="17"/>
        <v>2321.8500000000004</v>
      </c>
      <c r="W474" s="52">
        <f t="shared" si="16"/>
        <v>2321.8500000000004</v>
      </c>
      <c r="X474" s="52">
        <v>0</v>
      </c>
      <c r="Y474" s="52">
        <v>0</v>
      </c>
    </row>
    <row r="475" spans="1:25" x14ac:dyDescent="0.25">
      <c r="A475" s="52">
        <v>2009</v>
      </c>
      <c r="B475" s="52" t="s">
        <v>99</v>
      </c>
      <c r="C475" s="52" t="s">
        <v>111</v>
      </c>
      <c r="D475" s="52">
        <v>20231</v>
      </c>
      <c r="E475" s="52">
        <v>31305</v>
      </c>
      <c r="F475" s="52">
        <v>27</v>
      </c>
      <c r="G475" s="52" t="s">
        <v>89</v>
      </c>
      <c r="H475" s="52">
        <v>569.31500000000005</v>
      </c>
      <c r="I475" s="52" t="s">
        <v>91</v>
      </c>
      <c r="J475" s="52" t="s">
        <v>71</v>
      </c>
      <c r="K475" s="52">
        <v>0.13800000000000001</v>
      </c>
      <c r="L475" s="52">
        <v>1</v>
      </c>
      <c r="M475" s="52">
        <v>1</v>
      </c>
      <c r="N475" s="52"/>
      <c r="O475" s="52">
        <v>0</v>
      </c>
      <c r="P475" s="52">
        <v>0</v>
      </c>
      <c r="Q475" s="52">
        <v>21</v>
      </c>
      <c r="R475" s="52"/>
      <c r="S475" s="52">
        <v>0</v>
      </c>
      <c r="T475" s="52">
        <v>0</v>
      </c>
      <c r="U475" s="52">
        <v>310</v>
      </c>
      <c r="V475" s="52">
        <f t="shared" si="17"/>
        <v>78.565470000000019</v>
      </c>
      <c r="W475" s="52">
        <f t="shared" si="16"/>
        <v>78.565470000000019</v>
      </c>
      <c r="X475" s="52">
        <v>0</v>
      </c>
      <c r="Y475" s="52">
        <v>0</v>
      </c>
    </row>
    <row r="476" spans="1:25" x14ac:dyDescent="0.25">
      <c r="A476" s="52">
        <v>2009</v>
      </c>
      <c r="B476" s="52" t="s">
        <v>99</v>
      </c>
      <c r="C476" s="52" t="s">
        <v>111</v>
      </c>
      <c r="D476" s="52">
        <v>20231</v>
      </c>
      <c r="E476" s="52">
        <v>31305</v>
      </c>
      <c r="F476" s="52">
        <v>27</v>
      </c>
      <c r="G476" s="52" t="s">
        <v>89</v>
      </c>
      <c r="H476" s="52">
        <v>1903.39</v>
      </c>
      <c r="I476" s="52" t="s">
        <v>91</v>
      </c>
      <c r="J476" s="52" t="s">
        <v>71</v>
      </c>
      <c r="K476" s="52">
        <v>0.13800000000000001</v>
      </c>
      <c r="L476" s="52">
        <v>1</v>
      </c>
      <c r="M476" s="52">
        <v>1</v>
      </c>
      <c r="N476" s="52"/>
      <c r="O476" s="52">
        <v>0</v>
      </c>
      <c r="P476" s="52">
        <v>0</v>
      </c>
      <c r="Q476" s="52">
        <v>21</v>
      </c>
      <c r="R476" s="52"/>
      <c r="S476" s="52">
        <v>0</v>
      </c>
      <c r="T476" s="52">
        <v>0</v>
      </c>
      <c r="U476" s="52">
        <v>310</v>
      </c>
      <c r="V476" s="52">
        <f t="shared" si="17"/>
        <v>262.66782000000006</v>
      </c>
      <c r="W476" s="52">
        <f t="shared" si="16"/>
        <v>262.66782000000006</v>
      </c>
      <c r="X476" s="52">
        <v>0</v>
      </c>
      <c r="Y476" s="52">
        <v>0</v>
      </c>
    </row>
    <row r="477" spans="1:25" x14ac:dyDescent="0.25">
      <c r="A477" s="52">
        <v>2009</v>
      </c>
      <c r="B477" s="52" t="s">
        <v>99</v>
      </c>
      <c r="C477" s="52" t="s">
        <v>111</v>
      </c>
      <c r="D477" s="52">
        <v>20231</v>
      </c>
      <c r="E477" s="52">
        <v>31305</v>
      </c>
      <c r="F477" s="52">
        <v>27</v>
      </c>
      <c r="G477" s="52" t="s">
        <v>89</v>
      </c>
      <c r="H477" s="52">
        <v>10529</v>
      </c>
      <c r="I477" s="52" t="s">
        <v>91</v>
      </c>
      <c r="J477" s="52" t="s">
        <v>71</v>
      </c>
      <c r="K477" s="52">
        <v>0.13800000000000001</v>
      </c>
      <c r="L477" s="52">
        <v>1</v>
      </c>
      <c r="M477" s="52">
        <v>1</v>
      </c>
      <c r="N477" s="52"/>
      <c r="O477" s="52">
        <v>0</v>
      </c>
      <c r="P477" s="52">
        <v>0</v>
      </c>
      <c r="Q477" s="52">
        <v>21</v>
      </c>
      <c r="R477" s="52"/>
      <c r="S477" s="52">
        <v>0</v>
      </c>
      <c r="T477" s="52">
        <v>0</v>
      </c>
      <c r="U477" s="52">
        <v>310</v>
      </c>
      <c r="V477" s="52">
        <f t="shared" si="17"/>
        <v>1453.0020000000002</v>
      </c>
      <c r="W477" s="52">
        <f t="shared" si="16"/>
        <v>1453.0020000000002</v>
      </c>
      <c r="X477" s="52">
        <v>0</v>
      </c>
      <c r="Y477" s="52">
        <v>0</v>
      </c>
    </row>
    <row r="478" spans="1:25" x14ac:dyDescent="0.25">
      <c r="A478" s="52">
        <v>2009</v>
      </c>
      <c r="B478" s="52" t="s">
        <v>99</v>
      </c>
      <c r="C478" s="52" t="s">
        <v>111</v>
      </c>
      <c r="D478" s="52">
        <v>20231</v>
      </c>
      <c r="E478" s="52">
        <v>31305</v>
      </c>
      <c r="F478" s="52">
        <v>27</v>
      </c>
      <c r="G478" s="52" t="s">
        <v>89</v>
      </c>
      <c r="H478" s="52">
        <v>73.000500000000002</v>
      </c>
      <c r="I478" s="52" t="s">
        <v>91</v>
      </c>
      <c r="J478" s="52" t="s">
        <v>71</v>
      </c>
      <c r="K478" s="52">
        <v>0.13800000000000001</v>
      </c>
      <c r="L478" s="52">
        <v>1</v>
      </c>
      <c r="M478" s="52">
        <v>1</v>
      </c>
      <c r="N478" s="52"/>
      <c r="O478" s="52">
        <v>0</v>
      </c>
      <c r="P478" s="52">
        <v>0</v>
      </c>
      <c r="Q478" s="52">
        <v>21</v>
      </c>
      <c r="R478" s="52"/>
      <c r="S478" s="52">
        <v>0</v>
      </c>
      <c r="T478" s="52">
        <v>0</v>
      </c>
      <c r="U478" s="52">
        <v>310</v>
      </c>
      <c r="V478" s="52">
        <f t="shared" si="17"/>
        <v>10.074069000000001</v>
      </c>
      <c r="W478" s="52">
        <f t="shared" si="16"/>
        <v>10.074069000000001</v>
      </c>
      <c r="X478" s="52">
        <v>0</v>
      </c>
      <c r="Y478" s="52">
        <v>0</v>
      </c>
    </row>
    <row r="479" spans="1:25" x14ac:dyDescent="0.25">
      <c r="A479" s="52">
        <v>2009</v>
      </c>
      <c r="B479" s="52" t="s">
        <v>99</v>
      </c>
      <c r="C479" s="52" t="s">
        <v>111</v>
      </c>
      <c r="D479" s="52">
        <v>20231</v>
      </c>
      <c r="E479" s="52">
        <v>31305</v>
      </c>
      <c r="F479" s="52">
        <v>27</v>
      </c>
      <c r="G479" s="52" t="s">
        <v>89</v>
      </c>
      <c r="H479" s="52">
        <v>65.599999999999994</v>
      </c>
      <c r="I479" s="52" t="s">
        <v>91</v>
      </c>
      <c r="J479" s="52" t="s">
        <v>71</v>
      </c>
      <c r="K479" s="52">
        <v>0.13800000000000001</v>
      </c>
      <c r="L479" s="52">
        <v>1</v>
      </c>
      <c r="M479" s="52">
        <v>1</v>
      </c>
      <c r="N479" s="52"/>
      <c r="O479" s="52">
        <v>0</v>
      </c>
      <c r="P479" s="52">
        <v>0</v>
      </c>
      <c r="Q479" s="52">
        <v>21</v>
      </c>
      <c r="R479" s="52"/>
      <c r="S479" s="52">
        <v>0</v>
      </c>
      <c r="T479" s="52">
        <v>0</v>
      </c>
      <c r="U479" s="52">
        <v>310</v>
      </c>
      <c r="V479" s="52">
        <f t="shared" si="17"/>
        <v>9.0527999999999995</v>
      </c>
      <c r="W479" s="52">
        <f t="shared" si="16"/>
        <v>9.0527999999999995</v>
      </c>
      <c r="X479" s="52">
        <v>0</v>
      </c>
      <c r="Y479" s="52">
        <v>0</v>
      </c>
    </row>
    <row r="480" spans="1:25" x14ac:dyDescent="0.25">
      <c r="A480" s="52">
        <v>2009</v>
      </c>
      <c r="B480" s="52" t="s">
        <v>99</v>
      </c>
      <c r="C480" s="52" t="s">
        <v>111</v>
      </c>
      <c r="D480" s="52">
        <v>20231</v>
      </c>
      <c r="E480" s="52">
        <v>31305</v>
      </c>
      <c r="F480" s="52">
        <v>27</v>
      </c>
      <c r="G480" s="52" t="s">
        <v>89</v>
      </c>
      <c r="H480" s="52">
        <v>14</v>
      </c>
      <c r="I480" s="52" t="s">
        <v>91</v>
      </c>
      <c r="J480" s="52" t="s">
        <v>71</v>
      </c>
      <c r="K480" s="52">
        <v>0.13800000000000001</v>
      </c>
      <c r="L480" s="52">
        <v>1</v>
      </c>
      <c r="M480" s="52">
        <v>1</v>
      </c>
      <c r="N480" s="52"/>
      <c r="O480" s="52">
        <v>0</v>
      </c>
      <c r="P480" s="52">
        <v>0</v>
      </c>
      <c r="Q480" s="52">
        <v>21</v>
      </c>
      <c r="R480" s="52"/>
      <c r="S480" s="52">
        <v>0</v>
      </c>
      <c r="T480" s="52">
        <v>0</v>
      </c>
      <c r="U480" s="52">
        <v>310</v>
      </c>
      <c r="V480" s="52">
        <f t="shared" si="17"/>
        <v>1.9320000000000002</v>
      </c>
      <c r="W480" s="52">
        <f t="shared" si="16"/>
        <v>1.9320000000000002</v>
      </c>
      <c r="X480" s="52">
        <v>0</v>
      </c>
      <c r="Y480" s="52">
        <v>0</v>
      </c>
    </row>
    <row r="481" spans="1:25" x14ac:dyDescent="0.25">
      <c r="A481" s="52">
        <v>2009</v>
      </c>
      <c r="B481" s="52" t="s">
        <v>99</v>
      </c>
      <c r="C481" s="52" t="s">
        <v>111</v>
      </c>
      <c r="D481" s="52">
        <v>20231</v>
      </c>
      <c r="E481" s="52">
        <v>31305</v>
      </c>
      <c r="F481" s="52">
        <v>27</v>
      </c>
      <c r="G481" s="52" t="s">
        <v>89</v>
      </c>
      <c r="H481" s="52">
        <v>7.2916999999999996</v>
      </c>
      <c r="I481" s="52" t="s">
        <v>91</v>
      </c>
      <c r="J481" s="52" t="s">
        <v>71</v>
      </c>
      <c r="K481" s="52">
        <v>0.13800000000000001</v>
      </c>
      <c r="L481" s="52">
        <v>1</v>
      </c>
      <c r="M481" s="52">
        <v>1</v>
      </c>
      <c r="N481" s="52"/>
      <c r="O481" s="52">
        <v>0</v>
      </c>
      <c r="P481" s="52">
        <v>0</v>
      </c>
      <c r="Q481" s="52">
        <v>21</v>
      </c>
      <c r="R481" s="52"/>
      <c r="S481" s="52">
        <v>0</v>
      </c>
      <c r="T481" s="52">
        <v>0</v>
      </c>
      <c r="U481" s="52">
        <v>310</v>
      </c>
      <c r="V481" s="52">
        <f t="shared" si="17"/>
        <v>1.0062546000000001</v>
      </c>
      <c r="W481" s="52">
        <f t="shared" si="16"/>
        <v>1.0062546000000001</v>
      </c>
      <c r="X481" s="52">
        <v>0</v>
      </c>
      <c r="Y481" s="52">
        <v>0</v>
      </c>
    </row>
    <row r="482" spans="1:25" x14ac:dyDescent="0.25">
      <c r="A482" s="52">
        <v>2009</v>
      </c>
      <c r="B482" s="52" t="s">
        <v>99</v>
      </c>
      <c r="C482" s="52" t="s">
        <v>111</v>
      </c>
      <c r="D482" s="52">
        <v>20231</v>
      </c>
      <c r="E482" s="52">
        <v>31305</v>
      </c>
      <c r="F482" s="52">
        <v>27</v>
      </c>
      <c r="G482" s="52" t="s">
        <v>89</v>
      </c>
      <c r="H482" s="52">
        <v>73.000500000000002</v>
      </c>
      <c r="I482" s="52" t="s">
        <v>91</v>
      </c>
      <c r="J482" s="52" t="s">
        <v>71</v>
      </c>
      <c r="K482" s="52">
        <v>0.13800000000000001</v>
      </c>
      <c r="L482" s="52">
        <v>1</v>
      </c>
      <c r="M482" s="52">
        <v>1</v>
      </c>
      <c r="N482" s="52"/>
      <c r="O482" s="52">
        <v>0</v>
      </c>
      <c r="P482" s="52">
        <v>0</v>
      </c>
      <c r="Q482" s="52">
        <v>21</v>
      </c>
      <c r="R482" s="52"/>
      <c r="S482" s="52">
        <v>0</v>
      </c>
      <c r="T482" s="52">
        <v>0</v>
      </c>
      <c r="U482" s="52">
        <v>310</v>
      </c>
      <c r="V482" s="52">
        <f t="shared" si="17"/>
        <v>10.074069000000001</v>
      </c>
      <c r="W482" s="52">
        <f t="shared" si="16"/>
        <v>10.074069000000001</v>
      </c>
      <c r="X482" s="52">
        <v>0</v>
      </c>
      <c r="Y482" s="52">
        <v>0</v>
      </c>
    </row>
    <row r="483" spans="1:25" x14ac:dyDescent="0.25">
      <c r="A483" s="52">
        <v>2009</v>
      </c>
      <c r="B483" s="52" t="s">
        <v>99</v>
      </c>
      <c r="C483" s="52" t="s">
        <v>111</v>
      </c>
      <c r="D483" s="52">
        <v>20231</v>
      </c>
      <c r="E483" s="52">
        <v>31305</v>
      </c>
      <c r="F483" s="52">
        <v>27</v>
      </c>
      <c r="G483" s="52" t="s">
        <v>89</v>
      </c>
      <c r="H483" s="52">
        <v>278.01799999999997</v>
      </c>
      <c r="I483" s="52" t="s">
        <v>91</v>
      </c>
      <c r="J483" s="52" t="s">
        <v>71</v>
      </c>
      <c r="K483" s="52">
        <v>0.13800000000000001</v>
      </c>
      <c r="L483" s="52">
        <v>1</v>
      </c>
      <c r="M483" s="52">
        <v>1</v>
      </c>
      <c r="N483" s="52"/>
      <c r="O483" s="52">
        <v>0</v>
      </c>
      <c r="P483" s="52">
        <v>0</v>
      </c>
      <c r="Q483" s="52">
        <v>21</v>
      </c>
      <c r="R483" s="52"/>
      <c r="S483" s="52">
        <v>0</v>
      </c>
      <c r="T483" s="52">
        <v>0</v>
      </c>
      <c r="U483" s="52">
        <v>310</v>
      </c>
      <c r="V483" s="52">
        <f t="shared" si="17"/>
        <v>38.366484</v>
      </c>
      <c r="W483" s="52">
        <f t="shared" si="16"/>
        <v>38.366484</v>
      </c>
      <c r="X483" s="52">
        <v>0</v>
      </c>
      <c r="Y483" s="52">
        <v>0</v>
      </c>
    </row>
    <row r="484" spans="1:25" x14ac:dyDescent="0.25">
      <c r="A484" s="52">
        <v>2009</v>
      </c>
      <c r="B484" s="52" t="s">
        <v>99</v>
      </c>
      <c r="C484" s="52" t="s">
        <v>111</v>
      </c>
      <c r="D484" s="52">
        <v>20231</v>
      </c>
      <c r="E484" s="52">
        <v>31305</v>
      </c>
      <c r="F484" s="52">
        <v>27</v>
      </c>
      <c r="G484" s="52" t="s">
        <v>89</v>
      </c>
      <c r="H484" s="52">
        <v>98.75</v>
      </c>
      <c r="I484" s="52" t="s">
        <v>91</v>
      </c>
      <c r="J484" s="52" t="s">
        <v>71</v>
      </c>
      <c r="K484" s="52">
        <v>0.13800000000000001</v>
      </c>
      <c r="L484" s="52">
        <v>1</v>
      </c>
      <c r="M484" s="52">
        <v>1</v>
      </c>
      <c r="N484" s="52"/>
      <c r="O484" s="52">
        <v>0</v>
      </c>
      <c r="P484" s="52">
        <v>0</v>
      </c>
      <c r="Q484" s="52">
        <v>21</v>
      </c>
      <c r="R484" s="52"/>
      <c r="S484" s="52">
        <v>0</v>
      </c>
      <c r="T484" s="52">
        <v>0</v>
      </c>
      <c r="U484" s="52">
        <v>310</v>
      </c>
      <c r="V484" s="52">
        <f t="shared" si="17"/>
        <v>13.627500000000001</v>
      </c>
      <c r="W484" s="52">
        <f t="shared" si="16"/>
        <v>13.627500000000001</v>
      </c>
      <c r="X484" s="52">
        <v>0</v>
      </c>
      <c r="Y484" s="52">
        <v>0</v>
      </c>
    </row>
    <row r="485" spans="1:25" x14ac:dyDescent="0.25">
      <c r="A485" s="52">
        <v>2009</v>
      </c>
      <c r="B485" s="52" t="s">
        <v>99</v>
      </c>
      <c r="C485" s="52" t="s">
        <v>111</v>
      </c>
      <c r="D485" s="52">
        <v>20231</v>
      </c>
      <c r="E485" s="52">
        <v>31305</v>
      </c>
      <c r="F485" s="52">
        <v>27</v>
      </c>
      <c r="G485" s="52" t="s">
        <v>89</v>
      </c>
      <c r="H485" s="52">
        <v>34.066899999999997</v>
      </c>
      <c r="I485" s="52" t="s">
        <v>91</v>
      </c>
      <c r="J485" s="52" t="s">
        <v>71</v>
      </c>
      <c r="K485" s="52">
        <v>0.13800000000000001</v>
      </c>
      <c r="L485" s="52">
        <v>1</v>
      </c>
      <c r="M485" s="52">
        <v>1</v>
      </c>
      <c r="N485" s="52"/>
      <c r="O485" s="52">
        <v>0</v>
      </c>
      <c r="P485" s="52">
        <v>0</v>
      </c>
      <c r="Q485" s="52">
        <v>21</v>
      </c>
      <c r="R485" s="52"/>
      <c r="S485" s="52">
        <v>0</v>
      </c>
      <c r="T485" s="52">
        <v>0</v>
      </c>
      <c r="U485" s="52">
        <v>310</v>
      </c>
      <c r="V485" s="52">
        <f t="shared" si="17"/>
        <v>4.7012321999999998</v>
      </c>
      <c r="W485" s="52">
        <f t="shared" si="16"/>
        <v>4.7012321999999998</v>
      </c>
      <c r="X485" s="52">
        <v>0</v>
      </c>
      <c r="Y485" s="52">
        <v>0</v>
      </c>
    </row>
    <row r="486" spans="1:25" x14ac:dyDescent="0.25">
      <c r="A486" s="52">
        <v>2009</v>
      </c>
      <c r="B486" s="52" t="s">
        <v>99</v>
      </c>
      <c r="C486" s="52" t="s">
        <v>111</v>
      </c>
      <c r="D486" s="52">
        <v>20231</v>
      </c>
      <c r="E486" s="52">
        <v>31305</v>
      </c>
      <c r="F486" s="52">
        <v>27</v>
      </c>
      <c r="G486" s="52" t="s">
        <v>89</v>
      </c>
      <c r="H486" s="52">
        <v>10</v>
      </c>
      <c r="I486" s="52" t="s">
        <v>91</v>
      </c>
      <c r="J486" s="52" t="s">
        <v>71</v>
      </c>
      <c r="K486" s="52">
        <v>0.13800000000000001</v>
      </c>
      <c r="L486" s="52">
        <v>1</v>
      </c>
      <c r="M486" s="52">
        <v>1</v>
      </c>
      <c r="N486" s="52"/>
      <c r="O486" s="52">
        <v>0</v>
      </c>
      <c r="P486" s="52">
        <v>0</v>
      </c>
      <c r="Q486" s="52">
        <v>21</v>
      </c>
      <c r="R486" s="52"/>
      <c r="S486" s="52">
        <v>0</v>
      </c>
      <c r="T486" s="52">
        <v>0</v>
      </c>
      <c r="U486" s="52">
        <v>310</v>
      </c>
      <c r="V486" s="52">
        <f t="shared" si="17"/>
        <v>1.3800000000000001</v>
      </c>
      <c r="W486" s="52">
        <f t="shared" si="16"/>
        <v>1.3800000000000001</v>
      </c>
      <c r="X486" s="52">
        <v>0</v>
      </c>
      <c r="Y486" s="52">
        <v>0</v>
      </c>
    </row>
    <row r="487" spans="1:25" x14ac:dyDescent="0.25">
      <c r="A487" s="52">
        <v>2009</v>
      </c>
      <c r="B487" s="52" t="s">
        <v>99</v>
      </c>
      <c r="C487" s="52" t="s">
        <v>111</v>
      </c>
      <c r="D487" s="52">
        <v>20231</v>
      </c>
      <c r="E487" s="52">
        <v>31305</v>
      </c>
      <c r="F487" s="52">
        <v>27</v>
      </c>
      <c r="G487" s="52" t="s">
        <v>89</v>
      </c>
      <c r="H487" s="52">
        <v>764.07190000000003</v>
      </c>
      <c r="I487" s="52" t="s">
        <v>91</v>
      </c>
      <c r="J487" s="52" t="s">
        <v>71</v>
      </c>
      <c r="K487" s="52">
        <v>0.13800000000000001</v>
      </c>
      <c r="L487" s="52">
        <v>1</v>
      </c>
      <c r="M487" s="52">
        <v>1</v>
      </c>
      <c r="N487" s="52"/>
      <c r="O487" s="52">
        <v>0</v>
      </c>
      <c r="P487" s="52">
        <v>0</v>
      </c>
      <c r="Q487" s="52">
        <v>21</v>
      </c>
      <c r="R487" s="52"/>
      <c r="S487" s="52">
        <v>0</v>
      </c>
      <c r="T487" s="52">
        <v>0</v>
      </c>
      <c r="U487" s="52">
        <v>310</v>
      </c>
      <c r="V487" s="52">
        <f t="shared" si="17"/>
        <v>105.44192220000001</v>
      </c>
      <c r="W487" s="52">
        <f t="shared" si="16"/>
        <v>105.44192220000001</v>
      </c>
      <c r="X487" s="52">
        <v>0</v>
      </c>
      <c r="Y487" s="52">
        <v>0</v>
      </c>
    </row>
    <row r="488" spans="1:25" x14ac:dyDescent="0.25">
      <c r="A488" s="52">
        <v>2009</v>
      </c>
      <c r="B488" s="52" t="s">
        <v>99</v>
      </c>
      <c r="C488" s="52" t="s">
        <v>111</v>
      </c>
      <c r="D488" s="52">
        <v>20231</v>
      </c>
      <c r="E488" s="52">
        <v>31305</v>
      </c>
      <c r="F488" s="52">
        <v>27</v>
      </c>
      <c r="G488" s="52" t="s">
        <v>89</v>
      </c>
      <c r="H488" s="52">
        <v>126.74</v>
      </c>
      <c r="I488" s="52" t="s">
        <v>91</v>
      </c>
      <c r="J488" s="52" t="s">
        <v>71</v>
      </c>
      <c r="K488" s="52">
        <v>0.13800000000000001</v>
      </c>
      <c r="L488" s="52">
        <v>1</v>
      </c>
      <c r="M488" s="52">
        <v>1</v>
      </c>
      <c r="N488" s="52"/>
      <c r="O488" s="52">
        <v>0</v>
      </c>
      <c r="P488" s="52">
        <v>0</v>
      </c>
      <c r="Q488" s="52">
        <v>21</v>
      </c>
      <c r="R488" s="52"/>
      <c r="S488" s="52">
        <v>0</v>
      </c>
      <c r="T488" s="52">
        <v>0</v>
      </c>
      <c r="U488" s="52">
        <v>310</v>
      </c>
      <c r="V488" s="52">
        <f t="shared" si="17"/>
        <v>17.490120000000001</v>
      </c>
      <c r="W488" s="52">
        <f t="shared" si="16"/>
        <v>17.490120000000001</v>
      </c>
      <c r="X488" s="52">
        <v>0</v>
      </c>
      <c r="Y488" s="52">
        <v>0</v>
      </c>
    </row>
    <row r="489" spans="1:25" x14ac:dyDescent="0.25">
      <c r="A489" s="52">
        <v>2009</v>
      </c>
      <c r="B489" s="52" t="s">
        <v>99</v>
      </c>
      <c r="C489" s="52" t="s">
        <v>111</v>
      </c>
      <c r="D489" s="52">
        <v>20232</v>
      </c>
      <c r="E489" s="52">
        <v>31305</v>
      </c>
      <c r="F489" s="52">
        <v>27</v>
      </c>
      <c r="G489" s="52" t="s">
        <v>89</v>
      </c>
      <c r="H489" s="52">
        <v>7078</v>
      </c>
      <c r="I489" s="52" t="s">
        <v>91</v>
      </c>
      <c r="J489" s="52" t="s">
        <v>71</v>
      </c>
      <c r="K489" s="52">
        <v>0.13800000000000001</v>
      </c>
      <c r="L489" s="52">
        <v>1</v>
      </c>
      <c r="M489" s="52">
        <v>1</v>
      </c>
      <c r="N489" s="52"/>
      <c r="O489" s="52">
        <v>0</v>
      </c>
      <c r="P489" s="52">
        <v>0</v>
      </c>
      <c r="Q489" s="52">
        <v>21</v>
      </c>
      <c r="R489" s="52"/>
      <c r="S489" s="52">
        <v>0</v>
      </c>
      <c r="T489" s="52">
        <v>0</v>
      </c>
      <c r="U489" s="52">
        <v>310</v>
      </c>
      <c r="V489" s="52">
        <f t="shared" si="17"/>
        <v>976.76400000000012</v>
      </c>
      <c r="W489" s="52">
        <f t="shared" si="16"/>
        <v>976.76400000000012</v>
      </c>
      <c r="X489" s="52">
        <v>0</v>
      </c>
      <c r="Y489" s="52">
        <v>0</v>
      </c>
    </row>
    <row r="490" spans="1:25" x14ac:dyDescent="0.25">
      <c r="A490" s="52">
        <v>2009</v>
      </c>
      <c r="B490" s="52" t="s">
        <v>99</v>
      </c>
      <c r="C490" s="52" t="s">
        <v>111</v>
      </c>
      <c r="D490" s="52">
        <v>20232</v>
      </c>
      <c r="E490" s="52">
        <v>31305</v>
      </c>
      <c r="F490" s="52">
        <v>27</v>
      </c>
      <c r="G490" s="52" t="s">
        <v>89</v>
      </c>
      <c r="H490" s="52">
        <v>377.00869999999998</v>
      </c>
      <c r="I490" s="52" t="s">
        <v>91</v>
      </c>
      <c r="J490" s="52" t="s">
        <v>71</v>
      </c>
      <c r="K490" s="52">
        <v>0.13800000000000001</v>
      </c>
      <c r="L490" s="52">
        <v>1</v>
      </c>
      <c r="M490" s="52">
        <v>1</v>
      </c>
      <c r="N490" s="52"/>
      <c r="O490" s="52">
        <v>0</v>
      </c>
      <c r="P490" s="52">
        <v>0</v>
      </c>
      <c r="Q490" s="52">
        <v>21</v>
      </c>
      <c r="R490" s="52"/>
      <c r="S490" s="52">
        <v>0</v>
      </c>
      <c r="T490" s="52">
        <v>0</v>
      </c>
      <c r="U490" s="52">
        <v>310</v>
      </c>
      <c r="V490" s="52">
        <f t="shared" si="17"/>
        <v>52.0272006</v>
      </c>
      <c r="W490" s="52">
        <f t="shared" si="16"/>
        <v>52.0272006</v>
      </c>
      <c r="X490" s="52">
        <v>0</v>
      </c>
      <c r="Y490" s="52">
        <v>0</v>
      </c>
    </row>
    <row r="491" spans="1:25" x14ac:dyDescent="0.25">
      <c r="A491" s="52">
        <v>2009</v>
      </c>
      <c r="B491" s="52" t="s">
        <v>99</v>
      </c>
      <c r="C491" s="52" t="s">
        <v>111</v>
      </c>
      <c r="D491" s="52">
        <v>20232</v>
      </c>
      <c r="E491" s="52">
        <v>31305</v>
      </c>
      <c r="F491" s="52">
        <v>27</v>
      </c>
      <c r="G491" s="52" t="s">
        <v>89</v>
      </c>
      <c r="H491" s="52">
        <v>5.74</v>
      </c>
      <c r="I491" s="52" t="s">
        <v>91</v>
      </c>
      <c r="J491" s="52" t="s">
        <v>71</v>
      </c>
      <c r="K491" s="52">
        <v>0.13800000000000001</v>
      </c>
      <c r="L491" s="52">
        <v>1</v>
      </c>
      <c r="M491" s="52">
        <v>1</v>
      </c>
      <c r="N491" s="52"/>
      <c r="O491" s="52">
        <v>0</v>
      </c>
      <c r="P491" s="52">
        <v>0</v>
      </c>
      <c r="Q491" s="52">
        <v>21</v>
      </c>
      <c r="R491" s="52"/>
      <c r="S491" s="52">
        <v>0</v>
      </c>
      <c r="T491" s="52">
        <v>0</v>
      </c>
      <c r="U491" s="52">
        <v>310</v>
      </c>
      <c r="V491" s="52">
        <f t="shared" si="17"/>
        <v>0.79212000000000005</v>
      </c>
      <c r="W491" s="52">
        <f t="shared" si="16"/>
        <v>0.79212000000000005</v>
      </c>
      <c r="X491" s="52">
        <v>0</v>
      </c>
      <c r="Y491" s="52">
        <v>0</v>
      </c>
    </row>
    <row r="492" spans="1:25" x14ac:dyDescent="0.25">
      <c r="A492" s="52">
        <v>2009</v>
      </c>
      <c r="B492" s="52" t="s">
        <v>99</v>
      </c>
      <c r="C492" s="52" t="s">
        <v>111</v>
      </c>
      <c r="D492" s="52">
        <v>20232</v>
      </c>
      <c r="E492" s="52">
        <v>31305</v>
      </c>
      <c r="F492" s="52">
        <v>27</v>
      </c>
      <c r="G492" s="52" t="s">
        <v>89</v>
      </c>
      <c r="H492" s="52">
        <v>36</v>
      </c>
      <c r="I492" s="52" t="s">
        <v>91</v>
      </c>
      <c r="J492" s="52" t="s">
        <v>71</v>
      </c>
      <c r="K492" s="52">
        <v>0.13800000000000001</v>
      </c>
      <c r="L492" s="52">
        <v>1</v>
      </c>
      <c r="M492" s="52">
        <v>1</v>
      </c>
      <c r="N492" s="52"/>
      <c r="O492" s="52">
        <v>0</v>
      </c>
      <c r="P492" s="52">
        <v>0</v>
      </c>
      <c r="Q492" s="52">
        <v>21</v>
      </c>
      <c r="R492" s="52"/>
      <c r="S492" s="52">
        <v>0</v>
      </c>
      <c r="T492" s="52">
        <v>0</v>
      </c>
      <c r="U492" s="52">
        <v>310</v>
      </c>
      <c r="V492" s="52">
        <f t="shared" si="17"/>
        <v>4.968</v>
      </c>
      <c r="W492" s="52">
        <f t="shared" si="16"/>
        <v>4.968</v>
      </c>
      <c r="X492" s="52">
        <v>0</v>
      </c>
      <c r="Y492" s="52">
        <v>0</v>
      </c>
    </row>
    <row r="493" spans="1:25" x14ac:dyDescent="0.25">
      <c r="A493" s="52">
        <v>2009</v>
      </c>
      <c r="B493" s="52" t="s">
        <v>99</v>
      </c>
      <c r="C493" s="52" t="s">
        <v>111</v>
      </c>
      <c r="D493" s="52">
        <v>20232</v>
      </c>
      <c r="E493" s="52">
        <v>31305</v>
      </c>
      <c r="F493" s="52">
        <v>27</v>
      </c>
      <c r="G493" s="52" t="s">
        <v>89</v>
      </c>
      <c r="H493" s="52">
        <v>1297.923</v>
      </c>
      <c r="I493" s="52" t="s">
        <v>91</v>
      </c>
      <c r="J493" s="52" t="s">
        <v>71</v>
      </c>
      <c r="K493" s="52">
        <v>0.13800000000000001</v>
      </c>
      <c r="L493" s="52">
        <v>1</v>
      </c>
      <c r="M493" s="52">
        <v>1</v>
      </c>
      <c r="N493" s="52"/>
      <c r="O493" s="52">
        <v>0</v>
      </c>
      <c r="P493" s="52">
        <v>0</v>
      </c>
      <c r="Q493" s="52">
        <v>21</v>
      </c>
      <c r="R493" s="52"/>
      <c r="S493" s="52">
        <v>0</v>
      </c>
      <c r="T493" s="52">
        <v>0</v>
      </c>
      <c r="U493" s="52">
        <v>310</v>
      </c>
      <c r="V493" s="52">
        <f t="shared" si="17"/>
        <v>179.11337400000002</v>
      </c>
      <c r="W493" s="52">
        <f t="shared" ref="W493:W556" si="18">(V493-((O493*H493*P493*Q493)+(S493*H493*T493*U493))/M493)</f>
        <v>179.11337400000002</v>
      </c>
      <c r="X493" s="52">
        <v>0</v>
      </c>
      <c r="Y493" s="52">
        <v>0</v>
      </c>
    </row>
    <row r="494" spans="1:25" x14ac:dyDescent="0.25">
      <c r="A494" s="52">
        <v>2009</v>
      </c>
      <c r="B494" s="52" t="s">
        <v>99</v>
      </c>
      <c r="C494" s="52" t="s">
        <v>111</v>
      </c>
      <c r="D494" s="52">
        <v>20233</v>
      </c>
      <c r="E494" s="52">
        <v>31305</v>
      </c>
      <c r="F494" s="52">
        <v>27</v>
      </c>
      <c r="G494" s="52" t="s">
        <v>89</v>
      </c>
      <c r="H494" s="52">
        <v>1376.7929999999999</v>
      </c>
      <c r="I494" s="52" t="s">
        <v>91</v>
      </c>
      <c r="J494" s="52" t="s">
        <v>71</v>
      </c>
      <c r="K494" s="52">
        <v>0.13800000000000001</v>
      </c>
      <c r="L494" s="52">
        <v>1</v>
      </c>
      <c r="M494" s="52">
        <v>1</v>
      </c>
      <c r="N494" s="52"/>
      <c r="O494" s="52">
        <v>0</v>
      </c>
      <c r="P494" s="52">
        <v>0</v>
      </c>
      <c r="Q494" s="52">
        <v>21</v>
      </c>
      <c r="R494" s="52"/>
      <c r="S494" s="52">
        <v>0</v>
      </c>
      <c r="T494" s="52">
        <v>0</v>
      </c>
      <c r="U494" s="52">
        <v>310</v>
      </c>
      <c r="V494" s="52">
        <f t="shared" si="17"/>
        <v>189.997434</v>
      </c>
      <c r="W494" s="52">
        <f t="shared" si="18"/>
        <v>189.997434</v>
      </c>
      <c r="X494" s="52">
        <v>0</v>
      </c>
      <c r="Y494" s="52">
        <v>0</v>
      </c>
    </row>
    <row r="495" spans="1:25" x14ac:dyDescent="0.25">
      <c r="A495" s="52">
        <v>2009</v>
      </c>
      <c r="B495" s="52" t="s">
        <v>99</v>
      </c>
      <c r="C495" s="52" t="s">
        <v>111</v>
      </c>
      <c r="D495" s="52">
        <v>20233</v>
      </c>
      <c r="E495" s="52">
        <v>31305</v>
      </c>
      <c r="F495" s="52">
        <v>27</v>
      </c>
      <c r="G495" s="52" t="s">
        <v>89</v>
      </c>
      <c r="H495" s="52">
        <v>375</v>
      </c>
      <c r="I495" s="52" t="s">
        <v>91</v>
      </c>
      <c r="J495" s="52" t="s">
        <v>71</v>
      </c>
      <c r="K495" s="52">
        <v>0.13800000000000001</v>
      </c>
      <c r="L495" s="52">
        <v>1</v>
      </c>
      <c r="M495" s="52">
        <v>1</v>
      </c>
      <c r="N495" s="52"/>
      <c r="O495" s="52">
        <v>0</v>
      </c>
      <c r="P495" s="52">
        <v>0</v>
      </c>
      <c r="Q495" s="52">
        <v>21</v>
      </c>
      <c r="R495" s="52"/>
      <c r="S495" s="52">
        <v>0</v>
      </c>
      <c r="T495" s="52">
        <v>0</v>
      </c>
      <c r="U495" s="52">
        <v>310</v>
      </c>
      <c r="V495" s="52">
        <f t="shared" si="17"/>
        <v>51.750000000000007</v>
      </c>
      <c r="W495" s="52">
        <f t="shared" si="18"/>
        <v>51.750000000000007</v>
      </c>
      <c r="X495" s="52">
        <v>0</v>
      </c>
      <c r="Y495" s="52">
        <v>0</v>
      </c>
    </row>
    <row r="496" spans="1:25" x14ac:dyDescent="0.25">
      <c r="A496" s="52">
        <v>2009</v>
      </c>
      <c r="B496" s="52" t="s">
        <v>99</v>
      </c>
      <c r="C496" s="52" t="s">
        <v>111</v>
      </c>
      <c r="D496" s="52">
        <v>20233</v>
      </c>
      <c r="E496" s="52">
        <v>31305</v>
      </c>
      <c r="F496" s="52">
        <v>27</v>
      </c>
      <c r="G496" s="52" t="s">
        <v>89</v>
      </c>
      <c r="H496" s="52">
        <v>7.5190520000000003</v>
      </c>
      <c r="I496" s="52" t="s">
        <v>91</v>
      </c>
      <c r="J496" s="52" t="s">
        <v>71</v>
      </c>
      <c r="K496" s="52">
        <v>0.13800000000000001</v>
      </c>
      <c r="L496" s="52">
        <v>1</v>
      </c>
      <c r="M496" s="52">
        <v>1</v>
      </c>
      <c r="N496" s="52"/>
      <c r="O496" s="52">
        <v>0</v>
      </c>
      <c r="P496" s="52">
        <v>0</v>
      </c>
      <c r="Q496" s="52">
        <v>21</v>
      </c>
      <c r="R496" s="52"/>
      <c r="S496" s="52">
        <v>0</v>
      </c>
      <c r="T496" s="52">
        <v>0</v>
      </c>
      <c r="U496" s="52">
        <v>310</v>
      </c>
      <c r="V496" s="52">
        <f t="shared" si="17"/>
        <v>1.037629176</v>
      </c>
      <c r="W496" s="52">
        <f t="shared" si="18"/>
        <v>1.037629176</v>
      </c>
      <c r="X496" s="52">
        <v>0</v>
      </c>
      <c r="Y496" s="52">
        <v>0</v>
      </c>
    </row>
    <row r="497" spans="1:25" x14ac:dyDescent="0.25">
      <c r="A497" s="52">
        <v>2009</v>
      </c>
      <c r="B497" s="52" t="s">
        <v>99</v>
      </c>
      <c r="C497" s="52" t="s">
        <v>111</v>
      </c>
      <c r="D497" s="52">
        <v>20233</v>
      </c>
      <c r="E497" s="52">
        <v>31305</v>
      </c>
      <c r="F497" s="52">
        <v>27</v>
      </c>
      <c r="G497" s="52" t="s">
        <v>89</v>
      </c>
      <c r="H497" s="52">
        <v>26.038799999999998</v>
      </c>
      <c r="I497" s="52" t="s">
        <v>91</v>
      </c>
      <c r="J497" s="52" t="s">
        <v>71</v>
      </c>
      <c r="K497" s="52">
        <v>0.13800000000000001</v>
      </c>
      <c r="L497" s="52">
        <v>1</v>
      </c>
      <c r="M497" s="52">
        <v>1</v>
      </c>
      <c r="N497" s="52"/>
      <c r="O497" s="52">
        <v>0</v>
      </c>
      <c r="P497" s="52">
        <v>0</v>
      </c>
      <c r="Q497" s="52">
        <v>21</v>
      </c>
      <c r="R497" s="52"/>
      <c r="S497" s="52">
        <v>0</v>
      </c>
      <c r="T497" s="52">
        <v>0</v>
      </c>
      <c r="U497" s="52">
        <v>310</v>
      </c>
      <c r="V497" s="52">
        <f t="shared" si="17"/>
        <v>3.5933543999999999</v>
      </c>
      <c r="W497" s="52">
        <f t="shared" si="18"/>
        <v>3.5933543999999999</v>
      </c>
      <c r="X497" s="52">
        <v>0</v>
      </c>
      <c r="Y497" s="52">
        <v>0</v>
      </c>
    </row>
    <row r="498" spans="1:25" x14ac:dyDescent="0.25">
      <c r="A498" s="52">
        <v>2009</v>
      </c>
      <c r="B498" s="52" t="s">
        <v>99</v>
      </c>
      <c r="C498" s="52" t="s">
        <v>111</v>
      </c>
      <c r="D498" s="52">
        <v>20233</v>
      </c>
      <c r="E498" s="52">
        <v>31305</v>
      </c>
      <c r="F498" s="52">
        <v>27</v>
      </c>
      <c r="G498" s="52" t="s">
        <v>89</v>
      </c>
      <c r="H498" s="52">
        <v>17750</v>
      </c>
      <c r="I498" s="52" t="s">
        <v>91</v>
      </c>
      <c r="J498" s="52" t="s">
        <v>71</v>
      </c>
      <c r="K498" s="52">
        <v>0.13800000000000001</v>
      </c>
      <c r="L498" s="52">
        <v>1</v>
      </c>
      <c r="M498" s="52">
        <v>1</v>
      </c>
      <c r="N498" s="52"/>
      <c r="O498" s="52">
        <v>0</v>
      </c>
      <c r="P498" s="52">
        <v>0</v>
      </c>
      <c r="Q498" s="52">
        <v>21</v>
      </c>
      <c r="R498" s="52"/>
      <c r="S498" s="52">
        <v>0</v>
      </c>
      <c r="T498" s="52">
        <v>0</v>
      </c>
      <c r="U498" s="52">
        <v>310</v>
      </c>
      <c r="V498" s="52">
        <f t="shared" si="17"/>
        <v>2449.5</v>
      </c>
      <c r="W498" s="52">
        <f t="shared" si="18"/>
        <v>2449.5</v>
      </c>
      <c r="X498" s="52">
        <v>0</v>
      </c>
      <c r="Y498" s="52">
        <v>0</v>
      </c>
    </row>
    <row r="499" spans="1:25" x14ac:dyDescent="0.25">
      <c r="A499" s="52">
        <v>2009</v>
      </c>
      <c r="B499" s="52" t="s">
        <v>99</v>
      </c>
      <c r="C499" s="52" t="s">
        <v>111</v>
      </c>
      <c r="D499" s="52">
        <v>20233</v>
      </c>
      <c r="E499" s="52">
        <v>31305</v>
      </c>
      <c r="F499" s="52">
        <v>27</v>
      </c>
      <c r="G499" s="52" t="s">
        <v>89</v>
      </c>
      <c r="H499" s="52">
        <v>5304</v>
      </c>
      <c r="I499" s="52" t="s">
        <v>91</v>
      </c>
      <c r="J499" s="52" t="s">
        <v>71</v>
      </c>
      <c r="K499" s="52">
        <v>0.13800000000000001</v>
      </c>
      <c r="L499" s="52">
        <v>1</v>
      </c>
      <c r="M499" s="52">
        <v>1</v>
      </c>
      <c r="N499" s="52"/>
      <c r="O499" s="52">
        <v>0</v>
      </c>
      <c r="P499" s="52">
        <v>0</v>
      </c>
      <c r="Q499" s="52">
        <v>21</v>
      </c>
      <c r="R499" s="52"/>
      <c r="S499" s="52">
        <v>0</v>
      </c>
      <c r="T499" s="52">
        <v>0</v>
      </c>
      <c r="U499" s="52">
        <v>310</v>
      </c>
      <c r="V499" s="52">
        <f t="shared" si="17"/>
        <v>731.95200000000011</v>
      </c>
      <c r="W499" s="52">
        <f t="shared" si="18"/>
        <v>731.95200000000011</v>
      </c>
      <c r="X499" s="52">
        <v>0</v>
      </c>
      <c r="Y499" s="52">
        <v>0</v>
      </c>
    </row>
    <row r="500" spans="1:25" x14ac:dyDescent="0.25">
      <c r="A500" s="52">
        <v>2009</v>
      </c>
      <c r="B500" s="52" t="s">
        <v>99</v>
      </c>
      <c r="C500" s="52" t="s">
        <v>111</v>
      </c>
      <c r="D500" s="52">
        <v>20233</v>
      </c>
      <c r="E500" s="52">
        <v>31305</v>
      </c>
      <c r="F500" s="52">
        <v>27</v>
      </c>
      <c r="G500" s="52" t="s">
        <v>89</v>
      </c>
      <c r="H500" s="52">
        <v>261.9325</v>
      </c>
      <c r="I500" s="52" t="s">
        <v>91</v>
      </c>
      <c r="J500" s="52" t="s">
        <v>71</v>
      </c>
      <c r="K500" s="52">
        <v>0.13800000000000001</v>
      </c>
      <c r="L500" s="52">
        <v>1</v>
      </c>
      <c r="M500" s="52">
        <v>1</v>
      </c>
      <c r="N500" s="52"/>
      <c r="O500" s="52">
        <v>0</v>
      </c>
      <c r="P500" s="52">
        <v>0</v>
      </c>
      <c r="Q500" s="52">
        <v>21</v>
      </c>
      <c r="R500" s="52"/>
      <c r="S500" s="52">
        <v>0</v>
      </c>
      <c r="T500" s="52">
        <v>0</v>
      </c>
      <c r="U500" s="52">
        <v>310</v>
      </c>
      <c r="V500" s="52">
        <f t="shared" si="17"/>
        <v>36.146685000000005</v>
      </c>
      <c r="W500" s="52">
        <f t="shared" si="18"/>
        <v>36.146685000000005</v>
      </c>
      <c r="X500" s="52">
        <v>0</v>
      </c>
      <c r="Y500" s="52">
        <v>0</v>
      </c>
    </row>
    <row r="501" spans="1:25" x14ac:dyDescent="0.25">
      <c r="A501" s="52">
        <v>2009</v>
      </c>
      <c r="B501" s="52" t="s">
        <v>99</v>
      </c>
      <c r="C501" s="52" t="s">
        <v>111</v>
      </c>
      <c r="D501" s="52">
        <v>20233</v>
      </c>
      <c r="E501" s="52">
        <v>31305</v>
      </c>
      <c r="F501" s="52">
        <v>27</v>
      </c>
      <c r="G501" s="52" t="s">
        <v>89</v>
      </c>
      <c r="H501" s="52">
        <v>1191</v>
      </c>
      <c r="I501" s="52" t="s">
        <v>91</v>
      </c>
      <c r="J501" s="52" t="s">
        <v>71</v>
      </c>
      <c r="K501" s="52">
        <v>0.13800000000000001</v>
      </c>
      <c r="L501" s="52">
        <v>1</v>
      </c>
      <c r="M501" s="52">
        <v>1</v>
      </c>
      <c r="N501" s="52"/>
      <c r="O501" s="52">
        <v>0</v>
      </c>
      <c r="P501" s="52">
        <v>0</v>
      </c>
      <c r="Q501" s="52">
        <v>21</v>
      </c>
      <c r="R501" s="52"/>
      <c r="S501" s="52">
        <v>0</v>
      </c>
      <c r="T501" s="52">
        <v>0</v>
      </c>
      <c r="U501" s="52">
        <v>310</v>
      </c>
      <c r="V501" s="52">
        <f t="shared" si="17"/>
        <v>164.358</v>
      </c>
      <c r="W501" s="52">
        <f t="shared" si="18"/>
        <v>164.358</v>
      </c>
      <c r="X501" s="52">
        <v>0</v>
      </c>
      <c r="Y501" s="52">
        <v>0</v>
      </c>
    </row>
    <row r="502" spans="1:25" x14ac:dyDescent="0.25">
      <c r="A502" s="52">
        <v>2009</v>
      </c>
      <c r="B502" s="52" t="s">
        <v>99</v>
      </c>
      <c r="C502" s="52" t="s">
        <v>111</v>
      </c>
      <c r="D502" s="52">
        <v>20233</v>
      </c>
      <c r="E502" s="52">
        <v>31305</v>
      </c>
      <c r="F502" s="52">
        <v>27</v>
      </c>
      <c r="G502" s="52" t="s">
        <v>89</v>
      </c>
      <c r="H502" s="52">
        <v>1248.7809999999999</v>
      </c>
      <c r="I502" s="52" t="s">
        <v>91</v>
      </c>
      <c r="J502" s="52" t="s">
        <v>71</v>
      </c>
      <c r="K502" s="52">
        <v>0.13800000000000001</v>
      </c>
      <c r="L502" s="52">
        <v>1</v>
      </c>
      <c r="M502" s="52">
        <v>1</v>
      </c>
      <c r="N502" s="52"/>
      <c r="O502" s="52">
        <v>0</v>
      </c>
      <c r="P502" s="52">
        <v>0</v>
      </c>
      <c r="Q502" s="52">
        <v>21</v>
      </c>
      <c r="R502" s="52"/>
      <c r="S502" s="52">
        <v>0</v>
      </c>
      <c r="T502" s="52">
        <v>0</v>
      </c>
      <c r="U502" s="52">
        <v>310</v>
      </c>
      <c r="V502" s="52">
        <f t="shared" si="17"/>
        <v>172.33177800000001</v>
      </c>
      <c r="W502" s="52">
        <f t="shared" si="18"/>
        <v>172.33177800000001</v>
      </c>
      <c r="X502" s="52">
        <v>0</v>
      </c>
      <c r="Y502" s="52">
        <v>0</v>
      </c>
    </row>
    <row r="503" spans="1:25" x14ac:dyDescent="0.25">
      <c r="A503" s="52">
        <v>2009</v>
      </c>
      <c r="B503" s="52" t="s">
        <v>99</v>
      </c>
      <c r="C503" s="52" t="s">
        <v>111</v>
      </c>
      <c r="D503" s="52">
        <v>20233</v>
      </c>
      <c r="E503" s="52">
        <v>31305</v>
      </c>
      <c r="F503" s="52">
        <v>27</v>
      </c>
      <c r="G503" s="52" t="s">
        <v>89</v>
      </c>
      <c r="H503" s="52">
        <v>160.875</v>
      </c>
      <c r="I503" s="52" t="s">
        <v>91</v>
      </c>
      <c r="J503" s="52" t="s">
        <v>71</v>
      </c>
      <c r="K503" s="52">
        <v>0.13800000000000001</v>
      </c>
      <c r="L503" s="52">
        <v>1</v>
      </c>
      <c r="M503" s="52">
        <v>1</v>
      </c>
      <c r="N503" s="52"/>
      <c r="O503" s="52">
        <v>0</v>
      </c>
      <c r="P503" s="52">
        <v>0</v>
      </c>
      <c r="Q503" s="52">
        <v>21</v>
      </c>
      <c r="R503" s="52"/>
      <c r="S503" s="52">
        <v>0</v>
      </c>
      <c r="T503" s="52">
        <v>0</v>
      </c>
      <c r="U503" s="52">
        <v>310</v>
      </c>
      <c r="V503" s="52">
        <f t="shared" si="17"/>
        <v>22.200750000000003</v>
      </c>
      <c r="W503" s="52">
        <f t="shared" si="18"/>
        <v>22.200750000000003</v>
      </c>
      <c r="X503" s="52">
        <v>0</v>
      </c>
      <c r="Y503" s="52">
        <v>0</v>
      </c>
    </row>
    <row r="504" spans="1:25" x14ac:dyDescent="0.25">
      <c r="A504" s="52">
        <v>2009</v>
      </c>
      <c r="B504" s="52" t="s">
        <v>99</v>
      </c>
      <c r="C504" s="52" t="s">
        <v>111</v>
      </c>
      <c r="D504" s="52">
        <v>20233</v>
      </c>
      <c r="E504" s="52">
        <v>31305</v>
      </c>
      <c r="F504" s="52">
        <v>27</v>
      </c>
      <c r="G504" s="52" t="s">
        <v>89</v>
      </c>
      <c r="H504" s="52">
        <v>8800</v>
      </c>
      <c r="I504" s="52" t="s">
        <v>91</v>
      </c>
      <c r="J504" s="52" t="s">
        <v>71</v>
      </c>
      <c r="K504" s="52">
        <v>0.13800000000000001</v>
      </c>
      <c r="L504" s="52">
        <v>1</v>
      </c>
      <c r="M504" s="52">
        <v>1</v>
      </c>
      <c r="N504" s="52"/>
      <c r="O504" s="52">
        <v>0</v>
      </c>
      <c r="P504" s="52">
        <v>0</v>
      </c>
      <c r="Q504" s="52">
        <v>21</v>
      </c>
      <c r="R504" s="52"/>
      <c r="S504" s="52">
        <v>0</v>
      </c>
      <c r="T504" s="52">
        <v>0</v>
      </c>
      <c r="U504" s="52">
        <v>310</v>
      </c>
      <c r="V504" s="52">
        <f t="shared" si="17"/>
        <v>1214.4000000000001</v>
      </c>
      <c r="W504" s="52">
        <f t="shared" si="18"/>
        <v>1214.4000000000001</v>
      </c>
      <c r="X504" s="52">
        <v>0</v>
      </c>
      <c r="Y504" s="52">
        <v>0</v>
      </c>
    </row>
    <row r="505" spans="1:25" x14ac:dyDescent="0.25">
      <c r="A505" s="52">
        <v>2009</v>
      </c>
      <c r="B505" s="52" t="s">
        <v>99</v>
      </c>
      <c r="C505" s="52" t="s">
        <v>111</v>
      </c>
      <c r="D505" s="52">
        <v>20233</v>
      </c>
      <c r="E505" s="52">
        <v>31305</v>
      </c>
      <c r="F505" s="52">
        <v>27</v>
      </c>
      <c r="G505" s="52" t="s">
        <v>89</v>
      </c>
      <c r="H505" s="52">
        <v>202</v>
      </c>
      <c r="I505" s="52" t="s">
        <v>91</v>
      </c>
      <c r="J505" s="52" t="s">
        <v>71</v>
      </c>
      <c r="K505" s="52">
        <v>0.13800000000000001</v>
      </c>
      <c r="L505" s="52">
        <v>1</v>
      </c>
      <c r="M505" s="52">
        <v>1</v>
      </c>
      <c r="N505" s="52"/>
      <c r="O505" s="52">
        <v>0</v>
      </c>
      <c r="P505" s="52">
        <v>0</v>
      </c>
      <c r="Q505" s="52">
        <v>21</v>
      </c>
      <c r="R505" s="52"/>
      <c r="S505" s="52">
        <v>0</v>
      </c>
      <c r="T505" s="52">
        <v>0</v>
      </c>
      <c r="U505" s="52">
        <v>310</v>
      </c>
      <c r="V505" s="52">
        <f t="shared" si="17"/>
        <v>27.876000000000001</v>
      </c>
      <c r="W505" s="52">
        <f t="shared" si="18"/>
        <v>27.876000000000001</v>
      </c>
      <c r="X505" s="52">
        <v>0</v>
      </c>
      <c r="Y505" s="52">
        <v>0</v>
      </c>
    </row>
    <row r="506" spans="1:25" x14ac:dyDescent="0.25">
      <c r="A506" s="52">
        <v>2009</v>
      </c>
      <c r="B506" s="52" t="s">
        <v>99</v>
      </c>
      <c r="C506" s="52" t="s">
        <v>111</v>
      </c>
      <c r="D506" s="52">
        <v>20233</v>
      </c>
      <c r="E506" s="52">
        <v>31305</v>
      </c>
      <c r="F506" s="52">
        <v>27</v>
      </c>
      <c r="G506" s="52" t="s">
        <v>89</v>
      </c>
      <c r="H506" s="52">
        <v>105</v>
      </c>
      <c r="I506" s="52" t="s">
        <v>91</v>
      </c>
      <c r="J506" s="52" t="s">
        <v>71</v>
      </c>
      <c r="K506" s="52">
        <v>0.13800000000000001</v>
      </c>
      <c r="L506" s="52">
        <v>1</v>
      </c>
      <c r="M506" s="52">
        <v>1</v>
      </c>
      <c r="N506" s="52"/>
      <c r="O506" s="52">
        <v>0</v>
      </c>
      <c r="P506" s="52">
        <v>0</v>
      </c>
      <c r="Q506" s="52">
        <v>21</v>
      </c>
      <c r="R506" s="52"/>
      <c r="S506" s="52">
        <v>0</v>
      </c>
      <c r="T506" s="52">
        <v>0</v>
      </c>
      <c r="U506" s="52">
        <v>310</v>
      </c>
      <c r="V506" s="52">
        <f t="shared" si="17"/>
        <v>14.490000000000002</v>
      </c>
      <c r="W506" s="52">
        <f t="shared" si="18"/>
        <v>14.490000000000002</v>
      </c>
      <c r="X506" s="52">
        <v>0</v>
      </c>
      <c r="Y506" s="52">
        <v>0</v>
      </c>
    </row>
    <row r="507" spans="1:25" x14ac:dyDescent="0.25">
      <c r="A507" s="52">
        <v>2009</v>
      </c>
      <c r="B507" s="52" t="s">
        <v>99</v>
      </c>
      <c r="C507" s="52" t="s">
        <v>111</v>
      </c>
      <c r="D507" s="52">
        <v>20233</v>
      </c>
      <c r="E507" s="52">
        <v>31305</v>
      </c>
      <c r="F507" s="52">
        <v>27</v>
      </c>
      <c r="G507" s="52" t="s">
        <v>89</v>
      </c>
      <c r="H507" s="52">
        <v>307</v>
      </c>
      <c r="I507" s="52" t="s">
        <v>91</v>
      </c>
      <c r="J507" s="52" t="s">
        <v>71</v>
      </c>
      <c r="K507" s="52">
        <v>0.13800000000000001</v>
      </c>
      <c r="L507" s="52">
        <v>1</v>
      </c>
      <c r="M507" s="52">
        <v>1</v>
      </c>
      <c r="N507" s="52"/>
      <c r="O507" s="52">
        <v>0</v>
      </c>
      <c r="P507" s="52">
        <v>0</v>
      </c>
      <c r="Q507" s="52">
        <v>21</v>
      </c>
      <c r="R507" s="52"/>
      <c r="S507" s="52">
        <v>0</v>
      </c>
      <c r="T507" s="52">
        <v>0</v>
      </c>
      <c r="U507" s="52">
        <v>310</v>
      </c>
      <c r="V507" s="52">
        <f t="shared" si="17"/>
        <v>42.366000000000007</v>
      </c>
      <c r="W507" s="52">
        <f t="shared" si="18"/>
        <v>42.366000000000007</v>
      </c>
      <c r="X507" s="52">
        <v>0</v>
      </c>
      <c r="Y507" s="52">
        <v>0</v>
      </c>
    </row>
    <row r="508" spans="1:25" x14ac:dyDescent="0.25">
      <c r="A508" s="52">
        <v>2009</v>
      </c>
      <c r="B508" s="52" t="s">
        <v>99</v>
      </c>
      <c r="C508" s="52" t="s">
        <v>111</v>
      </c>
      <c r="D508" s="52">
        <v>20233</v>
      </c>
      <c r="E508" s="52">
        <v>31305</v>
      </c>
      <c r="F508" s="52">
        <v>27</v>
      </c>
      <c r="G508" s="52" t="s">
        <v>89</v>
      </c>
      <c r="H508" s="52">
        <v>12126</v>
      </c>
      <c r="I508" s="52" t="s">
        <v>91</v>
      </c>
      <c r="J508" s="52" t="s">
        <v>71</v>
      </c>
      <c r="K508" s="52">
        <v>0.13800000000000001</v>
      </c>
      <c r="L508" s="52">
        <v>1</v>
      </c>
      <c r="M508" s="52">
        <v>1</v>
      </c>
      <c r="N508" s="52"/>
      <c r="O508" s="52">
        <v>0</v>
      </c>
      <c r="P508" s="52">
        <v>0</v>
      </c>
      <c r="Q508" s="52">
        <v>21</v>
      </c>
      <c r="R508" s="52"/>
      <c r="S508" s="52">
        <v>0</v>
      </c>
      <c r="T508" s="52">
        <v>0</v>
      </c>
      <c r="U508" s="52">
        <v>310</v>
      </c>
      <c r="V508" s="52">
        <f t="shared" si="17"/>
        <v>1673.3880000000001</v>
      </c>
      <c r="W508" s="52">
        <f t="shared" si="18"/>
        <v>1673.3880000000001</v>
      </c>
      <c r="X508" s="52">
        <v>0</v>
      </c>
      <c r="Y508" s="52">
        <v>0</v>
      </c>
    </row>
    <row r="509" spans="1:25" x14ac:dyDescent="0.25">
      <c r="A509" s="52">
        <v>2009</v>
      </c>
      <c r="B509" s="52" t="s">
        <v>99</v>
      </c>
      <c r="C509" s="52" t="s">
        <v>111</v>
      </c>
      <c r="D509" s="52">
        <v>20233</v>
      </c>
      <c r="E509" s="52">
        <v>31305</v>
      </c>
      <c r="F509" s="52">
        <v>27</v>
      </c>
      <c r="G509" s="52" t="s">
        <v>89</v>
      </c>
      <c r="H509" s="52">
        <v>247</v>
      </c>
      <c r="I509" s="52" t="s">
        <v>91</v>
      </c>
      <c r="J509" s="52" t="s">
        <v>71</v>
      </c>
      <c r="K509" s="52">
        <v>0.13800000000000001</v>
      </c>
      <c r="L509" s="52">
        <v>1</v>
      </c>
      <c r="M509" s="52">
        <v>1</v>
      </c>
      <c r="N509" s="52"/>
      <c r="O509" s="52">
        <v>0</v>
      </c>
      <c r="P509" s="52">
        <v>0</v>
      </c>
      <c r="Q509" s="52">
        <v>21</v>
      </c>
      <c r="R509" s="52"/>
      <c r="S509" s="52">
        <v>0</v>
      </c>
      <c r="T509" s="52">
        <v>0</v>
      </c>
      <c r="U509" s="52">
        <v>310</v>
      </c>
      <c r="V509" s="52">
        <f t="shared" si="17"/>
        <v>34.086000000000006</v>
      </c>
      <c r="W509" s="52">
        <f t="shared" si="18"/>
        <v>34.086000000000006</v>
      </c>
      <c r="X509" s="52">
        <v>0</v>
      </c>
      <c r="Y509" s="52">
        <v>0</v>
      </c>
    </row>
    <row r="510" spans="1:25" x14ac:dyDescent="0.25">
      <c r="A510" s="52">
        <v>2009</v>
      </c>
      <c r="B510" s="52" t="s">
        <v>99</v>
      </c>
      <c r="C510" s="52" t="s">
        <v>111</v>
      </c>
      <c r="D510" s="52">
        <v>20233</v>
      </c>
      <c r="E510" s="52">
        <v>31305</v>
      </c>
      <c r="F510" s="52">
        <v>27</v>
      </c>
      <c r="G510" s="52" t="s">
        <v>89</v>
      </c>
      <c r="H510" s="52">
        <v>4798</v>
      </c>
      <c r="I510" s="52" t="s">
        <v>91</v>
      </c>
      <c r="J510" s="52" t="s">
        <v>71</v>
      </c>
      <c r="K510" s="52">
        <v>0.13800000000000001</v>
      </c>
      <c r="L510" s="52">
        <v>1</v>
      </c>
      <c r="M510" s="52">
        <v>1</v>
      </c>
      <c r="N510" s="52"/>
      <c r="O510" s="52">
        <v>0</v>
      </c>
      <c r="P510" s="52">
        <v>0</v>
      </c>
      <c r="Q510" s="52">
        <v>21</v>
      </c>
      <c r="R510" s="52"/>
      <c r="S510" s="52">
        <v>0</v>
      </c>
      <c r="T510" s="52">
        <v>0</v>
      </c>
      <c r="U510" s="52">
        <v>310</v>
      </c>
      <c r="V510" s="52">
        <f t="shared" si="17"/>
        <v>662.12400000000002</v>
      </c>
      <c r="W510" s="52">
        <f t="shared" si="18"/>
        <v>662.12400000000002</v>
      </c>
      <c r="X510" s="52">
        <v>0</v>
      </c>
      <c r="Y510" s="52">
        <v>0</v>
      </c>
    </row>
    <row r="511" spans="1:25" x14ac:dyDescent="0.25">
      <c r="A511" s="52">
        <v>2009</v>
      </c>
      <c r="B511" s="52" t="s">
        <v>99</v>
      </c>
      <c r="C511" s="52" t="s">
        <v>111</v>
      </c>
      <c r="D511" s="52">
        <v>20233</v>
      </c>
      <c r="E511" s="52">
        <v>31305</v>
      </c>
      <c r="F511" s="52">
        <v>27</v>
      </c>
      <c r="G511" s="52" t="s">
        <v>89</v>
      </c>
      <c r="H511" s="52">
        <v>6062</v>
      </c>
      <c r="I511" s="52" t="s">
        <v>91</v>
      </c>
      <c r="J511" s="52" t="s">
        <v>71</v>
      </c>
      <c r="K511" s="52">
        <v>0.13800000000000001</v>
      </c>
      <c r="L511" s="52">
        <v>1</v>
      </c>
      <c r="M511" s="52">
        <v>1</v>
      </c>
      <c r="N511" s="52"/>
      <c r="O511" s="52">
        <v>0</v>
      </c>
      <c r="P511" s="52">
        <v>0</v>
      </c>
      <c r="Q511" s="52">
        <v>21</v>
      </c>
      <c r="R511" s="52"/>
      <c r="S511" s="52">
        <v>0</v>
      </c>
      <c r="T511" s="52">
        <v>0</v>
      </c>
      <c r="U511" s="52">
        <v>310</v>
      </c>
      <c r="V511" s="52">
        <f t="shared" si="17"/>
        <v>836.55600000000004</v>
      </c>
      <c r="W511" s="52">
        <f t="shared" si="18"/>
        <v>836.55600000000004</v>
      </c>
      <c r="X511" s="52">
        <v>0</v>
      </c>
      <c r="Y511" s="52">
        <v>0</v>
      </c>
    </row>
    <row r="512" spans="1:25" x14ac:dyDescent="0.25">
      <c r="A512" s="52">
        <v>2009</v>
      </c>
      <c r="B512" s="52" t="s">
        <v>99</v>
      </c>
      <c r="C512" s="52" t="s">
        <v>111</v>
      </c>
      <c r="D512" s="52">
        <v>20233</v>
      </c>
      <c r="E512" s="52">
        <v>31305</v>
      </c>
      <c r="F512" s="52">
        <v>27</v>
      </c>
      <c r="G512" s="52" t="s">
        <v>89</v>
      </c>
      <c r="H512" s="52">
        <v>3675.75</v>
      </c>
      <c r="I512" s="52" t="s">
        <v>91</v>
      </c>
      <c r="J512" s="52" t="s">
        <v>71</v>
      </c>
      <c r="K512" s="52">
        <v>0.13800000000000001</v>
      </c>
      <c r="L512" s="52">
        <v>1</v>
      </c>
      <c r="M512" s="52">
        <v>1</v>
      </c>
      <c r="N512" s="52"/>
      <c r="O512" s="52">
        <v>0</v>
      </c>
      <c r="P512" s="52">
        <v>0</v>
      </c>
      <c r="Q512" s="52">
        <v>21</v>
      </c>
      <c r="R512" s="52"/>
      <c r="S512" s="52">
        <v>0</v>
      </c>
      <c r="T512" s="52">
        <v>0</v>
      </c>
      <c r="U512" s="52">
        <v>310</v>
      </c>
      <c r="V512" s="52">
        <f t="shared" si="17"/>
        <v>507.25350000000003</v>
      </c>
      <c r="W512" s="52">
        <f t="shared" si="18"/>
        <v>507.25350000000003</v>
      </c>
      <c r="X512" s="52">
        <v>0</v>
      </c>
      <c r="Y512" s="52">
        <v>0</v>
      </c>
    </row>
    <row r="513" spans="1:25" x14ac:dyDescent="0.25">
      <c r="A513" s="52">
        <v>2009</v>
      </c>
      <c r="B513" s="52" t="s">
        <v>99</v>
      </c>
      <c r="C513" s="52" t="s">
        <v>111</v>
      </c>
      <c r="D513" s="52">
        <v>20233</v>
      </c>
      <c r="E513" s="52">
        <v>31305</v>
      </c>
      <c r="F513" s="52">
        <v>27</v>
      </c>
      <c r="G513" s="52" t="s">
        <v>89</v>
      </c>
      <c r="H513" s="52">
        <v>3914</v>
      </c>
      <c r="I513" s="52" t="s">
        <v>91</v>
      </c>
      <c r="J513" s="52" t="s">
        <v>71</v>
      </c>
      <c r="K513" s="52">
        <v>0.13800000000000001</v>
      </c>
      <c r="L513" s="52">
        <v>1</v>
      </c>
      <c r="M513" s="52">
        <v>1</v>
      </c>
      <c r="N513" s="52"/>
      <c r="O513" s="52">
        <v>0</v>
      </c>
      <c r="P513" s="52">
        <v>0</v>
      </c>
      <c r="Q513" s="52">
        <v>21</v>
      </c>
      <c r="R513" s="52"/>
      <c r="S513" s="52">
        <v>0</v>
      </c>
      <c r="T513" s="52">
        <v>0</v>
      </c>
      <c r="U513" s="52">
        <v>310</v>
      </c>
      <c r="V513" s="52">
        <f t="shared" si="17"/>
        <v>540.13200000000006</v>
      </c>
      <c r="W513" s="52">
        <f t="shared" si="18"/>
        <v>540.13200000000006</v>
      </c>
      <c r="X513" s="52">
        <v>0</v>
      </c>
      <c r="Y513" s="52">
        <v>0</v>
      </c>
    </row>
    <row r="514" spans="1:25" x14ac:dyDescent="0.25">
      <c r="A514" s="52">
        <v>2009</v>
      </c>
      <c r="B514" s="52" t="s">
        <v>99</v>
      </c>
      <c r="C514" s="52" t="s">
        <v>111</v>
      </c>
      <c r="D514" s="52">
        <v>20233</v>
      </c>
      <c r="E514" s="52">
        <v>31305</v>
      </c>
      <c r="F514" s="52">
        <v>27</v>
      </c>
      <c r="G514" s="52" t="s">
        <v>89</v>
      </c>
      <c r="H514" s="52">
        <v>6083</v>
      </c>
      <c r="I514" s="52" t="s">
        <v>91</v>
      </c>
      <c r="J514" s="52" t="s">
        <v>71</v>
      </c>
      <c r="K514" s="52">
        <v>0.13800000000000001</v>
      </c>
      <c r="L514" s="52">
        <v>1</v>
      </c>
      <c r="M514" s="52">
        <v>1</v>
      </c>
      <c r="N514" s="52"/>
      <c r="O514" s="52">
        <v>0</v>
      </c>
      <c r="P514" s="52">
        <v>0</v>
      </c>
      <c r="Q514" s="52">
        <v>21</v>
      </c>
      <c r="R514" s="52"/>
      <c r="S514" s="52">
        <v>0</v>
      </c>
      <c r="T514" s="52">
        <v>0</v>
      </c>
      <c r="U514" s="52">
        <v>310</v>
      </c>
      <c r="V514" s="52">
        <f t="shared" si="17"/>
        <v>839.45400000000006</v>
      </c>
      <c r="W514" s="52">
        <f t="shared" si="18"/>
        <v>839.45400000000006</v>
      </c>
      <c r="X514" s="52">
        <v>0</v>
      </c>
      <c r="Y514" s="52">
        <v>0</v>
      </c>
    </row>
    <row r="515" spans="1:25" x14ac:dyDescent="0.25">
      <c r="A515" s="52">
        <v>2009</v>
      </c>
      <c r="B515" s="52" t="s">
        <v>99</v>
      </c>
      <c r="C515" s="52" t="s">
        <v>111</v>
      </c>
      <c r="D515" s="52">
        <v>20233</v>
      </c>
      <c r="E515" s="52">
        <v>31305</v>
      </c>
      <c r="F515" s="52">
        <v>27</v>
      </c>
      <c r="G515" s="52" t="s">
        <v>89</v>
      </c>
      <c r="H515" s="52">
        <v>372.8</v>
      </c>
      <c r="I515" s="52" t="s">
        <v>91</v>
      </c>
      <c r="J515" s="52" t="s">
        <v>71</v>
      </c>
      <c r="K515" s="52">
        <v>0.13800000000000001</v>
      </c>
      <c r="L515" s="52">
        <v>1</v>
      </c>
      <c r="M515" s="52">
        <v>1</v>
      </c>
      <c r="N515" s="52"/>
      <c r="O515" s="52">
        <v>0</v>
      </c>
      <c r="P515" s="52">
        <v>0</v>
      </c>
      <c r="Q515" s="52">
        <v>21</v>
      </c>
      <c r="R515" s="52"/>
      <c r="S515" s="52">
        <v>0</v>
      </c>
      <c r="T515" s="52">
        <v>0</v>
      </c>
      <c r="U515" s="52">
        <v>310</v>
      </c>
      <c r="V515" s="52">
        <f t="shared" ref="V515:V578" si="19">IF(F515=9,((H515*K515*L515*M515)+(H515*O515*P515*Q515)+(H515*S515*T515*U515))/1000, (H515*K515*L515*M515)+(H515*O515*P515*Q515)+(H515*S515*T515*U515))</f>
        <v>51.446400000000004</v>
      </c>
      <c r="W515" s="52">
        <f t="shared" si="18"/>
        <v>51.446400000000004</v>
      </c>
      <c r="X515" s="52">
        <v>0</v>
      </c>
      <c r="Y515" s="52">
        <v>0</v>
      </c>
    </row>
    <row r="516" spans="1:25" x14ac:dyDescent="0.25">
      <c r="A516" s="52">
        <v>2009</v>
      </c>
      <c r="B516" s="52" t="s">
        <v>99</v>
      </c>
      <c r="C516" s="52" t="s">
        <v>111</v>
      </c>
      <c r="D516" s="52">
        <v>20233</v>
      </c>
      <c r="E516" s="52">
        <v>31305</v>
      </c>
      <c r="F516" s="52">
        <v>27</v>
      </c>
      <c r="G516" s="52" t="s">
        <v>89</v>
      </c>
      <c r="H516" s="52">
        <v>6771</v>
      </c>
      <c r="I516" s="52" t="s">
        <v>91</v>
      </c>
      <c r="J516" s="52" t="s">
        <v>71</v>
      </c>
      <c r="K516" s="52">
        <v>0.13800000000000001</v>
      </c>
      <c r="L516" s="52">
        <v>1</v>
      </c>
      <c r="M516" s="52">
        <v>1</v>
      </c>
      <c r="N516" s="52"/>
      <c r="O516" s="52">
        <v>0</v>
      </c>
      <c r="P516" s="52">
        <v>0</v>
      </c>
      <c r="Q516" s="52">
        <v>21</v>
      </c>
      <c r="R516" s="52"/>
      <c r="S516" s="52">
        <v>0</v>
      </c>
      <c r="T516" s="52">
        <v>0</v>
      </c>
      <c r="U516" s="52">
        <v>310</v>
      </c>
      <c r="V516" s="52">
        <f t="shared" si="19"/>
        <v>934.39800000000002</v>
      </c>
      <c r="W516" s="52">
        <f t="shared" si="18"/>
        <v>934.39800000000002</v>
      </c>
      <c r="X516" s="52">
        <v>0</v>
      </c>
      <c r="Y516" s="52">
        <v>0</v>
      </c>
    </row>
    <row r="517" spans="1:25" x14ac:dyDescent="0.25">
      <c r="A517" s="52">
        <v>2009</v>
      </c>
      <c r="B517" s="52" t="s">
        <v>99</v>
      </c>
      <c r="C517" s="52" t="s">
        <v>111</v>
      </c>
      <c r="D517" s="52">
        <v>20233</v>
      </c>
      <c r="E517" s="52">
        <v>31305</v>
      </c>
      <c r="F517" s="52">
        <v>27</v>
      </c>
      <c r="G517" s="52" t="s">
        <v>89</v>
      </c>
      <c r="H517" s="52">
        <v>132.4162</v>
      </c>
      <c r="I517" s="52" t="s">
        <v>91</v>
      </c>
      <c r="J517" s="52" t="s">
        <v>71</v>
      </c>
      <c r="K517" s="52">
        <v>0.13800000000000001</v>
      </c>
      <c r="L517" s="52">
        <v>1</v>
      </c>
      <c r="M517" s="52">
        <v>1</v>
      </c>
      <c r="N517" s="52"/>
      <c r="O517" s="52">
        <v>0</v>
      </c>
      <c r="P517" s="52">
        <v>0</v>
      </c>
      <c r="Q517" s="52">
        <v>21</v>
      </c>
      <c r="R517" s="52"/>
      <c r="S517" s="52">
        <v>0</v>
      </c>
      <c r="T517" s="52">
        <v>0</v>
      </c>
      <c r="U517" s="52">
        <v>310</v>
      </c>
      <c r="V517" s="52">
        <f t="shared" si="19"/>
        <v>18.273435600000003</v>
      </c>
      <c r="W517" s="52">
        <f t="shared" si="18"/>
        <v>18.273435600000003</v>
      </c>
      <c r="X517" s="52">
        <v>0</v>
      </c>
      <c r="Y517" s="52">
        <v>0</v>
      </c>
    </row>
    <row r="518" spans="1:25" x14ac:dyDescent="0.25">
      <c r="A518" s="52">
        <v>2009</v>
      </c>
      <c r="B518" s="52" t="s">
        <v>99</v>
      </c>
      <c r="C518" s="52" t="s">
        <v>111</v>
      </c>
      <c r="D518" s="52">
        <v>20233</v>
      </c>
      <c r="E518" s="52">
        <v>31305</v>
      </c>
      <c r="F518" s="52">
        <v>27</v>
      </c>
      <c r="G518" s="52" t="s">
        <v>89</v>
      </c>
      <c r="H518" s="52">
        <v>14</v>
      </c>
      <c r="I518" s="52" t="s">
        <v>91</v>
      </c>
      <c r="J518" s="52" t="s">
        <v>71</v>
      </c>
      <c r="K518" s="52">
        <v>0.13800000000000001</v>
      </c>
      <c r="L518" s="52">
        <v>1</v>
      </c>
      <c r="M518" s="52">
        <v>1</v>
      </c>
      <c r="N518" s="52"/>
      <c r="O518" s="52">
        <v>0</v>
      </c>
      <c r="P518" s="52">
        <v>0</v>
      </c>
      <c r="Q518" s="52">
        <v>21</v>
      </c>
      <c r="R518" s="52"/>
      <c r="S518" s="52">
        <v>0</v>
      </c>
      <c r="T518" s="52">
        <v>0</v>
      </c>
      <c r="U518" s="52">
        <v>310</v>
      </c>
      <c r="V518" s="52">
        <f t="shared" si="19"/>
        <v>1.9320000000000002</v>
      </c>
      <c r="W518" s="52">
        <f t="shared" si="18"/>
        <v>1.9320000000000002</v>
      </c>
      <c r="X518" s="52">
        <v>0</v>
      </c>
      <c r="Y518" s="52">
        <v>0</v>
      </c>
    </row>
    <row r="519" spans="1:25" x14ac:dyDescent="0.25">
      <c r="A519" s="52">
        <v>2009</v>
      </c>
      <c r="B519" s="52" t="s">
        <v>99</v>
      </c>
      <c r="C519" s="52" t="s">
        <v>111</v>
      </c>
      <c r="D519" s="52">
        <v>20233</v>
      </c>
      <c r="E519" s="52">
        <v>31305</v>
      </c>
      <c r="F519" s="52">
        <v>27</v>
      </c>
      <c r="G519" s="52" t="s">
        <v>89</v>
      </c>
      <c r="H519" s="52">
        <v>2000</v>
      </c>
      <c r="I519" s="52" t="s">
        <v>91</v>
      </c>
      <c r="J519" s="52" t="s">
        <v>71</v>
      </c>
      <c r="K519" s="52">
        <v>0.13800000000000001</v>
      </c>
      <c r="L519" s="52">
        <v>1</v>
      </c>
      <c r="M519" s="52">
        <v>1</v>
      </c>
      <c r="N519" s="52"/>
      <c r="O519" s="52">
        <v>0</v>
      </c>
      <c r="P519" s="52">
        <v>0</v>
      </c>
      <c r="Q519" s="52">
        <v>21</v>
      </c>
      <c r="R519" s="52"/>
      <c r="S519" s="52">
        <v>0</v>
      </c>
      <c r="T519" s="52">
        <v>0</v>
      </c>
      <c r="U519" s="52">
        <v>310</v>
      </c>
      <c r="V519" s="52">
        <f t="shared" si="19"/>
        <v>276</v>
      </c>
      <c r="W519" s="52">
        <f t="shared" si="18"/>
        <v>276</v>
      </c>
      <c r="X519" s="52">
        <v>0</v>
      </c>
      <c r="Y519" s="52">
        <v>0</v>
      </c>
    </row>
    <row r="520" spans="1:25" x14ac:dyDescent="0.25">
      <c r="A520" s="52">
        <v>2009</v>
      </c>
      <c r="B520" s="52" t="s">
        <v>99</v>
      </c>
      <c r="C520" s="52" t="s">
        <v>111</v>
      </c>
      <c r="D520" s="52">
        <v>20233</v>
      </c>
      <c r="E520" s="52">
        <v>31305</v>
      </c>
      <c r="F520" s="52">
        <v>27</v>
      </c>
      <c r="G520" s="52" t="s">
        <v>89</v>
      </c>
      <c r="H520" s="52">
        <v>39859</v>
      </c>
      <c r="I520" s="52" t="s">
        <v>91</v>
      </c>
      <c r="J520" s="52" t="s">
        <v>71</v>
      </c>
      <c r="K520" s="52">
        <v>0.13800000000000001</v>
      </c>
      <c r="L520" s="52">
        <v>1</v>
      </c>
      <c r="M520" s="52">
        <v>1</v>
      </c>
      <c r="N520" s="52"/>
      <c r="O520" s="52">
        <v>0</v>
      </c>
      <c r="P520" s="52">
        <v>0</v>
      </c>
      <c r="Q520" s="52">
        <v>21</v>
      </c>
      <c r="R520" s="52"/>
      <c r="S520" s="52">
        <v>0</v>
      </c>
      <c r="T520" s="52">
        <v>0</v>
      </c>
      <c r="U520" s="52">
        <v>310</v>
      </c>
      <c r="V520" s="52">
        <f t="shared" si="19"/>
        <v>5500.5420000000004</v>
      </c>
      <c r="W520" s="52">
        <f t="shared" si="18"/>
        <v>5500.5420000000004</v>
      </c>
      <c r="X520" s="52">
        <v>0</v>
      </c>
      <c r="Y520" s="52">
        <v>0</v>
      </c>
    </row>
    <row r="521" spans="1:25" x14ac:dyDescent="0.25">
      <c r="A521" s="52">
        <v>2009</v>
      </c>
      <c r="B521" s="52" t="s">
        <v>99</v>
      </c>
      <c r="C521" s="52" t="s">
        <v>111</v>
      </c>
      <c r="D521" s="52">
        <v>20233</v>
      </c>
      <c r="E521" s="52">
        <v>31305</v>
      </c>
      <c r="F521" s="52">
        <v>27</v>
      </c>
      <c r="G521" s="52" t="s">
        <v>89</v>
      </c>
      <c r="H521" s="52">
        <v>3870</v>
      </c>
      <c r="I521" s="52" t="s">
        <v>91</v>
      </c>
      <c r="J521" s="52" t="s">
        <v>71</v>
      </c>
      <c r="K521" s="52">
        <v>0.13800000000000001</v>
      </c>
      <c r="L521" s="52">
        <v>1</v>
      </c>
      <c r="M521" s="52">
        <v>1</v>
      </c>
      <c r="N521" s="52"/>
      <c r="O521" s="52">
        <v>0</v>
      </c>
      <c r="P521" s="52">
        <v>0</v>
      </c>
      <c r="Q521" s="52">
        <v>21</v>
      </c>
      <c r="R521" s="52"/>
      <c r="S521" s="52">
        <v>0</v>
      </c>
      <c r="T521" s="52">
        <v>0</v>
      </c>
      <c r="U521" s="52">
        <v>310</v>
      </c>
      <c r="V521" s="52">
        <f t="shared" si="19"/>
        <v>534.06000000000006</v>
      </c>
      <c r="W521" s="52">
        <f t="shared" si="18"/>
        <v>534.06000000000006</v>
      </c>
      <c r="X521" s="52">
        <v>0</v>
      </c>
      <c r="Y521" s="52">
        <v>0</v>
      </c>
    </row>
    <row r="522" spans="1:25" x14ac:dyDescent="0.25">
      <c r="A522" s="52">
        <v>2009</v>
      </c>
      <c r="B522" s="52" t="s">
        <v>99</v>
      </c>
      <c r="C522" s="52" t="s">
        <v>111</v>
      </c>
      <c r="D522" s="52">
        <v>20233</v>
      </c>
      <c r="E522" s="52">
        <v>31305</v>
      </c>
      <c r="F522" s="52">
        <v>27</v>
      </c>
      <c r="G522" s="52" t="s">
        <v>89</v>
      </c>
      <c r="H522" s="52">
        <v>9762</v>
      </c>
      <c r="I522" s="52" t="s">
        <v>91</v>
      </c>
      <c r="J522" s="52" t="s">
        <v>71</v>
      </c>
      <c r="K522" s="52">
        <v>0.13800000000000001</v>
      </c>
      <c r="L522" s="52">
        <v>1</v>
      </c>
      <c r="M522" s="52">
        <v>1</v>
      </c>
      <c r="N522" s="52"/>
      <c r="O522" s="52">
        <v>0</v>
      </c>
      <c r="P522" s="52">
        <v>0</v>
      </c>
      <c r="Q522" s="52">
        <v>21</v>
      </c>
      <c r="R522" s="52"/>
      <c r="S522" s="52">
        <v>0</v>
      </c>
      <c r="T522" s="52">
        <v>0</v>
      </c>
      <c r="U522" s="52">
        <v>310</v>
      </c>
      <c r="V522" s="52">
        <f t="shared" si="19"/>
        <v>1347.1560000000002</v>
      </c>
      <c r="W522" s="52">
        <f t="shared" si="18"/>
        <v>1347.1560000000002</v>
      </c>
      <c r="X522" s="52">
        <v>0</v>
      </c>
      <c r="Y522" s="52">
        <v>0</v>
      </c>
    </row>
    <row r="523" spans="1:25" x14ac:dyDescent="0.25">
      <c r="A523" s="52">
        <v>2009</v>
      </c>
      <c r="B523" s="52" t="s">
        <v>99</v>
      </c>
      <c r="C523" s="52" t="s">
        <v>111</v>
      </c>
      <c r="D523" s="52">
        <v>20233</v>
      </c>
      <c r="E523" s="52">
        <v>31305</v>
      </c>
      <c r="F523" s="52">
        <v>27</v>
      </c>
      <c r="G523" s="52" t="s">
        <v>89</v>
      </c>
      <c r="H523" s="52">
        <v>11382</v>
      </c>
      <c r="I523" s="52" t="s">
        <v>91</v>
      </c>
      <c r="J523" s="52" t="s">
        <v>71</v>
      </c>
      <c r="K523" s="52">
        <v>0.13800000000000001</v>
      </c>
      <c r="L523" s="52">
        <v>1</v>
      </c>
      <c r="M523" s="52">
        <v>1</v>
      </c>
      <c r="N523" s="52"/>
      <c r="O523" s="52">
        <v>0</v>
      </c>
      <c r="P523" s="52">
        <v>0</v>
      </c>
      <c r="Q523" s="52">
        <v>21</v>
      </c>
      <c r="R523" s="52"/>
      <c r="S523" s="52">
        <v>0</v>
      </c>
      <c r="T523" s="52">
        <v>0</v>
      </c>
      <c r="U523" s="52">
        <v>310</v>
      </c>
      <c r="V523" s="52">
        <f t="shared" si="19"/>
        <v>1570.7160000000001</v>
      </c>
      <c r="W523" s="52">
        <f t="shared" si="18"/>
        <v>1570.7160000000001</v>
      </c>
      <c r="X523" s="52">
        <v>0</v>
      </c>
      <c r="Y523" s="52">
        <v>0</v>
      </c>
    </row>
    <row r="524" spans="1:25" x14ac:dyDescent="0.25">
      <c r="A524" s="52">
        <v>2009</v>
      </c>
      <c r="B524" s="52" t="s">
        <v>99</v>
      </c>
      <c r="C524" s="52" t="s">
        <v>111</v>
      </c>
      <c r="D524" s="52">
        <v>20233</v>
      </c>
      <c r="E524" s="52">
        <v>31305</v>
      </c>
      <c r="F524" s="52">
        <v>27</v>
      </c>
      <c r="G524" s="52" t="s">
        <v>89</v>
      </c>
      <c r="H524" s="52">
        <v>6.8410000000000002</v>
      </c>
      <c r="I524" s="52" t="s">
        <v>91</v>
      </c>
      <c r="J524" s="52" t="s">
        <v>71</v>
      </c>
      <c r="K524" s="52">
        <v>0.13800000000000001</v>
      </c>
      <c r="L524" s="52">
        <v>1</v>
      </c>
      <c r="M524" s="52">
        <v>1</v>
      </c>
      <c r="N524" s="52"/>
      <c r="O524" s="52">
        <v>0</v>
      </c>
      <c r="P524" s="52">
        <v>0</v>
      </c>
      <c r="Q524" s="52">
        <v>21</v>
      </c>
      <c r="R524" s="52"/>
      <c r="S524" s="52">
        <v>0</v>
      </c>
      <c r="T524" s="52">
        <v>0</v>
      </c>
      <c r="U524" s="52">
        <v>310</v>
      </c>
      <c r="V524" s="52">
        <f t="shared" si="19"/>
        <v>0.94405800000000006</v>
      </c>
      <c r="W524" s="52">
        <f t="shared" si="18"/>
        <v>0.94405800000000006</v>
      </c>
      <c r="X524" s="52">
        <v>0</v>
      </c>
      <c r="Y524" s="52">
        <v>0</v>
      </c>
    </row>
    <row r="525" spans="1:25" x14ac:dyDescent="0.25">
      <c r="A525" s="52">
        <v>2009</v>
      </c>
      <c r="B525" s="52" t="s">
        <v>99</v>
      </c>
      <c r="C525" s="52" t="s">
        <v>111</v>
      </c>
      <c r="D525" s="52">
        <v>20233</v>
      </c>
      <c r="E525" s="52">
        <v>31305</v>
      </c>
      <c r="F525" s="52">
        <v>27</v>
      </c>
      <c r="G525" s="52" t="s">
        <v>89</v>
      </c>
      <c r="H525" s="52">
        <v>125841</v>
      </c>
      <c r="I525" s="52" t="s">
        <v>91</v>
      </c>
      <c r="J525" s="52" t="s">
        <v>71</v>
      </c>
      <c r="K525" s="52">
        <v>0.13800000000000001</v>
      </c>
      <c r="L525" s="52">
        <v>1</v>
      </c>
      <c r="M525" s="52">
        <v>1</v>
      </c>
      <c r="N525" s="52"/>
      <c r="O525" s="52">
        <v>0</v>
      </c>
      <c r="P525" s="52">
        <v>0</v>
      </c>
      <c r="Q525" s="52">
        <v>21</v>
      </c>
      <c r="R525" s="52"/>
      <c r="S525" s="52">
        <v>0</v>
      </c>
      <c r="T525" s="52">
        <v>0</v>
      </c>
      <c r="U525" s="52">
        <v>310</v>
      </c>
      <c r="V525" s="52">
        <f t="shared" si="19"/>
        <v>17366.058000000001</v>
      </c>
      <c r="W525" s="52">
        <f t="shared" si="18"/>
        <v>17366.058000000001</v>
      </c>
      <c r="X525" s="52">
        <v>0</v>
      </c>
      <c r="Y525" s="52">
        <v>0</v>
      </c>
    </row>
    <row r="526" spans="1:25" x14ac:dyDescent="0.25">
      <c r="A526" s="52">
        <v>2009</v>
      </c>
      <c r="B526" s="52" t="s">
        <v>99</v>
      </c>
      <c r="C526" s="52" t="s">
        <v>111</v>
      </c>
      <c r="D526" s="52">
        <v>20233</v>
      </c>
      <c r="E526" s="52">
        <v>31305</v>
      </c>
      <c r="F526" s="52">
        <v>27</v>
      </c>
      <c r="G526" s="52" t="s">
        <v>89</v>
      </c>
      <c r="H526" s="52">
        <v>2975</v>
      </c>
      <c r="I526" s="52" t="s">
        <v>91</v>
      </c>
      <c r="J526" s="52" t="s">
        <v>71</v>
      </c>
      <c r="K526" s="52">
        <v>0.13800000000000001</v>
      </c>
      <c r="L526" s="52">
        <v>1</v>
      </c>
      <c r="M526" s="52">
        <v>1</v>
      </c>
      <c r="N526" s="52"/>
      <c r="O526" s="52">
        <v>0</v>
      </c>
      <c r="P526" s="52">
        <v>0</v>
      </c>
      <c r="Q526" s="52">
        <v>21</v>
      </c>
      <c r="R526" s="52"/>
      <c r="S526" s="52">
        <v>0</v>
      </c>
      <c r="T526" s="52">
        <v>0</v>
      </c>
      <c r="U526" s="52">
        <v>310</v>
      </c>
      <c r="V526" s="52">
        <f t="shared" si="19"/>
        <v>410.55</v>
      </c>
      <c r="W526" s="52">
        <f t="shared" si="18"/>
        <v>410.55</v>
      </c>
      <c r="X526" s="52">
        <v>0</v>
      </c>
      <c r="Y526" s="52">
        <v>0</v>
      </c>
    </row>
    <row r="527" spans="1:25" x14ac:dyDescent="0.25">
      <c r="A527" s="52">
        <v>2009</v>
      </c>
      <c r="B527" s="52" t="s">
        <v>99</v>
      </c>
      <c r="C527" s="52" t="s">
        <v>111</v>
      </c>
      <c r="D527" s="52">
        <v>20233</v>
      </c>
      <c r="E527" s="52">
        <v>31305</v>
      </c>
      <c r="F527" s="52">
        <v>27</v>
      </c>
      <c r="G527" s="52" t="s">
        <v>89</v>
      </c>
      <c r="H527" s="52">
        <v>2976.9</v>
      </c>
      <c r="I527" s="52" t="s">
        <v>91</v>
      </c>
      <c r="J527" s="52" t="s">
        <v>71</v>
      </c>
      <c r="K527" s="52">
        <v>0.13800000000000001</v>
      </c>
      <c r="L527" s="52">
        <v>1</v>
      </c>
      <c r="M527" s="52">
        <v>1</v>
      </c>
      <c r="N527" s="52"/>
      <c r="O527" s="52">
        <v>0</v>
      </c>
      <c r="P527" s="52">
        <v>0</v>
      </c>
      <c r="Q527" s="52">
        <v>21</v>
      </c>
      <c r="R527" s="52"/>
      <c r="S527" s="52">
        <v>0</v>
      </c>
      <c r="T527" s="52">
        <v>0</v>
      </c>
      <c r="U527" s="52">
        <v>310</v>
      </c>
      <c r="V527" s="52">
        <f t="shared" si="19"/>
        <v>410.81220000000008</v>
      </c>
      <c r="W527" s="52">
        <f t="shared" si="18"/>
        <v>410.81220000000008</v>
      </c>
      <c r="X527" s="52">
        <v>0</v>
      </c>
      <c r="Y527" s="52">
        <v>0</v>
      </c>
    </row>
    <row r="528" spans="1:25" x14ac:dyDescent="0.25">
      <c r="A528" s="52">
        <v>2009</v>
      </c>
      <c r="B528" s="52" t="s">
        <v>99</v>
      </c>
      <c r="C528" s="52" t="s">
        <v>111</v>
      </c>
      <c r="D528" s="52">
        <v>20233</v>
      </c>
      <c r="E528" s="52">
        <v>31305</v>
      </c>
      <c r="F528" s="52">
        <v>27</v>
      </c>
      <c r="G528" s="52" t="s">
        <v>89</v>
      </c>
      <c r="H528" s="52">
        <v>19068.8</v>
      </c>
      <c r="I528" s="52" t="s">
        <v>91</v>
      </c>
      <c r="J528" s="52" t="s">
        <v>71</v>
      </c>
      <c r="K528" s="52">
        <v>0.13800000000000001</v>
      </c>
      <c r="L528" s="52">
        <v>1</v>
      </c>
      <c r="M528" s="52">
        <v>1</v>
      </c>
      <c r="N528" s="52"/>
      <c r="O528" s="52">
        <v>0</v>
      </c>
      <c r="P528" s="52">
        <v>0</v>
      </c>
      <c r="Q528" s="52">
        <v>21</v>
      </c>
      <c r="R528" s="52"/>
      <c r="S528" s="52">
        <v>0</v>
      </c>
      <c r="T528" s="52">
        <v>0</v>
      </c>
      <c r="U528" s="52">
        <v>310</v>
      </c>
      <c r="V528" s="52">
        <f t="shared" si="19"/>
        <v>2631.4944</v>
      </c>
      <c r="W528" s="52">
        <f t="shared" si="18"/>
        <v>2631.4944</v>
      </c>
      <c r="X528" s="52">
        <v>0</v>
      </c>
      <c r="Y528" s="52">
        <v>0</v>
      </c>
    </row>
    <row r="529" spans="1:25" x14ac:dyDescent="0.25">
      <c r="A529" s="52">
        <v>2009</v>
      </c>
      <c r="B529" s="52" t="s">
        <v>99</v>
      </c>
      <c r="C529" s="52" t="s">
        <v>111</v>
      </c>
      <c r="D529" s="52">
        <v>20233</v>
      </c>
      <c r="E529" s="52">
        <v>31305</v>
      </c>
      <c r="F529" s="52">
        <v>27</v>
      </c>
      <c r="G529" s="52" t="s">
        <v>89</v>
      </c>
      <c r="H529" s="52">
        <v>1141.145</v>
      </c>
      <c r="I529" s="52" t="s">
        <v>91</v>
      </c>
      <c r="J529" s="52" t="s">
        <v>71</v>
      </c>
      <c r="K529" s="52">
        <v>0.13800000000000001</v>
      </c>
      <c r="L529" s="52">
        <v>1</v>
      </c>
      <c r="M529" s="52">
        <v>1</v>
      </c>
      <c r="N529" s="52"/>
      <c r="O529" s="52">
        <v>0</v>
      </c>
      <c r="P529" s="52">
        <v>0</v>
      </c>
      <c r="Q529" s="52">
        <v>21</v>
      </c>
      <c r="R529" s="52"/>
      <c r="S529" s="52">
        <v>0</v>
      </c>
      <c r="T529" s="52">
        <v>0</v>
      </c>
      <c r="U529" s="52">
        <v>310</v>
      </c>
      <c r="V529" s="52">
        <f t="shared" si="19"/>
        <v>157.47801000000001</v>
      </c>
      <c r="W529" s="52">
        <f t="shared" si="18"/>
        <v>157.47801000000001</v>
      </c>
      <c r="X529" s="52">
        <v>0</v>
      </c>
      <c r="Y529" s="52">
        <v>0</v>
      </c>
    </row>
    <row r="530" spans="1:25" x14ac:dyDescent="0.25">
      <c r="A530" s="52">
        <v>2009</v>
      </c>
      <c r="B530" s="52" t="s">
        <v>99</v>
      </c>
      <c r="C530" s="52" t="s">
        <v>111</v>
      </c>
      <c r="D530" s="52">
        <v>20233</v>
      </c>
      <c r="E530" s="52">
        <v>31305</v>
      </c>
      <c r="F530" s="52">
        <v>27</v>
      </c>
      <c r="G530" s="52" t="s">
        <v>89</v>
      </c>
      <c r="H530" s="52">
        <v>4422</v>
      </c>
      <c r="I530" s="52" t="s">
        <v>91</v>
      </c>
      <c r="J530" s="52" t="s">
        <v>71</v>
      </c>
      <c r="K530" s="52">
        <v>0.13800000000000001</v>
      </c>
      <c r="L530" s="52">
        <v>1</v>
      </c>
      <c r="M530" s="52">
        <v>1</v>
      </c>
      <c r="N530" s="52"/>
      <c r="O530" s="52">
        <v>0</v>
      </c>
      <c r="P530" s="52">
        <v>0</v>
      </c>
      <c r="Q530" s="52">
        <v>21</v>
      </c>
      <c r="R530" s="52"/>
      <c r="S530" s="52">
        <v>0</v>
      </c>
      <c r="T530" s="52">
        <v>0</v>
      </c>
      <c r="U530" s="52">
        <v>310</v>
      </c>
      <c r="V530" s="52">
        <f t="shared" si="19"/>
        <v>610.2360000000001</v>
      </c>
      <c r="W530" s="52">
        <f t="shared" si="18"/>
        <v>610.2360000000001</v>
      </c>
      <c r="X530" s="52">
        <v>0</v>
      </c>
      <c r="Y530" s="52">
        <v>0</v>
      </c>
    </row>
    <row r="531" spans="1:25" x14ac:dyDescent="0.25">
      <c r="A531" s="52">
        <v>2009</v>
      </c>
      <c r="B531" s="52" t="s">
        <v>99</v>
      </c>
      <c r="C531" s="52" t="s">
        <v>111</v>
      </c>
      <c r="D531" s="52">
        <v>20233</v>
      </c>
      <c r="E531" s="52">
        <v>31305</v>
      </c>
      <c r="F531" s="52">
        <v>27</v>
      </c>
      <c r="G531" s="52" t="s">
        <v>89</v>
      </c>
      <c r="H531" s="52">
        <v>11808</v>
      </c>
      <c r="I531" s="52" t="s">
        <v>91</v>
      </c>
      <c r="J531" s="52" t="s">
        <v>71</v>
      </c>
      <c r="K531" s="52">
        <v>0.13800000000000001</v>
      </c>
      <c r="L531" s="52">
        <v>1</v>
      </c>
      <c r="M531" s="52">
        <v>1</v>
      </c>
      <c r="N531" s="52"/>
      <c r="O531" s="52">
        <v>0</v>
      </c>
      <c r="P531" s="52">
        <v>0</v>
      </c>
      <c r="Q531" s="52">
        <v>21</v>
      </c>
      <c r="R531" s="52"/>
      <c r="S531" s="52">
        <v>0</v>
      </c>
      <c r="T531" s="52">
        <v>0</v>
      </c>
      <c r="U531" s="52">
        <v>310</v>
      </c>
      <c r="V531" s="52">
        <f t="shared" si="19"/>
        <v>1629.5040000000001</v>
      </c>
      <c r="W531" s="52">
        <f t="shared" si="18"/>
        <v>1629.5040000000001</v>
      </c>
      <c r="X531" s="52">
        <v>0</v>
      </c>
      <c r="Y531" s="52">
        <v>0</v>
      </c>
    </row>
    <row r="532" spans="1:25" x14ac:dyDescent="0.25">
      <c r="A532" s="52">
        <v>2009</v>
      </c>
      <c r="B532" s="52" t="s">
        <v>99</v>
      </c>
      <c r="C532" s="52" t="s">
        <v>111</v>
      </c>
      <c r="D532" s="52">
        <v>20233</v>
      </c>
      <c r="E532" s="52">
        <v>31305</v>
      </c>
      <c r="F532" s="52">
        <v>27</v>
      </c>
      <c r="G532" s="52" t="s">
        <v>89</v>
      </c>
      <c r="H532" s="52">
        <v>12468</v>
      </c>
      <c r="I532" s="52" t="s">
        <v>91</v>
      </c>
      <c r="J532" s="52" t="s">
        <v>71</v>
      </c>
      <c r="K532" s="52">
        <v>0.13800000000000001</v>
      </c>
      <c r="L532" s="52">
        <v>1</v>
      </c>
      <c r="M532" s="52">
        <v>1</v>
      </c>
      <c r="N532" s="52"/>
      <c r="O532" s="52">
        <v>0</v>
      </c>
      <c r="P532" s="52">
        <v>0</v>
      </c>
      <c r="Q532" s="52">
        <v>21</v>
      </c>
      <c r="R532" s="52"/>
      <c r="S532" s="52">
        <v>0</v>
      </c>
      <c r="T532" s="52">
        <v>0</v>
      </c>
      <c r="U532" s="52">
        <v>310</v>
      </c>
      <c r="V532" s="52">
        <f t="shared" si="19"/>
        <v>1720.5840000000001</v>
      </c>
      <c r="W532" s="52">
        <f t="shared" si="18"/>
        <v>1720.5840000000001</v>
      </c>
      <c r="X532" s="52">
        <v>0</v>
      </c>
      <c r="Y532" s="52">
        <v>0</v>
      </c>
    </row>
    <row r="533" spans="1:25" x14ac:dyDescent="0.25">
      <c r="A533" s="52">
        <v>2009</v>
      </c>
      <c r="B533" s="52" t="s">
        <v>99</v>
      </c>
      <c r="C533" s="52" t="s">
        <v>111</v>
      </c>
      <c r="D533" s="52">
        <v>20233</v>
      </c>
      <c r="E533" s="52">
        <v>31305</v>
      </c>
      <c r="F533" s="52">
        <v>27</v>
      </c>
      <c r="G533" s="52" t="s">
        <v>89</v>
      </c>
      <c r="H533" s="52">
        <v>12868</v>
      </c>
      <c r="I533" s="52" t="s">
        <v>91</v>
      </c>
      <c r="J533" s="52" t="s">
        <v>71</v>
      </c>
      <c r="K533" s="52">
        <v>0.13800000000000001</v>
      </c>
      <c r="L533" s="52">
        <v>1</v>
      </c>
      <c r="M533" s="52">
        <v>1</v>
      </c>
      <c r="N533" s="52"/>
      <c r="O533" s="52">
        <v>0</v>
      </c>
      <c r="P533" s="52">
        <v>0</v>
      </c>
      <c r="Q533" s="52">
        <v>21</v>
      </c>
      <c r="R533" s="52"/>
      <c r="S533" s="52">
        <v>0</v>
      </c>
      <c r="T533" s="52">
        <v>0</v>
      </c>
      <c r="U533" s="52">
        <v>310</v>
      </c>
      <c r="V533" s="52">
        <f t="shared" si="19"/>
        <v>1775.7840000000001</v>
      </c>
      <c r="W533" s="52">
        <f t="shared" si="18"/>
        <v>1775.7840000000001</v>
      </c>
      <c r="X533" s="52">
        <v>0</v>
      </c>
      <c r="Y533" s="52">
        <v>0</v>
      </c>
    </row>
    <row r="534" spans="1:25" x14ac:dyDescent="0.25">
      <c r="A534" s="52">
        <v>2009</v>
      </c>
      <c r="B534" s="52" t="s">
        <v>99</v>
      </c>
      <c r="C534" s="52" t="s">
        <v>111</v>
      </c>
      <c r="D534" s="52">
        <v>20233</v>
      </c>
      <c r="E534" s="52">
        <v>31305</v>
      </c>
      <c r="F534" s="52">
        <v>27</v>
      </c>
      <c r="G534" s="52" t="s">
        <v>89</v>
      </c>
      <c r="H534" s="52">
        <v>2.52</v>
      </c>
      <c r="I534" s="52" t="s">
        <v>91</v>
      </c>
      <c r="J534" s="52" t="s">
        <v>71</v>
      </c>
      <c r="K534" s="52">
        <v>0.13800000000000001</v>
      </c>
      <c r="L534" s="52">
        <v>1</v>
      </c>
      <c r="M534" s="52">
        <v>1</v>
      </c>
      <c r="N534" s="52"/>
      <c r="O534" s="52">
        <v>0</v>
      </c>
      <c r="P534" s="52">
        <v>0</v>
      </c>
      <c r="Q534" s="52">
        <v>21</v>
      </c>
      <c r="R534" s="52"/>
      <c r="S534" s="52">
        <v>0</v>
      </c>
      <c r="T534" s="52">
        <v>0</v>
      </c>
      <c r="U534" s="52">
        <v>310</v>
      </c>
      <c r="V534" s="52">
        <f t="shared" si="19"/>
        <v>0.34776000000000001</v>
      </c>
      <c r="W534" s="52">
        <f t="shared" si="18"/>
        <v>0.34776000000000001</v>
      </c>
      <c r="X534" s="52">
        <v>0</v>
      </c>
      <c r="Y534" s="52">
        <v>0</v>
      </c>
    </row>
    <row r="535" spans="1:25" x14ac:dyDescent="0.25">
      <c r="A535" s="52">
        <v>2009</v>
      </c>
      <c r="B535" s="52" t="s">
        <v>100</v>
      </c>
      <c r="C535" s="52" t="s">
        <v>112</v>
      </c>
      <c r="D535" s="52">
        <v>23912</v>
      </c>
      <c r="E535" s="52">
        <v>31255</v>
      </c>
      <c r="F535" s="52">
        <v>27</v>
      </c>
      <c r="G535" s="52" t="s">
        <v>89</v>
      </c>
      <c r="H535" s="52">
        <v>913.07</v>
      </c>
      <c r="I535" s="52" t="s">
        <v>91</v>
      </c>
      <c r="J535" s="52" t="s">
        <v>71</v>
      </c>
      <c r="K535" s="52">
        <v>0.52197000000000005</v>
      </c>
      <c r="L535" s="52">
        <v>1</v>
      </c>
      <c r="M535" s="52">
        <v>1</v>
      </c>
      <c r="N535" s="52"/>
      <c r="O535" s="52">
        <v>0</v>
      </c>
      <c r="P535" s="52">
        <v>0</v>
      </c>
      <c r="Q535" s="52">
        <v>21</v>
      </c>
      <c r="R535" s="52"/>
      <c r="S535" s="52">
        <v>0</v>
      </c>
      <c r="T535" s="52">
        <v>0</v>
      </c>
      <c r="U535" s="52">
        <v>310</v>
      </c>
      <c r="V535" s="52">
        <f t="shared" si="19"/>
        <v>476.59514790000009</v>
      </c>
      <c r="W535" s="52">
        <f t="shared" si="18"/>
        <v>476.59514790000009</v>
      </c>
      <c r="X535" s="52">
        <v>0</v>
      </c>
      <c r="Y535" s="52">
        <v>0</v>
      </c>
    </row>
    <row r="536" spans="1:25" x14ac:dyDescent="0.25">
      <c r="A536" s="52">
        <v>2009</v>
      </c>
      <c r="B536" s="52" t="s">
        <v>100</v>
      </c>
      <c r="C536" s="52" t="s">
        <v>112</v>
      </c>
      <c r="D536" s="52">
        <v>23934</v>
      </c>
      <c r="E536" s="52">
        <v>31255</v>
      </c>
      <c r="F536" s="52">
        <v>27</v>
      </c>
      <c r="G536" s="52" t="s">
        <v>89</v>
      </c>
      <c r="H536" s="52">
        <v>10</v>
      </c>
      <c r="I536" s="52" t="s">
        <v>91</v>
      </c>
      <c r="J536" s="52" t="s">
        <v>71</v>
      </c>
      <c r="K536" s="52">
        <v>0.52197000000000005</v>
      </c>
      <c r="L536" s="52">
        <v>1</v>
      </c>
      <c r="M536" s="52">
        <v>1</v>
      </c>
      <c r="N536" s="52"/>
      <c r="O536" s="52">
        <v>0</v>
      </c>
      <c r="P536" s="52">
        <v>0</v>
      </c>
      <c r="Q536" s="52">
        <v>21</v>
      </c>
      <c r="R536" s="52"/>
      <c r="S536" s="52">
        <v>0</v>
      </c>
      <c r="T536" s="52">
        <v>0</v>
      </c>
      <c r="U536" s="52">
        <v>310</v>
      </c>
      <c r="V536" s="52">
        <f t="shared" si="19"/>
        <v>5.2197000000000005</v>
      </c>
      <c r="W536" s="52">
        <f t="shared" si="18"/>
        <v>5.2197000000000005</v>
      </c>
      <c r="X536" s="52">
        <v>0</v>
      </c>
      <c r="Y536" s="52">
        <v>0</v>
      </c>
    </row>
    <row r="537" spans="1:25" x14ac:dyDescent="0.25">
      <c r="A537" s="52">
        <v>2009</v>
      </c>
      <c r="B537" s="52" t="s">
        <v>100</v>
      </c>
      <c r="C537" s="52" t="s">
        <v>112</v>
      </c>
      <c r="D537" s="52">
        <v>23934</v>
      </c>
      <c r="E537" s="52">
        <v>31255</v>
      </c>
      <c r="F537" s="52">
        <v>27</v>
      </c>
      <c r="G537" s="52" t="s">
        <v>89</v>
      </c>
      <c r="H537" s="52">
        <v>10.210599999999999</v>
      </c>
      <c r="I537" s="52" t="s">
        <v>91</v>
      </c>
      <c r="J537" s="52" t="s">
        <v>71</v>
      </c>
      <c r="K537" s="52">
        <v>0.52197000000000005</v>
      </c>
      <c r="L537" s="52">
        <v>1</v>
      </c>
      <c r="M537" s="52">
        <v>1</v>
      </c>
      <c r="N537" s="52"/>
      <c r="O537" s="52">
        <v>0</v>
      </c>
      <c r="P537" s="52">
        <v>0</v>
      </c>
      <c r="Q537" s="52">
        <v>21</v>
      </c>
      <c r="R537" s="52"/>
      <c r="S537" s="52">
        <v>0</v>
      </c>
      <c r="T537" s="52">
        <v>0</v>
      </c>
      <c r="U537" s="52">
        <v>310</v>
      </c>
      <c r="V537" s="52">
        <f t="shared" si="19"/>
        <v>5.3296268820000003</v>
      </c>
      <c r="W537" s="52">
        <f t="shared" si="18"/>
        <v>5.3296268820000003</v>
      </c>
      <c r="X537" s="52">
        <v>0</v>
      </c>
      <c r="Y537" s="52">
        <v>0</v>
      </c>
    </row>
    <row r="538" spans="1:25" x14ac:dyDescent="0.25">
      <c r="A538" s="52">
        <v>2009</v>
      </c>
      <c r="B538" s="52" t="s">
        <v>105</v>
      </c>
      <c r="C538" s="52" t="s">
        <v>114</v>
      </c>
      <c r="D538" s="52">
        <v>24201</v>
      </c>
      <c r="E538" s="52">
        <v>21127</v>
      </c>
      <c r="F538" s="52">
        <v>27</v>
      </c>
      <c r="G538" s="52" t="s">
        <v>89</v>
      </c>
      <c r="H538" s="52">
        <v>448</v>
      </c>
      <c r="I538" s="52" t="s">
        <v>91</v>
      </c>
      <c r="J538" s="52" t="s">
        <v>71</v>
      </c>
      <c r="K538" s="52">
        <v>0.45267000000000002</v>
      </c>
      <c r="L538" s="52">
        <v>1</v>
      </c>
      <c r="M538" s="52">
        <v>1</v>
      </c>
      <c r="N538" s="52"/>
      <c r="O538" s="52">
        <v>0</v>
      </c>
      <c r="P538" s="52">
        <v>0</v>
      </c>
      <c r="Q538" s="52">
        <v>21</v>
      </c>
      <c r="R538" s="52"/>
      <c r="S538" s="52">
        <v>0</v>
      </c>
      <c r="T538" s="52">
        <v>0</v>
      </c>
      <c r="U538" s="52">
        <v>310</v>
      </c>
      <c r="V538" s="52">
        <f t="shared" si="19"/>
        <v>202.79616000000001</v>
      </c>
      <c r="W538" s="52">
        <f t="shared" si="18"/>
        <v>202.79616000000001</v>
      </c>
      <c r="X538" s="52">
        <v>0</v>
      </c>
      <c r="Y538" s="52">
        <v>0</v>
      </c>
    </row>
    <row r="539" spans="1:25" x14ac:dyDescent="0.25">
      <c r="A539" s="52">
        <v>2009</v>
      </c>
      <c r="B539" s="52" t="s">
        <v>105</v>
      </c>
      <c r="C539" s="52" t="s">
        <v>114</v>
      </c>
      <c r="D539" s="52">
        <v>24201</v>
      </c>
      <c r="E539" s="52">
        <v>21168</v>
      </c>
      <c r="F539" s="52">
        <v>27</v>
      </c>
      <c r="G539" s="52" t="s">
        <v>89</v>
      </c>
      <c r="H539" s="52">
        <v>917</v>
      </c>
      <c r="I539" s="52" t="s">
        <v>91</v>
      </c>
      <c r="J539" s="52" t="s">
        <v>71</v>
      </c>
      <c r="K539" s="52">
        <v>0.45267000000000002</v>
      </c>
      <c r="L539" s="52">
        <v>1</v>
      </c>
      <c r="M539" s="52">
        <v>1</v>
      </c>
      <c r="N539" s="52"/>
      <c r="O539" s="52">
        <v>0</v>
      </c>
      <c r="P539" s="52">
        <v>0</v>
      </c>
      <c r="Q539" s="52">
        <v>21</v>
      </c>
      <c r="R539" s="52"/>
      <c r="S539" s="52">
        <v>0</v>
      </c>
      <c r="T539" s="52">
        <v>0</v>
      </c>
      <c r="U539" s="52">
        <v>310</v>
      </c>
      <c r="V539" s="52">
        <f t="shared" si="19"/>
        <v>415.09838999999999</v>
      </c>
      <c r="W539" s="52">
        <f t="shared" si="18"/>
        <v>415.09838999999999</v>
      </c>
      <c r="X539" s="52">
        <v>0</v>
      </c>
      <c r="Y539" s="52">
        <v>0</v>
      </c>
    </row>
    <row r="540" spans="1:25" x14ac:dyDescent="0.25">
      <c r="A540" s="52">
        <v>2009</v>
      </c>
      <c r="B540" s="52" t="s">
        <v>107</v>
      </c>
      <c r="C540" s="52" t="s">
        <v>116</v>
      </c>
      <c r="D540" s="52">
        <v>12008</v>
      </c>
      <c r="E540" s="52">
        <v>23212</v>
      </c>
      <c r="F540" s="52">
        <v>9</v>
      </c>
      <c r="G540" s="52" t="s">
        <v>93</v>
      </c>
      <c r="H540" s="52">
        <v>13504.25</v>
      </c>
      <c r="I540" s="52" t="s">
        <v>91</v>
      </c>
      <c r="J540" s="52" t="s">
        <v>71</v>
      </c>
      <c r="K540" s="52">
        <v>73.3</v>
      </c>
      <c r="L540" s="52">
        <v>4.02E-2</v>
      </c>
      <c r="M540" s="52">
        <v>1</v>
      </c>
      <c r="N540" s="52"/>
      <c r="O540" s="52">
        <v>0</v>
      </c>
      <c r="P540" s="52">
        <v>0</v>
      </c>
      <c r="Q540" s="52">
        <v>21</v>
      </c>
      <c r="R540" s="52"/>
      <c r="S540" s="52">
        <v>0</v>
      </c>
      <c r="T540" s="52">
        <v>0</v>
      </c>
      <c r="U540" s="52">
        <v>310</v>
      </c>
      <c r="V540" s="52">
        <f t="shared" si="19"/>
        <v>39.792433304999996</v>
      </c>
      <c r="W540" s="52">
        <f t="shared" si="18"/>
        <v>39.792433304999996</v>
      </c>
      <c r="X540" s="52">
        <v>0</v>
      </c>
      <c r="Y540" s="52">
        <v>0</v>
      </c>
    </row>
    <row r="541" spans="1:25" x14ac:dyDescent="0.25">
      <c r="A541" s="52">
        <v>2009</v>
      </c>
      <c r="B541" s="52" t="s">
        <v>107</v>
      </c>
      <c r="C541" s="52" t="s">
        <v>116</v>
      </c>
      <c r="D541" s="52">
        <v>12008</v>
      </c>
      <c r="E541" s="52">
        <v>23212</v>
      </c>
      <c r="F541" s="52">
        <v>9</v>
      </c>
      <c r="G541" s="52" t="s">
        <v>93</v>
      </c>
      <c r="H541" s="52">
        <v>83485</v>
      </c>
      <c r="I541" s="52" t="s">
        <v>91</v>
      </c>
      <c r="J541" s="52" t="s">
        <v>71</v>
      </c>
      <c r="K541" s="52">
        <v>73.3</v>
      </c>
      <c r="L541" s="52">
        <v>4.02E-2</v>
      </c>
      <c r="M541" s="52">
        <v>1</v>
      </c>
      <c r="N541" s="52"/>
      <c r="O541" s="52">
        <v>0</v>
      </c>
      <c r="P541" s="52">
        <v>0</v>
      </c>
      <c r="Q541" s="52">
        <v>21</v>
      </c>
      <c r="R541" s="52"/>
      <c r="S541" s="52">
        <v>0</v>
      </c>
      <c r="T541" s="52">
        <v>0</v>
      </c>
      <c r="U541" s="52">
        <v>310</v>
      </c>
      <c r="V541" s="52">
        <f t="shared" si="19"/>
        <v>246.0019101</v>
      </c>
      <c r="W541" s="52">
        <f t="shared" si="18"/>
        <v>246.0019101</v>
      </c>
      <c r="X541" s="52">
        <v>0</v>
      </c>
      <c r="Y541" s="52">
        <v>0</v>
      </c>
    </row>
    <row r="542" spans="1:25" x14ac:dyDescent="0.25">
      <c r="A542" s="52">
        <v>2009</v>
      </c>
      <c r="B542" s="52" t="s">
        <v>107</v>
      </c>
      <c r="C542" s="52" t="s">
        <v>116</v>
      </c>
      <c r="D542" s="52">
        <v>12008</v>
      </c>
      <c r="E542" s="52">
        <v>23212</v>
      </c>
      <c r="F542" s="52">
        <v>9</v>
      </c>
      <c r="G542" s="52" t="s">
        <v>93</v>
      </c>
      <c r="H542" s="52">
        <v>2310</v>
      </c>
      <c r="I542" s="52" t="s">
        <v>91</v>
      </c>
      <c r="J542" s="52" t="s">
        <v>71</v>
      </c>
      <c r="K542" s="52">
        <v>73.3</v>
      </c>
      <c r="L542" s="52">
        <v>4.02E-2</v>
      </c>
      <c r="M542" s="52">
        <v>1</v>
      </c>
      <c r="N542" s="52"/>
      <c r="O542" s="52">
        <v>0</v>
      </c>
      <c r="P542" s="52">
        <v>0</v>
      </c>
      <c r="Q542" s="52">
        <v>21</v>
      </c>
      <c r="R542" s="52"/>
      <c r="S542" s="52">
        <v>0</v>
      </c>
      <c r="T542" s="52">
        <v>0</v>
      </c>
      <c r="U542" s="52">
        <v>310</v>
      </c>
      <c r="V542" s="52">
        <f t="shared" si="19"/>
        <v>6.8067846000000003</v>
      </c>
      <c r="W542" s="52">
        <f t="shared" si="18"/>
        <v>6.8067846000000003</v>
      </c>
      <c r="X542" s="52">
        <v>0</v>
      </c>
      <c r="Y542" s="52">
        <v>0</v>
      </c>
    </row>
    <row r="543" spans="1:25" x14ac:dyDescent="0.25">
      <c r="A543" s="52">
        <v>2009</v>
      </c>
      <c r="B543" s="52" t="s">
        <v>107</v>
      </c>
      <c r="C543" s="52" t="s">
        <v>116</v>
      </c>
      <c r="D543" s="52">
        <v>12009</v>
      </c>
      <c r="E543" s="52">
        <v>23212</v>
      </c>
      <c r="F543" s="52">
        <v>9</v>
      </c>
      <c r="G543" s="52" t="s">
        <v>93</v>
      </c>
      <c r="H543" s="52">
        <v>2059.1019999999999</v>
      </c>
      <c r="I543" s="52" t="s">
        <v>91</v>
      </c>
      <c r="J543" s="52" t="s">
        <v>71</v>
      </c>
      <c r="K543" s="52">
        <v>73.3</v>
      </c>
      <c r="L543" s="52">
        <v>4.02E-2</v>
      </c>
      <c r="M543" s="52">
        <v>1</v>
      </c>
      <c r="N543" s="52"/>
      <c r="O543" s="52">
        <v>0</v>
      </c>
      <c r="P543" s="52">
        <v>0</v>
      </c>
      <c r="Q543" s="52">
        <v>21</v>
      </c>
      <c r="R543" s="52"/>
      <c r="S543" s="52">
        <v>0</v>
      </c>
      <c r="T543" s="52">
        <v>0</v>
      </c>
      <c r="U543" s="52">
        <v>310</v>
      </c>
      <c r="V543" s="52">
        <f t="shared" si="19"/>
        <v>6.0674734993199992</v>
      </c>
      <c r="W543" s="52">
        <f t="shared" si="18"/>
        <v>6.0674734993199992</v>
      </c>
      <c r="X543" s="52">
        <v>0</v>
      </c>
      <c r="Y543" s="52">
        <v>0</v>
      </c>
    </row>
    <row r="544" spans="1:25" x14ac:dyDescent="0.25">
      <c r="A544" s="52">
        <v>2009</v>
      </c>
      <c r="B544" s="52" t="s">
        <v>107</v>
      </c>
      <c r="C544" s="52" t="s">
        <v>116</v>
      </c>
      <c r="D544" s="52">
        <v>16212</v>
      </c>
      <c r="E544" s="52">
        <v>23212</v>
      </c>
      <c r="F544" s="52">
        <v>9</v>
      </c>
      <c r="G544" s="52" t="s">
        <v>93</v>
      </c>
      <c r="H544" s="52">
        <v>26100</v>
      </c>
      <c r="I544" s="52" t="s">
        <v>91</v>
      </c>
      <c r="J544" s="52" t="s">
        <v>71</v>
      </c>
      <c r="K544" s="52">
        <v>73.3</v>
      </c>
      <c r="L544" s="52">
        <v>4.02E-2</v>
      </c>
      <c r="M544" s="52">
        <v>1</v>
      </c>
      <c r="N544" s="52"/>
      <c r="O544" s="52">
        <v>0</v>
      </c>
      <c r="P544" s="52">
        <v>0</v>
      </c>
      <c r="Q544" s="52">
        <v>21</v>
      </c>
      <c r="R544" s="52"/>
      <c r="S544" s="52">
        <v>0</v>
      </c>
      <c r="T544" s="52">
        <v>0</v>
      </c>
      <c r="U544" s="52">
        <v>310</v>
      </c>
      <c r="V544" s="52">
        <f t="shared" si="19"/>
        <v>76.907826</v>
      </c>
      <c r="W544" s="52">
        <f t="shared" si="18"/>
        <v>76.907826</v>
      </c>
      <c r="X544" s="52">
        <v>0</v>
      </c>
      <c r="Y544" s="52">
        <v>0</v>
      </c>
    </row>
    <row r="545" spans="1:25" x14ac:dyDescent="0.25">
      <c r="A545" s="52">
        <v>2009</v>
      </c>
      <c r="B545" s="52" t="s">
        <v>107</v>
      </c>
      <c r="C545" s="52" t="s">
        <v>116</v>
      </c>
      <c r="D545" s="52">
        <v>16212</v>
      </c>
      <c r="E545" s="52">
        <v>23212</v>
      </c>
      <c r="F545" s="52">
        <v>9</v>
      </c>
      <c r="G545" s="52" t="s">
        <v>93</v>
      </c>
      <c r="H545" s="52">
        <v>4132</v>
      </c>
      <c r="I545" s="52" t="s">
        <v>91</v>
      </c>
      <c r="J545" s="52" t="s">
        <v>71</v>
      </c>
      <c r="K545" s="52">
        <v>73.3</v>
      </c>
      <c r="L545" s="52">
        <v>4.02E-2</v>
      </c>
      <c r="M545" s="52">
        <v>1</v>
      </c>
      <c r="N545" s="52"/>
      <c r="O545" s="52">
        <v>0</v>
      </c>
      <c r="P545" s="52">
        <v>0</v>
      </c>
      <c r="Q545" s="52">
        <v>21</v>
      </c>
      <c r="R545" s="52"/>
      <c r="S545" s="52">
        <v>0</v>
      </c>
      <c r="T545" s="52">
        <v>0</v>
      </c>
      <c r="U545" s="52">
        <v>310</v>
      </c>
      <c r="V545" s="52">
        <f t="shared" si="19"/>
        <v>12.175599119999999</v>
      </c>
      <c r="W545" s="52">
        <f t="shared" si="18"/>
        <v>12.175599119999999</v>
      </c>
      <c r="X545" s="52">
        <v>0</v>
      </c>
      <c r="Y545" s="52">
        <v>0</v>
      </c>
    </row>
    <row r="546" spans="1:25" x14ac:dyDescent="0.25">
      <c r="A546" s="52">
        <v>2009</v>
      </c>
      <c r="B546" s="52" t="s">
        <v>107</v>
      </c>
      <c r="C546" s="52" t="s">
        <v>116</v>
      </c>
      <c r="D546" s="52">
        <v>19209</v>
      </c>
      <c r="E546" s="52">
        <v>23212</v>
      </c>
      <c r="F546" s="52">
        <v>9</v>
      </c>
      <c r="G546" s="52" t="s">
        <v>93</v>
      </c>
      <c r="H546" s="52">
        <v>1115053</v>
      </c>
      <c r="I546" s="52" t="s">
        <v>91</v>
      </c>
      <c r="J546" s="52" t="s">
        <v>71</v>
      </c>
      <c r="K546" s="52">
        <v>73.3</v>
      </c>
      <c r="L546" s="52">
        <v>4.02E-2</v>
      </c>
      <c r="M546" s="52">
        <v>1</v>
      </c>
      <c r="N546" s="52"/>
      <c r="O546" s="52">
        <v>0</v>
      </c>
      <c r="P546" s="52">
        <v>0</v>
      </c>
      <c r="Q546" s="52">
        <v>21</v>
      </c>
      <c r="R546" s="52"/>
      <c r="S546" s="52">
        <v>0</v>
      </c>
      <c r="T546" s="52">
        <v>0</v>
      </c>
      <c r="U546" s="52">
        <v>310</v>
      </c>
      <c r="V546" s="52">
        <f t="shared" si="19"/>
        <v>3285.6820729799997</v>
      </c>
      <c r="W546" s="52">
        <f t="shared" si="18"/>
        <v>3285.6820729799997</v>
      </c>
      <c r="X546" s="52">
        <v>0</v>
      </c>
      <c r="Y546" s="52">
        <v>0</v>
      </c>
    </row>
    <row r="547" spans="1:25" x14ac:dyDescent="0.25">
      <c r="A547" s="52">
        <v>2009</v>
      </c>
      <c r="B547" s="52" t="s">
        <v>107</v>
      </c>
      <c r="C547" s="52" t="s">
        <v>116</v>
      </c>
      <c r="D547" s="52">
        <v>20112</v>
      </c>
      <c r="E547" s="52">
        <v>23212</v>
      </c>
      <c r="F547" s="52">
        <v>9</v>
      </c>
      <c r="G547" s="52" t="s">
        <v>93</v>
      </c>
      <c r="H547" s="52">
        <v>515644.7</v>
      </c>
      <c r="I547" s="52" t="s">
        <v>91</v>
      </c>
      <c r="J547" s="52" t="s">
        <v>71</v>
      </c>
      <c r="K547" s="52">
        <v>73.3</v>
      </c>
      <c r="L547" s="52">
        <v>4.02E-2</v>
      </c>
      <c r="M547" s="52">
        <v>1</v>
      </c>
      <c r="N547" s="52"/>
      <c r="O547" s="52">
        <v>0</v>
      </c>
      <c r="P547" s="52">
        <v>0</v>
      </c>
      <c r="Q547" s="52">
        <v>21</v>
      </c>
      <c r="R547" s="52"/>
      <c r="S547" s="52">
        <v>0</v>
      </c>
      <c r="T547" s="52">
        <v>0</v>
      </c>
      <c r="U547" s="52">
        <v>310</v>
      </c>
      <c r="V547" s="52">
        <f t="shared" si="19"/>
        <v>1519.4296117019999</v>
      </c>
      <c r="W547" s="52">
        <f t="shared" si="18"/>
        <v>1519.4296117019999</v>
      </c>
      <c r="X547" s="52">
        <v>0</v>
      </c>
      <c r="Y547" s="52">
        <v>0</v>
      </c>
    </row>
    <row r="548" spans="1:25" x14ac:dyDescent="0.25">
      <c r="A548" s="52">
        <v>2009</v>
      </c>
      <c r="B548" s="52" t="s">
        <v>107</v>
      </c>
      <c r="C548" s="52" t="s">
        <v>116</v>
      </c>
      <c r="D548" s="52">
        <v>20116</v>
      </c>
      <c r="E548" s="52">
        <v>23212</v>
      </c>
      <c r="F548" s="52">
        <v>9</v>
      </c>
      <c r="G548" s="52" t="s">
        <v>93</v>
      </c>
      <c r="H548" s="52">
        <v>850500</v>
      </c>
      <c r="I548" s="52" t="s">
        <v>91</v>
      </c>
      <c r="J548" s="52" t="s">
        <v>71</v>
      </c>
      <c r="K548" s="52">
        <v>73.3</v>
      </c>
      <c r="L548" s="52">
        <v>4.02E-2</v>
      </c>
      <c r="M548" s="52">
        <v>1</v>
      </c>
      <c r="N548" s="52"/>
      <c r="O548" s="52">
        <v>0</v>
      </c>
      <c r="P548" s="52">
        <v>0</v>
      </c>
      <c r="Q548" s="52">
        <v>21</v>
      </c>
      <c r="R548" s="52"/>
      <c r="S548" s="52">
        <v>0</v>
      </c>
      <c r="T548" s="52">
        <v>0</v>
      </c>
      <c r="U548" s="52">
        <v>310</v>
      </c>
      <c r="V548" s="52">
        <f t="shared" si="19"/>
        <v>2506.1343299999999</v>
      </c>
      <c r="W548" s="52">
        <f t="shared" si="18"/>
        <v>2506.1343299999999</v>
      </c>
      <c r="X548" s="52">
        <v>0</v>
      </c>
      <c r="Y548" s="52">
        <v>0</v>
      </c>
    </row>
    <row r="549" spans="1:25" x14ac:dyDescent="0.25">
      <c r="A549" s="52">
        <v>2009</v>
      </c>
      <c r="B549" s="52" t="s">
        <v>107</v>
      </c>
      <c r="C549" s="52" t="s">
        <v>116</v>
      </c>
      <c r="D549" s="52">
        <v>20116</v>
      </c>
      <c r="E549" s="52">
        <v>23212</v>
      </c>
      <c r="F549" s="52">
        <v>9</v>
      </c>
      <c r="G549" s="52" t="s">
        <v>93</v>
      </c>
      <c r="H549" s="52">
        <v>1174500</v>
      </c>
      <c r="I549" s="52" t="s">
        <v>91</v>
      </c>
      <c r="J549" s="52" t="s">
        <v>71</v>
      </c>
      <c r="K549" s="52">
        <v>73.3</v>
      </c>
      <c r="L549" s="52">
        <v>4.02E-2</v>
      </c>
      <c r="M549" s="52">
        <v>1</v>
      </c>
      <c r="N549" s="52"/>
      <c r="O549" s="52">
        <v>0</v>
      </c>
      <c r="P549" s="52">
        <v>0</v>
      </c>
      <c r="Q549" s="52">
        <v>21</v>
      </c>
      <c r="R549" s="52"/>
      <c r="S549" s="52">
        <v>0</v>
      </c>
      <c r="T549" s="52">
        <v>0</v>
      </c>
      <c r="U549" s="52">
        <v>310</v>
      </c>
      <c r="V549" s="52">
        <f t="shared" si="19"/>
        <v>3460.8521700000001</v>
      </c>
      <c r="W549" s="52">
        <f t="shared" si="18"/>
        <v>3460.8521700000001</v>
      </c>
      <c r="X549" s="52">
        <v>0</v>
      </c>
      <c r="Y549" s="52">
        <v>0</v>
      </c>
    </row>
    <row r="550" spans="1:25" x14ac:dyDescent="0.25">
      <c r="A550" s="52">
        <v>2009</v>
      </c>
      <c r="B550" s="52" t="s">
        <v>107</v>
      </c>
      <c r="C550" s="52" t="s">
        <v>116</v>
      </c>
      <c r="D550" s="52">
        <v>20131</v>
      </c>
      <c r="E550" s="52">
        <v>23212</v>
      </c>
      <c r="F550" s="52">
        <v>9</v>
      </c>
      <c r="G550" s="52" t="s">
        <v>93</v>
      </c>
      <c r="H550" s="52">
        <v>799741.5</v>
      </c>
      <c r="I550" s="52" t="s">
        <v>91</v>
      </c>
      <c r="J550" s="52" t="s">
        <v>71</v>
      </c>
      <c r="K550" s="52">
        <v>73.3</v>
      </c>
      <c r="L550" s="52">
        <v>4.02E-2</v>
      </c>
      <c r="M550" s="52">
        <v>1</v>
      </c>
      <c r="N550" s="52"/>
      <c r="O550" s="52">
        <v>0</v>
      </c>
      <c r="P550" s="52">
        <v>0</v>
      </c>
      <c r="Q550" s="52">
        <v>21</v>
      </c>
      <c r="R550" s="52"/>
      <c r="S550" s="52">
        <v>0</v>
      </c>
      <c r="T550" s="52">
        <v>0</v>
      </c>
      <c r="U550" s="52">
        <v>310</v>
      </c>
      <c r="V550" s="52">
        <f t="shared" si="19"/>
        <v>2356.56628839</v>
      </c>
      <c r="W550" s="52">
        <f t="shared" si="18"/>
        <v>2356.56628839</v>
      </c>
      <c r="X550" s="52">
        <v>0</v>
      </c>
      <c r="Y550" s="52">
        <v>0</v>
      </c>
    </row>
    <row r="551" spans="1:25" x14ac:dyDescent="0.25">
      <c r="A551" s="52">
        <v>2009</v>
      </c>
      <c r="B551" s="52" t="s">
        <v>107</v>
      </c>
      <c r="C551" s="52" t="s">
        <v>116</v>
      </c>
      <c r="D551" s="52">
        <v>20131</v>
      </c>
      <c r="E551" s="52">
        <v>23212</v>
      </c>
      <c r="F551" s="52">
        <v>9</v>
      </c>
      <c r="G551" s="52" t="s">
        <v>93</v>
      </c>
      <c r="H551" s="52">
        <v>853000</v>
      </c>
      <c r="I551" s="52" t="s">
        <v>91</v>
      </c>
      <c r="J551" s="52" t="s">
        <v>71</v>
      </c>
      <c r="K551" s="52">
        <v>73.3</v>
      </c>
      <c r="L551" s="52">
        <v>4.02E-2</v>
      </c>
      <c r="M551" s="52">
        <v>1</v>
      </c>
      <c r="N551" s="52"/>
      <c r="O551" s="52">
        <v>0</v>
      </c>
      <c r="P551" s="52">
        <v>0</v>
      </c>
      <c r="Q551" s="52">
        <v>21</v>
      </c>
      <c r="R551" s="52"/>
      <c r="S551" s="52">
        <v>0</v>
      </c>
      <c r="T551" s="52">
        <v>0</v>
      </c>
      <c r="U551" s="52">
        <v>310</v>
      </c>
      <c r="V551" s="52">
        <f t="shared" si="19"/>
        <v>2513.5009799999998</v>
      </c>
      <c r="W551" s="52">
        <f t="shared" si="18"/>
        <v>2513.5009799999998</v>
      </c>
      <c r="X551" s="52">
        <v>0</v>
      </c>
      <c r="Y551" s="52">
        <v>0</v>
      </c>
    </row>
    <row r="552" spans="1:25" x14ac:dyDescent="0.25">
      <c r="A552" s="52">
        <v>2009</v>
      </c>
      <c r="B552" s="52" t="s">
        <v>107</v>
      </c>
      <c r="C552" s="52" t="s">
        <v>116</v>
      </c>
      <c r="D552" s="52">
        <v>20131</v>
      </c>
      <c r="E552" s="52">
        <v>23212</v>
      </c>
      <c r="F552" s="52">
        <v>9</v>
      </c>
      <c r="G552" s="52" t="s">
        <v>93</v>
      </c>
      <c r="H552" s="52">
        <v>3493000</v>
      </c>
      <c r="I552" s="52" t="s">
        <v>91</v>
      </c>
      <c r="J552" s="52" t="s">
        <v>71</v>
      </c>
      <c r="K552" s="52">
        <v>73.3</v>
      </c>
      <c r="L552" s="52">
        <v>4.02E-2</v>
      </c>
      <c r="M552" s="52">
        <v>1</v>
      </c>
      <c r="N552" s="52"/>
      <c r="O552" s="52">
        <v>0</v>
      </c>
      <c r="P552" s="52">
        <v>0</v>
      </c>
      <c r="Q552" s="52">
        <v>21</v>
      </c>
      <c r="R552" s="52"/>
      <c r="S552" s="52">
        <v>0</v>
      </c>
      <c r="T552" s="52">
        <v>0</v>
      </c>
      <c r="U552" s="52">
        <v>310</v>
      </c>
      <c r="V552" s="52">
        <f t="shared" si="19"/>
        <v>10292.68338</v>
      </c>
      <c r="W552" s="52">
        <f t="shared" si="18"/>
        <v>10292.68338</v>
      </c>
      <c r="X552" s="52">
        <v>0</v>
      </c>
      <c r="Y552" s="52">
        <v>0</v>
      </c>
    </row>
    <row r="553" spans="1:25" x14ac:dyDescent="0.25">
      <c r="A553" s="52">
        <v>2009</v>
      </c>
      <c r="B553" s="52" t="s">
        <v>107</v>
      </c>
      <c r="C553" s="52" t="s">
        <v>116</v>
      </c>
      <c r="D553" s="52">
        <v>20211</v>
      </c>
      <c r="E553" s="52">
        <v>23212</v>
      </c>
      <c r="F553" s="52">
        <v>9</v>
      </c>
      <c r="G553" s="52" t="s">
        <v>93</v>
      </c>
      <c r="H553" s="52">
        <v>622134</v>
      </c>
      <c r="I553" s="52" t="s">
        <v>91</v>
      </c>
      <c r="J553" s="52" t="s">
        <v>71</v>
      </c>
      <c r="K553" s="52">
        <v>73.3</v>
      </c>
      <c r="L553" s="52">
        <v>4.02E-2</v>
      </c>
      <c r="M553" s="52">
        <v>1</v>
      </c>
      <c r="N553" s="52"/>
      <c r="O553" s="52">
        <v>0</v>
      </c>
      <c r="P553" s="52">
        <v>0</v>
      </c>
      <c r="Q553" s="52">
        <v>21</v>
      </c>
      <c r="R553" s="52"/>
      <c r="S553" s="52">
        <v>0</v>
      </c>
      <c r="T553" s="52">
        <v>0</v>
      </c>
      <c r="U553" s="52">
        <v>310</v>
      </c>
      <c r="V553" s="52">
        <f t="shared" si="19"/>
        <v>1833.2173724399997</v>
      </c>
      <c r="W553" s="52">
        <f t="shared" si="18"/>
        <v>1833.2173724399997</v>
      </c>
      <c r="X553" s="52">
        <v>0</v>
      </c>
      <c r="Y553" s="52">
        <v>0</v>
      </c>
    </row>
    <row r="554" spans="1:25" x14ac:dyDescent="0.25">
      <c r="A554" s="52">
        <v>2009</v>
      </c>
      <c r="B554" s="52" t="s">
        <v>107</v>
      </c>
      <c r="C554" s="52" t="s">
        <v>116</v>
      </c>
      <c r="D554" s="52">
        <v>20211</v>
      </c>
      <c r="E554" s="52">
        <v>23212</v>
      </c>
      <c r="F554" s="52">
        <v>9</v>
      </c>
      <c r="G554" s="52" t="s">
        <v>93</v>
      </c>
      <c r="H554" s="52">
        <v>178100</v>
      </c>
      <c r="I554" s="52" t="s">
        <v>91</v>
      </c>
      <c r="J554" s="52" t="s">
        <v>71</v>
      </c>
      <c r="K554" s="52">
        <v>73.3</v>
      </c>
      <c r="L554" s="52">
        <v>4.02E-2</v>
      </c>
      <c r="M554" s="52">
        <v>1</v>
      </c>
      <c r="N554" s="52"/>
      <c r="O554" s="52">
        <v>0</v>
      </c>
      <c r="P554" s="52">
        <v>0</v>
      </c>
      <c r="Q554" s="52">
        <v>21</v>
      </c>
      <c r="R554" s="52"/>
      <c r="S554" s="52">
        <v>0</v>
      </c>
      <c r="T554" s="52">
        <v>0</v>
      </c>
      <c r="U554" s="52">
        <v>310</v>
      </c>
      <c r="V554" s="52">
        <f t="shared" si="19"/>
        <v>524.80014599999993</v>
      </c>
      <c r="W554" s="52">
        <f t="shared" si="18"/>
        <v>524.80014599999993</v>
      </c>
      <c r="X554" s="52">
        <v>0</v>
      </c>
      <c r="Y554" s="52">
        <v>0</v>
      </c>
    </row>
    <row r="555" spans="1:25" x14ac:dyDescent="0.25">
      <c r="A555" s="52">
        <v>2009</v>
      </c>
      <c r="B555" s="52" t="s">
        <v>107</v>
      </c>
      <c r="C555" s="52" t="s">
        <v>116</v>
      </c>
      <c r="D555" s="52">
        <v>20211</v>
      </c>
      <c r="E555" s="52">
        <v>23212</v>
      </c>
      <c r="F555" s="52">
        <v>9</v>
      </c>
      <c r="G555" s="52" t="s">
        <v>93</v>
      </c>
      <c r="H555" s="52">
        <v>215745</v>
      </c>
      <c r="I555" s="52" t="s">
        <v>91</v>
      </c>
      <c r="J555" s="52" t="s">
        <v>71</v>
      </c>
      <c r="K555" s="52">
        <v>73.3</v>
      </c>
      <c r="L555" s="52">
        <v>4.02E-2</v>
      </c>
      <c r="M555" s="52">
        <v>1</v>
      </c>
      <c r="N555" s="52"/>
      <c r="O555" s="52">
        <v>0</v>
      </c>
      <c r="P555" s="52">
        <v>0</v>
      </c>
      <c r="Q555" s="52">
        <v>21</v>
      </c>
      <c r="R555" s="52"/>
      <c r="S555" s="52">
        <v>0</v>
      </c>
      <c r="T555" s="52">
        <v>0</v>
      </c>
      <c r="U555" s="52">
        <v>310</v>
      </c>
      <c r="V555" s="52">
        <f t="shared" si="19"/>
        <v>635.7271616999999</v>
      </c>
      <c r="W555" s="52">
        <f t="shared" si="18"/>
        <v>635.7271616999999</v>
      </c>
      <c r="X555" s="52">
        <v>0</v>
      </c>
      <c r="Y555" s="52">
        <v>0</v>
      </c>
    </row>
    <row r="556" spans="1:25" x14ac:dyDescent="0.25">
      <c r="A556" s="52">
        <v>2009</v>
      </c>
      <c r="B556" s="52" t="s">
        <v>107</v>
      </c>
      <c r="C556" s="52" t="s">
        <v>116</v>
      </c>
      <c r="D556" s="52">
        <v>20231</v>
      </c>
      <c r="E556" s="52">
        <v>23212</v>
      </c>
      <c r="F556" s="52">
        <v>9</v>
      </c>
      <c r="G556" s="52" t="s">
        <v>93</v>
      </c>
      <c r="H556" s="52">
        <v>114000</v>
      </c>
      <c r="I556" s="52" t="s">
        <v>91</v>
      </c>
      <c r="J556" s="52" t="s">
        <v>71</v>
      </c>
      <c r="K556" s="52">
        <v>73.3</v>
      </c>
      <c r="L556" s="52">
        <v>4.02E-2</v>
      </c>
      <c r="M556" s="52">
        <v>1</v>
      </c>
      <c r="N556" s="52"/>
      <c r="O556" s="52">
        <v>0</v>
      </c>
      <c r="P556" s="52">
        <v>0</v>
      </c>
      <c r="Q556" s="52">
        <v>21</v>
      </c>
      <c r="R556" s="52"/>
      <c r="S556" s="52">
        <v>0</v>
      </c>
      <c r="T556" s="52">
        <v>0</v>
      </c>
      <c r="U556" s="52">
        <v>310</v>
      </c>
      <c r="V556" s="52">
        <f t="shared" si="19"/>
        <v>335.91924</v>
      </c>
      <c r="W556" s="52">
        <f t="shared" si="18"/>
        <v>335.91924</v>
      </c>
      <c r="X556" s="52">
        <v>0</v>
      </c>
      <c r="Y556" s="52">
        <v>0</v>
      </c>
    </row>
    <row r="557" spans="1:25" x14ac:dyDescent="0.25">
      <c r="A557" s="52">
        <v>2009</v>
      </c>
      <c r="B557" s="52" t="s">
        <v>107</v>
      </c>
      <c r="C557" s="52" t="s">
        <v>116</v>
      </c>
      <c r="D557" s="52">
        <v>20231</v>
      </c>
      <c r="E557" s="52">
        <v>23212</v>
      </c>
      <c r="F557" s="52">
        <v>9</v>
      </c>
      <c r="G557" s="52" t="s">
        <v>93</v>
      </c>
      <c r="H557" s="52">
        <v>28741</v>
      </c>
      <c r="I557" s="52" t="s">
        <v>91</v>
      </c>
      <c r="J557" s="52" t="s">
        <v>71</v>
      </c>
      <c r="K557" s="52">
        <v>73.3</v>
      </c>
      <c r="L557" s="52">
        <v>4.02E-2</v>
      </c>
      <c r="M557" s="52">
        <v>1</v>
      </c>
      <c r="N557" s="52"/>
      <c r="O557" s="52">
        <v>0</v>
      </c>
      <c r="P557" s="52">
        <v>0</v>
      </c>
      <c r="Q557" s="52">
        <v>21</v>
      </c>
      <c r="R557" s="52"/>
      <c r="S557" s="52">
        <v>0</v>
      </c>
      <c r="T557" s="52">
        <v>0</v>
      </c>
      <c r="U557" s="52">
        <v>310</v>
      </c>
      <c r="V557" s="52">
        <f t="shared" si="19"/>
        <v>84.689955059999988</v>
      </c>
      <c r="W557" s="52">
        <f t="shared" ref="W557:W620" si="20">(V557-((O557*H557*P557*Q557)+(S557*H557*T557*U557))/M557)</f>
        <v>84.689955059999988</v>
      </c>
      <c r="X557" s="52">
        <v>0</v>
      </c>
      <c r="Y557" s="52">
        <v>0</v>
      </c>
    </row>
    <row r="558" spans="1:25" x14ac:dyDescent="0.25">
      <c r="A558" s="52">
        <v>2009</v>
      </c>
      <c r="B558" s="52" t="s">
        <v>107</v>
      </c>
      <c r="C558" s="52" t="s">
        <v>116</v>
      </c>
      <c r="D558" s="52">
        <v>20232</v>
      </c>
      <c r="E558" s="52">
        <v>23212</v>
      </c>
      <c r="F558" s="52">
        <v>9</v>
      </c>
      <c r="G558" s="52" t="s">
        <v>93</v>
      </c>
      <c r="H558" s="52">
        <v>2275.0100000000002</v>
      </c>
      <c r="I558" s="52" t="s">
        <v>91</v>
      </c>
      <c r="J558" s="52" t="s">
        <v>71</v>
      </c>
      <c r="K558" s="52">
        <v>73.3</v>
      </c>
      <c r="L558" s="52">
        <v>4.02E-2</v>
      </c>
      <c r="M558" s="52">
        <v>1</v>
      </c>
      <c r="N558" s="52"/>
      <c r="O558" s="52">
        <v>0</v>
      </c>
      <c r="P558" s="52">
        <v>0</v>
      </c>
      <c r="Q558" s="52">
        <v>21</v>
      </c>
      <c r="R558" s="52"/>
      <c r="S558" s="52">
        <v>0</v>
      </c>
      <c r="T558" s="52">
        <v>0</v>
      </c>
      <c r="U558" s="52">
        <v>310</v>
      </c>
      <c r="V558" s="52">
        <f t="shared" si="19"/>
        <v>6.7036809666000003</v>
      </c>
      <c r="W558" s="52">
        <f t="shared" si="20"/>
        <v>6.7036809666000003</v>
      </c>
      <c r="X558" s="52">
        <v>0</v>
      </c>
      <c r="Y558" s="52">
        <v>0</v>
      </c>
    </row>
    <row r="559" spans="1:25" x14ac:dyDescent="0.25">
      <c r="A559" s="52">
        <v>2009</v>
      </c>
      <c r="B559" s="52" t="s">
        <v>107</v>
      </c>
      <c r="C559" s="52" t="s">
        <v>116</v>
      </c>
      <c r="D559" s="52">
        <v>20236</v>
      </c>
      <c r="E559" s="52">
        <v>23212</v>
      </c>
      <c r="F559" s="52">
        <v>9</v>
      </c>
      <c r="G559" s="52" t="s">
        <v>93</v>
      </c>
      <c r="H559" s="52">
        <v>152340.20000000001</v>
      </c>
      <c r="I559" s="52" t="s">
        <v>91</v>
      </c>
      <c r="J559" s="52" t="s">
        <v>71</v>
      </c>
      <c r="K559" s="52">
        <v>73.3</v>
      </c>
      <c r="L559" s="52">
        <v>4.02E-2</v>
      </c>
      <c r="M559" s="52">
        <v>1</v>
      </c>
      <c r="N559" s="52"/>
      <c r="O559" s="52">
        <v>0</v>
      </c>
      <c r="P559" s="52">
        <v>0</v>
      </c>
      <c r="Q559" s="52">
        <v>21</v>
      </c>
      <c r="R559" s="52"/>
      <c r="S559" s="52">
        <v>0</v>
      </c>
      <c r="T559" s="52">
        <v>0</v>
      </c>
      <c r="U559" s="52">
        <v>310</v>
      </c>
      <c r="V559" s="52">
        <f t="shared" si="19"/>
        <v>448.89477373200003</v>
      </c>
      <c r="W559" s="52">
        <f t="shared" si="20"/>
        <v>448.89477373200003</v>
      </c>
      <c r="X559" s="52">
        <v>0</v>
      </c>
      <c r="Y559" s="52">
        <v>0</v>
      </c>
    </row>
    <row r="560" spans="1:25" x14ac:dyDescent="0.25">
      <c r="A560" s="52">
        <v>2009</v>
      </c>
      <c r="B560" s="52" t="s">
        <v>107</v>
      </c>
      <c r="C560" s="52" t="s">
        <v>116</v>
      </c>
      <c r="D560" s="52">
        <v>20236</v>
      </c>
      <c r="E560" s="52">
        <v>23212</v>
      </c>
      <c r="F560" s="52">
        <v>9</v>
      </c>
      <c r="G560" s="52" t="s">
        <v>93</v>
      </c>
      <c r="H560" s="52">
        <v>5060</v>
      </c>
      <c r="I560" s="52" t="s">
        <v>91</v>
      </c>
      <c r="J560" s="52" t="s">
        <v>71</v>
      </c>
      <c r="K560" s="52">
        <v>73.3</v>
      </c>
      <c r="L560" s="52">
        <v>4.02E-2</v>
      </c>
      <c r="M560" s="52">
        <v>1</v>
      </c>
      <c r="N560" s="52"/>
      <c r="O560" s="52">
        <v>0</v>
      </c>
      <c r="P560" s="52">
        <v>0</v>
      </c>
      <c r="Q560" s="52">
        <v>21</v>
      </c>
      <c r="R560" s="52"/>
      <c r="S560" s="52">
        <v>0</v>
      </c>
      <c r="T560" s="52">
        <v>0</v>
      </c>
      <c r="U560" s="52">
        <v>310</v>
      </c>
      <c r="V560" s="52">
        <f t="shared" si="19"/>
        <v>14.910099599999999</v>
      </c>
      <c r="W560" s="52">
        <f t="shared" si="20"/>
        <v>14.910099599999999</v>
      </c>
      <c r="X560" s="52">
        <v>0</v>
      </c>
      <c r="Y560" s="52">
        <v>0</v>
      </c>
    </row>
    <row r="561" spans="1:25" x14ac:dyDescent="0.25">
      <c r="A561" s="52">
        <v>2009</v>
      </c>
      <c r="B561" s="52" t="s">
        <v>107</v>
      </c>
      <c r="C561" s="52" t="s">
        <v>116</v>
      </c>
      <c r="D561" s="52">
        <v>20236</v>
      </c>
      <c r="E561" s="52">
        <v>23212</v>
      </c>
      <c r="F561" s="52">
        <v>9</v>
      </c>
      <c r="G561" s="52" t="s">
        <v>93</v>
      </c>
      <c r="H561" s="52">
        <v>22216</v>
      </c>
      <c r="I561" s="52" t="s">
        <v>91</v>
      </c>
      <c r="J561" s="52" t="s">
        <v>71</v>
      </c>
      <c r="K561" s="52">
        <v>73.3</v>
      </c>
      <c r="L561" s="52">
        <v>4.02E-2</v>
      </c>
      <c r="M561" s="52">
        <v>1</v>
      </c>
      <c r="N561" s="52"/>
      <c r="O561" s="52">
        <v>0</v>
      </c>
      <c r="P561" s="52">
        <v>0</v>
      </c>
      <c r="Q561" s="52">
        <v>21</v>
      </c>
      <c r="R561" s="52"/>
      <c r="S561" s="52">
        <v>0</v>
      </c>
      <c r="T561" s="52">
        <v>0</v>
      </c>
      <c r="U561" s="52">
        <v>310</v>
      </c>
      <c r="V561" s="52">
        <f t="shared" si="19"/>
        <v>65.462998560000003</v>
      </c>
      <c r="W561" s="52">
        <f t="shared" si="20"/>
        <v>65.462998560000003</v>
      </c>
      <c r="X561" s="52">
        <v>0</v>
      </c>
      <c r="Y561" s="52">
        <v>0</v>
      </c>
    </row>
    <row r="562" spans="1:25" x14ac:dyDescent="0.25">
      <c r="A562" s="52">
        <v>2009</v>
      </c>
      <c r="B562" s="52" t="s">
        <v>107</v>
      </c>
      <c r="C562" s="52" t="s">
        <v>116</v>
      </c>
      <c r="D562" s="52">
        <v>20236</v>
      </c>
      <c r="E562" s="52">
        <v>23212</v>
      </c>
      <c r="F562" s="52">
        <v>9</v>
      </c>
      <c r="G562" s="52" t="s">
        <v>93</v>
      </c>
      <c r="H562" s="52">
        <v>733708</v>
      </c>
      <c r="I562" s="52" t="s">
        <v>91</v>
      </c>
      <c r="J562" s="52" t="s">
        <v>71</v>
      </c>
      <c r="K562" s="52">
        <v>73.3</v>
      </c>
      <c r="L562" s="52">
        <v>4.02E-2</v>
      </c>
      <c r="M562" s="52">
        <v>1</v>
      </c>
      <c r="N562" s="52"/>
      <c r="O562" s="52">
        <v>0</v>
      </c>
      <c r="P562" s="52">
        <v>0</v>
      </c>
      <c r="Q562" s="52">
        <v>21</v>
      </c>
      <c r="R562" s="52"/>
      <c r="S562" s="52">
        <v>0</v>
      </c>
      <c r="T562" s="52">
        <v>0</v>
      </c>
      <c r="U562" s="52">
        <v>310</v>
      </c>
      <c r="V562" s="52">
        <f t="shared" si="19"/>
        <v>2161.9880152800001</v>
      </c>
      <c r="W562" s="52">
        <f t="shared" si="20"/>
        <v>2161.9880152800001</v>
      </c>
      <c r="X562" s="52">
        <v>0</v>
      </c>
      <c r="Y562" s="52">
        <v>0</v>
      </c>
    </row>
    <row r="563" spans="1:25" x14ac:dyDescent="0.25">
      <c r="A563" s="52">
        <v>2009</v>
      </c>
      <c r="B563" s="52" t="s">
        <v>107</v>
      </c>
      <c r="C563" s="52" t="s">
        <v>116</v>
      </c>
      <c r="D563" s="52">
        <v>20236</v>
      </c>
      <c r="E563" s="52">
        <v>23212</v>
      </c>
      <c r="F563" s="52">
        <v>9</v>
      </c>
      <c r="G563" s="52" t="s">
        <v>93</v>
      </c>
      <c r="H563" s="52">
        <v>2550</v>
      </c>
      <c r="I563" s="52" t="s">
        <v>91</v>
      </c>
      <c r="J563" s="52" t="s">
        <v>71</v>
      </c>
      <c r="K563" s="52">
        <v>73.3</v>
      </c>
      <c r="L563" s="52">
        <v>4.02E-2</v>
      </c>
      <c r="M563" s="52">
        <v>1</v>
      </c>
      <c r="N563" s="52"/>
      <c r="O563" s="52">
        <v>0</v>
      </c>
      <c r="P563" s="52">
        <v>0</v>
      </c>
      <c r="Q563" s="52">
        <v>21</v>
      </c>
      <c r="R563" s="52"/>
      <c r="S563" s="52">
        <v>0</v>
      </c>
      <c r="T563" s="52">
        <v>0</v>
      </c>
      <c r="U563" s="52">
        <v>310</v>
      </c>
      <c r="V563" s="52">
        <f t="shared" si="19"/>
        <v>7.5139830000000005</v>
      </c>
      <c r="W563" s="52">
        <f t="shared" si="20"/>
        <v>7.5139830000000005</v>
      </c>
      <c r="X563" s="52">
        <v>0</v>
      </c>
      <c r="Y563" s="52">
        <v>0</v>
      </c>
    </row>
    <row r="564" spans="1:25" x14ac:dyDescent="0.25">
      <c r="A564" s="52">
        <v>2009</v>
      </c>
      <c r="B564" s="52" t="s">
        <v>107</v>
      </c>
      <c r="C564" s="52" t="s">
        <v>116</v>
      </c>
      <c r="D564" s="52">
        <v>20237</v>
      </c>
      <c r="E564" s="52">
        <v>23212</v>
      </c>
      <c r="F564" s="52">
        <v>9</v>
      </c>
      <c r="G564" s="52" t="s">
        <v>93</v>
      </c>
      <c r="H564" s="52">
        <v>27487</v>
      </c>
      <c r="I564" s="52" t="s">
        <v>91</v>
      </c>
      <c r="J564" s="52" t="s">
        <v>71</v>
      </c>
      <c r="K564" s="52">
        <v>73.3</v>
      </c>
      <c r="L564" s="52">
        <v>4.02E-2</v>
      </c>
      <c r="M564" s="52">
        <v>1</v>
      </c>
      <c r="N564" s="52"/>
      <c r="O564" s="52">
        <v>0</v>
      </c>
      <c r="P564" s="52">
        <v>0</v>
      </c>
      <c r="Q564" s="52">
        <v>21</v>
      </c>
      <c r="R564" s="52"/>
      <c r="S564" s="52">
        <v>0</v>
      </c>
      <c r="T564" s="52">
        <v>0</v>
      </c>
      <c r="U564" s="52">
        <v>310</v>
      </c>
      <c r="V564" s="52">
        <f t="shared" si="19"/>
        <v>80.994843419999995</v>
      </c>
      <c r="W564" s="52">
        <f t="shared" si="20"/>
        <v>80.994843419999995</v>
      </c>
      <c r="X564" s="52">
        <v>0</v>
      </c>
      <c r="Y564" s="52">
        <v>0</v>
      </c>
    </row>
    <row r="565" spans="1:25" x14ac:dyDescent="0.25">
      <c r="A565" s="52">
        <v>2009</v>
      </c>
      <c r="B565" s="52" t="s">
        <v>107</v>
      </c>
      <c r="C565" s="52" t="s">
        <v>116</v>
      </c>
      <c r="D565" s="52">
        <v>20237</v>
      </c>
      <c r="E565" s="52">
        <v>23212</v>
      </c>
      <c r="F565" s="52">
        <v>9</v>
      </c>
      <c r="G565" s="52" t="s">
        <v>93</v>
      </c>
      <c r="H565" s="52">
        <v>148391</v>
      </c>
      <c r="I565" s="52" t="s">
        <v>91</v>
      </c>
      <c r="J565" s="52" t="s">
        <v>71</v>
      </c>
      <c r="K565" s="52">
        <v>73.3</v>
      </c>
      <c r="L565" s="52">
        <v>4.02E-2</v>
      </c>
      <c r="M565" s="52">
        <v>1</v>
      </c>
      <c r="N565" s="52"/>
      <c r="O565" s="52">
        <v>0</v>
      </c>
      <c r="P565" s="52">
        <v>0</v>
      </c>
      <c r="Q565" s="52">
        <v>21</v>
      </c>
      <c r="R565" s="52"/>
      <c r="S565" s="52">
        <v>0</v>
      </c>
      <c r="T565" s="52">
        <v>0</v>
      </c>
      <c r="U565" s="52">
        <v>310</v>
      </c>
      <c r="V565" s="52">
        <f t="shared" si="19"/>
        <v>437.25782405999996</v>
      </c>
      <c r="W565" s="52">
        <f t="shared" si="20"/>
        <v>437.25782405999996</v>
      </c>
      <c r="X565" s="52">
        <v>0</v>
      </c>
      <c r="Y565" s="52">
        <v>0</v>
      </c>
    </row>
    <row r="566" spans="1:25" x14ac:dyDescent="0.25">
      <c r="A566" s="52">
        <v>2009</v>
      </c>
      <c r="B566" s="52" t="s">
        <v>107</v>
      </c>
      <c r="C566" s="52" t="s">
        <v>116</v>
      </c>
      <c r="D566" s="52">
        <v>20237</v>
      </c>
      <c r="E566" s="52">
        <v>23212</v>
      </c>
      <c r="F566" s="52">
        <v>9</v>
      </c>
      <c r="G566" s="52" t="s">
        <v>93</v>
      </c>
      <c r="H566" s="52">
        <v>15547</v>
      </c>
      <c r="I566" s="52" t="s">
        <v>91</v>
      </c>
      <c r="J566" s="52" t="s">
        <v>71</v>
      </c>
      <c r="K566" s="52">
        <v>73.3</v>
      </c>
      <c r="L566" s="52">
        <v>4.02E-2</v>
      </c>
      <c r="M566" s="52">
        <v>1</v>
      </c>
      <c r="N566" s="52"/>
      <c r="O566" s="52">
        <v>0</v>
      </c>
      <c r="P566" s="52">
        <v>0</v>
      </c>
      <c r="Q566" s="52">
        <v>21</v>
      </c>
      <c r="R566" s="52"/>
      <c r="S566" s="52">
        <v>0</v>
      </c>
      <c r="T566" s="52">
        <v>0</v>
      </c>
      <c r="U566" s="52">
        <v>310</v>
      </c>
      <c r="V566" s="52">
        <f t="shared" si="19"/>
        <v>45.811723019999988</v>
      </c>
      <c r="W566" s="52">
        <f t="shared" si="20"/>
        <v>45.811723019999988</v>
      </c>
      <c r="X566" s="52">
        <v>0</v>
      </c>
      <c r="Y566" s="52">
        <v>0</v>
      </c>
    </row>
    <row r="567" spans="1:25" x14ac:dyDescent="0.25">
      <c r="A567" s="52">
        <v>2009</v>
      </c>
      <c r="B567" s="52" t="s">
        <v>107</v>
      </c>
      <c r="C567" s="52" t="s">
        <v>116</v>
      </c>
      <c r="D567" s="52">
        <v>20237</v>
      </c>
      <c r="E567" s="52">
        <v>23212</v>
      </c>
      <c r="F567" s="52">
        <v>9</v>
      </c>
      <c r="G567" s="52" t="s">
        <v>93</v>
      </c>
      <c r="H567" s="52">
        <v>3245101</v>
      </c>
      <c r="I567" s="52" t="s">
        <v>91</v>
      </c>
      <c r="J567" s="52" t="s">
        <v>71</v>
      </c>
      <c r="K567" s="52">
        <v>73.3</v>
      </c>
      <c r="L567" s="52">
        <v>4.02E-2</v>
      </c>
      <c r="M567" s="52">
        <v>1</v>
      </c>
      <c r="N567" s="52"/>
      <c r="O567" s="52">
        <v>0</v>
      </c>
      <c r="P567" s="52">
        <v>0</v>
      </c>
      <c r="Q567" s="52">
        <v>21</v>
      </c>
      <c r="R567" s="52"/>
      <c r="S567" s="52">
        <v>0</v>
      </c>
      <c r="T567" s="52">
        <v>0</v>
      </c>
      <c r="U567" s="52">
        <v>310</v>
      </c>
      <c r="V567" s="52">
        <f t="shared" si="19"/>
        <v>9562.2093126599993</v>
      </c>
      <c r="W567" s="52">
        <f t="shared" si="20"/>
        <v>9562.2093126599993</v>
      </c>
      <c r="X567" s="52">
        <v>0</v>
      </c>
      <c r="Y567" s="52">
        <v>0</v>
      </c>
    </row>
    <row r="568" spans="1:25" x14ac:dyDescent="0.25">
      <c r="A568" s="52">
        <v>2009</v>
      </c>
      <c r="B568" s="52" t="s">
        <v>107</v>
      </c>
      <c r="C568" s="52" t="s">
        <v>116</v>
      </c>
      <c r="D568" s="52">
        <v>20237</v>
      </c>
      <c r="E568" s="52">
        <v>23212</v>
      </c>
      <c r="F568" s="52">
        <v>9</v>
      </c>
      <c r="G568" s="52" t="s">
        <v>93</v>
      </c>
      <c r="H568" s="52">
        <v>434497</v>
      </c>
      <c r="I568" s="52" t="s">
        <v>91</v>
      </c>
      <c r="J568" s="52" t="s">
        <v>71</v>
      </c>
      <c r="K568" s="52">
        <v>73.3</v>
      </c>
      <c r="L568" s="52">
        <v>4.02E-2</v>
      </c>
      <c r="M568" s="52">
        <v>1</v>
      </c>
      <c r="N568" s="52"/>
      <c r="O568" s="52">
        <v>0</v>
      </c>
      <c r="P568" s="52">
        <v>0</v>
      </c>
      <c r="Q568" s="52">
        <v>21</v>
      </c>
      <c r="R568" s="52"/>
      <c r="S568" s="52">
        <v>0</v>
      </c>
      <c r="T568" s="52">
        <v>0</v>
      </c>
      <c r="U568" s="52">
        <v>310</v>
      </c>
      <c r="V568" s="52">
        <f t="shared" si="19"/>
        <v>1280.3149300199998</v>
      </c>
      <c r="W568" s="52">
        <f t="shared" si="20"/>
        <v>1280.3149300199998</v>
      </c>
      <c r="X568" s="52">
        <v>0</v>
      </c>
      <c r="Y568" s="52">
        <v>0</v>
      </c>
    </row>
    <row r="569" spans="1:25" x14ac:dyDescent="0.25">
      <c r="A569" s="52">
        <v>2009</v>
      </c>
      <c r="B569" s="52" t="s">
        <v>107</v>
      </c>
      <c r="C569" s="52" t="s">
        <v>116</v>
      </c>
      <c r="D569" s="52">
        <v>20237</v>
      </c>
      <c r="E569" s="52">
        <v>23212</v>
      </c>
      <c r="F569" s="52">
        <v>9</v>
      </c>
      <c r="G569" s="52" t="s">
        <v>93</v>
      </c>
      <c r="H569" s="52">
        <v>13331</v>
      </c>
      <c r="I569" s="52" t="s">
        <v>91</v>
      </c>
      <c r="J569" s="52" t="s">
        <v>71</v>
      </c>
      <c r="K569" s="52">
        <v>73.3</v>
      </c>
      <c r="L569" s="52">
        <v>4.02E-2</v>
      </c>
      <c r="M569" s="52">
        <v>1</v>
      </c>
      <c r="N569" s="52"/>
      <c r="O569" s="52">
        <v>0</v>
      </c>
      <c r="P569" s="52">
        <v>0</v>
      </c>
      <c r="Q569" s="52">
        <v>21</v>
      </c>
      <c r="R569" s="52"/>
      <c r="S569" s="52">
        <v>0</v>
      </c>
      <c r="T569" s="52">
        <v>0</v>
      </c>
      <c r="U569" s="52">
        <v>310</v>
      </c>
      <c r="V569" s="52">
        <f t="shared" si="19"/>
        <v>39.281924459999992</v>
      </c>
      <c r="W569" s="52">
        <f t="shared" si="20"/>
        <v>39.281924459999992</v>
      </c>
      <c r="X569" s="52">
        <v>0</v>
      </c>
      <c r="Y569" s="52">
        <v>0</v>
      </c>
    </row>
    <row r="570" spans="1:25" x14ac:dyDescent="0.25">
      <c r="A570" s="52">
        <v>2009</v>
      </c>
      <c r="B570" s="52" t="s">
        <v>107</v>
      </c>
      <c r="C570" s="52" t="s">
        <v>116</v>
      </c>
      <c r="D570" s="52">
        <v>20291</v>
      </c>
      <c r="E570" s="52">
        <v>23212</v>
      </c>
      <c r="F570" s="52">
        <v>9</v>
      </c>
      <c r="G570" s="52" t="s">
        <v>93</v>
      </c>
      <c r="H570" s="52">
        <v>332186.2</v>
      </c>
      <c r="I570" s="52" t="s">
        <v>91</v>
      </c>
      <c r="J570" s="52" t="s">
        <v>71</v>
      </c>
      <c r="K570" s="52">
        <v>73.3</v>
      </c>
      <c r="L570" s="52">
        <v>4.02E-2</v>
      </c>
      <c r="M570" s="52">
        <v>1</v>
      </c>
      <c r="N570" s="52"/>
      <c r="O570" s="52">
        <v>0</v>
      </c>
      <c r="P570" s="52">
        <v>0</v>
      </c>
      <c r="Q570" s="52">
        <v>21</v>
      </c>
      <c r="R570" s="52"/>
      <c r="S570" s="52">
        <v>0</v>
      </c>
      <c r="T570" s="52">
        <v>0</v>
      </c>
      <c r="U570" s="52">
        <v>310</v>
      </c>
      <c r="V570" s="52">
        <f t="shared" si="19"/>
        <v>978.83978809200005</v>
      </c>
      <c r="W570" s="52">
        <f t="shared" si="20"/>
        <v>978.83978809200005</v>
      </c>
      <c r="X570" s="52">
        <v>0</v>
      </c>
      <c r="Y570" s="52">
        <v>0</v>
      </c>
    </row>
    <row r="571" spans="1:25" x14ac:dyDescent="0.25">
      <c r="A571" s="52">
        <v>2009</v>
      </c>
      <c r="B571" s="52" t="s">
        <v>107</v>
      </c>
      <c r="C571" s="52" t="s">
        <v>116</v>
      </c>
      <c r="D571" s="52">
        <v>20291</v>
      </c>
      <c r="E571" s="52">
        <v>23212</v>
      </c>
      <c r="F571" s="52">
        <v>9</v>
      </c>
      <c r="G571" s="52" t="s">
        <v>93</v>
      </c>
      <c r="H571" s="52">
        <v>1939.046</v>
      </c>
      <c r="I571" s="52" t="s">
        <v>91</v>
      </c>
      <c r="J571" s="52" t="s">
        <v>71</v>
      </c>
      <c r="K571" s="52">
        <v>73.3</v>
      </c>
      <c r="L571" s="52">
        <v>4.02E-2</v>
      </c>
      <c r="M571" s="52">
        <v>1</v>
      </c>
      <c r="N571" s="52"/>
      <c r="O571" s="52">
        <v>0</v>
      </c>
      <c r="P571" s="52">
        <v>0</v>
      </c>
      <c r="Q571" s="52">
        <v>21</v>
      </c>
      <c r="R571" s="52"/>
      <c r="S571" s="52">
        <v>0</v>
      </c>
      <c r="T571" s="52">
        <v>0</v>
      </c>
      <c r="U571" s="52">
        <v>310</v>
      </c>
      <c r="V571" s="52">
        <f t="shared" si="19"/>
        <v>5.7137092863600003</v>
      </c>
      <c r="W571" s="52">
        <f t="shared" si="20"/>
        <v>5.7137092863600003</v>
      </c>
      <c r="X571" s="52">
        <v>0</v>
      </c>
      <c r="Y571" s="52">
        <v>0</v>
      </c>
    </row>
    <row r="572" spans="1:25" x14ac:dyDescent="0.25">
      <c r="A572" s="52">
        <v>2009</v>
      </c>
      <c r="B572" s="52" t="s">
        <v>107</v>
      </c>
      <c r="C572" s="52" t="s">
        <v>116</v>
      </c>
      <c r="D572" s="52">
        <v>20291</v>
      </c>
      <c r="E572" s="52">
        <v>23212</v>
      </c>
      <c r="F572" s="52">
        <v>9</v>
      </c>
      <c r="G572" s="52" t="s">
        <v>93</v>
      </c>
      <c r="H572" s="52">
        <v>2954.7359999999999</v>
      </c>
      <c r="I572" s="52" t="s">
        <v>91</v>
      </c>
      <c r="J572" s="52" t="s">
        <v>71</v>
      </c>
      <c r="K572" s="52">
        <v>73.3</v>
      </c>
      <c r="L572" s="52">
        <v>4.02E-2</v>
      </c>
      <c r="M572" s="52">
        <v>1</v>
      </c>
      <c r="N572" s="52"/>
      <c r="O572" s="52">
        <v>0</v>
      </c>
      <c r="P572" s="52">
        <v>0</v>
      </c>
      <c r="Q572" s="52">
        <v>21</v>
      </c>
      <c r="R572" s="52"/>
      <c r="S572" s="52">
        <v>0</v>
      </c>
      <c r="T572" s="52">
        <v>0</v>
      </c>
      <c r="U572" s="52">
        <v>310</v>
      </c>
      <c r="V572" s="52">
        <f t="shared" si="19"/>
        <v>8.7066023817599998</v>
      </c>
      <c r="W572" s="52">
        <f t="shared" si="20"/>
        <v>8.7066023817599998</v>
      </c>
      <c r="X572" s="52">
        <v>0</v>
      </c>
      <c r="Y572" s="52">
        <v>0</v>
      </c>
    </row>
    <row r="573" spans="1:25" x14ac:dyDescent="0.25">
      <c r="A573" s="52">
        <v>2009</v>
      </c>
      <c r="B573" s="52" t="s">
        <v>107</v>
      </c>
      <c r="C573" s="52" t="s">
        <v>116</v>
      </c>
      <c r="D573" s="52">
        <v>20291</v>
      </c>
      <c r="E573" s="52">
        <v>23212</v>
      </c>
      <c r="F573" s="52">
        <v>9</v>
      </c>
      <c r="G573" s="52" t="s">
        <v>93</v>
      </c>
      <c r="H573" s="52">
        <v>59008.54</v>
      </c>
      <c r="I573" s="52" t="s">
        <v>91</v>
      </c>
      <c r="J573" s="52" t="s">
        <v>71</v>
      </c>
      <c r="K573" s="52">
        <v>73.3</v>
      </c>
      <c r="L573" s="52">
        <v>4.02E-2</v>
      </c>
      <c r="M573" s="52">
        <v>1</v>
      </c>
      <c r="N573" s="52"/>
      <c r="O573" s="52">
        <v>0</v>
      </c>
      <c r="P573" s="52">
        <v>0</v>
      </c>
      <c r="Q573" s="52">
        <v>21</v>
      </c>
      <c r="R573" s="52"/>
      <c r="S573" s="52">
        <v>0</v>
      </c>
      <c r="T573" s="52">
        <v>0</v>
      </c>
      <c r="U573" s="52">
        <v>310</v>
      </c>
      <c r="V573" s="52">
        <f t="shared" si="19"/>
        <v>173.87810447639998</v>
      </c>
      <c r="W573" s="52">
        <f t="shared" si="20"/>
        <v>173.87810447639998</v>
      </c>
      <c r="X573" s="52">
        <v>0</v>
      </c>
      <c r="Y573" s="52">
        <v>0</v>
      </c>
    </row>
    <row r="574" spans="1:25" x14ac:dyDescent="0.25">
      <c r="A574" s="52">
        <v>2009</v>
      </c>
      <c r="B574" s="52" t="s">
        <v>107</v>
      </c>
      <c r="C574" s="52" t="s">
        <v>116</v>
      </c>
      <c r="D574" s="52">
        <v>20291</v>
      </c>
      <c r="E574" s="52">
        <v>23212</v>
      </c>
      <c r="F574" s="52">
        <v>9</v>
      </c>
      <c r="G574" s="52" t="s">
        <v>93</v>
      </c>
      <c r="H574" s="52">
        <v>46443</v>
      </c>
      <c r="I574" s="52" t="s">
        <v>91</v>
      </c>
      <c r="J574" s="52" t="s">
        <v>71</v>
      </c>
      <c r="K574" s="52">
        <v>73.3</v>
      </c>
      <c r="L574" s="52">
        <v>4.02E-2</v>
      </c>
      <c r="M574" s="52">
        <v>1</v>
      </c>
      <c r="N574" s="52"/>
      <c r="O574" s="52">
        <v>0</v>
      </c>
      <c r="P574" s="52">
        <v>0</v>
      </c>
      <c r="Q574" s="52">
        <v>21</v>
      </c>
      <c r="R574" s="52"/>
      <c r="S574" s="52">
        <v>0</v>
      </c>
      <c r="T574" s="52">
        <v>0</v>
      </c>
      <c r="U574" s="52">
        <v>310</v>
      </c>
      <c r="V574" s="52">
        <f t="shared" si="19"/>
        <v>136.85173037999999</v>
      </c>
      <c r="W574" s="52">
        <f t="shared" si="20"/>
        <v>136.85173037999999</v>
      </c>
      <c r="X574" s="52">
        <v>0</v>
      </c>
      <c r="Y574" s="52">
        <v>0</v>
      </c>
    </row>
    <row r="575" spans="1:25" x14ac:dyDescent="0.25">
      <c r="A575" s="52">
        <v>2009</v>
      </c>
      <c r="B575" s="52" t="s">
        <v>107</v>
      </c>
      <c r="C575" s="52" t="s">
        <v>116</v>
      </c>
      <c r="D575" s="52">
        <v>20291</v>
      </c>
      <c r="E575" s="52">
        <v>23212</v>
      </c>
      <c r="F575" s="52">
        <v>9</v>
      </c>
      <c r="G575" s="52" t="s">
        <v>93</v>
      </c>
      <c r="H575" s="52">
        <v>16004.82</v>
      </c>
      <c r="I575" s="52" t="s">
        <v>91</v>
      </c>
      <c r="J575" s="52" t="s">
        <v>71</v>
      </c>
      <c r="K575" s="52">
        <v>73.3</v>
      </c>
      <c r="L575" s="52">
        <v>4.02E-2</v>
      </c>
      <c r="M575" s="52">
        <v>1</v>
      </c>
      <c r="N575" s="52"/>
      <c r="O575" s="52">
        <v>0</v>
      </c>
      <c r="P575" s="52">
        <v>0</v>
      </c>
      <c r="Q575" s="52">
        <v>21</v>
      </c>
      <c r="R575" s="52"/>
      <c r="S575" s="52">
        <v>0</v>
      </c>
      <c r="T575" s="52">
        <v>0</v>
      </c>
      <c r="U575" s="52">
        <v>310</v>
      </c>
      <c r="V575" s="52">
        <f t="shared" si="19"/>
        <v>47.160762901199995</v>
      </c>
      <c r="W575" s="52">
        <f t="shared" si="20"/>
        <v>47.160762901199995</v>
      </c>
      <c r="X575" s="52">
        <v>0</v>
      </c>
      <c r="Y575" s="52">
        <v>0</v>
      </c>
    </row>
    <row r="576" spans="1:25" x14ac:dyDescent="0.25">
      <c r="A576" s="52">
        <v>2009</v>
      </c>
      <c r="B576" s="52" t="s">
        <v>107</v>
      </c>
      <c r="C576" s="52" t="s">
        <v>116</v>
      </c>
      <c r="D576" s="52">
        <v>20291</v>
      </c>
      <c r="E576" s="52">
        <v>23212</v>
      </c>
      <c r="F576" s="52">
        <v>9</v>
      </c>
      <c r="G576" s="52" t="s">
        <v>93</v>
      </c>
      <c r="H576" s="52">
        <v>48002</v>
      </c>
      <c r="I576" s="52" t="s">
        <v>91</v>
      </c>
      <c r="J576" s="52" t="s">
        <v>71</v>
      </c>
      <c r="K576" s="52">
        <v>73.3</v>
      </c>
      <c r="L576" s="52">
        <v>4.02E-2</v>
      </c>
      <c r="M576" s="52">
        <v>1</v>
      </c>
      <c r="N576" s="52"/>
      <c r="O576" s="52">
        <v>0</v>
      </c>
      <c r="P576" s="52">
        <v>0</v>
      </c>
      <c r="Q576" s="52">
        <v>21</v>
      </c>
      <c r="R576" s="52"/>
      <c r="S576" s="52">
        <v>0</v>
      </c>
      <c r="T576" s="52">
        <v>0</v>
      </c>
      <c r="U576" s="52">
        <v>310</v>
      </c>
      <c r="V576" s="52">
        <f t="shared" si="19"/>
        <v>141.44557331999999</v>
      </c>
      <c r="W576" s="52">
        <f t="shared" si="20"/>
        <v>141.44557331999999</v>
      </c>
      <c r="X576" s="52">
        <v>0</v>
      </c>
      <c r="Y576" s="52">
        <v>0</v>
      </c>
    </row>
    <row r="577" spans="1:25" x14ac:dyDescent="0.25">
      <c r="A577" s="52">
        <v>2009</v>
      </c>
      <c r="B577" s="52" t="s">
        <v>107</v>
      </c>
      <c r="C577" s="52" t="s">
        <v>116</v>
      </c>
      <c r="D577" s="52">
        <v>20291</v>
      </c>
      <c r="E577" s="52">
        <v>23212</v>
      </c>
      <c r="F577" s="52">
        <v>9</v>
      </c>
      <c r="G577" s="52" t="s">
        <v>93</v>
      </c>
      <c r="H577" s="52">
        <v>137327</v>
      </c>
      <c r="I577" s="52" t="s">
        <v>91</v>
      </c>
      <c r="J577" s="52" t="s">
        <v>71</v>
      </c>
      <c r="K577" s="52">
        <v>73.3</v>
      </c>
      <c r="L577" s="52">
        <v>4.02E-2</v>
      </c>
      <c r="M577" s="52">
        <v>1</v>
      </c>
      <c r="N577" s="52"/>
      <c r="O577" s="52">
        <v>0</v>
      </c>
      <c r="P577" s="52">
        <v>0</v>
      </c>
      <c r="Q577" s="52">
        <v>21</v>
      </c>
      <c r="R577" s="52"/>
      <c r="S577" s="52">
        <v>0</v>
      </c>
      <c r="T577" s="52">
        <v>0</v>
      </c>
      <c r="U577" s="52">
        <v>310</v>
      </c>
      <c r="V577" s="52">
        <f t="shared" si="19"/>
        <v>404.65597781999998</v>
      </c>
      <c r="W577" s="52">
        <f t="shared" si="20"/>
        <v>404.65597781999998</v>
      </c>
      <c r="X577" s="52">
        <v>0</v>
      </c>
      <c r="Y577" s="52">
        <v>0</v>
      </c>
    </row>
    <row r="578" spans="1:25" x14ac:dyDescent="0.25">
      <c r="A578" s="52">
        <v>2009</v>
      </c>
      <c r="B578" s="52" t="s">
        <v>107</v>
      </c>
      <c r="C578" s="52" t="s">
        <v>116</v>
      </c>
      <c r="D578" s="52">
        <v>20291</v>
      </c>
      <c r="E578" s="52">
        <v>23212</v>
      </c>
      <c r="F578" s="52">
        <v>9</v>
      </c>
      <c r="G578" s="52" t="s">
        <v>93</v>
      </c>
      <c r="H578" s="52">
        <v>27130</v>
      </c>
      <c r="I578" s="52" t="s">
        <v>91</v>
      </c>
      <c r="J578" s="52" t="s">
        <v>71</v>
      </c>
      <c r="K578" s="52">
        <v>73.3</v>
      </c>
      <c r="L578" s="52">
        <v>4.02E-2</v>
      </c>
      <c r="M578" s="52">
        <v>1</v>
      </c>
      <c r="N578" s="52"/>
      <c r="O578" s="52">
        <v>0</v>
      </c>
      <c r="P578" s="52">
        <v>0</v>
      </c>
      <c r="Q578" s="52">
        <v>21</v>
      </c>
      <c r="R578" s="52"/>
      <c r="S578" s="52">
        <v>0</v>
      </c>
      <c r="T578" s="52">
        <v>0</v>
      </c>
      <c r="U578" s="52">
        <v>310</v>
      </c>
      <c r="V578" s="52">
        <f t="shared" si="19"/>
        <v>79.942885799999999</v>
      </c>
      <c r="W578" s="52">
        <f t="shared" si="20"/>
        <v>79.942885799999999</v>
      </c>
      <c r="X578" s="52">
        <v>0</v>
      </c>
      <c r="Y578" s="52">
        <v>0</v>
      </c>
    </row>
    <row r="579" spans="1:25" x14ac:dyDescent="0.25">
      <c r="A579" s="52">
        <v>2009</v>
      </c>
      <c r="B579" s="52" t="s">
        <v>107</v>
      </c>
      <c r="C579" s="52" t="s">
        <v>116</v>
      </c>
      <c r="D579" s="52">
        <v>20291</v>
      </c>
      <c r="E579" s="52">
        <v>23212</v>
      </c>
      <c r="F579" s="52">
        <v>9</v>
      </c>
      <c r="G579" s="52" t="s">
        <v>93</v>
      </c>
      <c r="H579" s="52">
        <v>28693</v>
      </c>
      <c r="I579" s="52" t="s">
        <v>91</v>
      </c>
      <c r="J579" s="52" t="s">
        <v>71</v>
      </c>
      <c r="K579" s="52">
        <v>73.3</v>
      </c>
      <c r="L579" s="52">
        <v>4.02E-2</v>
      </c>
      <c r="M579" s="52">
        <v>1</v>
      </c>
      <c r="N579" s="52"/>
      <c r="O579" s="52">
        <v>0</v>
      </c>
      <c r="P579" s="52">
        <v>0</v>
      </c>
      <c r="Q579" s="52">
        <v>21</v>
      </c>
      <c r="R579" s="52"/>
      <c r="S579" s="52">
        <v>0</v>
      </c>
      <c r="T579" s="52">
        <v>0</v>
      </c>
      <c r="U579" s="52">
        <v>310</v>
      </c>
      <c r="V579" s="52">
        <f t="shared" ref="V579:V642" si="21">IF(F579=9,((H579*K579*L579*M579)+(H579*O579*P579*Q579)+(H579*S579*T579*U579))/1000, (H579*K579*L579*M579)+(H579*O579*P579*Q579)+(H579*S579*T579*U579))</f>
        <v>84.548515379999998</v>
      </c>
      <c r="W579" s="52">
        <f t="shared" si="20"/>
        <v>84.548515379999998</v>
      </c>
      <c r="X579" s="52">
        <v>0</v>
      </c>
      <c r="Y579" s="52">
        <v>0</v>
      </c>
    </row>
    <row r="580" spans="1:25" x14ac:dyDescent="0.25">
      <c r="A580" s="52">
        <v>2009</v>
      </c>
      <c r="B580" s="52" t="s">
        <v>107</v>
      </c>
      <c r="C580" s="52" t="s">
        <v>116</v>
      </c>
      <c r="D580" s="52">
        <v>20291</v>
      </c>
      <c r="E580" s="52">
        <v>23212</v>
      </c>
      <c r="F580" s="52">
        <v>9</v>
      </c>
      <c r="G580" s="52" t="s">
        <v>93</v>
      </c>
      <c r="H580" s="52">
        <v>6112</v>
      </c>
      <c r="I580" s="52" t="s">
        <v>91</v>
      </c>
      <c r="J580" s="52" t="s">
        <v>71</v>
      </c>
      <c r="K580" s="52">
        <v>73.3</v>
      </c>
      <c r="L580" s="52">
        <v>4.02E-2</v>
      </c>
      <c r="M580" s="52">
        <v>1</v>
      </c>
      <c r="N580" s="52"/>
      <c r="O580" s="52">
        <v>0</v>
      </c>
      <c r="P580" s="52">
        <v>0</v>
      </c>
      <c r="Q580" s="52">
        <v>21</v>
      </c>
      <c r="R580" s="52"/>
      <c r="S580" s="52">
        <v>0</v>
      </c>
      <c r="T580" s="52">
        <v>0</v>
      </c>
      <c r="U580" s="52">
        <v>310</v>
      </c>
      <c r="V580" s="52">
        <f t="shared" si="21"/>
        <v>18.009985919999998</v>
      </c>
      <c r="W580" s="52">
        <f t="shared" si="20"/>
        <v>18.009985919999998</v>
      </c>
      <c r="X580" s="52">
        <v>0</v>
      </c>
      <c r="Y580" s="52">
        <v>0</v>
      </c>
    </row>
    <row r="581" spans="1:25" x14ac:dyDescent="0.25">
      <c r="A581" s="52">
        <v>2009</v>
      </c>
      <c r="B581" s="52" t="s">
        <v>107</v>
      </c>
      <c r="C581" s="52" t="s">
        <v>116</v>
      </c>
      <c r="D581" s="52">
        <v>20291</v>
      </c>
      <c r="E581" s="52">
        <v>23212</v>
      </c>
      <c r="F581" s="52">
        <v>9</v>
      </c>
      <c r="G581" s="52" t="s">
        <v>93</v>
      </c>
      <c r="H581" s="52">
        <v>231476</v>
      </c>
      <c r="I581" s="52" t="s">
        <v>91</v>
      </c>
      <c r="J581" s="52" t="s">
        <v>71</v>
      </c>
      <c r="K581" s="52">
        <v>73.3</v>
      </c>
      <c r="L581" s="52">
        <v>4.02E-2</v>
      </c>
      <c r="M581" s="52">
        <v>1</v>
      </c>
      <c r="N581" s="52"/>
      <c r="O581" s="52">
        <v>0</v>
      </c>
      <c r="P581" s="52">
        <v>0</v>
      </c>
      <c r="Q581" s="52">
        <v>21</v>
      </c>
      <c r="R581" s="52"/>
      <c r="S581" s="52">
        <v>0</v>
      </c>
      <c r="T581" s="52">
        <v>0</v>
      </c>
      <c r="U581" s="52">
        <v>310</v>
      </c>
      <c r="V581" s="52">
        <f t="shared" si="21"/>
        <v>682.08107015999997</v>
      </c>
      <c r="W581" s="52">
        <f t="shared" si="20"/>
        <v>682.08107015999997</v>
      </c>
      <c r="X581" s="52">
        <v>0</v>
      </c>
      <c r="Y581" s="52">
        <v>0</v>
      </c>
    </row>
    <row r="582" spans="1:25" x14ac:dyDescent="0.25">
      <c r="A582" s="52">
        <v>2009</v>
      </c>
      <c r="B582" s="52" t="s">
        <v>107</v>
      </c>
      <c r="C582" s="52" t="s">
        <v>116</v>
      </c>
      <c r="D582" s="52">
        <v>20291</v>
      </c>
      <c r="E582" s="52">
        <v>23212</v>
      </c>
      <c r="F582" s="52">
        <v>9</v>
      </c>
      <c r="G582" s="52" t="s">
        <v>93</v>
      </c>
      <c r="H582" s="52">
        <v>12182.13</v>
      </c>
      <c r="I582" s="52" t="s">
        <v>91</v>
      </c>
      <c r="J582" s="52" t="s">
        <v>71</v>
      </c>
      <c r="K582" s="52">
        <v>73.3</v>
      </c>
      <c r="L582" s="52">
        <v>4.02E-2</v>
      </c>
      <c r="M582" s="52">
        <v>1</v>
      </c>
      <c r="N582" s="52"/>
      <c r="O582" s="52">
        <v>0</v>
      </c>
      <c r="P582" s="52">
        <v>0</v>
      </c>
      <c r="Q582" s="52">
        <v>21</v>
      </c>
      <c r="R582" s="52"/>
      <c r="S582" s="52">
        <v>0</v>
      </c>
      <c r="T582" s="52">
        <v>0</v>
      </c>
      <c r="U582" s="52">
        <v>310</v>
      </c>
      <c r="V582" s="52">
        <f t="shared" si="21"/>
        <v>35.896595185799995</v>
      </c>
      <c r="W582" s="52">
        <f t="shared" si="20"/>
        <v>35.896595185799995</v>
      </c>
      <c r="X582" s="52">
        <v>0</v>
      </c>
      <c r="Y582" s="52">
        <v>0</v>
      </c>
    </row>
    <row r="583" spans="1:25" x14ac:dyDescent="0.25">
      <c r="A583" s="52">
        <v>2009</v>
      </c>
      <c r="B583" s="52" t="s">
        <v>107</v>
      </c>
      <c r="C583" s="52" t="s">
        <v>116</v>
      </c>
      <c r="D583" s="52">
        <v>20291</v>
      </c>
      <c r="E583" s="52">
        <v>23212</v>
      </c>
      <c r="F583" s="52">
        <v>9</v>
      </c>
      <c r="G583" s="52" t="s">
        <v>93</v>
      </c>
      <c r="H583" s="52">
        <v>21000</v>
      </c>
      <c r="I583" s="52" t="s">
        <v>91</v>
      </c>
      <c r="J583" s="52" t="s">
        <v>71</v>
      </c>
      <c r="K583" s="52">
        <v>73.3</v>
      </c>
      <c r="L583" s="52">
        <v>4.02E-2</v>
      </c>
      <c r="M583" s="52">
        <v>1</v>
      </c>
      <c r="N583" s="52"/>
      <c r="O583" s="52">
        <v>0</v>
      </c>
      <c r="P583" s="52">
        <v>0</v>
      </c>
      <c r="Q583" s="52">
        <v>21</v>
      </c>
      <c r="R583" s="52"/>
      <c r="S583" s="52">
        <v>0</v>
      </c>
      <c r="T583" s="52">
        <v>0</v>
      </c>
      <c r="U583" s="52">
        <v>310</v>
      </c>
      <c r="V583" s="52">
        <f t="shared" si="21"/>
        <v>61.879860000000001</v>
      </c>
      <c r="W583" s="52">
        <f t="shared" si="20"/>
        <v>61.879860000000001</v>
      </c>
      <c r="X583" s="52">
        <v>0</v>
      </c>
      <c r="Y583" s="52">
        <v>0</v>
      </c>
    </row>
    <row r="584" spans="1:25" x14ac:dyDescent="0.25">
      <c r="A584" s="52">
        <v>2009</v>
      </c>
      <c r="B584" s="52" t="s">
        <v>107</v>
      </c>
      <c r="C584" s="52" t="s">
        <v>116</v>
      </c>
      <c r="D584" s="52">
        <v>20291</v>
      </c>
      <c r="E584" s="52">
        <v>23212</v>
      </c>
      <c r="F584" s="52">
        <v>9</v>
      </c>
      <c r="G584" s="52" t="s">
        <v>93</v>
      </c>
      <c r="H584" s="52">
        <v>204788</v>
      </c>
      <c r="I584" s="52" t="s">
        <v>91</v>
      </c>
      <c r="J584" s="52" t="s">
        <v>71</v>
      </c>
      <c r="K584" s="52">
        <v>73.3</v>
      </c>
      <c r="L584" s="52">
        <v>4.02E-2</v>
      </c>
      <c r="M584" s="52">
        <v>1</v>
      </c>
      <c r="N584" s="52"/>
      <c r="O584" s="52">
        <v>0</v>
      </c>
      <c r="P584" s="52">
        <v>0</v>
      </c>
      <c r="Q584" s="52">
        <v>21</v>
      </c>
      <c r="R584" s="52"/>
      <c r="S584" s="52">
        <v>0</v>
      </c>
      <c r="T584" s="52">
        <v>0</v>
      </c>
      <c r="U584" s="52">
        <v>310</v>
      </c>
      <c r="V584" s="52">
        <f t="shared" si="21"/>
        <v>603.44060807999995</v>
      </c>
      <c r="W584" s="52">
        <f t="shared" si="20"/>
        <v>603.44060807999995</v>
      </c>
      <c r="X584" s="52">
        <v>0</v>
      </c>
      <c r="Y584" s="52">
        <v>0</v>
      </c>
    </row>
    <row r="585" spans="1:25" x14ac:dyDescent="0.25">
      <c r="A585" s="52">
        <v>2009</v>
      </c>
      <c r="B585" s="52" t="s">
        <v>107</v>
      </c>
      <c r="C585" s="52" t="s">
        <v>116</v>
      </c>
      <c r="D585" s="52">
        <v>20291</v>
      </c>
      <c r="E585" s="52">
        <v>23212</v>
      </c>
      <c r="F585" s="52">
        <v>9</v>
      </c>
      <c r="G585" s="52" t="s">
        <v>93</v>
      </c>
      <c r="H585" s="52">
        <v>56501</v>
      </c>
      <c r="I585" s="52" t="s">
        <v>91</v>
      </c>
      <c r="J585" s="52" t="s">
        <v>71</v>
      </c>
      <c r="K585" s="52">
        <v>73.3</v>
      </c>
      <c r="L585" s="52">
        <v>4.02E-2</v>
      </c>
      <c r="M585" s="52">
        <v>1</v>
      </c>
      <c r="N585" s="52"/>
      <c r="O585" s="52">
        <v>0</v>
      </c>
      <c r="P585" s="52">
        <v>0</v>
      </c>
      <c r="Q585" s="52">
        <v>21</v>
      </c>
      <c r="R585" s="52"/>
      <c r="S585" s="52">
        <v>0</v>
      </c>
      <c r="T585" s="52">
        <v>0</v>
      </c>
      <c r="U585" s="52">
        <v>310</v>
      </c>
      <c r="V585" s="52">
        <f t="shared" si="21"/>
        <v>166.48923665999999</v>
      </c>
      <c r="W585" s="52">
        <f t="shared" si="20"/>
        <v>166.48923665999999</v>
      </c>
      <c r="X585" s="52">
        <v>0</v>
      </c>
      <c r="Y585" s="52">
        <v>0</v>
      </c>
    </row>
    <row r="586" spans="1:25" x14ac:dyDescent="0.25">
      <c r="A586" s="52">
        <v>2009</v>
      </c>
      <c r="B586" s="52" t="s">
        <v>107</v>
      </c>
      <c r="C586" s="52" t="s">
        <v>116</v>
      </c>
      <c r="D586" s="52">
        <v>20291</v>
      </c>
      <c r="E586" s="52">
        <v>23212</v>
      </c>
      <c r="F586" s="52">
        <v>9</v>
      </c>
      <c r="G586" s="52" t="s">
        <v>93</v>
      </c>
      <c r="H586" s="52">
        <v>9529.0229999999992</v>
      </c>
      <c r="I586" s="52" t="s">
        <v>91</v>
      </c>
      <c r="J586" s="52" t="s">
        <v>71</v>
      </c>
      <c r="K586" s="52">
        <v>73.3</v>
      </c>
      <c r="L586" s="52">
        <v>4.02E-2</v>
      </c>
      <c r="M586" s="52">
        <v>1</v>
      </c>
      <c r="N586" s="52"/>
      <c r="O586" s="52">
        <v>0</v>
      </c>
      <c r="P586" s="52">
        <v>0</v>
      </c>
      <c r="Q586" s="52">
        <v>21</v>
      </c>
      <c r="R586" s="52"/>
      <c r="S586" s="52">
        <v>0</v>
      </c>
      <c r="T586" s="52">
        <v>0</v>
      </c>
      <c r="U586" s="52">
        <v>310</v>
      </c>
      <c r="V586" s="52">
        <f t="shared" si="21"/>
        <v>28.078790913179994</v>
      </c>
      <c r="W586" s="52">
        <f t="shared" si="20"/>
        <v>28.078790913179994</v>
      </c>
      <c r="X586" s="52">
        <v>0</v>
      </c>
      <c r="Y586" s="52">
        <v>0</v>
      </c>
    </row>
    <row r="587" spans="1:25" x14ac:dyDescent="0.25">
      <c r="A587" s="52">
        <v>2009</v>
      </c>
      <c r="B587" s="52" t="s">
        <v>107</v>
      </c>
      <c r="C587" s="52" t="s">
        <v>116</v>
      </c>
      <c r="D587" s="52">
        <v>20291</v>
      </c>
      <c r="E587" s="52">
        <v>23212</v>
      </c>
      <c r="F587" s="52">
        <v>9</v>
      </c>
      <c r="G587" s="52" t="s">
        <v>93</v>
      </c>
      <c r="H587" s="52">
        <v>27651</v>
      </c>
      <c r="I587" s="52" t="s">
        <v>91</v>
      </c>
      <c r="J587" s="52" t="s">
        <v>71</v>
      </c>
      <c r="K587" s="52">
        <v>73.3</v>
      </c>
      <c r="L587" s="52">
        <v>4.02E-2</v>
      </c>
      <c r="M587" s="52">
        <v>1</v>
      </c>
      <c r="N587" s="52"/>
      <c r="O587" s="52">
        <v>0</v>
      </c>
      <c r="P587" s="52">
        <v>0</v>
      </c>
      <c r="Q587" s="52">
        <v>21</v>
      </c>
      <c r="R587" s="52"/>
      <c r="S587" s="52">
        <v>0</v>
      </c>
      <c r="T587" s="52">
        <v>0</v>
      </c>
      <c r="U587" s="52">
        <v>310</v>
      </c>
      <c r="V587" s="52">
        <f t="shared" si="21"/>
        <v>81.478095659999994</v>
      </c>
      <c r="W587" s="52">
        <f t="shared" si="20"/>
        <v>81.478095659999994</v>
      </c>
      <c r="X587" s="52">
        <v>0</v>
      </c>
      <c r="Y587" s="52">
        <v>0</v>
      </c>
    </row>
    <row r="588" spans="1:25" x14ac:dyDescent="0.25">
      <c r="A588" s="52">
        <v>2009</v>
      </c>
      <c r="B588" s="52" t="s">
        <v>107</v>
      </c>
      <c r="C588" s="52" t="s">
        <v>116</v>
      </c>
      <c r="D588" s="52">
        <v>20291</v>
      </c>
      <c r="E588" s="52">
        <v>23212</v>
      </c>
      <c r="F588" s="52">
        <v>9</v>
      </c>
      <c r="G588" s="52" t="s">
        <v>93</v>
      </c>
      <c r="H588" s="52">
        <v>6648</v>
      </c>
      <c r="I588" s="52" t="s">
        <v>91</v>
      </c>
      <c r="J588" s="52" t="s">
        <v>71</v>
      </c>
      <c r="K588" s="52">
        <v>73.3</v>
      </c>
      <c r="L588" s="52">
        <v>4.02E-2</v>
      </c>
      <c r="M588" s="52">
        <v>1</v>
      </c>
      <c r="N588" s="52"/>
      <c r="O588" s="52">
        <v>0</v>
      </c>
      <c r="P588" s="52">
        <v>0</v>
      </c>
      <c r="Q588" s="52">
        <v>21</v>
      </c>
      <c r="R588" s="52"/>
      <c r="S588" s="52">
        <v>0</v>
      </c>
      <c r="T588" s="52">
        <v>0</v>
      </c>
      <c r="U588" s="52">
        <v>310</v>
      </c>
      <c r="V588" s="52">
        <f t="shared" si="21"/>
        <v>19.589395679999999</v>
      </c>
      <c r="W588" s="52">
        <f t="shared" si="20"/>
        <v>19.589395679999999</v>
      </c>
      <c r="X588" s="52">
        <v>0</v>
      </c>
      <c r="Y588" s="52">
        <v>0</v>
      </c>
    </row>
    <row r="589" spans="1:25" x14ac:dyDescent="0.25">
      <c r="A589" s="52">
        <v>2009</v>
      </c>
      <c r="B589" s="52" t="s">
        <v>107</v>
      </c>
      <c r="C589" s="52" t="s">
        <v>116</v>
      </c>
      <c r="D589" s="52">
        <v>20291</v>
      </c>
      <c r="E589" s="52">
        <v>23212</v>
      </c>
      <c r="F589" s="52">
        <v>9</v>
      </c>
      <c r="G589" s="52" t="s">
        <v>93</v>
      </c>
      <c r="H589" s="52">
        <v>38739</v>
      </c>
      <c r="I589" s="52" t="s">
        <v>91</v>
      </c>
      <c r="J589" s="52" t="s">
        <v>71</v>
      </c>
      <c r="K589" s="52">
        <v>73.3</v>
      </c>
      <c r="L589" s="52">
        <v>4.02E-2</v>
      </c>
      <c r="M589" s="52">
        <v>1</v>
      </c>
      <c r="N589" s="52"/>
      <c r="O589" s="52">
        <v>0</v>
      </c>
      <c r="P589" s="52">
        <v>0</v>
      </c>
      <c r="Q589" s="52">
        <v>21</v>
      </c>
      <c r="R589" s="52"/>
      <c r="S589" s="52">
        <v>0</v>
      </c>
      <c r="T589" s="52">
        <v>0</v>
      </c>
      <c r="U589" s="52">
        <v>310</v>
      </c>
      <c r="V589" s="52">
        <f t="shared" si="21"/>
        <v>114.15066173999998</v>
      </c>
      <c r="W589" s="52">
        <f t="shared" si="20"/>
        <v>114.15066173999998</v>
      </c>
      <c r="X589" s="52">
        <v>0</v>
      </c>
      <c r="Y589" s="52">
        <v>0</v>
      </c>
    </row>
    <row r="590" spans="1:25" x14ac:dyDescent="0.25">
      <c r="A590" s="52">
        <v>2009</v>
      </c>
      <c r="B590" s="52" t="s">
        <v>107</v>
      </c>
      <c r="C590" s="52" t="s">
        <v>116</v>
      </c>
      <c r="D590" s="52">
        <v>20291</v>
      </c>
      <c r="E590" s="52">
        <v>23212</v>
      </c>
      <c r="F590" s="52">
        <v>9</v>
      </c>
      <c r="G590" s="52" t="s">
        <v>93</v>
      </c>
      <c r="H590" s="52">
        <v>95062.48</v>
      </c>
      <c r="I590" s="52" t="s">
        <v>91</v>
      </c>
      <c r="J590" s="52" t="s">
        <v>71</v>
      </c>
      <c r="K590" s="52">
        <v>73.3</v>
      </c>
      <c r="L590" s="52">
        <v>4.02E-2</v>
      </c>
      <c r="M590" s="52">
        <v>1</v>
      </c>
      <c r="N590" s="52"/>
      <c r="O590" s="52">
        <v>0</v>
      </c>
      <c r="P590" s="52">
        <v>0</v>
      </c>
      <c r="Q590" s="52">
        <v>21</v>
      </c>
      <c r="R590" s="52"/>
      <c r="S590" s="52">
        <v>0</v>
      </c>
      <c r="T590" s="52">
        <v>0</v>
      </c>
      <c r="U590" s="52">
        <v>310</v>
      </c>
      <c r="V590" s="52">
        <f t="shared" si="21"/>
        <v>280.11680731679996</v>
      </c>
      <c r="W590" s="52">
        <f t="shared" si="20"/>
        <v>280.11680731679996</v>
      </c>
      <c r="X590" s="52">
        <v>0</v>
      </c>
      <c r="Y590" s="52">
        <v>0</v>
      </c>
    </row>
    <row r="591" spans="1:25" x14ac:dyDescent="0.25">
      <c r="A591" s="52">
        <v>2009</v>
      </c>
      <c r="B591" s="52" t="s">
        <v>107</v>
      </c>
      <c r="C591" s="52" t="s">
        <v>116</v>
      </c>
      <c r="D591" s="52">
        <v>20291</v>
      </c>
      <c r="E591" s="52">
        <v>23212</v>
      </c>
      <c r="F591" s="52">
        <v>9</v>
      </c>
      <c r="G591" s="52" t="s">
        <v>93</v>
      </c>
      <c r="H591" s="52">
        <v>74773.289999999994</v>
      </c>
      <c r="I591" s="52" t="s">
        <v>91</v>
      </c>
      <c r="J591" s="52" t="s">
        <v>71</v>
      </c>
      <c r="K591" s="52">
        <v>73.3</v>
      </c>
      <c r="L591" s="52">
        <v>4.02E-2</v>
      </c>
      <c r="M591" s="52">
        <v>1</v>
      </c>
      <c r="N591" s="52"/>
      <c r="O591" s="52">
        <v>0</v>
      </c>
      <c r="P591" s="52">
        <v>0</v>
      </c>
      <c r="Q591" s="52">
        <v>21</v>
      </c>
      <c r="R591" s="52"/>
      <c r="S591" s="52">
        <v>0</v>
      </c>
      <c r="T591" s="52">
        <v>0</v>
      </c>
      <c r="U591" s="52">
        <v>310</v>
      </c>
      <c r="V591" s="52">
        <f t="shared" si="21"/>
        <v>220.33146271139998</v>
      </c>
      <c r="W591" s="52">
        <f t="shared" si="20"/>
        <v>220.33146271139998</v>
      </c>
      <c r="X591" s="52">
        <v>0</v>
      </c>
      <c r="Y591" s="52">
        <v>0</v>
      </c>
    </row>
    <row r="592" spans="1:25" x14ac:dyDescent="0.25">
      <c r="A592" s="52">
        <v>2009</v>
      </c>
      <c r="B592" s="52" t="s">
        <v>107</v>
      </c>
      <c r="C592" s="52" t="s">
        <v>116</v>
      </c>
      <c r="D592" s="52">
        <v>20291</v>
      </c>
      <c r="E592" s="52">
        <v>23212</v>
      </c>
      <c r="F592" s="52">
        <v>9</v>
      </c>
      <c r="G592" s="52" t="s">
        <v>93</v>
      </c>
      <c r="H592" s="52">
        <v>33108</v>
      </c>
      <c r="I592" s="52" t="s">
        <v>91</v>
      </c>
      <c r="J592" s="52" t="s">
        <v>71</v>
      </c>
      <c r="K592" s="52">
        <v>73.3</v>
      </c>
      <c r="L592" s="52">
        <v>4.02E-2</v>
      </c>
      <c r="M592" s="52">
        <v>1</v>
      </c>
      <c r="N592" s="52"/>
      <c r="O592" s="52">
        <v>0</v>
      </c>
      <c r="P592" s="52">
        <v>0</v>
      </c>
      <c r="Q592" s="52">
        <v>21</v>
      </c>
      <c r="R592" s="52"/>
      <c r="S592" s="52">
        <v>0</v>
      </c>
      <c r="T592" s="52">
        <v>0</v>
      </c>
      <c r="U592" s="52">
        <v>310</v>
      </c>
      <c r="V592" s="52">
        <f t="shared" si="21"/>
        <v>97.558019279999996</v>
      </c>
      <c r="W592" s="52">
        <f t="shared" si="20"/>
        <v>97.558019279999996</v>
      </c>
      <c r="X592" s="52">
        <v>0</v>
      </c>
      <c r="Y592" s="52">
        <v>0</v>
      </c>
    </row>
    <row r="593" spans="1:25" x14ac:dyDescent="0.25">
      <c r="A593" s="52">
        <v>2009</v>
      </c>
      <c r="B593" s="52" t="s">
        <v>107</v>
      </c>
      <c r="C593" s="52" t="s">
        <v>116</v>
      </c>
      <c r="D593" s="52">
        <v>20291</v>
      </c>
      <c r="E593" s="52">
        <v>23212</v>
      </c>
      <c r="F593" s="52">
        <v>9</v>
      </c>
      <c r="G593" s="52" t="s">
        <v>93</v>
      </c>
      <c r="H593" s="52">
        <v>156603</v>
      </c>
      <c r="I593" s="52" t="s">
        <v>91</v>
      </c>
      <c r="J593" s="52" t="s">
        <v>71</v>
      </c>
      <c r="K593" s="52">
        <v>73.3</v>
      </c>
      <c r="L593" s="52">
        <v>4.02E-2</v>
      </c>
      <c r="M593" s="52">
        <v>1</v>
      </c>
      <c r="N593" s="52"/>
      <c r="O593" s="52">
        <v>0</v>
      </c>
      <c r="P593" s="52">
        <v>0</v>
      </c>
      <c r="Q593" s="52">
        <v>21</v>
      </c>
      <c r="R593" s="52"/>
      <c r="S593" s="52">
        <v>0</v>
      </c>
      <c r="T593" s="52">
        <v>0</v>
      </c>
      <c r="U593" s="52">
        <v>310</v>
      </c>
      <c r="V593" s="52">
        <f t="shared" si="21"/>
        <v>461.45579598</v>
      </c>
      <c r="W593" s="52">
        <f t="shared" si="20"/>
        <v>461.45579598</v>
      </c>
      <c r="X593" s="52">
        <v>0</v>
      </c>
      <c r="Y593" s="52">
        <v>0</v>
      </c>
    </row>
    <row r="594" spans="1:25" x14ac:dyDescent="0.25">
      <c r="A594" s="52">
        <v>2009</v>
      </c>
      <c r="B594" s="52" t="s">
        <v>107</v>
      </c>
      <c r="C594" s="52" t="s">
        <v>116</v>
      </c>
      <c r="D594" s="52">
        <v>20291</v>
      </c>
      <c r="E594" s="52">
        <v>23212</v>
      </c>
      <c r="F594" s="52">
        <v>9</v>
      </c>
      <c r="G594" s="52" t="s">
        <v>93</v>
      </c>
      <c r="H594" s="52">
        <v>89513</v>
      </c>
      <c r="I594" s="52" t="s">
        <v>91</v>
      </c>
      <c r="J594" s="52" t="s">
        <v>71</v>
      </c>
      <c r="K594" s="52">
        <v>73.3</v>
      </c>
      <c r="L594" s="52">
        <v>4.02E-2</v>
      </c>
      <c r="M594" s="52">
        <v>1</v>
      </c>
      <c r="N594" s="52"/>
      <c r="O594" s="52">
        <v>0</v>
      </c>
      <c r="P594" s="52">
        <v>0</v>
      </c>
      <c r="Q594" s="52">
        <v>21</v>
      </c>
      <c r="R594" s="52"/>
      <c r="S594" s="52">
        <v>0</v>
      </c>
      <c r="T594" s="52">
        <v>0</v>
      </c>
      <c r="U594" s="52">
        <v>310</v>
      </c>
      <c r="V594" s="52">
        <f t="shared" si="21"/>
        <v>263.76437657999998</v>
      </c>
      <c r="W594" s="52">
        <f t="shared" si="20"/>
        <v>263.76437657999998</v>
      </c>
      <c r="X594" s="52">
        <v>0</v>
      </c>
      <c r="Y594" s="52">
        <v>0</v>
      </c>
    </row>
    <row r="595" spans="1:25" x14ac:dyDescent="0.25">
      <c r="A595" s="52">
        <v>2009</v>
      </c>
      <c r="B595" s="52" t="s">
        <v>107</v>
      </c>
      <c r="C595" s="52" t="s">
        <v>116</v>
      </c>
      <c r="D595" s="52">
        <v>20291</v>
      </c>
      <c r="E595" s="52">
        <v>23212</v>
      </c>
      <c r="F595" s="52">
        <v>9</v>
      </c>
      <c r="G595" s="52" t="s">
        <v>93</v>
      </c>
      <c r="H595" s="52">
        <v>101206</v>
      </c>
      <c r="I595" s="52" t="s">
        <v>91</v>
      </c>
      <c r="J595" s="52" t="s">
        <v>71</v>
      </c>
      <c r="K595" s="52">
        <v>73.3</v>
      </c>
      <c r="L595" s="52">
        <v>4.02E-2</v>
      </c>
      <c r="M595" s="52">
        <v>1</v>
      </c>
      <c r="N595" s="52"/>
      <c r="O595" s="52">
        <v>0</v>
      </c>
      <c r="P595" s="52">
        <v>0</v>
      </c>
      <c r="Q595" s="52">
        <v>21</v>
      </c>
      <c r="R595" s="52"/>
      <c r="S595" s="52">
        <v>0</v>
      </c>
      <c r="T595" s="52">
        <v>0</v>
      </c>
      <c r="U595" s="52">
        <v>310</v>
      </c>
      <c r="V595" s="52">
        <f t="shared" si="21"/>
        <v>298.21967196000003</v>
      </c>
      <c r="W595" s="52">
        <f t="shared" si="20"/>
        <v>298.21967196000003</v>
      </c>
      <c r="X595" s="52">
        <v>0</v>
      </c>
      <c r="Y595" s="52">
        <v>0</v>
      </c>
    </row>
    <row r="596" spans="1:25" x14ac:dyDescent="0.25">
      <c r="A596" s="52">
        <v>2009</v>
      </c>
      <c r="B596" s="52" t="s">
        <v>107</v>
      </c>
      <c r="C596" s="52" t="s">
        <v>116</v>
      </c>
      <c r="D596" s="52">
        <v>20291</v>
      </c>
      <c r="E596" s="52">
        <v>23212</v>
      </c>
      <c r="F596" s="52">
        <v>9</v>
      </c>
      <c r="G596" s="52" t="s">
        <v>93</v>
      </c>
      <c r="H596" s="52">
        <v>92238</v>
      </c>
      <c r="I596" s="52" t="s">
        <v>91</v>
      </c>
      <c r="J596" s="52" t="s">
        <v>71</v>
      </c>
      <c r="K596" s="52">
        <v>73.3</v>
      </c>
      <c r="L596" s="52">
        <v>4.02E-2</v>
      </c>
      <c r="M596" s="52">
        <v>1</v>
      </c>
      <c r="N596" s="52"/>
      <c r="O596" s="52">
        <v>0</v>
      </c>
      <c r="P596" s="52">
        <v>0</v>
      </c>
      <c r="Q596" s="52">
        <v>21</v>
      </c>
      <c r="R596" s="52"/>
      <c r="S596" s="52">
        <v>0</v>
      </c>
      <c r="T596" s="52">
        <v>0</v>
      </c>
      <c r="U596" s="52">
        <v>310</v>
      </c>
      <c r="V596" s="52">
        <f t="shared" si="21"/>
        <v>271.79402507999998</v>
      </c>
      <c r="W596" s="52">
        <f t="shared" si="20"/>
        <v>271.79402507999998</v>
      </c>
      <c r="X596" s="52">
        <v>0</v>
      </c>
      <c r="Y596" s="52">
        <v>0</v>
      </c>
    </row>
    <row r="597" spans="1:25" x14ac:dyDescent="0.25">
      <c r="A597" s="52">
        <v>2009</v>
      </c>
      <c r="B597" s="52" t="s">
        <v>107</v>
      </c>
      <c r="C597" s="52" t="s">
        <v>116</v>
      </c>
      <c r="D597" s="52">
        <v>20291</v>
      </c>
      <c r="E597" s="52">
        <v>23212</v>
      </c>
      <c r="F597" s="52">
        <v>9</v>
      </c>
      <c r="G597" s="52" t="s">
        <v>93</v>
      </c>
      <c r="H597" s="52">
        <v>19742</v>
      </c>
      <c r="I597" s="52" t="s">
        <v>91</v>
      </c>
      <c r="J597" s="52" t="s">
        <v>71</v>
      </c>
      <c r="K597" s="52">
        <v>73.3</v>
      </c>
      <c r="L597" s="52">
        <v>4.02E-2</v>
      </c>
      <c r="M597" s="52">
        <v>1</v>
      </c>
      <c r="N597" s="52"/>
      <c r="O597" s="52">
        <v>0</v>
      </c>
      <c r="P597" s="52">
        <v>0</v>
      </c>
      <c r="Q597" s="52">
        <v>21</v>
      </c>
      <c r="R597" s="52"/>
      <c r="S597" s="52">
        <v>0</v>
      </c>
      <c r="T597" s="52">
        <v>0</v>
      </c>
      <c r="U597" s="52">
        <v>310</v>
      </c>
      <c r="V597" s="52">
        <f t="shared" si="21"/>
        <v>58.172961719999989</v>
      </c>
      <c r="W597" s="52">
        <f t="shared" si="20"/>
        <v>58.172961719999989</v>
      </c>
      <c r="X597" s="52">
        <v>0</v>
      </c>
      <c r="Y597" s="52">
        <v>0</v>
      </c>
    </row>
    <row r="598" spans="1:25" x14ac:dyDescent="0.25">
      <c r="A598" s="52">
        <v>2009</v>
      </c>
      <c r="B598" s="52" t="s">
        <v>107</v>
      </c>
      <c r="C598" s="52" t="s">
        <v>116</v>
      </c>
      <c r="D598" s="52">
        <v>20291</v>
      </c>
      <c r="E598" s="52">
        <v>23212</v>
      </c>
      <c r="F598" s="52">
        <v>9</v>
      </c>
      <c r="G598" s="52" t="s">
        <v>93</v>
      </c>
      <c r="H598" s="52">
        <v>287379</v>
      </c>
      <c r="I598" s="52" t="s">
        <v>91</v>
      </c>
      <c r="J598" s="52" t="s">
        <v>71</v>
      </c>
      <c r="K598" s="52">
        <v>73.3</v>
      </c>
      <c r="L598" s="52">
        <v>4.02E-2</v>
      </c>
      <c r="M598" s="52">
        <v>1</v>
      </c>
      <c r="N598" s="52"/>
      <c r="O598" s="52">
        <v>0</v>
      </c>
      <c r="P598" s="52">
        <v>0</v>
      </c>
      <c r="Q598" s="52">
        <v>21</v>
      </c>
      <c r="R598" s="52"/>
      <c r="S598" s="52">
        <v>0</v>
      </c>
      <c r="T598" s="52">
        <v>0</v>
      </c>
      <c r="U598" s="52">
        <v>310</v>
      </c>
      <c r="V598" s="52">
        <f t="shared" si="21"/>
        <v>846.80820413999993</v>
      </c>
      <c r="W598" s="52">
        <f t="shared" si="20"/>
        <v>846.80820413999993</v>
      </c>
      <c r="X598" s="52">
        <v>0</v>
      </c>
      <c r="Y598" s="52">
        <v>0</v>
      </c>
    </row>
    <row r="599" spans="1:25" x14ac:dyDescent="0.25">
      <c r="A599" s="52">
        <v>2009</v>
      </c>
      <c r="B599" s="52" t="s">
        <v>107</v>
      </c>
      <c r="C599" s="52" t="s">
        <v>116</v>
      </c>
      <c r="D599" s="52">
        <v>20291</v>
      </c>
      <c r="E599" s="52">
        <v>23212</v>
      </c>
      <c r="F599" s="52">
        <v>9</v>
      </c>
      <c r="G599" s="52" t="s">
        <v>93</v>
      </c>
      <c r="H599" s="52">
        <v>111570</v>
      </c>
      <c r="I599" s="52" t="s">
        <v>91</v>
      </c>
      <c r="J599" s="52" t="s">
        <v>71</v>
      </c>
      <c r="K599" s="52">
        <v>73.3</v>
      </c>
      <c r="L599" s="52">
        <v>4.02E-2</v>
      </c>
      <c r="M599" s="52">
        <v>1</v>
      </c>
      <c r="N599" s="52"/>
      <c r="O599" s="52">
        <v>0</v>
      </c>
      <c r="P599" s="52">
        <v>0</v>
      </c>
      <c r="Q599" s="52">
        <v>21</v>
      </c>
      <c r="R599" s="52"/>
      <c r="S599" s="52">
        <v>0</v>
      </c>
      <c r="T599" s="52">
        <v>0</v>
      </c>
      <c r="U599" s="52">
        <v>310</v>
      </c>
      <c r="V599" s="52">
        <f t="shared" si="21"/>
        <v>328.75885619999997</v>
      </c>
      <c r="W599" s="52">
        <f t="shared" si="20"/>
        <v>328.75885619999997</v>
      </c>
      <c r="X599" s="52">
        <v>0</v>
      </c>
      <c r="Y599" s="52">
        <v>0</v>
      </c>
    </row>
    <row r="600" spans="1:25" x14ac:dyDescent="0.25">
      <c r="A600" s="52">
        <v>2009</v>
      </c>
      <c r="B600" s="52" t="s">
        <v>107</v>
      </c>
      <c r="C600" s="52" t="s">
        <v>116</v>
      </c>
      <c r="D600" s="52">
        <v>20291</v>
      </c>
      <c r="E600" s="52">
        <v>23212</v>
      </c>
      <c r="F600" s="52">
        <v>9</v>
      </c>
      <c r="G600" s="52" t="s">
        <v>93</v>
      </c>
      <c r="H600" s="52">
        <v>228721.2</v>
      </c>
      <c r="I600" s="52" t="s">
        <v>91</v>
      </c>
      <c r="J600" s="52" t="s">
        <v>71</v>
      </c>
      <c r="K600" s="52">
        <v>73.3</v>
      </c>
      <c r="L600" s="52">
        <v>4.02E-2</v>
      </c>
      <c r="M600" s="52">
        <v>1</v>
      </c>
      <c r="N600" s="52"/>
      <c r="O600" s="52">
        <v>0</v>
      </c>
      <c r="P600" s="52">
        <v>0</v>
      </c>
      <c r="Q600" s="52">
        <v>21</v>
      </c>
      <c r="R600" s="52"/>
      <c r="S600" s="52">
        <v>0</v>
      </c>
      <c r="T600" s="52">
        <v>0</v>
      </c>
      <c r="U600" s="52">
        <v>310</v>
      </c>
      <c r="V600" s="52">
        <f t="shared" si="21"/>
        <v>673.96361119200003</v>
      </c>
      <c r="W600" s="52">
        <f t="shared" si="20"/>
        <v>673.96361119200003</v>
      </c>
      <c r="X600" s="52">
        <v>0</v>
      </c>
      <c r="Y600" s="52">
        <v>0</v>
      </c>
    </row>
    <row r="601" spans="1:25" x14ac:dyDescent="0.25">
      <c r="A601" s="52">
        <v>2009</v>
      </c>
      <c r="B601" s="52" t="s">
        <v>107</v>
      </c>
      <c r="C601" s="52" t="s">
        <v>116</v>
      </c>
      <c r="D601" s="52">
        <v>20291</v>
      </c>
      <c r="E601" s="52">
        <v>23212</v>
      </c>
      <c r="F601" s="52">
        <v>9</v>
      </c>
      <c r="G601" s="52" t="s">
        <v>93</v>
      </c>
      <c r="H601" s="52">
        <v>450498.8</v>
      </c>
      <c r="I601" s="52" t="s">
        <v>91</v>
      </c>
      <c r="J601" s="52" t="s">
        <v>71</v>
      </c>
      <c r="K601" s="52">
        <v>73.3</v>
      </c>
      <c r="L601" s="52">
        <v>4.02E-2</v>
      </c>
      <c r="M601" s="52">
        <v>1</v>
      </c>
      <c r="N601" s="52"/>
      <c r="O601" s="52">
        <v>0</v>
      </c>
      <c r="P601" s="52">
        <v>0</v>
      </c>
      <c r="Q601" s="52">
        <v>21</v>
      </c>
      <c r="R601" s="52"/>
      <c r="S601" s="52">
        <v>0</v>
      </c>
      <c r="T601" s="52">
        <v>0</v>
      </c>
      <c r="U601" s="52">
        <v>310</v>
      </c>
      <c r="V601" s="52">
        <f t="shared" si="21"/>
        <v>1327.4667940080001</v>
      </c>
      <c r="W601" s="52">
        <f t="shared" si="20"/>
        <v>1327.4667940080001</v>
      </c>
      <c r="X601" s="52">
        <v>0</v>
      </c>
      <c r="Y601" s="52">
        <v>0</v>
      </c>
    </row>
    <row r="602" spans="1:25" x14ac:dyDescent="0.25">
      <c r="A602" s="52">
        <v>2009</v>
      </c>
      <c r="B602" s="52" t="s">
        <v>107</v>
      </c>
      <c r="C602" s="52" t="s">
        <v>116</v>
      </c>
      <c r="D602" s="52">
        <v>20291</v>
      </c>
      <c r="E602" s="52">
        <v>23212</v>
      </c>
      <c r="F602" s="52">
        <v>9</v>
      </c>
      <c r="G602" s="52" t="s">
        <v>93</v>
      </c>
      <c r="H602" s="52">
        <v>17</v>
      </c>
      <c r="I602" s="52" t="s">
        <v>91</v>
      </c>
      <c r="J602" s="52" t="s">
        <v>71</v>
      </c>
      <c r="K602" s="52">
        <v>73.3</v>
      </c>
      <c r="L602" s="52">
        <v>4.02E-2</v>
      </c>
      <c r="M602" s="52">
        <v>1</v>
      </c>
      <c r="N602" s="52"/>
      <c r="O602" s="52">
        <v>0</v>
      </c>
      <c r="P602" s="52">
        <v>0</v>
      </c>
      <c r="Q602" s="52">
        <v>21</v>
      </c>
      <c r="R602" s="52"/>
      <c r="S602" s="52">
        <v>0</v>
      </c>
      <c r="T602" s="52">
        <v>0</v>
      </c>
      <c r="U602" s="52">
        <v>310</v>
      </c>
      <c r="V602" s="52">
        <f t="shared" si="21"/>
        <v>5.0093219999999994E-2</v>
      </c>
      <c r="W602" s="52">
        <f t="shared" si="20"/>
        <v>5.0093219999999994E-2</v>
      </c>
      <c r="X602" s="52">
        <v>0</v>
      </c>
      <c r="Y602" s="52">
        <v>0</v>
      </c>
    </row>
    <row r="603" spans="1:25" x14ac:dyDescent="0.25">
      <c r="A603" s="52">
        <v>2009</v>
      </c>
      <c r="B603" s="52" t="s">
        <v>107</v>
      </c>
      <c r="C603" s="52" t="s">
        <v>116</v>
      </c>
      <c r="D603" s="52">
        <v>20291</v>
      </c>
      <c r="E603" s="52">
        <v>23212</v>
      </c>
      <c r="F603" s="52">
        <v>9</v>
      </c>
      <c r="G603" s="52" t="s">
        <v>93</v>
      </c>
      <c r="H603" s="52">
        <v>60171.97</v>
      </c>
      <c r="I603" s="52" t="s">
        <v>91</v>
      </c>
      <c r="J603" s="52" t="s">
        <v>71</v>
      </c>
      <c r="K603" s="52">
        <v>73.3</v>
      </c>
      <c r="L603" s="52">
        <v>4.02E-2</v>
      </c>
      <c r="M603" s="52">
        <v>1</v>
      </c>
      <c r="N603" s="52"/>
      <c r="O603" s="52">
        <v>0</v>
      </c>
      <c r="P603" s="52">
        <v>0</v>
      </c>
      <c r="Q603" s="52">
        <v>21</v>
      </c>
      <c r="R603" s="52"/>
      <c r="S603" s="52">
        <v>0</v>
      </c>
      <c r="T603" s="52">
        <v>0</v>
      </c>
      <c r="U603" s="52">
        <v>310</v>
      </c>
      <c r="V603" s="52">
        <f t="shared" si="21"/>
        <v>177.30633712019997</v>
      </c>
      <c r="W603" s="52">
        <f t="shared" si="20"/>
        <v>177.30633712019997</v>
      </c>
      <c r="X603" s="52">
        <v>0</v>
      </c>
      <c r="Y603" s="52">
        <v>0</v>
      </c>
    </row>
    <row r="604" spans="1:25" x14ac:dyDescent="0.25">
      <c r="A604" s="52">
        <v>2009</v>
      </c>
      <c r="B604" s="52" t="s">
        <v>107</v>
      </c>
      <c r="C604" s="52" t="s">
        <v>116</v>
      </c>
      <c r="D604" s="52">
        <v>20291</v>
      </c>
      <c r="E604" s="52">
        <v>23212</v>
      </c>
      <c r="F604" s="52">
        <v>9</v>
      </c>
      <c r="G604" s="52" t="s">
        <v>93</v>
      </c>
      <c r="H604" s="52">
        <v>192119.4</v>
      </c>
      <c r="I604" s="52" t="s">
        <v>91</v>
      </c>
      <c r="J604" s="52" t="s">
        <v>71</v>
      </c>
      <c r="K604" s="52">
        <v>73.3</v>
      </c>
      <c r="L604" s="52">
        <v>4.02E-2</v>
      </c>
      <c r="M604" s="52">
        <v>1</v>
      </c>
      <c r="N604" s="52"/>
      <c r="O604" s="52">
        <v>0</v>
      </c>
      <c r="P604" s="52">
        <v>0</v>
      </c>
      <c r="Q604" s="52">
        <v>21</v>
      </c>
      <c r="R604" s="52"/>
      <c r="S604" s="52">
        <v>0</v>
      </c>
      <c r="T604" s="52">
        <v>0</v>
      </c>
      <c r="U604" s="52">
        <v>310</v>
      </c>
      <c r="V604" s="52">
        <f t="shared" si="21"/>
        <v>566.11055120399999</v>
      </c>
      <c r="W604" s="52">
        <f t="shared" si="20"/>
        <v>566.11055120399999</v>
      </c>
      <c r="X604" s="52">
        <v>0</v>
      </c>
      <c r="Y604" s="52">
        <v>0</v>
      </c>
    </row>
    <row r="605" spans="1:25" x14ac:dyDescent="0.25">
      <c r="A605" s="52">
        <v>2009</v>
      </c>
      <c r="B605" s="52" t="s">
        <v>107</v>
      </c>
      <c r="C605" s="52" t="s">
        <v>116</v>
      </c>
      <c r="D605" s="52">
        <v>20291</v>
      </c>
      <c r="E605" s="52">
        <v>23212</v>
      </c>
      <c r="F605" s="52">
        <v>9</v>
      </c>
      <c r="G605" s="52" t="s">
        <v>93</v>
      </c>
      <c r="H605" s="52">
        <v>39111</v>
      </c>
      <c r="I605" s="52" t="s">
        <v>91</v>
      </c>
      <c r="J605" s="52" t="s">
        <v>71</v>
      </c>
      <c r="K605" s="52">
        <v>73.3</v>
      </c>
      <c r="L605" s="52">
        <v>4.02E-2</v>
      </c>
      <c r="M605" s="52">
        <v>1</v>
      </c>
      <c r="N605" s="52"/>
      <c r="O605" s="52">
        <v>0</v>
      </c>
      <c r="P605" s="52">
        <v>0</v>
      </c>
      <c r="Q605" s="52">
        <v>21</v>
      </c>
      <c r="R605" s="52"/>
      <c r="S605" s="52">
        <v>0</v>
      </c>
      <c r="T605" s="52">
        <v>0</v>
      </c>
      <c r="U605" s="52">
        <v>310</v>
      </c>
      <c r="V605" s="52">
        <f t="shared" si="21"/>
        <v>115.24681926</v>
      </c>
      <c r="W605" s="52">
        <f t="shared" si="20"/>
        <v>115.24681926</v>
      </c>
      <c r="X605" s="52">
        <v>0</v>
      </c>
      <c r="Y605" s="52">
        <v>0</v>
      </c>
    </row>
    <row r="606" spans="1:25" x14ac:dyDescent="0.25">
      <c r="A606" s="52">
        <v>2009</v>
      </c>
      <c r="B606" s="52" t="s">
        <v>107</v>
      </c>
      <c r="C606" s="52" t="s">
        <v>116</v>
      </c>
      <c r="D606" s="52">
        <v>20291</v>
      </c>
      <c r="E606" s="52">
        <v>23212</v>
      </c>
      <c r="F606" s="52">
        <v>9</v>
      </c>
      <c r="G606" s="52" t="s">
        <v>93</v>
      </c>
      <c r="H606" s="52">
        <v>39548</v>
      </c>
      <c r="I606" s="52" t="s">
        <v>91</v>
      </c>
      <c r="J606" s="52" t="s">
        <v>71</v>
      </c>
      <c r="K606" s="52">
        <v>73.3</v>
      </c>
      <c r="L606" s="52">
        <v>4.02E-2</v>
      </c>
      <c r="M606" s="52">
        <v>1</v>
      </c>
      <c r="N606" s="52"/>
      <c r="O606" s="52">
        <v>0</v>
      </c>
      <c r="P606" s="52">
        <v>0</v>
      </c>
      <c r="Q606" s="52">
        <v>21</v>
      </c>
      <c r="R606" s="52"/>
      <c r="S606" s="52">
        <v>0</v>
      </c>
      <c r="T606" s="52">
        <v>0</v>
      </c>
      <c r="U606" s="52">
        <v>310</v>
      </c>
      <c r="V606" s="52">
        <f t="shared" si="21"/>
        <v>116.53450967999999</v>
      </c>
      <c r="W606" s="52">
        <f t="shared" si="20"/>
        <v>116.53450967999999</v>
      </c>
      <c r="X606" s="52">
        <v>0</v>
      </c>
      <c r="Y606" s="52">
        <v>0</v>
      </c>
    </row>
    <row r="607" spans="1:25" x14ac:dyDescent="0.25">
      <c r="A607" s="52">
        <v>2009</v>
      </c>
      <c r="B607" s="52" t="s">
        <v>107</v>
      </c>
      <c r="C607" s="52" t="s">
        <v>116</v>
      </c>
      <c r="D607" s="52">
        <v>20291</v>
      </c>
      <c r="E607" s="52">
        <v>23212</v>
      </c>
      <c r="F607" s="52">
        <v>9</v>
      </c>
      <c r="G607" s="52" t="s">
        <v>93</v>
      </c>
      <c r="H607" s="52">
        <v>9136</v>
      </c>
      <c r="I607" s="52" t="s">
        <v>91</v>
      </c>
      <c r="J607" s="52" t="s">
        <v>71</v>
      </c>
      <c r="K607" s="52">
        <v>73.3</v>
      </c>
      <c r="L607" s="52">
        <v>4.02E-2</v>
      </c>
      <c r="M607" s="52">
        <v>1</v>
      </c>
      <c r="N607" s="52"/>
      <c r="O607" s="52">
        <v>0</v>
      </c>
      <c r="P607" s="52">
        <v>0</v>
      </c>
      <c r="Q607" s="52">
        <v>21</v>
      </c>
      <c r="R607" s="52"/>
      <c r="S607" s="52">
        <v>0</v>
      </c>
      <c r="T607" s="52">
        <v>0</v>
      </c>
      <c r="U607" s="52">
        <v>310</v>
      </c>
      <c r="V607" s="52">
        <f t="shared" si="21"/>
        <v>26.920685759999998</v>
      </c>
      <c r="W607" s="52">
        <f t="shared" si="20"/>
        <v>26.920685759999998</v>
      </c>
      <c r="X607" s="52">
        <v>0</v>
      </c>
      <c r="Y607" s="52">
        <v>0</v>
      </c>
    </row>
    <row r="608" spans="1:25" x14ac:dyDescent="0.25">
      <c r="A608" s="52">
        <v>2009</v>
      </c>
      <c r="B608" s="52" t="s">
        <v>107</v>
      </c>
      <c r="C608" s="52" t="s">
        <v>116</v>
      </c>
      <c r="D608" s="52">
        <v>20291</v>
      </c>
      <c r="E608" s="52">
        <v>23212</v>
      </c>
      <c r="F608" s="52">
        <v>9</v>
      </c>
      <c r="G608" s="52" t="s">
        <v>93</v>
      </c>
      <c r="H608" s="52">
        <v>20925</v>
      </c>
      <c r="I608" s="52" t="s">
        <v>91</v>
      </c>
      <c r="J608" s="52" t="s">
        <v>71</v>
      </c>
      <c r="K608" s="52">
        <v>73.3</v>
      </c>
      <c r="L608" s="52">
        <v>4.02E-2</v>
      </c>
      <c r="M608" s="52">
        <v>1</v>
      </c>
      <c r="N608" s="52"/>
      <c r="O608" s="52">
        <v>0</v>
      </c>
      <c r="P608" s="52">
        <v>0</v>
      </c>
      <c r="Q608" s="52">
        <v>21</v>
      </c>
      <c r="R608" s="52"/>
      <c r="S608" s="52">
        <v>0</v>
      </c>
      <c r="T608" s="52">
        <v>0</v>
      </c>
      <c r="U608" s="52">
        <v>310</v>
      </c>
      <c r="V608" s="52">
        <f t="shared" si="21"/>
        <v>61.658860500000003</v>
      </c>
      <c r="W608" s="52">
        <f t="shared" si="20"/>
        <v>61.658860500000003</v>
      </c>
      <c r="X608" s="52">
        <v>0</v>
      </c>
      <c r="Y608" s="52">
        <v>0</v>
      </c>
    </row>
    <row r="609" spans="1:25" x14ac:dyDescent="0.25">
      <c r="A609" s="52">
        <v>2009</v>
      </c>
      <c r="B609" s="52" t="s">
        <v>107</v>
      </c>
      <c r="C609" s="52" t="s">
        <v>116</v>
      </c>
      <c r="D609" s="52">
        <v>20291</v>
      </c>
      <c r="E609" s="52">
        <v>23212</v>
      </c>
      <c r="F609" s="52">
        <v>9</v>
      </c>
      <c r="G609" s="52" t="s">
        <v>93</v>
      </c>
      <c r="H609" s="52">
        <v>90438</v>
      </c>
      <c r="I609" s="52" t="s">
        <v>91</v>
      </c>
      <c r="J609" s="52" t="s">
        <v>71</v>
      </c>
      <c r="K609" s="52">
        <v>73.3</v>
      </c>
      <c r="L609" s="52">
        <v>4.02E-2</v>
      </c>
      <c r="M609" s="52">
        <v>1</v>
      </c>
      <c r="N609" s="52"/>
      <c r="O609" s="52">
        <v>0</v>
      </c>
      <c r="P609" s="52">
        <v>0</v>
      </c>
      <c r="Q609" s="52">
        <v>21</v>
      </c>
      <c r="R609" s="52"/>
      <c r="S609" s="52">
        <v>0</v>
      </c>
      <c r="T609" s="52">
        <v>0</v>
      </c>
      <c r="U609" s="52">
        <v>310</v>
      </c>
      <c r="V609" s="52">
        <f t="shared" si="21"/>
        <v>266.49003707999998</v>
      </c>
      <c r="W609" s="52">
        <f t="shared" si="20"/>
        <v>266.49003707999998</v>
      </c>
      <c r="X609" s="52">
        <v>0</v>
      </c>
      <c r="Y609" s="52">
        <v>0</v>
      </c>
    </row>
    <row r="610" spans="1:25" x14ac:dyDescent="0.25">
      <c r="A610" s="52">
        <v>2009</v>
      </c>
      <c r="B610" s="52" t="s">
        <v>107</v>
      </c>
      <c r="C610" s="52" t="s">
        <v>116</v>
      </c>
      <c r="D610" s="52">
        <v>20291</v>
      </c>
      <c r="E610" s="52">
        <v>23212</v>
      </c>
      <c r="F610" s="52">
        <v>9</v>
      </c>
      <c r="G610" s="52" t="s">
        <v>93</v>
      </c>
      <c r="H610" s="52">
        <v>30339</v>
      </c>
      <c r="I610" s="52" t="s">
        <v>91</v>
      </c>
      <c r="J610" s="52" t="s">
        <v>71</v>
      </c>
      <c r="K610" s="52">
        <v>73.3</v>
      </c>
      <c r="L610" s="52">
        <v>4.02E-2</v>
      </c>
      <c r="M610" s="52">
        <v>1</v>
      </c>
      <c r="N610" s="52"/>
      <c r="O610" s="52">
        <v>0</v>
      </c>
      <c r="P610" s="52">
        <v>0</v>
      </c>
      <c r="Q610" s="52">
        <v>21</v>
      </c>
      <c r="R610" s="52"/>
      <c r="S610" s="52">
        <v>0</v>
      </c>
      <c r="T610" s="52">
        <v>0</v>
      </c>
      <c r="U610" s="52">
        <v>310</v>
      </c>
      <c r="V610" s="52">
        <f t="shared" si="21"/>
        <v>89.398717739999995</v>
      </c>
      <c r="W610" s="52">
        <f t="shared" si="20"/>
        <v>89.398717739999995</v>
      </c>
      <c r="X610" s="52">
        <v>0</v>
      </c>
      <c r="Y610" s="52">
        <v>0</v>
      </c>
    </row>
    <row r="611" spans="1:25" x14ac:dyDescent="0.25">
      <c r="A611" s="52">
        <v>2009</v>
      </c>
      <c r="B611" s="52" t="s">
        <v>107</v>
      </c>
      <c r="C611" s="52" t="s">
        <v>116</v>
      </c>
      <c r="D611" s="52">
        <v>20291</v>
      </c>
      <c r="E611" s="52">
        <v>23212</v>
      </c>
      <c r="F611" s="52">
        <v>9</v>
      </c>
      <c r="G611" s="52" t="s">
        <v>93</v>
      </c>
      <c r="H611" s="52">
        <v>31797</v>
      </c>
      <c r="I611" s="52" t="s">
        <v>91</v>
      </c>
      <c r="J611" s="52" t="s">
        <v>71</v>
      </c>
      <c r="K611" s="52">
        <v>73.3</v>
      </c>
      <c r="L611" s="52">
        <v>4.02E-2</v>
      </c>
      <c r="M611" s="52">
        <v>1</v>
      </c>
      <c r="N611" s="52"/>
      <c r="O611" s="52">
        <v>0</v>
      </c>
      <c r="P611" s="52">
        <v>0</v>
      </c>
      <c r="Q611" s="52">
        <v>21</v>
      </c>
      <c r="R611" s="52"/>
      <c r="S611" s="52">
        <v>0</v>
      </c>
      <c r="T611" s="52">
        <v>0</v>
      </c>
      <c r="U611" s="52">
        <v>310</v>
      </c>
      <c r="V611" s="52">
        <f t="shared" si="21"/>
        <v>93.694948019999998</v>
      </c>
      <c r="W611" s="52">
        <f t="shared" si="20"/>
        <v>93.694948019999998</v>
      </c>
      <c r="X611" s="52">
        <v>0</v>
      </c>
      <c r="Y611" s="52">
        <v>0</v>
      </c>
    </row>
    <row r="612" spans="1:25" x14ac:dyDescent="0.25">
      <c r="A612" s="52">
        <v>2009</v>
      </c>
      <c r="B612" s="52" t="s">
        <v>107</v>
      </c>
      <c r="C612" s="52" t="s">
        <v>116</v>
      </c>
      <c r="D612" s="52">
        <v>20291</v>
      </c>
      <c r="E612" s="52">
        <v>23212</v>
      </c>
      <c r="F612" s="52">
        <v>9</v>
      </c>
      <c r="G612" s="52" t="s">
        <v>93</v>
      </c>
      <c r="H612" s="52">
        <v>8600</v>
      </c>
      <c r="I612" s="52" t="s">
        <v>91</v>
      </c>
      <c r="J612" s="52" t="s">
        <v>71</v>
      </c>
      <c r="K612" s="52">
        <v>73.3</v>
      </c>
      <c r="L612" s="52">
        <v>4.02E-2</v>
      </c>
      <c r="M612" s="52">
        <v>1</v>
      </c>
      <c r="N612" s="52"/>
      <c r="O612" s="52">
        <v>0</v>
      </c>
      <c r="P612" s="52">
        <v>0</v>
      </c>
      <c r="Q612" s="52">
        <v>21</v>
      </c>
      <c r="R612" s="52"/>
      <c r="S612" s="52">
        <v>0</v>
      </c>
      <c r="T612" s="52">
        <v>0</v>
      </c>
      <c r="U612" s="52">
        <v>310</v>
      </c>
      <c r="V612" s="52">
        <f t="shared" si="21"/>
        <v>25.341275999999997</v>
      </c>
      <c r="W612" s="52">
        <f t="shared" si="20"/>
        <v>25.341275999999997</v>
      </c>
      <c r="X612" s="52">
        <v>0</v>
      </c>
      <c r="Y612" s="52">
        <v>0</v>
      </c>
    </row>
    <row r="613" spans="1:25" x14ac:dyDescent="0.25">
      <c r="A613" s="52">
        <v>2009</v>
      </c>
      <c r="B613" s="52" t="s">
        <v>107</v>
      </c>
      <c r="C613" s="52" t="s">
        <v>116</v>
      </c>
      <c r="D613" s="52">
        <v>20291</v>
      </c>
      <c r="E613" s="52">
        <v>23212</v>
      </c>
      <c r="F613" s="52">
        <v>9</v>
      </c>
      <c r="G613" s="52" t="s">
        <v>93</v>
      </c>
      <c r="H613" s="52">
        <v>1411</v>
      </c>
      <c r="I613" s="52" t="s">
        <v>91</v>
      </c>
      <c r="J613" s="52" t="s">
        <v>71</v>
      </c>
      <c r="K613" s="52">
        <v>73.3</v>
      </c>
      <c r="L613" s="52">
        <v>4.02E-2</v>
      </c>
      <c r="M613" s="52">
        <v>1</v>
      </c>
      <c r="N613" s="52"/>
      <c r="O613" s="52">
        <v>0</v>
      </c>
      <c r="P613" s="52">
        <v>0</v>
      </c>
      <c r="Q613" s="52">
        <v>21</v>
      </c>
      <c r="R613" s="52"/>
      <c r="S613" s="52">
        <v>0</v>
      </c>
      <c r="T613" s="52">
        <v>0</v>
      </c>
      <c r="U613" s="52">
        <v>310</v>
      </c>
      <c r="V613" s="52">
        <f t="shared" si="21"/>
        <v>4.1577372600000002</v>
      </c>
      <c r="W613" s="52">
        <f t="shared" si="20"/>
        <v>4.1577372600000002</v>
      </c>
      <c r="X613" s="52">
        <v>0</v>
      </c>
      <c r="Y613" s="52">
        <v>0</v>
      </c>
    </row>
    <row r="614" spans="1:25" x14ac:dyDescent="0.25">
      <c r="A614" s="52">
        <v>2009</v>
      </c>
      <c r="B614" s="52" t="s">
        <v>107</v>
      </c>
      <c r="C614" s="52" t="s">
        <v>116</v>
      </c>
      <c r="D614" s="52">
        <v>20291</v>
      </c>
      <c r="E614" s="52">
        <v>23212</v>
      </c>
      <c r="F614" s="52">
        <v>9</v>
      </c>
      <c r="G614" s="52" t="s">
        <v>93</v>
      </c>
      <c r="H614" s="52">
        <v>15910</v>
      </c>
      <c r="I614" s="52" t="s">
        <v>91</v>
      </c>
      <c r="J614" s="52" t="s">
        <v>71</v>
      </c>
      <c r="K614" s="52">
        <v>73.3</v>
      </c>
      <c r="L614" s="52">
        <v>4.02E-2</v>
      </c>
      <c r="M614" s="52">
        <v>1</v>
      </c>
      <c r="N614" s="52"/>
      <c r="O614" s="52">
        <v>0</v>
      </c>
      <c r="P614" s="52">
        <v>0</v>
      </c>
      <c r="Q614" s="52">
        <v>21</v>
      </c>
      <c r="R614" s="52"/>
      <c r="S614" s="52">
        <v>0</v>
      </c>
      <c r="T614" s="52">
        <v>0</v>
      </c>
      <c r="U614" s="52">
        <v>310</v>
      </c>
      <c r="V614" s="52">
        <f t="shared" si="21"/>
        <v>46.881360600000001</v>
      </c>
      <c r="W614" s="52">
        <f t="shared" si="20"/>
        <v>46.881360600000001</v>
      </c>
      <c r="X614" s="52">
        <v>0</v>
      </c>
      <c r="Y614" s="52">
        <v>0</v>
      </c>
    </row>
    <row r="615" spans="1:25" x14ac:dyDescent="0.25">
      <c r="A615" s="52">
        <v>2009</v>
      </c>
      <c r="B615" s="52" t="s">
        <v>107</v>
      </c>
      <c r="C615" s="52" t="s">
        <v>116</v>
      </c>
      <c r="D615" s="52">
        <v>20291</v>
      </c>
      <c r="E615" s="52">
        <v>23212</v>
      </c>
      <c r="F615" s="52">
        <v>9</v>
      </c>
      <c r="G615" s="52" t="s">
        <v>93</v>
      </c>
      <c r="H615" s="52">
        <v>118305</v>
      </c>
      <c r="I615" s="52" t="s">
        <v>91</v>
      </c>
      <c r="J615" s="52" t="s">
        <v>71</v>
      </c>
      <c r="K615" s="52">
        <v>73.3</v>
      </c>
      <c r="L615" s="52">
        <v>4.02E-2</v>
      </c>
      <c r="M615" s="52">
        <v>1</v>
      </c>
      <c r="N615" s="52"/>
      <c r="O615" s="52">
        <v>0</v>
      </c>
      <c r="P615" s="52">
        <v>0</v>
      </c>
      <c r="Q615" s="52">
        <v>21</v>
      </c>
      <c r="R615" s="52"/>
      <c r="S615" s="52">
        <v>0</v>
      </c>
      <c r="T615" s="52">
        <v>0</v>
      </c>
      <c r="U615" s="52">
        <v>310</v>
      </c>
      <c r="V615" s="52">
        <f t="shared" si="21"/>
        <v>348.60461129999999</v>
      </c>
      <c r="W615" s="52">
        <f t="shared" si="20"/>
        <v>348.60461129999999</v>
      </c>
      <c r="X615" s="52">
        <v>0</v>
      </c>
      <c r="Y615" s="52">
        <v>0</v>
      </c>
    </row>
    <row r="616" spans="1:25" x14ac:dyDescent="0.25">
      <c r="A616" s="52">
        <v>2009</v>
      </c>
      <c r="B616" s="52" t="s">
        <v>107</v>
      </c>
      <c r="C616" s="52" t="s">
        <v>116</v>
      </c>
      <c r="D616" s="52">
        <v>20291</v>
      </c>
      <c r="E616" s="52">
        <v>23212</v>
      </c>
      <c r="F616" s="52">
        <v>9</v>
      </c>
      <c r="G616" s="52" t="s">
        <v>93</v>
      </c>
      <c r="H616" s="52">
        <v>39102</v>
      </c>
      <c r="I616" s="52" t="s">
        <v>91</v>
      </c>
      <c r="J616" s="52" t="s">
        <v>71</v>
      </c>
      <c r="K616" s="52">
        <v>73.3</v>
      </c>
      <c r="L616" s="52">
        <v>4.02E-2</v>
      </c>
      <c r="M616" s="52">
        <v>1</v>
      </c>
      <c r="N616" s="52"/>
      <c r="O616" s="52">
        <v>0</v>
      </c>
      <c r="P616" s="52">
        <v>0</v>
      </c>
      <c r="Q616" s="52">
        <v>21</v>
      </c>
      <c r="R616" s="52"/>
      <c r="S616" s="52">
        <v>0</v>
      </c>
      <c r="T616" s="52">
        <v>0</v>
      </c>
      <c r="U616" s="52">
        <v>310</v>
      </c>
      <c r="V616" s="52">
        <f t="shared" si="21"/>
        <v>115.22029932000001</v>
      </c>
      <c r="W616" s="52">
        <f t="shared" si="20"/>
        <v>115.22029932000001</v>
      </c>
      <c r="X616" s="52">
        <v>0</v>
      </c>
      <c r="Y616" s="52">
        <v>0</v>
      </c>
    </row>
    <row r="617" spans="1:25" x14ac:dyDescent="0.25">
      <c r="A617" s="52">
        <v>2009</v>
      </c>
      <c r="B617" s="52" t="s">
        <v>107</v>
      </c>
      <c r="C617" s="52" t="s">
        <v>116</v>
      </c>
      <c r="D617" s="52">
        <v>20291</v>
      </c>
      <c r="E617" s="52">
        <v>23212</v>
      </c>
      <c r="F617" s="52">
        <v>9</v>
      </c>
      <c r="G617" s="52" t="s">
        <v>93</v>
      </c>
      <c r="H617" s="52">
        <v>237</v>
      </c>
      <c r="I617" s="52" t="s">
        <v>91</v>
      </c>
      <c r="J617" s="52" t="s">
        <v>71</v>
      </c>
      <c r="K617" s="52">
        <v>73.3</v>
      </c>
      <c r="L617" s="52">
        <v>4.02E-2</v>
      </c>
      <c r="M617" s="52">
        <v>1</v>
      </c>
      <c r="N617" s="52"/>
      <c r="O617" s="52">
        <v>0</v>
      </c>
      <c r="P617" s="52">
        <v>0</v>
      </c>
      <c r="Q617" s="52">
        <v>21</v>
      </c>
      <c r="R617" s="52"/>
      <c r="S617" s="52">
        <v>0</v>
      </c>
      <c r="T617" s="52">
        <v>0</v>
      </c>
      <c r="U617" s="52">
        <v>310</v>
      </c>
      <c r="V617" s="52">
        <f t="shared" si="21"/>
        <v>0.69835841999999992</v>
      </c>
      <c r="W617" s="52">
        <f t="shared" si="20"/>
        <v>0.69835841999999992</v>
      </c>
      <c r="X617" s="52">
        <v>0</v>
      </c>
      <c r="Y617" s="52">
        <v>0</v>
      </c>
    </row>
    <row r="618" spans="1:25" x14ac:dyDescent="0.25">
      <c r="A618" s="52">
        <v>2009</v>
      </c>
      <c r="B618" s="52" t="s">
        <v>107</v>
      </c>
      <c r="C618" s="52" t="s">
        <v>116</v>
      </c>
      <c r="D618" s="52">
        <v>20291</v>
      </c>
      <c r="E618" s="52">
        <v>23212</v>
      </c>
      <c r="F618" s="52">
        <v>9</v>
      </c>
      <c r="G618" s="52" t="s">
        <v>93</v>
      </c>
      <c r="H618" s="52">
        <v>22950</v>
      </c>
      <c r="I618" s="52" t="s">
        <v>91</v>
      </c>
      <c r="J618" s="52" t="s">
        <v>71</v>
      </c>
      <c r="K618" s="52">
        <v>73.3</v>
      </c>
      <c r="L618" s="52">
        <v>4.02E-2</v>
      </c>
      <c r="M618" s="52">
        <v>1</v>
      </c>
      <c r="N618" s="52"/>
      <c r="O618" s="52">
        <v>0</v>
      </c>
      <c r="P618" s="52">
        <v>0</v>
      </c>
      <c r="Q618" s="52">
        <v>21</v>
      </c>
      <c r="R618" s="52"/>
      <c r="S618" s="52">
        <v>0</v>
      </c>
      <c r="T618" s="52">
        <v>0</v>
      </c>
      <c r="U618" s="52">
        <v>310</v>
      </c>
      <c r="V618" s="52">
        <f t="shared" si="21"/>
        <v>67.625846999999993</v>
      </c>
      <c r="W618" s="52">
        <f t="shared" si="20"/>
        <v>67.625846999999993</v>
      </c>
      <c r="X618" s="52">
        <v>0</v>
      </c>
      <c r="Y618" s="52">
        <v>0</v>
      </c>
    </row>
    <row r="619" spans="1:25" x14ac:dyDescent="0.25">
      <c r="A619" s="52">
        <v>2009</v>
      </c>
      <c r="B619" s="52" t="s">
        <v>107</v>
      </c>
      <c r="C619" s="52" t="s">
        <v>116</v>
      </c>
      <c r="D619" s="52">
        <v>20291</v>
      </c>
      <c r="E619" s="52">
        <v>23212</v>
      </c>
      <c r="F619" s="52">
        <v>9</v>
      </c>
      <c r="G619" s="52" t="s">
        <v>93</v>
      </c>
      <c r="H619" s="52">
        <v>102061.5</v>
      </c>
      <c r="I619" s="52" t="s">
        <v>91</v>
      </c>
      <c r="J619" s="52" t="s">
        <v>71</v>
      </c>
      <c r="K619" s="52">
        <v>73.3</v>
      </c>
      <c r="L619" s="52">
        <v>4.02E-2</v>
      </c>
      <c r="M619" s="52">
        <v>1</v>
      </c>
      <c r="N619" s="52"/>
      <c r="O619" s="52">
        <v>0</v>
      </c>
      <c r="P619" s="52">
        <v>0</v>
      </c>
      <c r="Q619" s="52">
        <v>21</v>
      </c>
      <c r="R619" s="52"/>
      <c r="S619" s="52">
        <v>0</v>
      </c>
      <c r="T619" s="52">
        <v>0</v>
      </c>
      <c r="U619" s="52">
        <v>310</v>
      </c>
      <c r="V619" s="52">
        <f t="shared" si="21"/>
        <v>300.74053958999997</v>
      </c>
      <c r="W619" s="52">
        <f t="shared" si="20"/>
        <v>300.74053958999997</v>
      </c>
      <c r="X619" s="52">
        <v>0</v>
      </c>
      <c r="Y619" s="52">
        <v>0</v>
      </c>
    </row>
    <row r="620" spans="1:25" x14ac:dyDescent="0.25">
      <c r="A620" s="52">
        <v>2009</v>
      </c>
      <c r="B620" s="52" t="s">
        <v>107</v>
      </c>
      <c r="C620" s="52" t="s">
        <v>116</v>
      </c>
      <c r="D620" s="52">
        <v>20291</v>
      </c>
      <c r="E620" s="52">
        <v>23212</v>
      </c>
      <c r="F620" s="52">
        <v>9</v>
      </c>
      <c r="G620" s="52" t="s">
        <v>93</v>
      </c>
      <c r="H620" s="52">
        <v>19997</v>
      </c>
      <c r="I620" s="52" t="s">
        <v>91</v>
      </c>
      <c r="J620" s="52" t="s">
        <v>71</v>
      </c>
      <c r="K620" s="52">
        <v>73.3</v>
      </c>
      <c r="L620" s="52">
        <v>4.02E-2</v>
      </c>
      <c r="M620" s="52">
        <v>1</v>
      </c>
      <c r="N620" s="52"/>
      <c r="O620" s="52">
        <v>0</v>
      </c>
      <c r="P620" s="52">
        <v>0</v>
      </c>
      <c r="Q620" s="52">
        <v>21</v>
      </c>
      <c r="R620" s="52"/>
      <c r="S620" s="52">
        <v>0</v>
      </c>
      <c r="T620" s="52">
        <v>0</v>
      </c>
      <c r="U620" s="52">
        <v>310</v>
      </c>
      <c r="V620" s="52">
        <f t="shared" si="21"/>
        <v>58.924360019999995</v>
      </c>
      <c r="W620" s="52">
        <f t="shared" si="20"/>
        <v>58.924360019999995</v>
      </c>
      <c r="X620" s="52">
        <v>0</v>
      </c>
      <c r="Y620" s="52">
        <v>0</v>
      </c>
    </row>
    <row r="621" spans="1:25" x14ac:dyDescent="0.25">
      <c r="A621" s="52">
        <v>2009</v>
      </c>
      <c r="B621" s="52" t="s">
        <v>107</v>
      </c>
      <c r="C621" s="52" t="s">
        <v>116</v>
      </c>
      <c r="D621" s="52">
        <v>20291</v>
      </c>
      <c r="E621" s="52">
        <v>23212</v>
      </c>
      <c r="F621" s="52">
        <v>9</v>
      </c>
      <c r="G621" s="52" t="s">
        <v>93</v>
      </c>
      <c r="H621" s="52">
        <v>22854</v>
      </c>
      <c r="I621" s="52" t="s">
        <v>91</v>
      </c>
      <c r="J621" s="52" t="s">
        <v>71</v>
      </c>
      <c r="K621" s="52">
        <v>73.3</v>
      </c>
      <c r="L621" s="52">
        <v>4.02E-2</v>
      </c>
      <c r="M621" s="52">
        <v>1</v>
      </c>
      <c r="N621" s="52"/>
      <c r="O621" s="52">
        <v>0</v>
      </c>
      <c r="P621" s="52">
        <v>0</v>
      </c>
      <c r="Q621" s="52">
        <v>21</v>
      </c>
      <c r="R621" s="52"/>
      <c r="S621" s="52">
        <v>0</v>
      </c>
      <c r="T621" s="52">
        <v>0</v>
      </c>
      <c r="U621" s="52">
        <v>310</v>
      </c>
      <c r="V621" s="52">
        <f t="shared" si="21"/>
        <v>67.342967639999998</v>
      </c>
      <c r="W621" s="52">
        <f t="shared" ref="W621:W684" si="22">(V621-((O621*H621*P621*Q621)+(S621*H621*T621*U621))/M621)</f>
        <v>67.342967639999998</v>
      </c>
      <c r="X621" s="52">
        <v>0</v>
      </c>
      <c r="Y621" s="52">
        <v>0</v>
      </c>
    </row>
    <row r="622" spans="1:25" x14ac:dyDescent="0.25">
      <c r="A622" s="52">
        <v>2009</v>
      </c>
      <c r="B622" s="52" t="s">
        <v>107</v>
      </c>
      <c r="C622" s="52" t="s">
        <v>116</v>
      </c>
      <c r="D622" s="52">
        <v>20291</v>
      </c>
      <c r="E622" s="52">
        <v>23212</v>
      </c>
      <c r="F622" s="52">
        <v>9</v>
      </c>
      <c r="G622" s="52" t="s">
        <v>93</v>
      </c>
      <c r="H622" s="52">
        <v>52539</v>
      </c>
      <c r="I622" s="52" t="s">
        <v>91</v>
      </c>
      <c r="J622" s="52" t="s">
        <v>71</v>
      </c>
      <c r="K622" s="52">
        <v>73.3</v>
      </c>
      <c r="L622" s="52">
        <v>4.02E-2</v>
      </c>
      <c r="M622" s="52">
        <v>1</v>
      </c>
      <c r="N622" s="52"/>
      <c r="O622" s="52">
        <v>0</v>
      </c>
      <c r="P622" s="52">
        <v>0</v>
      </c>
      <c r="Q622" s="52">
        <v>21</v>
      </c>
      <c r="R622" s="52"/>
      <c r="S622" s="52">
        <v>0</v>
      </c>
      <c r="T622" s="52">
        <v>0</v>
      </c>
      <c r="U622" s="52">
        <v>310</v>
      </c>
      <c r="V622" s="52">
        <f t="shared" si="21"/>
        <v>154.81456973999997</v>
      </c>
      <c r="W622" s="52">
        <f t="shared" si="22"/>
        <v>154.81456973999997</v>
      </c>
      <c r="X622" s="52">
        <v>0</v>
      </c>
      <c r="Y622" s="52">
        <v>0</v>
      </c>
    </row>
    <row r="623" spans="1:25" x14ac:dyDescent="0.25">
      <c r="A623" s="52">
        <v>2009</v>
      </c>
      <c r="B623" s="52" t="s">
        <v>107</v>
      </c>
      <c r="C623" s="52" t="s">
        <v>116</v>
      </c>
      <c r="D623" s="52">
        <v>20291</v>
      </c>
      <c r="E623" s="52">
        <v>23212</v>
      </c>
      <c r="F623" s="52">
        <v>9</v>
      </c>
      <c r="G623" s="52" t="s">
        <v>93</v>
      </c>
      <c r="H623" s="52">
        <v>280968</v>
      </c>
      <c r="I623" s="52" t="s">
        <v>91</v>
      </c>
      <c r="J623" s="52" t="s">
        <v>71</v>
      </c>
      <c r="K623" s="52">
        <v>73.3</v>
      </c>
      <c r="L623" s="52">
        <v>4.02E-2</v>
      </c>
      <c r="M623" s="52">
        <v>1</v>
      </c>
      <c r="N623" s="52"/>
      <c r="O623" s="52">
        <v>0</v>
      </c>
      <c r="P623" s="52">
        <v>0</v>
      </c>
      <c r="Q623" s="52">
        <v>21</v>
      </c>
      <c r="R623" s="52"/>
      <c r="S623" s="52">
        <v>0</v>
      </c>
      <c r="T623" s="52">
        <v>0</v>
      </c>
      <c r="U623" s="52">
        <v>310</v>
      </c>
      <c r="V623" s="52">
        <f t="shared" si="21"/>
        <v>827.91716687999997</v>
      </c>
      <c r="W623" s="52">
        <f t="shared" si="22"/>
        <v>827.91716687999997</v>
      </c>
      <c r="X623" s="52">
        <v>0</v>
      </c>
      <c r="Y623" s="52">
        <v>0</v>
      </c>
    </row>
    <row r="624" spans="1:25" x14ac:dyDescent="0.25">
      <c r="A624" s="52">
        <v>2009</v>
      </c>
      <c r="B624" s="52" t="s">
        <v>107</v>
      </c>
      <c r="C624" s="52" t="s">
        <v>116</v>
      </c>
      <c r="D624" s="52">
        <v>20291</v>
      </c>
      <c r="E624" s="52">
        <v>23212</v>
      </c>
      <c r="F624" s="52">
        <v>9</v>
      </c>
      <c r="G624" s="52" t="s">
        <v>93</v>
      </c>
      <c r="H624" s="52">
        <v>35450</v>
      </c>
      <c r="I624" s="52" t="s">
        <v>91</v>
      </c>
      <c r="J624" s="52" t="s">
        <v>71</v>
      </c>
      <c r="K624" s="52">
        <v>73.3</v>
      </c>
      <c r="L624" s="52">
        <v>4.02E-2</v>
      </c>
      <c r="M624" s="52">
        <v>1</v>
      </c>
      <c r="N624" s="52"/>
      <c r="O624" s="52">
        <v>0</v>
      </c>
      <c r="P624" s="52">
        <v>0</v>
      </c>
      <c r="Q624" s="52">
        <v>21</v>
      </c>
      <c r="R624" s="52"/>
      <c r="S624" s="52">
        <v>0</v>
      </c>
      <c r="T624" s="52">
        <v>0</v>
      </c>
      <c r="U624" s="52">
        <v>310</v>
      </c>
      <c r="V624" s="52">
        <f t="shared" si="21"/>
        <v>104.459097</v>
      </c>
      <c r="W624" s="52">
        <f t="shared" si="22"/>
        <v>104.459097</v>
      </c>
      <c r="X624" s="52">
        <v>0</v>
      </c>
      <c r="Y624" s="52">
        <v>0</v>
      </c>
    </row>
    <row r="625" spans="1:25" x14ac:dyDescent="0.25">
      <c r="A625" s="52">
        <v>2009</v>
      </c>
      <c r="B625" s="52" t="s">
        <v>107</v>
      </c>
      <c r="C625" s="52" t="s">
        <v>116</v>
      </c>
      <c r="D625" s="52">
        <v>20291</v>
      </c>
      <c r="E625" s="52">
        <v>23212</v>
      </c>
      <c r="F625" s="52">
        <v>9</v>
      </c>
      <c r="G625" s="52" t="s">
        <v>93</v>
      </c>
      <c r="H625" s="52">
        <v>452807.2</v>
      </c>
      <c r="I625" s="52" t="s">
        <v>91</v>
      </c>
      <c r="J625" s="52" t="s">
        <v>71</v>
      </c>
      <c r="K625" s="52">
        <v>73.3</v>
      </c>
      <c r="L625" s="52">
        <v>4.02E-2</v>
      </c>
      <c r="M625" s="52">
        <v>1</v>
      </c>
      <c r="N625" s="52"/>
      <c r="O625" s="52">
        <v>0</v>
      </c>
      <c r="P625" s="52">
        <v>0</v>
      </c>
      <c r="Q625" s="52">
        <v>21</v>
      </c>
      <c r="R625" s="52"/>
      <c r="S625" s="52">
        <v>0</v>
      </c>
      <c r="T625" s="52">
        <v>0</v>
      </c>
      <c r="U625" s="52">
        <v>310</v>
      </c>
      <c r="V625" s="52">
        <f t="shared" si="21"/>
        <v>1334.2688639519999</v>
      </c>
      <c r="W625" s="52">
        <f t="shared" si="22"/>
        <v>1334.2688639519999</v>
      </c>
      <c r="X625" s="52">
        <v>0</v>
      </c>
      <c r="Y625" s="52">
        <v>0</v>
      </c>
    </row>
    <row r="626" spans="1:25" x14ac:dyDescent="0.25">
      <c r="A626" s="52">
        <v>2009</v>
      </c>
      <c r="B626" s="52" t="s">
        <v>107</v>
      </c>
      <c r="C626" s="52" t="s">
        <v>116</v>
      </c>
      <c r="D626" s="52">
        <v>20291</v>
      </c>
      <c r="E626" s="52">
        <v>23212</v>
      </c>
      <c r="F626" s="52">
        <v>9</v>
      </c>
      <c r="G626" s="52" t="s">
        <v>93</v>
      </c>
      <c r="H626" s="52">
        <v>13804</v>
      </c>
      <c r="I626" s="52" t="s">
        <v>91</v>
      </c>
      <c r="J626" s="52" t="s">
        <v>71</v>
      </c>
      <c r="K626" s="52">
        <v>73.3</v>
      </c>
      <c r="L626" s="52">
        <v>4.02E-2</v>
      </c>
      <c r="M626" s="52">
        <v>1</v>
      </c>
      <c r="N626" s="52"/>
      <c r="O626" s="52">
        <v>0</v>
      </c>
      <c r="P626" s="52">
        <v>0</v>
      </c>
      <c r="Q626" s="52">
        <v>21</v>
      </c>
      <c r="R626" s="52"/>
      <c r="S626" s="52">
        <v>0</v>
      </c>
      <c r="T626" s="52">
        <v>0</v>
      </c>
      <c r="U626" s="52">
        <v>310</v>
      </c>
      <c r="V626" s="52">
        <f t="shared" si="21"/>
        <v>40.675694639999996</v>
      </c>
      <c r="W626" s="52">
        <f t="shared" si="22"/>
        <v>40.675694639999996</v>
      </c>
      <c r="X626" s="52">
        <v>0</v>
      </c>
      <c r="Y626" s="52">
        <v>0</v>
      </c>
    </row>
    <row r="627" spans="1:25" x14ac:dyDescent="0.25">
      <c r="A627" s="52">
        <v>2009</v>
      </c>
      <c r="B627" s="52" t="s">
        <v>107</v>
      </c>
      <c r="C627" s="52" t="s">
        <v>116</v>
      </c>
      <c r="D627" s="52">
        <v>20291</v>
      </c>
      <c r="E627" s="52">
        <v>23212</v>
      </c>
      <c r="F627" s="52">
        <v>9</v>
      </c>
      <c r="G627" s="52" t="s">
        <v>93</v>
      </c>
      <c r="H627" s="52">
        <v>2703</v>
      </c>
      <c r="I627" s="52" t="s">
        <v>91</v>
      </c>
      <c r="J627" s="52" t="s">
        <v>71</v>
      </c>
      <c r="K627" s="52">
        <v>73.3</v>
      </c>
      <c r="L627" s="52">
        <v>4.02E-2</v>
      </c>
      <c r="M627" s="52">
        <v>1</v>
      </c>
      <c r="N627" s="52"/>
      <c r="O627" s="52">
        <v>0</v>
      </c>
      <c r="P627" s="52">
        <v>0</v>
      </c>
      <c r="Q627" s="52">
        <v>21</v>
      </c>
      <c r="R627" s="52"/>
      <c r="S627" s="52">
        <v>0</v>
      </c>
      <c r="T627" s="52">
        <v>0</v>
      </c>
      <c r="U627" s="52">
        <v>310</v>
      </c>
      <c r="V627" s="52">
        <f t="shared" si="21"/>
        <v>7.96482198</v>
      </c>
      <c r="W627" s="52">
        <f t="shared" si="22"/>
        <v>7.96482198</v>
      </c>
      <c r="X627" s="52">
        <v>0</v>
      </c>
      <c r="Y627" s="52">
        <v>0</v>
      </c>
    </row>
    <row r="628" spans="1:25" x14ac:dyDescent="0.25">
      <c r="A628" s="52">
        <v>2009</v>
      </c>
      <c r="B628" s="52" t="s">
        <v>107</v>
      </c>
      <c r="C628" s="52" t="s">
        <v>116</v>
      </c>
      <c r="D628" s="52">
        <v>20291</v>
      </c>
      <c r="E628" s="52">
        <v>23212</v>
      </c>
      <c r="F628" s="52">
        <v>9</v>
      </c>
      <c r="G628" s="52" t="s">
        <v>93</v>
      </c>
      <c r="H628" s="52">
        <v>25443</v>
      </c>
      <c r="I628" s="52" t="s">
        <v>91</v>
      </c>
      <c r="J628" s="52" t="s">
        <v>71</v>
      </c>
      <c r="K628" s="52">
        <v>73.3</v>
      </c>
      <c r="L628" s="52">
        <v>4.02E-2</v>
      </c>
      <c r="M628" s="52">
        <v>1</v>
      </c>
      <c r="N628" s="52"/>
      <c r="O628" s="52">
        <v>0</v>
      </c>
      <c r="P628" s="52">
        <v>0</v>
      </c>
      <c r="Q628" s="52">
        <v>21</v>
      </c>
      <c r="R628" s="52"/>
      <c r="S628" s="52">
        <v>0</v>
      </c>
      <c r="T628" s="52">
        <v>0</v>
      </c>
      <c r="U628" s="52">
        <v>310</v>
      </c>
      <c r="V628" s="52">
        <f t="shared" si="21"/>
        <v>74.971870379999999</v>
      </c>
      <c r="W628" s="52">
        <f t="shared" si="22"/>
        <v>74.971870379999999</v>
      </c>
      <c r="X628" s="52">
        <v>0</v>
      </c>
      <c r="Y628" s="52">
        <v>0</v>
      </c>
    </row>
    <row r="629" spans="1:25" x14ac:dyDescent="0.25">
      <c r="A629" s="52">
        <v>2009</v>
      </c>
      <c r="B629" s="52" t="s">
        <v>107</v>
      </c>
      <c r="C629" s="52" t="s">
        <v>116</v>
      </c>
      <c r="D629" s="52">
        <v>20291</v>
      </c>
      <c r="E629" s="52">
        <v>23212</v>
      </c>
      <c r="F629" s="52">
        <v>9</v>
      </c>
      <c r="G629" s="52" t="s">
        <v>93</v>
      </c>
      <c r="H629" s="52">
        <v>18350.14</v>
      </c>
      <c r="I629" s="52" t="s">
        <v>91</v>
      </c>
      <c r="J629" s="52" t="s">
        <v>71</v>
      </c>
      <c r="K629" s="52">
        <v>73.3</v>
      </c>
      <c r="L629" s="52">
        <v>4.02E-2</v>
      </c>
      <c r="M629" s="52">
        <v>1</v>
      </c>
      <c r="N629" s="52"/>
      <c r="O629" s="52">
        <v>0</v>
      </c>
      <c r="P629" s="52">
        <v>0</v>
      </c>
      <c r="Q629" s="52">
        <v>21</v>
      </c>
      <c r="R629" s="52"/>
      <c r="S629" s="52">
        <v>0</v>
      </c>
      <c r="T629" s="52">
        <v>0</v>
      </c>
      <c r="U629" s="52">
        <v>310</v>
      </c>
      <c r="V629" s="52">
        <f t="shared" si="21"/>
        <v>54.071623532399997</v>
      </c>
      <c r="W629" s="52">
        <f t="shared" si="22"/>
        <v>54.071623532399997</v>
      </c>
      <c r="X629" s="52">
        <v>0</v>
      </c>
      <c r="Y629" s="52">
        <v>0</v>
      </c>
    </row>
    <row r="630" spans="1:25" x14ac:dyDescent="0.25">
      <c r="A630" s="52">
        <v>2009</v>
      </c>
      <c r="B630" s="52" t="s">
        <v>107</v>
      </c>
      <c r="C630" s="52" t="s">
        <v>116</v>
      </c>
      <c r="D630" s="52">
        <v>20291</v>
      </c>
      <c r="E630" s="52">
        <v>23212</v>
      </c>
      <c r="F630" s="52">
        <v>9</v>
      </c>
      <c r="G630" s="52" t="s">
        <v>93</v>
      </c>
      <c r="H630" s="52">
        <v>16361</v>
      </c>
      <c r="I630" s="52" t="s">
        <v>91</v>
      </c>
      <c r="J630" s="52" t="s">
        <v>71</v>
      </c>
      <c r="K630" s="52">
        <v>73.3</v>
      </c>
      <c r="L630" s="52">
        <v>4.02E-2</v>
      </c>
      <c r="M630" s="52">
        <v>1</v>
      </c>
      <c r="N630" s="52"/>
      <c r="O630" s="52">
        <v>0</v>
      </c>
      <c r="P630" s="52">
        <v>0</v>
      </c>
      <c r="Q630" s="52">
        <v>21</v>
      </c>
      <c r="R630" s="52"/>
      <c r="S630" s="52">
        <v>0</v>
      </c>
      <c r="T630" s="52">
        <v>0</v>
      </c>
      <c r="U630" s="52">
        <v>310</v>
      </c>
      <c r="V630" s="52">
        <f t="shared" si="21"/>
        <v>48.210304260000001</v>
      </c>
      <c r="W630" s="52">
        <f t="shared" si="22"/>
        <v>48.210304260000001</v>
      </c>
      <c r="X630" s="52">
        <v>0</v>
      </c>
      <c r="Y630" s="52">
        <v>0</v>
      </c>
    </row>
    <row r="631" spans="1:25" x14ac:dyDescent="0.25">
      <c r="A631" s="52">
        <v>2009</v>
      </c>
      <c r="B631" s="52" t="s">
        <v>107</v>
      </c>
      <c r="C631" s="52" t="s">
        <v>116</v>
      </c>
      <c r="D631" s="52">
        <v>20291</v>
      </c>
      <c r="E631" s="52">
        <v>23212</v>
      </c>
      <c r="F631" s="52">
        <v>9</v>
      </c>
      <c r="G631" s="52" t="s">
        <v>93</v>
      </c>
      <c r="H631" s="52">
        <v>57640</v>
      </c>
      <c r="I631" s="52" t="s">
        <v>91</v>
      </c>
      <c r="J631" s="52" t="s">
        <v>71</v>
      </c>
      <c r="K631" s="52">
        <v>73.3</v>
      </c>
      <c r="L631" s="52">
        <v>4.02E-2</v>
      </c>
      <c r="M631" s="52">
        <v>1</v>
      </c>
      <c r="N631" s="52"/>
      <c r="O631" s="52">
        <v>0</v>
      </c>
      <c r="P631" s="52">
        <v>0</v>
      </c>
      <c r="Q631" s="52">
        <v>21</v>
      </c>
      <c r="R631" s="52"/>
      <c r="S631" s="52">
        <v>0</v>
      </c>
      <c r="T631" s="52">
        <v>0</v>
      </c>
      <c r="U631" s="52">
        <v>310</v>
      </c>
      <c r="V631" s="52">
        <f t="shared" si="21"/>
        <v>169.84548240000001</v>
      </c>
      <c r="W631" s="52">
        <f t="shared" si="22"/>
        <v>169.84548240000001</v>
      </c>
      <c r="X631" s="52">
        <v>0</v>
      </c>
      <c r="Y631" s="52">
        <v>0</v>
      </c>
    </row>
    <row r="632" spans="1:25" x14ac:dyDescent="0.25">
      <c r="A632" s="52">
        <v>2009</v>
      </c>
      <c r="B632" s="52" t="s">
        <v>107</v>
      </c>
      <c r="C632" s="52" t="s">
        <v>116</v>
      </c>
      <c r="D632" s="52">
        <v>20291</v>
      </c>
      <c r="E632" s="52">
        <v>23212</v>
      </c>
      <c r="F632" s="52">
        <v>9</v>
      </c>
      <c r="G632" s="52" t="s">
        <v>93</v>
      </c>
      <c r="H632" s="52">
        <v>89553.13</v>
      </c>
      <c r="I632" s="52" t="s">
        <v>91</v>
      </c>
      <c r="J632" s="52" t="s">
        <v>71</v>
      </c>
      <c r="K632" s="52">
        <v>73.3</v>
      </c>
      <c r="L632" s="52">
        <v>4.02E-2</v>
      </c>
      <c r="M632" s="52">
        <v>1</v>
      </c>
      <c r="N632" s="52"/>
      <c r="O632" s="52">
        <v>0</v>
      </c>
      <c r="P632" s="52">
        <v>0</v>
      </c>
      <c r="Q632" s="52">
        <v>21</v>
      </c>
      <c r="R632" s="52"/>
      <c r="S632" s="52">
        <v>0</v>
      </c>
      <c r="T632" s="52">
        <v>0</v>
      </c>
      <c r="U632" s="52">
        <v>310</v>
      </c>
      <c r="V632" s="52">
        <f t="shared" si="21"/>
        <v>263.88262604580001</v>
      </c>
      <c r="W632" s="52">
        <f t="shared" si="22"/>
        <v>263.88262604580001</v>
      </c>
      <c r="X632" s="52">
        <v>0</v>
      </c>
      <c r="Y632" s="52">
        <v>0</v>
      </c>
    </row>
    <row r="633" spans="1:25" x14ac:dyDescent="0.25">
      <c r="A633" s="52">
        <v>2009</v>
      </c>
      <c r="B633" s="52" t="s">
        <v>107</v>
      </c>
      <c r="C633" s="52" t="s">
        <v>116</v>
      </c>
      <c r="D633" s="52">
        <v>20291</v>
      </c>
      <c r="E633" s="52">
        <v>23212</v>
      </c>
      <c r="F633" s="52">
        <v>9</v>
      </c>
      <c r="G633" s="52" t="s">
        <v>93</v>
      </c>
      <c r="H633" s="52">
        <v>198580</v>
      </c>
      <c r="I633" s="52" t="s">
        <v>91</v>
      </c>
      <c r="J633" s="52" t="s">
        <v>71</v>
      </c>
      <c r="K633" s="52">
        <v>73.3</v>
      </c>
      <c r="L633" s="52">
        <v>4.02E-2</v>
      </c>
      <c r="M633" s="52">
        <v>1</v>
      </c>
      <c r="N633" s="52"/>
      <c r="O633" s="52">
        <v>0</v>
      </c>
      <c r="P633" s="52">
        <v>0</v>
      </c>
      <c r="Q633" s="52">
        <v>21</v>
      </c>
      <c r="R633" s="52"/>
      <c r="S633" s="52">
        <v>0</v>
      </c>
      <c r="T633" s="52">
        <v>0</v>
      </c>
      <c r="U633" s="52">
        <v>310</v>
      </c>
      <c r="V633" s="52">
        <f t="shared" si="21"/>
        <v>585.14774280000006</v>
      </c>
      <c r="W633" s="52">
        <f t="shared" si="22"/>
        <v>585.14774280000006</v>
      </c>
      <c r="X633" s="52">
        <v>0</v>
      </c>
      <c r="Y633" s="52">
        <v>0</v>
      </c>
    </row>
    <row r="634" spans="1:25" x14ac:dyDescent="0.25">
      <c r="A634" s="52">
        <v>2009</v>
      </c>
      <c r="B634" s="52" t="s">
        <v>107</v>
      </c>
      <c r="C634" s="52" t="s">
        <v>116</v>
      </c>
      <c r="D634" s="52">
        <v>20291</v>
      </c>
      <c r="E634" s="52">
        <v>23212</v>
      </c>
      <c r="F634" s="52">
        <v>9</v>
      </c>
      <c r="G634" s="52" t="s">
        <v>93</v>
      </c>
      <c r="H634" s="52">
        <v>375592</v>
      </c>
      <c r="I634" s="52" t="s">
        <v>91</v>
      </c>
      <c r="J634" s="52" t="s">
        <v>71</v>
      </c>
      <c r="K634" s="52">
        <v>73.3</v>
      </c>
      <c r="L634" s="52">
        <v>4.02E-2</v>
      </c>
      <c r="M634" s="52">
        <v>1</v>
      </c>
      <c r="N634" s="52"/>
      <c r="O634" s="52">
        <v>0</v>
      </c>
      <c r="P634" s="52">
        <v>0</v>
      </c>
      <c r="Q634" s="52">
        <v>21</v>
      </c>
      <c r="R634" s="52"/>
      <c r="S634" s="52">
        <v>0</v>
      </c>
      <c r="T634" s="52">
        <v>0</v>
      </c>
      <c r="U634" s="52">
        <v>310</v>
      </c>
      <c r="V634" s="52">
        <f t="shared" si="21"/>
        <v>1106.7419227199998</v>
      </c>
      <c r="W634" s="52">
        <f t="shared" si="22"/>
        <v>1106.7419227199998</v>
      </c>
      <c r="X634" s="52">
        <v>0</v>
      </c>
      <c r="Y634" s="52">
        <v>0</v>
      </c>
    </row>
    <row r="635" spans="1:25" x14ac:dyDescent="0.25">
      <c r="A635" s="52">
        <v>2009</v>
      </c>
      <c r="B635" s="52" t="s">
        <v>107</v>
      </c>
      <c r="C635" s="52" t="s">
        <v>116</v>
      </c>
      <c r="D635" s="52">
        <v>20291</v>
      </c>
      <c r="E635" s="52">
        <v>23212</v>
      </c>
      <c r="F635" s="52">
        <v>9</v>
      </c>
      <c r="G635" s="52" t="s">
        <v>93</v>
      </c>
      <c r="H635" s="52">
        <v>63589</v>
      </c>
      <c r="I635" s="52" t="s">
        <v>91</v>
      </c>
      <c r="J635" s="52" t="s">
        <v>71</v>
      </c>
      <c r="K635" s="52">
        <v>73.3</v>
      </c>
      <c r="L635" s="52">
        <v>4.02E-2</v>
      </c>
      <c r="M635" s="52">
        <v>1</v>
      </c>
      <c r="N635" s="52"/>
      <c r="O635" s="52">
        <v>0</v>
      </c>
      <c r="P635" s="52">
        <v>0</v>
      </c>
      <c r="Q635" s="52">
        <v>21</v>
      </c>
      <c r="R635" s="52"/>
      <c r="S635" s="52">
        <v>0</v>
      </c>
      <c r="T635" s="52">
        <v>0</v>
      </c>
      <c r="U635" s="52">
        <v>310</v>
      </c>
      <c r="V635" s="52">
        <f t="shared" si="21"/>
        <v>187.37516274000001</v>
      </c>
      <c r="W635" s="52">
        <f t="shared" si="22"/>
        <v>187.37516274000001</v>
      </c>
      <c r="X635" s="52">
        <v>0</v>
      </c>
      <c r="Y635" s="52">
        <v>0</v>
      </c>
    </row>
    <row r="636" spans="1:25" x14ac:dyDescent="0.25">
      <c r="A636" s="52">
        <v>2009</v>
      </c>
      <c r="B636" s="52" t="s">
        <v>107</v>
      </c>
      <c r="C636" s="52" t="s">
        <v>116</v>
      </c>
      <c r="D636" s="52">
        <v>20291</v>
      </c>
      <c r="E636" s="52">
        <v>23212</v>
      </c>
      <c r="F636" s="52">
        <v>9</v>
      </c>
      <c r="G636" s="52" t="s">
        <v>93</v>
      </c>
      <c r="H636" s="52">
        <v>224534</v>
      </c>
      <c r="I636" s="52" t="s">
        <v>91</v>
      </c>
      <c r="J636" s="52" t="s">
        <v>71</v>
      </c>
      <c r="K636" s="52">
        <v>73.3</v>
      </c>
      <c r="L636" s="52">
        <v>4.02E-2</v>
      </c>
      <c r="M636" s="52">
        <v>1</v>
      </c>
      <c r="N636" s="52"/>
      <c r="O636" s="52">
        <v>0</v>
      </c>
      <c r="P636" s="52">
        <v>0</v>
      </c>
      <c r="Q636" s="52">
        <v>21</v>
      </c>
      <c r="R636" s="52"/>
      <c r="S636" s="52">
        <v>0</v>
      </c>
      <c r="T636" s="52">
        <v>0</v>
      </c>
      <c r="U636" s="52">
        <v>310</v>
      </c>
      <c r="V636" s="52">
        <f t="shared" si="21"/>
        <v>661.62535644000002</v>
      </c>
      <c r="W636" s="52">
        <f t="shared" si="22"/>
        <v>661.62535644000002</v>
      </c>
      <c r="X636" s="52">
        <v>0</v>
      </c>
      <c r="Y636" s="52">
        <v>0</v>
      </c>
    </row>
    <row r="637" spans="1:25" x14ac:dyDescent="0.25">
      <c r="A637" s="52">
        <v>2009</v>
      </c>
      <c r="B637" s="52" t="s">
        <v>107</v>
      </c>
      <c r="C637" s="52" t="s">
        <v>116</v>
      </c>
      <c r="D637" s="52">
        <v>20291</v>
      </c>
      <c r="E637" s="52">
        <v>23212</v>
      </c>
      <c r="F637" s="52">
        <v>9</v>
      </c>
      <c r="G637" s="52" t="s">
        <v>93</v>
      </c>
      <c r="H637" s="52">
        <v>4778</v>
      </c>
      <c r="I637" s="52" t="s">
        <v>91</v>
      </c>
      <c r="J637" s="52" t="s">
        <v>71</v>
      </c>
      <c r="K637" s="52">
        <v>73.3</v>
      </c>
      <c r="L637" s="52">
        <v>4.02E-2</v>
      </c>
      <c r="M637" s="52">
        <v>1</v>
      </c>
      <c r="N637" s="52"/>
      <c r="O637" s="52">
        <v>0</v>
      </c>
      <c r="P637" s="52">
        <v>0</v>
      </c>
      <c r="Q637" s="52">
        <v>21</v>
      </c>
      <c r="R637" s="52"/>
      <c r="S637" s="52">
        <v>0</v>
      </c>
      <c r="T637" s="52">
        <v>0</v>
      </c>
      <c r="U637" s="52">
        <v>310</v>
      </c>
      <c r="V637" s="52">
        <f t="shared" si="21"/>
        <v>14.079141479999999</v>
      </c>
      <c r="W637" s="52">
        <f t="shared" si="22"/>
        <v>14.079141479999999</v>
      </c>
      <c r="X637" s="52">
        <v>0</v>
      </c>
      <c r="Y637" s="52">
        <v>0</v>
      </c>
    </row>
    <row r="638" spans="1:25" x14ac:dyDescent="0.25">
      <c r="A638" s="52">
        <v>2009</v>
      </c>
      <c r="B638" s="52" t="s">
        <v>107</v>
      </c>
      <c r="C638" s="52" t="s">
        <v>116</v>
      </c>
      <c r="D638" s="52">
        <v>20291</v>
      </c>
      <c r="E638" s="52">
        <v>23212</v>
      </c>
      <c r="F638" s="52">
        <v>9</v>
      </c>
      <c r="G638" s="52" t="s">
        <v>93</v>
      </c>
      <c r="H638" s="52">
        <v>11838</v>
      </c>
      <c r="I638" s="52" t="s">
        <v>91</v>
      </c>
      <c r="J638" s="52" t="s">
        <v>71</v>
      </c>
      <c r="K638" s="52">
        <v>73.3</v>
      </c>
      <c r="L638" s="52">
        <v>4.02E-2</v>
      </c>
      <c r="M638" s="52">
        <v>1</v>
      </c>
      <c r="N638" s="52"/>
      <c r="O638" s="52">
        <v>0</v>
      </c>
      <c r="P638" s="52">
        <v>0</v>
      </c>
      <c r="Q638" s="52">
        <v>21</v>
      </c>
      <c r="R638" s="52"/>
      <c r="S638" s="52">
        <v>0</v>
      </c>
      <c r="T638" s="52">
        <v>0</v>
      </c>
      <c r="U638" s="52">
        <v>310</v>
      </c>
      <c r="V638" s="52">
        <f t="shared" si="21"/>
        <v>34.882561080000002</v>
      </c>
      <c r="W638" s="52">
        <f t="shared" si="22"/>
        <v>34.882561080000002</v>
      </c>
      <c r="X638" s="52">
        <v>0</v>
      </c>
      <c r="Y638" s="52">
        <v>0</v>
      </c>
    </row>
    <row r="639" spans="1:25" x14ac:dyDescent="0.25">
      <c r="A639" s="52">
        <v>2009</v>
      </c>
      <c r="B639" s="52" t="s">
        <v>107</v>
      </c>
      <c r="C639" s="52" t="s">
        <v>116</v>
      </c>
      <c r="D639" s="52">
        <v>20291</v>
      </c>
      <c r="E639" s="52">
        <v>23212</v>
      </c>
      <c r="F639" s="52">
        <v>9</v>
      </c>
      <c r="G639" s="52" t="s">
        <v>93</v>
      </c>
      <c r="H639" s="52">
        <v>1840.5540000000001</v>
      </c>
      <c r="I639" s="52" t="s">
        <v>91</v>
      </c>
      <c r="J639" s="52" t="s">
        <v>71</v>
      </c>
      <c r="K639" s="52">
        <v>73.3</v>
      </c>
      <c r="L639" s="52">
        <v>4.02E-2</v>
      </c>
      <c r="M639" s="52">
        <v>1</v>
      </c>
      <c r="N639" s="52"/>
      <c r="O639" s="52">
        <v>0</v>
      </c>
      <c r="P639" s="52">
        <v>0</v>
      </c>
      <c r="Q639" s="52">
        <v>21</v>
      </c>
      <c r="R639" s="52"/>
      <c r="S639" s="52">
        <v>0</v>
      </c>
      <c r="T639" s="52">
        <v>0</v>
      </c>
      <c r="U639" s="52">
        <v>310</v>
      </c>
      <c r="V639" s="52">
        <f t="shared" si="21"/>
        <v>5.4234868496399997</v>
      </c>
      <c r="W639" s="52">
        <f t="shared" si="22"/>
        <v>5.4234868496399997</v>
      </c>
      <c r="X639" s="52">
        <v>0</v>
      </c>
      <c r="Y639" s="52">
        <v>0</v>
      </c>
    </row>
    <row r="640" spans="1:25" x14ac:dyDescent="0.25">
      <c r="A640" s="52">
        <v>2009</v>
      </c>
      <c r="B640" s="52" t="s">
        <v>107</v>
      </c>
      <c r="C640" s="52" t="s">
        <v>116</v>
      </c>
      <c r="D640" s="52">
        <v>20291</v>
      </c>
      <c r="E640" s="52">
        <v>23212</v>
      </c>
      <c r="F640" s="52">
        <v>9</v>
      </c>
      <c r="G640" s="52" t="s">
        <v>93</v>
      </c>
      <c r="H640" s="52">
        <v>28523.4</v>
      </c>
      <c r="I640" s="52" t="s">
        <v>91</v>
      </c>
      <c r="J640" s="52" t="s">
        <v>71</v>
      </c>
      <c r="K640" s="52">
        <v>73.3</v>
      </c>
      <c r="L640" s="52">
        <v>4.02E-2</v>
      </c>
      <c r="M640" s="52">
        <v>1</v>
      </c>
      <c r="N640" s="52"/>
      <c r="O640" s="52">
        <v>0</v>
      </c>
      <c r="P640" s="52">
        <v>0</v>
      </c>
      <c r="Q640" s="52">
        <v>21</v>
      </c>
      <c r="R640" s="52"/>
      <c r="S640" s="52">
        <v>0</v>
      </c>
      <c r="T640" s="52">
        <v>0</v>
      </c>
      <c r="U640" s="52">
        <v>310</v>
      </c>
      <c r="V640" s="52">
        <f t="shared" si="21"/>
        <v>84.048761843999998</v>
      </c>
      <c r="W640" s="52">
        <f t="shared" si="22"/>
        <v>84.048761843999998</v>
      </c>
      <c r="X640" s="52">
        <v>0</v>
      </c>
      <c r="Y640" s="52">
        <v>0</v>
      </c>
    </row>
    <row r="641" spans="1:25" x14ac:dyDescent="0.25">
      <c r="A641" s="52">
        <v>2009</v>
      </c>
      <c r="B641" s="52" t="s">
        <v>107</v>
      </c>
      <c r="C641" s="52" t="s">
        <v>116</v>
      </c>
      <c r="D641" s="52">
        <v>20291</v>
      </c>
      <c r="E641" s="52">
        <v>23212</v>
      </c>
      <c r="F641" s="52">
        <v>9</v>
      </c>
      <c r="G641" s="52" t="s">
        <v>93</v>
      </c>
      <c r="H641" s="52">
        <v>6746.6469999999999</v>
      </c>
      <c r="I641" s="52" t="s">
        <v>91</v>
      </c>
      <c r="J641" s="52" t="s">
        <v>71</v>
      </c>
      <c r="K641" s="52">
        <v>73.3</v>
      </c>
      <c r="L641" s="52">
        <v>4.02E-2</v>
      </c>
      <c r="M641" s="52">
        <v>1</v>
      </c>
      <c r="N641" s="52"/>
      <c r="O641" s="52">
        <v>0</v>
      </c>
      <c r="P641" s="52">
        <v>0</v>
      </c>
      <c r="Q641" s="52">
        <v>21</v>
      </c>
      <c r="R641" s="52"/>
      <c r="S641" s="52">
        <v>0</v>
      </c>
      <c r="T641" s="52">
        <v>0</v>
      </c>
      <c r="U641" s="52">
        <v>310</v>
      </c>
      <c r="V641" s="52">
        <f t="shared" si="21"/>
        <v>19.880074849019998</v>
      </c>
      <c r="W641" s="52">
        <f t="shared" si="22"/>
        <v>19.880074849019998</v>
      </c>
      <c r="X641" s="52">
        <v>0</v>
      </c>
      <c r="Y641" s="52">
        <v>0</v>
      </c>
    </row>
    <row r="642" spans="1:25" x14ac:dyDescent="0.25">
      <c r="A642" s="52">
        <v>2009</v>
      </c>
      <c r="B642" s="52" t="s">
        <v>107</v>
      </c>
      <c r="C642" s="52" t="s">
        <v>116</v>
      </c>
      <c r="D642" s="52">
        <v>20291</v>
      </c>
      <c r="E642" s="52">
        <v>23212</v>
      </c>
      <c r="F642" s="52">
        <v>9</v>
      </c>
      <c r="G642" s="52" t="s">
        <v>93</v>
      </c>
      <c r="H642" s="52">
        <v>178515.3</v>
      </c>
      <c r="I642" s="52" t="s">
        <v>91</v>
      </c>
      <c r="J642" s="52" t="s">
        <v>71</v>
      </c>
      <c r="K642" s="52">
        <v>73.3</v>
      </c>
      <c r="L642" s="52">
        <v>4.02E-2</v>
      </c>
      <c r="M642" s="52">
        <v>1</v>
      </c>
      <c r="N642" s="52"/>
      <c r="O642" s="52">
        <v>0</v>
      </c>
      <c r="P642" s="52">
        <v>0</v>
      </c>
      <c r="Q642" s="52">
        <v>21</v>
      </c>
      <c r="R642" s="52"/>
      <c r="S642" s="52">
        <v>0</v>
      </c>
      <c r="T642" s="52">
        <v>0</v>
      </c>
      <c r="U642" s="52">
        <v>310</v>
      </c>
      <c r="V642" s="52">
        <f t="shared" si="21"/>
        <v>526.02389389799987</v>
      </c>
      <c r="W642" s="52">
        <f t="shared" si="22"/>
        <v>526.02389389799987</v>
      </c>
      <c r="X642" s="52">
        <v>0</v>
      </c>
      <c r="Y642" s="52">
        <v>0</v>
      </c>
    </row>
    <row r="643" spans="1:25" x14ac:dyDescent="0.25">
      <c r="A643" s="52">
        <v>2009</v>
      </c>
      <c r="B643" s="52" t="s">
        <v>107</v>
      </c>
      <c r="C643" s="52" t="s">
        <v>116</v>
      </c>
      <c r="D643" s="52">
        <v>20291</v>
      </c>
      <c r="E643" s="52">
        <v>23212</v>
      </c>
      <c r="F643" s="52">
        <v>9</v>
      </c>
      <c r="G643" s="52" t="s">
        <v>93</v>
      </c>
      <c r="H643" s="52">
        <v>1348.098</v>
      </c>
      <c r="I643" s="52" t="s">
        <v>91</v>
      </c>
      <c r="J643" s="52" t="s">
        <v>71</v>
      </c>
      <c r="K643" s="52">
        <v>73.3</v>
      </c>
      <c r="L643" s="52">
        <v>4.02E-2</v>
      </c>
      <c r="M643" s="52">
        <v>1</v>
      </c>
      <c r="N643" s="52"/>
      <c r="O643" s="52">
        <v>0</v>
      </c>
      <c r="P643" s="52">
        <v>0</v>
      </c>
      <c r="Q643" s="52">
        <v>21</v>
      </c>
      <c r="R643" s="52"/>
      <c r="S643" s="52">
        <v>0</v>
      </c>
      <c r="T643" s="52">
        <v>0</v>
      </c>
      <c r="U643" s="52">
        <v>310</v>
      </c>
      <c r="V643" s="52">
        <f t="shared" ref="V643:V706" si="23">IF(F643=9,((H643*K643*L643*M643)+(H643*O643*P643*Q643)+(H643*S643*T643*U643))/1000, (H643*K643*L643*M643)+(H643*O643*P643*Q643)+(H643*S643*T643*U643))</f>
        <v>3.9723864526799995</v>
      </c>
      <c r="W643" s="52">
        <f t="shared" si="22"/>
        <v>3.9723864526799995</v>
      </c>
      <c r="X643" s="52">
        <v>0</v>
      </c>
      <c r="Y643" s="52">
        <v>0</v>
      </c>
    </row>
    <row r="644" spans="1:25" x14ac:dyDescent="0.25">
      <c r="A644" s="52">
        <v>2009</v>
      </c>
      <c r="B644" s="52" t="s">
        <v>107</v>
      </c>
      <c r="C644" s="52" t="s">
        <v>116</v>
      </c>
      <c r="D644" s="52">
        <v>20291</v>
      </c>
      <c r="E644" s="52">
        <v>23212</v>
      </c>
      <c r="F644" s="52">
        <v>9</v>
      </c>
      <c r="G644" s="52" t="s">
        <v>93</v>
      </c>
      <c r="H644" s="52">
        <v>47115.73</v>
      </c>
      <c r="I644" s="52" t="s">
        <v>91</v>
      </c>
      <c r="J644" s="52" t="s">
        <v>71</v>
      </c>
      <c r="K644" s="52">
        <v>73.3</v>
      </c>
      <c r="L644" s="52">
        <v>4.02E-2</v>
      </c>
      <c r="M644" s="52">
        <v>1</v>
      </c>
      <c r="N644" s="52"/>
      <c r="O644" s="52">
        <v>0</v>
      </c>
      <c r="P644" s="52">
        <v>0</v>
      </c>
      <c r="Q644" s="52">
        <v>21</v>
      </c>
      <c r="R644" s="52"/>
      <c r="S644" s="52">
        <v>0</v>
      </c>
      <c r="T644" s="52">
        <v>0</v>
      </c>
      <c r="U644" s="52">
        <v>310</v>
      </c>
      <c r="V644" s="52">
        <f t="shared" si="23"/>
        <v>138.83403696180002</v>
      </c>
      <c r="W644" s="52">
        <f t="shared" si="22"/>
        <v>138.83403696180002</v>
      </c>
      <c r="X644" s="52">
        <v>0</v>
      </c>
      <c r="Y644" s="52">
        <v>0</v>
      </c>
    </row>
    <row r="645" spans="1:25" x14ac:dyDescent="0.25">
      <c r="A645" s="52">
        <v>2009</v>
      </c>
      <c r="B645" s="52" t="s">
        <v>107</v>
      </c>
      <c r="C645" s="52" t="s">
        <v>116</v>
      </c>
      <c r="D645" s="52">
        <v>20291</v>
      </c>
      <c r="E645" s="52">
        <v>23212</v>
      </c>
      <c r="F645" s="52">
        <v>9</v>
      </c>
      <c r="G645" s="52" t="s">
        <v>93</v>
      </c>
      <c r="H645" s="52">
        <v>43889</v>
      </c>
      <c r="I645" s="52" t="s">
        <v>91</v>
      </c>
      <c r="J645" s="52" t="s">
        <v>71</v>
      </c>
      <c r="K645" s="52">
        <v>73.3</v>
      </c>
      <c r="L645" s="52">
        <v>4.02E-2</v>
      </c>
      <c r="M645" s="52">
        <v>1</v>
      </c>
      <c r="N645" s="52"/>
      <c r="O645" s="52">
        <v>0</v>
      </c>
      <c r="P645" s="52">
        <v>0</v>
      </c>
      <c r="Q645" s="52">
        <v>21</v>
      </c>
      <c r="R645" s="52"/>
      <c r="S645" s="52">
        <v>0</v>
      </c>
      <c r="T645" s="52">
        <v>0</v>
      </c>
      <c r="U645" s="52">
        <v>310</v>
      </c>
      <c r="V645" s="52">
        <f t="shared" si="23"/>
        <v>129.32596073999997</v>
      </c>
      <c r="W645" s="52">
        <f t="shared" si="22"/>
        <v>129.32596073999997</v>
      </c>
      <c r="X645" s="52">
        <v>0</v>
      </c>
      <c r="Y645" s="52">
        <v>0</v>
      </c>
    </row>
    <row r="646" spans="1:25" x14ac:dyDescent="0.25">
      <c r="A646" s="52">
        <v>2009</v>
      </c>
      <c r="B646" s="52" t="s">
        <v>107</v>
      </c>
      <c r="C646" s="52" t="s">
        <v>116</v>
      </c>
      <c r="D646" s="52">
        <v>20291</v>
      </c>
      <c r="E646" s="52">
        <v>23212</v>
      </c>
      <c r="F646" s="52">
        <v>9</v>
      </c>
      <c r="G646" s="52" t="s">
        <v>93</v>
      </c>
      <c r="H646" s="52">
        <v>73572</v>
      </c>
      <c r="I646" s="52" t="s">
        <v>91</v>
      </c>
      <c r="J646" s="52" t="s">
        <v>71</v>
      </c>
      <c r="K646" s="52">
        <v>73.3</v>
      </c>
      <c r="L646" s="52">
        <v>4.02E-2</v>
      </c>
      <c r="M646" s="52">
        <v>1</v>
      </c>
      <c r="N646" s="52"/>
      <c r="O646" s="52">
        <v>0</v>
      </c>
      <c r="P646" s="52">
        <v>0</v>
      </c>
      <c r="Q646" s="52">
        <v>21</v>
      </c>
      <c r="R646" s="52"/>
      <c r="S646" s="52">
        <v>0</v>
      </c>
      <c r="T646" s="52">
        <v>0</v>
      </c>
      <c r="U646" s="52">
        <v>310</v>
      </c>
      <c r="V646" s="52">
        <f t="shared" si="23"/>
        <v>216.79166952</v>
      </c>
      <c r="W646" s="52">
        <f t="shared" si="22"/>
        <v>216.79166952</v>
      </c>
      <c r="X646" s="52">
        <v>0</v>
      </c>
      <c r="Y646" s="52">
        <v>0</v>
      </c>
    </row>
    <row r="647" spans="1:25" x14ac:dyDescent="0.25">
      <c r="A647" s="52">
        <v>2009</v>
      </c>
      <c r="B647" s="52" t="s">
        <v>107</v>
      </c>
      <c r="C647" s="52" t="s">
        <v>116</v>
      </c>
      <c r="D647" s="52">
        <v>20291</v>
      </c>
      <c r="E647" s="52">
        <v>23212</v>
      </c>
      <c r="F647" s="52">
        <v>9</v>
      </c>
      <c r="G647" s="52" t="s">
        <v>93</v>
      </c>
      <c r="H647" s="52">
        <v>34029</v>
      </c>
      <c r="I647" s="52" t="s">
        <v>91</v>
      </c>
      <c r="J647" s="52" t="s">
        <v>71</v>
      </c>
      <c r="K647" s="52">
        <v>73.3</v>
      </c>
      <c r="L647" s="52">
        <v>4.02E-2</v>
      </c>
      <c r="M647" s="52">
        <v>1</v>
      </c>
      <c r="N647" s="52"/>
      <c r="O647" s="52">
        <v>0</v>
      </c>
      <c r="P647" s="52">
        <v>0</v>
      </c>
      <c r="Q647" s="52">
        <v>21</v>
      </c>
      <c r="R647" s="52"/>
      <c r="S647" s="52">
        <v>0</v>
      </c>
      <c r="T647" s="52">
        <v>0</v>
      </c>
      <c r="U647" s="52">
        <v>310</v>
      </c>
      <c r="V647" s="52">
        <f t="shared" si="23"/>
        <v>100.27189313999999</v>
      </c>
      <c r="W647" s="52">
        <f t="shared" si="22"/>
        <v>100.27189313999999</v>
      </c>
      <c r="X647" s="52">
        <v>0</v>
      </c>
      <c r="Y647" s="52">
        <v>0</v>
      </c>
    </row>
    <row r="648" spans="1:25" x14ac:dyDescent="0.25">
      <c r="A648" s="52">
        <v>2009</v>
      </c>
      <c r="B648" s="52" t="s">
        <v>107</v>
      </c>
      <c r="C648" s="52" t="s">
        <v>116</v>
      </c>
      <c r="D648" s="52">
        <v>20291</v>
      </c>
      <c r="E648" s="52">
        <v>23212</v>
      </c>
      <c r="F648" s="52">
        <v>9</v>
      </c>
      <c r="G648" s="52" t="s">
        <v>93</v>
      </c>
      <c r="H648" s="52">
        <v>219242</v>
      </c>
      <c r="I648" s="52" t="s">
        <v>91</v>
      </c>
      <c r="J648" s="52" t="s">
        <v>71</v>
      </c>
      <c r="K648" s="52">
        <v>73.3</v>
      </c>
      <c r="L648" s="52">
        <v>4.02E-2</v>
      </c>
      <c r="M648" s="52">
        <v>1</v>
      </c>
      <c r="N648" s="52"/>
      <c r="O648" s="52">
        <v>0</v>
      </c>
      <c r="P648" s="52">
        <v>0</v>
      </c>
      <c r="Q648" s="52">
        <v>21</v>
      </c>
      <c r="R648" s="52"/>
      <c r="S648" s="52">
        <v>0</v>
      </c>
      <c r="T648" s="52">
        <v>0</v>
      </c>
      <c r="U648" s="52">
        <v>310</v>
      </c>
      <c r="V648" s="52">
        <f t="shared" si="23"/>
        <v>646.03163171999995</v>
      </c>
      <c r="W648" s="52">
        <f t="shared" si="22"/>
        <v>646.03163171999995</v>
      </c>
      <c r="X648" s="52">
        <v>0</v>
      </c>
      <c r="Y648" s="52">
        <v>0</v>
      </c>
    </row>
    <row r="649" spans="1:25" x14ac:dyDescent="0.25">
      <c r="A649" s="52">
        <v>2009</v>
      </c>
      <c r="B649" s="52" t="s">
        <v>107</v>
      </c>
      <c r="C649" s="52" t="s">
        <v>116</v>
      </c>
      <c r="D649" s="52">
        <v>20291</v>
      </c>
      <c r="E649" s="52">
        <v>23212</v>
      </c>
      <c r="F649" s="52">
        <v>9</v>
      </c>
      <c r="G649" s="52" t="s">
        <v>93</v>
      </c>
      <c r="H649" s="52">
        <v>54149</v>
      </c>
      <c r="I649" s="52" t="s">
        <v>91</v>
      </c>
      <c r="J649" s="52" t="s">
        <v>71</v>
      </c>
      <c r="K649" s="52">
        <v>73.3</v>
      </c>
      <c r="L649" s="52">
        <v>4.02E-2</v>
      </c>
      <c r="M649" s="52">
        <v>1</v>
      </c>
      <c r="N649" s="52"/>
      <c r="O649" s="52">
        <v>0</v>
      </c>
      <c r="P649" s="52">
        <v>0</v>
      </c>
      <c r="Q649" s="52">
        <v>21</v>
      </c>
      <c r="R649" s="52"/>
      <c r="S649" s="52">
        <v>0</v>
      </c>
      <c r="T649" s="52">
        <v>0</v>
      </c>
      <c r="U649" s="52">
        <v>310</v>
      </c>
      <c r="V649" s="52">
        <f t="shared" si="23"/>
        <v>159.55869233999999</v>
      </c>
      <c r="W649" s="52">
        <f t="shared" si="22"/>
        <v>159.55869233999999</v>
      </c>
      <c r="X649" s="52">
        <v>0</v>
      </c>
      <c r="Y649" s="52">
        <v>0</v>
      </c>
    </row>
    <row r="650" spans="1:25" x14ac:dyDescent="0.25">
      <c r="A650" s="52">
        <v>2009</v>
      </c>
      <c r="B650" s="52" t="s">
        <v>107</v>
      </c>
      <c r="C650" s="52" t="s">
        <v>116</v>
      </c>
      <c r="D650" s="52">
        <v>20291</v>
      </c>
      <c r="E650" s="52">
        <v>23212</v>
      </c>
      <c r="F650" s="52">
        <v>9</v>
      </c>
      <c r="G650" s="52" t="s">
        <v>93</v>
      </c>
      <c r="H650" s="52">
        <v>61310.77</v>
      </c>
      <c r="I650" s="52" t="s">
        <v>91</v>
      </c>
      <c r="J650" s="52" t="s">
        <v>71</v>
      </c>
      <c r="K650" s="52">
        <v>73.3</v>
      </c>
      <c r="L650" s="52">
        <v>4.02E-2</v>
      </c>
      <c r="M650" s="52">
        <v>1</v>
      </c>
      <c r="N650" s="52"/>
      <c r="O650" s="52">
        <v>0</v>
      </c>
      <c r="P650" s="52">
        <v>0</v>
      </c>
      <c r="Q650" s="52">
        <v>21</v>
      </c>
      <c r="R650" s="52"/>
      <c r="S650" s="52">
        <v>0</v>
      </c>
      <c r="T650" s="52">
        <v>0</v>
      </c>
      <c r="U650" s="52">
        <v>310</v>
      </c>
      <c r="V650" s="52">
        <f t="shared" si="23"/>
        <v>180.66199352819999</v>
      </c>
      <c r="W650" s="52">
        <f t="shared" si="22"/>
        <v>180.66199352819999</v>
      </c>
      <c r="X650" s="52">
        <v>0</v>
      </c>
      <c r="Y650" s="52">
        <v>0</v>
      </c>
    </row>
    <row r="651" spans="1:25" x14ac:dyDescent="0.25">
      <c r="A651" s="52">
        <v>2009</v>
      </c>
      <c r="B651" s="52" t="s">
        <v>107</v>
      </c>
      <c r="C651" s="52" t="s">
        <v>116</v>
      </c>
      <c r="D651" s="52">
        <v>20291</v>
      </c>
      <c r="E651" s="52">
        <v>23212</v>
      </c>
      <c r="F651" s="52">
        <v>9</v>
      </c>
      <c r="G651" s="52" t="s">
        <v>93</v>
      </c>
      <c r="H651" s="52">
        <v>24099.57</v>
      </c>
      <c r="I651" s="52" t="s">
        <v>91</v>
      </c>
      <c r="J651" s="52" t="s">
        <v>71</v>
      </c>
      <c r="K651" s="52">
        <v>73.3</v>
      </c>
      <c r="L651" s="52">
        <v>4.02E-2</v>
      </c>
      <c r="M651" s="52">
        <v>1</v>
      </c>
      <c r="N651" s="52"/>
      <c r="O651" s="52">
        <v>0</v>
      </c>
      <c r="P651" s="52">
        <v>0</v>
      </c>
      <c r="Q651" s="52">
        <v>21</v>
      </c>
      <c r="R651" s="52"/>
      <c r="S651" s="52">
        <v>0</v>
      </c>
      <c r="T651" s="52">
        <v>0</v>
      </c>
      <c r="U651" s="52">
        <v>310</v>
      </c>
      <c r="V651" s="52">
        <f t="shared" si="23"/>
        <v>71.013238936199997</v>
      </c>
      <c r="W651" s="52">
        <f t="shared" si="22"/>
        <v>71.013238936199997</v>
      </c>
      <c r="X651" s="52">
        <v>0</v>
      </c>
      <c r="Y651" s="52">
        <v>0</v>
      </c>
    </row>
    <row r="652" spans="1:25" x14ac:dyDescent="0.25">
      <c r="A652" s="52">
        <v>2009</v>
      </c>
      <c r="B652" s="52" t="s">
        <v>107</v>
      </c>
      <c r="C652" s="52" t="s">
        <v>116</v>
      </c>
      <c r="D652" s="52">
        <v>20291</v>
      </c>
      <c r="E652" s="52">
        <v>23212</v>
      </c>
      <c r="F652" s="52">
        <v>9</v>
      </c>
      <c r="G652" s="52" t="s">
        <v>93</v>
      </c>
      <c r="H652" s="52">
        <v>26036</v>
      </c>
      <c r="I652" s="52" t="s">
        <v>91</v>
      </c>
      <c r="J652" s="52" t="s">
        <v>71</v>
      </c>
      <c r="K652" s="52">
        <v>73.3</v>
      </c>
      <c r="L652" s="52">
        <v>4.02E-2</v>
      </c>
      <c r="M652" s="52">
        <v>1</v>
      </c>
      <c r="N652" s="52"/>
      <c r="O652" s="52">
        <v>0</v>
      </c>
      <c r="P652" s="52">
        <v>0</v>
      </c>
      <c r="Q652" s="52">
        <v>21</v>
      </c>
      <c r="R652" s="52"/>
      <c r="S652" s="52">
        <v>0</v>
      </c>
      <c r="T652" s="52">
        <v>0</v>
      </c>
      <c r="U652" s="52">
        <v>310</v>
      </c>
      <c r="V652" s="52">
        <f t="shared" si="23"/>
        <v>76.719239759999994</v>
      </c>
      <c r="W652" s="52">
        <f t="shared" si="22"/>
        <v>76.719239759999994</v>
      </c>
      <c r="X652" s="52">
        <v>0</v>
      </c>
      <c r="Y652" s="52">
        <v>0</v>
      </c>
    </row>
    <row r="653" spans="1:25" x14ac:dyDescent="0.25">
      <c r="A653" s="52">
        <v>2009</v>
      </c>
      <c r="B653" s="52" t="s">
        <v>107</v>
      </c>
      <c r="C653" s="52" t="s">
        <v>116</v>
      </c>
      <c r="D653" s="52">
        <v>20291</v>
      </c>
      <c r="E653" s="52">
        <v>23212</v>
      </c>
      <c r="F653" s="52">
        <v>9</v>
      </c>
      <c r="G653" s="52" t="s">
        <v>93</v>
      </c>
      <c r="H653" s="52">
        <v>103932.8</v>
      </c>
      <c r="I653" s="52" t="s">
        <v>91</v>
      </c>
      <c r="J653" s="52" t="s">
        <v>71</v>
      </c>
      <c r="K653" s="52">
        <v>73.3</v>
      </c>
      <c r="L653" s="52">
        <v>4.02E-2</v>
      </c>
      <c r="M653" s="52">
        <v>1</v>
      </c>
      <c r="N653" s="52"/>
      <c r="O653" s="52">
        <v>0</v>
      </c>
      <c r="P653" s="52">
        <v>0</v>
      </c>
      <c r="Q653" s="52">
        <v>21</v>
      </c>
      <c r="R653" s="52"/>
      <c r="S653" s="52">
        <v>0</v>
      </c>
      <c r="T653" s="52">
        <v>0</v>
      </c>
      <c r="U653" s="52">
        <v>310</v>
      </c>
      <c r="V653" s="52">
        <f t="shared" si="23"/>
        <v>306.25462444800002</v>
      </c>
      <c r="W653" s="52">
        <f t="shared" si="22"/>
        <v>306.25462444800002</v>
      </c>
      <c r="X653" s="52">
        <v>0</v>
      </c>
      <c r="Y653" s="52">
        <v>0</v>
      </c>
    </row>
    <row r="654" spans="1:25" x14ac:dyDescent="0.25">
      <c r="A654" s="52">
        <v>2009</v>
      </c>
      <c r="B654" s="52" t="s">
        <v>107</v>
      </c>
      <c r="C654" s="52" t="s">
        <v>116</v>
      </c>
      <c r="D654" s="52">
        <v>20291</v>
      </c>
      <c r="E654" s="52">
        <v>23212</v>
      </c>
      <c r="F654" s="52">
        <v>9</v>
      </c>
      <c r="G654" s="52" t="s">
        <v>93</v>
      </c>
      <c r="H654" s="52">
        <v>12236</v>
      </c>
      <c r="I654" s="52" t="s">
        <v>91</v>
      </c>
      <c r="J654" s="52" t="s">
        <v>71</v>
      </c>
      <c r="K654" s="52">
        <v>73.3</v>
      </c>
      <c r="L654" s="52">
        <v>4.02E-2</v>
      </c>
      <c r="M654" s="52">
        <v>1</v>
      </c>
      <c r="N654" s="52"/>
      <c r="O654" s="52">
        <v>0</v>
      </c>
      <c r="P654" s="52">
        <v>0</v>
      </c>
      <c r="Q654" s="52">
        <v>21</v>
      </c>
      <c r="R654" s="52"/>
      <c r="S654" s="52">
        <v>0</v>
      </c>
      <c r="T654" s="52">
        <v>0</v>
      </c>
      <c r="U654" s="52">
        <v>310</v>
      </c>
      <c r="V654" s="52">
        <f t="shared" si="23"/>
        <v>36.055331759999994</v>
      </c>
      <c r="W654" s="52">
        <f t="shared" si="22"/>
        <v>36.055331759999994</v>
      </c>
      <c r="X654" s="52">
        <v>0</v>
      </c>
      <c r="Y654" s="52">
        <v>0</v>
      </c>
    </row>
    <row r="655" spans="1:25" x14ac:dyDescent="0.25">
      <c r="A655" s="52">
        <v>2009</v>
      </c>
      <c r="B655" s="52" t="s">
        <v>107</v>
      </c>
      <c r="C655" s="52" t="s">
        <v>116</v>
      </c>
      <c r="D655" s="52">
        <v>20291</v>
      </c>
      <c r="E655" s="52">
        <v>23212</v>
      </c>
      <c r="F655" s="52">
        <v>9</v>
      </c>
      <c r="G655" s="52" t="s">
        <v>93</v>
      </c>
      <c r="H655" s="52">
        <v>14016.53</v>
      </c>
      <c r="I655" s="52" t="s">
        <v>91</v>
      </c>
      <c r="J655" s="52" t="s">
        <v>71</v>
      </c>
      <c r="K655" s="52">
        <v>73.3</v>
      </c>
      <c r="L655" s="52">
        <v>4.02E-2</v>
      </c>
      <c r="M655" s="52">
        <v>1</v>
      </c>
      <c r="N655" s="52"/>
      <c r="O655" s="52">
        <v>0</v>
      </c>
      <c r="P655" s="52">
        <v>0</v>
      </c>
      <c r="Q655" s="52">
        <v>21</v>
      </c>
      <c r="R655" s="52"/>
      <c r="S655" s="52">
        <v>0</v>
      </c>
      <c r="T655" s="52">
        <v>0</v>
      </c>
      <c r="U655" s="52">
        <v>310</v>
      </c>
      <c r="V655" s="52">
        <f t="shared" si="23"/>
        <v>41.301948289800002</v>
      </c>
      <c r="W655" s="52">
        <f t="shared" si="22"/>
        <v>41.301948289800002</v>
      </c>
      <c r="X655" s="52">
        <v>0</v>
      </c>
      <c r="Y655" s="52">
        <v>0</v>
      </c>
    </row>
    <row r="656" spans="1:25" x14ac:dyDescent="0.25">
      <c r="A656" s="52">
        <v>2009</v>
      </c>
      <c r="B656" s="52" t="s">
        <v>107</v>
      </c>
      <c r="C656" s="52" t="s">
        <v>116</v>
      </c>
      <c r="D656" s="52">
        <v>20291</v>
      </c>
      <c r="E656" s="52">
        <v>23212</v>
      </c>
      <c r="F656" s="52">
        <v>9</v>
      </c>
      <c r="G656" s="52" t="s">
        <v>93</v>
      </c>
      <c r="H656" s="52">
        <v>12015.93</v>
      </c>
      <c r="I656" s="52" t="s">
        <v>91</v>
      </c>
      <c r="J656" s="52" t="s">
        <v>71</v>
      </c>
      <c r="K656" s="52">
        <v>73.3</v>
      </c>
      <c r="L656" s="52">
        <v>4.02E-2</v>
      </c>
      <c r="M656" s="52">
        <v>1</v>
      </c>
      <c r="N656" s="52"/>
      <c r="O656" s="52">
        <v>0</v>
      </c>
      <c r="P656" s="52">
        <v>0</v>
      </c>
      <c r="Q656" s="52">
        <v>21</v>
      </c>
      <c r="R656" s="52"/>
      <c r="S656" s="52">
        <v>0</v>
      </c>
      <c r="T656" s="52">
        <v>0</v>
      </c>
      <c r="U656" s="52">
        <v>310</v>
      </c>
      <c r="V656" s="52">
        <f t="shared" si="23"/>
        <v>35.406860293799994</v>
      </c>
      <c r="W656" s="52">
        <f t="shared" si="22"/>
        <v>35.406860293799994</v>
      </c>
      <c r="X656" s="52">
        <v>0</v>
      </c>
      <c r="Y656" s="52">
        <v>0</v>
      </c>
    </row>
    <row r="657" spans="1:25" x14ac:dyDescent="0.25">
      <c r="A657" s="52">
        <v>2009</v>
      </c>
      <c r="B657" s="52" t="s">
        <v>107</v>
      </c>
      <c r="C657" s="52" t="s">
        <v>116</v>
      </c>
      <c r="D657" s="52">
        <v>20291</v>
      </c>
      <c r="E657" s="52">
        <v>23212</v>
      </c>
      <c r="F657" s="52">
        <v>9</v>
      </c>
      <c r="G657" s="52" t="s">
        <v>93</v>
      </c>
      <c r="H657" s="52">
        <v>36186</v>
      </c>
      <c r="I657" s="52" t="s">
        <v>91</v>
      </c>
      <c r="J657" s="52" t="s">
        <v>71</v>
      </c>
      <c r="K657" s="52">
        <v>73.3</v>
      </c>
      <c r="L657" s="52">
        <v>4.02E-2</v>
      </c>
      <c r="M657" s="52">
        <v>1</v>
      </c>
      <c r="N657" s="52"/>
      <c r="O657" s="52">
        <v>0</v>
      </c>
      <c r="P657" s="52">
        <v>0</v>
      </c>
      <c r="Q657" s="52">
        <v>21</v>
      </c>
      <c r="R657" s="52"/>
      <c r="S657" s="52">
        <v>0</v>
      </c>
      <c r="T657" s="52">
        <v>0</v>
      </c>
      <c r="U657" s="52">
        <v>310</v>
      </c>
      <c r="V657" s="52">
        <f t="shared" si="23"/>
        <v>106.62783876</v>
      </c>
      <c r="W657" s="52">
        <f t="shared" si="22"/>
        <v>106.62783876</v>
      </c>
      <c r="X657" s="52">
        <v>0</v>
      </c>
      <c r="Y657" s="52">
        <v>0</v>
      </c>
    </row>
    <row r="658" spans="1:25" x14ac:dyDescent="0.25">
      <c r="A658" s="52">
        <v>2009</v>
      </c>
      <c r="B658" s="52" t="s">
        <v>107</v>
      </c>
      <c r="C658" s="52" t="s">
        <v>116</v>
      </c>
      <c r="D658" s="52">
        <v>20291</v>
      </c>
      <c r="E658" s="52">
        <v>23212</v>
      </c>
      <c r="F658" s="52">
        <v>9</v>
      </c>
      <c r="G658" s="52" t="s">
        <v>93</v>
      </c>
      <c r="H658" s="52">
        <v>36848.019999999997</v>
      </c>
      <c r="I658" s="52" t="s">
        <v>91</v>
      </c>
      <c r="J658" s="52" t="s">
        <v>71</v>
      </c>
      <c r="K658" s="52">
        <v>73.3</v>
      </c>
      <c r="L658" s="52">
        <v>4.02E-2</v>
      </c>
      <c r="M658" s="52">
        <v>1</v>
      </c>
      <c r="N658" s="52"/>
      <c r="O658" s="52">
        <v>0</v>
      </c>
      <c r="P658" s="52">
        <v>0</v>
      </c>
      <c r="Q658" s="52">
        <v>21</v>
      </c>
      <c r="R658" s="52"/>
      <c r="S658" s="52">
        <v>0</v>
      </c>
      <c r="T658" s="52">
        <v>0</v>
      </c>
      <c r="U658" s="52">
        <v>310</v>
      </c>
      <c r="V658" s="52">
        <f t="shared" si="23"/>
        <v>108.57858661319997</v>
      </c>
      <c r="W658" s="52">
        <f t="shared" si="22"/>
        <v>108.57858661319997</v>
      </c>
      <c r="X658" s="52">
        <v>0</v>
      </c>
      <c r="Y658" s="52">
        <v>0</v>
      </c>
    </row>
    <row r="659" spans="1:25" x14ac:dyDescent="0.25">
      <c r="A659" s="52">
        <v>2009</v>
      </c>
      <c r="B659" s="52" t="s">
        <v>107</v>
      </c>
      <c r="C659" s="52" t="s">
        <v>116</v>
      </c>
      <c r="D659" s="52">
        <v>20291</v>
      </c>
      <c r="E659" s="52">
        <v>23212</v>
      </c>
      <c r="F659" s="52">
        <v>9</v>
      </c>
      <c r="G659" s="52" t="s">
        <v>93</v>
      </c>
      <c r="H659" s="52">
        <v>35282</v>
      </c>
      <c r="I659" s="52" t="s">
        <v>91</v>
      </c>
      <c r="J659" s="52" t="s">
        <v>71</v>
      </c>
      <c r="K659" s="52">
        <v>73.3</v>
      </c>
      <c r="L659" s="52">
        <v>4.02E-2</v>
      </c>
      <c r="M659" s="52">
        <v>1</v>
      </c>
      <c r="N659" s="52"/>
      <c r="O659" s="52">
        <v>0</v>
      </c>
      <c r="P659" s="52">
        <v>0</v>
      </c>
      <c r="Q659" s="52">
        <v>21</v>
      </c>
      <c r="R659" s="52"/>
      <c r="S659" s="52">
        <v>0</v>
      </c>
      <c r="T659" s="52">
        <v>0</v>
      </c>
      <c r="U659" s="52">
        <v>310</v>
      </c>
      <c r="V659" s="52">
        <f t="shared" si="23"/>
        <v>103.96405812</v>
      </c>
      <c r="W659" s="52">
        <f t="shared" si="22"/>
        <v>103.96405812</v>
      </c>
      <c r="X659" s="52">
        <v>0</v>
      </c>
      <c r="Y659" s="52">
        <v>0</v>
      </c>
    </row>
    <row r="660" spans="1:25" x14ac:dyDescent="0.25">
      <c r="A660" s="52">
        <v>2009</v>
      </c>
      <c r="B660" s="52" t="s">
        <v>107</v>
      </c>
      <c r="C660" s="52" t="s">
        <v>116</v>
      </c>
      <c r="D660" s="52">
        <v>20291</v>
      </c>
      <c r="E660" s="52">
        <v>23212</v>
      </c>
      <c r="F660" s="52">
        <v>9</v>
      </c>
      <c r="G660" s="52" t="s">
        <v>93</v>
      </c>
      <c r="H660" s="52">
        <v>236323.5</v>
      </c>
      <c r="I660" s="52" t="s">
        <v>91</v>
      </c>
      <c r="J660" s="52" t="s">
        <v>71</v>
      </c>
      <c r="K660" s="52">
        <v>73.3</v>
      </c>
      <c r="L660" s="52">
        <v>4.02E-2</v>
      </c>
      <c r="M660" s="52">
        <v>1</v>
      </c>
      <c r="N660" s="52"/>
      <c r="O660" s="52">
        <v>0</v>
      </c>
      <c r="P660" s="52">
        <v>0</v>
      </c>
      <c r="Q660" s="52">
        <v>21</v>
      </c>
      <c r="R660" s="52"/>
      <c r="S660" s="52">
        <v>0</v>
      </c>
      <c r="T660" s="52">
        <v>0</v>
      </c>
      <c r="U660" s="52">
        <v>310</v>
      </c>
      <c r="V660" s="52">
        <f t="shared" si="23"/>
        <v>696.36500450999995</v>
      </c>
      <c r="W660" s="52">
        <f t="shared" si="22"/>
        <v>696.36500450999995</v>
      </c>
      <c r="X660" s="52">
        <v>0</v>
      </c>
      <c r="Y660" s="52">
        <v>0</v>
      </c>
    </row>
    <row r="661" spans="1:25" x14ac:dyDescent="0.25">
      <c r="A661" s="52">
        <v>2009</v>
      </c>
      <c r="B661" s="52" t="s">
        <v>107</v>
      </c>
      <c r="C661" s="52" t="s">
        <v>116</v>
      </c>
      <c r="D661" s="52">
        <v>20291</v>
      </c>
      <c r="E661" s="52">
        <v>23212</v>
      </c>
      <c r="F661" s="52">
        <v>9</v>
      </c>
      <c r="G661" s="52" t="s">
        <v>93</v>
      </c>
      <c r="H661" s="52">
        <v>13000.84</v>
      </c>
      <c r="I661" s="52" t="s">
        <v>91</v>
      </c>
      <c r="J661" s="52" t="s">
        <v>71</v>
      </c>
      <c r="K661" s="52">
        <v>73.3</v>
      </c>
      <c r="L661" s="52">
        <v>4.02E-2</v>
      </c>
      <c r="M661" s="52">
        <v>1</v>
      </c>
      <c r="N661" s="52"/>
      <c r="O661" s="52">
        <v>0</v>
      </c>
      <c r="P661" s="52">
        <v>0</v>
      </c>
      <c r="Q661" s="52">
        <v>21</v>
      </c>
      <c r="R661" s="52"/>
      <c r="S661" s="52">
        <v>0</v>
      </c>
      <c r="T661" s="52">
        <v>0</v>
      </c>
      <c r="U661" s="52">
        <v>310</v>
      </c>
      <c r="V661" s="52">
        <f t="shared" si="23"/>
        <v>38.309055194399996</v>
      </c>
      <c r="W661" s="52">
        <f t="shared" si="22"/>
        <v>38.309055194399996</v>
      </c>
      <c r="X661" s="52">
        <v>0</v>
      </c>
      <c r="Y661" s="52">
        <v>0</v>
      </c>
    </row>
    <row r="662" spans="1:25" x14ac:dyDescent="0.25">
      <c r="A662" s="52">
        <v>2009</v>
      </c>
      <c r="B662" s="52" t="s">
        <v>107</v>
      </c>
      <c r="C662" s="52" t="s">
        <v>116</v>
      </c>
      <c r="D662" s="52">
        <v>20291</v>
      </c>
      <c r="E662" s="52">
        <v>23212</v>
      </c>
      <c r="F662" s="52">
        <v>9</v>
      </c>
      <c r="G662" s="52" t="s">
        <v>93</v>
      </c>
      <c r="H662" s="52">
        <v>1900</v>
      </c>
      <c r="I662" s="52" t="s">
        <v>91</v>
      </c>
      <c r="J662" s="52" t="s">
        <v>71</v>
      </c>
      <c r="K662" s="52">
        <v>73.3</v>
      </c>
      <c r="L662" s="52">
        <v>4.02E-2</v>
      </c>
      <c r="M662" s="52">
        <v>1</v>
      </c>
      <c r="N662" s="52"/>
      <c r="O662" s="52">
        <v>0</v>
      </c>
      <c r="P662" s="52">
        <v>0</v>
      </c>
      <c r="Q662" s="52">
        <v>21</v>
      </c>
      <c r="R662" s="52"/>
      <c r="S662" s="52">
        <v>0</v>
      </c>
      <c r="T662" s="52">
        <v>0</v>
      </c>
      <c r="U662" s="52">
        <v>310</v>
      </c>
      <c r="V662" s="52">
        <f t="shared" si="23"/>
        <v>5.5986539999999998</v>
      </c>
      <c r="W662" s="52">
        <f t="shared" si="22"/>
        <v>5.5986539999999998</v>
      </c>
      <c r="X662" s="52">
        <v>0</v>
      </c>
      <c r="Y662" s="52">
        <v>0</v>
      </c>
    </row>
    <row r="663" spans="1:25" x14ac:dyDescent="0.25">
      <c r="A663" s="52">
        <v>2009</v>
      </c>
      <c r="B663" s="52" t="s">
        <v>107</v>
      </c>
      <c r="C663" s="52" t="s">
        <v>116</v>
      </c>
      <c r="D663" s="52">
        <v>20291</v>
      </c>
      <c r="E663" s="52">
        <v>23212</v>
      </c>
      <c r="F663" s="52">
        <v>9</v>
      </c>
      <c r="G663" s="52" t="s">
        <v>93</v>
      </c>
      <c r="H663" s="52">
        <v>78977.63</v>
      </c>
      <c r="I663" s="52" t="s">
        <v>91</v>
      </c>
      <c r="J663" s="52" t="s">
        <v>71</v>
      </c>
      <c r="K663" s="52">
        <v>73.3</v>
      </c>
      <c r="L663" s="52">
        <v>4.02E-2</v>
      </c>
      <c r="M663" s="52">
        <v>1</v>
      </c>
      <c r="N663" s="52"/>
      <c r="O663" s="52">
        <v>0</v>
      </c>
      <c r="P663" s="52">
        <v>0</v>
      </c>
      <c r="Q663" s="52">
        <v>21</v>
      </c>
      <c r="R663" s="52"/>
      <c r="S663" s="52">
        <v>0</v>
      </c>
      <c r="T663" s="52">
        <v>0</v>
      </c>
      <c r="U663" s="52">
        <v>310</v>
      </c>
      <c r="V663" s="52">
        <f t="shared" si="23"/>
        <v>232.72022321580002</v>
      </c>
      <c r="W663" s="52">
        <f t="shared" si="22"/>
        <v>232.72022321580002</v>
      </c>
      <c r="X663" s="52">
        <v>0</v>
      </c>
      <c r="Y663" s="52">
        <v>0</v>
      </c>
    </row>
    <row r="664" spans="1:25" x14ac:dyDescent="0.25">
      <c r="A664" s="52">
        <v>2009</v>
      </c>
      <c r="B664" s="52" t="s">
        <v>107</v>
      </c>
      <c r="C664" s="52" t="s">
        <v>116</v>
      </c>
      <c r="D664" s="52">
        <v>20291</v>
      </c>
      <c r="E664" s="52">
        <v>23212</v>
      </c>
      <c r="F664" s="52">
        <v>9</v>
      </c>
      <c r="G664" s="52" t="s">
        <v>93</v>
      </c>
      <c r="H664" s="52">
        <v>215344.9</v>
      </c>
      <c r="I664" s="52" t="s">
        <v>91</v>
      </c>
      <c r="J664" s="52" t="s">
        <v>71</v>
      </c>
      <c r="K664" s="52">
        <v>73.3</v>
      </c>
      <c r="L664" s="52">
        <v>4.02E-2</v>
      </c>
      <c r="M664" s="52">
        <v>1</v>
      </c>
      <c r="N664" s="52"/>
      <c r="O664" s="52">
        <v>0</v>
      </c>
      <c r="P664" s="52">
        <v>0</v>
      </c>
      <c r="Q664" s="52">
        <v>21</v>
      </c>
      <c r="R664" s="52"/>
      <c r="S664" s="52">
        <v>0</v>
      </c>
      <c r="T664" s="52">
        <v>0</v>
      </c>
      <c r="U664" s="52">
        <v>310</v>
      </c>
      <c r="V664" s="52">
        <f t="shared" si="23"/>
        <v>634.54820303399993</v>
      </c>
      <c r="W664" s="52">
        <f t="shared" si="22"/>
        <v>634.54820303399993</v>
      </c>
      <c r="X664" s="52">
        <v>0</v>
      </c>
      <c r="Y664" s="52">
        <v>0</v>
      </c>
    </row>
    <row r="665" spans="1:25" x14ac:dyDescent="0.25">
      <c r="A665" s="52">
        <v>2009</v>
      </c>
      <c r="B665" s="52" t="s">
        <v>107</v>
      </c>
      <c r="C665" s="52" t="s">
        <v>116</v>
      </c>
      <c r="D665" s="52">
        <v>20291</v>
      </c>
      <c r="E665" s="52">
        <v>23212</v>
      </c>
      <c r="F665" s="52">
        <v>9</v>
      </c>
      <c r="G665" s="52" t="s">
        <v>93</v>
      </c>
      <c r="H665" s="52">
        <v>4690</v>
      </c>
      <c r="I665" s="52" t="s">
        <v>91</v>
      </c>
      <c r="J665" s="52" t="s">
        <v>71</v>
      </c>
      <c r="K665" s="52">
        <v>73.3</v>
      </c>
      <c r="L665" s="52">
        <v>4.02E-2</v>
      </c>
      <c r="M665" s="52">
        <v>1</v>
      </c>
      <c r="N665" s="52"/>
      <c r="O665" s="52">
        <v>0</v>
      </c>
      <c r="P665" s="52">
        <v>0</v>
      </c>
      <c r="Q665" s="52">
        <v>21</v>
      </c>
      <c r="R665" s="52"/>
      <c r="S665" s="52">
        <v>0</v>
      </c>
      <c r="T665" s="52">
        <v>0</v>
      </c>
      <c r="U665" s="52">
        <v>310</v>
      </c>
      <c r="V665" s="52">
        <f t="shared" si="23"/>
        <v>13.819835400000001</v>
      </c>
      <c r="W665" s="52">
        <f t="shared" si="22"/>
        <v>13.819835400000001</v>
      </c>
      <c r="X665" s="52">
        <v>0</v>
      </c>
      <c r="Y665" s="52">
        <v>0</v>
      </c>
    </row>
    <row r="666" spans="1:25" x14ac:dyDescent="0.25">
      <c r="A666" s="52">
        <v>2009</v>
      </c>
      <c r="B666" s="52" t="s">
        <v>107</v>
      </c>
      <c r="C666" s="52" t="s">
        <v>116</v>
      </c>
      <c r="D666" s="52">
        <v>20291</v>
      </c>
      <c r="E666" s="52">
        <v>23212</v>
      </c>
      <c r="F666" s="52">
        <v>9</v>
      </c>
      <c r="G666" s="52" t="s">
        <v>93</v>
      </c>
      <c r="H666" s="52">
        <v>48245</v>
      </c>
      <c r="I666" s="52" t="s">
        <v>91</v>
      </c>
      <c r="J666" s="52" t="s">
        <v>71</v>
      </c>
      <c r="K666" s="52">
        <v>73.3</v>
      </c>
      <c r="L666" s="52">
        <v>4.02E-2</v>
      </c>
      <c r="M666" s="52">
        <v>1</v>
      </c>
      <c r="N666" s="52"/>
      <c r="O666" s="52">
        <v>0</v>
      </c>
      <c r="P666" s="52">
        <v>0</v>
      </c>
      <c r="Q666" s="52">
        <v>21</v>
      </c>
      <c r="R666" s="52"/>
      <c r="S666" s="52">
        <v>0</v>
      </c>
      <c r="T666" s="52">
        <v>0</v>
      </c>
      <c r="U666" s="52">
        <v>310</v>
      </c>
      <c r="V666" s="52">
        <f t="shared" si="23"/>
        <v>142.16161170000001</v>
      </c>
      <c r="W666" s="52">
        <f t="shared" si="22"/>
        <v>142.16161170000001</v>
      </c>
      <c r="X666" s="52">
        <v>0</v>
      </c>
      <c r="Y666" s="52">
        <v>0</v>
      </c>
    </row>
    <row r="667" spans="1:25" x14ac:dyDescent="0.25">
      <c r="A667" s="52">
        <v>2009</v>
      </c>
      <c r="B667" s="52" t="s">
        <v>107</v>
      </c>
      <c r="C667" s="52" t="s">
        <v>116</v>
      </c>
      <c r="D667" s="52">
        <v>20291</v>
      </c>
      <c r="E667" s="52">
        <v>23212</v>
      </c>
      <c r="F667" s="52">
        <v>9</v>
      </c>
      <c r="G667" s="52" t="s">
        <v>93</v>
      </c>
      <c r="H667" s="52">
        <v>3922</v>
      </c>
      <c r="I667" s="52" t="s">
        <v>91</v>
      </c>
      <c r="J667" s="52" t="s">
        <v>71</v>
      </c>
      <c r="K667" s="52">
        <v>73.3</v>
      </c>
      <c r="L667" s="52">
        <v>4.02E-2</v>
      </c>
      <c r="M667" s="52">
        <v>1</v>
      </c>
      <c r="N667" s="52"/>
      <c r="O667" s="52">
        <v>0</v>
      </c>
      <c r="P667" s="52">
        <v>0</v>
      </c>
      <c r="Q667" s="52">
        <v>21</v>
      </c>
      <c r="R667" s="52"/>
      <c r="S667" s="52">
        <v>0</v>
      </c>
      <c r="T667" s="52">
        <v>0</v>
      </c>
      <c r="U667" s="52">
        <v>310</v>
      </c>
      <c r="V667" s="52">
        <f t="shared" si="23"/>
        <v>11.556800519999999</v>
      </c>
      <c r="W667" s="52">
        <f t="shared" si="22"/>
        <v>11.556800519999999</v>
      </c>
      <c r="X667" s="52">
        <v>0</v>
      </c>
      <c r="Y667" s="52">
        <v>0</v>
      </c>
    </row>
    <row r="668" spans="1:25" x14ac:dyDescent="0.25">
      <c r="A668" s="52">
        <v>2009</v>
      </c>
      <c r="B668" s="52" t="s">
        <v>107</v>
      </c>
      <c r="C668" s="52" t="s">
        <v>116</v>
      </c>
      <c r="D668" s="52">
        <v>20291</v>
      </c>
      <c r="E668" s="52">
        <v>23212</v>
      </c>
      <c r="F668" s="52">
        <v>9</v>
      </c>
      <c r="G668" s="52" t="s">
        <v>93</v>
      </c>
      <c r="H668" s="52">
        <v>40812.29</v>
      </c>
      <c r="I668" s="52" t="s">
        <v>91</v>
      </c>
      <c r="J668" s="52" t="s">
        <v>71</v>
      </c>
      <c r="K668" s="52">
        <v>73.3</v>
      </c>
      <c r="L668" s="52">
        <v>4.02E-2</v>
      </c>
      <c r="M668" s="52">
        <v>1</v>
      </c>
      <c r="N668" s="52"/>
      <c r="O668" s="52">
        <v>0</v>
      </c>
      <c r="P668" s="52">
        <v>0</v>
      </c>
      <c r="Q668" s="52">
        <v>21</v>
      </c>
      <c r="R668" s="52"/>
      <c r="S668" s="52">
        <v>0</v>
      </c>
      <c r="T668" s="52">
        <v>0</v>
      </c>
      <c r="U668" s="52">
        <v>310</v>
      </c>
      <c r="V668" s="52">
        <f t="shared" si="23"/>
        <v>120.25994245139999</v>
      </c>
      <c r="W668" s="52">
        <f t="shared" si="22"/>
        <v>120.25994245139999</v>
      </c>
      <c r="X668" s="52">
        <v>0</v>
      </c>
      <c r="Y668" s="52">
        <v>0</v>
      </c>
    </row>
    <row r="669" spans="1:25" x14ac:dyDescent="0.25">
      <c r="A669" s="52">
        <v>2009</v>
      </c>
      <c r="B669" s="52" t="s">
        <v>107</v>
      </c>
      <c r="C669" s="52" t="s">
        <v>116</v>
      </c>
      <c r="D669" s="52">
        <v>20291</v>
      </c>
      <c r="E669" s="52">
        <v>23212</v>
      </c>
      <c r="F669" s="52">
        <v>9</v>
      </c>
      <c r="G669" s="52" t="s">
        <v>93</v>
      </c>
      <c r="H669" s="52">
        <v>37700</v>
      </c>
      <c r="I669" s="52" t="s">
        <v>91</v>
      </c>
      <c r="J669" s="52" t="s">
        <v>71</v>
      </c>
      <c r="K669" s="52">
        <v>73.3</v>
      </c>
      <c r="L669" s="52">
        <v>4.02E-2</v>
      </c>
      <c r="M669" s="52">
        <v>1</v>
      </c>
      <c r="N669" s="52"/>
      <c r="O669" s="52">
        <v>0</v>
      </c>
      <c r="P669" s="52">
        <v>0</v>
      </c>
      <c r="Q669" s="52">
        <v>21</v>
      </c>
      <c r="R669" s="52"/>
      <c r="S669" s="52">
        <v>0</v>
      </c>
      <c r="T669" s="52">
        <v>0</v>
      </c>
      <c r="U669" s="52">
        <v>310</v>
      </c>
      <c r="V669" s="52">
        <f t="shared" si="23"/>
        <v>111.08908199999999</v>
      </c>
      <c r="W669" s="52">
        <f t="shared" si="22"/>
        <v>111.08908199999999</v>
      </c>
      <c r="X669" s="52">
        <v>0</v>
      </c>
      <c r="Y669" s="52">
        <v>0</v>
      </c>
    </row>
    <row r="670" spans="1:25" x14ac:dyDescent="0.25">
      <c r="A670" s="52">
        <v>2009</v>
      </c>
      <c r="B670" s="52" t="s">
        <v>107</v>
      </c>
      <c r="C670" s="52" t="s">
        <v>116</v>
      </c>
      <c r="D670" s="52">
        <v>20291</v>
      </c>
      <c r="E670" s="52">
        <v>23212</v>
      </c>
      <c r="F670" s="52">
        <v>9</v>
      </c>
      <c r="G670" s="52" t="s">
        <v>93</v>
      </c>
      <c r="H670" s="52">
        <v>82894</v>
      </c>
      <c r="I670" s="52" t="s">
        <v>91</v>
      </c>
      <c r="J670" s="52" t="s">
        <v>71</v>
      </c>
      <c r="K670" s="52">
        <v>73.3</v>
      </c>
      <c r="L670" s="52">
        <v>4.02E-2</v>
      </c>
      <c r="M670" s="52">
        <v>1</v>
      </c>
      <c r="N670" s="52"/>
      <c r="O670" s="52">
        <v>0</v>
      </c>
      <c r="P670" s="52">
        <v>0</v>
      </c>
      <c r="Q670" s="52">
        <v>21</v>
      </c>
      <c r="R670" s="52"/>
      <c r="S670" s="52">
        <v>0</v>
      </c>
      <c r="T670" s="52">
        <v>0</v>
      </c>
      <c r="U670" s="52">
        <v>310</v>
      </c>
      <c r="V670" s="52">
        <f t="shared" si="23"/>
        <v>244.26043404000001</v>
      </c>
      <c r="W670" s="52">
        <f t="shared" si="22"/>
        <v>244.26043404000001</v>
      </c>
      <c r="X670" s="52">
        <v>0</v>
      </c>
      <c r="Y670" s="52">
        <v>0</v>
      </c>
    </row>
    <row r="671" spans="1:25" x14ac:dyDescent="0.25">
      <c r="A671" s="52">
        <v>2009</v>
      </c>
      <c r="B671" s="52" t="s">
        <v>107</v>
      </c>
      <c r="C671" s="52" t="s">
        <v>116</v>
      </c>
      <c r="D671" s="52">
        <v>20291</v>
      </c>
      <c r="E671" s="52">
        <v>23212</v>
      </c>
      <c r="F671" s="52">
        <v>9</v>
      </c>
      <c r="G671" s="52" t="s">
        <v>93</v>
      </c>
      <c r="H671" s="52">
        <v>15709.35</v>
      </c>
      <c r="I671" s="52" t="s">
        <v>91</v>
      </c>
      <c r="J671" s="52" t="s">
        <v>71</v>
      </c>
      <c r="K671" s="52">
        <v>73.3</v>
      </c>
      <c r="L671" s="52">
        <v>4.02E-2</v>
      </c>
      <c r="M671" s="52">
        <v>1</v>
      </c>
      <c r="N671" s="52"/>
      <c r="O671" s="52">
        <v>0</v>
      </c>
      <c r="P671" s="52">
        <v>0</v>
      </c>
      <c r="Q671" s="52">
        <v>21</v>
      </c>
      <c r="R671" s="52"/>
      <c r="S671" s="52">
        <v>0</v>
      </c>
      <c r="T671" s="52">
        <v>0</v>
      </c>
      <c r="U671" s="52">
        <v>310</v>
      </c>
      <c r="V671" s="52">
        <f t="shared" si="23"/>
        <v>46.290113271000003</v>
      </c>
      <c r="W671" s="52">
        <f t="shared" si="22"/>
        <v>46.290113271000003</v>
      </c>
      <c r="X671" s="52">
        <v>0</v>
      </c>
      <c r="Y671" s="52">
        <v>0</v>
      </c>
    </row>
    <row r="672" spans="1:25" x14ac:dyDescent="0.25">
      <c r="A672" s="52">
        <v>2009</v>
      </c>
      <c r="B672" s="52" t="s">
        <v>107</v>
      </c>
      <c r="C672" s="52" t="s">
        <v>116</v>
      </c>
      <c r="D672" s="52">
        <v>20291</v>
      </c>
      <c r="E672" s="52">
        <v>23212</v>
      </c>
      <c r="F672" s="52">
        <v>9</v>
      </c>
      <c r="G672" s="52" t="s">
        <v>93</v>
      </c>
      <c r="H672" s="52">
        <v>15810</v>
      </c>
      <c r="I672" s="52" t="s">
        <v>91</v>
      </c>
      <c r="J672" s="52" t="s">
        <v>71</v>
      </c>
      <c r="K672" s="52">
        <v>73.3</v>
      </c>
      <c r="L672" s="52">
        <v>4.02E-2</v>
      </c>
      <c r="M672" s="52">
        <v>1</v>
      </c>
      <c r="N672" s="52"/>
      <c r="O672" s="52">
        <v>0</v>
      </c>
      <c r="P672" s="52">
        <v>0</v>
      </c>
      <c r="Q672" s="52">
        <v>21</v>
      </c>
      <c r="R672" s="52"/>
      <c r="S672" s="52">
        <v>0</v>
      </c>
      <c r="T672" s="52">
        <v>0</v>
      </c>
      <c r="U672" s="52">
        <v>310</v>
      </c>
      <c r="V672" s="52">
        <f t="shared" si="23"/>
        <v>46.586694600000001</v>
      </c>
      <c r="W672" s="52">
        <f t="shared" si="22"/>
        <v>46.586694600000001</v>
      </c>
      <c r="X672" s="52">
        <v>0</v>
      </c>
      <c r="Y672" s="52">
        <v>0</v>
      </c>
    </row>
    <row r="673" spans="1:25" x14ac:dyDescent="0.25">
      <c r="A673" s="52">
        <v>2009</v>
      </c>
      <c r="B673" s="52" t="s">
        <v>107</v>
      </c>
      <c r="C673" s="52" t="s">
        <v>116</v>
      </c>
      <c r="D673" s="52">
        <v>20291</v>
      </c>
      <c r="E673" s="52">
        <v>23212</v>
      </c>
      <c r="F673" s="52">
        <v>9</v>
      </c>
      <c r="G673" s="52" t="s">
        <v>93</v>
      </c>
      <c r="H673" s="52">
        <v>98903.63</v>
      </c>
      <c r="I673" s="52" t="s">
        <v>91</v>
      </c>
      <c r="J673" s="52" t="s">
        <v>71</v>
      </c>
      <c r="K673" s="52">
        <v>73.3</v>
      </c>
      <c r="L673" s="52">
        <v>4.02E-2</v>
      </c>
      <c r="M673" s="52">
        <v>1</v>
      </c>
      <c r="N673" s="52"/>
      <c r="O673" s="52">
        <v>0</v>
      </c>
      <c r="P673" s="52">
        <v>0</v>
      </c>
      <c r="Q673" s="52">
        <v>21</v>
      </c>
      <c r="R673" s="52"/>
      <c r="S673" s="52">
        <v>0</v>
      </c>
      <c r="T673" s="52">
        <v>0</v>
      </c>
      <c r="U673" s="52">
        <v>310</v>
      </c>
      <c r="V673" s="52">
        <f t="shared" si="23"/>
        <v>291.43537037580001</v>
      </c>
      <c r="W673" s="52">
        <f t="shared" si="22"/>
        <v>291.43537037580001</v>
      </c>
      <c r="X673" s="52">
        <v>0</v>
      </c>
      <c r="Y673" s="52">
        <v>0</v>
      </c>
    </row>
    <row r="674" spans="1:25" x14ac:dyDescent="0.25">
      <c r="A674" s="52">
        <v>2009</v>
      </c>
      <c r="B674" s="52" t="s">
        <v>107</v>
      </c>
      <c r="C674" s="52" t="s">
        <v>116</v>
      </c>
      <c r="D674" s="52">
        <v>20291</v>
      </c>
      <c r="E674" s="52">
        <v>23212</v>
      </c>
      <c r="F674" s="52">
        <v>9</v>
      </c>
      <c r="G674" s="52" t="s">
        <v>93</v>
      </c>
      <c r="H674" s="52">
        <v>33232</v>
      </c>
      <c r="I674" s="52" t="s">
        <v>91</v>
      </c>
      <c r="J674" s="52" t="s">
        <v>71</v>
      </c>
      <c r="K674" s="52">
        <v>73.3</v>
      </c>
      <c r="L674" s="52">
        <v>4.02E-2</v>
      </c>
      <c r="M674" s="52">
        <v>1</v>
      </c>
      <c r="N674" s="52"/>
      <c r="O674" s="52">
        <v>0</v>
      </c>
      <c r="P674" s="52">
        <v>0</v>
      </c>
      <c r="Q674" s="52">
        <v>21</v>
      </c>
      <c r="R674" s="52"/>
      <c r="S674" s="52">
        <v>0</v>
      </c>
      <c r="T674" s="52">
        <v>0</v>
      </c>
      <c r="U674" s="52">
        <v>310</v>
      </c>
      <c r="V674" s="52">
        <f t="shared" si="23"/>
        <v>97.923405119999998</v>
      </c>
      <c r="W674" s="52">
        <f t="shared" si="22"/>
        <v>97.923405119999998</v>
      </c>
      <c r="X674" s="52">
        <v>0</v>
      </c>
      <c r="Y674" s="52">
        <v>0</v>
      </c>
    </row>
    <row r="675" spans="1:25" x14ac:dyDescent="0.25">
      <c r="A675" s="52">
        <v>2009</v>
      </c>
      <c r="B675" s="52" t="s">
        <v>107</v>
      </c>
      <c r="C675" s="52" t="s">
        <v>116</v>
      </c>
      <c r="D675" s="52">
        <v>20291</v>
      </c>
      <c r="E675" s="52">
        <v>23212</v>
      </c>
      <c r="F675" s="52">
        <v>9</v>
      </c>
      <c r="G675" s="52" t="s">
        <v>93</v>
      </c>
      <c r="H675" s="52">
        <v>33644</v>
      </c>
      <c r="I675" s="52" t="s">
        <v>91</v>
      </c>
      <c r="J675" s="52" t="s">
        <v>71</v>
      </c>
      <c r="K675" s="52">
        <v>73.3</v>
      </c>
      <c r="L675" s="52">
        <v>4.02E-2</v>
      </c>
      <c r="M675" s="52">
        <v>1</v>
      </c>
      <c r="N675" s="52"/>
      <c r="O675" s="52">
        <v>0</v>
      </c>
      <c r="P675" s="52">
        <v>0</v>
      </c>
      <c r="Q675" s="52">
        <v>21</v>
      </c>
      <c r="R675" s="52"/>
      <c r="S675" s="52">
        <v>0</v>
      </c>
      <c r="T675" s="52">
        <v>0</v>
      </c>
      <c r="U675" s="52">
        <v>310</v>
      </c>
      <c r="V675" s="52">
        <f t="shared" si="23"/>
        <v>99.137429039999986</v>
      </c>
      <c r="W675" s="52">
        <f t="shared" si="22"/>
        <v>99.137429039999986</v>
      </c>
      <c r="X675" s="52">
        <v>0</v>
      </c>
      <c r="Y675" s="52">
        <v>0</v>
      </c>
    </row>
    <row r="676" spans="1:25" x14ac:dyDescent="0.25">
      <c r="A676" s="52">
        <v>2009</v>
      </c>
      <c r="B676" s="52" t="s">
        <v>107</v>
      </c>
      <c r="C676" s="52" t="s">
        <v>116</v>
      </c>
      <c r="D676" s="52">
        <v>20291</v>
      </c>
      <c r="E676" s="52">
        <v>23212</v>
      </c>
      <c r="F676" s="52">
        <v>9</v>
      </c>
      <c r="G676" s="52" t="s">
        <v>93</v>
      </c>
      <c r="H676" s="52">
        <v>20984.78</v>
      </c>
      <c r="I676" s="52" t="s">
        <v>91</v>
      </c>
      <c r="J676" s="52" t="s">
        <v>71</v>
      </c>
      <c r="K676" s="52">
        <v>73.3</v>
      </c>
      <c r="L676" s="52">
        <v>4.02E-2</v>
      </c>
      <c r="M676" s="52">
        <v>1</v>
      </c>
      <c r="N676" s="52"/>
      <c r="O676" s="52">
        <v>0</v>
      </c>
      <c r="P676" s="52">
        <v>0</v>
      </c>
      <c r="Q676" s="52">
        <v>21</v>
      </c>
      <c r="R676" s="52"/>
      <c r="S676" s="52">
        <v>0</v>
      </c>
      <c r="T676" s="52">
        <v>0</v>
      </c>
      <c r="U676" s="52">
        <v>310</v>
      </c>
      <c r="V676" s="52">
        <f t="shared" si="23"/>
        <v>61.8350118348</v>
      </c>
      <c r="W676" s="52">
        <f t="shared" si="22"/>
        <v>61.8350118348</v>
      </c>
      <c r="X676" s="52">
        <v>0</v>
      </c>
      <c r="Y676" s="52">
        <v>0</v>
      </c>
    </row>
    <row r="677" spans="1:25" x14ac:dyDescent="0.25">
      <c r="A677" s="52">
        <v>2009</v>
      </c>
      <c r="B677" s="52" t="s">
        <v>107</v>
      </c>
      <c r="C677" s="52" t="s">
        <v>116</v>
      </c>
      <c r="D677" s="52">
        <v>20291</v>
      </c>
      <c r="E677" s="52">
        <v>23212</v>
      </c>
      <c r="F677" s="52">
        <v>9</v>
      </c>
      <c r="G677" s="52" t="s">
        <v>93</v>
      </c>
      <c r="H677" s="52">
        <v>6486</v>
      </c>
      <c r="I677" s="52" t="s">
        <v>91</v>
      </c>
      <c r="J677" s="52" t="s">
        <v>71</v>
      </c>
      <c r="K677" s="52">
        <v>73.3</v>
      </c>
      <c r="L677" s="52">
        <v>4.02E-2</v>
      </c>
      <c r="M677" s="52">
        <v>1</v>
      </c>
      <c r="N677" s="52"/>
      <c r="O677" s="52">
        <v>0</v>
      </c>
      <c r="P677" s="52">
        <v>0</v>
      </c>
      <c r="Q677" s="52">
        <v>21</v>
      </c>
      <c r="R677" s="52"/>
      <c r="S677" s="52">
        <v>0</v>
      </c>
      <c r="T677" s="52">
        <v>0</v>
      </c>
      <c r="U677" s="52">
        <v>310</v>
      </c>
      <c r="V677" s="52">
        <f t="shared" si="23"/>
        <v>19.112036759999999</v>
      </c>
      <c r="W677" s="52">
        <f t="shared" si="22"/>
        <v>19.112036759999999</v>
      </c>
      <c r="X677" s="52">
        <v>0</v>
      </c>
      <c r="Y677" s="52">
        <v>0</v>
      </c>
    </row>
    <row r="678" spans="1:25" x14ac:dyDescent="0.25">
      <c r="A678" s="52">
        <v>2009</v>
      </c>
      <c r="B678" s="52" t="s">
        <v>107</v>
      </c>
      <c r="C678" s="52" t="s">
        <v>116</v>
      </c>
      <c r="D678" s="52">
        <v>20291</v>
      </c>
      <c r="E678" s="52">
        <v>23212</v>
      </c>
      <c r="F678" s="52">
        <v>9</v>
      </c>
      <c r="G678" s="52" t="s">
        <v>93</v>
      </c>
      <c r="H678" s="52">
        <v>35678.44</v>
      </c>
      <c r="I678" s="52" t="s">
        <v>91</v>
      </c>
      <c r="J678" s="52" t="s">
        <v>71</v>
      </c>
      <c r="K678" s="52">
        <v>73.3</v>
      </c>
      <c r="L678" s="52">
        <v>4.02E-2</v>
      </c>
      <c r="M678" s="52">
        <v>1</v>
      </c>
      <c r="N678" s="52"/>
      <c r="O678" s="52">
        <v>0</v>
      </c>
      <c r="P678" s="52">
        <v>0</v>
      </c>
      <c r="Q678" s="52">
        <v>21</v>
      </c>
      <c r="R678" s="52"/>
      <c r="S678" s="52">
        <v>0</v>
      </c>
      <c r="T678" s="52">
        <v>0</v>
      </c>
      <c r="U678" s="52">
        <v>310</v>
      </c>
      <c r="V678" s="52">
        <f t="shared" si="23"/>
        <v>105.13223201040002</v>
      </c>
      <c r="W678" s="52">
        <f t="shared" si="22"/>
        <v>105.13223201040002</v>
      </c>
      <c r="X678" s="52">
        <v>0</v>
      </c>
      <c r="Y678" s="52">
        <v>0</v>
      </c>
    </row>
    <row r="679" spans="1:25" x14ac:dyDescent="0.25">
      <c r="A679" s="52">
        <v>2009</v>
      </c>
      <c r="B679" s="52" t="s">
        <v>107</v>
      </c>
      <c r="C679" s="52" t="s">
        <v>116</v>
      </c>
      <c r="D679" s="52">
        <v>20291</v>
      </c>
      <c r="E679" s="52">
        <v>23212</v>
      </c>
      <c r="F679" s="52">
        <v>9</v>
      </c>
      <c r="G679" s="52" t="s">
        <v>93</v>
      </c>
      <c r="H679" s="52">
        <v>9448</v>
      </c>
      <c r="I679" s="52" t="s">
        <v>91</v>
      </c>
      <c r="J679" s="52" t="s">
        <v>71</v>
      </c>
      <c r="K679" s="52">
        <v>73.3</v>
      </c>
      <c r="L679" s="52">
        <v>4.02E-2</v>
      </c>
      <c r="M679" s="52">
        <v>1</v>
      </c>
      <c r="N679" s="52"/>
      <c r="O679" s="52">
        <v>0</v>
      </c>
      <c r="P679" s="52">
        <v>0</v>
      </c>
      <c r="Q679" s="52">
        <v>21</v>
      </c>
      <c r="R679" s="52"/>
      <c r="S679" s="52">
        <v>0</v>
      </c>
      <c r="T679" s="52">
        <v>0</v>
      </c>
      <c r="U679" s="52">
        <v>310</v>
      </c>
      <c r="V679" s="52">
        <f t="shared" si="23"/>
        <v>27.840043679999997</v>
      </c>
      <c r="W679" s="52">
        <f t="shared" si="22"/>
        <v>27.840043679999997</v>
      </c>
      <c r="X679" s="52">
        <v>0</v>
      </c>
      <c r="Y679" s="52">
        <v>0</v>
      </c>
    </row>
    <row r="680" spans="1:25" x14ac:dyDescent="0.25">
      <c r="A680" s="52">
        <v>2009</v>
      </c>
      <c r="B680" s="52" t="s">
        <v>107</v>
      </c>
      <c r="C680" s="52" t="s">
        <v>116</v>
      </c>
      <c r="D680" s="52">
        <v>20291</v>
      </c>
      <c r="E680" s="52">
        <v>23212</v>
      </c>
      <c r="F680" s="52">
        <v>9</v>
      </c>
      <c r="G680" s="52" t="s">
        <v>93</v>
      </c>
      <c r="H680" s="52">
        <v>283</v>
      </c>
      <c r="I680" s="52" t="s">
        <v>91</v>
      </c>
      <c r="J680" s="52" t="s">
        <v>71</v>
      </c>
      <c r="K680" s="52">
        <v>73.3</v>
      </c>
      <c r="L680" s="52">
        <v>4.02E-2</v>
      </c>
      <c r="M680" s="52">
        <v>1</v>
      </c>
      <c r="N680" s="52"/>
      <c r="O680" s="52">
        <v>0</v>
      </c>
      <c r="P680" s="52">
        <v>0</v>
      </c>
      <c r="Q680" s="52">
        <v>21</v>
      </c>
      <c r="R680" s="52"/>
      <c r="S680" s="52">
        <v>0</v>
      </c>
      <c r="T680" s="52">
        <v>0</v>
      </c>
      <c r="U680" s="52">
        <v>310</v>
      </c>
      <c r="V680" s="52">
        <f t="shared" si="23"/>
        <v>0.83390478000000001</v>
      </c>
      <c r="W680" s="52">
        <f t="shared" si="22"/>
        <v>0.83390478000000001</v>
      </c>
      <c r="X680" s="52">
        <v>0</v>
      </c>
      <c r="Y680" s="52">
        <v>0</v>
      </c>
    </row>
    <row r="681" spans="1:25" x14ac:dyDescent="0.25">
      <c r="A681" s="52">
        <v>2009</v>
      </c>
      <c r="B681" s="52" t="s">
        <v>107</v>
      </c>
      <c r="C681" s="52" t="s">
        <v>116</v>
      </c>
      <c r="D681" s="52">
        <v>20291</v>
      </c>
      <c r="E681" s="52">
        <v>23212</v>
      </c>
      <c r="F681" s="52">
        <v>9</v>
      </c>
      <c r="G681" s="52" t="s">
        <v>93</v>
      </c>
      <c r="H681" s="52">
        <v>7814</v>
      </c>
      <c r="I681" s="52" t="s">
        <v>91</v>
      </c>
      <c r="J681" s="52" t="s">
        <v>71</v>
      </c>
      <c r="K681" s="52">
        <v>73.3</v>
      </c>
      <c r="L681" s="52">
        <v>4.02E-2</v>
      </c>
      <c r="M681" s="52">
        <v>1</v>
      </c>
      <c r="N681" s="52"/>
      <c r="O681" s="52">
        <v>0</v>
      </c>
      <c r="P681" s="52">
        <v>0</v>
      </c>
      <c r="Q681" s="52">
        <v>21</v>
      </c>
      <c r="R681" s="52"/>
      <c r="S681" s="52">
        <v>0</v>
      </c>
      <c r="T681" s="52">
        <v>0</v>
      </c>
      <c r="U681" s="52">
        <v>310</v>
      </c>
      <c r="V681" s="52">
        <f t="shared" si="23"/>
        <v>23.025201239999998</v>
      </c>
      <c r="W681" s="52">
        <f t="shared" si="22"/>
        <v>23.025201239999998</v>
      </c>
      <c r="X681" s="52">
        <v>0</v>
      </c>
      <c r="Y681" s="52">
        <v>0</v>
      </c>
    </row>
    <row r="682" spans="1:25" x14ac:dyDescent="0.25">
      <c r="A682" s="52">
        <v>2009</v>
      </c>
      <c r="B682" s="52" t="s">
        <v>107</v>
      </c>
      <c r="C682" s="52" t="s">
        <v>116</v>
      </c>
      <c r="D682" s="52">
        <v>20291</v>
      </c>
      <c r="E682" s="52">
        <v>23212</v>
      </c>
      <c r="F682" s="52">
        <v>9</v>
      </c>
      <c r="G682" s="52" t="s">
        <v>93</v>
      </c>
      <c r="H682" s="52">
        <v>72398</v>
      </c>
      <c r="I682" s="52" t="s">
        <v>91</v>
      </c>
      <c r="J682" s="52" t="s">
        <v>71</v>
      </c>
      <c r="K682" s="52">
        <v>73.3</v>
      </c>
      <c r="L682" s="52">
        <v>4.02E-2</v>
      </c>
      <c r="M682" s="52">
        <v>1</v>
      </c>
      <c r="N682" s="52"/>
      <c r="O682" s="52">
        <v>0</v>
      </c>
      <c r="P682" s="52">
        <v>0</v>
      </c>
      <c r="Q682" s="52">
        <v>21</v>
      </c>
      <c r="R682" s="52"/>
      <c r="S682" s="52">
        <v>0</v>
      </c>
      <c r="T682" s="52">
        <v>0</v>
      </c>
      <c r="U682" s="52">
        <v>310</v>
      </c>
      <c r="V682" s="52">
        <f t="shared" si="23"/>
        <v>213.33229067999997</v>
      </c>
      <c r="W682" s="52">
        <f t="shared" si="22"/>
        <v>213.33229067999997</v>
      </c>
      <c r="X682" s="52">
        <v>0</v>
      </c>
      <c r="Y682" s="52">
        <v>0</v>
      </c>
    </row>
    <row r="683" spans="1:25" x14ac:dyDescent="0.25">
      <c r="A683" s="52">
        <v>2009</v>
      </c>
      <c r="B683" s="52" t="s">
        <v>107</v>
      </c>
      <c r="C683" s="52" t="s">
        <v>116</v>
      </c>
      <c r="D683" s="52">
        <v>20291</v>
      </c>
      <c r="E683" s="52">
        <v>23212</v>
      </c>
      <c r="F683" s="52">
        <v>9</v>
      </c>
      <c r="G683" s="52" t="s">
        <v>93</v>
      </c>
      <c r="H683" s="52">
        <v>446472.9</v>
      </c>
      <c r="I683" s="52" t="s">
        <v>91</v>
      </c>
      <c r="J683" s="52" t="s">
        <v>71</v>
      </c>
      <c r="K683" s="52">
        <v>73.3</v>
      </c>
      <c r="L683" s="52">
        <v>4.02E-2</v>
      </c>
      <c r="M683" s="52">
        <v>1</v>
      </c>
      <c r="N683" s="52"/>
      <c r="O683" s="52">
        <v>0</v>
      </c>
      <c r="P683" s="52">
        <v>0</v>
      </c>
      <c r="Q683" s="52">
        <v>21</v>
      </c>
      <c r="R683" s="52"/>
      <c r="S683" s="52">
        <v>0</v>
      </c>
      <c r="T683" s="52">
        <v>0</v>
      </c>
      <c r="U683" s="52">
        <v>310</v>
      </c>
      <c r="V683" s="52">
        <f t="shared" si="23"/>
        <v>1315.6038355139999</v>
      </c>
      <c r="W683" s="52">
        <f t="shared" si="22"/>
        <v>1315.6038355139999</v>
      </c>
      <c r="X683" s="52">
        <v>0</v>
      </c>
      <c r="Y683" s="52">
        <v>0</v>
      </c>
    </row>
    <row r="684" spans="1:25" x14ac:dyDescent="0.25">
      <c r="A684" s="52">
        <v>2009</v>
      </c>
      <c r="B684" s="52" t="s">
        <v>107</v>
      </c>
      <c r="C684" s="52" t="s">
        <v>116</v>
      </c>
      <c r="D684" s="52">
        <v>20291</v>
      </c>
      <c r="E684" s="52">
        <v>23212</v>
      </c>
      <c r="F684" s="52">
        <v>9</v>
      </c>
      <c r="G684" s="52" t="s">
        <v>93</v>
      </c>
      <c r="H684" s="52">
        <v>18615</v>
      </c>
      <c r="I684" s="52" t="s">
        <v>91</v>
      </c>
      <c r="J684" s="52" t="s">
        <v>71</v>
      </c>
      <c r="K684" s="52">
        <v>73.3</v>
      </c>
      <c r="L684" s="52">
        <v>4.02E-2</v>
      </c>
      <c r="M684" s="52">
        <v>1</v>
      </c>
      <c r="N684" s="52"/>
      <c r="O684" s="52">
        <v>0</v>
      </c>
      <c r="P684" s="52">
        <v>0</v>
      </c>
      <c r="Q684" s="52">
        <v>21</v>
      </c>
      <c r="R684" s="52"/>
      <c r="S684" s="52">
        <v>0</v>
      </c>
      <c r="T684" s="52">
        <v>0</v>
      </c>
      <c r="U684" s="52">
        <v>310</v>
      </c>
      <c r="V684" s="52">
        <f t="shared" si="23"/>
        <v>54.852075899999996</v>
      </c>
      <c r="W684" s="52">
        <f t="shared" si="22"/>
        <v>54.852075899999996</v>
      </c>
      <c r="X684" s="52">
        <v>0</v>
      </c>
      <c r="Y684" s="52">
        <v>0</v>
      </c>
    </row>
    <row r="685" spans="1:25" x14ac:dyDescent="0.25">
      <c r="A685" s="52">
        <v>2009</v>
      </c>
      <c r="B685" s="52" t="s">
        <v>107</v>
      </c>
      <c r="C685" s="52" t="s">
        <v>116</v>
      </c>
      <c r="D685" s="52">
        <v>20291</v>
      </c>
      <c r="E685" s="52">
        <v>23212</v>
      </c>
      <c r="F685" s="52">
        <v>9</v>
      </c>
      <c r="G685" s="52" t="s">
        <v>93</v>
      </c>
      <c r="H685" s="52">
        <v>1569.704</v>
      </c>
      <c r="I685" s="52" t="s">
        <v>91</v>
      </c>
      <c r="J685" s="52" t="s">
        <v>71</v>
      </c>
      <c r="K685" s="52">
        <v>73.3</v>
      </c>
      <c r="L685" s="52">
        <v>4.02E-2</v>
      </c>
      <c r="M685" s="52">
        <v>1</v>
      </c>
      <c r="N685" s="52"/>
      <c r="O685" s="52">
        <v>0</v>
      </c>
      <c r="P685" s="52">
        <v>0</v>
      </c>
      <c r="Q685" s="52">
        <v>21</v>
      </c>
      <c r="R685" s="52"/>
      <c r="S685" s="52">
        <v>0</v>
      </c>
      <c r="T685" s="52">
        <v>0</v>
      </c>
      <c r="U685" s="52">
        <v>310</v>
      </c>
      <c r="V685" s="52">
        <f t="shared" si="23"/>
        <v>4.6253839886400003</v>
      </c>
      <c r="W685" s="52">
        <f t="shared" ref="W685:W748" si="24">(V685-((O685*H685*P685*Q685)+(S685*H685*T685*U685))/M685)</f>
        <v>4.6253839886400003</v>
      </c>
      <c r="X685" s="52">
        <v>0</v>
      </c>
      <c r="Y685" s="52">
        <v>0</v>
      </c>
    </row>
    <row r="686" spans="1:25" x14ac:dyDescent="0.25">
      <c r="A686" s="52">
        <v>2009</v>
      </c>
      <c r="B686" s="52" t="s">
        <v>107</v>
      </c>
      <c r="C686" s="52" t="s">
        <v>116</v>
      </c>
      <c r="D686" s="52">
        <v>20291</v>
      </c>
      <c r="E686" s="52">
        <v>23212</v>
      </c>
      <c r="F686" s="52">
        <v>9</v>
      </c>
      <c r="G686" s="52" t="s">
        <v>93</v>
      </c>
      <c r="H686" s="52">
        <v>50059</v>
      </c>
      <c r="I686" s="52" t="s">
        <v>91</v>
      </c>
      <c r="J686" s="52" t="s">
        <v>71</v>
      </c>
      <c r="K686" s="52">
        <v>73.3</v>
      </c>
      <c r="L686" s="52">
        <v>4.02E-2</v>
      </c>
      <c r="M686" s="52">
        <v>1</v>
      </c>
      <c r="N686" s="52"/>
      <c r="O686" s="52">
        <v>0</v>
      </c>
      <c r="P686" s="52">
        <v>0</v>
      </c>
      <c r="Q686" s="52">
        <v>21</v>
      </c>
      <c r="R686" s="52"/>
      <c r="S686" s="52">
        <v>0</v>
      </c>
      <c r="T686" s="52">
        <v>0</v>
      </c>
      <c r="U686" s="52">
        <v>310</v>
      </c>
      <c r="V686" s="52">
        <f t="shared" si="23"/>
        <v>147.50685293999999</v>
      </c>
      <c r="W686" s="52">
        <f t="shared" si="24"/>
        <v>147.50685293999999</v>
      </c>
      <c r="X686" s="52">
        <v>0</v>
      </c>
      <c r="Y686" s="52">
        <v>0</v>
      </c>
    </row>
    <row r="687" spans="1:25" x14ac:dyDescent="0.25">
      <c r="A687" s="52">
        <v>2009</v>
      </c>
      <c r="B687" s="52" t="s">
        <v>107</v>
      </c>
      <c r="C687" s="52" t="s">
        <v>116</v>
      </c>
      <c r="D687" s="52">
        <v>20291</v>
      </c>
      <c r="E687" s="52">
        <v>23212</v>
      </c>
      <c r="F687" s="52">
        <v>9</v>
      </c>
      <c r="G687" s="52" t="s">
        <v>93</v>
      </c>
      <c r="H687" s="52">
        <v>12038</v>
      </c>
      <c r="I687" s="52" t="s">
        <v>91</v>
      </c>
      <c r="J687" s="52" t="s">
        <v>71</v>
      </c>
      <c r="K687" s="52">
        <v>73.3</v>
      </c>
      <c r="L687" s="52">
        <v>4.02E-2</v>
      </c>
      <c r="M687" s="52">
        <v>1</v>
      </c>
      <c r="N687" s="52"/>
      <c r="O687" s="52">
        <v>0</v>
      </c>
      <c r="P687" s="52">
        <v>0</v>
      </c>
      <c r="Q687" s="52">
        <v>21</v>
      </c>
      <c r="R687" s="52"/>
      <c r="S687" s="52">
        <v>0</v>
      </c>
      <c r="T687" s="52">
        <v>0</v>
      </c>
      <c r="U687" s="52">
        <v>310</v>
      </c>
      <c r="V687" s="52">
        <f t="shared" si="23"/>
        <v>35.471893080000001</v>
      </c>
      <c r="W687" s="52">
        <f t="shared" si="24"/>
        <v>35.471893080000001</v>
      </c>
      <c r="X687" s="52">
        <v>0</v>
      </c>
      <c r="Y687" s="52">
        <v>0</v>
      </c>
    </row>
    <row r="688" spans="1:25" x14ac:dyDescent="0.25">
      <c r="A688" s="52">
        <v>2009</v>
      </c>
      <c r="B688" s="52" t="s">
        <v>107</v>
      </c>
      <c r="C688" s="52" t="s">
        <v>116</v>
      </c>
      <c r="D688" s="52">
        <v>20291</v>
      </c>
      <c r="E688" s="52">
        <v>23212</v>
      </c>
      <c r="F688" s="52">
        <v>9</v>
      </c>
      <c r="G688" s="52" t="s">
        <v>93</v>
      </c>
      <c r="H688" s="52">
        <v>23908</v>
      </c>
      <c r="I688" s="52" t="s">
        <v>91</v>
      </c>
      <c r="J688" s="52" t="s">
        <v>71</v>
      </c>
      <c r="K688" s="52">
        <v>73.3</v>
      </c>
      <c r="L688" s="52">
        <v>4.02E-2</v>
      </c>
      <c r="M688" s="52">
        <v>1</v>
      </c>
      <c r="N688" s="52"/>
      <c r="O688" s="52">
        <v>0</v>
      </c>
      <c r="P688" s="52">
        <v>0</v>
      </c>
      <c r="Q688" s="52">
        <v>21</v>
      </c>
      <c r="R688" s="52"/>
      <c r="S688" s="52">
        <v>0</v>
      </c>
      <c r="T688" s="52">
        <v>0</v>
      </c>
      <c r="U688" s="52">
        <v>310</v>
      </c>
      <c r="V688" s="52">
        <f t="shared" si="23"/>
        <v>70.448747279999992</v>
      </c>
      <c r="W688" s="52">
        <f t="shared" si="24"/>
        <v>70.448747279999992</v>
      </c>
      <c r="X688" s="52">
        <v>0</v>
      </c>
      <c r="Y688" s="52">
        <v>0</v>
      </c>
    </row>
    <row r="689" spans="1:25" x14ac:dyDescent="0.25">
      <c r="A689" s="52">
        <v>2009</v>
      </c>
      <c r="B689" s="52" t="s">
        <v>107</v>
      </c>
      <c r="C689" s="52" t="s">
        <v>116</v>
      </c>
      <c r="D689" s="52">
        <v>20291</v>
      </c>
      <c r="E689" s="52">
        <v>23212</v>
      </c>
      <c r="F689" s="52">
        <v>9</v>
      </c>
      <c r="G689" s="52" t="s">
        <v>93</v>
      </c>
      <c r="H689" s="52">
        <v>46120</v>
      </c>
      <c r="I689" s="52" t="s">
        <v>91</v>
      </c>
      <c r="J689" s="52" t="s">
        <v>71</v>
      </c>
      <c r="K689" s="52">
        <v>73.3</v>
      </c>
      <c r="L689" s="52">
        <v>4.02E-2</v>
      </c>
      <c r="M689" s="52">
        <v>1</v>
      </c>
      <c r="N689" s="52"/>
      <c r="O689" s="52">
        <v>0</v>
      </c>
      <c r="P689" s="52">
        <v>0</v>
      </c>
      <c r="Q689" s="52">
        <v>21</v>
      </c>
      <c r="R689" s="52"/>
      <c r="S689" s="52">
        <v>0</v>
      </c>
      <c r="T689" s="52">
        <v>0</v>
      </c>
      <c r="U689" s="52">
        <v>310</v>
      </c>
      <c r="V689" s="52">
        <f t="shared" si="23"/>
        <v>135.89995920000001</v>
      </c>
      <c r="W689" s="52">
        <f t="shared" si="24"/>
        <v>135.89995920000001</v>
      </c>
      <c r="X689" s="52">
        <v>0</v>
      </c>
      <c r="Y689" s="52">
        <v>0</v>
      </c>
    </row>
    <row r="690" spans="1:25" x14ac:dyDescent="0.25">
      <c r="A690" s="52">
        <v>2009</v>
      </c>
      <c r="B690" s="52" t="s">
        <v>107</v>
      </c>
      <c r="C690" s="52" t="s">
        <v>116</v>
      </c>
      <c r="D690" s="52">
        <v>20291</v>
      </c>
      <c r="E690" s="52">
        <v>23212</v>
      </c>
      <c r="F690" s="52">
        <v>9</v>
      </c>
      <c r="G690" s="52" t="s">
        <v>93</v>
      </c>
      <c r="H690" s="52">
        <v>59070.1</v>
      </c>
      <c r="I690" s="52" t="s">
        <v>91</v>
      </c>
      <c r="J690" s="52" t="s">
        <v>71</v>
      </c>
      <c r="K690" s="52">
        <v>73.3</v>
      </c>
      <c r="L690" s="52">
        <v>4.02E-2</v>
      </c>
      <c r="M690" s="52">
        <v>1</v>
      </c>
      <c r="N690" s="52"/>
      <c r="O690" s="52">
        <v>0</v>
      </c>
      <c r="P690" s="52">
        <v>0</v>
      </c>
      <c r="Q690" s="52">
        <v>21</v>
      </c>
      <c r="R690" s="52"/>
      <c r="S690" s="52">
        <v>0</v>
      </c>
      <c r="T690" s="52">
        <v>0</v>
      </c>
      <c r="U690" s="52">
        <v>310</v>
      </c>
      <c r="V690" s="52">
        <f t="shared" si="23"/>
        <v>174.05950086599998</v>
      </c>
      <c r="W690" s="52">
        <f t="shared" si="24"/>
        <v>174.05950086599998</v>
      </c>
      <c r="X690" s="52">
        <v>0</v>
      </c>
      <c r="Y690" s="52">
        <v>0</v>
      </c>
    </row>
    <row r="691" spans="1:25" x14ac:dyDescent="0.25">
      <c r="A691" s="52">
        <v>2009</v>
      </c>
      <c r="B691" s="52" t="s">
        <v>107</v>
      </c>
      <c r="C691" s="52" t="s">
        <v>116</v>
      </c>
      <c r="D691" s="52">
        <v>20291</v>
      </c>
      <c r="E691" s="52">
        <v>23212</v>
      </c>
      <c r="F691" s="52">
        <v>9</v>
      </c>
      <c r="G691" s="52" t="s">
        <v>93</v>
      </c>
      <c r="H691" s="52">
        <v>95035</v>
      </c>
      <c r="I691" s="52" t="s">
        <v>91</v>
      </c>
      <c r="J691" s="52" t="s">
        <v>71</v>
      </c>
      <c r="K691" s="52">
        <v>73.3</v>
      </c>
      <c r="L691" s="52">
        <v>4.02E-2</v>
      </c>
      <c r="M691" s="52">
        <v>1</v>
      </c>
      <c r="N691" s="52"/>
      <c r="O691" s="52">
        <v>0</v>
      </c>
      <c r="P691" s="52">
        <v>0</v>
      </c>
      <c r="Q691" s="52">
        <v>21</v>
      </c>
      <c r="R691" s="52"/>
      <c r="S691" s="52">
        <v>0</v>
      </c>
      <c r="T691" s="52">
        <v>0</v>
      </c>
      <c r="U691" s="52">
        <v>310</v>
      </c>
      <c r="V691" s="52">
        <f t="shared" si="23"/>
        <v>280.03583309999999</v>
      </c>
      <c r="W691" s="52">
        <f t="shared" si="24"/>
        <v>280.03583309999999</v>
      </c>
      <c r="X691" s="52">
        <v>0</v>
      </c>
      <c r="Y691" s="52">
        <v>0</v>
      </c>
    </row>
    <row r="692" spans="1:25" x14ac:dyDescent="0.25">
      <c r="A692" s="52">
        <v>2009</v>
      </c>
      <c r="B692" s="52" t="s">
        <v>107</v>
      </c>
      <c r="C692" s="52" t="s">
        <v>116</v>
      </c>
      <c r="D692" s="52">
        <v>20291</v>
      </c>
      <c r="E692" s="52">
        <v>23212</v>
      </c>
      <c r="F692" s="52">
        <v>9</v>
      </c>
      <c r="G692" s="52" t="s">
        <v>93</v>
      </c>
      <c r="H692" s="52">
        <v>31463</v>
      </c>
      <c r="I692" s="52" t="s">
        <v>91</v>
      </c>
      <c r="J692" s="52" t="s">
        <v>71</v>
      </c>
      <c r="K692" s="52">
        <v>73.3</v>
      </c>
      <c r="L692" s="52">
        <v>4.02E-2</v>
      </c>
      <c r="M692" s="52">
        <v>1</v>
      </c>
      <c r="N692" s="52"/>
      <c r="O692" s="52">
        <v>0</v>
      </c>
      <c r="P692" s="52">
        <v>0</v>
      </c>
      <c r="Q692" s="52">
        <v>21</v>
      </c>
      <c r="R692" s="52"/>
      <c r="S692" s="52">
        <v>0</v>
      </c>
      <c r="T692" s="52">
        <v>0</v>
      </c>
      <c r="U692" s="52">
        <v>310</v>
      </c>
      <c r="V692" s="52">
        <f t="shared" si="23"/>
        <v>92.710763580000005</v>
      </c>
      <c r="W692" s="52">
        <f t="shared" si="24"/>
        <v>92.710763580000005</v>
      </c>
      <c r="X692" s="52">
        <v>0</v>
      </c>
      <c r="Y692" s="52">
        <v>0</v>
      </c>
    </row>
    <row r="693" spans="1:25" x14ac:dyDescent="0.25">
      <c r="A693" s="52">
        <v>2009</v>
      </c>
      <c r="B693" s="52" t="s">
        <v>107</v>
      </c>
      <c r="C693" s="52" t="s">
        <v>116</v>
      </c>
      <c r="D693" s="52">
        <v>20291</v>
      </c>
      <c r="E693" s="52">
        <v>23212</v>
      </c>
      <c r="F693" s="52">
        <v>9</v>
      </c>
      <c r="G693" s="52" t="s">
        <v>93</v>
      </c>
      <c r="H693" s="52">
        <v>11764</v>
      </c>
      <c r="I693" s="52" t="s">
        <v>91</v>
      </c>
      <c r="J693" s="52" t="s">
        <v>71</v>
      </c>
      <c r="K693" s="52">
        <v>73.3</v>
      </c>
      <c r="L693" s="52">
        <v>4.02E-2</v>
      </c>
      <c r="M693" s="52">
        <v>1</v>
      </c>
      <c r="N693" s="52"/>
      <c r="O693" s="52">
        <v>0</v>
      </c>
      <c r="P693" s="52">
        <v>0</v>
      </c>
      <c r="Q693" s="52">
        <v>21</v>
      </c>
      <c r="R693" s="52"/>
      <c r="S693" s="52">
        <v>0</v>
      </c>
      <c r="T693" s="52">
        <v>0</v>
      </c>
      <c r="U693" s="52">
        <v>310</v>
      </c>
      <c r="V693" s="52">
        <f t="shared" si="23"/>
        <v>34.664508239999996</v>
      </c>
      <c r="W693" s="52">
        <f t="shared" si="24"/>
        <v>34.664508239999996</v>
      </c>
      <c r="X693" s="52">
        <v>0</v>
      </c>
      <c r="Y693" s="52">
        <v>0</v>
      </c>
    </row>
    <row r="694" spans="1:25" x14ac:dyDescent="0.25">
      <c r="A694" s="52">
        <v>2009</v>
      </c>
      <c r="B694" s="52" t="s">
        <v>107</v>
      </c>
      <c r="C694" s="52" t="s">
        <v>116</v>
      </c>
      <c r="D694" s="52">
        <v>20291</v>
      </c>
      <c r="E694" s="52">
        <v>23212</v>
      </c>
      <c r="F694" s="52">
        <v>9</v>
      </c>
      <c r="G694" s="52" t="s">
        <v>93</v>
      </c>
      <c r="H694" s="52">
        <v>17440</v>
      </c>
      <c r="I694" s="52" t="s">
        <v>91</v>
      </c>
      <c r="J694" s="52" t="s">
        <v>71</v>
      </c>
      <c r="K694" s="52">
        <v>73.3</v>
      </c>
      <c r="L694" s="52">
        <v>4.02E-2</v>
      </c>
      <c r="M694" s="52">
        <v>1</v>
      </c>
      <c r="N694" s="52"/>
      <c r="O694" s="52">
        <v>0</v>
      </c>
      <c r="P694" s="52">
        <v>0</v>
      </c>
      <c r="Q694" s="52">
        <v>21</v>
      </c>
      <c r="R694" s="52"/>
      <c r="S694" s="52">
        <v>0</v>
      </c>
      <c r="T694" s="52">
        <v>0</v>
      </c>
      <c r="U694" s="52">
        <v>310</v>
      </c>
      <c r="V694" s="52">
        <f t="shared" si="23"/>
        <v>51.389750399999997</v>
      </c>
      <c r="W694" s="52">
        <f t="shared" si="24"/>
        <v>51.389750399999997</v>
      </c>
      <c r="X694" s="52">
        <v>0</v>
      </c>
      <c r="Y694" s="52">
        <v>0</v>
      </c>
    </row>
    <row r="695" spans="1:25" x14ac:dyDescent="0.25">
      <c r="A695" s="52">
        <v>2009</v>
      </c>
      <c r="B695" s="52" t="s">
        <v>107</v>
      </c>
      <c r="C695" s="52" t="s">
        <v>116</v>
      </c>
      <c r="D695" s="52">
        <v>20291</v>
      </c>
      <c r="E695" s="52">
        <v>23212</v>
      </c>
      <c r="F695" s="52">
        <v>9</v>
      </c>
      <c r="G695" s="52" t="s">
        <v>93</v>
      </c>
      <c r="H695" s="52">
        <v>20621.599999999999</v>
      </c>
      <c r="I695" s="52" t="s">
        <v>91</v>
      </c>
      <c r="J695" s="52" t="s">
        <v>71</v>
      </c>
      <c r="K695" s="52">
        <v>73.3</v>
      </c>
      <c r="L695" s="52">
        <v>4.02E-2</v>
      </c>
      <c r="M695" s="52">
        <v>1</v>
      </c>
      <c r="N695" s="52"/>
      <c r="O695" s="52">
        <v>0</v>
      </c>
      <c r="P695" s="52">
        <v>0</v>
      </c>
      <c r="Q695" s="52">
        <v>21</v>
      </c>
      <c r="R695" s="52"/>
      <c r="S695" s="52">
        <v>0</v>
      </c>
      <c r="T695" s="52">
        <v>0</v>
      </c>
      <c r="U695" s="52">
        <v>310</v>
      </c>
      <c r="V695" s="52">
        <f t="shared" si="23"/>
        <v>60.764843855999992</v>
      </c>
      <c r="W695" s="52">
        <f t="shared" si="24"/>
        <v>60.764843855999992</v>
      </c>
      <c r="X695" s="52">
        <v>0</v>
      </c>
      <c r="Y695" s="52">
        <v>0</v>
      </c>
    </row>
    <row r="696" spans="1:25" x14ac:dyDescent="0.25">
      <c r="A696" s="52">
        <v>2009</v>
      </c>
      <c r="B696" s="52" t="s">
        <v>107</v>
      </c>
      <c r="C696" s="52" t="s">
        <v>116</v>
      </c>
      <c r="D696" s="52">
        <v>20291</v>
      </c>
      <c r="E696" s="52">
        <v>23212</v>
      </c>
      <c r="F696" s="52">
        <v>9</v>
      </c>
      <c r="G696" s="52" t="s">
        <v>93</v>
      </c>
      <c r="H696" s="52">
        <v>106530.5</v>
      </c>
      <c r="I696" s="52" t="s">
        <v>91</v>
      </c>
      <c r="J696" s="52" t="s">
        <v>71</v>
      </c>
      <c r="K696" s="52">
        <v>73.3</v>
      </c>
      <c r="L696" s="52">
        <v>4.02E-2</v>
      </c>
      <c r="M696" s="52">
        <v>1</v>
      </c>
      <c r="N696" s="52"/>
      <c r="O696" s="52">
        <v>0</v>
      </c>
      <c r="P696" s="52">
        <v>0</v>
      </c>
      <c r="Q696" s="52">
        <v>21</v>
      </c>
      <c r="R696" s="52"/>
      <c r="S696" s="52">
        <v>0</v>
      </c>
      <c r="T696" s="52">
        <v>0</v>
      </c>
      <c r="U696" s="52">
        <v>310</v>
      </c>
      <c r="V696" s="52">
        <f t="shared" si="23"/>
        <v>313.90916313000002</v>
      </c>
      <c r="W696" s="52">
        <f t="shared" si="24"/>
        <v>313.90916313000002</v>
      </c>
      <c r="X696" s="52">
        <v>0</v>
      </c>
      <c r="Y696" s="52">
        <v>0</v>
      </c>
    </row>
    <row r="697" spans="1:25" x14ac:dyDescent="0.25">
      <c r="A697" s="52">
        <v>2009</v>
      </c>
      <c r="B697" s="52" t="s">
        <v>107</v>
      </c>
      <c r="C697" s="52" t="s">
        <v>116</v>
      </c>
      <c r="D697" s="52">
        <v>20291</v>
      </c>
      <c r="E697" s="52">
        <v>23212</v>
      </c>
      <c r="F697" s="52">
        <v>9</v>
      </c>
      <c r="G697" s="52" t="s">
        <v>93</v>
      </c>
      <c r="H697" s="52">
        <v>3255</v>
      </c>
      <c r="I697" s="52" t="s">
        <v>91</v>
      </c>
      <c r="J697" s="52" t="s">
        <v>71</v>
      </c>
      <c r="K697" s="52">
        <v>73.3</v>
      </c>
      <c r="L697" s="52">
        <v>4.02E-2</v>
      </c>
      <c r="M697" s="52">
        <v>1</v>
      </c>
      <c r="N697" s="52"/>
      <c r="O697" s="52">
        <v>0</v>
      </c>
      <c r="P697" s="52">
        <v>0</v>
      </c>
      <c r="Q697" s="52">
        <v>21</v>
      </c>
      <c r="R697" s="52"/>
      <c r="S697" s="52">
        <v>0</v>
      </c>
      <c r="T697" s="52">
        <v>0</v>
      </c>
      <c r="U697" s="52">
        <v>310</v>
      </c>
      <c r="V697" s="52">
        <f t="shared" si="23"/>
        <v>9.5913783000000006</v>
      </c>
      <c r="W697" s="52">
        <f t="shared" si="24"/>
        <v>9.5913783000000006</v>
      </c>
      <c r="X697" s="52">
        <v>0</v>
      </c>
      <c r="Y697" s="52">
        <v>0</v>
      </c>
    </row>
    <row r="698" spans="1:25" x14ac:dyDescent="0.25">
      <c r="A698" s="52">
        <v>2009</v>
      </c>
      <c r="B698" s="52" t="s">
        <v>107</v>
      </c>
      <c r="C698" s="52" t="s">
        <v>116</v>
      </c>
      <c r="D698" s="52">
        <v>20291</v>
      </c>
      <c r="E698" s="52">
        <v>23212</v>
      </c>
      <c r="F698" s="52">
        <v>9</v>
      </c>
      <c r="G698" s="52" t="s">
        <v>93</v>
      </c>
      <c r="H698" s="52">
        <v>108989</v>
      </c>
      <c r="I698" s="52" t="s">
        <v>91</v>
      </c>
      <c r="J698" s="52" t="s">
        <v>71</v>
      </c>
      <c r="K698" s="52">
        <v>73.3</v>
      </c>
      <c r="L698" s="52">
        <v>4.02E-2</v>
      </c>
      <c r="M698" s="52">
        <v>1</v>
      </c>
      <c r="N698" s="52"/>
      <c r="O698" s="52">
        <v>0</v>
      </c>
      <c r="P698" s="52">
        <v>0</v>
      </c>
      <c r="Q698" s="52">
        <v>21</v>
      </c>
      <c r="R698" s="52"/>
      <c r="S698" s="52">
        <v>0</v>
      </c>
      <c r="T698" s="52">
        <v>0</v>
      </c>
      <c r="U698" s="52">
        <v>310</v>
      </c>
      <c r="V698" s="52">
        <f t="shared" si="23"/>
        <v>321.15352673999996</v>
      </c>
      <c r="W698" s="52">
        <f t="shared" si="24"/>
        <v>321.15352673999996</v>
      </c>
      <c r="X698" s="52">
        <v>0</v>
      </c>
      <c r="Y698" s="52">
        <v>0</v>
      </c>
    </row>
    <row r="699" spans="1:25" x14ac:dyDescent="0.25">
      <c r="A699" s="52">
        <v>2009</v>
      </c>
      <c r="B699" s="52" t="s">
        <v>107</v>
      </c>
      <c r="C699" s="52" t="s">
        <v>116</v>
      </c>
      <c r="D699" s="52">
        <v>20291</v>
      </c>
      <c r="E699" s="52">
        <v>23212</v>
      </c>
      <c r="F699" s="52">
        <v>9</v>
      </c>
      <c r="G699" s="52" t="s">
        <v>93</v>
      </c>
      <c r="H699" s="52">
        <v>182762.7</v>
      </c>
      <c r="I699" s="52" t="s">
        <v>91</v>
      </c>
      <c r="J699" s="52" t="s">
        <v>71</v>
      </c>
      <c r="K699" s="52">
        <v>73.3</v>
      </c>
      <c r="L699" s="52">
        <v>4.02E-2</v>
      </c>
      <c r="M699" s="52">
        <v>1</v>
      </c>
      <c r="N699" s="52"/>
      <c r="O699" s="52">
        <v>0</v>
      </c>
      <c r="P699" s="52">
        <v>0</v>
      </c>
      <c r="Q699" s="52">
        <v>21</v>
      </c>
      <c r="R699" s="52"/>
      <c r="S699" s="52">
        <v>0</v>
      </c>
      <c r="T699" s="52">
        <v>0</v>
      </c>
      <c r="U699" s="52">
        <v>310</v>
      </c>
      <c r="V699" s="52">
        <f t="shared" si="23"/>
        <v>538.53953758199998</v>
      </c>
      <c r="W699" s="52">
        <f t="shared" si="24"/>
        <v>538.53953758199998</v>
      </c>
      <c r="X699" s="52">
        <v>0</v>
      </c>
      <c r="Y699" s="52">
        <v>0</v>
      </c>
    </row>
    <row r="700" spans="1:25" x14ac:dyDescent="0.25">
      <c r="A700" s="52">
        <v>2009</v>
      </c>
      <c r="B700" s="52" t="s">
        <v>107</v>
      </c>
      <c r="C700" s="52" t="s">
        <v>116</v>
      </c>
      <c r="D700" s="52">
        <v>20291</v>
      </c>
      <c r="E700" s="52">
        <v>23212</v>
      </c>
      <c r="F700" s="52">
        <v>9</v>
      </c>
      <c r="G700" s="52" t="s">
        <v>93</v>
      </c>
      <c r="H700" s="52">
        <v>81800</v>
      </c>
      <c r="I700" s="52" t="s">
        <v>91</v>
      </c>
      <c r="J700" s="52" t="s">
        <v>71</v>
      </c>
      <c r="K700" s="52">
        <v>73.3</v>
      </c>
      <c r="L700" s="52">
        <v>4.02E-2</v>
      </c>
      <c r="M700" s="52">
        <v>1</v>
      </c>
      <c r="N700" s="52"/>
      <c r="O700" s="52">
        <v>0</v>
      </c>
      <c r="P700" s="52">
        <v>0</v>
      </c>
      <c r="Q700" s="52">
        <v>21</v>
      </c>
      <c r="R700" s="52"/>
      <c r="S700" s="52">
        <v>0</v>
      </c>
      <c r="T700" s="52">
        <v>0</v>
      </c>
      <c r="U700" s="52">
        <v>310</v>
      </c>
      <c r="V700" s="52">
        <f t="shared" si="23"/>
        <v>241.036788</v>
      </c>
      <c r="W700" s="52">
        <f t="shared" si="24"/>
        <v>241.036788</v>
      </c>
      <c r="X700" s="52">
        <v>0</v>
      </c>
      <c r="Y700" s="52">
        <v>0</v>
      </c>
    </row>
    <row r="701" spans="1:25" x14ac:dyDescent="0.25">
      <c r="A701" s="52">
        <v>2009</v>
      </c>
      <c r="B701" s="52" t="s">
        <v>107</v>
      </c>
      <c r="C701" s="52" t="s">
        <v>116</v>
      </c>
      <c r="D701" s="52">
        <v>20291</v>
      </c>
      <c r="E701" s="52">
        <v>23212</v>
      </c>
      <c r="F701" s="52">
        <v>9</v>
      </c>
      <c r="G701" s="52" t="s">
        <v>93</v>
      </c>
      <c r="H701" s="52">
        <v>24764</v>
      </c>
      <c r="I701" s="52" t="s">
        <v>91</v>
      </c>
      <c r="J701" s="52" t="s">
        <v>71</v>
      </c>
      <c r="K701" s="52">
        <v>73.3</v>
      </c>
      <c r="L701" s="52">
        <v>4.02E-2</v>
      </c>
      <c r="M701" s="52">
        <v>1</v>
      </c>
      <c r="N701" s="52"/>
      <c r="O701" s="52">
        <v>0</v>
      </c>
      <c r="P701" s="52">
        <v>0</v>
      </c>
      <c r="Q701" s="52">
        <v>21</v>
      </c>
      <c r="R701" s="52"/>
      <c r="S701" s="52">
        <v>0</v>
      </c>
      <c r="T701" s="52">
        <v>0</v>
      </c>
      <c r="U701" s="52">
        <v>310</v>
      </c>
      <c r="V701" s="52">
        <f t="shared" si="23"/>
        <v>72.97108824</v>
      </c>
      <c r="W701" s="52">
        <f t="shared" si="24"/>
        <v>72.97108824</v>
      </c>
      <c r="X701" s="52">
        <v>0</v>
      </c>
      <c r="Y701" s="52">
        <v>0</v>
      </c>
    </row>
    <row r="702" spans="1:25" x14ac:dyDescent="0.25">
      <c r="A702" s="52">
        <v>2009</v>
      </c>
      <c r="B702" s="52" t="s">
        <v>107</v>
      </c>
      <c r="C702" s="52" t="s">
        <v>116</v>
      </c>
      <c r="D702" s="52">
        <v>20291</v>
      </c>
      <c r="E702" s="52">
        <v>23212</v>
      </c>
      <c r="F702" s="52">
        <v>9</v>
      </c>
      <c r="G702" s="52" t="s">
        <v>93</v>
      </c>
      <c r="H702" s="52">
        <v>118848.1</v>
      </c>
      <c r="I702" s="52" t="s">
        <v>91</v>
      </c>
      <c r="J702" s="52" t="s">
        <v>71</v>
      </c>
      <c r="K702" s="52">
        <v>73.3</v>
      </c>
      <c r="L702" s="52">
        <v>4.02E-2</v>
      </c>
      <c r="M702" s="52">
        <v>1</v>
      </c>
      <c r="N702" s="52"/>
      <c r="O702" s="52">
        <v>0</v>
      </c>
      <c r="P702" s="52">
        <v>0</v>
      </c>
      <c r="Q702" s="52">
        <v>21</v>
      </c>
      <c r="R702" s="52"/>
      <c r="S702" s="52">
        <v>0</v>
      </c>
      <c r="T702" s="52">
        <v>0</v>
      </c>
      <c r="U702" s="52">
        <v>310</v>
      </c>
      <c r="V702" s="52">
        <f t="shared" si="23"/>
        <v>350.204942346</v>
      </c>
      <c r="W702" s="52">
        <f t="shared" si="24"/>
        <v>350.204942346</v>
      </c>
      <c r="X702" s="52">
        <v>0</v>
      </c>
      <c r="Y702" s="52">
        <v>0</v>
      </c>
    </row>
    <row r="703" spans="1:25" x14ac:dyDescent="0.25">
      <c r="A703" s="52">
        <v>2009</v>
      </c>
      <c r="B703" s="52" t="s">
        <v>107</v>
      </c>
      <c r="C703" s="52" t="s">
        <v>116</v>
      </c>
      <c r="D703" s="52">
        <v>20291</v>
      </c>
      <c r="E703" s="52">
        <v>23212</v>
      </c>
      <c r="F703" s="52">
        <v>9</v>
      </c>
      <c r="G703" s="52" t="s">
        <v>93</v>
      </c>
      <c r="H703" s="52">
        <v>31449.47</v>
      </c>
      <c r="I703" s="52" t="s">
        <v>91</v>
      </c>
      <c r="J703" s="52" t="s">
        <v>71</v>
      </c>
      <c r="K703" s="52">
        <v>73.3</v>
      </c>
      <c r="L703" s="52">
        <v>4.02E-2</v>
      </c>
      <c r="M703" s="52">
        <v>1</v>
      </c>
      <c r="N703" s="52"/>
      <c r="O703" s="52">
        <v>0</v>
      </c>
      <c r="P703" s="52">
        <v>0</v>
      </c>
      <c r="Q703" s="52">
        <v>21</v>
      </c>
      <c r="R703" s="52"/>
      <c r="S703" s="52">
        <v>0</v>
      </c>
      <c r="T703" s="52">
        <v>0</v>
      </c>
      <c r="U703" s="52">
        <v>310</v>
      </c>
      <c r="V703" s="52">
        <f t="shared" si="23"/>
        <v>92.670895270199992</v>
      </c>
      <c r="W703" s="52">
        <f t="shared" si="24"/>
        <v>92.670895270199992</v>
      </c>
      <c r="X703" s="52">
        <v>0</v>
      </c>
      <c r="Y703" s="52">
        <v>0</v>
      </c>
    </row>
    <row r="704" spans="1:25" x14ac:dyDescent="0.25">
      <c r="A704" s="52">
        <v>2009</v>
      </c>
      <c r="B704" s="52" t="s">
        <v>107</v>
      </c>
      <c r="C704" s="52" t="s">
        <v>116</v>
      </c>
      <c r="D704" s="52">
        <v>20291</v>
      </c>
      <c r="E704" s="52">
        <v>23212</v>
      </c>
      <c r="F704" s="52">
        <v>9</v>
      </c>
      <c r="G704" s="52" t="s">
        <v>93</v>
      </c>
      <c r="H704" s="52">
        <v>3059</v>
      </c>
      <c r="I704" s="52" t="s">
        <v>91</v>
      </c>
      <c r="J704" s="52" t="s">
        <v>71</v>
      </c>
      <c r="K704" s="52">
        <v>73.3</v>
      </c>
      <c r="L704" s="52">
        <v>4.02E-2</v>
      </c>
      <c r="M704" s="52">
        <v>1</v>
      </c>
      <c r="N704" s="52"/>
      <c r="O704" s="52">
        <v>0</v>
      </c>
      <c r="P704" s="52">
        <v>0</v>
      </c>
      <c r="Q704" s="52">
        <v>21</v>
      </c>
      <c r="R704" s="52"/>
      <c r="S704" s="52">
        <v>0</v>
      </c>
      <c r="T704" s="52">
        <v>0</v>
      </c>
      <c r="U704" s="52">
        <v>310</v>
      </c>
      <c r="V704" s="52">
        <f t="shared" si="23"/>
        <v>9.0138329399999986</v>
      </c>
      <c r="W704" s="52">
        <f t="shared" si="24"/>
        <v>9.0138329399999986</v>
      </c>
      <c r="X704" s="52">
        <v>0</v>
      </c>
      <c r="Y704" s="52">
        <v>0</v>
      </c>
    </row>
    <row r="705" spans="1:25" x14ac:dyDescent="0.25">
      <c r="A705" s="52">
        <v>2009</v>
      </c>
      <c r="B705" s="52" t="s">
        <v>107</v>
      </c>
      <c r="C705" s="52" t="s">
        <v>116</v>
      </c>
      <c r="D705" s="52">
        <v>20291</v>
      </c>
      <c r="E705" s="52">
        <v>23212</v>
      </c>
      <c r="F705" s="52">
        <v>9</v>
      </c>
      <c r="G705" s="52" t="s">
        <v>93</v>
      </c>
      <c r="H705" s="52">
        <v>44228.71</v>
      </c>
      <c r="I705" s="52" t="s">
        <v>91</v>
      </c>
      <c r="J705" s="52" t="s">
        <v>71</v>
      </c>
      <c r="K705" s="52">
        <v>73.3</v>
      </c>
      <c r="L705" s="52">
        <v>4.02E-2</v>
      </c>
      <c r="M705" s="52">
        <v>1</v>
      </c>
      <c r="N705" s="52"/>
      <c r="O705" s="52">
        <v>0</v>
      </c>
      <c r="P705" s="52">
        <v>0</v>
      </c>
      <c r="Q705" s="52">
        <v>21</v>
      </c>
      <c r="R705" s="52"/>
      <c r="S705" s="52">
        <v>0</v>
      </c>
      <c r="T705" s="52">
        <v>0</v>
      </c>
      <c r="U705" s="52">
        <v>310</v>
      </c>
      <c r="V705" s="52">
        <f t="shared" si="23"/>
        <v>130.32697060859999</v>
      </c>
      <c r="W705" s="52">
        <f t="shared" si="24"/>
        <v>130.32697060859999</v>
      </c>
      <c r="X705" s="52">
        <v>0</v>
      </c>
      <c r="Y705" s="52">
        <v>0</v>
      </c>
    </row>
    <row r="706" spans="1:25" x14ac:dyDescent="0.25">
      <c r="A706" s="52">
        <v>2009</v>
      </c>
      <c r="B706" s="52" t="s">
        <v>107</v>
      </c>
      <c r="C706" s="52" t="s">
        <v>116</v>
      </c>
      <c r="D706" s="52">
        <v>20291</v>
      </c>
      <c r="E706" s="52">
        <v>23212</v>
      </c>
      <c r="F706" s="52">
        <v>9</v>
      </c>
      <c r="G706" s="52" t="s">
        <v>93</v>
      </c>
      <c r="H706" s="52">
        <v>35</v>
      </c>
      <c r="I706" s="52" t="s">
        <v>91</v>
      </c>
      <c r="J706" s="52" t="s">
        <v>71</v>
      </c>
      <c r="K706" s="52">
        <v>73.3</v>
      </c>
      <c r="L706" s="52">
        <v>4.02E-2</v>
      </c>
      <c r="M706" s="52">
        <v>1</v>
      </c>
      <c r="N706" s="52"/>
      <c r="O706" s="52">
        <v>0</v>
      </c>
      <c r="P706" s="52">
        <v>0</v>
      </c>
      <c r="Q706" s="52">
        <v>21</v>
      </c>
      <c r="R706" s="52"/>
      <c r="S706" s="52">
        <v>0</v>
      </c>
      <c r="T706" s="52">
        <v>0</v>
      </c>
      <c r="U706" s="52">
        <v>310</v>
      </c>
      <c r="V706" s="52">
        <f t="shared" si="23"/>
        <v>0.10313310000000001</v>
      </c>
      <c r="W706" s="52">
        <f t="shared" si="24"/>
        <v>0.10313310000000001</v>
      </c>
      <c r="X706" s="52">
        <v>0</v>
      </c>
      <c r="Y706" s="52">
        <v>0</v>
      </c>
    </row>
    <row r="707" spans="1:25" x14ac:dyDescent="0.25">
      <c r="A707" s="52">
        <v>2009</v>
      </c>
      <c r="B707" s="52" t="s">
        <v>107</v>
      </c>
      <c r="C707" s="52" t="s">
        <v>116</v>
      </c>
      <c r="D707" s="52">
        <v>20291</v>
      </c>
      <c r="E707" s="52">
        <v>23212</v>
      </c>
      <c r="F707" s="52">
        <v>9</v>
      </c>
      <c r="G707" s="52" t="s">
        <v>93</v>
      </c>
      <c r="H707" s="52">
        <v>46843</v>
      </c>
      <c r="I707" s="52" t="s">
        <v>91</v>
      </c>
      <c r="J707" s="52" t="s">
        <v>71</v>
      </c>
      <c r="K707" s="52">
        <v>73.3</v>
      </c>
      <c r="L707" s="52">
        <v>4.02E-2</v>
      </c>
      <c r="M707" s="52">
        <v>1</v>
      </c>
      <c r="N707" s="52"/>
      <c r="O707" s="52">
        <v>0</v>
      </c>
      <c r="P707" s="52">
        <v>0</v>
      </c>
      <c r="Q707" s="52">
        <v>21</v>
      </c>
      <c r="R707" s="52"/>
      <c r="S707" s="52">
        <v>0</v>
      </c>
      <c r="T707" s="52">
        <v>0</v>
      </c>
      <c r="U707" s="52">
        <v>310</v>
      </c>
      <c r="V707" s="52">
        <f t="shared" ref="V707:V761" si="25">IF(F707=9,((H707*K707*L707*M707)+(H707*O707*P707*Q707)+(H707*S707*T707*U707))/1000, (H707*K707*L707*M707)+(H707*O707*P707*Q707)+(H707*S707*T707*U707))</f>
        <v>138.03039437999999</v>
      </c>
      <c r="W707" s="52">
        <f t="shared" si="24"/>
        <v>138.03039437999999</v>
      </c>
      <c r="X707" s="52">
        <v>0</v>
      </c>
      <c r="Y707" s="52">
        <v>0</v>
      </c>
    </row>
    <row r="708" spans="1:25" x14ac:dyDescent="0.25">
      <c r="A708" s="52">
        <v>2009</v>
      </c>
      <c r="B708" s="52" t="s">
        <v>107</v>
      </c>
      <c r="C708" s="52" t="s">
        <v>116</v>
      </c>
      <c r="D708" s="52">
        <v>20291</v>
      </c>
      <c r="E708" s="52">
        <v>23212</v>
      </c>
      <c r="F708" s="52">
        <v>9</v>
      </c>
      <c r="G708" s="52" t="s">
        <v>93</v>
      </c>
      <c r="H708" s="52">
        <v>141597</v>
      </c>
      <c r="I708" s="52" t="s">
        <v>91</v>
      </c>
      <c r="J708" s="52" t="s">
        <v>71</v>
      </c>
      <c r="K708" s="52">
        <v>73.3</v>
      </c>
      <c r="L708" s="52">
        <v>4.02E-2</v>
      </c>
      <c r="M708" s="52">
        <v>1</v>
      </c>
      <c r="N708" s="52"/>
      <c r="O708" s="52">
        <v>0</v>
      </c>
      <c r="P708" s="52">
        <v>0</v>
      </c>
      <c r="Q708" s="52">
        <v>21</v>
      </c>
      <c r="R708" s="52"/>
      <c r="S708" s="52">
        <v>0</v>
      </c>
      <c r="T708" s="52">
        <v>0</v>
      </c>
      <c r="U708" s="52">
        <v>310</v>
      </c>
      <c r="V708" s="52">
        <f t="shared" si="25"/>
        <v>417.23821601999998</v>
      </c>
      <c r="W708" s="52">
        <f t="shared" si="24"/>
        <v>417.23821601999998</v>
      </c>
      <c r="X708" s="52">
        <v>0</v>
      </c>
      <c r="Y708" s="52">
        <v>0</v>
      </c>
    </row>
    <row r="709" spans="1:25" x14ac:dyDescent="0.25">
      <c r="A709" s="52">
        <v>2009</v>
      </c>
      <c r="B709" s="52" t="s">
        <v>107</v>
      </c>
      <c r="C709" s="52" t="s">
        <v>116</v>
      </c>
      <c r="D709" s="52">
        <v>20291</v>
      </c>
      <c r="E709" s="52">
        <v>23212</v>
      </c>
      <c r="F709" s="52">
        <v>9</v>
      </c>
      <c r="G709" s="52" t="s">
        <v>93</v>
      </c>
      <c r="H709" s="52">
        <v>169560</v>
      </c>
      <c r="I709" s="52" t="s">
        <v>91</v>
      </c>
      <c r="J709" s="52" t="s">
        <v>71</v>
      </c>
      <c r="K709" s="52">
        <v>73.3</v>
      </c>
      <c r="L709" s="52">
        <v>4.02E-2</v>
      </c>
      <c r="M709" s="52">
        <v>1</v>
      </c>
      <c r="N709" s="52"/>
      <c r="O709" s="52">
        <v>0</v>
      </c>
      <c r="P709" s="52">
        <v>0</v>
      </c>
      <c r="Q709" s="52">
        <v>21</v>
      </c>
      <c r="R709" s="52"/>
      <c r="S709" s="52">
        <v>0</v>
      </c>
      <c r="T709" s="52">
        <v>0</v>
      </c>
      <c r="U709" s="52">
        <v>310</v>
      </c>
      <c r="V709" s="52">
        <f t="shared" si="25"/>
        <v>499.63566960000003</v>
      </c>
      <c r="W709" s="52">
        <f t="shared" si="24"/>
        <v>499.63566960000003</v>
      </c>
      <c r="X709" s="52">
        <v>0</v>
      </c>
      <c r="Y709" s="52">
        <v>0</v>
      </c>
    </row>
    <row r="710" spans="1:25" x14ac:dyDescent="0.25">
      <c r="A710" s="52">
        <v>2009</v>
      </c>
      <c r="B710" s="52" t="s">
        <v>107</v>
      </c>
      <c r="C710" s="52" t="s">
        <v>116</v>
      </c>
      <c r="D710" s="52">
        <v>20291</v>
      </c>
      <c r="E710" s="52">
        <v>23212</v>
      </c>
      <c r="F710" s="52">
        <v>9</v>
      </c>
      <c r="G710" s="52" t="s">
        <v>93</v>
      </c>
      <c r="H710" s="52">
        <v>37800000</v>
      </c>
      <c r="I710" s="52" t="s">
        <v>91</v>
      </c>
      <c r="J710" s="52" t="s">
        <v>71</v>
      </c>
      <c r="K710" s="52">
        <v>73.3</v>
      </c>
      <c r="L710" s="52">
        <v>4.02E-2</v>
      </c>
      <c r="M710" s="52">
        <v>1</v>
      </c>
      <c r="N710" s="52"/>
      <c r="O710" s="52">
        <v>0</v>
      </c>
      <c r="P710" s="52">
        <v>0</v>
      </c>
      <c r="Q710" s="52">
        <v>21</v>
      </c>
      <c r="R710" s="52"/>
      <c r="S710" s="52">
        <v>0</v>
      </c>
      <c r="T710" s="52">
        <v>0</v>
      </c>
      <c r="U710" s="52">
        <v>310</v>
      </c>
      <c r="V710" s="52">
        <f t="shared" si="25"/>
        <v>111383.74800000001</v>
      </c>
      <c r="W710" s="52">
        <f t="shared" si="24"/>
        <v>111383.74800000001</v>
      </c>
      <c r="X710" s="52">
        <v>0</v>
      </c>
      <c r="Y710" s="52">
        <v>0</v>
      </c>
    </row>
    <row r="711" spans="1:25" x14ac:dyDescent="0.25">
      <c r="A711" s="52">
        <v>2009</v>
      </c>
      <c r="B711" s="52" t="s">
        <v>107</v>
      </c>
      <c r="C711" s="52" t="s">
        <v>116</v>
      </c>
      <c r="D711" s="52">
        <v>20291</v>
      </c>
      <c r="E711" s="52">
        <v>23212</v>
      </c>
      <c r="F711" s="52">
        <v>9</v>
      </c>
      <c r="G711" s="52" t="s">
        <v>93</v>
      </c>
      <c r="H711" s="52">
        <v>6270</v>
      </c>
      <c r="I711" s="52" t="s">
        <v>91</v>
      </c>
      <c r="J711" s="52" t="s">
        <v>71</v>
      </c>
      <c r="K711" s="52">
        <v>73.3</v>
      </c>
      <c r="L711" s="52">
        <v>4.02E-2</v>
      </c>
      <c r="M711" s="52">
        <v>1</v>
      </c>
      <c r="N711" s="52"/>
      <c r="O711" s="52">
        <v>0</v>
      </c>
      <c r="P711" s="52">
        <v>0</v>
      </c>
      <c r="Q711" s="52">
        <v>21</v>
      </c>
      <c r="R711" s="52"/>
      <c r="S711" s="52">
        <v>0</v>
      </c>
      <c r="T711" s="52">
        <v>0</v>
      </c>
      <c r="U711" s="52">
        <v>310</v>
      </c>
      <c r="V711" s="52">
        <f t="shared" si="25"/>
        <v>18.475558199999998</v>
      </c>
      <c r="W711" s="52">
        <f t="shared" si="24"/>
        <v>18.475558199999998</v>
      </c>
      <c r="X711" s="52">
        <v>0</v>
      </c>
      <c r="Y711" s="52">
        <v>0</v>
      </c>
    </row>
    <row r="712" spans="1:25" x14ac:dyDescent="0.25">
      <c r="A712" s="52">
        <v>2009</v>
      </c>
      <c r="B712" s="52" t="s">
        <v>107</v>
      </c>
      <c r="C712" s="52" t="s">
        <v>116</v>
      </c>
      <c r="D712" s="52">
        <v>20291</v>
      </c>
      <c r="E712" s="52">
        <v>23212</v>
      </c>
      <c r="F712" s="52">
        <v>9</v>
      </c>
      <c r="G712" s="52" t="s">
        <v>93</v>
      </c>
      <c r="H712" s="52">
        <v>74276</v>
      </c>
      <c r="I712" s="52" t="s">
        <v>91</v>
      </c>
      <c r="J712" s="52" t="s">
        <v>71</v>
      </c>
      <c r="K712" s="52">
        <v>73.3</v>
      </c>
      <c r="L712" s="52">
        <v>4.02E-2</v>
      </c>
      <c r="M712" s="52">
        <v>1</v>
      </c>
      <c r="N712" s="52"/>
      <c r="O712" s="52">
        <v>0</v>
      </c>
      <c r="P712" s="52">
        <v>0</v>
      </c>
      <c r="Q712" s="52">
        <v>21</v>
      </c>
      <c r="R712" s="52"/>
      <c r="S712" s="52">
        <v>0</v>
      </c>
      <c r="T712" s="52">
        <v>0</v>
      </c>
      <c r="U712" s="52">
        <v>310</v>
      </c>
      <c r="V712" s="52">
        <f t="shared" si="25"/>
        <v>218.86611815999998</v>
      </c>
      <c r="W712" s="52">
        <f t="shared" si="24"/>
        <v>218.86611815999998</v>
      </c>
      <c r="X712" s="52">
        <v>0</v>
      </c>
      <c r="Y712" s="52">
        <v>0</v>
      </c>
    </row>
    <row r="713" spans="1:25" x14ac:dyDescent="0.25">
      <c r="A713" s="52">
        <v>2009</v>
      </c>
      <c r="B713" s="52" t="s">
        <v>107</v>
      </c>
      <c r="C713" s="52" t="s">
        <v>116</v>
      </c>
      <c r="D713" s="52">
        <v>20291</v>
      </c>
      <c r="E713" s="52">
        <v>23212</v>
      </c>
      <c r="F713" s="52">
        <v>9</v>
      </c>
      <c r="G713" s="52" t="s">
        <v>93</v>
      </c>
      <c r="H713" s="52">
        <v>31012</v>
      </c>
      <c r="I713" s="52" t="s">
        <v>91</v>
      </c>
      <c r="J713" s="52" t="s">
        <v>71</v>
      </c>
      <c r="K713" s="52">
        <v>73.3</v>
      </c>
      <c r="L713" s="52">
        <v>4.02E-2</v>
      </c>
      <c r="M713" s="52">
        <v>1</v>
      </c>
      <c r="N713" s="52"/>
      <c r="O713" s="52">
        <v>0</v>
      </c>
      <c r="P713" s="52">
        <v>0</v>
      </c>
      <c r="Q713" s="52">
        <v>21</v>
      </c>
      <c r="R713" s="52"/>
      <c r="S713" s="52">
        <v>0</v>
      </c>
      <c r="T713" s="52">
        <v>0</v>
      </c>
      <c r="U713" s="52">
        <v>310</v>
      </c>
      <c r="V713" s="52">
        <f t="shared" si="25"/>
        <v>91.381819920000012</v>
      </c>
      <c r="W713" s="52">
        <f t="shared" si="24"/>
        <v>91.381819920000012</v>
      </c>
      <c r="X713" s="52">
        <v>0</v>
      </c>
      <c r="Y713" s="52">
        <v>0</v>
      </c>
    </row>
    <row r="714" spans="1:25" x14ac:dyDescent="0.25">
      <c r="A714" s="52">
        <v>2009</v>
      </c>
      <c r="B714" s="52" t="s">
        <v>107</v>
      </c>
      <c r="C714" s="52" t="s">
        <v>116</v>
      </c>
      <c r="D714" s="52">
        <v>20291</v>
      </c>
      <c r="E714" s="52">
        <v>23212</v>
      </c>
      <c r="F714" s="52">
        <v>9</v>
      </c>
      <c r="G714" s="52" t="s">
        <v>93</v>
      </c>
      <c r="H714" s="52">
        <v>59512</v>
      </c>
      <c r="I714" s="52" t="s">
        <v>91</v>
      </c>
      <c r="J714" s="52" t="s">
        <v>71</v>
      </c>
      <c r="K714" s="52">
        <v>73.3</v>
      </c>
      <c r="L714" s="52">
        <v>4.02E-2</v>
      </c>
      <c r="M714" s="52">
        <v>1</v>
      </c>
      <c r="N714" s="52"/>
      <c r="O714" s="52">
        <v>0</v>
      </c>
      <c r="P714" s="52">
        <v>0</v>
      </c>
      <c r="Q714" s="52">
        <v>21</v>
      </c>
      <c r="R714" s="52"/>
      <c r="S714" s="52">
        <v>0</v>
      </c>
      <c r="T714" s="52">
        <v>0</v>
      </c>
      <c r="U714" s="52">
        <v>310</v>
      </c>
      <c r="V714" s="52">
        <f t="shared" si="25"/>
        <v>175.36162991999998</v>
      </c>
      <c r="W714" s="52">
        <f t="shared" si="24"/>
        <v>175.36162991999998</v>
      </c>
      <c r="X714" s="52">
        <v>0</v>
      </c>
      <c r="Y714" s="52">
        <v>0</v>
      </c>
    </row>
    <row r="715" spans="1:25" x14ac:dyDescent="0.25">
      <c r="A715" s="52">
        <v>2009</v>
      </c>
      <c r="B715" s="52" t="s">
        <v>107</v>
      </c>
      <c r="C715" s="52" t="s">
        <v>116</v>
      </c>
      <c r="D715" s="52">
        <v>20291</v>
      </c>
      <c r="E715" s="52">
        <v>23212</v>
      </c>
      <c r="F715" s="52">
        <v>9</v>
      </c>
      <c r="G715" s="52" t="s">
        <v>93</v>
      </c>
      <c r="H715" s="52">
        <v>57303.41</v>
      </c>
      <c r="I715" s="52" t="s">
        <v>91</v>
      </c>
      <c r="J715" s="52" t="s">
        <v>71</v>
      </c>
      <c r="K715" s="52">
        <v>73.3</v>
      </c>
      <c r="L715" s="52">
        <v>4.02E-2</v>
      </c>
      <c r="M715" s="52">
        <v>1</v>
      </c>
      <c r="N715" s="52"/>
      <c r="O715" s="52">
        <v>0</v>
      </c>
      <c r="P715" s="52">
        <v>0</v>
      </c>
      <c r="Q715" s="52">
        <v>21</v>
      </c>
      <c r="R715" s="52"/>
      <c r="S715" s="52">
        <v>0</v>
      </c>
      <c r="T715" s="52">
        <v>0</v>
      </c>
      <c r="U715" s="52">
        <v>310</v>
      </c>
      <c r="V715" s="52">
        <f t="shared" si="25"/>
        <v>168.85366611059999</v>
      </c>
      <c r="W715" s="52">
        <f t="shared" si="24"/>
        <v>168.85366611059999</v>
      </c>
      <c r="X715" s="52">
        <v>0</v>
      </c>
      <c r="Y715" s="52">
        <v>0</v>
      </c>
    </row>
    <row r="716" spans="1:25" x14ac:dyDescent="0.25">
      <c r="A716" s="52">
        <v>2009</v>
      </c>
      <c r="B716" s="52" t="s">
        <v>107</v>
      </c>
      <c r="C716" s="52" t="s">
        <v>116</v>
      </c>
      <c r="D716" s="52">
        <v>20291</v>
      </c>
      <c r="E716" s="52">
        <v>23212</v>
      </c>
      <c r="F716" s="52">
        <v>9</v>
      </c>
      <c r="G716" s="52" t="s">
        <v>93</v>
      </c>
      <c r="H716" s="52">
        <v>225381</v>
      </c>
      <c r="I716" s="52" t="s">
        <v>91</v>
      </c>
      <c r="J716" s="52" t="s">
        <v>71</v>
      </c>
      <c r="K716" s="52">
        <v>73.3</v>
      </c>
      <c r="L716" s="52">
        <v>4.02E-2</v>
      </c>
      <c r="M716" s="52">
        <v>1</v>
      </c>
      <c r="N716" s="52"/>
      <c r="O716" s="52">
        <v>0</v>
      </c>
      <c r="P716" s="52">
        <v>0</v>
      </c>
      <c r="Q716" s="52">
        <v>21</v>
      </c>
      <c r="R716" s="52"/>
      <c r="S716" s="52">
        <v>0</v>
      </c>
      <c r="T716" s="52">
        <v>0</v>
      </c>
      <c r="U716" s="52">
        <v>310</v>
      </c>
      <c r="V716" s="52">
        <f t="shared" si="25"/>
        <v>664.1211774599999</v>
      </c>
      <c r="W716" s="52">
        <f t="shared" si="24"/>
        <v>664.1211774599999</v>
      </c>
      <c r="X716" s="52">
        <v>0</v>
      </c>
      <c r="Y716" s="52">
        <v>0</v>
      </c>
    </row>
    <row r="717" spans="1:25" x14ac:dyDescent="0.25">
      <c r="A717" s="52">
        <v>2009</v>
      </c>
      <c r="B717" s="52" t="s">
        <v>107</v>
      </c>
      <c r="C717" s="52" t="s">
        <v>116</v>
      </c>
      <c r="D717" s="52">
        <v>20292</v>
      </c>
      <c r="E717" s="52">
        <v>23212</v>
      </c>
      <c r="F717" s="52">
        <v>9</v>
      </c>
      <c r="G717" s="52" t="s">
        <v>93</v>
      </c>
      <c r="H717" s="52">
        <v>2371517</v>
      </c>
      <c r="I717" s="52" t="s">
        <v>91</v>
      </c>
      <c r="J717" s="52" t="s">
        <v>71</v>
      </c>
      <c r="K717" s="52">
        <v>73.3</v>
      </c>
      <c r="L717" s="52">
        <v>4.02E-2</v>
      </c>
      <c r="M717" s="52">
        <v>1</v>
      </c>
      <c r="N717" s="52"/>
      <c r="O717" s="52">
        <v>0</v>
      </c>
      <c r="P717" s="52">
        <v>0</v>
      </c>
      <c r="Q717" s="52">
        <v>21</v>
      </c>
      <c r="R717" s="52"/>
      <c r="S717" s="52">
        <v>0</v>
      </c>
      <c r="T717" s="52">
        <v>0</v>
      </c>
      <c r="U717" s="52">
        <v>310</v>
      </c>
      <c r="V717" s="52">
        <f t="shared" si="25"/>
        <v>6988.0542832199999</v>
      </c>
      <c r="W717" s="52">
        <f t="shared" si="24"/>
        <v>6988.0542832199999</v>
      </c>
      <c r="X717" s="52">
        <v>0</v>
      </c>
      <c r="Y717" s="52">
        <v>0</v>
      </c>
    </row>
    <row r="718" spans="1:25" x14ac:dyDescent="0.25">
      <c r="A718" s="52">
        <v>2009</v>
      </c>
      <c r="B718" s="52" t="s">
        <v>107</v>
      </c>
      <c r="C718" s="52" t="s">
        <v>116</v>
      </c>
      <c r="D718" s="52">
        <v>20292</v>
      </c>
      <c r="E718" s="52">
        <v>23212</v>
      </c>
      <c r="F718" s="52">
        <v>9</v>
      </c>
      <c r="G718" s="52" t="s">
        <v>93</v>
      </c>
      <c r="H718" s="52">
        <v>1486990</v>
      </c>
      <c r="I718" s="52" t="s">
        <v>91</v>
      </c>
      <c r="J718" s="52" t="s">
        <v>71</v>
      </c>
      <c r="K718" s="52">
        <v>73.3</v>
      </c>
      <c r="L718" s="52">
        <v>4.02E-2</v>
      </c>
      <c r="M718" s="52">
        <v>1</v>
      </c>
      <c r="N718" s="52"/>
      <c r="O718" s="52">
        <v>0</v>
      </c>
      <c r="P718" s="52">
        <v>0</v>
      </c>
      <c r="Q718" s="52">
        <v>21</v>
      </c>
      <c r="R718" s="52"/>
      <c r="S718" s="52">
        <v>0</v>
      </c>
      <c r="T718" s="52">
        <v>0</v>
      </c>
      <c r="U718" s="52">
        <v>310</v>
      </c>
      <c r="V718" s="52">
        <f t="shared" si="25"/>
        <v>4381.6539534000003</v>
      </c>
      <c r="W718" s="52">
        <f t="shared" si="24"/>
        <v>4381.6539534000003</v>
      </c>
      <c r="X718" s="52">
        <v>0</v>
      </c>
      <c r="Y718" s="52">
        <v>0</v>
      </c>
    </row>
    <row r="719" spans="1:25" x14ac:dyDescent="0.25">
      <c r="A719" s="52">
        <v>2009</v>
      </c>
      <c r="B719" s="52" t="s">
        <v>107</v>
      </c>
      <c r="C719" s="52" t="s">
        <v>116</v>
      </c>
      <c r="D719" s="52">
        <v>20299</v>
      </c>
      <c r="E719" s="52">
        <v>23212</v>
      </c>
      <c r="F719" s="52">
        <v>9</v>
      </c>
      <c r="G719" s="52" t="s">
        <v>93</v>
      </c>
      <c r="H719" s="52">
        <v>26086.69</v>
      </c>
      <c r="I719" s="52" t="s">
        <v>91</v>
      </c>
      <c r="J719" s="52" t="s">
        <v>71</v>
      </c>
      <c r="K719" s="52">
        <v>73.3</v>
      </c>
      <c r="L719" s="52">
        <v>4.02E-2</v>
      </c>
      <c r="M719" s="52">
        <v>1</v>
      </c>
      <c r="N719" s="52"/>
      <c r="O719" s="52">
        <v>0</v>
      </c>
      <c r="P719" s="52">
        <v>0</v>
      </c>
      <c r="Q719" s="52">
        <v>21</v>
      </c>
      <c r="R719" s="52"/>
      <c r="S719" s="52">
        <v>0</v>
      </c>
      <c r="T719" s="52">
        <v>0</v>
      </c>
      <c r="U719" s="52">
        <v>310</v>
      </c>
      <c r="V719" s="52">
        <f t="shared" si="25"/>
        <v>76.8686059554</v>
      </c>
      <c r="W719" s="52">
        <f t="shared" si="24"/>
        <v>76.8686059554</v>
      </c>
      <c r="X719" s="52">
        <v>0</v>
      </c>
      <c r="Y719" s="52">
        <v>0</v>
      </c>
    </row>
    <row r="720" spans="1:25" x14ac:dyDescent="0.25">
      <c r="A720" s="52">
        <v>2009</v>
      </c>
      <c r="B720" s="52" t="s">
        <v>107</v>
      </c>
      <c r="C720" s="52" t="s">
        <v>116</v>
      </c>
      <c r="D720" s="52">
        <v>20299</v>
      </c>
      <c r="E720" s="52">
        <v>23212</v>
      </c>
      <c r="F720" s="52">
        <v>9</v>
      </c>
      <c r="G720" s="52" t="s">
        <v>93</v>
      </c>
      <c r="H720" s="52">
        <v>4403957</v>
      </c>
      <c r="I720" s="52" t="s">
        <v>91</v>
      </c>
      <c r="J720" s="52" t="s">
        <v>71</v>
      </c>
      <c r="K720" s="52">
        <v>73.3</v>
      </c>
      <c r="L720" s="52">
        <v>4.02E-2</v>
      </c>
      <c r="M720" s="52">
        <v>1</v>
      </c>
      <c r="N720" s="52"/>
      <c r="O720" s="52">
        <v>0</v>
      </c>
      <c r="P720" s="52">
        <v>0</v>
      </c>
      <c r="Q720" s="52">
        <v>21</v>
      </c>
      <c r="R720" s="52"/>
      <c r="S720" s="52">
        <v>0</v>
      </c>
      <c r="T720" s="52">
        <v>0</v>
      </c>
      <c r="U720" s="52">
        <v>310</v>
      </c>
      <c r="V720" s="52">
        <f t="shared" si="25"/>
        <v>12976.963933619998</v>
      </c>
      <c r="W720" s="52">
        <f t="shared" si="24"/>
        <v>12976.963933619998</v>
      </c>
      <c r="X720" s="52">
        <v>0</v>
      </c>
      <c r="Y720" s="52">
        <v>0</v>
      </c>
    </row>
    <row r="721" spans="1:25" x14ac:dyDescent="0.25">
      <c r="A721" s="52">
        <v>2009</v>
      </c>
      <c r="B721" s="52" t="s">
        <v>107</v>
      </c>
      <c r="C721" s="52" t="s">
        <v>116</v>
      </c>
      <c r="D721" s="52">
        <v>20299</v>
      </c>
      <c r="E721" s="52">
        <v>23212</v>
      </c>
      <c r="F721" s="52">
        <v>9</v>
      </c>
      <c r="G721" s="52" t="s">
        <v>93</v>
      </c>
      <c r="H721" s="52">
        <v>353191</v>
      </c>
      <c r="I721" s="52" t="s">
        <v>91</v>
      </c>
      <c r="J721" s="52" t="s">
        <v>71</v>
      </c>
      <c r="K721" s="52">
        <v>73.3</v>
      </c>
      <c r="L721" s="52">
        <v>4.02E-2</v>
      </c>
      <c r="M721" s="52">
        <v>1</v>
      </c>
      <c r="N721" s="52"/>
      <c r="O721" s="52">
        <v>0</v>
      </c>
      <c r="P721" s="52">
        <v>0</v>
      </c>
      <c r="Q721" s="52">
        <v>21</v>
      </c>
      <c r="R721" s="52"/>
      <c r="S721" s="52">
        <v>0</v>
      </c>
      <c r="T721" s="52">
        <v>0</v>
      </c>
      <c r="U721" s="52">
        <v>310</v>
      </c>
      <c r="V721" s="52">
        <f t="shared" si="25"/>
        <v>1040.73379206</v>
      </c>
      <c r="W721" s="52">
        <f t="shared" si="24"/>
        <v>1040.73379206</v>
      </c>
      <c r="X721" s="52">
        <v>0</v>
      </c>
      <c r="Y721" s="52">
        <v>0</v>
      </c>
    </row>
    <row r="722" spans="1:25" x14ac:dyDescent="0.25">
      <c r="A722" s="52">
        <v>2009</v>
      </c>
      <c r="B722" s="52" t="s">
        <v>107</v>
      </c>
      <c r="C722" s="52" t="s">
        <v>116</v>
      </c>
      <c r="D722" s="52">
        <v>20299</v>
      </c>
      <c r="E722" s="52">
        <v>23212</v>
      </c>
      <c r="F722" s="52">
        <v>9</v>
      </c>
      <c r="G722" s="52" t="s">
        <v>93</v>
      </c>
      <c r="H722" s="52">
        <v>716415</v>
      </c>
      <c r="I722" s="52" t="s">
        <v>91</v>
      </c>
      <c r="J722" s="52" t="s">
        <v>71</v>
      </c>
      <c r="K722" s="52">
        <v>73.3</v>
      </c>
      <c r="L722" s="52">
        <v>4.02E-2</v>
      </c>
      <c r="M722" s="52">
        <v>1</v>
      </c>
      <c r="N722" s="52"/>
      <c r="O722" s="52">
        <v>0</v>
      </c>
      <c r="P722" s="52">
        <v>0</v>
      </c>
      <c r="Q722" s="52">
        <v>21</v>
      </c>
      <c r="R722" s="52"/>
      <c r="S722" s="52">
        <v>0</v>
      </c>
      <c r="T722" s="52">
        <v>0</v>
      </c>
      <c r="U722" s="52">
        <v>310</v>
      </c>
      <c r="V722" s="52">
        <f t="shared" si="25"/>
        <v>2111.0314238999999</v>
      </c>
      <c r="W722" s="52">
        <f t="shared" si="24"/>
        <v>2111.0314238999999</v>
      </c>
      <c r="X722" s="52">
        <v>0</v>
      </c>
      <c r="Y722" s="52">
        <v>0</v>
      </c>
    </row>
    <row r="723" spans="1:25" x14ac:dyDescent="0.25">
      <c r="A723" s="52">
        <v>2009</v>
      </c>
      <c r="B723" s="52" t="s">
        <v>107</v>
      </c>
      <c r="C723" s="52" t="s">
        <v>116</v>
      </c>
      <c r="D723" s="52">
        <v>21001</v>
      </c>
      <c r="E723" s="52">
        <v>23212</v>
      </c>
      <c r="F723" s="52">
        <v>9</v>
      </c>
      <c r="G723" s="52" t="s">
        <v>93</v>
      </c>
      <c r="H723" s="52">
        <v>45329</v>
      </c>
      <c r="I723" s="52" t="s">
        <v>91</v>
      </c>
      <c r="J723" s="52" t="s">
        <v>71</v>
      </c>
      <c r="K723" s="52">
        <v>73.3</v>
      </c>
      <c r="L723" s="52">
        <v>4.02E-2</v>
      </c>
      <c r="M723" s="52">
        <v>1</v>
      </c>
      <c r="N723" s="52"/>
      <c r="O723" s="52">
        <v>0</v>
      </c>
      <c r="P723" s="52">
        <v>0</v>
      </c>
      <c r="Q723" s="52">
        <v>21</v>
      </c>
      <c r="R723" s="52"/>
      <c r="S723" s="52">
        <v>0</v>
      </c>
      <c r="T723" s="52">
        <v>0</v>
      </c>
      <c r="U723" s="52">
        <v>310</v>
      </c>
      <c r="V723" s="52">
        <f t="shared" si="25"/>
        <v>133.56915114</v>
      </c>
      <c r="W723" s="52">
        <f t="shared" si="24"/>
        <v>133.56915114</v>
      </c>
      <c r="X723" s="52">
        <v>0</v>
      </c>
      <c r="Y723" s="52">
        <v>0</v>
      </c>
    </row>
    <row r="724" spans="1:25" x14ac:dyDescent="0.25">
      <c r="A724" s="52">
        <v>2009</v>
      </c>
      <c r="B724" s="52" t="s">
        <v>107</v>
      </c>
      <c r="C724" s="52" t="s">
        <v>116</v>
      </c>
      <c r="D724" s="52">
        <v>21001</v>
      </c>
      <c r="E724" s="52">
        <v>23212</v>
      </c>
      <c r="F724" s="52">
        <v>9</v>
      </c>
      <c r="G724" s="52" t="s">
        <v>93</v>
      </c>
      <c r="H724" s="52">
        <v>2125.8670000000002</v>
      </c>
      <c r="I724" s="52" t="s">
        <v>91</v>
      </c>
      <c r="J724" s="52" t="s">
        <v>71</v>
      </c>
      <c r="K724" s="52">
        <v>73.3</v>
      </c>
      <c r="L724" s="52">
        <v>4.02E-2</v>
      </c>
      <c r="M724" s="52">
        <v>1</v>
      </c>
      <c r="N724" s="52"/>
      <c r="O724" s="52">
        <v>0</v>
      </c>
      <c r="P724" s="52">
        <v>0</v>
      </c>
      <c r="Q724" s="52">
        <v>21</v>
      </c>
      <c r="R724" s="52"/>
      <c r="S724" s="52">
        <v>0</v>
      </c>
      <c r="T724" s="52">
        <v>0</v>
      </c>
      <c r="U724" s="52">
        <v>310</v>
      </c>
      <c r="V724" s="52">
        <f t="shared" si="25"/>
        <v>6.2642072542200005</v>
      </c>
      <c r="W724" s="52">
        <f t="shared" si="24"/>
        <v>6.2642072542200005</v>
      </c>
      <c r="X724" s="52">
        <v>0</v>
      </c>
      <c r="Y724" s="52">
        <v>0</v>
      </c>
    </row>
    <row r="725" spans="1:25" x14ac:dyDescent="0.25">
      <c r="A725" s="52">
        <v>2009</v>
      </c>
      <c r="B725" s="52" t="s">
        <v>107</v>
      </c>
      <c r="C725" s="52" t="s">
        <v>116</v>
      </c>
      <c r="D725" s="52">
        <v>21001</v>
      </c>
      <c r="E725" s="52">
        <v>23212</v>
      </c>
      <c r="F725" s="52">
        <v>9</v>
      </c>
      <c r="G725" s="52" t="s">
        <v>93</v>
      </c>
      <c r="H725" s="52">
        <v>21392.84</v>
      </c>
      <c r="I725" s="52" t="s">
        <v>91</v>
      </c>
      <c r="J725" s="52" t="s">
        <v>71</v>
      </c>
      <c r="K725" s="52">
        <v>73.3</v>
      </c>
      <c r="L725" s="52">
        <v>4.02E-2</v>
      </c>
      <c r="M725" s="52">
        <v>1</v>
      </c>
      <c r="N725" s="52"/>
      <c r="O725" s="52">
        <v>0</v>
      </c>
      <c r="P725" s="52">
        <v>0</v>
      </c>
      <c r="Q725" s="52">
        <v>21</v>
      </c>
      <c r="R725" s="52"/>
      <c r="S725" s="52">
        <v>0</v>
      </c>
      <c r="T725" s="52">
        <v>0</v>
      </c>
      <c r="U725" s="52">
        <v>310</v>
      </c>
      <c r="V725" s="52">
        <f t="shared" si="25"/>
        <v>63.037425914400004</v>
      </c>
      <c r="W725" s="52">
        <f t="shared" si="24"/>
        <v>63.037425914400004</v>
      </c>
      <c r="X725" s="52">
        <v>0</v>
      </c>
      <c r="Y725" s="52">
        <v>0</v>
      </c>
    </row>
    <row r="726" spans="1:25" x14ac:dyDescent="0.25">
      <c r="A726" s="52">
        <v>2009</v>
      </c>
      <c r="B726" s="52" t="s">
        <v>107</v>
      </c>
      <c r="C726" s="52" t="s">
        <v>116</v>
      </c>
      <c r="D726" s="52">
        <v>21001</v>
      </c>
      <c r="E726" s="52">
        <v>23212</v>
      </c>
      <c r="F726" s="52">
        <v>9</v>
      </c>
      <c r="G726" s="52" t="s">
        <v>93</v>
      </c>
      <c r="H726" s="52">
        <v>28630</v>
      </c>
      <c r="I726" s="52" t="s">
        <v>91</v>
      </c>
      <c r="J726" s="52" t="s">
        <v>71</v>
      </c>
      <c r="K726" s="52">
        <v>73.3</v>
      </c>
      <c r="L726" s="52">
        <v>4.02E-2</v>
      </c>
      <c r="M726" s="52">
        <v>1</v>
      </c>
      <c r="N726" s="52"/>
      <c r="O726" s="52">
        <v>0</v>
      </c>
      <c r="P726" s="52">
        <v>0</v>
      </c>
      <c r="Q726" s="52">
        <v>21</v>
      </c>
      <c r="R726" s="52"/>
      <c r="S726" s="52">
        <v>0</v>
      </c>
      <c r="T726" s="52">
        <v>0</v>
      </c>
      <c r="U726" s="52">
        <v>310</v>
      </c>
      <c r="V726" s="52">
        <f t="shared" si="25"/>
        <v>84.362875799999998</v>
      </c>
      <c r="W726" s="52">
        <f t="shared" si="24"/>
        <v>84.362875799999998</v>
      </c>
      <c r="X726" s="52">
        <v>0</v>
      </c>
      <c r="Y726" s="52">
        <v>0</v>
      </c>
    </row>
    <row r="727" spans="1:25" x14ac:dyDescent="0.25">
      <c r="A727" s="52">
        <v>2009</v>
      </c>
      <c r="B727" s="52" t="s">
        <v>107</v>
      </c>
      <c r="C727" s="52" t="s">
        <v>116</v>
      </c>
      <c r="D727" s="52">
        <v>21001</v>
      </c>
      <c r="E727" s="52">
        <v>23212</v>
      </c>
      <c r="F727" s="52">
        <v>9</v>
      </c>
      <c r="G727" s="52" t="s">
        <v>93</v>
      </c>
      <c r="H727" s="52">
        <v>95</v>
      </c>
      <c r="I727" s="52" t="s">
        <v>91</v>
      </c>
      <c r="J727" s="52" t="s">
        <v>71</v>
      </c>
      <c r="K727" s="52">
        <v>73.3</v>
      </c>
      <c r="L727" s="52">
        <v>4.02E-2</v>
      </c>
      <c r="M727" s="52">
        <v>1</v>
      </c>
      <c r="N727" s="52"/>
      <c r="O727" s="52">
        <v>0</v>
      </c>
      <c r="P727" s="52">
        <v>0</v>
      </c>
      <c r="Q727" s="52">
        <v>21</v>
      </c>
      <c r="R727" s="52"/>
      <c r="S727" s="52">
        <v>0</v>
      </c>
      <c r="T727" s="52">
        <v>0</v>
      </c>
      <c r="U727" s="52">
        <v>310</v>
      </c>
      <c r="V727" s="52">
        <f t="shared" si="25"/>
        <v>0.27993270000000003</v>
      </c>
      <c r="W727" s="52">
        <f t="shared" si="24"/>
        <v>0.27993270000000003</v>
      </c>
      <c r="X727" s="52">
        <v>0</v>
      </c>
      <c r="Y727" s="52">
        <v>0</v>
      </c>
    </row>
    <row r="728" spans="1:25" x14ac:dyDescent="0.25">
      <c r="A728" s="52">
        <v>2009</v>
      </c>
      <c r="B728" s="52" t="s">
        <v>107</v>
      </c>
      <c r="C728" s="52" t="s">
        <v>116</v>
      </c>
      <c r="D728" s="52">
        <v>21002</v>
      </c>
      <c r="E728" s="52">
        <v>23212</v>
      </c>
      <c r="F728" s="52">
        <v>9</v>
      </c>
      <c r="G728" s="52" t="s">
        <v>93</v>
      </c>
      <c r="H728" s="52">
        <v>305991</v>
      </c>
      <c r="I728" s="52" t="s">
        <v>91</v>
      </c>
      <c r="J728" s="52" t="s">
        <v>71</v>
      </c>
      <c r="K728" s="52">
        <v>73.3</v>
      </c>
      <c r="L728" s="52">
        <v>4.02E-2</v>
      </c>
      <c r="M728" s="52">
        <v>1</v>
      </c>
      <c r="N728" s="52"/>
      <c r="O728" s="52">
        <v>0</v>
      </c>
      <c r="P728" s="52">
        <v>0</v>
      </c>
      <c r="Q728" s="52">
        <v>21</v>
      </c>
      <c r="R728" s="52"/>
      <c r="S728" s="52">
        <v>0</v>
      </c>
      <c r="T728" s="52">
        <v>0</v>
      </c>
      <c r="U728" s="52">
        <v>310</v>
      </c>
      <c r="V728" s="52">
        <f t="shared" si="25"/>
        <v>901.65144006000003</v>
      </c>
      <c r="W728" s="52">
        <f t="shared" si="24"/>
        <v>901.65144006000003</v>
      </c>
      <c r="X728" s="52">
        <v>0</v>
      </c>
      <c r="Y728" s="52">
        <v>0</v>
      </c>
    </row>
    <row r="729" spans="1:25" x14ac:dyDescent="0.25">
      <c r="A729" s="52">
        <v>2009</v>
      </c>
      <c r="B729" s="52" t="s">
        <v>107</v>
      </c>
      <c r="C729" s="52" t="s">
        <v>116</v>
      </c>
      <c r="D729" s="52">
        <v>21002</v>
      </c>
      <c r="E729" s="52">
        <v>23212</v>
      </c>
      <c r="F729" s="52">
        <v>9</v>
      </c>
      <c r="G729" s="52" t="s">
        <v>93</v>
      </c>
      <c r="H729" s="52">
        <v>15609.51</v>
      </c>
      <c r="I729" s="52" t="s">
        <v>91</v>
      </c>
      <c r="J729" s="52" t="s">
        <v>71</v>
      </c>
      <c r="K729" s="52">
        <v>73.3</v>
      </c>
      <c r="L729" s="52">
        <v>4.02E-2</v>
      </c>
      <c r="M729" s="52">
        <v>1</v>
      </c>
      <c r="N729" s="52"/>
      <c r="O729" s="52">
        <v>0</v>
      </c>
      <c r="P729" s="52">
        <v>0</v>
      </c>
      <c r="Q729" s="52">
        <v>21</v>
      </c>
      <c r="R729" s="52"/>
      <c r="S729" s="52">
        <v>0</v>
      </c>
      <c r="T729" s="52">
        <v>0</v>
      </c>
      <c r="U729" s="52">
        <v>310</v>
      </c>
      <c r="V729" s="52">
        <f t="shared" si="25"/>
        <v>45.995918736599997</v>
      </c>
      <c r="W729" s="52">
        <f t="shared" si="24"/>
        <v>45.995918736599997</v>
      </c>
      <c r="X729" s="52">
        <v>0</v>
      </c>
      <c r="Y729" s="52">
        <v>0</v>
      </c>
    </row>
    <row r="730" spans="1:25" x14ac:dyDescent="0.25">
      <c r="A730" s="52">
        <v>2009</v>
      </c>
      <c r="B730" s="52" t="s">
        <v>107</v>
      </c>
      <c r="C730" s="52" t="s">
        <v>116</v>
      </c>
      <c r="D730" s="52">
        <v>21002</v>
      </c>
      <c r="E730" s="52">
        <v>23212</v>
      </c>
      <c r="F730" s="52">
        <v>9</v>
      </c>
      <c r="G730" s="52" t="s">
        <v>93</v>
      </c>
      <c r="H730" s="52">
        <v>3949.4540000000002</v>
      </c>
      <c r="I730" s="52" t="s">
        <v>91</v>
      </c>
      <c r="J730" s="52" t="s">
        <v>71</v>
      </c>
      <c r="K730" s="52">
        <v>73.3</v>
      </c>
      <c r="L730" s="52">
        <v>4.02E-2</v>
      </c>
      <c r="M730" s="52">
        <v>1</v>
      </c>
      <c r="N730" s="52"/>
      <c r="O730" s="52">
        <v>0</v>
      </c>
      <c r="P730" s="52">
        <v>0</v>
      </c>
      <c r="Q730" s="52">
        <v>21</v>
      </c>
      <c r="R730" s="52"/>
      <c r="S730" s="52">
        <v>0</v>
      </c>
      <c r="T730" s="52">
        <v>0</v>
      </c>
      <c r="U730" s="52">
        <v>310</v>
      </c>
      <c r="V730" s="52">
        <f t="shared" si="25"/>
        <v>11.63769812364</v>
      </c>
      <c r="W730" s="52">
        <f t="shared" si="24"/>
        <v>11.63769812364</v>
      </c>
      <c r="X730" s="52">
        <v>0</v>
      </c>
      <c r="Y730" s="52">
        <v>0</v>
      </c>
    </row>
    <row r="731" spans="1:25" x14ac:dyDescent="0.25">
      <c r="A731" s="52">
        <v>2009</v>
      </c>
      <c r="B731" s="52" t="s">
        <v>107</v>
      </c>
      <c r="C731" s="52" t="s">
        <v>116</v>
      </c>
      <c r="D731" s="52">
        <v>21002</v>
      </c>
      <c r="E731" s="52">
        <v>23212</v>
      </c>
      <c r="F731" s="52">
        <v>9</v>
      </c>
      <c r="G731" s="52" t="s">
        <v>93</v>
      </c>
      <c r="H731" s="52">
        <v>13272.8</v>
      </c>
      <c r="I731" s="52" t="s">
        <v>91</v>
      </c>
      <c r="J731" s="52" t="s">
        <v>71</v>
      </c>
      <c r="K731" s="52">
        <v>73.3</v>
      </c>
      <c r="L731" s="52">
        <v>4.02E-2</v>
      </c>
      <c r="M731" s="52">
        <v>1</v>
      </c>
      <c r="N731" s="52"/>
      <c r="O731" s="52">
        <v>0</v>
      </c>
      <c r="P731" s="52">
        <v>0</v>
      </c>
      <c r="Q731" s="52">
        <v>21</v>
      </c>
      <c r="R731" s="52"/>
      <c r="S731" s="52">
        <v>0</v>
      </c>
      <c r="T731" s="52">
        <v>0</v>
      </c>
      <c r="U731" s="52">
        <v>310</v>
      </c>
      <c r="V731" s="52">
        <f t="shared" si="25"/>
        <v>39.110428847999998</v>
      </c>
      <c r="W731" s="52">
        <f t="shared" si="24"/>
        <v>39.110428847999998</v>
      </c>
      <c r="X731" s="52">
        <v>0</v>
      </c>
      <c r="Y731" s="52">
        <v>0</v>
      </c>
    </row>
    <row r="732" spans="1:25" x14ac:dyDescent="0.25">
      <c r="A732" s="52">
        <v>2009</v>
      </c>
      <c r="B732" s="52" t="s">
        <v>107</v>
      </c>
      <c r="C732" s="52" t="s">
        <v>116</v>
      </c>
      <c r="D732" s="52">
        <v>21002</v>
      </c>
      <c r="E732" s="52">
        <v>23212</v>
      </c>
      <c r="F732" s="52">
        <v>9</v>
      </c>
      <c r="G732" s="52" t="s">
        <v>93</v>
      </c>
      <c r="H732" s="52">
        <v>1407995</v>
      </c>
      <c r="I732" s="52" t="s">
        <v>91</v>
      </c>
      <c r="J732" s="52" t="s">
        <v>71</v>
      </c>
      <c r="K732" s="52">
        <v>73.3</v>
      </c>
      <c r="L732" s="52">
        <v>4.02E-2</v>
      </c>
      <c r="M732" s="52">
        <v>1</v>
      </c>
      <c r="N732" s="52"/>
      <c r="O732" s="52">
        <v>0</v>
      </c>
      <c r="P732" s="52">
        <v>0</v>
      </c>
      <c r="Q732" s="52">
        <v>21</v>
      </c>
      <c r="R732" s="52"/>
      <c r="S732" s="52">
        <v>0</v>
      </c>
      <c r="T732" s="52">
        <v>0</v>
      </c>
      <c r="U732" s="52">
        <v>310</v>
      </c>
      <c r="V732" s="52">
        <f t="shared" si="25"/>
        <v>4148.8825466999997</v>
      </c>
      <c r="W732" s="52">
        <f t="shared" si="24"/>
        <v>4148.8825466999997</v>
      </c>
      <c r="X732" s="52">
        <v>0</v>
      </c>
      <c r="Y732" s="52">
        <v>0</v>
      </c>
    </row>
    <row r="733" spans="1:25" x14ac:dyDescent="0.25">
      <c r="A733" s="52">
        <v>2009</v>
      </c>
      <c r="B733" s="52" t="s">
        <v>107</v>
      </c>
      <c r="C733" s="52" t="s">
        <v>116</v>
      </c>
      <c r="D733" s="52">
        <v>21002</v>
      </c>
      <c r="E733" s="52">
        <v>23212</v>
      </c>
      <c r="F733" s="52">
        <v>9</v>
      </c>
      <c r="G733" s="52" t="s">
        <v>93</v>
      </c>
      <c r="H733" s="52">
        <v>27679.83</v>
      </c>
      <c r="I733" s="52" t="s">
        <v>91</v>
      </c>
      <c r="J733" s="52" t="s">
        <v>71</v>
      </c>
      <c r="K733" s="52">
        <v>73.3</v>
      </c>
      <c r="L733" s="52">
        <v>4.02E-2</v>
      </c>
      <c r="M733" s="52">
        <v>1</v>
      </c>
      <c r="N733" s="52"/>
      <c r="O733" s="52">
        <v>0</v>
      </c>
      <c r="P733" s="52">
        <v>0</v>
      </c>
      <c r="Q733" s="52">
        <v>21</v>
      </c>
      <c r="R733" s="52"/>
      <c r="S733" s="52">
        <v>0</v>
      </c>
      <c r="T733" s="52">
        <v>0</v>
      </c>
      <c r="U733" s="52">
        <v>310</v>
      </c>
      <c r="V733" s="52">
        <f t="shared" si="25"/>
        <v>81.563047867800009</v>
      </c>
      <c r="W733" s="52">
        <f t="shared" si="24"/>
        <v>81.563047867800009</v>
      </c>
      <c r="X733" s="52">
        <v>0</v>
      </c>
      <c r="Y733" s="52">
        <v>0</v>
      </c>
    </row>
    <row r="734" spans="1:25" x14ac:dyDescent="0.25">
      <c r="A734" s="52">
        <v>2009</v>
      </c>
      <c r="B734" s="52" t="s">
        <v>107</v>
      </c>
      <c r="C734" s="52" t="s">
        <v>116</v>
      </c>
      <c r="D734" s="52">
        <v>21002</v>
      </c>
      <c r="E734" s="52">
        <v>23212</v>
      </c>
      <c r="F734" s="52">
        <v>9</v>
      </c>
      <c r="G734" s="52" t="s">
        <v>93</v>
      </c>
      <c r="H734" s="52">
        <v>13369.67</v>
      </c>
      <c r="I734" s="52" t="s">
        <v>91</v>
      </c>
      <c r="J734" s="52" t="s">
        <v>71</v>
      </c>
      <c r="K734" s="52">
        <v>73.3</v>
      </c>
      <c r="L734" s="52">
        <v>4.02E-2</v>
      </c>
      <c r="M734" s="52">
        <v>1</v>
      </c>
      <c r="N734" s="52"/>
      <c r="O734" s="52">
        <v>0</v>
      </c>
      <c r="P734" s="52">
        <v>0</v>
      </c>
      <c r="Q734" s="52">
        <v>21</v>
      </c>
      <c r="R734" s="52"/>
      <c r="S734" s="52">
        <v>0</v>
      </c>
      <c r="T734" s="52">
        <v>0</v>
      </c>
      <c r="U734" s="52">
        <v>310</v>
      </c>
      <c r="V734" s="52">
        <f t="shared" si="25"/>
        <v>39.395871802199999</v>
      </c>
      <c r="W734" s="52">
        <f t="shared" si="24"/>
        <v>39.395871802199999</v>
      </c>
      <c r="X734" s="52">
        <v>0</v>
      </c>
      <c r="Y734" s="52">
        <v>0</v>
      </c>
    </row>
    <row r="735" spans="1:25" x14ac:dyDescent="0.25">
      <c r="A735" s="52">
        <v>2009</v>
      </c>
      <c r="B735" s="52" t="s">
        <v>107</v>
      </c>
      <c r="C735" s="52" t="s">
        <v>116</v>
      </c>
      <c r="D735" s="52">
        <v>21002</v>
      </c>
      <c r="E735" s="52">
        <v>23212</v>
      </c>
      <c r="F735" s="52">
        <v>9</v>
      </c>
      <c r="G735" s="52" t="s">
        <v>93</v>
      </c>
      <c r="H735" s="52">
        <v>159793</v>
      </c>
      <c r="I735" s="52" t="s">
        <v>91</v>
      </c>
      <c r="J735" s="52" t="s">
        <v>71</v>
      </c>
      <c r="K735" s="52">
        <v>73.3</v>
      </c>
      <c r="L735" s="52">
        <v>4.02E-2</v>
      </c>
      <c r="M735" s="52">
        <v>1</v>
      </c>
      <c r="N735" s="52"/>
      <c r="O735" s="52">
        <v>0</v>
      </c>
      <c r="P735" s="52">
        <v>0</v>
      </c>
      <c r="Q735" s="52">
        <v>21</v>
      </c>
      <c r="R735" s="52"/>
      <c r="S735" s="52">
        <v>0</v>
      </c>
      <c r="T735" s="52">
        <v>0</v>
      </c>
      <c r="U735" s="52">
        <v>310</v>
      </c>
      <c r="V735" s="52">
        <f t="shared" si="25"/>
        <v>470.85564138000001</v>
      </c>
      <c r="W735" s="52">
        <f t="shared" si="24"/>
        <v>470.85564138000001</v>
      </c>
      <c r="X735" s="52">
        <v>0</v>
      </c>
      <c r="Y735" s="52">
        <v>0</v>
      </c>
    </row>
    <row r="736" spans="1:25" x14ac:dyDescent="0.25">
      <c r="A736" s="52">
        <v>2009</v>
      </c>
      <c r="B736" s="52" t="s">
        <v>107</v>
      </c>
      <c r="C736" s="52" t="s">
        <v>116</v>
      </c>
      <c r="D736" s="52">
        <v>21002</v>
      </c>
      <c r="E736" s="52">
        <v>23212</v>
      </c>
      <c r="F736" s="52">
        <v>9</v>
      </c>
      <c r="G736" s="52" t="s">
        <v>93</v>
      </c>
      <c r="H736" s="52">
        <v>326695</v>
      </c>
      <c r="I736" s="52" t="s">
        <v>91</v>
      </c>
      <c r="J736" s="52" t="s">
        <v>71</v>
      </c>
      <c r="K736" s="52">
        <v>73.3</v>
      </c>
      <c r="L736" s="52">
        <v>4.02E-2</v>
      </c>
      <c r="M736" s="52">
        <v>1</v>
      </c>
      <c r="N736" s="52"/>
      <c r="O736" s="52">
        <v>0</v>
      </c>
      <c r="P736" s="52">
        <v>0</v>
      </c>
      <c r="Q736" s="52">
        <v>21</v>
      </c>
      <c r="R736" s="52"/>
      <c r="S736" s="52">
        <v>0</v>
      </c>
      <c r="T736" s="52">
        <v>0</v>
      </c>
      <c r="U736" s="52">
        <v>310</v>
      </c>
      <c r="V736" s="52">
        <f t="shared" si="25"/>
        <v>962.65908869999998</v>
      </c>
      <c r="W736" s="52">
        <f t="shared" si="24"/>
        <v>962.65908869999998</v>
      </c>
      <c r="X736" s="52">
        <v>0</v>
      </c>
      <c r="Y736" s="52">
        <v>0</v>
      </c>
    </row>
    <row r="737" spans="1:25" x14ac:dyDescent="0.25">
      <c r="A737" s="52">
        <v>2009</v>
      </c>
      <c r="B737" s="52" t="s">
        <v>107</v>
      </c>
      <c r="C737" s="52" t="s">
        <v>116</v>
      </c>
      <c r="D737" s="52">
        <v>21002</v>
      </c>
      <c r="E737" s="52">
        <v>23212</v>
      </c>
      <c r="F737" s="52">
        <v>9</v>
      </c>
      <c r="G737" s="52" t="s">
        <v>93</v>
      </c>
      <c r="H737" s="52">
        <v>54256</v>
      </c>
      <c r="I737" s="52" t="s">
        <v>91</v>
      </c>
      <c r="J737" s="52" t="s">
        <v>71</v>
      </c>
      <c r="K737" s="52">
        <v>73.3</v>
      </c>
      <c r="L737" s="52">
        <v>4.02E-2</v>
      </c>
      <c r="M737" s="52">
        <v>1</v>
      </c>
      <c r="N737" s="52"/>
      <c r="O737" s="52">
        <v>0</v>
      </c>
      <c r="P737" s="52">
        <v>0</v>
      </c>
      <c r="Q737" s="52">
        <v>21</v>
      </c>
      <c r="R737" s="52"/>
      <c r="S737" s="52">
        <v>0</v>
      </c>
      <c r="T737" s="52">
        <v>0</v>
      </c>
      <c r="U737" s="52">
        <v>310</v>
      </c>
      <c r="V737" s="52">
        <f t="shared" si="25"/>
        <v>159.87398496</v>
      </c>
      <c r="W737" s="52">
        <f t="shared" si="24"/>
        <v>159.87398496</v>
      </c>
      <c r="X737" s="52">
        <v>0</v>
      </c>
      <c r="Y737" s="52">
        <v>0</v>
      </c>
    </row>
    <row r="738" spans="1:25" x14ac:dyDescent="0.25">
      <c r="A738" s="52">
        <v>2009</v>
      </c>
      <c r="B738" s="52" t="s">
        <v>107</v>
      </c>
      <c r="C738" s="52" t="s">
        <v>116</v>
      </c>
      <c r="D738" s="52">
        <v>21002</v>
      </c>
      <c r="E738" s="52">
        <v>23212</v>
      </c>
      <c r="F738" s="52">
        <v>9</v>
      </c>
      <c r="G738" s="52" t="s">
        <v>93</v>
      </c>
      <c r="H738" s="52">
        <v>26266</v>
      </c>
      <c r="I738" s="52" t="s">
        <v>91</v>
      </c>
      <c r="J738" s="52" t="s">
        <v>71</v>
      </c>
      <c r="K738" s="52">
        <v>73.3</v>
      </c>
      <c r="L738" s="52">
        <v>4.02E-2</v>
      </c>
      <c r="M738" s="52">
        <v>1</v>
      </c>
      <c r="N738" s="52"/>
      <c r="O738" s="52">
        <v>0</v>
      </c>
      <c r="P738" s="52">
        <v>0</v>
      </c>
      <c r="Q738" s="52">
        <v>21</v>
      </c>
      <c r="R738" s="52"/>
      <c r="S738" s="52">
        <v>0</v>
      </c>
      <c r="T738" s="52">
        <v>0</v>
      </c>
      <c r="U738" s="52">
        <v>310</v>
      </c>
      <c r="V738" s="52">
        <f t="shared" si="25"/>
        <v>77.396971559999997</v>
      </c>
      <c r="W738" s="52">
        <f t="shared" si="24"/>
        <v>77.396971559999997</v>
      </c>
      <c r="X738" s="52">
        <v>0</v>
      </c>
      <c r="Y738" s="52">
        <v>0</v>
      </c>
    </row>
    <row r="739" spans="1:25" x14ac:dyDescent="0.25">
      <c r="A739" s="52">
        <v>2009</v>
      </c>
      <c r="B739" s="52" t="s">
        <v>107</v>
      </c>
      <c r="C739" s="52" t="s">
        <v>116</v>
      </c>
      <c r="D739" s="52">
        <v>21002</v>
      </c>
      <c r="E739" s="52">
        <v>23212</v>
      </c>
      <c r="F739" s="52">
        <v>9</v>
      </c>
      <c r="G739" s="52" t="s">
        <v>93</v>
      </c>
      <c r="H739" s="52">
        <v>22073</v>
      </c>
      <c r="I739" s="52" t="s">
        <v>91</v>
      </c>
      <c r="J739" s="52" t="s">
        <v>71</v>
      </c>
      <c r="K739" s="52">
        <v>73.3</v>
      </c>
      <c r="L739" s="52">
        <v>4.02E-2</v>
      </c>
      <c r="M739" s="52">
        <v>1</v>
      </c>
      <c r="N739" s="52"/>
      <c r="O739" s="52">
        <v>0</v>
      </c>
      <c r="P739" s="52">
        <v>0</v>
      </c>
      <c r="Q739" s="52">
        <v>21</v>
      </c>
      <c r="R739" s="52"/>
      <c r="S739" s="52">
        <v>0</v>
      </c>
      <c r="T739" s="52">
        <v>0</v>
      </c>
      <c r="U739" s="52">
        <v>310</v>
      </c>
      <c r="V739" s="52">
        <f t="shared" si="25"/>
        <v>65.041626179999994</v>
      </c>
      <c r="W739" s="52">
        <f t="shared" si="24"/>
        <v>65.041626179999994</v>
      </c>
      <c r="X739" s="52">
        <v>0</v>
      </c>
      <c r="Y739" s="52">
        <v>0</v>
      </c>
    </row>
    <row r="740" spans="1:25" x14ac:dyDescent="0.25">
      <c r="A740" s="52">
        <v>2009</v>
      </c>
      <c r="B740" s="52" t="s">
        <v>107</v>
      </c>
      <c r="C740" s="52" t="s">
        <v>116</v>
      </c>
      <c r="D740" s="52">
        <v>21003</v>
      </c>
      <c r="E740" s="52">
        <v>23212</v>
      </c>
      <c r="F740" s="52">
        <v>9</v>
      </c>
      <c r="G740" s="52" t="s">
        <v>93</v>
      </c>
      <c r="H740" s="52">
        <v>83984</v>
      </c>
      <c r="I740" s="52" t="s">
        <v>91</v>
      </c>
      <c r="J740" s="52" t="s">
        <v>71</v>
      </c>
      <c r="K740" s="52">
        <v>73.3</v>
      </c>
      <c r="L740" s="52">
        <v>4.02E-2</v>
      </c>
      <c r="M740" s="52">
        <v>1</v>
      </c>
      <c r="N740" s="52"/>
      <c r="O740" s="52">
        <v>0</v>
      </c>
      <c r="P740" s="52">
        <v>0</v>
      </c>
      <c r="Q740" s="52">
        <v>21</v>
      </c>
      <c r="R740" s="52"/>
      <c r="S740" s="52">
        <v>0</v>
      </c>
      <c r="T740" s="52">
        <v>0</v>
      </c>
      <c r="U740" s="52">
        <v>310</v>
      </c>
      <c r="V740" s="52">
        <f t="shared" si="25"/>
        <v>247.47229344000002</v>
      </c>
      <c r="W740" s="52">
        <f t="shared" si="24"/>
        <v>247.47229344000002</v>
      </c>
      <c r="X740" s="52">
        <v>0</v>
      </c>
      <c r="Y740" s="52">
        <v>0</v>
      </c>
    </row>
    <row r="741" spans="1:25" x14ac:dyDescent="0.25">
      <c r="A741" s="52">
        <v>2009</v>
      </c>
      <c r="B741" s="52" t="s">
        <v>107</v>
      </c>
      <c r="C741" s="52" t="s">
        <v>116</v>
      </c>
      <c r="D741" s="52">
        <v>21003</v>
      </c>
      <c r="E741" s="52">
        <v>23212</v>
      </c>
      <c r="F741" s="52">
        <v>9</v>
      </c>
      <c r="G741" s="52" t="s">
        <v>93</v>
      </c>
      <c r="H741" s="52">
        <v>75567</v>
      </c>
      <c r="I741" s="52" t="s">
        <v>91</v>
      </c>
      <c r="J741" s="52" t="s">
        <v>71</v>
      </c>
      <c r="K741" s="52">
        <v>73.3</v>
      </c>
      <c r="L741" s="52">
        <v>4.02E-2</v>
      </c>
      <c r="M741" s="52">
        <v>1</v>
      </c>
      <c r="N741" s="52"/>
      <c r="O741" s="52">
        <v>0</v>
      </c>
      <c r="P741" s="52">
        <v>0</v>
      </c>
      <c r="Q741" s="52">
        <v>21</v>
      </c>
      <c r="R741" s="52"/>
      <c r="S741" s="52">
        <v>0</v>
      </c>
      <c r="T741" s="52">
        <v>0</v>
      </c>
      <c r="U741" s="52">
        <v>310</v>
      </c>
      <c r="V741" s="52">
        <f t="shared" si="25"/>
        <v>222.67025621999997</v>
      </c>
      <c r="W741" s="52">
        <f t="shared" si="24"/>
        <v>222.67025621999997</v>
      </c>
      <c r="X741" s="52">
        <v>0</v>
      </c>
      <c r="Y741" s="52">
        <v>0</v>
      </c>
    </row>
    <row r="742" spans="1:25" x14ac:dyDescent="0.25">
      <c r="A742" s="52">
        <v>2009</v>
      </c>
      <c r="B742" s="52" t="s">
        <v>107</v>
      </c>
      <c r="C742" s="52" t="s">
        <v>116</v>
      </c>
      <c r="D742" s="52">
        <v>21003</v>
      </c>
      <c r="E742" s="52">
        <v>23212</v>
      </c>
      <c r="F742" s="52">
        <v>9</v>
      </c>
      <c r="G742" s="52" t="s">
        <v>93</v>
      </c>
      <c r="H742" s="52">
        <v>23245</v>
      </c>
      <c r="I742" s="52" t="s">
        <v>91</v>
      </c>
      <c r="J742" s="52" t="s">
        <v>71</v>
      </c>
      <c r="K742" s="52">
        <v>73.3</v>
      </c>
      <c r="L742" s="52">
        <v>4.02E-2</v>
      </c>
      <c r="M742" s="52">
        <v>1</v>
      </c>
      <c r="N742" s="52"/>
      <c r="O742" s="52">
        <v>0</v>
      </c>
      <c r="P742" s="52">
        <v>0</v>
      </c>
      <c r="Q742" s="52">
        <v>21</v>
      </c>
      <c r="R742" s="52"/>
      <c r="S742" s="52">
        <v>0</v>
      </c>
      <c r="T742" s="52">
        <v>0</v>
      </c>
      <c r="U742" s="52">
        <v>310</v>
      </c>
      <c r="V742" s="52">
        <f t="shared" si="25"/>
        <v>68.495111699999995</v>
      </c>
      <c r="W742" s="52">
        <f t="shared" si="24"/>
        <v>68.495111699999995</v>
      </c>
      <c r="X742" s="52">
        <v>0</v>
      </c>
      <c r="Y742" s="52">
        <v>0</v>
      </c>
    </row>
    <row r="743" spans="1:25" x14ac:dyDescent="0.25">
      <c r="A743" s="52">
        <v>2009</v>
      </c>
      <c r="B743" s="52" t="s">
        <v>107</v>
      </c>
      <c r="C743" s="52" t="s">
        <v>116</v>
      </c>
      <c r="D743" s="52">
        <v>21003</v>
      </c>
      <c r="E743" s="52">
        <v>23212</v>
      </c>
      <c r="F743" s="52">
        <v>9</v>
      </c>
      <c r="G743" s="52" t="s">
        <v>93</v>
      </c>
      <c r="H743" s="52">
        <v>510939</v>
      </c>
      <c r="I743" s="52" t="s">
        <v>91</v>
      </c>
      <c r="J743" s="52" t="s">
        <v>71</v>
      </c>
      <c r="K743" s="52">
        <v>73.3</v>
      </c>
      <c r="L743" s="52">
        <v>4.02E-2</v>
      </c>
      <c r="M743" s="52">
        <v>1</v>
      </c>
      <c r="N743" s="52"/>
      <c r="O743" s="52">
        <v>0</v>
      </c>
      <c r="P743" s="52">
        <v>0</v>
      </c>
      <c r="Q743" s="52">
        <v>21</v>
      </c>
      <c r="R743" s="52"/>
      <c r="S743" s="52">
        <v>0</v>
      </c>
      <c r="T743" s="52">
        <v>0</v>
      </c>
      <c r="U743" s="52">
        <v>310</v>
      </c>
      <c r="V743" s="52">
        <f t="shared" si="25"/>
        <v>1505.56351374</v>
      </c>
      <c r="W743" s="52">
        <f t="shared" si="24"/>
        <v>1505.56351374</v>
      </c>
      <c r="X743" s="52">
        <v>0</v>
      </c>
      <c r="Y743" s="52">
        <v>0</v>
      </c>
    </row>
    <row r="744" spans="1:25" x14ac:dyDescent="0.25">
      <c r="A744" s="52">
        <v>2009</v>
      </c>
      <c r="B744" s="52" t="s">
        <v>107</v>
      </c>
      <c r="C744" s="52" t="s">
        <v>116</v>
      </c>
      <c r="D744" s="52">
        <v>21003</v>
      </c>
      <c r="E744" s="52">
        <v>23212</v>
      </c>
      <c r="F744" s="52">
        <v>9</v>
      </c>
      <c r="G744" s="52" t="s">
        <v>93</v>
      </c>
      <c r="H744" s="52">
        <v>51497</v>
      </c>
      <c r="I744" s="52" t="s">
        <v>91</v>
      </c>
      <c r="J744" s="52" t="s">
        <v>71</v>
      </c>
      <c r="K744" s="52">
        <v>73.3</v>
      </c>
      <c r="L744" s="52">
        <v>4.02E-2</v>
      </c>
      <c r="M744" s="52">
        <v>1</v>
      </c>
      <c r="N744" s="52"/>
      <c r="O744" s="52">
        <v>0</v>
      </c>
      <c r="P744" s="52">
        <v>0</v>
      </c>
      <c r="Q744" s="52">
        <v>21</v>
      </c>
      <c r="R744" s="52"/>
      <c r="S744" s="52">
        <v>0</v>
      </c>
      <c r="T744" s="52">
        <v>0</v>
      </c>
      <c r="U744" s="52">
        <v>310</v>
      </c>
      <c r="V744" s="52">
        <f t="shared" si="25"/>
        <v>151.74415001999998</v>
      </c>
      <c r="W744" s="52">
        <f t="shared" si="24"/>
        <v>151.74415001999998</v>
      </c>
      <c r="X744" s="52">
        <v>0</v>
      </c>
      <c r="Y744" s="52">
        <v>0</v>
      </c>
    </row>
    <row r="745" spans="1:25" x14ac:dyDescent="0.25">
      <c r="A745" s="52">
        <v>2009</v>
      </c>
      <c r="B745" s="52" t="s">
        <v>107</v>
      </c>
      <c r="C745" s="52" t="s">
        <v>116</v>
      </c>
      <c r="D745" s="52">
        <v>21003</v>
      </c>
      <c r="E745" s="52">
        <v>23212</v>
      </c>
      <c r="F745" s="52">
        <v>9</v>
      </c>
      <c r="G745" s="52" t="s">
        <v>93</v>
      </c>
      <c r="H745" s="52">
        <v>14876</v>
      </c>
      <c r="I745" s="52" t="s">
        <v>91</v>
      </c>
      <c r="J745" s="52" t="s">
        <v>71</v>
      </c>
      <c r="K745" s="52">
        <v>73.3</v>
      </c>
      <c r="L745" s="52">
        <v>4.02E-2</v>
      </c>
      <c r="M745" s="52">
        <v>1</v>
      </c>
      <c r="N745" s="52"/>
      <c r="O745" s="52">
        <v>0</v>
      </c>
      <c r="P745" s="52">
        <v>0</v>
      </c>
      <c r="Q745" s="52">
        <v>21</v>
      </c>
      <c r="R745" s="52"/>
      <c r="S745" s="52">
        <v>0</v>
      </c>
      <c r="T745" s="52">
        <v>0</v>
      </c>
      <c r="U745" s="52">
        <v>310</v>
      </c>
      <c r="V745" s="52">
        <f t="shared" si="25"/>
        <v>43.834514159999998</v>
      </c>
      <c r="W745" s="52">
        <f t="shared" si="24"/>
        <v>43.834514159999998</v>
      </c>
      <c r="X745" s="52">
        <v>0</v>
      </c>
      <c r="Y745" s="52">
        <v>0</v>
      </c>
    </row>
    <row r="746" spans="1:25" x14ac:dyDescent="0.25">
      <c r="A746" s="52">
        <v>2009</v>
      </c>
      <c r="B746" s="52" t="s">
        <v>107</v>
      </c>
      <c r="C746" s="52" t="s">
        <v>116</v>
      </c>
      <c r="D746" s="52">
        <v>21003</v>
      </c>
      <c r="E746" s="52">
        <v>23212</v>
      </c>
      <c r="F746" s="52">
        <v>9</v>
      </c>
      <c r="G746" s="52" t="s">
        <v>93</v>
      </c>
      <c r="H746" s="52">
        <v>16170</v>
      </c>
      <c r="I746" s="52" t="s">
        <v>91</v>
      </c>
      <c r="J746" s="52" t="s">
        <v>71</v>
      </c>
      <c r="K746" s="52">
        <v>73.3</v>
      </c>
      <c r="L746" s="52">
        <v>4.02E-2</v>
      </c>
      <c r="M746" s="52">
        <v>1</v>
      </c>
      <c r="N746" s="52"/>
      <c r="O746" s="52">
        <v>0</v>
      </c>
      <c r="P746" s="52">
        <v>0</v>
      </c>
      <c r="Q746" s="52">
        <v>21</v>
      </c>
      <c r="R746" s="52"/>
      <c r="S746" s="52">
        <v>0</v>
      </c>
      <c r="T746" s="52">
        <v>0</v>
      </c>
      <c r="U746" s="52">
        <v>310</v>
      </c>
      <c r="V746" s="52">
        <f t="shared" si="25"/>
        <v>47.647492200000002</v>
      </c>
      <c r="W746" s="52">
        <f t="shared" si="24"/>
        <v>47.647492200000002</v>
      </c>
      <c r="X746" s="52">
        <v>0</v>
      </c>
      <c r="Y746" s="52">
        <v>0</v>
      </c>
    </row>
    <row r="747" spans="1:25" x14ac:dyDescent="0.25">
      <c r="A747" s="52">
        <v>2009</v>
      </c>
      <c r="B747" s="52" t="s">
        <v>107</v>
      </c>
      <c r="C747" s="52" t="s">
        <v>116</v>
      </c>
      <c r="D747" s="52">
        <v>21003</v>
      </c>
      <c r="E747" s="52">
        <v>23212</v>
      </c>
      <c r="F747" s="52">
        <v>9</v>
      </c>
      <c r="G747" s="52" t="s">
        <v>93</v>
      </c>
      <c r="H747" s="52">
        <v>734.4</v>
      </c>
      <c r="I747" s="52" t="s">
        <v>91</v>
      </c>
      <c r="J747" s="52" t="s">
        <v>71</v>
      </c>
      <c r="K747" s="52">
        <v>73.3</v>
      </c>
      <c r="L747" s="52">
        <v>4.02E-2</v>
      </c>
      <c r="M747" s="52">
        <v>1</v>
      </c>
      <c r="N747" s="52"/>
      <c r="O747" s="52">
        <v>0</v>
      </c>
      <c r="P747" s="52">
        <v>0</v>
      </c>
      <c r="Q747" s="52">
        <v>21</v>
      </c>
      <c r="R747" s="52"/>
      <c r="S747" s="52">
        <v>0</v>
      </c>
      <c r="T747" s="52">
        <v>0</v>
      </c>
      <c r="U747" s="52">
        <v>310</v>
      </c>
      <c r="V747" s="52">
        <f t="shared" si="25"/>
        <v>2.1640271039999996</v>
      </c>
      <c r="W747" s="52">
        <f t="shared" si="24"/>
        <v>2.1640271039999996</v>
      </c>
      <c r="X747" s="52">
        <v>0</v>
      </c>
      <c r="Y747" s="52">
        <v>0</v>
      </c>
    </row>
    <row r="748" spans="1:25" x14ac:dyDescent="0.25">
      <c r="A748" s="52">
        <v>2009</v>
      </c>
      <c r="B748" s="52" t="s">
        <v>107</v>
      </c>
      <c r="C748" s="52" t="s">
        <v>116</v>
      </c>
      <c r="D748" s="52">
        <v>21003</v>
      </c>
      <c r="E748" s="52">
        <v>23212</v>
      </c>
      <c r="F748" s="52">
        <v>9</v>
      </c>
      <c r="G748" s="52" t="s">
        <v>93</v>
      </c>
      <c r="H748" s="52">
        <v>30030</v>
      </c>
      <c r="I748" s="52" t="s">
        <v>91</v>
      </c>
      <c r="J748" s="52" t="s">
        <v>71</v>
      </c>
      <c r="K748" s="52">
        <v>73.3</v>
      </c>
      <c r="L748" s="52">
        <v>4.02E-2</v>
      </c>
      <c r="M748" s="52">
        <v>1</v>
      </c>
      <c r="N748" s="52"/>
      <c r="O748" s="52">
        <v>0</v>
      </c>
      <c r="P748" s="52">
        <v>0</v>
      </c>
      <c r="Q748" s="52">
        <v>21</v>
      </c>
      <c r="R748" s="52"/>
      <c r="S748" s="52">
        <v>0</v>
      </c>
      <c r="T748" s="52">
        <v>0</v>
      </c>
      <c r="U748" s="52">
        <v>310</v>
      </c>
      <c r="V748" s="52">
        <f t="shared" si="25"/>
        <v>88.488199800000004</v>
      </c>
      <c r="W748" s="52">
        <f t="shared" si="24"/>
        <v>88.488199800000004</v>
      </c>
      <c r="X748" s="52">
        <v>0</v>
      </c>
      <c r="Y748" s="52">
        <v>0</v>
      </c>
    </row>
    <row r="749" spans="1:25" x14ac:dyDescent="0.25">
      <c r="A749" s="52">
        <v>2009</v>
      </c>
      <c r="B749" s="52" t="s">
        <v>107</v>
      </c>
      <c r="C749" s="52" t="s">
        <v>116</v>
      </c>
      <c r="D749" s="52">
        <v>21003</v>
      </c>
      <c r="E749" s="52">
        <v>23212</v>
      </c>
      <c r="F749" s="52">
        <v>9</v>
      </c>
      <c r="G749" s="52" t="s">
        <v>93</v>
      </c>
      <c r="H749" s="52">
        <v>33000</v>
      </c>
      <c r="I749" s="52" t="s">
        <v>91</v>
      </c>
      <c r="J749" s="52" t="s">
        <v>71</v>
      </c>
      <c r="K749" s="52">
        <v>73.3</v>
      </c>
      <c r="L749" s="52">
        <v>4.02E-2</v>
      </c>
      <c r="M749" s="52">
        <v>1</v>
      </c>
      <c r="N749" s="52"/>
      <c r="O749" s="52">
        <v>0</v>
      </c>
      <c r="P749" s="52">
        <v>0</v>
      </c>
      <c r="Q749" s="52">
        <v>21</v>
      </c>
      <c r="R749" s="52"/>
      <c r="S749" s="52">
        <v>0</v>
      </c>
      <c r="T749" s="52">
        <v>0</v>
      </c>
      <c r="U749" s="52">
        <v>310</v>
      </c>
      <c r="V749" s="52">
        <f t="shared" si="25"/>
        <v>97.239779999999996</v>
      </c>
      <c r="W749" s="52">
        <f t="shared" ref="W749:W761" si="26">(V749-((O749*H749*P749*Q749)+(S749*H749*T749*U749))/M749)</f>
        <v>97.239779999999996</v>
      </c>
      <c r="X749" s="52">
        <v>0</v>
      </c>
      <c r="Y749" s="52">
        <v>0</v>
      </c>
    </row>
    <row r="750" spans="1:25" x14ac:dyDescent="0.25">
      <c r="A750" s="52">
        <v>2009</v>
      </c>
      <c r="B750" s="52" t="s">
        <v>107</v>
      </c>
      <c r="C750" s="52" t="s">
        <v>116</v>
      </c>
      <c r="D750" s="52">
        <v>21004</v>
      </c>
      <c r="E750" s="52">
        <v>23212</v>
      </c>
      <c r="F750" s="52">
        <v>9</v>
      </c>
      <c r="G750" s="52" t="s">
        <v>93</v>
      </c>
      <c r="H750" s="52">
        <v>714</v>
      </c>
      <c r="I750" s="52" t="s">
        <v>91</v>
      </c>
      <c r="J750" s="52" t="s">
        <v>71</v>
      </c>
      <c r="K750" s="52">
        <v>73.3</v>
      </c>
      <c r="L750" s="52">
        <v>4.02E-2</v>
      </c>
      <c r="M750" s="52">
        <v>1</v>
      </c>
      <c r="N750" s="52"/>
      <c r="O750" s="52">
        <v>0</v>
      </c>
      <c r="P750" s="52">
        <v>0</v>
      </c>
      <c r="Q750" s="52">
        <v>21</v>
      </c>
      <c r="R750" s="52"/>
      <c r="S750" s="52">
        <v>0</v>
      </c>
      <c r="T750" s="52">
        <v>0</v>
      </c>
      <c r="U750" s="52">
        <v>310</v>
      </c>
      <c r="V750" s="52">
        <f t="shared" si="25"/>
        <v>2.1039152399999996</v>
      </c>
      <c r="W750" s="52">
        <f t="shared" si="26"/>
        <v>2.1039152399999996</v>
      </c>
      <c r="X750" s="52">
        <v>0</v>
      </c>
      <c r="Y750" s="52">
        <v>0</v>
      </c>
    </row>
    <row r="751" spans="1:25" x14ac:dyDescent="0.25">
      <c r="A751" s="52">
        <v>2009</v>
      </c>
      <c r="B751" s="52" t="s">
        <v>107</v>
      </c>
      <c r="C751" s="52" t="s">
        <v>116</v>
      </c>
      <c r="D751" s="52">
        <v>21004</v>
      </c>
      <c r="E751" s="52">
        <v>23212</v>
      </c>
      <c r="F751" s="52">
        <v>9</v>
      </c>
      <c r="G751" s="52" t="s">
        <v>93</v>
      </c>
      <c r="H751" s="52">
        <v>56</v>
      </c>
      <c r="I751" s="52" t="s">
        <v>91</v>
      </c>
      <c r="J751" s="52" t="s">
        <v>71</v>
      </c>
      <c r="K751" s="52">
        <v>73.3</v>
      </c>
      <c r="L751" s="52">
        <v>4.02E-2</v>
      </c>
      <c r="M751" s="52">
        <v>1</v>
      </c>
      <c r="N751" s="52"/>
      <c r="O751" s="52">
        <v>0</v>
      </c>
      <c r="P751" s="52">
        <v>0</v>
      </c>
      <c r="Q751" s="52">
        <v>21</v>
      </c>
      <c r="R751" s="52"/>
      <c r="S751" s="52">
        <v>0</v>
      </c>
      <c r="T751" s="52">
        <v>0</v>
      </c>
      <c r="U751" s="52">
        <v>310</v>
      </c>
      <c r="V751" s="52">
        <f t="shared" si="25"/>
        <v>0.16501295999999999</v>
      </c>
      <c r="W751" s="52">
        <f t="shared" si="26"/>
        <v>0.16501295999999999</v>
      </c>
      <c r="X751" s="52">
        <v>0</v>
      </c>
      <c r="Y751" s="52">
        <v>0</v>
      </c>
    </row>
    <row r="752" spans="1:25" x14ac:dyDescent="0.25">
      <c r="A752" s="52">
        <v>2009</v>
      </c>
      <c r="B752" s="52" t="s">
        <v>107</v>
      </c>
      <c r="C752" s="52" t="s">
        <v>116</v>
      </c>
      <c r="D752" s="52">
        <v>22191</v>
      </c>
      <c r="E752" s="52">
        <v>23212</v>
      </c>
      <c r="F752" s="52">
        <v>9</v>
      </c>
      <c r="G752" s="52" t="s">
        <v>93</v>
      </c>
      <c r="H752" s="52">
        <v>21000</v>
      </c>
      <c r="I752" s="52" t="s">
        <v>91</v>
      </c>
      <c r="J752" s="52" t="s">
        <v>71</v>
      </c>
      <c r="K752" s="52">
        <v>73.3</v>
      </c>
      <c r="L752" s="52">
        <v>4.02E-2</v>
      </c>
      <c r="M752" s="52">
        <v>1</v>
      </c>
      <c r="N752" s="52"/>
      <c r="O752" s="52">
        <v>0</v>
      </c>
      <c r="P752" s="52">
        <v>0</v>
      </c>
      <c r="Q752" s="52">
        <v>21</v>
      </c>
      <c r="R752" s="52"/>
      <c r="S752" s="52">
        <v>0</v>
      </c>
      <c r="T752" s="52">
        <v>0</v>
      </c>
      <c r="U752" s="52">
        <v>310</v>
      </c>
      <c r="V752" s="52">
        <f t="shared" si="25"/>
        <v>61.879860000000001</v>
      </c>
      <c r="W752" s="52">
        <f t="shared" si="26"/>
        <v>61.879860000000001</v>
      </c>
      <c r="X752" s="52">
        <v>0</v>
      </c>
      <c r="Y752" s="52">
        <v>0</v>
      </c>
    </row>
    <row r="753" spans="1:25" x14ac:dyDescent="0.25">
      <c r="A753" s="52">
        <v>2009</v>
      </c>
      <c r="B753" s="52" t="s">
        <v>107</v>
      </c>
      <c r="C753" s="52" t="s">
        <v>116</v>
      </c>
      <c r="D753" s="52">
        <v>22192</v>
      </c>
      <c r="E753" s="52">
        <v>23212</v>
      </c>
      <c r="F753" s="52">
        <v>9</v>
      </c>
      <c r="G753" s="52" t="s">
        <v>93</v>
      </c>
      <c r="H753" s="52">
        <v>49000</v>
      </c>
      <c r="I753" s="52" t="s">
        <v>91</v>
      </c>
      <c r="J753" s="52" t="s">
        <v>71</v>
      </c>
      <c r="K753" s="52">
        <v>73.3</v>
      </c>
      <c r="L753" s="52">
        <v>4.02E-2</v>
      </c>
      <c r="M753" s="52">
        <v>1</v>
      </c>
      <c r="N753" s="52"/>
      <c r="O753" s="52">
        <v>0</v>
      </c>
      <c r="P753" s="52">
        <v>0</v>
      </c>
      <c r="Q753" s="52">
        <v>21</v>
      </c>
      <c r="R753" s="52"/>
      <c r="S753" s="52">
        <v>0</v>
      </c>
      <c r="T753" s="52">
        <v>0</v>
      </c>
      <c r="U753" s="52">
        <v>310</v>
      </c>
      <c r="V753" s="52">
        <f t="shared" si="25"/>
        <v>144.38633999999999</v>
      </c>
      <c r="W753" s="52">
        <f t="shared" si="26"/>
        <v>144.38633999999999</v>
      </c>
      <c r="X753" s="52">
        <v>0</v>
      </c>
      <c r="Y753" s="52">
        <v>0</v>
      </c>
    </row>
    <row r="754" spans="1:25" x14ac:dyDescent="0.25">
      <c r="A754" s="52">
        <v>2009</v>
      </c>
      <c r="B754" s="52" t="s">
        <v>107</v>
      </c>
      <c r="C754" s="52" t="s">
        <v>116</v>
      </c>
      <c r="D754" s="52">
        <v>22199</v>
      </c>
      <c r="E754" s="52">
        <v>23212</v>
      </c>
      <c r="F754" s="52">
        <v>9</v>
      </c>
      <c r="G754" s="52" t="s">
        <v>93</v>
      </c>
      <c r="H754" s="52">
        <v>174958</v>
      </c>
      <c r="I754" s="52" t="s">
        <v>91</v>
      </c>
      <c r="J754" s="52" t="s">
        <v>71</v>
      </c>
      <c r="K754" s="52">
        <v>73.3</v>
      </c>
      <c r="L754" s="52">
        <v>4.02E-2</v>
      </c>
      <c r="M754" s="52">
        <v>1</v>
      </c>
      <c r="N754" s="52"/>
      <c r="O754" s="52">
        <v>0</v>
      </c>
      <c r="P754" s="52">
        <v>0</v>
      </c>
      <c r="Q754" s="52">
        <v>21</v>
      </c>
      <c r="R754" s="52"/>
      <c r="S754" s="52">
        <v>0</v>
      </c>
      <c r="T754" s="52">
        <v>0</v>
      </c>
      <c r="U754" s="52">
        <v>310</v>
      </c>
      <c r="V754" s="52">
        <f t="shared" si="25"/>
        <v>515.54174028</v>
      </c>
      <c r="W754" s="52">
        <f t="shared" si="26"/>
        <v>515.54174028</v>
      </c>
      <c r="X754" s="52">
        <v>0</v>
      </c>
      <c r="Y754" s="52">
        <v>0</v>
      </c>
    </row>
    <row r="755" spans="1:25" x14ac:dyDescent="0.25">
      <c r="A755" s="52">
        <v>2009</v>
      </c>
      <c r="B755" s="52" t="s">
        <v>107</v>
      </c>
      <c r="C755" s="52" t="s">
        <v>116</v>
      </c>
      <c r="D755" s="52">
        <v>22199</v>
      </c>
      <c r="E755" s="52">
        <v>23212</v>
      </c>
      <c r="F755" s="52">
        <v>9</v>
      </c>
      <c r="G755" s="52" t="s">
        <v>93</v>
      </c>
      <c r="H755" s="52">
        <v>144427.4</v>
      </c>
      <c r="I755" s="52" t="s">
        <v>91</v>
      </c>
      <c r="J755" s="52" t="s">
        <v>71</v>
      </c>
      <c r="K755" s="52">
        <v>73.3</v>
      </c>
      <c r="L755" s="52">
        <v>4.02E-2</v>
      </c>
      <c r="M755" s="52">
        <v>1</v>
      </c>
      <c r="N755" s="52"/>
      <c r="O755" s="52">
        <v>0</v>
      </c>
      <c r="P755" s="52">
        <v>0</v>
      </c>
      <c r="Q755" s="52">
        <v>21</v>
      </c>
      <c r="R755" s="52"/>
      <c r="S755" s="52">
        <v>0</v>
      </c>
      <c r="T755" s="52">
        <v>0</v>
      </c>
      <c r="U755" s="52">
        <v>310</v>
      </c>
      <c r="V755" s="52">
        <f t="shared" si="25"/>
        <v>425.57844248399999</v>
      </c>
      <c r="W755" s="52">
        <f t="shared" si="26"/>
        <v>425.57844248399999</v>
      </c>
      <c r="X755" s="52">
        <v>0</v>
      </c>
      <c r="Y755" s="52">
        <v>0</v>
      </c>
    </row>
    <row r="756" spans="1:25" x14ac:dyDescent="0.25">
      <c r="A756" s="52">
        <v>2009</v>
      </c>
      <c r="B756" s="52" t="s">
        <v>107</v>
      </c>
      <c r="C756" s="52" t="s">
        <v>116</v>
      </c>
      <c r="D756" s="52">
        <v>22203</v>
      </c>
      <c r="E756" s="52">
        <v>23212</v>
      </c>
      <c r="F756" s="52">
        <v>9</v>
      </c>
      <c r="G756" s="52" t="s">
        <v>93</v>
      </c>
      <c r="H756" s="52">
        <v>133.62</v>
      </c>
      <c r="I756" s="52" t="s">
        <v>91</v>
      </c>
      <c r="J756" s="52" t="s">
        <v>71</v>
      </c>
      <c r="K756" s="52">
        <v>73.3</v>
      </c>
      <c r="L756" s="52">
        <v>4.02E-2</v>
      </c>
      <c r="M756" s="52">
        <v>1</v>
      </c>
      <c r="N756" s="52"/>
      <c r="O756" s="52">
        <v>0</v>
      </c>
      <c r="P756" s="52">
        <v>0</v>
      </c>
      <c r="Q756" s="52">
        <v>21</v>
      </c>
      <c r="R756" s="52"/>
      <c r="S756" s="52">
        <v>0</v>
      </c>
      <c r="T756" s="52">
        <v>0</v>
      </c>
      <c r="U756" s="52">
        <v>310</v>
      </c>
      <c r="V756" s="52">
        <f t="shared" si="25"/>
        <v>0.39373270919999998</v>
      </c>
      <c r="W756" s="52">
        <f t="shared" si="26"/>
        <v>0.39373270919999998</v>
      </c>
      <c r="X756" s="52">
        <v>0</v>
      </c>
      <c r="Y756" s="52">
        <v>0</v>
      </c>
    </row>
    <row r="757" spans="1:25" x14ac:dyDescent="0.25">
      <c r="A757" s="52">
        <v>2009</v>
      </c>
      <c r="B757" s="52" t="s">
        <v>107</v>
      </c>
      <c r="C757" s="52" t="s">
        <v>116</v>
      </c>
      <c r="D757" s="52">
        <v>22209</v>
      </c>
      <c r="E757" s="52">
        <v>23212</v>
      </c>
      <c r="F757" s="52">
        <v>9</v>
      </c>
      <c r="G757" s="52" t="s">
        <v>93</v>
      </c>
      <c r="H757" s="52">
        <v>1948.6079999999999</v>
      </c>
      <c r="I757" s="52" t="s">
        <v>91</v>
      </c>
      <c r="J757" s="52" t="s">
        <v>71</v>
      </c>
      <c r="K757" s="52">
        <v>73.3</v>
      </c>
      <c r="L757" s="52">
        <v>4.02E-2</v>
      </c>
      <c r="M757" s="52">
        <v>1</v>
      </c>
      <c r="N757" s="52"/>
      <c r="O757" s="52">
        <v>0</v>
      </c>
      <c r="P757" s="52">
        <v>0</v>
      </c>
      <c r="Q757" s="52">
        <v>21</v>
      </c>
      <c r="R757" s="52"/>
      <c r="S757" s="52">
        <v>0</v>
      </c>
      <c r="T757" s="52">
        <v>0</v>
      </c>
      <c r="U757" s="52">
        <v>310</v>
      </c>
      <c r="V757" s="52">
        <f t="shared" si="25"/>
        <v>5.7418852492800001</v>
      </c>
      <c r="W757" s="52">
        <f t="shared" si="26"/>
        <v>5.7418852492800001</v>
      </c>
      <c r="X757" s="52">
        <v>0</v>
      </c>
      <c r="Y757" s="52">
        <v>0</v>
      </c>
    </row>
    <row r="758" spans="1:25" x14ac:dyDescent="0.25">
      <c r="A758" s="52">
        <v>2009</v>
      </c>
      <c r="B758" s="52" t="s">
        <v>107</v>
      </c>
      <c r="C758" s="52" t="s">
        <v>116</v>
      </c>
      <c r="D758" s="52">
        <v>27201</v>
      </c>
      <c r="E758" s="52">
        <v>23212</v>
      </c>
      <c r="F758" s="52">
        <v>9</v>
      </c>
      <c r="G758" s="52" t="s">
        <v>93</v>
      </c>
      <c r="H758" s="52">
        <v>19346.25</v>
      </c>
      <c r="I758" s="52" t="s">
        <v>91</v>
      </c>
      <c r="J758" s="52" t="s">
        <v>71</v>
      </c>
      <c r="K758" s="52">
        <v>73.3</v>
      </c>
      <c r="L758" s="52">
        <v>4.02E-2</v>
      </c>
      <c r="M758" s="52">
        <v>1</v>
      </c>
      <c r="N758" s="52"/>
      <c r="O758" s="52">
        <v>0</v>
      </c>
      <c r="P758" s="52">
        <v>0</v>
      </c>
      <c r="Q758" s="52">
        <v>21</v>
      </c>
      <c r="R758" s="52"/>
      <c r="S758" s="52">
        <v>0</v>
      </c>
      <c r="T758" s="52">
        <v>0</v>
      </c>
      <c r="U758" s="52">
        <v>310</v>
      </c>
      <c r="V758" s="52">
        <f t="shared" si="25"/>
        <v>57.006821025000001</v>
      </c>
      <c r="W758" s="52">
        <f t="shared" si="26"/>
        <v>57.006821025000001</v>
      </c>
      <c r="X758" s="52">
        <v>0</v>
      </c>
      <c r="Y758" s="52">
        <v>0</v>
      </c>
    </row>
    <row r="759" spans="1:25" x14ac:dyDescent="0.25">
      <c r="A759" s="52">
        <v>2009</v>
      </c>
      <c r="B759" s="52" t="s">
        <v>107</v>
      </c>
      <c r="C759" s="52" t="s">
        <v>116</v>
      </c>
      <c r="D759" s="52">
        <v>32901</v>
      </c>
      <c r="E759" s="52">
        <v>23212</v>
      </c>
      <c r="F759" s="52">
        <v>9</v>
      </c>
      <c r="G759" s="52" t="s">
        <v>93</v>
      </c>
      <c r="H759" s="52">
        <v>36514</v>
      </c>
      <c r="I759" s="52" t="s">
        <v>91</v>
      </c>
      <c r="J759" s="52" t="s">
        <v>71</v>
      </c>
      <c r="K759" s="52">
        <v>73.3</v>
      </c>
      <c r="L759" s="52">
        <v>4.02E-2</v>
      </c>
      <c r="M759" s="52">
        <v>1</v>
      </c>
      <c r="N759" s="52"/>
      <c r="O759" s="52">
        <v>0</v>
      </c>
      <c r="P759" s="52">
        <v>0</v>
      </c>
      <c r="Q759" s="52">
        <v>21</v>
      </c>
      <c r="R759" s="52"/>
      <c r="S759" s="52">
        <v>0</v>
      </c>
      <c r="T759" s="52">
        <v>0</v>
      </c>
      <c r="U759" s="52">
        <v>310</v>
      </c>
      <c r="V759" s="52">
        <f t="shared" si="25"/>
        <v>107.59434323999999</v>
      </c>
      <c r="W759" s="52">
        <f t="shared" si="26"/>
        <v>107.59434323999999</v>
      </c>
      <c r="X759" s="52">
        <v>0</v>
      </c>
      <c r="Y759" s="52">
        <v>0</v>
      </c>
    </row>
    <row r="760" spans="1:25" x14ac:dyDescent="0.25">
      <c r="A760" s="52">
        <v>2009</v>
      </c>
      <c r="B760" s="52" t="s">
        <v>107</v>
      </c>
      <c r="C760" s="52" t="s">
        <v>116</v>
      </c>
      <c r="D760" s="52">
        <v>32901</v>
      </c>
      <c r="E760" s="52">
        <v>23212</v>
      </c>
      <c r="F760" s="52">
        <v>9</v>
      </c>
      <c r="G760" s="52" t="s">
        <v>93</v>
      </c>
      <c r="H760" s="52">
        <v>172934</v>
      </c>
      <c r="I760" s="52" t="s">
        <v>91</v>
      </c>
      <c r="J760" s="52" t="s">
        <v>71</v>
      </c>
      <c r="K760" s="52">
        <v>73.3</v>
      </c>
      <c r="L760" s="52">
        <v>4.02E-2</v>
      </c>
      <c r="M760" s="52">
        <v>1</v>
      </c>
      <c r="N760" s="52"/>
      <c r="O760" s="52">
        <v>0</v>
      </c>
      <c r="P760" s="52">
        <v>0</v>
      </c>
      <c r="Q760" s="52">
        <v>21</v>
      </c>
      <c r="R760" s="52"/>
      <c r="S760" s="52">
        <v>0</v>
      </c>
      <c r="T760" s="52">
        <v>0</v>
      </c>
      <c r="U760" s="52">
        <v>310</v>
      </c>
      <c r="V760" s="52">
        <f t="shared" si="25"/>
        <v>509.57770044</v>
      </c>
      <c r="W760" s="52">
        <f t="shared" si="26"/>
        <v>509.57770044</v>
      </c>
      <c r="X760" s="52">
        <v>0</v>
      </c>
      <c r="Y760" s="52">
        <v>0</v>
      </c>
    </row>
    <row r="761" spans="1:25" x14ac:dyDescent="0.25">
      <c r="A761" s="52">
        <v>2009</v>
      </c>
      <c r="B761" s="52" t="s">
        <v>107</v>
      </c>
      <c r="C761" s="52" t="s">
        <v>116</v>
      </c>
      <c r="D761" s="52">
        <v>32909</v>
      </c>
      <c r="E761" s="52">
        <v>23212</v>
      </c>
      <c r="F761" s="52">
        <v>9</v>
      </c>
      <c r="G761" s="52" t="s">
        <v>93</v>
      </c>
      <c r="H761" s="52">
        <v>508145.8</v>
      </c>
      <c r="I761" s="52" t="s">
        <v>91</v>
      </c>
      <c r="J761" s="52" t="s">
        <v>71</v>
      </c>
      <c r="K761" s="52">
        <v>73.3</v>
      </c>
      <c r="L761" s="52">
        <v>4.02E-2</v>
      </c>
      <c r="M761" s="52">
        <v>1</v>
      </c>
      <c r="N761" s="52"/>
      <c r="O761" s="52">
        <v>0</v>
      </c>
      <c r="P761" s="52">
        <v>0</v>
      </c>
      <c r="Q761" s="52">
        <v>21</v>
      </c>
      <c r="R761" s="52"/>
      <c r="S761" s="52">
        <v>0</v>
      </c>
      <c r="T761" s="52">
        <v>0</v>
      </c>
      <c r="U761" s="52">
        <v>310</v>
      </c>
      <c r="V761" s="52">
        <f t="shared" si="25"/>
        <v>1497.3329030279999</v>
      </c>
      <c r="W761" s="52">
        <f t="shared" si="26"/>
        <v>1497.3329030279999</v>
      </c>
      <c r="X761" s="52">
        <v>0</v>
      </c>
      <c r="Y761" s="52">
        <v>0</v>
      </c>
    </row>
  </sheetData>
  <autoFilter ref="A2:Y761" xr:uid="{00000000-0009-0000-0000-00000C000000}">
    <sortState ref="A2:Y760">
      <sortCondition ref="C1"/>
    </sortState>
  </autoFilter>
  <mergeCells count="1">
    <mergeCell ref="A1:C1"/>
  </mergeCells>
  <pageMargins left="0.7" right="0.7" top="0.75" bottom="0.75" header="0.3" footer="0.3"/>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B725"/>
  <sheetViews>
    <sheetView topLeftCell="F1" zoomScale="46" zoomScaleNormal="46" zoomScalePageLayoutView="46" workbookViewId="0">
      <selection activeCell="AA38" sqref="AA38"/>
    </sheetView>
  </sheetViews>
  <sheetFormatPr defaultColWidth="11" defaultRowHeight="15.75" x14ac:dyDescent="0.25"/>
  <cols>
    <col min="3" max="3" width="77.125" customWidth="1"/>
    <col min="4" max="4" width="13.375" customWidth="1"/>
    <col min="8" max="8" width="13.875" customWidth="1"/>
    <col min="10" max="10" width="12" customWidth="1"/>
    <col min="11" max="11" width="17.125" customWidth="1"/>
    <col min="12" max="12" width="18" customWidth="1"/>
    <col min="14" max="14" width="12.125" customWidth="1"/>
    <col min="15" max="15" width="17.125" customWidth="1"/>
    <col min="16" max="16" width="18.875" customWidth="1"/>
    <col min="18" max="18" width="14.125" customWidth="1"/>
    <col min="19" max="20" width="18.5" customWidth="1"/>
    <col min="22" max="22" width="13.375" customWidth="1"/>
    <col min="23" max="23" width="16" bestFit="1" customWidth="1"/>
    <col min="24" max="24" width="15.875" bestFit="1" customWidth="1"/>
    <col min="25" max="25" width="16" bestFit="1" customWidth="1"/>
    <col min="27" max="27" width="82.5" customWidth="1"/>
    <col min="28" max="28" width="19" bestFit="1" customWidth="1"/>
  </cols>
  <sheetData>
    <row r="1" spans="1:28" s="100" customFormat="1" x14ac:dyDescent="0.25">
      <c r="A1" s="166" t="s">
        <v>301</v>
      </c>
      <c r="B1" s="166"/>
      <c r="C1" s="166"/>
    </row>
    <row r="2" spans="1:28" x14ac:dyDescent="0.25">
      <c r="A2" s="95" t="s">
        <v>0</v>
      </c>
      <c r="B2" s="95" t="s">
        <v>204</v>
      </c>
      <c r="C2" s="95" t="s">
        <v>77</v>
      </c>
      <c r="D2" s="95" t="s">
        <v>219</v>
      </c>
      <c r="E2" s="95" t="s">
        <v>206</v>
      </c>
      <c r="F2" s="95" t="s">
        <v>207</v>
      </c>
      <c r="G2" s="95" t="s">
        <v>208</v>
      </c>
      <c r="H2" s="95" t="s">
        <v>78</v>
      </c>
      <c r="I2" s="95" t="s">
        <v>220</v>
      </c>
      <c r="J2" s="95" t="s">
        <v>79</v>
      </c>
      <c r="K2" s="95" t="s">
        <v>211</v>
      </c>
      <c r="L2" s="95" t="s">
        <v>80</v>
      </c>
      <c r="M2" s="95" t="s">
        <v>81</v>
      </c>
      <c r="N2" s="95" t="s">
        <v>82</v>
      </c>
      <c r="O2" s="95" t="s">
        <v>217</v>
      </c>
      <c r="P2" s="95" t="s">
        <v>83</v>
      </c>
      <c r="Q2" s="95" t="s">
        <v>84</v>
      </c>
      <c r="R2" s="95" t="s">
        <v>85</v>
      </c>
      <c r="S2" s="95" t="s">
        <v>213</v>
      </c>
      <c r="T2" s="95" t="s">
        <v>86</v>
      </c>
      <c r="U2" s="95" t="s">
        <v>87</v>
      </c>
      <c r="V2" s="95" t="s">
        <v>88</v>
      </c>
      <c r="W2" s="95" t="s">
        <v>268</v>
      </c>
      <c r="X2" s="95" t="s">
        <v>269</v>
      </c>
      <c r="Y2" s="95" t="s">
        <v>270</v>
      </c>
    </row>
    <row r="3" spans="1:28" x14ac:dyDescent="0.25">
      <c r="A3" s="52">
        <v>2010</v>
      </c>
      <c r="B3" s="52" t="s">
        <v>35</v>
      </c>
      <c r="C3" s="52" t="s">
        <v>36</v>
      </c>
      <c r="D3" s="52">
        <v>20121</v>
      </c>
      <c r="E3" s="52">
        <v>31701</v>
      </c>
      <c r="F3" s="52">
        <v>9</v>
      </c>
      <c r="G3" s="52" t="s">
        <v>93</v>
      </c>
      <c r="H3" s="53">
        <v>19500000</v>
      </c>
      <c r="I3" s="52" t="s">
        <v>90</v>
      </c>
      <c r="J3" s="52" t="s">
        <v>71</v>
      </c>
      <c r="K3" s="52">
        <v>1.76715</v>
      </c>
      <c r="L3" s="52">
        <v>1</v>
      </c>
      <c r="M3" s="52">
        <v>1</v>
      </c>
      <c r="N3" s="52"/>
      <c r="O3" s="52">
        <v>0</v>
      </c>
      <c r="P3" s="52">
        <v>0</v>
      </c>
      <c r="Q3" s="52">
        <v>21</v>
      </c>
      <c r="R3" s="52"/>
      <c r="S3" s="52">
        <v>0</v>
      </c>
      <c r="T3" s="52">
        <v>0</v>
      </c>
      <c r="U3" s="52">
        <v>310</v>
      </c>
      <c r="V3" s="52">
        <f t="shared" ref="V3:V66" si="0">IF(F3=9,((H3*K3*L3*M3)+(H3*O3*P3*Q3)+(H3*S3*T3*U3))/1000, (H3*K3*L3*M3)+(H3*O3*P3*Q3)+(H3*S3*T3*U3))</f>
        <v>34459.425000000003</v>
      </c>
      <c r="W3" s="52">
        <f t="shared" ref="W3:W66" si="1">(V3-((O3*H3*P3*Q3)+(S3*H3*T3*U3)))/M3</f>
        <v>34459.425000000003</v>
      </c>
      <c r="X3" s="52">
        <v>0</v>
      </c>
      <c r="Y3" s="52">
        <v>0</v>
      </c>
      <c r="AB3" t="s">
        <v>223</v>
      </c>
    </row>
    <row r="4" spans="1:28" x14ac:dyDescent="0.25">
      <c r="A4" s="52">
        <v>2010</v>
      </c>
      <c r="B4" s="52" t="s">
        <v>35</v>
      </c>
      <c r="C4" s="52" t="s">
        <v>36</v>
      </c>
      <c r="D4" s="52">
        <v>20121</v>
      </c>
      <c r="E4" s="52">
        <v>31701</v>
      </c>
      <c r="F4" s="52">
        <v>9</v>
      </c>
      <c r="G4" s="52" t="s">
        <v>93</v>
      </c>
      <c r="H4" s="52">
        <v>295430</v>
      </c>
      <c r="I4" s="52" t="s">
        <v>90</v>
      </c>
      <c r="J4" s="52" t="s">
        <v>71</v>
      </c>
      <c r="K4" s="52">
        <v>1.76715</v>
      </c>
      <c r="L4" s="52">
        <v>1</v>
      </c>
      <c r="M4" s="52">
        <v>1</v>
      </c>
      <c r="N4" s="52"/>
      <c r="O4" s="52">
        <v>0</v>
      </c>
      <c r="P4" s="52">
        <v>0</v>
      </c>
      <c r="Q4" s="52">
        <v>21</v>
      </c>
      <c r="R4" s="52"/>
      <c r="S4" s="52">
        <v>0</v>
      </c>
      <c r="T4" s="52">
        <v>0</v>
      </c>
      <c r="U4" s="52">
        <v>310</v>
      </c>
      <c r="V4" s="52">
        <f t="shared" si="0"/>
        <v>522.06912449999993</v>
      </c>
      <c r="W4" s="52">
        <f t="shared" si="1"/>
        <v>522.06912449999993</v>
      </c>
      <c r="X4" s="52">
        <v>0</v>
      </c>
      <c r="Y4" s="52">
        <v>0</v>
      </c>
      <c r="AA4" s="96" t="s">
        <v>141</v>
      </c>
      <c r="AB4" s="96" t="s">
        <v>144</v>
      </c>
    </row>
    <row r="5" spans="1:28" x14ac:dyDescent="0.25">
      <c r="A5" s="52">
        <v>2010</v>
      </c>
      <c r="B5" s="52" t="s">
        <v>35</v>
      </c>
      <c r="C5" s="52" t="s">
        <v>36</v>
      </c>
      <c r="D5" s="52">
        <v>20121</v>
      </c>
      <c r="E5" s="52">
        <v>31701</v>
      </c>
      <c r="F5" s="52">
        <v>9</v>
      </c>
      <c r="G5" s="52" t="s">
        <v>93</v>
      </c>
      <c r="H5" s="53">
        <v>82800000</v>
      </c>
      <c r="I5" s="52" t="s">
        <v>90</v>
      </c>
      <c r="J5" s="52" t="s">
        <v>71</v>
      </c>
      <c r="K5" s="52">
        <v>1.76715</v>
      </c>
      <c r="L5" s="52">
        <v>1</v>
      </c>
      <c r="M5" s="52">
        <v>1</v>
      </c>
      <c r="N5" s="52"/>
      <c r="O5" s="52">
        <v>0</v>
      </c>
      <c r="P5" s="52">
        <v>0</v>
      </c>
      <c r="Q5" s="52">
        <v>21</v>
      </c>
      <c r="R5" s="52"/>
      <c r="S5" s="52">
        <v>0</v>
      </c>
      <c r="T5" s="52">
        <v>0</v>
      </c>
      <c r="U5" s="52">
        <v>310</v>
      </c>
      <c r="V5" s="52">
        <f t="shared" si="0"/>
        <v>146320.01999999999</v>
      </c>
      <c r="W5" s="52">
        <f t="shared" si="1"/>
        <v>146320.01999999999</v>
      </c>
      <c r="X5" s="52">
        <v>0</v>
      </c>
      <c r="Y5" s="52">
        <v>0</v>
      </c>
      <c r="AA5" s="1" t="s">
        <v>36</v>
      </c>
      <c r="AB5" s="2">
        <v>648058.41774135001</v>
      </c>
    </row>
    <row r="6" spans="1:28" x14ac:dyDescent="0.25">
      <c r="A6" s="52">
        <v>2010</v>
      </c>
      <c r="B6" s="52" t="s">
        <v>35</v>
      </c>
      <c r="C6" s="52" t="s">
        <v>36</v>
      </c>
      <c r="D6" s="52">
        <v>20121</v>
      </c>
      <c r="E6" s="52">
        <v>31701</v>
      </c>
      <c r="F6" s="52">
        <v>9</v>
      </c>
      <c r="G6" s="52" t="s">
        <v>93</v>
      </c>
      <c r="H6" s="53">
        <v>14100000</v>
      </c>
      <c r="I6" s="52" t="s">
        <v>90</v>
      </c>
      <c r="J6" s="52" t="s">
        <v>71</v>
      </c>
      <c r="K6" s="52">
        <v>1.76715</v>
      </c>
      <c r="L6" s="52">
        <v>1</v>
      </c>
      <c r="M6" s="52">
        <v>1</v>
      </c>
      <c r="N6" s="52"/>
      <c r="O6" s="52">
        <v>0</v>
      </c>
      <c r="P6" s="52">
        <v>0</v>
      </c>
      <c r="Q6" s="52">
        <v>21</v>
      </c>
      <c r="R6" s="52"/>
      <c r="S6" s="52">
        <v>0</v>
      </c>
      <c r="T6" s="52">
        <v>0</v>
      </c>
      <c r="U6" s="52">
        <v>310</v>
      </c>
      <c r="V6" s="52">
        <f t="shared" si="0"/>
        <v>24916.814999999999</v>
      </c>
      <c r="W6" s="52">
        <f t="shared" si="1"/>
        <v>24916.814999999999</v>
      </c>
      <c r="X6" s="52">
        <v>0</v>
      </c>
      <c r="Y6" s="52">
        <v>0</v>
      </c>
      <c r="AA6" s="1" t="s">
        <v>136</v>
      </c>
      <c r="AB6" s="2">
        <v>15953796.22088</v>
      </c>
    </row>
    <row r="7" spans="1:28" x14ac:dyDescent="0.25">
      <c r="A7" s="52">
        <v>2010</v>
      </c>
      <c r="B7" s="52" t="s">
        <v>35</v>
      </c>
      <c r="C7" s="52" t="s">
        <v>36</v>
      </c>
      <c r="D7" s="52">
        <v>20121</v>
      </c>
      <c r="E7" s="52">
        <v>31701</v>
      </c>
      <c r="F7" s="52">
        <v>9</v>
      </c>
      <c r="G7" s="52" t="s">
        <v>93</v>
      </c>
      <c r="H7" s="52">
        <v>144365</v>
      </c>
      <c r="I7" s="52" t="s">
        <v>90</v>
      </c>
      <c r="J7" s="52" t="s">
        <v>71</v>
      </c>
      <c r="K7" s="52">
        <v>1.76715</v>
      </c>
      <c r="L7" s="52">
        <v>1</v>
      </c>
      <c r="M7" s="52">
        <v>1</v>
      </c>
      <c r="N7" s="52"/>
      <c r="O7" s="52">
        <v>0</v>
      </c>
      <c r="P7" s="52">
        <v>0</v>
      </c>
      <c r="Q7" s="52">
        <v>21</v>
      </c>
      <c r="R7" s="52"/>
      <c r="S7" s="52">
        <v>0</v>
      </c>
      <c r="T7" s="52">
        <v>0</v>
      </c>
      <c r="U7" s="52">
        <v>310</v>
      </c>
      <c r="V7" s="52">
        <f t="shared" si="0"/>
        <v>255.11460975</v>
      </c>
      <c r="W7" s="52">
        <f t="shared" si="1"/>
        <v>255.11460975</v>
      </c>
      <c r="X7" s="52">
        <v>0</v>
      </c>
      <c r="Y7" s="52">
        <v>0</v>
      </c>
      <c r="AA7" s="1" t="s">
        <v>109</v>
      </c>
      <c r="AB7" s="2">
        <v>179787.60357149201</v>
      </c>
    </row>
    <row r="8" spans="1:28" x14ac:dyDescent="0.25">
      <c r="A8" s="52">
        <v>2010</v>
      </c>
      <c r="B8" s="52" t="s">
        <v>35</v>
      </c>
      <c r="C8" s="52" t="s">
        <v>36</v>
      </c>
      <c r="D8" s="52">
        <v>20121</v>
      </c>
      <c r="E8" s="52">
        <v>31702</v>
      </c>
      <c r="F8" s="52">
        <v>9</v>
      </c>
      <c r="G8" s="52" t="s">
        <v>93</v>
      </c>
      <c r="H8" s="53">
        <v>45500000</v>
      </c>
      <c r="I8" s="52" t="s">
        <v>90</v>
      </c>
      <c r="J8" s="52" t="s">
        <v>71</v>
      </c>
      <c r="K8" s="52">
        <v>1.76715</v>
      </c>
      <c r="L8" s="52">
        <v>1</v>
      </c>
      <c r="M8" s="52">
        <v>1</v>
      </c>
      <c r="N8" s="52"/>
      <c r="O8" s="52">
        <v>0</v>
      </c>
      <c r="P8" s="52">
        <v>0</v>
      </c>
      <c r="Q8" s="52">
        <v>21</v>
      </c>
      <c r="R8" s="52"/>
      <c r="S8" s="52">
        <v>0</v>
      </c>
      <c r="T8" s="52">
        <v>0</v>
      </c>
      <c r="U8" s="52">
        <v>310</v>
      </c>
      <c r="V8" s="52">
        <f t="shared" si="0"/>
        <v>80405.324999999997</v>
      </c>
      <c r="W8" s="52">
        <f t="shared" si="1"/>
        <v>80405.324999999997</v>
      </c>
      <c r="X8" s="52">
        <v>0</v>
      </c>
      <c r="Y8" s="52">
        <v>0</v>
      </c>
      <c r="AA8" s="1" t="s">
        <v>108</v>
      </c>
      <c r="AB8" s="2">
        <v>1031581.0389000002</v>
      </c>
    </row>
    <row r="9" spans="1:28" x14ac:dyDescent="0.25">
      <c r="A9" s="52">
        <v>2010</v>
      </c>
      <c r="B9" s="52" t="s">
        <v>35</v>
      </c>
      <c r="C9" s="52" t="s">
        <v>36</v>
      </c>
      <c r="D9" s="52">
        <v>20121</v>
      </c>
      <c r="E9" s="52">
        <v>31702</v>
      </c>
      <c r="F9" s="52">
        <v>9</v>
      </c>
      <c r="G9" s="52" t="s">
        <v>93</v>
      </c>
      <c r="H9" s="53">
        <v>84200000</v>
      </c>
      <c r="I9" s="52" t="s">
        <v>90</v>
      </c>
      <c r="J9" s="52" t="s">
        <v>71</v>
      </c>
      <c r="K9" s="52">
        <v>1.76715</v>
      </c>
      <c r="L9" s="52">
        <v>1</v>
      </c>
      <c r="M9" s="52">
        <v>1</v>
      </c>
      <c r="N9" s="52"/>
      <c r="O9" s="52">
        <v>0</v>
      </c>
      <c r="P9" s="52">
        <v>0</v>
      </c>
      <c r="Q9" s="52">
        <v>21</v>
      </c>
      <c r="R9" s="52"/>
      <c r="S9" s="52">
        <v>0</v>
      </c>
      <c r="T9" s="52">
        <v>0</v>
      </c>
      <c r="U9" s="52">
        <v>310</v>
      </c>
      <c r="V9" s="52">
        <f t="shared" si="0"/>
        <v>148794.03</v>
      </c>
      <c r="W9" s="52">
        <f t="shared" si="1"/>
        <v>148794.03</v>
      </c>
      <c r="X9" s="52">
        <v>0</v>
      </c>
      <c r="Y9" s="52">
        <v>0</v>
      </c>
      <c r="AA9" s="1" t="s">
        <v>115</v>
      </c>
      <c r="AB9" s="2">
        <v>492121.1203517784</v>
      </c>
    </row>
    <row r="10" spans="1:28" x14ac:dyDescent="0.25">
      <c r="A10" s="52">
        <v>2010</v>
      </c>
      <c r="B10" s="52" t="s">
        <v>35</v>
      </c>
      <c r="C10" s="52" t="s">
        <v>36</v>
      </c>
      <c r="D10" s="52">
        <v>20123</v>
      </c>
      <c r="E10" s="52">
        <v>31701</v>
      </c>
      <c r="F10" s="52">
        <v>9</v>
      </c>
      <c r="G10" s="52" t="s">
        <v>93</v>
      </c>
      <c r="H10" s="53">
        <v>15200000</v>
      </c>
      <c r="I10" s="52" t="s">
        <v>90</v>
      </c>
      <c r="J10" s="52" t="s">
        <v>71</v>
      </c>
      <c r="K10" s="52">
        <v>1.76715</v>
      </c>
      <c r="L10" s="52">
        <v>1</v>
      </c>
      <c r="M10" s="52">
        <v>1</v>
      </c>
      <c r="N10" s="52"/>
      <c r="O10" s="52">
        <v>0</v>
      </c>
      <c r="P10" s="52">
        <v>0</v>
      </c>
      <c r="Q10" s="52">
        <v>21</v>
      </c>
      <c r="R10" s="52"/>
      <c r="S10" s="52">
        <v>0</v>
      </c>
      <c r="T10" s="52">
        <v>0</v>
      </c>
      <c r="U10" s="52">
        <v>310</v>
      </c>
      <c r="V10" s="52">
        <f t="shared" si="0"/>
        <v>26860.68</v>
      </c>
      <c r="W10" s="52">
        <f t="shared" si="1"/>
        <v>26860.68</v>
      </c>
      <c r="X10" s="52">
        <v>0</v>
      </c>
      <c r="Y10" s="52">
        <v>0</v>
      </c>
      <c r="AA10" s="1" t="s">
        <v>38</v>
      </c>
      <c r="AB10" s="2">
        <v>589180.69289299997</v>
      </c>
    </row>
    <row r="11" spans="1:28" x14ac:dyDescent="0.25">
      <c r="A11" s="52">
        <v>2010</v>
      </c>
      <c r="B11" s="52" t="s">
        <v>35</v>
      </c>
      <c r="C11" s="52" t="s">
        <v>36</v>
      </c>
      <c r="D11" s="52">
        <v>20123</v>
      </c>
      <c r="E11" s="52">
        <v>31701</v>
      </c>
      <c r="F11" s="52">
        <v>9</v>
      </c>
      <c r="G11" s="52" t="s">
        <v>93</v>
      </c>
      <c r="H11" s="52">
        <v>2261076</v>
      </c>
      <c r="I11" s="52" t="s">
        <v>90</v>
      </c>
      <c r="J11" s="52" t="s">
        <v>71</v>
      </c>
      <c r="K11" s="52">
        <v>1.76715</v>
      </c>
      <c r="L11" s="52">
        <v>1</v>
      </c>
      <c r="M11" s="52">
        <v>1</v>
      </c>
      <c r="N11" s="52"/>
      <c r="O11" s="52">
        <v>0</v>
      </c>
      <c r="P11" s="52">
        <v>0</v>
      </c>
      <c r="Q11" s="52">
        <v>21</v>
      </c>
      <c r="R11" s="52"/>
      <c r="S11" s="52">
        <v>0</v>
      </c>
      <c r="T11" s="52">
        <v>0</v>
      </c>
      <c r="U11" s="52">
        <v>310</v>
      </c>
      <c r="V11" s="52">
        <f t="shared" si="0"/>
        <v>3995.6604533999998</v>
      </c>
      <c r="W11" s="52">
        <f t="shared" si="1"/>
        <v>3995.6604533999998</v>
      </c>
      <c r="X11" s="52">
        <v>0</v>
      </c>
      <c r="Y11" s="52">
        <v>0</v>
      </c>
      <c r="AA11" s="1" t="s">
        <v>110</v>
      </c>
      <c r="AB11" s="2">
        <v>63981.974104720008</v>
      </c>
    </row>
    <row r="12" spans="1:28" x14ac:dyDescent="0.25">
      <c r="A12" s="52">
        <v>2010</v>
      </c>
      <c r="B12" s="52" t="s">
        <v>35</v>
      </c>
      <c r="C12" s="52" t="s">
        <v>36</v>
      </c>
      <c r="D12" s="52">
        <v>20123</v>
      </c>
      <c r="E12" s="52">
        <v>31701</v>
      </c>
      <c r="F12" s="52">
        <v>9</v>
      </c>
      <c r="G12" s="52" t="s">
        <v>93</v>
      </c>
      <c r="H12" s="52">
        <v>504000</v>
      </c>
      <c r="I12" s="52" t="s">
        <v>90</v>
      </c>
      <c r="J12" s="52" t="s">
        <v>71</v>
      </c>
      <c r="K12" s="52">
        <v>1.76715</v>
      </c>
      <c r="L12" s="52">
        <v>1</v>
      </c>
      <c r="M12" s="52">
        <v>1</v>
      </c>
      <c r="N12" s="52"/>
      <c r="O12" s="52">
        <v>0</v>
      </c>
      <c r="P12" s="52">
        <v>0</v>
      </c>
      <c r="Q12" s="52">
        <v>21</v>
      </c>
      <c r="R12" s="52"/>
      <c r="S12" s="52">
        <v>0</v>
      </c>
      <c r="T12" s="52">
        <v>0</v>
      </c>
      <c r="U12" s="52">
        <v>310</v>
      </c>
      <c r="V12" s="52">
        <f t="shared" si="0"/>
        <v>890.64359999999999</v>
      </c>
      <c r="W12" s="52">
        <f t="shared" si="1"/>
        <v>890.64359999999999</v>
      </c>
      <c r="X12" s="52">
        <v>0</v>
      </c>
      <c r="Y12" s="52">
        <v>0</v>
      </c>
      <c r="AA12" s="1" t="s">
        <v>113</v>
      </c>
      <c r="AB12" s="2">
        <v>47378.802749999995</v>
      </c>
    </row>
    <row r="13" spans="1:28" x14ac:dyDescent="0.25">
      <c r="A13" s="52">
        <v>2010</v>
      </c>
      <c r="B13" s="52" t="s">
        <v>35</v>
      </c>
      <c r="C13" s="52" t="s">
        <v>36</v>
      </c>
      <c r="D13" s="52">
        <v>20123</v>
      </c>
      <c r="E13" s="52">
        <v>31702</v>
      </c>
      <c r="F13" s="52">
        <v>9</v>
      </c>
      <c r="G13" s="52" t="s">
        <v>93</v>
      </c>
      <c r="H13" s="52">
        <v>841169</v>
      </c>
      <c r="I13" s="52" t="s">
        <v>90</v>
      </c>
      <c r="J13" s="52" t="s">
        <v>71</v>
      </c>
      <c r="K13" s="52">
        <v>1.76715</v>
      </c>
      <c r="L13" s="52">
        <v>1</v>
      </c>
      <c r="M13" s="52">
        <v>1</v>
      </c>
      <c r="N13" s="52"/>
      <c r="O13" s="52">
        <v>0</v>
      </c>
      <c r="P13" s="52">
        <v>0</v>
      </c>
      <c r="Q13" s="52">
        <v>21</v>
      </c>
      <c r="R13" s="52"/>
      <c r="S13" s="52">
        <v>0</v>
      </c>
      <c r="T13" s="52">
        <v>0</v>
      </c>
      <c r="U13" s="52">
        <v>310</v>
      </c>
      <c r="V13" s="52">
        <f t="shared" si="0"/>
        <v>1486.47179835</v>
      </c>
      <c r="W13" s="52">
        <f t="shared" si="1"/>
        <v>1486.47179835</v>
      </c>
      <c r="X13" s="52">
        <v>0</v>
      </c>
      <c r="Y13" s="52">
        <v>0</v>
      </c>
      <c r="AA13" s="1" t="s">
        <v>111</v>
      </c>
      <c r="AB13" s="2">
        <v>212173.91959799992</v>
      </c>
    </row>
    <row r="14" spans="1:28" x14ac:dyDescent="0.25">
      <c r="A14" s="52">
        <v>2010</v>
      </c>
      <c r="B14" s="52" t="s">
        <v>35</v>
      </c>
      <c r="C14" s="52" t="s">
        <v>36</v>
      </c>
      <c r="D14" s="52">
        <v>20123</v>
      </c>
      <c r="E14" s="52">
        <v>31702</v>
      </c>
      <c r="F14" s="52">
        <v>9</v>
      </c>
      <c r="G14" s="52" t="s">
        <v>93</v>
      </c>
      <c r="H14" s="52">
        <v>4647622</v>
      </c>
      <c r="I14" s="52" t="s">
        <v>90</v>
      </c>
      <c r="J14" s="52" t="s">
        <v>71</v>
      </c>
      <c r="K14" s="52">
        <v>1.76715</v>
      </c>
      <c r="L14" s="52">
        <v>1</v>
      </c>
      <c r="M14" s="52">
        <v>1</v>
      </c>
      <c r="N14" s="52"/>
      <c r="O14" s="52">
        <v>0</v>
      </c>
      <c r="P14" s="52">
        <v>0</v>
      </c>
      <c r="Q14" s="52">
        <v>21</v>
      </c>
      <c r="R14" s="52"/>
      <c r="S14" s="52">
        <v>0</v>
      </c>
      <c r="T14" s="52">
        <v>0</v>
      </c>
      <c r="U14" s="52">
        <v>310</v>
      </c>
      <c r="V14" s="52">
        <f t="shared" si="0"/>
        <v>8213.0452172999994</v>
      </c>
      <c r="W14" s="52">
        <f t="shared" si="1"/>
        <v>8213.0452172999994</v>
      </c>
      <c r="X14" s="52">
        <v>0</v>
      </c>
      <c r="Y14" s="52">
        <v>0</v>
      </c>
      <c r="AA14" s="1" t="s">
        <v>112</v>
      </c>
      <c r="AB14" s="2">
        <v>513.61952394000002</v>
      </c>
    </row>
    <row r="15" spans="1:28" x14ac:dyDescent="0.25">
      <c r="A15" s="52">
        <v>2010</v>
      </c>
      <c r="B15" s="52" t="s">
        <v>35</v>
      </c>
      <c r="C15" s="52" t="s">
        <v>36</v>
      </c>
      <c r="D15" s="52">
        <v>20123</v>
      </c>
      <c r="E15" s="52">
        <v>31702</v>
      </c>
      <c r="F15" s="52">
        <v>9</v>
      </c>
      <c r="G15" s="52" t="s">
        <v>93</v>
      </c>
      <c r="H15" s="52">
        <v>5331527</v>
      </c>
      <c r="I15" s="52" t="s">
        <v>90</v>
      </c>
      <c r="J15" s="52" t="s">
        <v>71</v>
      </c>
      <c r="K15" s="52">
        <v>1.76715</v>
      </c>
      <c r="L15" s="52">
        <v>1</v>
      </c>
      <c r="M15" s="52">
        <v>1</v>
      </c>
      <c r="N15" s="52"/>
      <c r="O15" s="52">
        <v>0</v>
      </c>
      <c r="P15" s="52">
        <v>0</v>
      </c>
      <c r="Q15" s="52">
        <v>21</v>
      </c>
      <c r="R15" s="52"/>
      <c r="S15" s="52">
        <v>0</v>
      </c>
      <c r="T15" s="52">
        <v>0</v>
      </c>
      <c r="U15" s="52">
        <v>310</v>
      </c>
      <c r="V15" s="52">
        <f t="shared" si="0"/>
        <v>9421.6079380499996</v>
      </c>
      <c r="W15" s="52">
        <f t="shared" si="1"/>
        <v>9421.6079380499996</v>
      </c>
      <c r="X15" s="52">
        <v>0</v>
      </c>
      <c r="Y15" s="52">
        <v>0</v>
      </c>
      <c r="AA15" s="1" t="s">
        <v>116</v>
      </c>
      <c r="AB15" s="2">
        <v>508670.7200245579</v>
      </c>
    </row>
    <row r="16" spans="1:28" x14ac:dyDescent="0.25">
      <c r="A16" s="52">
        <v>2010</v>
      </c>
      <c r="B16" s="52" t="s">
        <v>35</v>
      </c>
      <c r="C16" s="52" t="s">
        <v>36</v>
      </c>
      <c r="D16" s="52">
        <v>20123</v>
      </c>
      <c r="E16" s="52">
        <v>31702</v>
      </c>
      <c r="F16" s="52">
        <v>9</v>
      </c>
      <c r="G16" s="52" t="s">
        <v>93</v>
      </c>
      <c r="H16" s="53">
        <v>91400000</v>
      </c>
      <c r="I16" s="52" t="s">
        <v>90</v>
      </c>
      <c r="J16" s="52" t="s">
        <v>71</v>
      </c>
      <c r="K16" s="52">
        <v>1.76715</v>
      </c>
      <c r="L16" s="52">
        <v>1</v>
      </c>
      <c r="M16" s="52">
        <v>1</v>
      </c>
      <c r="N16" s="52"/>
      <c r="O16" s="52">
        <v>0</v>
      </c>
      <c r="P16" s="52">
        <v>0</v>
      </c>
      <c r="Q16" s="52">
        <v>21</v>
      </c>
      <c r="R16" s="52"/>
      <c r="S16" s="52">
        <v>0</v>
      </c>
      <c r="T16" s="52">
        <v>0</v>
      </c>
      <c r="U16" s="52">
        <v>310</v>
      </c>
      <c r="V16" s="52">
        <f t="shared" si="0"/>
        <v>161517.51</v>
      </c>
      <c r="W16" s="52">
        <f t="shared" si="1"/>
        <v>161517.51</v>
      </c>
      <c r="X16" s="52">
        <v>0</v>
      </c>
      <c r="Y16" s="52">
        <v>0</v>
      </c>
      <c r="AA16" s="1" t="s">
        <v>181</v>
      </c>
      <c r="AB16" s="2">
        <v>4093524.8403994013</v>
      </c>
    </row>
    <row r="17" spans="1:28" x14ac:dyDescent="0.25">
      <c r="A17" s="52">
        <v>2010</v>
      </c>
      <c r="B17" s="52" t="s">
        <v>35</v>
      </c>
      <c r="C17" s="52" t="s">
        <v>136</v>
      </c>
      <c r="D17" s="52">
        <v>20121</v>
      </c>
      <c r="E17" s="52">
        <v>34215</v>
      </c>
      <c r="F17" s="52">
        <v>27</v>
      </c>
      <c r="G17" s="52" t="s">
        <v>89</v>
      </c>
      <c r="H17" s="52">
        <v>1828171</v>
      </c>
      <c r="I17" s="52" t="s">
        <v>90</v>
      </c>
      <c r="J17" s="52" t="s">
        <v>71</v>
      </c>
      <c r="K17" s="52">
        <v>0.99772000000000005</v>
      </c>
      <c r="L17" s="52">
        <v>1</v>
      </c>
      <c r="M17" s="52">
        <v>1</v>
      </c>
      <c r="N17" s="52"/>
      <c r="O17" s="52">
        <v>0</v>
      </c>
      <c r="P17" s="52">
        <v>0</v>
      </c>
      <c r="Q17" s="52">
        <v>21</v>
      </c>
      <c r="R17" s="52"/>
      <c r="S17" s="52">
        <v>0</v>
      </c>
      <c r="T17" s="52">
        <v>0</v>
      </c>
      <c r="U17" s="52">
        <v>310</v>
      </c>
      <c r="V17" s="52">
        <f t="shared" si="0"/>
        <v>1824002.77012</v>
      </c>
      <c r="W17" s="52">
        <f t="shared" si="1"/>
        <v>1824002.77012</v>
      </c>
      <c r="X17" s="52">
        <v>0</v>
      </c>
      <c r="Y17" s="52">
        <v>0</v>
      </c>
      <c r="AA17" s="1" t="s">
        <v>175</v>
      </c>
      <c r="AB17" s="2">
        <v>2086652.7743965266</v>
      </c>
    </row>
    <row r="18" spans="1:28" x14ac:dyDescent="0.25">
      <c r="A18" s="52">
        <v>2010</v>
      </c>
      <c r="B18" s="52" t="s">
        <v>35</v>
      </c>
      <c r="C18" s="52" t="s">
        <v>136</v>
      </c>
      <c r="D18" s="52">
        <v>20121</v>
      </c>
      <c r="E18" s="52">
        <v>34215</v>
      </c>
      <c r="F18" s="52">
        <v>27</v>
      </c>
      <c r="G18" s="52" t="s">
        <v>89</v>
      </c>
      <c r="H18" s="52">
        <v>1790556</v>
      </c>
      <c r="I18" s="52" t="s">
        <v>90</v>
      </c>
      <c r="J18" s="52" t="s">
        <v>71</v>
      </c>
      <c r="K18" s="52">
        <v>0.99772000000000005</v>
      </c>
      <c r="L18" s="52">
        <v>1</v>
      </c>
      <c r="M18" s="52">
        <v>1</v>
      </c>
      <c r="N18" s="52"/>
      <c r="O18" s="52">
        <v>0</v>
      </c>
      <c r="P18" s="52">
        <v>0</v>
      </c>
      <c r="Q18" s="52">
        <v>21</v>
      </c>
      <c r="R18" s="52"/>
      <c r="S18" s="52">
        <v>0</v>
      </c>
      <c r="T18" s="52">
        <v>0</v>
      </c>
      <c r="U18" s="52">
        <v>310</v>
      </c>
      <c r="V18" s="52">
        <f t="shared" si="0"/>
        <v>1786473.53232</v>
      </c>
      <c r="W18" s="52">
        <f t="shared" si="1"/>
        <v>1786473.53232</v>
      </c>
      <c r="X18" s="52">
        <v>0</v>
      </c>
      <c r="Y18" s="52">
        <v>0</v>
      </c>
      <c r="AA18" s="1" t="s">
        <v>178</v>
      </c>
      <c r="AB18" s="2">
        <v>342299.18728499999</v>
      </c>
    </row>
    <row r="19" spans="1:28" x14ac:dyDescent="0.25">
      <c r="A19" s="52">
        <v>2010</v>
      </c>
      <c r="B19" s="52" t="s">
        <v>35</v>
      </c>
      <c r="C19" s="52" t="s">
        <v>136</v>
      </c>
      <c r="D19" s="52">
        <v>20121</v>
      </c>
      <c r="E19" s="52">
        <v>34215</v>
      </c>
      <c r="F19" s="52">
        <v>27</v>
      </c>
      <c r="G19" s="52" t="s">
        <v>89</v>
      </c>
      <c r="H19" s="52">
        <v>973335</v>
      </c>
      <c r="I19" s="52" t="s">
        <v>90</v>
      </c>
      <c r="J19" s="52" t="s">
        <v>71</v>
      </c>
      <c r="K19" s="52">
        <v>0.99772000000000005</v>
      </c>
      <c r="L19" s="52">
        <v>1</v>
      </c>
      <c r="M19" s="52">
        <v>1</v>
      </c>
      <c r="N19" s="52"/>
      <c r="O19" s="52">
        <v>0</v>
      </c>
      <c r="P19" s="52">
        <v>0</v>
      </c>
      <c r="Q19" s="52">
        <v>21</v>
      </c>
      <c r="R19" s="52"/>
      <c r="S19" s="52">
        <v>0</v>
      </c>
      <c r="T19" s="52">
        <v>0</v>
      </c>
      <c r="U19" s="52">
        <v>310</v>
      </c>
      <c r="V19" s="52">
        <f t="shared" si="0"/>
        <v>971115.7962000001</v>
      </c>
      <c r="W19" s="52">
        <f t="shared" si="1"/>
        <v>971115.7962000001</v>
      </c>
      <c r="X19" s="52">
        <v>0</v>
      </c>
      <c r="Y19" s="52">
        <v>0</v>
      </c>
      <c r="AA19" s="1" t="s">
        <v>179</v>
      </c>
      <c r="AB19" s="2">
        <v>723.72583057940017</v>
      </c>
    </row>
    <row r="20" spans="1:28" x14ac:dyDescent="0.25">
      <c r="A20" s="52">
        <v>2010</v>
      </c>
      <c r="B20" s="52" t="s">
        <v>35</v>
      </c>
      <c r="C20" s="52" t="s">
        <v>136</v>
      </c>
      <c r="D20" s="52">
        <v>20121</v>
      </c>
      <c r="E20" s="52">
        <v>34215</v>
      </c>
      <c r="F20" s="52">
        <v>27</v>
      </c>
      <c r="G20" s="52" t="s">
        <v>89</v>
      </c>
      <c r="H20" s="52">
        <v>1784471</v>
      </c>
      <c r="I20" s="52" t="s">
        <v>90</v>
      </c>
      <c r="J20" s="52" t="s">
        <v>71</v>
      </c>
      <c r="K20" s="52">
        <v>0.99772000000000005</v>
      </c>
      <c r="L20" s="52">
        <v>1</v>
      </c>
      <c r="M20" s="52">
        <v>1</v>
      </c>
      <c r="N20" s="52"/>
      <c r="O20" s="52">
        <v>0</v>
      </c>
      <c r="P20" s="52">
        <v>0</v>
      </c>
      <c r="Q20" s="52">
        <v>21</v>
      </c>
      <c r="R20" s="52"/>
      <c r="S20" s="52">
        <v>0</v>
      </c>
      <c r="T20" s="52">
        <v>0</v>
      </c>
      <c r="U20" s="52">
        <v>310</v>
      </c>
      <c r="V20" s="52">
        <f t="shared" si="0"/>
        <v>1780402.4061200002</v>
      </c>
      <c r="W20" s="52">
        <f t="shared" si="1"/>
        <v>1780402.4061200002</v>
      </c>
      <c r="X20" s="52">
        <v>0</v>
      </c>
      <c r="Y20" s="52">
        <v>0</v>
      </c>
      <c r="AA20" s="1" t="s">
        <v>177</v>
      </c>
      <c r="AB20" s="2">
        <v>537170.34077199991</v>
      </c>
    </row>
    <row r="21" spans="1:28" x14ac:dyDescent="0.25">
      <c r="A21" s="52">
        <v>2010</v>
      </c>
      <c r="B21" s="52" t="s">
        <v>35</v>
      </c>
      <c r="C21" s="52" t="s">
        <v>136</v>
      </c>
      <c r="D21" s="52">
        <v>20121</v>
      </c>
      <c r="E21" s="52">
        <v>34215</v>
      </c>
      <c r="F21" s="52">
        <v>27</v>
      </c>
      <c r="G21" s="52" t="s">
        <v>89</v>
      </c>
      <c r="H21" s="52">
        <v>379500</v>
      </c>
      <c r="I21" s="52" t="s">
        <v>90</v>
      </c>
      <c r="J21" s="52" t="s">
        <v>71</v>
      </c>
      <c r="K21" s="52">
        <v>0.99772000000000005</v>
      </c>
      <c r="L21" s="52">
        <v>1</v>
      </c>
      <c r="M21" s="52">
        <v>1</v>
      </c>
      <c r="N21" s="52"/>
      <c r="O21" s="52">
        <v>0</v>
      </c>
      <c r="P21" s="52">
        <v>0</v>
      </c>
      <c r="Q21" s="52">
        <v>21</v>
      </c>
      <c r="R21" s="52"/>
      <c r="S21" s="52">
        <v>0</v>
      </c>
      <c r="T21" s="52">
        <v>0</v>
      </c>
      <c r="U21" s="52">
        <v>310</v>
      </c>
      <c r="V21" s="52">
        <f t="shared" si="0"/>
        <v>378634.74</v>
      </c>
      <c r="W21" s="52">
        <f t="shared" si="1"/>
        <v>378634.74</v>
      </c>
      <c r="X21" s="52">
        <v>0</v>
      </c>
      <c r="Y21" s="52">
        <v>0</v>
      </c>
      <c r="AA21" s="1" t="s">
        <v>142</v>
      </c>
      <c r="AB21" s="2">
        <v>26787614.999022346</v>
      </c>
    </row>
    <row r="22" spans="1:28" x14ac:dyDescent="0.25">
      <c r="A22" s="52">
        <v>2010</v>
      </c>
      <c r="B22" s="52" t="s">
        <v>35</v>
      </c>
      <c r="C22" s="52" t="s">
        <v>136</v>
      </c>
      <c r="D22" s="52">
        <v>20121</v>
      </c>
      <c r="E22" s="52">
        <v>34215</v>
      </c>
      <c r="F22" s="52">
        <v>27</v>
      </c>
      <c r="G22" s="52" t="s">
        <v>89</v>
      </c>
      <c r="H22" s="52">
        <v>1097705</v>
      </c>
      <c r="I22" s="52" t="s">
        <v>90</v>
      </c>
      <c r="J22" s="52" t="s">
        <v>71</v>
      </c>
      <c r="K22" s="52">
        <v>0.99772000000000005</v>
      </c>
      <c r="L22" s="52">
        <v>1</v>
      </c>
      <c r="M22" s="52">
        <v>1</v>
      </c>
      <c r="N22" s="52"/>
      <c r="O22" s="52">
        <v>0</v>
      </c>
      <c r="P22" s="52">
        <v>0</v>
      </c>
      <c r="Q22" s="52">
        <v>21</v>
      </c>
      <c r="R22" s="52"/>
      <c r="S22" s="52">
        <v>0</v>
      </c>
      <c r="T22" s="52">
        <v>0</v>
      </c>
      <c r="U22" s="52">
        <v>310</v>
      </c>
      <c r="V22" s="52">
        <f t="shared" si="0"/>
        <v>1095202.2326</v>
      </c>
      <c r="W22" s="52">
        <f t="shared" si="1"/>
        <v>1095202.2326</v>
      </c>
      <c r="X22" s="52">
        <v>0</v>
      </c>
      <c r="Y22" s="52">
        <v>0</v>
      </c>
    </row>
    <row r="23" spans="1:28" x14ac:dyDescent="0.25">
      <c r="A23" s="52">
        <v>2010</v>
      </c>
      <c r="B23" s="52" t="s">
        <v>35</v>
      </c>
      <c r="C23" s="52" t="s">
        <v>136</v>
      </c>
      <c r="D23" s="52">
        <v>20121</v>
      </c>
      <c r="E23" s="52">
        <v>34215</v>
      </c>
      <c r="F23" s="52">
        <v>27</v>
      </c>
      <c r="G23" s="52" t="s">
        <v>89</v>
      </c>
      <c r="H23" s="52">
        <v>2030790</v>
      </c>
      <c r="I23" s="52" t="s">
        <v>90</v>
      </c>
      <c r="J23" s="52" t="s">
        <v>71</v>
      </c>
      <c r="K23" s="52">
        <v>0.99772000000000005</v>
      </c>
      <c r="L23" s="52">
        <v>1</v>
      </c>
      <c r="M23" s="52">
        <v>1</v>
      </c>
      <c r="N23" s="52"/>
      <c r="O23" s="52">
        <v>0</v>
      </c>
      <c r="P23" s="52">
        <v>0</v>
      </c>
      <c r="Q23" s="52">
        <v>21</v>
      </c>
      <c r="R23" s="52"/>
      <c r="S23" s="52">
        <v>0</v>
      </c>
      <c r="T23" s="52">
        <v>0</v>
      </c>
      <c r="U23" s="52">
        <v>310</v>
      </c>
      <c r="V23" s="52">
        <f t="shared" si="0"/>
        <v>2026159.7988</v>
      </c>
      <c r="W23" s="52">
        <f t="shared" si="1"/>
        <v>2026159.7988</v>
      </c>
      <c r="X23" s="52">
        <v>0</v>
      </c>
      <c r="Y23" s="52">
        <v>0</v>
      </c>
    </row>
    <row r="24" spans="1:28" x14ac:dyDescent="0.25">
      <c r="A24" s="52">
        <v>2010</v>
      </c>
      <c r="B24" s="52" t="s">
        <v>35</v>
      </c>
      <c r="C24" s="52" t="s">
        <v>136</v>
      </c>
      <c r="D24" s="52">
        <v>20121</v>
      </c>
      <c r="E24" s="52">
        <v>34215</v>
      </c>
      <c r="F24" s="52">
        <v>27</v>
      </c>
      <c r="G24" s="52" t="s">
        <v>89</v>
      </c>
      <c r="H24" s="52">
        <v>514755</v>
      </c>
      <c r="I24" s="52" t="s">
        <v>90</v>
      </c>
      <c r="J24" s="52" t="s">
        <v>71</v>
      </c>
      <c r="K24" s="52">
        <v>0.99772000000000005</v>
      </c>
      <c r="L24" s="52">
        <v>1</v>
      </c>
      <c r="M24" s="52">
        <v>1</v>
      </c>
      <c r="N24" s="52"/>
      <c r="O24" s="52">
        <v>0</v>
      </c>
      <c r="P24" s="52">
        <v>0</v>
      </c>
      <c r="Q24" s="52">
        <v>21</v>
      </c>
      <c r="R24" s="52"/>
      <c r="S24" s="52">
        <v>0</v>
      </c>
      <c r="T24" s="52">
        <v>0</v>
      </c>
      <c r="U24" s="52">
        <v>310</v>
      </c>
      <c r="V24" s="52">
        <f t="shared" si="0"/>
        <v>513581.35860000004</v>
      </c>
      <c r="W24" s="52">
        <f t="shared" si="1"/>
        <v>513581.35860000004</v>
      </c>
      <c r="X24" s="52">
        <v>0</v>
      </c>
      <c r="Y24" s="52">
        <v>0</v>
      </c>
    </row>
    <row r="25" spans="1:28" x14ac:dyDescent="0.25">
      <c r="A25" s="52">
        <v>2010</v>
      </c>
      <c r="B25" s="52" t="s">
        <v>35</v>
      </c>
      <c r="C25" s="52" t="s">
        <v>136</v>
      </c>
      <c r="D25" s="52">
        <v>20121</v>
      </c>
      <c r="E25" s="52">
        <v>34215</v>
      </c>
      <c r="F25" s="52">
        <v>27</v>
      </c>
      <c r="G25" s="52" t="s">
        <v>89</v>
      </c>
      <c r="H25" s="52">
        <v>1722701</v>
      </c>
      <c r="I25" s="52" t="s">
        <v>90</v>
      </c>
      <c r="J25" s="52" t="s">
        <v>71</v>
      </c>
      <c r="K25" s="52">
        <v>0.99772000000000005</v>
      </c>
      <c r="L25" s="52">
        <v>1</v>
      </c>
      <c r="M25" s="52">
        <v>1</v>
      </c>
      <c r="N25" s="52"/>
      <c r="O25" s="52">
        <v>0</v>
      </c>
      <c r="P25" s="52">
        <v>0</v>
      </c>
      <c r="Q25" s="52">
        <v>21</v>
      </c>
      <c r="R25" s="52"/>
      <c r="S25" s="52">
        <v>0</v>
      </c>
      <c r="T25" s="52">
        <v>0</v>
      </c>
      <c r="U25" s="52">
        <v>310</v>
      </c>
      <c r="V25" s="52">
        <f t="shared" si="0"/>
        <v>1718773.24172</v>
      </c>
      <c r="W25" s="52">
        <f t="shared" si="1"/>
        <v>1718773.24172</v>
      </c>
      <c r="X25" s="52">
        <v>0</v>
      </c>
      <c r="Y25" s="52">
        <v>0</v>
      </c>
    </row>
    <row r="26" spans="1:28" x14ac:dyDescent="0.25">
      <c r="A26" s="52">
        <v>2010</v>
      </c>
      <c r="B26" s="52" t="s">
        <v>35</v>
      </c>
      <c r="C26" s="52" t="s">
        <v>136</v>
      </c>
      <c r="D26" s="52">
        <v>20121</v>
      </c>
      <c r="E26" s="52">
        <v>34216</v>
      </c>
      <c r="F26" s="52">
        <v>27</v>
      </c>
      <c r="G26" s="52" t="s">
        <v>89</v>
      </c>
      <c r="H26" s="52">
        <v>1482103</v>
      </c>
      <c r="I26" s="52" t="s">
        <v>90</v>
      </c>
      <c r="J26" s="52" t="s">
        <v>71</v>
      </c>
      <c r="K26" s="52">
        <v>0.99772000000000005</v>
      </c>
      <c r="L26" s="52">
        <v>1</v>
      </c>
      <c r="M26" s="52">
        <v>1</v>
      </c>
      <c r="N26" s="52"/>
      <c r="O26" s="52">
        <v>0</v>
      </c>
      <c r="P26" s="52">
        <v>0</v>
      </c>
      <c r="Q26" s="52">
        <v>21</v>
      </c>
      <c r="R26" s="52"/>
      <c r="S26" s="52">
        <v>0</v>
      </c>
      <c r="T26" s="52">
        <v>0</v>
      </c>
      <c r="U26" s="52">
        <v>310</v>
      </c>
      <c r="V26" s="52">
        <f t="shared" si="0"/>
        <v>1478723.80516</v>
      </c>
      <c r="W26" s="52">
        <f t="shared" si="1"/>
        <v>1478723.80516</v>
      </c>
      <c r="X26" s="52">
        <v>0</v>
      </c>
      <c r="Y26" s="52">
        <v>0</v>
      </c>
    </row>
    <row r="27" spans="1:28" x14ac:dyDescent="0.25">
      <c r="A27" s="52">
        <v>2010</v>
      </c>
      <c r="B27" s="52" t="s">
        <v>35</v>
      </c>
      <c r="C27" s="52" t="s">
        <v>136</v>
      </c>
      <c r="D27" s="52">
        <v>20121</v>
      </c>
      <c r="E27" s="52">
        <v>34216</v>
      </c>
      <c r="F27" s="52">
        <v>27</v>
      </c>
      <c r="G27" s="52" t="s">
        <v>89</v>
      </c>
      <c r="H27" s="52">
        <v>601681</v>
      </c>
      <c r="I27" s="52" t="s">
        <v>90</v>
      </c>
      <c r="J27" s="52" t="s">
        <v>71</v>
      </c>
      <c r="K27" s="52">
        <v>0.99772000000000005</v>
      </c>
      <c r="L27" s="52">
        <v>1</v>
      </c>
      <c r="M27" s="52">
        <v>1</v>
      </c>
      <c r="N27" s="52"/>
      <c r="O27" s="52">
        <v>0</v>
      </c>
      <c r="P27" s="52">
        <v>0</v>
      </c>
      <c r="Q27" s="52">
        <v>21</v>
      </c>
      <c r="R27" s="52"/>
      <c r="S27" s="52">
        <v>0</v>
      </c>
      <c r="T27" s="52">
        <v>0</v>
      </c>
      <c r="U27" s="52">
        <v>310</v>
      </c>
      <c r="V27" s="52">
        <f t="shared" si="0"/>
        <v>600309.16732000001</v>
      </c>
      <c r="W27" s="52">
        <f t="shared" si="1"/>
        <v>600309.16732000001</v>
      </c>
      <c r="X27" s="52">
        <v>0</v>
      </c>
      <c r="Y27" s="52">
        <v>0</v>
      </c>
    </row>
    <row r="28" spans="1:28" x14ac:dyDescent="0.25">
      <c r="A28" s="52">
        <v>2010</v>
      </c>
      <c r="B28" s="52" t="s">
        <v>35</v>
      </c>
      <c r="C28" s="52" t="s">
        <v>136</v>
      </c>
      <c r="D28" s="52">
        <v>20121</v>
      </c>
      <c r="E28" s="52">
        <v>34216</v>
      </c>
      <c r="F28" s="52">
        <v>27</v>
      </c>
      <c r="G28" s="52" t="s">
        <v>89</v>
      </c>
      <c r="H28" s="52">
        <v>600195</v>
      </c>
      <c r="I28" s="52" t="s">
        <v>90</v>
      </c>
      <c r="J28" s="52" t="s">
        <v>71</v>
      </c>
      <c r="K28" s="52">
        <v>0.99772000000000005</v>
      </c>
      <c r="L28" s="52">
        <v>1</v>
      </c>
      <c r="M28" s="52">
        <v>1</v>
      </c>
      <c r="N28" s="52"/>
      <c r="O28" s="52">
        <v>0</v>
      </c>
      <c r="P28" s="52">
        <v>0</v>
      </c>
      <c r="Q28" s="52">
        <v>21</v>
      </c>
      <c r="R28" s="52"/>
      <c r="S28" s="52">
        <v>0</v>
      </c>
      <c r="T28" s="52">
        <v>0</v>
      </c>
      <c r="U28" s="52">
        <v>310</v>
      </c>
      <c r="V28" s="52">
        <f t="shared" si="0"/>
        <v>598826.55540000007</v>
      </c>
      <c r="W28" s="52">
        <f t="shared" si="1"/>
        <v>598826.55540000007</v>
      </c>
      <c r="X28" s="52">
        <v>0</v>
      </c>
      <c r="Y28" s="52">
        <v>0</v>
      </c>
    </row>
    <row r="29" spans="1:28" x14ac:dyDescent="0.25">
      <c r="A29" s="52">
        <v>2010</v>
      </c>
      <c r="B29" s="52" t="s">
        <v>35</v>
      </c>
      <c r="C29" s="52" t="s">
        <v>136</v>
      </c>
      <c r="D29" s="52">
        <v>20121</v>
      </c>
      <c r="E29" s="52">
        <v>34216</v>
      </c>
      <c r="F29" s="52">
        <v>27</v>
      </c>
      <c r="G29" s="52" t="s">
        <v>89</v>
      </c>
      <c r="H29" s="52">
        <v>469612</v>
      </c>
      <c r="I29" s="52" t="s">
        <v>90</v>
      </c>
      <c r="J29" s="52" t="s">
        <v>71</v>
      </c>
      <c r="K29" s="52">
        <v>0.99772000000000005</v>
      </c>
      <c r="L29" s="52">
        <v>1</v>
      </c>
      <c r="M29" s="52">
        <v>1</v>
      </c>
      <c r="N29" s="52"/>
      <c r="O29" s="52">
        <v>0</v>
      </c>
      <c r="P29" s="52">
        <v>0</v>
      </c>
      <c r="Q29" s="52">
        <v>21</v>
      </c>
      <c r="R29" s="52"/>
      <c r="S29" s="52">
        <v>0</v>
      </c>
      <c r="T29" s="52">
        <v>0</v>
      </c>
      <c r="U29" s="52">
        <v>310</v>
      </c>
      <c r="V29" s="52">
        <f t="shared" si="0"/>
        <v>468541.28464000003</v>
      </c>
      <c r="W29" s="52">
        <f t="shared" si="1"/>
        <v>468541.28464000003</v>
      </c>
      <c r="X29" s="52">
        <v>0</v>
      </c>
      <c r="Y29" s="52">
        <v>0</v>
      </c>
    </row>
    <row r="30" spans="1:28" x14ac:dyDescent="0.25">
      <c r="A30" s="52">
        <v>2010</v>
      </c>
      <c r="B30" s="52" t="s">
        <v>35</v>
      </c>
      <c r="C30" s="52" t="s">
        <v>136</v>
      </c>
      <c r="D30" s="52">
        <v>20121</v>
      </c>
      <c r="E30" s="52">
        <v>34216</v>
      </c>
      <c r="F30" s="52">
        <v>27</v>
      </c>
      <c r="G30" s="52" t="s">
        <v>89</v>
      </c>
      <c r="H30" s="52">
        <v>278579</v>
      </c>
      <c r="I30" s="52" t="s">
        <v>90</v>
      </c>
      <c r="J30" s="52" t="s">
        <v>71</v>
      </c>
      <c r="K30" s="52">
        <v>0.99772000000000005</v>
      </c>
      <c r="L30" s="52">
        <v>1</v>
      </c>
      <c r="M30" s="52">
        <v>1</v>
      </c>
      <c r="N30" s="52"/>
      <c r="O30" s="52">
        <v>0</v>
      </c>
      <c r="P30" s="52">
        <v>0</v>
      </c>
      <c r="Q30" s="52">
        <v>21</v>
      </c>
      <c r="R30" s="52"/>
      <c r="S30" s="52">
        <v>0</v>
      </c>
      <c r="T30" s="52">
        <v>0</v>
      </c>
      <c r="U30" s="52">
        <v>310</v>
      </c>
      <c r="V30" s="52">
        <f t="shared" si="0"/>
        <v>277943.83988000004</v>
      </c>
      <c r="W30" s="52">
        <f t="shared" si="1"/>
        <v>277943.83988000004</v>
      </c>
      <c r="X30" s="52">
        <v>0</v>
      </c>
      <c r="Y30" s="52">
        <v>0</v>
      </c>
    </row>
    <row r="31" spans="1:28" x14ac:dyDescent="0.25">
      <c r="A31" s="52">
        <v>2010</v>
      </c>
      <c r="B31" s="52" t="s">
        <v>35</v>
      </c>
      <c r="C31" s="52" t="s">
        <v>136</v>
      </c>
      <c r="D31" s="52">
        <v>20121</v>
      </c>
      <c r="E31" s="52">
        <v>34216</v>
      </c>
      <c r="F31" s="52">
        <v>27</v>
      </c>
      <c r="G31" s="52" t="s">
        <v>89</v>
      </c>
      <c r="H31" s="52">
        <v>436100</v>
      </c>
      <c r="I31" s="52" t="s">
        <v>90</v>
      </c>
      <c r="J31" s="52" t="s">
        <v>71</v>
      </c>
      <c r="K31" s="52">
        <v>0.99772000000000005</v>
      </c>
      <c r="L31" s="52">
        <v>1</v>
      </c>
      <c r="M31" s="52">
        <v>1</v>
      </c>
      <c r="N31" s="52"/>
      <c r="O31" s="52">
        <v>0</v>
      </c>
      <c r="P31" s="52">
        <v>0</v>
      </c>
      <c r="Q31" s="52">
        <v>21</v>
      </c>
      <c r="R31" s="52"/>
      <c r="S31" s="52">
        <v>0</v>
      </c>
      <c r="T31" s="52">
        <v>0</v>
      </c>
      <c r="U31" s="52">
        <v>310</v>
      </c>
      <c r="V31" s="52">
        <f t="shared" si="0"/>
        <v>435105.69200000004</v>
      </c>
      <c r="W31" s="52">
        <f t="shared" si="1"/>
        <v>435105.69200000004</v>
      </c>
      <c r="X31" s="52">
        <v>0</v>
      </c>
      <c r="Y31" s="52">
        <v>0</v>
      </c>
    </row>
    <row r="32" spans="1:28" x14ac:dyDescent="0.25">
      <c r="A32" s="52">
        <v>2010</v>
      </c>
      <c r="B32" s="52" t="s">
        <v>104</v>
      </c>
      <c r="C32" s="52" t="s">
        <v>178</v>
      </c>
      <c r="D32" s="52">
        <v>24101</v>
      </c>
      <c r="E32" s="52">
        <v>71114</v>
      </c>
      <c r="F32" s="52">
        <v>27</v>
      </c>
      <c r="G32" s="52" t="s">
        <v>89</v>
      </c>
      <c r="H32" s="52">
        <v>207</v>
      </c>
      <c r="I32" s="52" t="s">
        <v>90</v>
      </c>
      <c r="J32" s="52" t="s">
        <v>71</v>
      </c>
      <c r="K32" s="52">
        <v>1.5</v>
      </c>
      <c r="L32" s="52">
        <v>1</v>
      </c>
      <c r="M32" s="52">
        <v>1</v>
      </c>
      <c r="N32" s="52" t="s">
        <v>73</v>
      </c>
      <c r="O32" s="52">
        <v>0</v>
      </c>
      <c r="P32" s="52">
        <v>1</v>
      </c>
      <c r="Q32" s="52">
        <v>21</v>
      </c>
      <c r="R32" s="52"/>
      <c r="S32" s="52">
        <v>0</v>
      </c>
      <c r="T32" s="52">
        <v>0</v>
      </c>
      <c r="U32" s="52">
        <v>310</v>
      </c>
      <c r="V32" s="52">
        <f t="shared" si="0"/>
        <v>310.5</v>
      </c>
      <c r="W32" s="52">
        <f t="shared" si="1"/>
        <v>310.5</v>
      </c>
      <c r="X32" s="52">
        <f t="shared" ref="X32:X63" si="2">(V32-((K32*H32*L32*M32)+(S32*H32*T32*U32)))/Q32</f>
        <v>0</v>
      </c>
      <c r="Y32" s="52">
        <v>0</v>
      </c>
    </row>
    <row r="33" spans="1:25" x14ac:dyDescent="0.25">
      <c r="A33" s="52">
        <v>2010</v>
      </c>
      <c r="B33" s="52" t="s">
        <v>104</v>
      </c>
      <c r="C33" s="52" t="s">
        <v>178</v>
      </c>
      <c r="D33" s="52">
        <v>24102</v>
      </c>
      <c r="E33" s="52">
        <v>71114</v>
      </c>
      <c r="F33" s="52">
        <v>27</v>
      </c>
      <c r="G33" s="52" t="s">
        <v>89</v>
      </c>
      <c r="H33" s="52">
        <v>38113</v>
      </c>
      <c r="I33" s="52" t="s">
        <v>90</v>
      </c>
      <c r="J33" s="52" t="s">
        <v>71</v>
      </c>
      <c r="K33" s="52">
        <v>1.5</v>
      </c>
      <c r="L33" s="52">
        <v>1</v>
      </c>
      <c r="M33" s="52">
        <v>1</v>
      </c>
      <c r="N33" s="52" t="s">
        <v>73</v>
      </c>
      <c r="O33" s="52">
        <v>0</v>
      </c>
      <c r="P33" s="52">
        <v>1</v>
      </c>
      <c r="Q33" s="52">
        <v>21</v>
      </c>
      <c r="R33" s="52"/>
      <c r="S33" s="52">
        <v>0</v>
      </c>
      <c r="T33" s="52">
        <v>0</v>
      </c>
      <c r="U33" s="52">
        <v>310</v>
      </c>
      <c r="V33" s="52">
        <f t="shared" si="0"/>
        <v>57169.5</v>
      </c>
      <c r="W33" s="52">
        <f t="shared" si="1"/>
        <v>57169.5</v>
      </c>
      <c r="X33" s="52">
        <f t="shared" si="2"/>
        <v>0</v>
      </c>
      <c r="Y33" s="52">
        <v>0</v>
      </c>
    </row>
    <row r="34" spans="1:25" x14ac:dyDescent="0.25">
      <c r="A34" s="52">
        <v>2010</v>
      </c>
      <c r="B34" s="52" t="s">
        <v>104</v>
      </c>
      <c r="C34" s="52" t="s">
        <v>178</v>
      </c>
      <c r="D34" s="52">
        <v>24102</v>
      </c>
      <c r="E34" s="52">
        <v>71114</v>
      </c>
      <c r="F34" s="52">
        <v>27</v>
      </c>
      <c r="G34" s="52" t="s">
        <v>89</v>
      </c>
      <c r="H34" s="52">
        <v>13259</v>
      </c>
      <c r="I34" s="52" t="s">
        <v>90</v>
      </c>
      <c r="J34" s="52" t="s">
        <v>71</v>
      </c>
      <c r="K34" s="52">
        <v>1.5</v>
      </c>
      <c r="L34" s="52">
        <v>1</v>
      </c>
      <c r="M34" s="52">
        <v>1</v>
      </c>
      <c r="N34" s="52" t="s">
        <v>73</v>
      </c>
      <c r="O34" s="52">
        <v>0</v>
      </c>
      <c r="P34" s="52">
        <v>1</v>
      </c>
      <c r="Q34" s="52">
        <v>21</v>
      </c>
      <c r="R34" s="52"/>
      <c r="S34" s="52">
        <v>0</v>
      </c>
      <c r="T34" s="52">
        <v>0</v>
      </c>
      <c r="U34" s="52">
        <v>310</v>
      </c>
      <c r="V34" s="52">
        <f t="shared" si="0"/>
        <v>19888.5</v>
      </c>
      <c r="W34" s="52">
        <f t="shared" si="1"/>
        <v>19888.5</v>
      </c>
      <c r="X34" s="52">
        <f t="shared" si="2"/>
        <v>0</v>
      </c>
      <c r="Y34" s="52">
        <v>0</v>
      </c>
    </row>
    <row r="35" spans="1:25" x14ac:dyDescent="0.25">
      <c r="A35" s="52">
        <v>2010</v>
      </c>
      <c r="B35" s="52" t="s">
        <v>104</v>
      </c>
      <c r="C35" s="52" t="s">
        <v>178</v>
      </c>
      <c r="D35" s="52">
        <v>24102</v>
      </c>
      <c r="E35" s="52">
        <v>71114</v>
      </c>
      <c r="F35" s="52">
        <v>27</v>
      </c>
      <c r="G35" s="52" t="s">
        <v>89</v>
      </c>
      <c r="H35" s="52">
        <v>3898</v>
      </c>
      <c r="I35" s="52" t="s">
        <v>90</v>
      </c>
      <c r="J35" s="52" t="s">
        <v>71</v>
      </c>
      <c r="K35" s="52">
        <v>1.5</v>
      </c>
      <c r="L35" s="52">
        <v>1</v>
      </c>
      <c r="M35" s="52">
        <v>1</v>
      </c>
      <c r="N35" s="52" t="s">
        <v>73</v>
      </c>
      <c r="O35" s="52">
        <v>0</v>
      </c>
      <c r="P35" s="52">
        <v>1</v>
      </c>
      <c r="Q35" s="52">
        <v>21</v>
      </c>
      <c r="R35" s="52"/>
      <c r="S35" s="52">
        <v>0</v>
      </c>
      <c r="T35" s="52">
        <v>0</v>
      </c>
      <c r="U35" s="52">
        <v>310</v>
      </c>
      <c r="V35" s="52">
        <f t="shared" si="0"/>
        <v>5847</v>
      </c>
      <c r="W35" s="52">
        <f t="shared" si="1"/>
        <v>5847</v>
      </c>
      <c r="X35" s="52">
        <f t="shared" si="2"/>
        <v>0</v>
      </c>
      <c r="Y35" s="52">
        <v>0</v>
      </c>
    </row>
    <row r="36" spans="1:25" x14ac:dyDescent="0.25">
      <c r="A36" s="52">
        <v>2010</v>
      </c>
      <c r="B36" s="52" t="s">
        <v>104</v>
      </c>
      <c r="C36" s="52" t="s">
        <v>178</v>
      </c>
      <c r="D36" s="52">
        <v>24103</v>
      </c>
      <c r="E36" s="52">
        <v>71114</v>
      </c>
      <c r="F36" s="52">
        <v>27</v>
      </c>
      <c r="G36" s="52" t="s">
        <v>89</v>
      </c>
      <c r="H36" s="52">
        <v>4443</v>
      </c>
      <c r="I36" s="52" t="s">
        <v>90</v>
      </c>
      <c r="J36" s="52" t="s">
        <v>71</v>
      </c>
      <c r="K36" s="52">
        <v>1.5</v>
      </c>
      <c r="L36" s="52">
        <v>1</v>
      </c>
      <c r="M36" s="52">
        <v>1</v>
      </c>
      <c r="N36" s="52" t="s">
        <v>73</v>
      </c>
      <c r="O36" s="52">
        <v>0</v>
      </c>
      <c r="P36" s="52">
        <v>1</v>
      </c>
      <c r="Q36" s="52">
        <v>21</v>
      </c>
      <c r="R36" s="52"/>
      <c r="S36" s="52">
        <v>0</v>
      </c>
      <c r="T36" s="52">
        <v>0</v>
      </c>
      <c r="U36" s="52">
        <v>310</v>
      </c>
      <c r="V36" s="52">
        <f t="shared" si="0"/>
        <v>6664.5</v>
      </c>
      <c r="W36" s="52">
        <f t="shared" si="1"/>
        <v>6664.5</v>
      </c>
      <c r="X36" s="52">
        <f t="shared" si="2"/>
        <v>0</v>
      </c>
      <c r="Y36" s="52">
        <v>0</v>
      </c>
    </row>
    <row r="37" spans="1:25" x14ac:dyDescent="0.25">
      <c r="A37" s="52">
        <v>2010</v>
      </c>
      <c r="B37" s="52" t="s">
        <v>104</v>
      </c>
      <c r="C37" s="52" t="s">
        <v>178</v>
      </c>
      <c r="D37" s="52">
        <v>24103</v>
      </c>
      <c r="E37" s="52">
        <v>71114</v>
      </c>
      <c r="F37" s="52">
        <v>27</v>
      </c>
      <c r="G37" s="52" t="s">
        <v>89</v>
      </c>
      <c r="H37" s="52">
        <v>26531</v>
      </c>
      <c r="I37" s="52" t="s">
        <v>90</v>
      </c>
      <c r="J37" s="52" t="s">
        <v>71</v>
      </c>
      <c r="K37" s="52">
        <v>1.5</v>
      </c>
      <c r="L37" s="52">
        <v>1</v>
      </c>
      <c r="M37" s="52">
        <v>1</v>
      </c>
      <c r="N37" s="52" t="s">
        <v>73</v>
      </c>
      <c r="O37" s="52">
        <v>0</v>
      </c>
      <c r="P37" s="52">
        <v>1</v>
      </c>
      <c r="Q37" s="52">
        <v>21</v>
      </c>
      <c r="R37" s="52"/>
      <c r="S37" s="52">
        <v>0</v>
      </c>
      <c r="T37" s="52">
        <v>0</v>
      </c>
      <c r="U37" s="52">
        <v>310</v>
      </c>
      <c r="V37" s="52">
        <f t="shared" si="0"/>
        <v>39796.5</v>
      </c>
      <c r="W37" s="52">
        <f t="shared" si="1"/>
        <v>39796.5</v>
      </c>
      <c r="X37" s="52">
        <f t="shared" si="2"/>
        <v>0</v>
      </c>
      <c r="Y37" s="52">
        <v>0</v>
      </c>
    </row>
    <row r="38" spans="1:25" x14ac:dyDescent="0.25">
      <c r="A38" s="52">
        <v>2010</v>
      </c>
      <c r="B38" s="52" t="s">
        <v>104</v>
      </c>
      <c r="C38" s="52" t="s">
        <v>178</v>
      </c>
      <c r="D38" s="52">
        <v>24103</v>
      </c>
      <c r="E38" s="52">
        <v>71114</v>
      </c>
      <c r="F38" s="52">
        <v>27</v>
      </c>
      <c r="G38" s="52" t="s">
        <v>89</v>
      </c>
      <c r="H38" s="52">
        <v>9108.6080000000002</v>
      </c>
      <c r="I38" s="52" t="s">
        <v>90</v>
      </c>
      <c r="J38" s="52" t="s">
        <v>71</v>
      </c>
      <c r="K38" s="52">
        <v>1.5</v>
      </c>
      <c r="L38" s="52">
        <v>1</v>
      </c>
      <c r="M38" s="52">
        <v>1</v>
      </c>
      <c r="N38" s="52" t="s">
        <v>73</v>
      </c>
      <c r="O38" s="52">
        <v>0</v>
      </c>
      <c r="P38" s="52">
        <v>1</v>
      </c>
      <c r="Q38" s="52">
        <v>21</v>
      </c>
      <c r="R38" s="52"/>
      <c r="S38" s="52">
        <v>0</v>
      </c>
      <c r="T38" s="52">
        <v>0</v>
      </c>
      <c r="U38" s="52">
        <v>310</v>
      </c>
      <c r="V38" s="52">
        <f t="shared" si="0"/>
        <v>13662.912</v>
      </c>
      <c r="W38" s="52">
        <f t="shared" si="1"/>
        <v>13662.912</v>
      </c>
      <c r="X38" s="52">
        <f t="shared" si="2"/>
        <v>0</v>
      </c>
      <c r="Y38" s="52">
        <v>0</v>
      </c>
    </row>
    <row r="39" spans="1:25" x14ac:dyDescent="0.25">
      <c r="A39" s="52">
        <v>2010</v>
      </c>
      <c r="B39" s="52" t="s">
        <v>104</v>
      </c>
      <c r="C39" s="52" t="s">
        <v>178</v>
      </c>
      <c r="D39" s="52">
        <v>24103</v>
      </c>
      <c r="E39" s="52">
        <v>71114</v>
      </c>
      <c r="F39" s="52">
        <v>27</v>
      </c>
      <c r="G39" s="52" t="s">
        <v>89</v>
      </c>
      <c r="H39" s="52">
        <v>2323</v>
      </c>
      <c r="I39" s="52" t="s">
        <v>90</v>
      </c>
      <c r="J39" s="52" t="s">
        <v>71</v>
      </c>
      <c r="K39" s="52">
        <v>1.5</v>
      </c>
      <c r="L39" s="52">
        <v>1</v>
      </c>
      <c r="M39" s="52">
        <v>1</v>
      </c>
      <c r="N39" s="52" t="s">
        <v>73</v>
      </c>
      <c r="O39" s="52">
        <v>0</v>
      </c>
      <c r="P39" s="52">
        <v>1</v>
      </c>
      <c r="Q39" s="52">
        <v>21</v>
      </c>
      <c r="R39" s="52"/>
      <c r="S39" s="52">
        <v>0</v>
      </c>
      <c r="T39" s="52">
        <v>0</v>
      </c>
      <c r="U39" s="52">
        <v>310</v>
      </c>
      <c r="V39" s="52">
        <f t="shared" si="0"/>
        <v>3484.5</v>
      </c>
      <c r="W39" s="52">
        <f t="shared" si="1"/>
        <v>3484.5</v>
      </c>
      <c r="X39" s="52">
        <f t="shared" si="2"/>
        <v>0</v>
      </c>
      <c r="Y39" s="52">
        <v>0</v>
      </c>
    </row>
    <row r="40" spans="1:25" x14ac:dyDescent="0.25">
      <c r="A40" s="52">
        <v>2010</v>
      </c>
      <c r="B40" s="52" t="s">
        <v>104</v>
      </c>
      <c r="C40" s="52" t="s">
        <v>178</v>
      </c>
      <c r="D40" s="52">
        <v>24104</v>
      </c>
      <c r="E40" s="52">
        <v>71114</v>
      </c>
      <c r="F40" s="52">
        <v>27</v>
      </c>
      <c r="G40" s="52" t="s">
        <v>89</v>
      </c>
      <c r="H40" s="52">
        <v>103</v>
      </c>
      <c r="I40" s="52" t="s">
        <v>90</v>
      </c>
      <c r="J40" s="52" t="s">
        <v>71</v>
      </c>
      <c r="K40" s="52">
        <v>1.5</v>
      </c>
      <c r="L40" s="52">
        <v>1</v>
      </c>
      <c r="M40" s="52">
        <v>1</v>
      </c>
      <c r="N40" s="52" t="s">
        <v>73</v>
      </c>
      <c r="O40" s="52">
        <v>0</v>
      </c>
      <c r="P40" s="52">
        <v>1</v>
      </c>
      <c r="Q40" s="52">
        <v>21</v>
      </c>
      <c r="R40" s="52"/>
      <c r="S40" s="52">
        <v>0</v>
      </c>
      <c r="T40" s="52">
        <v>0</v>
      </c>
      <c r="U40" s="52">
        <v>310</v>
      </c>
      <c r="V40" s="52">
        <f t="shared" si="0"/>
        <v>154.5</v>
      </c>
      <c r="W40" s="52">
        <f t="shared" si="1"/>
        <v>154.5</v>
      </c>
      <c r="X40" s="52">
        <f t="shared" si="2"/>
        <v>0</v>
      </c>
      <c r="Y40" s="52">
        <v>0</v>
      </c>
    </row>
    <row r="41" spans="1:25" x14ac:dyDescent="0.25">
      <c r="A41" s="52">
        <v>2010</v>
      </c>
      <c r="B41" s="52" t="s">
        <v>104</v>
      </c>
      <c r="C41" s="52" t="s">
        <v>178</v>
      </c>
      <c r="D41" s="52">
        <v>24104</v>
      </c>
      <c r="E41" s="52">
        <v>71114</v>
      </c>
      <c r="F41" s="52">
        <v>27</v>
      </c>
      <c r="G41" s="52" t="s">
        <v>89</v>
      </c>
      <c r="H41" s="52">
        <v>16679</v>
      </c>
      <c r="I41" s="52" t="s">
        <v>90</v>
      </c>
      <c r="J41" s="52" t="s">
        <v>71</v>
      </c>
      <c r="K41" s="52">
        <v>1.5</v>
      </c>
      <c r="L41" s="52">
        <v>1</v>
      </c>
      <c r="M41" s="52">
        <v>1</v>
      </c>
      <c r="N41" s="52" t="s">
        <v>73</v>
      </c>
      <c r="O41" s="52">
        <v>0</v>
      </c>
      <c r="P41" s="52">
        <v>1</v>
      </c>
      <c r="Q41" s="52">
        <v>21</v>
      </c>
      <c r="R41" s="52"/>
      <c r="S41" s="52">
        <v>0</v>
      </c>
      <c r="T41" s="52">
        <v>0</v>
      </c>
      <c r="U41" s="52">
        <v>310</v>
      </c>
      <c r="V41" s="52">
        <f t="shared" si="0"/>
        <v>25018.5</v>
      </c>
      <c r="W41" s="52">
        <f t="shared" si="1"/>
        <v>25018.5</v>
      </c>
      <c r="X41" s="52">
        <f t="shared" si="2"/>
        <v>0</v>
      </c>
      <c r="Y41" s="52">
        <v>0</v>
      </c>
    </row>
    <row r="42" spans="1:25" x14ac:dyDescent="0.25">
      <c r="A42" s="52">
        <v>2010</v>
      </c>
      <c r="B42" s="52" t="s">
        <v>104</v>
      </c>
      <c r="C42" s="52" t="s">
        <v>178</v>
      </c>
      <c r="D42" s="52">
        <v>24104</v>
      </c>
      <c r="E42" s="52">
        <v>71114</v>
      </c>
      <c r="F42" s="52">
        <v>27</v>
      </c>
      <c r="G42" s="52" t="s">
        <v>89</v>
      </c>
      <c r="H42" s="52">
        <v>24086</v>
      </c>
      <c r="I42" s="52" t="s">
        <v>90</v>
      </c>
      <c r="J42" s="52" t="s">
        <v>71</v>
      </c>
      <c r="K42" s="52">
        <v>1.5</v>
      </c>
      <c r="L42" s="52">
        <v>1</v>
      </c>
      <c r="M42" s="52">
        <v>1</v>
      </c>
      <c r="N42" s="52" t="s">
        <v>73</v>
      </c>
      <c r="O42" s="52">
        <v>0</v>
      </c>
      <c r="P42" s="52">
        <v>1</v>
      </c>
      <c r="Q42" s="52">
        <v>21</v>
      </c>
      <c r="R42" s="52"/>
      <c r="S42" s="52">
        <v>0</v>
      </c>
      <c r="T42" s="52">
        <v>0</v>
      </c>
      <c r="U42" s="52">
        <v>310</v>
      </c>
      <c r="V42" s="52">
        <f t="shared" si="0"/>
        <v>36129</v>
      </c>
      <c r="W42" s="52">
        <f t="shared" si="1"/>
        <v>36129</v>
      </c>
      <c r="X42" s="52">
        <f t="shared" si="2"/>
        <v>0</v>
      </c>
      <c r="Y42" s="52">
        <v>0</v>
      </c>
    </row>
    <row r="43" spans="1:25" x14ac:dyDescent="0.25">
      <c r="A43" s="52">
        <v>2010</v>
      </c>
      <c r="B43" s="52" t="s">
        <v>104</v>
      </c>
      <c r="C43" s="52" t="s">
        <v>178</v>
      </c>
      <c r="D43" s="52">
        <v>24104</v>
      </c>
      <c r="E43" s="52">
        <v>71114</v>
      </c>
      <c r="F43" s="52">
        <v>27</v>
      </c>
      <c r="G43" s="52" t="s">
        <v>89</v>
      </c>
      <c r="H43" s="52">
        <v>7860</v>
      </c>
      <c r="I43" s="52" t="s">
        <v>90</v>
      </c>
      <c r="J43" s="52" t="s">
        <v>71</v>
      </c>
      <c r="K43" s="52">
        <v>1.5</v>
      </c>
      <c r="L43" s="52">
        <v>1</v>
      </c>
      <c r="M43" s="52">
        <v>1</v>
      </c>
      <c r="N43" s="52" t="s">
        <v>73</v>
      </c>
      <c r="O43" s="52">
        <v>0</v>
      </c>
      <c r="P43" s="52">
        <v>1</v>
      </c>
      <c r="Q43" s="52">
        <v>21</v>
      </c>
      <c r="R43" s="52"/>
      <c r="S43" s="52">
        <v>0</v>
      </c>
      <c r="T43" s="52">
        <v>0</v>
      </c>
      <c r="U43" s="52">
        <v>310</v>
      </c>
      <c r="V43" s="52">
        <f t="shared" si="0"/>
        <v>11790</v>
      </c>
      <c r="W43" s="52">
        <f t="shared" si="1"/>
        <v>11790</v>
      </c>
      <c r="X43" s="52">
        <f t="shared" si="2"/>
        <v>0</v>
      </c>
      <c r="Y43" s="52">
        <v>0</v>
      </c>
    </row>
    <row r="44" spans="1:25" x14ac:dyDescent="0.25">
      <c r="A44" s="52">
        <v>2010</v>
      </c>
      <c r="B44" s="52" t="s">
        <v>104</v>
      </c>
      <c r="C44" s="52" t="s">
        <v>178</v>
      </c>
      <c r="D44" s="52">
        <v>24104</v>
      </c>
      <c r="E44" s="52">
        <v>71114</v>
      </c>
      <c r="F44" s="52">
        <v>27</v>
      </c>
      <c r="G44" s="52" t="s">
        <v>89</v>
      </c>
      <c r="H44" s="52">
        <v>1879.308</v>
      </c>
      <c r="I44" s="52" t="s">
        <v>90</v>
      </c>
      <c r="J44" s="52" t="s">
        <v>71</v>
      </c>
      <c r="K44" s="52">
        <v>1.5</v>
      </c>
      <c r="L44" s="52">
        <v>1</v>
      </c>
      <c r="M44" s="52">
        <v>1</v>
      </c>
      <c r="N44" s="52" t="s">
        <v>73</v>
      </c>
      <c r="O44" s="52">
        <v>0</v>
      </c>
      <c r="P44" s="52">
        <v>1</v>
      </c>
      <c r="Q44" s="52">
        <v>21</v>
      </c>
      <c r="R44" s="52"/>
      <c r="S44" s="52">
        <v>0</v>
      </c>
      <c r="T44" s="52">
        <v>0</v>
      </c>
      <c r="U44" s="52">
        <v>310</v>
      </c>
      <c r="V44" s="52">
        <f t="shared" si="0"/>
        <v>2818.962</v>
      </c>
      <c r="W44" s="52">
        <f t="shared" si="1"/>
        <v>2818.962</v>
      </c>
      <c r="X44" s="52">
        <f t="shared" si="2"/>
        <v>0</v>
      </c>
      <c r="Y44" s="52">
        <v>0</v>
      </c>
    </row>
    <row r="45" spans="1:25" x14ac:dyDescent="0.25">
      <c r="A45" s="52">
        <v>2010</v>
      </c>
      <c r="B45" s="52" t="s">
        <v>104</v>
      </c>
      <c r="C45" s="52" t="s">
        <v>178</v>
      </c>
      <c r="D45" s="52">
        <v>24104</v>
      </c>
      <c r="E45" s="52">
        <v>71114</v>
      </c>
      <c r="F45" s="52">
        <v>27</v>
      </c>
      <c r="G45" s="52" t="s">
        <v>89</v>
      </c>
      <c r="H45" s="52">
        <v>1741</v>
      </c>
      <c r="I45" s="52" t="s">
        <v>90</v>
      </c>
      <c r="J45" s="52" t="s">
        <v>71</v>
      </c>
      <c r="K45" s="52">
        <v>1.5</v>
      </c>
      <c r="L45" s="52">
        <v>1</v>
      </c>
      <c r="M45" s="52">
        <v>1</v>
      </c>
      <c r="N45" s="52" t="s">
        <v>73</v>
      </c>
      <c r="O45" s="52">
        <v>0</v>
      </c>
      <c r="P45" s="52">
        <v>1</v>
      </c>
      <c r="Q45" s="52">
        <v>21</v>
      </c>
      <c r="R45" s="52"/>
      <c r="S45" s="52">
        <v>0</v>
      </c>
      <c r="T45" s="52">
        <v>0</v>
      </c>
      <c r="U45" s="52">
        <v>310</v>
      </c>
      <c r="V45" s="52">
        <f t="shared" si="0"/>
        <v>2611.5</v>
      </c>
      <c r="W45" s="52">
        <f t="shared" si="1"/>
        <v>2611.5</v>
      </c>
      <c r="X45" s="52">
        <f t="shared" si="2"/>
        <v>0</v>
      </c>
      <c r="Y45" s="52">
        <v>0</v>
      </c>
    </row>
    <row r="46" spans="1:25" x14ac:dyDescent="0.25">
      <c r="A46" s="52">
        <v>2010</v>
      </c>
      <c r="B46" s="52" t="s">
        <v>104</v>
      </c>
      <c r="C46" s="52" t="s">
        <v>178</v>
      </c>
      <c r="D46" s="52">
        <v>24104</v>
      </c>
      <c r="E46" s="52">
        <v>71114</v>
      </c>
      <c r="F46" s="52">
        <v>27</v>
      </c>
      <c r="G46" s="52" t="s">
        <v>89</v>
      </c>
      <c r="H46" s="52">
        <v>5576</v>
      </c>
      <c r="I46" s="52" t="s">
        <v>90</v>
      </c>
      <c r="J46" s="52" t="s">
        <v>71</v>
      </c>
      <c r="K46" s="52">
        <v>1.5</v>
      </c>
      <c r="L46" s="52">
        <v>1</v>
      </c>
      <c r="M46" s="52">
        <v>1</v>
      </c>
      <c r="N46" s="52" t="s">
        <v>73</v>
      </c>
      <c r="O46" s="52">
        <v>0</v>
      </c>
      <c r="P46" s="52">
        <v>1</v>
      </c>
      <c r="Q46" s="52">
        <v>21</v>
      </c>
      <c r="R46" s="52"/>
      <c r="S46" s="52">
        <v>0</v>
      </c>
      <c r="T46" s="52">
        <v>0</v>
      </c>
      <c r="U46" s="52">
        <v>310</v>
      </c>
      <c r="V46" s="52">
        <f t="shared" si="0"/>
        <v>8364</v>
      </c>
      <c r="W46" s="52">
        <f t="shared" si="1"/>
        <v>8364</v>
      </c>
      <c r="X46" s="52">
        <f t="shared" si="2"/>
        <v>0</v>
      </c>
      <c r="Y46" s="52">
        <v>0</v>
      </c>
    </row>
    <row r="47" spans="1:25" x14ac:dyDescent="0.25">
      <c r="A47" s="52">
        <v>2010</v>
      </c>
      <c r="B47" s="52" t="s">
        <v>104</v>
      </c>
      <c r="C47" s="52" t="s">
        <v>178</v>
      </c>
      <c r="D47" s="52">
        <v>24104</v>
      </c>
      <c r="E47" s="52">
        <v>71114</v>
      </c>
      <c r="F47" s="52">
        <v>27</v>
      </c>
      <c r="G47" s="52" t="s">
        <v>89</v>
      </c>
      <c r="H47" s="52">
        <v>6548</v>
      </c>
      <c r="I47" s="52" t="s">
        <v>90</v>
      </c>
      <c r="J47" s="52" t="s">
        <v>71</v>
      </c>
      <c r="K47" s="52">
        <v>1.5</v>
      </c>
      <c r="L47" s="52">
        <v>1</v>
      </c>
      <c r="M47" s="52">
        <v>1</v>
      </c>
      <c r="N47" s="52" t="s">
        <v>73</v>
      </c>
      <c r="O47" s="52">
        <v>0</v>
      </c>
      <c r="P47" s="52">
        <v>1</v>
      </c>
      <c r="Q47" s="52">
        <v>21</v>
      </c>
      <c r="R47" s="52"/>
      <c r="S47" s="52">
        <v>0</v>
      </c>
      <c r="T47" s="52">
        <v>0</v>
      </c>
      <c r="U47" s="52">
        <v>310</v>
      </c>
      <c r="V47" s="52">
        <f t="shared" si="0"/>
        <v>9822</v>
      </c>
      <c r="W47" s="52">
        <f t="shared" si="1"/>
        <v>9822</v>
      </c>
      <c r="X47" s="52">
        <f t="shared" si="2"/>
        <v>0</v>
      </c>
      <c r="Y47" s="52">
        <v>0</v>
      </c>
    </row>
    <row r="48" spans="1:25" x14ac:dyDescent="0.25">
      <c r="A48" s="52">
        <v>2010</v>
      </c>
      <c r="B48" s="52" t="s">
        <v>104</v>
      </c>
      <c r="C48" s="52" t="s">
        <v>178</v>
      </c>
      <c r="D48" s="52">
        <v>24104</v>
      </c>
      <c r="E48" s="52">
        <v>71114</v>
      </c>
      <c r="F48" s="52">
        <v>27</v>
      </c>
      <c r="G48" s="52" t="s">
        <v>89</v>
      </c>
      <c r="H48" s="52">
        <v>3711.2</v>
      </c>
      <c r="I48" s="52" t="s">
        <v>90</v>
      </c>
      <c r="J48" s="52" t="s">
        <v>71</v>
      </c>
      <c r="K48" s="52">
        <v>1.5</v>
      </c>
      <c r="L48" s="52">
        <v>1</v>
      </c>
      <c r="M48" s="52">
        <v>1</v>
      </c>
      <c r="N48" s="52" t="s">
        <v>73</v>
      </c>
      <c r="O48" s="52">
        <v>0</v>
      </c>
      <c r="P48" s="52">
        <v>1</v>
      </c>
      <c r="Q48" s="52">
        <v>21</v>
      </c>
      <c r="R48" s="52"/>
      <c r="S48" s="52">
        <v>0</v>
      </c>
      <c r="T48" s="52">
        <v>0</v>
      </c>
      <c r="U48" s="52">
        <v>310</v>
      </c>
      <c r="V48" s="52">
        <f t="shared" si="0"/>
        <v>5566.7999999999993</v>
      </c>
      <c r="W48" s="52">
        <f t="shared" si="1"/>
        <v>5566.7999999999993</v>
      </c>
      <c r="X48" s="52">
        <f t="shared" si="2"/>
        <v>0</v>
      </c>
      <c r="Y48" s="52">
        <v>0</v>
      </c>
    </row>
    <row r="49" spans="1:25" x14ac:dyDescent="0.25">
      <c r="A49" s="52">
        <v>2010</v>
      </c>
      <c r="B49" s="52" t="s">
        <v>104</v>
      </c>
      <c r="C49" s="52" t="s">
        <v>178</v>
      </c>
      <c r="D49" s="52">
        <v>24104</v>
      </c>
      <c r="E49" s="52">
        <v>71114</v>
      </c>
      <c r="F49" s="52">
        <v>27</v>
      </c>
      <c r="G49" s="52" t="s">
        <v>89</v>
      </c>
      <c r="H49" s="52">
        <v>374</v>
      </c>
      <c r="I49" s="52" t="s">
        <v>90</v>
      </c>
      <c r="J49" s="52" t="s">
        <v>71</v>
      </c>
      <c r="K49" s="52">
        <v>1.5</v>
      </c>
      <c r="L49" s="52">
        <v>1</v>
      </c>
      <c r="M49" s="52">
        <v>1</v>
      </c>
      <c r="N49" s="52" t="s">
        <v>73</v>
      </c>
      <c r="O49" s="52">
        <v>0</v>
      </c>
      <c r="P49" s="52">
        <v>1</v>
      </c>
      <c r="Q49" s="52">
        <v>21</v>
      </c>
      <c r="R49" s="52"/>
      <c r="S49" s="52">
        <v>0</v>
      </c>
      <c r="T49" s="52">
        <v>0</v>
      </c>
      <c r="U49" s="52">
        <v>310</v>
      </c>
      <c r="V49" s="52">
        <f t="shared" si="0"/>
        <v>561</v>
      </c>
      <c r="W49" s="52">
        <f t="shared" si="1"/>
        <v>561</v>
      </c>
      <c r="X49" s="52">
        <f t="shared" si="2"/>
        <v>0</v>
      </c>
      <c r="Y49" s="52">
        <v>0</v>
      </c>
    </row>
    <row r="50" spans="1:25" x14ac:dyDescent="0.25">
      <c r="A50" s="52">
        <v>2010</v>
      </c>
      <c r="B50" s="52" t="s">
        <v>104</v>
      </c>
      <c r="C50" s="52" t="s">
        <v>178</v>
      </c>
      <c r="D50" s="52">
        <v>24104</v>
      </c>
      <c r="E50" s="52">
        <v>71114</v>
      </c>
      <c r="F50" s="52">
        <v>27</v>
      </c>
      <c r="G50" s="52" t="s">
        <v>89</v>
      </c>
      <c r="H50" s="52">
        <v>1930</v>
      </c>
      <c r="I50" s="52" t="s">
        <v>90</v>
      </c>
      <c r="J50" s="52" t="s">
        <v>71</v>
      </c>
      <c r="K50" s="52">
        <v>1.5</v>
      </c>
      <c r="L50" s="52">
        <v>1</v>
      </c>
      <c r="M50" s="52">
        <v>1</v>
      </c>
      <c r="N50" s="52" t="s">
        <v>73</v>
      </c>
      <c r="O50" s="52">
        <v>0</v>
      </c>
      <c r="P50" s="52">
        <v>1</v>
      </c>
      <c r="Q50" s="52">
        <v>21</v>
      </c>
      <c r="R50" s="52"/>
      <c r="S50" s="52">
        <v>0</v>
      </c>
      <c r="T50" s="52">
        <v>0</v>
      </c>
      <c r="U50" s="52">
        <v>310</v>
      </c>
      <c r="V50" s="52">
        <f t="shared" si="0"/>
        <v>2895</v>
      </c>
      <c r="W50" s="52">
        <f t="shared" si="1"/>
        <v>2895</v>
      </c>
      <c r="X50" s="52">
        <f t="shared" si="2"/>
        <v>0</v>
      </c>
      <c r="Y50" s="52">
        <v>0</v>
      </c>
    </row>
    <row r="51" spans="1:25" x14ac:dyDescent="0.25">
      <c r="A51" s="52">
        <v>2010</v>
      </c>
      <c r="B51" s="52" t="s">
        <v>104</v>
      </c>
      <c r="C51" s="52" t="s">
        <v>178</v>
      </c>
      <c r="D51" s="52">
        <v>24104</v>
      </c>
      <c r="E51" s="52">
        <v>71114</v>
      </c>
      <c r="F51" s="52">
        <v>27</v>
      </c>
      <c r="G51" s="52" t="s">
        <v>89</v>
      </c>
      <c r="H51" s="52">
        <v>2570</v>
      </c>
      <c r="I51" s="52" t="s">
        <v>90</v>
      </c>
      <c r="J51" s="52" t="s">
        <v>71</v>
      </c>
      <c r="K51" s="52">
        <v>1.5</v>
      </c>
      <c r="L51" s="52">
        <v>1</v>
      </c>
      <c r="M51" s="52">
        <v>1</v>
      </c>
      <c r="N51" s="52" t="s">
        <v>73</v>
      </c>
      <c r="O51" s="52">
        <v>0</v>
      </c>
      <c r="P51" s="52">
        <v>1</v>
      </c>
      <c r="Q51" s="52">
        <v>21</v>
      </c>
      <c r="R51" s="52"/>
      <c r="S51" s="52">
        <v>0</v>
      </c>
      <c r="T51" s="52">
        <v>0</v>
      </c>
      <c r="U51" s="52">
        <v>310</v>
      </c>
      <c r="V51" s="52">
        <f t="shared" si="0"/>
        <v>3855</v>
      </c>
      <c r="W51" s="52">
        <f t="shared" si="1"/>
        <v>3855</v>
      </c>
      <c r="X51" s="52">
        <f t="shared" si="2"/>
        <v>0</v>
      </c>
      <c r="Y51" s="52">
        <v>0</v>
      </c>
    </row>
    <row r="52" spans="1:25" x14ac:dyDescent="0.25">
      <c r="A52" s="52">
        <v>2010</v>
      </c>
      <c r="B52" s="52" t="s">
        <v>104</v>
      </c>
      <c r="C52" s="52" t="s">
        <v>178</v>
      </c>
      <c r="D52" s="52">
        <v>24104</v>
      </c>
      <c r="E52" s="52">
        <v>71114</v>
      </c>
      <c r="F52" s="52">
        <v>27</v>
      </c>
      <c r="G52" s="52" t="s">
        <v>89</v>
      </c>
      <c r="H52" s="52">
        <v>49102</v>
      </c>
      <c r="I52" s="52" t="s">
        <v>90</v>
      </c>
      <c r="J52" s="52" t="s">
        <v>71</v>
      </c>
      <c r="K52" s="52">
        <v>1.5</v>
      </c>
      <c r="L52" s="52">
        <v>1</v>
      </c>
      <c r="M52" s="52">
        <v>1</v>
      </c>
      <c r="N52" s="52" t="s">
        <v>73</v>
      </c>
      <c r="O52" s="52">
        <v>0</v>
      </c>
      <c r="P52" s="52">
        <v>1</v>
      </c>
      <c r="Q52" s="52">
        <v>21</v>
      </c>
      <c r="R52" s="52"/>
      <c r="S52" s="52">
        <v>0</v>
      </c>
      <c r="T52" s="52">
        <v>0</v>
      </c>
      <c r="U52" s="52">
        <v>310</v>
      </c>
      <c r="V52" s="52">
        <f t="shared" si="0"/>
        <v>73653</v>
      </c>
      <c r="W52" s="52">
        <f t="shared" si="1"/>
        <v>73653</v>
      </c>
      <c r="X52" s="52">
        <f t="shared" si="2"/>
        <v>0</v>
      </c>
      <c r="Y52" s="52">
        <v>0</v>
      </c>
    </row>
    <row r="53" spans="1:25" x14ac:dyDescent="0.25">
      <c r="A53" s="52">
        <v>2010</v>
      </c>
      <c r="B53" s="52" t="s">
        <v>104</v>
      </c>
      <c r="C53" s="52" t="s">
        <v>178</v>
      </c>
      <c r="D53" s="52">
        <v>24104</v>
      </c>
      <c r="E53" s="52">
        <v>71114</v>
      </c>
      <c r="F53" s="52">
        <v>27</v>
      </c>
      <c r="G53" s="52" t="s">
        <v>89</v>
      </c>
      <c r="H53" s="52">
        <v>6512</v>
      </c>
      <c r="I53" s="52" t="s">
        <v>90</v>
      </c>
      <c r="J53" s="52" t="s">
        <v>71</v>
      </c>
      <c r="K53" s="52">
        <v>1.5</v>
      </c>
      <c r="L53" s="52">
        <v>1</v>
      </c>
      <c r="M53" s="52">
        <v>1</v>
      </c>
      <c r="N53" s="52" t="s">
        <v>73</v>
      </c>
      <c r="O53" s="52">
        <v>0</v>
      </c>
      <c r="P53" s="52">
        <v>1</v>
      </c>
      <c r="Q53" s="52">
        <v>21</v>
      </c>
      <c r="R53" s="52"/>
      <c r="S53" s="52">
        <v>0</v>
      </c>
      <c r="T53" s="52">
        <v>0</v>
      </c>
      <c r="U53" s="52">
        <v>310</v>
      </c>
      <c r="V53" s="52">
        <f t="shared" si="0"/>
        <v>9768</v>
      </c>
      <c r="W53" s="52">
        <f t="shared" si="1"/>
        <v>9768</v>
      </c>
      <c r="X53" s="52">
        <f t="shared" si="2"/>
        <v>0</v>
      </c>
      <c r="Y53" s="52">
        <v>0</v>
      </c>
    </row>
    <row r="54" spans="1:25" x14ac:dyDescent="0.25">
      <c r="A54" s="52">
        <v>2010</v>
      </c>
      <c r="B54" s="52" t="s">
        <v>104</v>
      </c>
      <c r="C54" s="52" t="s">
        <v>178</v>
      </c>
      <c r="D54" s="52">
        <v>24104</v>
      </c>
      <c r="E54" s="52">
        <v>71114</v>
      </c>
      <c r="F54" s="52">
        <v>27</v>
      </c>
      <c r="G54" s="52" t="s">
        <v>89</v>
      </c>
      <c r="H54" s="52">
        <v>1617.982</v>
      </c>
      <c r="I54" s="52" t="s">
        <v>90</v>
      </c>
      <c r="J54" s="52" t="s">
        <v>71</v>
      </c>
      <c r="K54" s="52">
        <v>1.5</v>
      </c>
      <c r="L54" s="52">
        <v>1</v>
      </c>
      <c r="M54" s="52">
        <v>1</v>
      </c>
      <c r="N54" s="52" t="s">
        <v>73</v>
      </c>
      <c r="O54" s="52">
        <v>0</v>
      </c>
      <c r="P54" s="52">
        <v>1</v>
      </c>
      <c r="Q54" s="52">
        <v>21</v>
      </c>
      <c r="R54" s="52"/>
      <c r="S54" s="52">
        <v>0</v>
      </c>
      <c r="T54" s="52">
        <v>0</v>
      </c>
      <c r="U54" s="52">
        <v>310</v>
      </c>
      <c r="V54" s="52">
        <f t="shared" si="0"/>
        <v>2426.973</v>
      </c>
      <c r="W54" s="52">
        <f t="shared" si="1"/>
        <v>2426.973</v>
      </c>
      <c r="X54" s="52">
        <f t="shared" si="2"/>
        <v>0</v>
      </c>
      <c r="Y54" s="52">
        <v>0</v>
      </c>
    </row>
    <row r="55" spans="1:25" x14ac:dyDescent="0.25">
      <c r="A55" s="52">
        <v>2010</v>
      </c>
      <c r="B55" s="52" t="s">
        <v>104</v>
      </c>
      <c r="C55" s="52" t="s">
        <v>178</v>
      </c>
      <c r="D55" s="52">
        <v>24104</v>
      </c>
      <c r="E55" s="52">
        <v>71114</v>
      </c>
      <c r="F55" s="52">
        <v>27</v>
      </c>
      <c r="G55" s="52" t="s">
        <v>89</v>
      </c>
      <c r="H55" s="52">
        <v>27.360189999999999</v>
      </c>
      <c r="I55" s="52" t="s">
        <v>90</v>
      </c>
      <c r="J55" s="52" t="s">
        <v>71</v>
      </c>
      <c r="K55" s="52">
        <v>1.5</v>
      </c>
      <c r="L55" s="52">
        <v>1</v>
      </c>
      <c r="M55" s="52">
        <v>1</v>
      </c>
      <c r="N55" s="52" t="s">
        <v>73</v>
      </c>
      <c r="O55" s="52">
        <v>0</v>
      </c>
      <c r="P55" s="52">
        <v>1</v>
      </c>
      <c r="Q55" s="52">
        <v>21</v>
      </c>
      <c r="R55" s="52"/>
      <c r="S55" s="52">
        <v>0</v>
      </c>
      <c r="T55" s="52">
        <v>0</v>
      </c>
      <c r="U55" s="52">
        <v>310</v>
      </c>
      <c r="V55" s="52">
        <f t="shared" si="0"/>
        <v>41.040284999999997</v>
      </c>
      <c r="W55" s="52">
        <f t="shared" si="1"/>
        <v>41.040284999999997</v>
      </c>
      <c r="X55" s="52">
        <f t="shared" si="2"/>
        <v>0</v>
      </c>
      <c r="Y55" s="52">
        <v>0</v>
      </c>
    </row>
    <row r="56" spans="1:25" x14ac:dyDescent="0.25">
      <c r="A56" s="52">
        <v>2010</v>
      </c>
      <c r="B56" s="52" t="s">
        <v>104</v>
      </c>
      <c r="C56" s="52" t="s">
        <v>179</v>
      </c>
      <c r="D56" s="52">
        <v>24101</v>
      </c>
      <c r="E56" s="52">
        <v>71115</v>
      </c>
      <c r="F56" s="52">
        <v>27</v>
      </c>
      <c r="G56" s="52" t="s">
        <v>89</v>
      </c>
      <c r="H56" s="52">
        <v>18695.099999999999</v>
      </c>
      <c r="I56" s="52" t="s">
        <v>90</v>
      </c>
      <c r="J56" s="52" t="s">
        <v>71</v>
      </c>
      <c r="K56" s="52">
        <v>4</v>
      </c>
      <c r="L56" s="52">
        <v>1E-3</v>
      </c>
      <c r="M56" s="52">
        <v>1</v>
      </c>
      <c r="N56" s="52" t="s">
        <v>73</v>
      </c>
      <c r="O56" s="52">
        <v>1.1019999999999999E-3</v>
      </c>
      <c r="P56" s="52">
        <v>1E-3</v>
      </c>
      <c r="Q56" s="52">
        <v>21</v>
      </c>
      <c r="R56" s="52"/>
      <c r="S56" s="52">
        <v>0</v>
      </c>
      <c r="T56" s="52">
        <v>0</v>
      </c>
      <c r="U56" s="52">
        <v>310</v>
      </c>
      <c r="V56" s="52">
        <f t="shared" si="0"/>
        <v>75.213042004200005</v>
      </c>
      <c r="W56" s="52">
        <f t="shared" si="1"/>
        <v>74.7804</v>
      </c>
      <c r="X56" s="52">
        <f t="shared" si="2"/>
        <v>2.0602000200000248E-2</v>
      </c>
      <c r="Y56" s="52">
        <v>0</v>
      </c>
    </row>
    <row r="57" spans="1:25" x14ac:dyDescent="0.25">
      <c r="A57" s="52">
        <v>2010</v>
      </c>
      <c r="B57" s="52" t="s">
        <v>104</v>
      </c>
      <c r="C57" s="52" t="s">
        <v>179</v>
      </c>
      <c r="D57" s="52">
        <v>24102</v>
      </c>
      <c r="E57" s="52">
        <v>71115</v>
      </c>
      <c r="F57" s="52">
        <v>27</v>
      </c>
      <c r="G57" s="52" t="s">
        <v>89</v>
      </c>
      <c r="H57" s="52">
        <v>500</v>
      </c>
      <c r="I57" s="52" t="s">
        <v>90</v>
      </c>
      <c r="J57" s="52" t="s">
        <v>71</v>
      </c>
      <c r="K57" s="52">
        <v>4</v>
      </c>
      <c r="L57" s="52">
        <v>1E-3</v>
      </c>
      <c r="M57" s="52">
        <v>1</v>
      </c>
      <c r="N57" s="52" t="s">
        <v>73</v>
      </c>
      <c r="O57" s="52">
        <v>1.1019999999999999E-3</v>
      </c>
      <c r="P57" s="52">
        <v>1E-3</v>
      </c>
      <c r="Q57" s="52">
        <v>21</v>
      </c>
      <c r="R57" s="52"/>
      <c r="S57" s="52">
        <v>0</v>
      </c>
      <c r="T57" s="52">
        <v>0</v>
      </c>
      <c r="U57" s="52">
        <v>310</v>
      </c>
      <c r="V57" s="52">
        <f t="shared" si="0"/>
        <v>2.011571</v>
      </c>
      <c r="W57" s="52">
        <f t="shared" si="1"/>
        <v>2</v>
      </c>
      <c r="X57" s="52">
        <f t="shared" si="2"/>
        <v>5.5099999999999995E-4</v>
      </c>
      <c r="Y57" s="52">
        <v>0</v>
      </c>
    </row>
    <row r="58" spans="1:25" x14ac:dyDescent="0.25">
      <c r="A58" s="52">
        <v>2010</v>
      </c>
      <c r="B58" s="52" t="s">
        <v>104</v>
      </c>
      <c r="C58" s="52" t="s">
        <v>179</v>
      </c>
      <c r="D58" s="52">
        <v>24103</v>
      </c>
      <c r="E58" s="52">
        <v>71115</v>
      </c>
      <c r="F58" s="52">
        <v>27</v>
      </c>
      <c r="G58" s="52" t="s">
        <v>89</v>
      </c>
      <c r="H58" s="52">
        <v>12</v>
      </c>
      <c r="I58" s="52" t="s">
        <v>90</v>
      </c>
      <c r="J58" s="52" t="s">
        <v>71</v>
      </c>
      <c r="K58" s="52">
        <v>4</v>
      </c>
      <c r="L58" s="52">
        <v>1E-3</v>
      </c>
      <c r="M58" s="52">
        <v>1</v>
      </c>
      <c r="N58" s="52" t="s">
        <v>73</v>
      </c>
      <c r="O58" s="52">
        <v>1.1019999999999999E-3</v>
      </c>
      <c r="P58" s="52">
        <v>1E-3</v>
      </c>
      <c r="Q58" s="52">
        <v>21</v>
      </c>
      <c r="R58" s="52"/>
      <c r="S58" s="52">
        <v>0</v>
      </c>
      <c r="T58" s="52">
        <v>0</v>
      </c>
      <c r="U58" s="52">
        <v>310</v>
      </c>
      <c r="V58" s="52">
        <f t="shared" si="0"/>
        <v>4.8277703999999998E-2</v>
      </c>
      <c r="W58" s="52">
        <f t="shared" si="1"/>
        <v>4.8000000000000001E-2</v>
      </c>
      <c r="X58" s="52">
        <f t="shared" si="2"/>
        <v>1.3223999999999842E-5</v>
      </c>
      <c r="Y58" s="52">
        <v>0</v>
      </c>
    </row>
    <row r="59" spans="1:25" x14ac:dyDescent="0.25">
      <c r="A59" s="52">
        <v>2010</v>
      </c>
      <c r="B59" s="52" t="s">
        <v>104</v>
      </c>
      <c r="C59" s="52" t="s">
        <v>179</v>
      </c>
      <c r="D59" s="52">
        <v>24103</v>
      </c>
      <c r="E59" s="52">
        <v>71115</v>
      </c>
      <c r="F59" s="52">
        <v>27</v>
      </c>
      <c r="G59" s="52" t="s">
        <v>89</v>
      </c>
      <c r="H59" s="52">
        <v>241</v>
      </c>
      <c r="I59" s="52" t="s">
        <v>90</v>
      </c>
      <c r="J59" s="52" t="s">
        <v>71</v>
      </c>
      <c r="K59" s="52">
        <v>4</v>
      </c>
      <c r="L59" s="52">
        <v>1E-3</v>
      </c>
      <c r="M59" s="52">
        <v>1</v>
      </c>
      <c r="N59" s="52" t="s">
        <v>73</v>
      </c>
      <c r="O59" s="52">
        <v>1.1019999999999999E-3</v>
      </c>
      <c r="P59" s="52">
        <v>1E-3</v>
      </c>
      <c r="Q59" s="52">
        <v>21</v>
      </c>
      <c r="R59" s="52"/>
      <c r="S59" s="52">
        <v>0</v>
      </c>
      <c r="T59" s="52">
        <v>0</v>
      </c>
      <c r="U59" s="52">
        <v>310</v>
      </c>
      <c r="V59" s="52">
        <f t="shared" si="0"/>
        <v>0.96957722199999996</v>
      </c>
      <c r="W59" s="52">
        <f t="shared" si="1"/>
        <v>0.96399999999999997</v>
      </c>
      <c r="X59" s="52">
        <f t="shared" si="2"/>
        <v>2.6558199999999967E-4</v>
      </c>
      <c r="Y59" s="52">
        <v>0</v>
      </c>
    </row>
    <row r="60" spans="1:25" x14ac:dyDescent="0.25">
      <c r="A60" s="52">
        <v>2010</v>
      </c>
      <c r="B60" s="52" t="s">
        <v>104</v>
      </c>
      <c r="C60" s="52" t="s">
        <v>179</v>
      </c>
      <c r="D60" s="52">
        <v>24103</v>
      </c>
      <c r="E60" s="52">
        <v>71115</v>
      </c>
      <c r="F60" s="52">
        <v>27</v>
      </c>
      <c r="G60" s="52" t="s">
        <v>89</v>
      </c>
      <c r="H60" s="52">
        <v>1224</v>
      </c>
      <c r="I60" s="52" t="s">
        <v>90</v>
      </c>
      <c r="J60" s="52" t="s">
        <v>71</v>
      </c>
      <c r="K60" s="52">
        <v>4</v>
      </c>
      <c r="L60" s="52">
        <v>1E-3</v>
      </c>
      <c r="M60" s="52">
        <v>1</v>
      </c>
      <c r="N60" s="52" t="s">
        <v>73</v>
      </c>
      <c r="O60" s="52">
        <v>1.1019999999999999E-3</v>
      </c>
      <c r="P60" s="52">
        <v>1E-3</v>
      </c>
      <c r="Q60" s="52">
        <v>21</v>
      </c>
      <c r="R60" s="52"/>
      <c r="S60" s="52">
        <v>0</v>
      </c>
      <c r="T60" s="52">
        <v>0</v>
      </c>
      <c r="U60" s="52">
        <v>310</v>
      </c>
      <c r="V60" s="52">
        <f t="shared" si="0"/>
        <v>4.9243258079999999</v>
      </c>
      <c r="W60" s="52">
        <f t="shared" si="1"/>
        <v>4.8959999999999999</v>
      </c>
      <c r="X60" s="52">
        <f t="shared" si="2"/>
        <v>1.3488479999999978E-3</v>
      </c>
      <c r="Y60" s="52">
        <v>0</v>
      </c>
    </row>
    <row r="61" spans="1:25" x14ac:dyDescent="0.25">
      <c r="A61" s="52">
        <v>2010</v>
      </c>
      <c r="B61" s="52" t="s">
        <v>104</v>
      </c>
      <c r="C61" s="52" t="s">
        <v>179</v>
      </c>
      <c r="D61" s="52">
        <v>24103</v>
      </c>
      <c r="E61" s="52">
        <v>71115</v>
      </c>
      <c r="F61" s="52">
        <v>27</v>
      </c>
      <c r="G61" s="52" t="s">
        <v>89</v>
      </c>
      <c r="H61" s="52">
        <v>30</v>
      </c>
      <c r="I61" s="52" t="s">
        <v>90</v>
      </c>
      <c r="J61" s="52" t="s">
        <v>71</v>
      </c>
      <c r="K61" s="52">
        <v>4</v>
      </c>
      <c r="L61" s="52">
        <v>1E-3</v>
      </c>
      <c r="M61" s="52">
        <v>1</v>
      </c>
      <c r="N61" s="52" t="s">
        <v>73</v>
      </c>
      <c r="O61" s="52">
        <v>1.1019999999999999E-3</v>
      </c>
      <c r="P61" s="52">
        <v>1E-3</v>
      </c>
      <c r="Q61" s="52">
        <v>21</v>
      </c>
      <c r="R61" s="52"/>
      <c r="S61" s="52">
        <v>0</v>
      </c>
      <c r="T61" s="52">
        <v>0</v>
      </c>
      <c r="U61" s="52">
        <v>310</v>
      </c>
      <c r="V61" s="52">
        <f t="shared" si="0"/>
        <v>0.12069426</v>
      </c>
      <c r="W61" s="52">
        <f t="shared" si="1"/>
        <v>0.12</v>
      </c>
      <c r="X61" s="52">
        <f t="shared" si="2"/>
        <v>3.30600000000001E-5</v>
      </c>
      <c r="Y61" s="52">
        <v>0</v>
      </c>
    </row>
    <row r="62" spans="1:25" x14ac:dyDescent="0.25">
      <c r="A62" s="52">
        <v>2010</v>
      </c>
      <c r="B62" s="52" t="s">
        <v>104</v>
      </c>
      <c r="C62" s="52" t="s">
        <v>179</v>
      </c>
      <c r="D62" s="52">
        <v>24104</v>
      </c>
      <c r="E62" s="52">
        <v>21446</v>
      </c>
      <c r="F62" s="52">
        <v>27</v>
      </c>
      <c r="G62" s="52" t="s">
        <v>89</v>
      </c>
      <c r="H62" s="52">
        <v>144</v>
      </c>
      <c r="I62" s="52" t="s">
        <v>90</v>
      </c>
      <c r="J62" s="52" t="s">
        <v>71</v>
      </c>
      <c r="K62" s="52">
        <v>4</v>
      </c>
      <c r="L62" s="52">
        <v>1E-3</v>
      </c>
      <c r="M62" s="52">
        <v>1</v>
      </c>
      <c r="N62" s="52" t="s">
        <v>73</v>
      </c>
      <c r="O62" s="52">
        <v>1.1019999999999999E-3</v>
      </c>
      <c r="P62" s="52">
        <v>1E-3</v>
      </c>
      <c r="Q62" s="52">
        <v>21</v>
      </c>
      <c r="R62" s="52"/>
      <c r="S62" s="52">
        <v>0</v>
      </c>
      <c r="T62" s="52">
        <v>0</v>
      </c>
      <c r="U62" s="52">
        <v>310</v>
      </c>
      <c r="V62" s="52">
        <f t="shared" si="0"/>
        <v>0.57933244800000006</v>
      </c>
      <c r="W62" s="52">
        <f t="shared" si="1"/>
        <v>0.57600000000000007</v>
      </c>
      <c r="X62" s="52">
        <f t="shared" si="2"/>
        <v>1.5868799999999941E-4</v>
      </c>
      <c r="Y62" s="52">
        <v>0</v>
      </c>
    </row>
    <row r="63" spans="1:25" x14ac:dyDescent="0.25">
      <c r="A63" s="52">
        <v>2010</v>
      </c>
      <c r="B63" s="52" t="s">
        <v>104</v>
      </c>
      <c r="C63" s="52" t="s">
        <v>179</v>
      </c>
      <c r="D63" s="52">
        <v>24104</v>
      </c>
      <c r="E63" s="52">
        <v>21446</v>
      </c>
      <c r="F63" s="52">
        <v>27</v>
      </c>
      <c r="G63" s="52" t="s">
        <v>89</v>
      </c>
      <c r="H63" s="52">
        <v>4726</v>
      </c>
      <c r="I63" s="52" t="s">
        <v>90</v>
      </c>
      <c r="J63" s="52" t="s">
        <v>71</v>
      </c>
      <c r="K63" s="52">
        <v>4</v>
      </c>
      <c r="L63" s="52">
        <v>1E-3</v>
      </c>
      <c r="M63" s="52">
        <v>1</v>
      </c>
      <c r="N63" s="52" t="s">
        <v>73</v>
      </c>
      <c r="O63" s="52">
        <v>1.1019999999999999E-3</v>
      </c>
      <c r="P63" s="52">
        <v>1E-3</v>
      </c>
      <c r="Q63" s="52">
        <v>21</v>
      </c>
      <c r="R63" s="52"/>
      <c r="S63" s="52">
        <v>0</v>
      </c>
      <c r="T63" s="52">
        <v>0</v>
      </c>
      <c r="U63" s="52">
        <v>310</v>
      </c>
      <c r="V63" s="52">
        <f t="shared" si="0"/>
        <v>19.013369092000001</v>
      </c>
      <c r="W63" s="52">
        <f t="shared" si="1"/>
        <v>18.904</v>
      </c>
      <c r="X63" s="52">
        <f t="shared" si="2"/>
        <v>5.2080520000000689E-3</v>
      </c>
      <c r="Y63" s="52">
        <v>0</v>
      </c>
    </row>
    <row r="64" spans="1:25" x14ac:dyDescent="0.25">
      <c r="A64" s="52">
        <v>2010</v>
      </c>
      <c r="B64" s="52" t="s">
        <v>104</v>
      </c>
      <c r="C64" s="52" t="s">
        <v>179</v>
      </c>
      <c r="D64" s="52">
        <v>24104</v>
      </c>
      <c r="E64" s="52">
        <v>21446</v>
      </c>
      <c r="F64" s="52">
        <v>27</v>
      </c>
      <c r="G64" s="52" t="s">
        <v>89</v>
      </c>
      <c r="H64" s="52">
        <v>69</v>
      </c>
      <c r="I64" s="52" t="s">
        <v>90</v>
      </c>
      <c r="J64" s="52" t="s">
        <v>71</v>
      </c>
      <c r="K64" s="52">
        <v>4</v>
      </c>
      <c r="L64" s="52">
        <v>1E-3</v>
      </c>
      <c r="M64" s="52">
        <v>1</v>
      </c>
      <c r="N64" s="52" t="s">
        <v>73</v>
      </c>
      <c r="O64" s="52">
        <v>1.1019999999999999E-3</v>
      </c>
      <c r="P64" s="52">
        <v>1E-3</v>
      </c>
      <c r="Q64" s="52">
        <v>21</v>
      </c>
      <c r="R64" s="52"/>
      <c r="S64" s="52">
        <v>0</v>
      </c>
      <c r="T64" s="52">
        <v>0</v>
      </c>
      <c r="U64" s="52">
        <v>310</v>
      </c>
      <c r="V64" s="52">
        <f t="shared" si="0"/>
        <v>0.27759679800000003</v>
      </c>
      <c r="W64" s="52">
        <f t="shared" si="1"/>
        <v>0.27600000000000002</v>
      </c>
      <c r="X64" s="52">
        <f t="shared" ref="X64:X80" si="3">(V64-((K64*H64*L64*M64)+(S64*H64*T64*U64)))/Q64</f>
        <v>7.6038000000000494E-5</v>
      </c>
      <c r="Y64" s="52">
        <v>0</v>
      </c>
    </row>
    <row r="65" spans="1:25" x14ac:dyDescent="0.25">
      <c r="A65" s="52">
        <v>2010</v>
      </c>
      <c r="B65" s="52" t="s">
        <v>104</v>
      </c>
      <c r="C65" s="52" t="s">
        <v>179</v>
      </c>
      <c r="D65" s="52">
        <v>24104</v>
      </c>
      <c r="E65" s="52">
        <v>71115</v>
      </c>
      <c r="F65" s="52">
        <v>27</v>
      </c>
      <c r="G65" s="52" t="s">
        <v>89</v>
      </c>
      <c r="H65" s="52">
        <v>1896</v>
      </c>
      <c r="I65" s="52" t="s">
        <v>90</v>
      </c>
      <c r="J65" s="52" t="s">
        <v>71</v>
      </c>
      <c r="K65" s="52">
        <v>4</v>
      </c>
      <c r="L65" s="52">
        <v>1E-3</v>
      </c>
      <c r="M65" s="52">
        <v>1</v>
      </c>
      <c r="N65" s="52" t="s">
        <v>73</v>
      </c>
      <c r="O65" s="52">
        <v>1.1019999999999999E-3</v>
      </c>
      <c r="P65" s="52">
        <v>1E-3</v>
      </c>
      <c r="Q65" s="52">
        <v>21</v>
      </c>
      <c r="R65" s="52"/>
      <c r="S65" s="52">
        <v>0</v>
      </c>
      <c r="T65" s="52">
        <v>0</v>
      </c>
      <c r="U65" s="52">
        <v>310</v>
      </c>
      <c r="V65" s="52">
        <f t="shared" si="0"/>
        <v>7.6278772320000003</v>
      </c>
      <c r="W65" s="52">
        <f t="shared" si="1"/>
        <v>7.5840000000000005</v>
      </c>
      <c r="X65" s="52">
        <f t="shared" si="3"/>
        <v>2.0893919999999916E-3</v>
      </c>
      <c r="Y65" s="52">
        <v>0</v>
      </c>
    </row>
    <row r="66" spans="1:25" x14ac:dyDescent="0.25">
      <c r="A66" s="52">
        <v>2010</v>
      </c>
      <c r="B66" s="52" t="s">
        <v>104</v>
      </c>
      <c r="C66" s="52" t="s">
        <v>179</v>
      </c>
      <c r="D66" s="52">
        <v>24104</v>
      </c>
      <c r="E66" s="52">
        <v>71115</v>
      </c>
      <c r="F66" s="52">
        <v>27</v>
      </c>
      <c r="G66" s="52" t="s">
        <v>89</v>
      </c>
      <c r="H66" s="52">
        <v>1337</v>
      </c>
      <c r="I66" s="52" t="s">
        <v>90</v>
      </c>
      <c r="J66" s="52" t="s">
        <v>71</v>
      </c>
      <c r="K66" s="52">
        <v>4</v>
      </c>
      <c r="L66" s="52">
        <v>1E-3</v>
      </c>
      <c r="M66" s="52">
        <v>1</v>
      </c>
      <c r="N66" s="52" t="s">
        <v>73</v>
      </c>
      <c r="O66" s="52">
        <v>1.1019999999999999E-3</v>
      </c>
      <c r="P66" s="52">
        <v>1E-3</v>
      </c>
      <c r="Q66" s="52">
        <v>21</v>
      </c>
      <c r="R66" s="52"/>
      <c r="S66" s="52">
        <v>0</v>
      </c>
      <c r="T66" s="52">
        <v>0</v>
      </c>
      <c r="U66" s="52">
        <v>310</v>
      </c>
      <c r="V66" s="52">
        <f t="shared" si="0"/>
        <v>5.3789408539999997</v>
      </c>
      <c r="W66" s="52">
        <f t="shared" si="1"/>
        <v>5.3479999999999999</v>
      </c>
      <c r="X66" s="52">
        <f t="shared" si="3"/>
        <v>1.4733739999999902E-3</v>
      </c>
      <c r="Y66" s="52">
        <v>0</v>
      </c>
    </row>
    <row r="67" spans="1:25" x14ac:dyDescent="0.25">
      <c r="A67" s="52">
        <v>2010</v>
      </c>
      <c r="B67" s="52" t="s">
        <v>104</v>
      </c>
      <c r="C67" s="52" t="s">
        <v>179</v>
      </c>
      <c r="D67" s="52">
        <v>24104</v>
      </c>
      <c r="E67" s="52">
        <v>71115</v>
      </c>
      <c r="F67" s="52">
        <v>27</v>
      </c>
      <c r="G67" s="52" t="s">
        <v>89</v>
      </c>
      <c r="H67" s="52">
        <v>2379</v>
      </c>
      <c r="I67" s="52" t="s">
        <v>90</v>
      </c>
      <c r="J67" s="52" t="s">
        <v>71</v>
      </c>
      <c r="K67" s="52">
        <v>4</v>
      </c>
      <c r="L67" s="52">
        <v>1E-3</v>
      </c>
      <c r="M67" s="52">
        <v>1</v>
      </c>
      <c r="N67" s="52" t="s">
        <v>73</v>
      </c>
      <c r="O67" s="52">
        <v>1.1019999999999999E-3</v>
      </c>
      <c r="P67" s="52">
        <v>1E-3</v>
      </c>
      <c r="Q67" s="52">
        <v>21</v>
      </c>
      <c r="R67" s="52"/>
      <c r="S67" s="52">
        <v>0</v>
      </c>
      <c r="T67" s="52">
        <v>0</v>
      </c>
      <c r="U67" s="52">
        <v>310</v>
      </c>
      <c r="V67" s="52">
        <f t="shared" ref="V67:V130" si="4">IF(F67=9,((H67*K67*L67*M67)+(H67*O67*P67*Q67)+(H67*S67*T67*U67))/1000, (H67*K67*L67*M67)+(H67*O67*P67*Q67)+(H67*S67*T67*U67))</f>
        <v>9.5710548180000004</v>
      </c>
      <c r="W67" s="52">
        <f t="shared" ref="W67:W130" si="5">(V67-((O67*H67*P67*Q67)+(S67*H67*T67*U67)))/M67</f>
        <v>9.516</v>
      </c>
      <c r="X67" s="52">
        <f t="shared" si="3"/>
        <v>2.6216580000000163E-3</v>
      </c>
      <c r="Y67" s="52">
        <v>0</v>
      </c>
    </row>
    <row r="68" spans="1:25" x14ac:dyDescent="0.25">
      <c r="A68" s="52">
        <v>2010</v>
      </c>
      <c r="B68" s="52" t="s">
        <v>104</v>
      </c>
      <c r="C68" s="52" t="s">
        <v>179</v>
      </c>
      <c r="D68" s="52">
        <v>24104</v>
      </c>
      <c r="E68" s="52">
        <v>71115</v>
      </c>
      <c r="F68" s="52">
        <v>27</v>
      </c>
      <c r="G68" s="52" t="s">
        <v>89</v>
      </c>
      <c r="H68" s="52">
        <v>5248.6</v>
      </c>
      <c r="I68" s="52" t="s">
        <v>90</v>
      </c>
      <c r="J68" s="52" t="s">
        <v>71</v>
      </c>
      <c r="K68" s="52">
        <v>4</v>
      </c>
      <c r="L68" s="52">
        <v>1E-3</v>
      </c>
      <c r="M68" s="52">
        <v>1</v>
      </c>
      <c r="N68" s="52" t="s">
        <v>73</v>
      </c>
      <c r="O68" s="52">
        <v>1.1019999999999999E-3</v>
      </c>
      <c r="P68" s="52">
        <v>1E-3</v>
      </c>
      <c r="Q68" s="52">
        <v>21</v>
      </c>
      <c r="R68" s="52"/>
      <c r="S68" s="52">
        <v>0</v>
      </c>
      <c r="T68" s="52">
        <v>0</v>
      </c>
      <c r="U68" s="52">
        <v>310</v>
      </c>
      <c r="V68" s="52">
        <f t="shared" si="4"/>
        <v>21.115863101200002</v>
      </c>
      <c r="W68" s="52">
        <f t="shared" si="5"/>
        <v>20.994400000000002</v>
      </c>
      <c r="X68" s="52">
        <f t="shared" si="3"/>
        <v>5.7839571999999907E-3</v>
      </c>
      <c r="Y68" s="52">
        <v>0</v>
      </c>
    </row>
    <row r="69" spans="1:25" x14ac:dyDescent="0.25">
      <c r="A69" s="52">
        <v>2010</v>
      </c>
      <c r="B69" s="52" t="s">
        <v>104</v>
      </c>
      <c r="C69" s="52" t="s">
        <v>179</v>
      </c>
      <c r="D69" s="52">
        <v>24104</v>
      </c>
      <c r="E69" s="52">
        <v>71115</v>
      </c>
      <c r="F69" s="52">
        <v>27</v>
      </c>
      <c r="G69" s="52" t="s">
        <v>89</v>
      </c>
      <c r="H69" s="52">
        <v>4057</v>
      </c>
      <c r="I69" s="52" t="s">
        <v>90</v>
      </c>
      <c r="J69" s="52" t="s">
        <v>71</v>
      </c>
      <c r="K69" s="52">
        <v>4</v>
      </c>
      <c r="L69" s="52">
        <v>1E-3</v>
      </c>
      <c r="M69" s="52">
        <v>1</v>
      </c>
      <c r="N69" s="52" t="s">
        <v>73</v>
      </c>
      <c r="O69" s="52">
        <v>1.1019999999999999E-3</v>
      </c>
      <c r="P69" s="52">
        <v>1E-3</v>
      </c>
      <c r="Q69" s="52">
        <v>21</v>
      </c>
      <c r="R69" s="52"/>
      <c r="S69" s="52">
        <v>0</v>
      </c>
      <c r="T69" s="52">
        <v>0</v>
      </c>
      <c r="U69" s="52">
        <v>310</v>
      </c>
      <c r="V69" s="52">
        <f t="shared" si="4"/>
        <v>16.321887094000001</v>
      </c>
      <c r="W69" s="52">
        <f t="shared" si="5"/>
        <v>16.228000000000002</v>
      </c>
      <c r="X69" s="52">
        <f t="shared" si="3"/>
        <v>4.4708139999999714E-3</v>
      </c>
      <c r="Y69" s="52">
        <v>0</v>
      </c>
    </row>
    <row r="70" spans="1:25" x14ac:dyDescent="0.25">
      <c r="A70" s="52">
        <v>2010</v>
      </c>
      <c r="B70" s="52" t="s">
        <v>104</v>
      </c>
      <c r="C70" s="52" t="s">
        <v>179</v>
      </c>
      <c r="D70" s="52">
        <v>24104</v>
      </c>
      <c r="E70" s="52">
        <v>71115</v>
      </c>
      <c r="F70" s="52">
        <v>27</v>
      </c>
      <c r="G70" s="52" t="s">
        <v>89</v>
      </c>
      <c r="H70" s="52">
        <v>70</v>
      </c>
      <c r="I70" s="52" t="s">
        <v>90</v>
      </c>
      <c r="J70" s="52" t="s">
        <v>71</v>
      </c>
      <c r="K70" s="52">
        <v>4</v>
      </c>
      <c r="L70" s="52">
        <v>1E-3</v>
      </c>
      <c r="M70" s="52">
        <v>1</v>
      </c>
      <c r="N70" s="52" t="s">
        <v>73</v>
      </c>
      <c r="O70" s="52">
        <v>1.1019999999999999E-3</v>
      </c>
      <c r="P70" s="52">
        <v>1E-3</v>
      </c>
      <c r="Q70" s="52">
        <v>21</v>
      </c>
      <c r="R70" s="52"/>
      <c r="S70" s="52">
        <v>0</v>
      </c>
      <c r="T70" s="52">
        <v>0</v>
      </c>
      <c r="U70" s="52">
        <v>310</v>
      </c>
      <c r="V70" s="52">
        <f t="shared" si="4"/>
        <v>0.28161994000000001</v>
      </c>
      <c r="W70" s="52">
        <f t="shared" si="5"/>
        <v>0.28000000000000003</v>
      </c>
      <c r="X70" s="52">
        <f t="shared" si="3"/>
        <v>7.7139999999999346E-5</v>
      </c>
      <c r="Y70" s="52">
        <v>0</v>
      </c>
    </row>
    <row r="71" spans="1:25" x14ac:dyDescent="0.25">
      <c r="A71" s="52">
        <v>2010</v>
      </c>
      <c r="B71" s="52" t="s">
        <v>104</v>
      </c>
      <c r="C71" s="52" t="s">
        <v>179</v>
      </c>
      <c r="D71" s="52">
        <v>24104</v>
      </c>
      <c r="E71" s="52">
        <v>71115</v>
      </c>
      <c r="F71" s="52">
        <v>27</v>
      </c>
      <c r="G71" s="52" t="s">
        <v>89</v>
      </c>
      <c r="H71" s="52">
        <v>17762</v>
      </c>
      <c r="I71" s="52" t="s">
        <v>90</v>
      </c>
      <c r="J71" s="52" t="s">
        <v>71</v>
      </c>
      <c r="K71" s="52">
        <v>4</v>
      </c>
      <c r="L71" s="52">
        <v>1E-3</v>
      </c>
      <c r="M71" s="52">
        <v>1</v>
      </c>
      <c r="N71" s="52" t="s">
        <v>73</v>
      </c>
      <c r="O71" s="52">
        <v>1.1019999999999999E-3</v>
      </c>
      <c r="P71" s="52">
        <v>1E-3</v>
      </c>
      <c r="Q71" s="52">
        <v>21</v>
      </c>
      <c r="R71" s="52"/>
      <c r="S71" s="52">
        <v>0</v>
      </c>
      <c r="T71" s="52">
        <v>0</v>
      </c>
      <c r="U71" s="52">
        <v>310</v>
      </c>
      <c r="V71" s="52">
        <f t="shared" si="4"/>
        <v>71.459048203999998</v>
      </c>
      <c r="W71" s="52">
        <f t="shared" si="5"/>
        <v>71.048000000000002</v>
      </c>
      <c r="X71" s="52">
        <f t="shared" si="3"/>
        <v>1.9573723999999834E-2</v>
      </c>
      <c r="Y71" s="52">
        <v>0</v>
      </c>
    </row>
    <row r="72" spans="1:25" x14ac:dyDescent="0.25">
      <c r="A72" s="52">
        <v>2010</v>
      </c>
      <c r="B72" s="52" t="s">
        <v>104</v>
      </c>
      <c r="C72" s="52" t="s">
        <v>179</v>
      </c>
      <c r="D72" s="52">
        <v>24104</v>
      </c>
      <c r="E72" s="52">
        <v>71115</v>
      </c>
      <c r="F72" s="52">
        <v>27</v>
      </c>
      <c r="G72" s="52" t="s">
        <v>89</v>
      </c>
      <c r="H72" s="52">
        <v>901</v>
      </c>
      <c r="I72" s="52" t="s">
        <v>90</v>
      </c>
      <c r="J72" s="52" t="s">
        <v>71</v>
      </c>
      <c r="K72" s="52">
        <v>4</v>
      </c>
      <c r="L72" s="52">
        <v>1E-3</v>
      </c>
      <c r="M72" s="52">
        <v>1</v>
      </c>
      <c r="N72" s="52" t="s">
        <v>73</v>
      </c>
      <c r="O72" s="52">
        <v>1.1019999999999999E-3</v>
      </c>
      <c r="P72" s="52">
        <v>1E-3</v>
      </c>
      <c r="Q72" s="52">
        <v>21</v>
      </c>
      <c r="R72" s="52"/>
      <c r="S72" s="52">
        <v>0</v>
      </c>
      <c r="T72" s="52">
        <v>0</v>
      </c>
      <c r="U72" s="52">
        <v>310</v>
      </c>
      <c r="V72" s="52">
        <f t="shared" si="4"/>
        <v>3.6248509420000001</v>
      </c>
      <c r="W72" s="52">
        <f t="shared" si="5"/>
        <v>3.6040000000000001</v>
      </c>
      <c r="X72" s="52">
        <f t="shared" si="3"/>
        <v>9.9290200000000189E-4</v>
      </c>
      <c r="Y72" s="52">
        <v>0</v>
      </c>
    </row>
    <row r="73" spans="1:25" x14ac:dyDescent="0.25">
      <c r="A73" s="52">
        <v>2010</v>
      </c>
      <c r="B73" s="52" t="s">
        <v>104</v>
      </c>
      <c r="C73" s="52" t="s">
        <v>179</v>
      </c>
      <c r="D73" s="52">
        <v>24104</v>
      </c>
      <c r="E73" s="52">
        <v>71115</v>
      </c>
      <c r="F73" s="52">
        <v>27</v>
      </c>
      <c r="G73" s="52" t="s">
        <v>89</v>
      </c>
      <c r="H73" s="52">
        <v>3171</v>
      </c>
      <c r="I73" s="52" t="s">
        <v>90</v>
      </c>
      <c r="J73" s="52" t="s">
        <v>71</v>
      </c>
      <c r="K73" s="52">
        <v>4</v>
      </c>
      <c r="L73" s="52">
        <v>1E-3</v>
      </c>
      <c r="M73" s="52">
        <v>1</v>
      </c>
      <c r="N73" s="52" t="s">
        <v>73</v>
      </c>
      <c r="O73" s="52">
        <v>1.1019999999999999E-3</v>
      </c>
      <c r="P73" s="52">
        <v>1E-3</v>
      </c>
      <c r="Q73" s="52">
        <v>21</v>
      </c>
      <c r="R73" s="52"/>
      <c r="S73" s="52">
        <v>0</v>
      </c>
      <c r="T73" s="52">
        <v>0</v>
      </c>
      <c r="U73" s="52">
        <v>310</v>
      </c>
      <c r="V73" s="52">
        <f t="shared" si="4"/>
        <v>12.757383282000001</v>
      </c>
      <c r="W73" s="52">
        <f t="shared" si="5"/>
        <v>12.684000000000001</v>
      </c>
      <c r="X73" s="52">
        <f t="shared" si="3"/>
        <v>3.4944419999999995E-3</v>
      </c>
      <c r="Y73" s="52">
        <v>0</v>
      </c>
    </row>
    <row r="74" spans="1:25" x14ac:dyDescent="0.25">
      <c r="A74" s="52">
        <v>2010</v>
      </c>
      <c r="B74" s="52" t="s">
        <v>104</v>
      </c>
      <c r="C74" s="52" t="s">
        <v>179</v>
      </c>
      <c r="D74" s="52">
        <v>24104</v>
      </c>
      <c r="E74" s="52">
        <v>71115</v>
      </c>
      <c r="F74" s="52">
        <v>27</v>
      </c>
      <c r="G74" s="52" t="s">
        <v>89</v>
      </c>
      <c r="H74" s="52">
        <v>1278</v>
      </c>
      <c r="I74" s="52" t="s">
        <v>90</v>
      </c>
      <c r="J74" s="52" t="s">
        <v>71</v>
      </c>
      <c r="K74" s="52">
        <v>4</v>
      </c>
      <c r="L74" s="52">
        <v>1E-3</v>
      </c>
      <c r="M74" s="52">
        <v>1</v>
      </c>
      <c r="N74" s="52" t="s">
        <v>73</v>
      </c>
      <c r="O74" s="52">
        <v>1.1019999999999999E-3</v>
      </c>
      <c r="P74" s="52">
        <v>1E-3</v>
      </c>
      <c r="Q74" s="52">
        <v>21</v>
      </c>
      <c r="R74" s="52"/>
      <c r="S74" s="52">
        <v>0</v>
      </c>
      <c r="T74" s="52">
        <v>0</v>
      </c>
      <c r="U74" s="52">
        <v>310</v>
      </c>
      <c r="V74" s="52">
        <f t="shared" si="4"/>
        <v>5.1415754759999999</v>
      </c>
      <c r="W74" s="52">
        <f t="shared" si="5"/>
        <v>5.1120000000000001</v>
      </c>
      <c r="X74" s="52">
        <f t="shared" si="3"/>
        <v>1.4083559999999889E-3</v>
      </c>
      <c r="Y74" s="52">
        <v>0</v>
      </c>
    </row>
    <row r="75" spans="1:25" x14ac:dyDescent="0.25">
      <c r="A75" s="52">
        <v>2010</v>
      </c>
      <c r="B75" s="52" t="s">
        <v>104</v>
      </c>
      <c r="C75" s="52" t="s">
        <v>179</v>
      </c>
      <c r="D75" s="52">
        <v>24104</v>
      </c>
      <c r="E75" s="52">
        <v>71115</v>
      </c>
      <c r="F75" s="52">
        <v>27</v>
      </c>
      <c r="G75" s="52" t="s">
        <v>89</v>
      </c>
      <c r="H75" s="52">
        <v>83936</v>
      </c>
      <c r="I75" s="52" t="s">
        <v>90</v>
      </c>
      <c r="J75" s="52" t="s">
        <v>71</v>
      </c>
      <c r="K75" s="52">
        <v>4</v>
      </c>
      <c r="L75" s="52">
        <v>1E-3</v>
      </c>
      <c r="M75" s="52">
        <v>1</v>
      </c>
      <c r="N75" s="52" t="s">
        <v>73</v>
      </c>
      <c r="O75" s="52">
        <v>1.1019999999999999E-3</v>
      </c>
      <c r="P75" s="52">
        <v>1E-3</v>
      </c>
      <c r="Q75" s="52">
        <v>21</v>
      </c>
      <c r="R75" s="52"/>
      <c r="S75" s="52">
        <v>0</v>
      </c>
      <c r="T75" s="52">
        <v>0</v>
      </c>
      <c r="U75" s="52">
        <v>310</v>
      </c>
      <c r="V75" s="52">
        <f t="shared" si="4"/>
        <v>337.68644691200001</v>
      </c>
      <c r="W75" s="52">
        <f t="shared" si="5"/>
        <v>335.74400000000003</v>
      </c>
      <c r="X75" s="52">
        <f t="shared" si="3"/>
        <v>9.249747199999904E-2</v>
      </c>
      <c r="Y75" s="52">
        <v>0</v>
      </c>
    </row>
    <row r="76" spans="1:25" x14ac:dyDescent="0.25">
      <c r="A76" s="52">
        <v>2010</v>
      </c>
      <c r="B76" s="52" t="s">
        <v>104</v>
      </c>
      <c r="C76" s="52" t="s">
        <v>179</v>
      </c>
      <c r="D76" s="52">
        <v>24104</v>
      </c>
      <c r="E76" s="52">
        <v>71115</v>
      </c>
      <c r="F76" s="52">
        <v>27</v>
      </c>
      <c r="G76" s="52" t="s">
        <v>89</v>
      </c>
      <c r="H76" s="52">
        <v>1059</v>
      </c>
      <c r="I76" s="52" t="s">
        <v>90</v>
      </c>
      <c r="J76" s="52" t="s">
        <v>71</v>
      </c>
      <c r="K76" s="52">
        <v>4</v>
      </c>
      <c r="L76" s="52">
        <v>1E-3</v>
      </c>
      <c r="M76" s="52">
        <v>1</v>
      </c>
      <c r="N76" s="52" t="s">
        <v>73</v>
      </c>
      <c r="O76" s="52">
        <v>1.1019999999999999E-3</v>
      </c>
      <c r="P76" s="52">
        <v>1E-3</v>
      </c>
      <c r="Q76" s="52">
        <v>21</v>
      </c>
      <c r="R76" s="52"/>
      <c r="S76" s="52">
        <v>0</v>
      </c>
      <c r="T76" s="52">
        <v>0</v>
      </c>
      <c r="U76" s="52">
        <v>310</v>
      </c>
      <c r="V76" s="52">
        <f t="shared" si="4"/>
        <v>4.2605073779999998</v>
      </c>
      <c r="W76" s="52">
        <f t="shared" si="5"/>
        <v>4.2359999999999998</v>
      </c>
      <c r="X76" s="52">
        <f t="shared" si="3"/>
        <v>1.1670180000000012E-3</v>
      </c>
      <c r="Y76" s="52">
        <v>0</v>
      </c>
    </row>
    <row r="77" spans="1:25" x14ac:dyDescent="0.25">
      <c r="A77" s="52">
        <v>2010</v>
      </c>
      <c r="B77" s="52" t="s">
        <v>104</v>
      </c>
      <c r="C77" s="52" t="s">
        <v>179</v>
      </c>
      <c r="D77" s="52">
        <v>24104</v>
      </c>
      <c r="E77" s="52">
        <v>71115</v>
      </c>
      <c r="F77" s="52">
        <v>27</v>
      </c>
      <c r="G77" s="52" t="s">
        <v>89</v>
      </c>
      <c r="H77" s="52">
        <v>2442</v>
      </c>
      <c r="I77" s="52" t="s">
        <v>90</v>
      </c>
      <c r="J77" s="52" t="s">
        <v>71</v>
      </c>
      <c r="K77" s="52">
        <v>4</v>
      </c>
      <c r="L77" s="52">
        <v>1E-3</v>
      </c>
      <c r="M77" s="52">
        <v>1</v>
      </c>
      <c r="N77" s="52" t="s">
        <v>73</v>
      </c>
      <c r="O77" s="52">
        <v>1.1019999999999999E-3</v>
      </c>
      <c r="P77" s="52">
        <v>1E-3</v>
      </c>
      <c r="Q77" s="52">
        <v>21</v>
      </c>
      <c r="R77" s="52"/>
      <c r="S77" s="52">
        <v>0</v>
      </c>
      <c r="T77" s="52">
        <v>0</v>
      </c>
      <c r="U77" s="52">
        <v>310</v>
      </c>
      <c r="V77" s="52">
        <f t="shared" si="4"/>
        <v>9.8245127640000014</v>
      </c>
      <c r="W77" s="52">
        <f t="shared" si="5"/>
        <v>9.7680000000000007</v>
      </c>
      <c r="X77" s="52">
        <f t="shared" si="3"/>
        <v>2.6910840000000341E-3</v>
      </c>
      <c r="Y77" s="52">
        <v>0</v>
      </c>
    </row>
    <row r="78" spans="1:25" x14ac:dyDescent="0.25">
      <c r="A78" s="52">
        <v>2010</v>
      </c>
      <c r="B78" s="52" t="s">
        <v>104</v>
      </c>
      <c r="C78" s="52" t="s">
        <v>179</v>
      </c>
      <c r="D78" s="52">
        <v>24104</v>
      </c>
      <c r="E78" s="52">
        <v>71115</v>
      </c>
      <c r="F78" s="52">
        <v>27</v>
      </c>
      <c r="G78" s="52" t="s">
        <v>89</v>
      </c>
      <c r="H78" s="52">
        <v>15209</v>
      </c>
      <c r="I78" s="52" t="s">
        <v>90</v>
      </c>
      <c r="J78" s="52" t="s">
        <v>71</v>
      </c>
      <c r="K78" s="52">
        <v>4</v>
      </c>
      <c r="L78" s="52">
        <v>1E-3</v>
      </c>
      <c r="M78" s="52">
        <v>1</v>
      </c>
      <c r="N78" s="52" t="s">
        <v>73</v>
      </c>
      <c r="O78" s="52">
        <v>1.1019999999999999E-3</v>
      </c>
      <c r="P78" s="52">
        <v>1E-3</v>
      </c>
      <c r="Q78" s="52">
        <v>21</v>
      </c>
      <c r="R78" s="52"/>
      <c r="S78" s="52">
        <v>0</v>
      </c>
      <c r="T78" s="52">
        <v>0</v>
      </c>
      <c r="U78" s="52">
        <v>310</v>
      </c>
      <c r="V78" s="52">
        <f t="shared" si="4"/>
        <v>61.187966677999995</v>
      </c>
      <c r="W78" s="52">
        <f t="shared" si="5"/>
        <v>60.835999999999999</v>
      </c>
      <c r="X78" s="52">
        <f t="shared" si="3"/>
        <v>1.6760317999999837E-2</v>
      </c>
      <c r="Y78" s="52">
        <v>0</v>
      </c>
    </row>
    <row r="79" spans="1:25" x14ac:dyDescent="0.25">
      <c r="A79" s="52">
        <v>2010</v>
      </c>
      <c r="B79" s="52" t="s">
        <v>104</v>
      </c>
      <c r="C79" s="52" t="s">
        <v>179</v>
      </c>
      <c r="D79" s="52">
        <v>24104</v>
      </c>
      <c r="E79" s="52">
        <v>71115</v>
      </c>
      <c r="F79" s="52">
        <v>27</v>
      </c>
      <c r="G79" s="52" t="s">
        <v>89</v>
      </c>
      <c r="H79" s="52">
        <v>7227</v>
      </c>
      <c r="I79" s="52" t="s">
        <v>90</v>
      </c>
      <c r="J79" s="52" t="s">
        <v>71</v>
      </c>
      <c r="K79" s="52">
        <v>4</v>
      </c>
      <c r="L79" s="52">
        <v>1E-3</v>
      </c>
      <c r="M79" s="52">
        <v>1</v>
      </c>
      <c r="N79" s="52" t="s">
        <v>73</v>
      </c>
      <c r="O79" s="52">
        <v>1.1019999999999999E-3</v>
      </c>
      <c r="P79" s="52">
        <v>1E-3</v>
      </c>
      <c r="Q79" s="52">
        <v>21</v>
      </c>
      <c r="R79" s="52"/>
      <c r="S79" s="52">
        <v>0</v>
      </c>
      <c r="T79" s="52">
        <v>0</v>
      </c>
      <c r="U79" s="52">
        <v>310</v>
      </c>
      <c r="V79" s="52">
        <f t="shared" si="4"/>
        <v>29.075247234000003</v>
      </c>
      <c r="W79" s="52">
        <f t="shared" si="5"/>
        <v>28.908000000000001</v>
      </c>
      <c r="X79" s="52">
        <f t="shared" si="3"/>
        <v>7.9641540000000618E-3</v>
      </c>
      <c r="Y79" s="52">
        <v>0</v>
      </c>
    </row>
    <row r="80" spans="1:25" x14ac:dyDescent="0.25">
      <c r="A80" s="52">
        <v>2010</v>
      </c>
      <c r="B80" s="52" t="s">
        <v>104</v>
      </c>
      <c r="C80" s="52" t="s">
        <v>179</v>
      </c>
      <c r="D80" s="52">
        <v>24104</v>
      </c>
      <c r="E80" s="52">
        <v>71115</v>
      </c>
      <c r="F80" s="52">
        <v>27</v>
      </c>
      <c r="G80" s="52" t="s">
        <v>89</v>
      </c>
      <c r="H80" s="52">
        <v>6277</v>
      </c>
      <c r="I80" s="52" t="s">
        <v>90</v>
      </c>
      <c r="J80" s="52" t="s">
        <v>71</v>
      </c>
      <c r="K80" s="52">
        <v>4</v>
      </c>
      <c r="L80" s="52">
        <v>1E-3</v>
      </c>
      <c r="M80" s="52">
        <v>1</v>
      </c>
      <c r="N80" s="52" t="s">
        <v>73</v>
      </c>
      <c r="O80" s="52">
        <v>1.1019999999999999E-3</v>
      </c>
      <c r="P80" s="52">
        <v>1E-3</v>
      </c>
      <c r="Q80" s="52">
        <v>21</v>
      </c>
      <c r="R80" s="52"/>
      <c r="S80" s="52">
        <v>0</v>
      </c>
      <c r="T80" s="52">
        <v>0</v>
      </c>
      <c r="U80" s="52">
        <v>310</v>
      </c>
      <c r="V80" s="52">
        <f t="shared" si="4"/>
        <v>25.253262334000002</v>
      </c>
      <c r="W80" s="52">
        <f t="shared" si="5"/>
        <v>25.108000000000001</v>
      </c>
      <c r="X80" s="52">
        <f t="shared" si="3"/>
        <v>6.9172540000000792E-3</v>
      </c>
      <c r="Y80" s="52">
        <v>0</v>
      </c>
    </row>
    <row r="81" spans="1:25" x14ac:dyDescent="0.25">
      <c r="A81" s="52">
        <v>2010</v>
      </c>
      <c r="B81" s="52" t="s">
        <v>104</v>
      </c>
      <c r="C81" s="52" t="s">
        <v>177</v>
      </c>
      <c r="D81" s="52">
        <v>24101</v>
      </c>
      <c r="E81" s="52">
        <v>71117</v>
      </c>
      <c r="F81" s="52">
        <v>27</v>
      </c>
      <c r="G81" s="52" t="s">
        <v>89</v>
      </c>
      <c r="H81" s="52">
        <v>45771</v>
      </c>
      <c r="I81" s="52" t="s">
        <v>90</v>
      </c>
      <c r="J81" s="52" t="s">
        <v>71</v>
      </c>
      <c r="K81" s="52">
        <v>1.3</v>
      </c>
      <c r="L81" s="52">
        <v>1</v>
      </c>
      <c r="M81" s="52">
        <v>1</v>
      </c>
      <c r="N81" s="52"/>
      <c r="O81" s="52">
        <v>0</v>
      </c>
      <c r="P81" s="52">
        <v>0</v>
      </c>
      <c r="Q81" s="52">
        <v>21</v>
      </c>
      <c r="R81" s="52"/>
      <c r="S81" s="52">
        <v>0</v>
      </c>
      <c r="T81" s="52">
        <v>0</v>
      </c>
      <c r="U81" s="52">
        <v>310</v>
      </c>
      <c r="V81" s="52">
        <f t="shared" si="4"/>
        <v>59502.3</v>
      </c>
      <c r="W81" s="52">
        <f t="shared" si="5"/>
        <v>59502.3</v>
      </c>
      <c r="X81" s="52">
        <v>0</v>
      </c>
      <c r="Y81" s="52">
        <v>0</v>
      </c>
    </row>
    <row r="82" spans="1:25" x14ac:dyDescent="0.25">
      <c r="A82" s="52">
        <v>2010</v>
      </c>
      <c r="B82" s="52" t="s">
        <v>104</v>
      </c>
      <c r="C82" s="52" t="s">
        <v>177</v>
      </c>
      <c r="D82" s="52">
        <v>24102</v>
      </c>
      <c r="E82" s="52">
        <v>71117</v>
      </c>
      <c r="F82" s="52">
        <v>27</v>
      </c>
      <c r="G82" s="52" t="s">
        <v>89</v>
      </c>
      <c r="H82" s="52">
        <v>540</v>
      </c>
      <c r="I82" s="52" t="s">
        <v>90</v>
      </c>
      <c r="J82" s="52" t="s">
        <v>71</v>
      </c>
      <c r="K82" s="52">
        <v>1.3</v>
      </c>
      <c r="L82" s="52">
        <v>1</v>
      </c>
      <c r="M82" s="52">
        <v>1</v>
      </c>
      <c r="N82" s="52"/>
      <c r="O82" s="52">
        <v>0</v>
      </c>
      <c r="P82" s="52">
        <v>0</v>
      </c>
      <c r="Q82" s="52">
        <v>21</v>
      </c>
      <c r="R82" s="52"/>
      <c r="S82" s="52">
        <v>0</v>
      </c>
      <c r="T82" s="52">
        <v>0</v>
      </c>
      <c r="U82" s="52">
        <v>310</v>
      </c>
      <c r="V82" s="52">
        <f t="shared" si="4"/>
        <v>702</v>
      </c>
      <c r="W82" s="52">
        <f t="shared" si="5"/>
        <v>702</v>
      </c>
      <c r="X82" s="52">
        <v>0</v>
      </c>
      <c r="Y82" s="52">
        <v>0</v>
      </c>
    </row>
    <row r="83" spans="1:25" x14ac:dyDescent="0.25">
      <c r="A83" s="52">
        <v>2010</v>
      </c>
      <c r="B83" s="52" t="s">
        <v>104</v>
      </c>
      <c r="C83" s="52" t="s">
        <v>177</v>
      </c>
      <c r="D83" s="52">
        <v>24104</v>
      </c>
      <c r="E83" s="52">
        <v>71117</v>
      </c>
      <c r="F83" s="52">
        <v>27</v>
      </c>
      <c r="G83" s="52" t="s">
        <v>89</v>
      </c>
      <c r="H83" s="52">
        <v>36513</v>
      </c>
      <c r="I83" s="52" t="s">
        <v>90</v>
      </c>
      <c r="J83" s="52" t="s">
        <v>71</v>
      </c>
      <c r="K83" s="52">
        <v>1.3</v>
      </c>
      <c r="L83" s="52">
        <v>1</v>
      </c>
      <c r="M83" s="52">
        <v>1</v>
      </c>
      <c r="N83" s="52"/>
      <c r="O83" s="52">
        <v>0</v>
      </c>
      <c r="P83" s="52">
        <v>0</v>
      </c>
      <c r="Q83" s="52">
        <v>21</v>
      </c>
      <c r="R83" s="52"/>
      <c r="S83" s="52">
        <v>0</v>
      </c>
      <c r="T83" s="52">
        <v>0</v>
      </c>
      <c r="U83" s="52">
        <v>310</v>
      </c>
      <c r="V83" s="52">
        <f t="shared" si="4"/>
        <v>47466.9</v>
      </c>
      <c r="W83" s="52">
        <f t="shared" si="5"/>
        <v>47466.9</v>
      </c>
      <c r="X83" s="52">
        <v>0</v>
      </c>
      <c r="Y83" s="52">
        <v>0</v>
      </c>
    </row>
    <row r="84" spans="1:25" x14ac:dyDescent="0.25">
      <c r="A84" s="52">
        <v>2010</v>
      </c>
      <c r="B84" s="52" t="s">
        <v>104</v>
      </c>
      <c r="C84" s="52" t="s">
        <v>177</v>
      </c>
      <c r="D84" s="52">
        <v>24104</v>
      </c>
      <c r="E84" s="52">
        <v>71117</v>
      </c>
      <c r="F84" s="52">
        <v>27</v>
      </c>
      <c r="G84" s="52" t="s">
        <v>89</v>
      </c>
      <c r="H84" s="52">
        <v>107277</v>
      </c>
      <c r="I84" s="52" t="s">
        <v>90</v>
      </c>
      <c r="J84" s="52" t="s">
        <v>71</v>
      </c>
      <c r="K84" s="52">
        <v>1.3</v>
      </c>
      <c r="L84" s="52">
        <v>1</v>
      </c>
      <c r="M84" s="52">
        <v>1</v>
      </c>
      <c r="N84" s="52"/>
      <c r="O84" s="52">
        <v>0</v>
      </c>
      <c r="P84" s="52">
        <v>0</v>
      </c>
      <c r="Q84" s="52">
        <v>21</v>
      </c>
      <c r="R84" s="52"/>
      <c r="S84" s="52">
        <v>0</v>
      </c>
      <c r="T84" s="52">
        <v>0</v>
      </c>
      <c r="U84" s="52">
        <v>310</v>
      </c>
      <c r="V84" s="52">
        <f t="shared" si="4"/>
        <v>139460.1</v>
      </c>
      <c r="W84" s="52">
        <f t="shared" si="5"/>
        <v>139460.1</v>
      </c>
      <c r="X84" s="52">
        <v>0</v>
      </c>
      <c r="Y84" s="52">
        <v>0</v>
      </c>
    </row>
    <row r="85" spans="1:25" x14ac:dyDescent="0.25">
      <c r="A85" s="52">
        <v>2010</v>
      </c>
      <c r="B85" s="52" t="s">
        <v>104</v>
      </c>
      <c r="C85" s="52" t="s">
        <v>177</v>
      </c>
      <c r="D85" s="52">
        <v>24104</v>
      </c>
      <c r="E85" s="52">
        <v>71117</v>
      </c>
      <c r="F85" s="52">
        <v>27</v>
      </c>
      <c r="G85" s="52" t="s">
        <v>89</v>
      </c>
      <c r="H85" s="52">
        <v>7496</v>
      </c>
      <c r="I85" s="52" t="s">
        <v>90</v>
      </c>
      <c r="J85" s="52" t="s">
        <v>71</v>
      </c>
      <c r="K85" s="52">
        <v>1.3</v>
      </c>
      <c r="L85" s="52">
        <v>1</v>
      </c>
      <c r="M85" s="52">
        <v>1</v>
      </c>
      <c r="N85" s="52"/>
      <c r="O85" s="52">
        <v>0</v>
      </c>
      <c r="P85" s="52">
        <v>0</v>
      </c>
      <c r="Q85" s="52">
        <v>21</v>
      </c>
      <c r="R85" s="52"/>
      <c r="S85" s="52">
        <v>0</v>
      </c>
      <c r="T85" s="52">
        <v>0</v>
      </c>
      <c r="U85" s="52">
        <v>310</v>
      </c>
      <c r="V85" s="52">
        <f t="shared" si="4"/>
        <v>9744.8000000000011</v>
      </c>
      <c r="W85" s="52">
        <f t="shared" si="5"/>
        <v>9744.8000000000011</v>
      </c>
      <c r="X85" s="52">
        <v>0</v>
      </c>
      <c r="Y85" s="52">
        <v>0</v>
      </c>
    </row>
    <row r="86" spans="1:25" x14ac:dyDescent="0.25">
      <c r="A86" s="52">
        <v>2010</v>
      </c>
      <c r="B86" s="52" t="s">
        <v>104</v>
      </c>
      <c r="C86" s="52" t="s">
        <v>177</v>
      </c>
      <c r="D86" s="52">
        <v>24104</v>
      </c>
      <c r="E86" s="52">
        <v>71117</v>
      </c>
      <c r="F86" s="52">
        <v>27</v>
      </c>
      <c r="G86" s="52" t="s">
        <v>89</v>
      </c>
      <c r="H86" s="52">
        <v>77981</v>
      </c>
      <c r="I86" s="52" t="s">
        <v>90</v>
      </c>
      <c r="J86" s="52" t="s">
        <v>71</v>
      </c>
      <c r="K86" s="52">
        <v>1.3</v>
      </c>
      <c r="L86" s="52">
        <v>1</v>
      </c>
      <c r="M86" s="52">
        <v>1</v>
      </c>
      <c r="N86" s="52"/>
      <c r="O86" s="52">
        <v>0</v>
      </c>
      <c r="P86" s="52">
        <v>0</v>
      </c>
      <c r="Q86" s="52">
        <v>21</v>
      </c>
      <c r="R86" s="52"/>
      <c r="S86" s="52">
        <v>0</v>
      </c>
      <c r="T86" s="52">
        <v>0</v>
      </c>
      <c r="U86" s="52">
        <v>310</v>
      </c>
      <c r="V86" s="52">
        <f t="shared" si="4"/>
        <v>101375.3</v>
      </c>
      <c r="W86" s="52">
        <f t="shared" si="5"/>
        <v>101375.3</v>
      </c>
      <c r="X86" s="52">
        <v>0</v>
      </c>
      <c r="Y86" s="52">
        <v>0</v>
      </c>
    </row>
    <row r="87" spans="1:25" x14ac:dyDescent="0.25">
      <c r="A87" s="52">
        <v>2010</v>
      </c>
      <c r="B87" s="52" t="s">
        <v>104</v>
      </c>
      <c r="C87" s="52" t="s">
        <v>177</v>
      </c>
      <c r="D87" s="52">
        <v>24104</v>
      </c>
      <c r="E87" s="52">
        <v>71117</v>
      </c>
      <c r="F87" s="52">
        <v>27</v>
      </c>
      <c r="G87" s="52" t="s">
        <v>89</v>
      </c>
      <c r="H87" s="52">
        <v>51006</v>
      </c>
      <c r="I87" s="52" t="s">
        <v>90</v>
      </c>
      <c r="J87" s="52" t="s">
        <v>71</v>
      </c>
      <c r="K87" s="52">
        <v>1.3</v>
      </c>
      <c r="L87" s="52">
        <v>1</v>
      </c>
      <c r="M87" s="52">
        <v>1</v>
      </c>
      <c r="N87" s="52"/>
      <c r="O87" s="52">
        <v>0</v>
      </c>
      <c r="P87" s="52">
        <v>0</v>
      </c>
      <c r="Q87" s="52">
        <v>21</v>
      </c>
      <c r="R87" s="52"/>
      <c r="S87" s="52">
        <v>0</v>
      </c>
      <c r="T87" s="52">
        <v>0</v>
      </c>
      <c r="U87" s="52">
        <v>310</v>
      </c>
      <c r="V87" s="52">
        <f t="shared" si="4"/>
        <v>66307.8</v>
      </c>
      <c r="W87" s="52">
        <f t="shared" si="5"/>
        <v>66307.8</v>
      </c>
      <c r="X87" s="52">
        <v>0</v>
      </c>
      <c r="Y87" s="52">
        <v>0</v>
      </c>
    </row>
    <row r="88" spans="1:25" x14ac:dyDescent="0.25">
      <c r="A88" s="52">
        <v>2010</v>
      </c>
      <c r="B88" s="52" t="s">
        <v>104</v>
      </c>
      <c r="C88" s="52" t="s">
        <v>177</v>
      </c>
      <c r="D88" s="52">
        <v>24104</v>
      </c>
      <c r="E88" s="52">
        <v>71117</v>
      </c>
      <c r="F88" s="52">
        <v>27</v>
      </c>
      <c r="G88" s="52" t="s">
        <v>89</v>
      </c>
      <c r="H88" s="52">
        <v>19520</v>
      </c>
      <c r="I88" s="52" t="s">
        <v>90</v>
      </c>
      <c r="J88" s="52" t="s">
        <v>71</v>
      </c>
      <c r="K88" s="52">
        <v>1.3</v>
      </c>
      <c r="L88" s="52">
        <v>1</v>
      </c>
      <c r="M88" s="52">
        <v>1</v>
      </c>
      <c r="N88" s="52"/>
      <c r="O88" s="52">
        <v>0</v>
      </c>
      <c r="P88" s="52">
        <v>0</v>
      </c>
      <c r="Q88" s="52">
        <v>21</v>
      </c>
      <c r="R88" s="52"/>
      <c r="S88" s="52">
        <v>0</v>
      </c>
      <c r="T88" s="52">
        <v>0</v>
      </c>
      <c r="U88" s="52">
        <v>310</v>
      </c>
      <c r="V88" s="52">
        <f t="shared" si="4"/>
        <v>25376</v>
      </c>
      <c r="W88" s="52">
        <f t="shared" si="5"/>
        <v>25376</v>
      </c>
      <c r="X88" s="52">
        <v>0</v>
      </c>
      <c r="Y88" s="52">
        <v>0</v>
      </c>
    </row>
    <row r="89" spans="1:25" x14ac:dyDescent="0.25">
      <c r="A89" s="52">
        <v>2010</v>
      </c>
      <c r="B89" s="52" t="s">
        <v>104</v>
      </c>
      <c r="C89" s="52" t="s">
        <v>177</v>
      </c>
      <c r="D89" s="52">
        <v>24104</v>
      </c>
      <c r="E89" s="52">
        <v>71117</v>
      </c>
      <c r="F89" s="52">
        <v>27</v>
      </c>
      <c r="G89" s="52" t="s">
        <v>89</v>
      </c>
      <c r="H89" s="52">
        <v>64308</v>
      </c>
      <c r="I89" s="52" t="s">
        <v>90</v>
      </c>
      <c r="J89" s="52" t="s">
        <v>71</v>
      </c>
      <c r="K89" s="52">
        <v>1.3</v>
      </c>
      <c r="L89" s="52">
        <v>1</v>
      </c>
      <c r="M89" s="52">
        <v>1</v>
      </c>
      <c r="N89" s="52"/>
      <c r="O89" s="52">
        <v>0</v>
      </c>
      <c r="P89" s="52">
        <v>0</v>
      </c>
      <c r="Q89" s="52">
        <v>21</v>
      </c>
      <c r="R89" s="52"/>
      <c r="S89" s="52">
        <v>0</v>
      </c>
      <c r="T89" s="52">
        <v>0</v>
      </c>
      <c r="U89" s="52">
        <v>310</v>
      </c>
      <c r="V89" s="52">
        <f t="shared" si="4"/>
        <v>83600.400000000009</v>
      </c>
      <c r="W89" s="52">
        <f t="shared" si="5"/>
        <v>83600.400000000009</v>
      </c>
      <c r="X89" s="52">
        <v>0</v>
      </c>
      <c r="Y89" s="52">
        <v>0</v>
      </c>
    </row>
    <row r="90" spans="1:25" x14ac:dyDescent="0.25">
      <c r="A90" s="52">
        <v>2010</v>
      </c>
      <c r="B90" s="52" t="s">
        <v>104</v>
      </c>
      <c r="C90" s="52" t="s">
        <v>177</v>
      </c>
      <c r="D90" s="52">
        <v>24104</v>
      </c>
      <c r="E90" s="52">
        <v>71117</v>
      </c>
      <c r="F90" s="52">
        <v>27</v>
      </c>
      <c r="G90" s="52" t="s">
        <v>89</v>
      </c>
      <c r="H90" s="52">
        <v>2709</v>
      </c>
      <c r="I90" s="52" t="s">
        <v>90</v>
      </c>
      <c r="J90" s="52" t="s">
        <v>71</v>
      </c>
      <c r="K90" s="52">
        <v>1.3</v>
      </c>
      <c r="L90" s="52">
        <v>1</v>
      </c>
      <c r="M90" s="52">
        <v>1</v>
      </c>
      <c r="N90" s="52"/>
      <c r="O90" s="52">
        <v>0</v>
      </c>
      <c r="P90" s="52">
        <v>0</v>
      </c>
      <c r="Q90" s="52">
        <v>21</v>
      </c>
      <c r="R90" s="52"/>
      <c r="S90" s="52">
        <v>0</v>
      </c>
      <c r="T90" s="52">
        <v>0</v>
      </c>
      <c r="U90" s="52">
        <v>310</v>
      </c>
      <c r="V90" s="52">
        <f t="shared" si="4"/>
        <v>3521.7000000000003</v>
      </c>
      <c r="W90" s="52">
        <f t="shared" si="5"/>
        <v>3521.7000000000003</v>
      </c>
      <c r="X90" s="52">
        <v>0</v>
      </c>
      <c r="Y90" s="52">
        <v>0</v>
      </c>
    </row>
    <row r="91" spans="1:25" x14ac:dyDescent="0.25">
      <c r="A91" s="52">
        <v>2010</v>
      </c>
      <c r="B91" s="52" t="s">
        <v>104</v>
      </c>
      <c r="C91" s="52" t="s">
        <v>177</v>
      </c>
      <c r="D91" s="52">
        <v>24104</v>
      </c>
      <c r="E91" s="52">
        <v>71117</v>
      </c>
      <c r="F91" s="52">
        <v>27</v>
      </c>
      <c r="G91" s="52" t="s">
        <v>89</v>
      </c>
      <c r="H91" s="52">
        <v>86.954440000000005</v>
      </c>
      <c r="I91" s="52" t="s">
        <v>90</v>
      </c>
      <c r="J91" s="52" t="s">
        <v>71</v>
      </c>
      <c r="K91" s="52">
        <v>1.3</v>
      </c>
      <c r="L91" s="52">
        <v>1</v>
      </c>
      <c r="M91" s="52">
        <v>1</v>
      </c>
      <c r="N91" s="52"/>
      <c r="O91" s="52">
        <v>0</v>
      </c>
      <c r="P91" s="52">
        <v>0</v>
      </c>
      <c r="Q91" s="52">
        <v>21</v>
      </c>
      <c r="R91" s="52"/>
      <c r="S91" s="52">
        <v>0</v>
      </c>
      <c r="T91" s="52">
        <v>0</v>
      </c>
      <c r="U91" s="52">
        <v>310</v>
      </c>
      <c r="V91" s="52">
        <f t="shared" si="4"/>
        <v>113.040772</v>
      </c>
      <c r="W91" s="52">
        <f t="shared" si="5"/>
        <v>113.040772</v>
      </c>
      <c r="X91" s="52">
        <v>0</v>
      </c>
      <c r="Y91" s="52">
        <v>0</v>
      </c>
    </row>
    <row r="92" spans="1:25" x14ac:dyDescent="0.25">
      <c r="A92" s="52">
        <v>2010</v>
      </c>
      <c r="B92" s="52" t="s">
        <v>94</v>
      </c>
      <c r="C92" s="52" t="s">
        <v>109</v>
      </c>
      <c r="D92" s="52">
        <v>23101</v>
      </c>
      <c r="E92" s="52">
        <v>94103</v>
      </c>
      <c r="F92" s="52">
        <v>20</v>
      </c>
      <c r="G92" s="52" t="s">
        <v>95</v>
      </c>
      <c r="H92" s="52">
        <v>43252</v>
      </c>
      <c r="I92" s="52" t="s">
        <v>90</v>
      </c>
      <c r="J92" s="52" t="s">
        <v>71</v>
      </c>
      <c r="K92" s="52">
        <v>0.16700000000000001</v>
      </c>
      <c r="L92" s="52">
        <v>1.7850000000000001E-2</v>
      </c>
      <c r="M92" s="52">
        <v>1</v>
      </c>
      <c r="N92" s="52"/>
      <c r="O92" s="52">
        <v>0</v>
      </c>
      <c r="P92" s="52">
        <v>0</v>
      </c>
      <c r="Q92" s="52">
        <v>21</v>
      </c>
      <c r="R92" s="52"/>
      <c r="S92" s="52">
        <v>0</v>
      </c>
      <c r="T92" s="52">
        <v>0</v>
      </c>
      <c r="U92" s="52">
        <v>310</v>
      </c>
      <c r="V92" s="52">
        <f t="shared" si="4"/>
        <v>128.93204940000001</v>
      </c>
      <c r="W92" s="52">
        <f t="shared" si="5"/>
        <v>128.93204940000001</v>
      </c>
      <c r="X92" s="52">
        <v>0</v>
      </c>
      <c r="Y92" s="52">
        <v>0</v>
      </c>
    </row>
    <row r="93" spans="1:25" x14ac:dyDescent="0.25">
      <c r="A93" s="52">
        <v>2010</v>
      </c>
      <c r="B93" s="52" t="s">
        <v>94</v>
      </c>
      <c r="C93" s="52" t="s">
        <v>109</v>
      </c>
      <c r="D93" s="52">
        <v>23101</v>
      </c>
      <c r="E93" s="52">
        <v>94103</v>
      </c>
      <c r="F93" s="52">
        <v>20</v>
      </c>
      <c r="G93" s="52" t="s">
        <v>95</v>
      </c>
      <c r="H93" s="52">
        <v>311064</v>
      </c>
      <c r="I93" s="52" t="s">
        <v>90</v>
      </c>
      <c r="J93" s="52" t="s">
        <v>71</v>
      </c>
      <c r="K93" s="52">
        <v>0.16700000000000001</v>
      </c>
      <c r="L93" s="52">
        <v>1.7850000000000001E-2</v>
      </c>
      <c r="M93" s="52">
        <v>1</v>
      </c>
      <c r="N93" s="52"/>
      <c r="O93" s="52">
        <v>0</v>
      </c>
      <c r="P93" s="52">
        <v>0</v>
      </c>
      <c r="Q93" s="52">
        <v>21</v>
      </c>
      <c r="R93" s="52"/>
      <c r="S93" s="52">
        <v>0</v>
      </c>
      <c r="T93" s="52">
        <v>0</v>
      </c>
      <c r="U93" s="52">
        <v>310</v>
      </c>
      <c r="V93" s="52">
        <f t="shared" si="4"/>
        <v>927.26623080000013</v>
      </c>
      <c r="W93" s="52">
        <f t="shared" si="5"/>
        <v>927.26623080000013</v>
      </c>
      <c r="X93" s="52">
        <v>0</v>
      </c>
      <c r="Y93" s="52">
        <v>0</v>
      </c>
    </row>
    <row r="94" spans="1:25" x14ac:dyDescent="0.25">
      <c r="A94" s="52">
        <v>2010</v>
      </c>
      <c r="B94" s="52" t="s">
        <v>94</v>
      </c>
      <c r="C94" s="52" t="s">
        <v>109</v>
      </c>
      <c r="D94" s="52">
        <v>23101</v>
      </c>
      <c r="E94" s="52">
        <v>94103</v>
      </c>
      <c r="F94" s="52">
        <v>20</v>
      </c>
      <c r="G94" s="52" t="s">
        <v>95</v>
      </c>
      <c r="H94" s="52">
        <v>43728.55</v>
      </c>
      <c r="I94" s="52" t="s">
        <v>90</v>
      </c>
      <c r="J94" s="52" t="s">
        <v>71</v>
      </c>
      <c r="K94" s="52">
        <v>0.16700000000000001</v>
      </c>
      <c r="L94" s="52">
        <v>1.7850000000000001E-2</v>
      </c>
      <c r="M94" s="52">
        <v>1</v>
      </c>
      <c r="N94" s="52"/>
      <c r="O94" s="52">
        <v>0</v>
      </c>
      <c r="P94" s="52">
        <v>0</v>
      </c>
      <c r="Q94" s="52">
        <v>21</v>
      </c>
      <c r="R94" s="52"/>
      <c r="S94" s="52">
        <v>0</v>
      </c>
      <c r="T94" s="52">
        <v>0</v>
      </c>
      <c r="U94" s="52">
        <v>310</v>
      </c>
      <c r="V94" s="52">
        <f t="shared" si="4"/>
        <v>130.35262112250001</v>
      </c>
      <c r="W94" s="52">
        <f t="shared" si="5"/>
        <v>130.35262112250001</v>
      </c>
      <c r="X94" s="52">
        <v>0</v>
      </c>
      <c r="Y94" s="52">
        <v>0</v>
      </c>
    </row>
    <row r="95" spans="1:25" x14ac:dyDescent="0.25">
      <c r="A95" s="52">
        <v>2010</v>
      </c>
      <c r="B95" s="52" t="s">
        <v>94</v>
      </c>
      <c r="C95" s="52" t="s">
        <v>109</v>
      </c>
      <c r="D95" s="52">
        <v>23101</v>
      </c>
      <c r="E95" s="52">
        <v>94103</v>
      </c>
      <c r="F95" s="52">
        <v>20</v>
      </c>
      <c r="G95" s="52" t="s">
        <v>95</v>
      </c>
      <c r="H95" s="52">
        <v>76025.600000000006</v>
      </c>
      <c r="I95" s="52" t="s">
        <v>90</v>
      </c>
      <c r="J95" s="52" t="s">
        <v>71</v>
      </c>
      <c r="K95" s="52">
        <v>0.16700000000000001</v>
      </c>
      <c r="L95" s="52">
        <v>1.7850000000000001E-2</v>
      </c>
      <c r="M95" s="52">
        <v>1</v>
      </c>
      <c r="N95" s="52"/>
      <c r="O95" s="52">
        <v>0</v>
      </c>
      <c r="P95" s="52">
        <v>0</v>
      </c>
      <c r="Q95" s="52">
        <v>21</v>
      </c>
      <c r="R95" s="52"/>
      <c r="S95" s="52">
        <v>0</v>
      </c>
      <c r="T95" s="52">
        <v>0</v>
      </c>
      <c r="U95" s="52">
        <v>310</v>
      </c>
      <c r="V95" s="52">
        <f t="shared" si="4"/>
        <v>226.62851232000006</v>
      </c>
      <c r="W95" s="52">
        <f t="shared" si="5"/>
        <v>226.62851232000006</v>
      </c>
      <c r="X95" s="52">
        <v>0</v>
      </c>
      <c r="Y95" s="52">
        <v>0</v>
      </c>
    </row>
    <row r="96" spans="1:25" x14ac:dyDescent="0.25">
      <c r="A96" s="52">
        <v>2010</v>
      </c>
      <c r="B96" s="52" t="s">
        <v>94</v>
      </c>
      <c r="C96" s="52" t="s">
        <v>109</v>
      </c>
      <c r="D96" s="52">
        <v>23101</v>
      </c>
      <c r="E96" s="52">
        <v>94104</v>
      </c>
      <c r="F96" s="52">
        <v>20</v>
      </c>
      <c r="G96" s="52" t="s">
        <v>95</v>
      </c>
      <c r="H96" s="52">
        <v>892929</v>
      </c>
      <c r="I96" s="52" t="s">
        <v>90</v>
      </c>
      <c r="J96" s="52" t="s">
        <v>71</v>
      </c>
      <c r="K96" s="52">
        <v>0.16700000000000001</v>
      </c>
      <c r="L96" s="52">
        <v>1.7850000000000001E-2</v>
      </c>
      <c r="M96" s="52">
        <v>1</v>
      </c>
      <c r="N96" s="52"/>
      <c r="O96" s="52">
        <v>0</v>
      </c>
      <c r="P96" s="52">
        <v>0</v>
      </c>
      <c r="Q96" s="52">
        <v>21</v>
      </c>
      <c r="R96" s="52"/>
      <c r="S96" s="52">
        <v>0</v>
      </c>
      <c r="T96" s="52">
        <v>0</v>
      </c>
      <c r="U96" s="52">
        <v>310</v>
      </c>
      <c r="V96" s="52">
        <f t="shared" si="4"/>
        <v>2661.7767025500002</v>
      </c>
      <c r="W96" s="52">
        <f t="shared" si="5"/>
        <v>2661.7767025500002</v>
      </c>
      <c r="X96" s="52">
        <v>0</v>
      </c>
      <c r="Y96" s="52">
        <v>0</v>
      </c>
    </row>
    <row r="97" spans="1:25" x14ac:dyDescent="0.25">
      <c r="A97" s="52">
        <v>2010</v>
      </c>
      <c r="B97" s="52" t="s">
        <v>94</v>
      </c>
      <c r="C97" s="52" t="s">
        <v>109</v>
      </c>
      <c r="D97" s="52">
        <v>23101</v>
      </c>
      <c r="E97" s="52">
        <v>94104</v>
      </c>
      <c r="F97" s="52">
        <v>20</v>
      </c>
      <c r="G97" s="52" t="s">
        <v>95</v>
      </c>
      <c r="H97" s="52">
        <v>207785.9</v>
      </c>
      <c r="I97" s="52" t="s">
        <v>90</v>
      </c>
      <c r="J97" s="52" t="s">
        <v>71</v>
      </c>
      <c r="K97" s="52">
        <v>0.16700000000000001</v>
      </c>
      <c r="L97" s="52">
        <v>1.7850000000000001E-2</v>
      </c>
      <c r="M97" s="52">
        <v>1</v>
      </c>
      <c r="N97" s="52"/>
      <c r="O97" s="52">
        <v>0</v>
      </c>
      <c r="P97" s="52">
        <v>0</v>
      </c>
      <c r="Q97" s="52">
        <v>21</v>
      </c>
      <c r="R97" s="52"/>
      <c r="S97" s="52">
        <v>0</v>
      </c>
      <c r="T97" s="52">
        <v>0</v>
      </c>
      <c r="U97" s="52">
        <v>310</v>
      </c>
      <c r="V97" s="52">
        <f t="shared" si="4"/>
        <v>619.39937860500004</v>
      </c>
      <c r="W97" s="52">
        <f t="shared" si="5"/>
        <v>619.39937860500004</v>
      </c>
      <c r="X97" s="52">
        <v>0</v>
      </c>
      <c r="Y97" s="52">
        <v>0</v>
      </c>
    </row>
    <row r="98" spans="1:25" x14ac:dyDescent="0.25">
      <c r="A98" s="52">
        <v>2010</v>
      </c>
      <c r="B98" s="52" t="s">
        <v>94</v>
      </c>
      <c r="C98" s="52" t="s">
        <v>109</v>
      </c>
      <c r="D98" s="52">
        <v>23101</v>
      </c>
      <c r="E98" s="52">
        <v>94104</v>
      </c>
      <c r="F98" s="52">
        <v>20</v>
      </c>
      <c r="G98" s="52" t="s">
        <v>95</v>
      </c>
      <c r="H98" s="52">
        <v>5454606</v>
      </c>
      <c r="I98" s="52" t="s">
        <v>90</v>
      </c>
      <c r="J98" s="52" t="s">
        <v>71</v>
      </c>
      <c r="K98" s="52">
        <v>0.16700000000000001</v>
      </c>
      <c r="L98" s="52">
        <v>1.7850000000000001E-2</v>
      </c>
      <c r="M98" s="52">
        <v>1</v>
      </c>
      <c r="N98" s="52"/>
      <c r="O98" s="52">
        <v>0</v>
      </c>
      <c r="P98" s="52">
        <v>0</v>
      </c>
      <c r="Q98" s="52">
        <v>21</v>
      </c>
      <c r="R98" s="52"/>
      <c r="S98" s="52">
        <v>0</v>
      </c>
      <c r="T98" s="52">
        <v>0</v>
      </c>
      <c r="U98" s="52">
        <v>310</v>
      </c>
      <c r="V98" s="52">
        <f t="shared" si="4"/>
        <v>16259.907755700002</v>
      </c>
      <c r="W98" s="52">
        <f t="shared" si="5"/>
        <v>16259.907755700002</v>
      </c>
      <c r="X98" s="52">
        <v>0</v>
      </c>
      <c r="Y98" s="52">
        <v>0</v>
      </c>
    </row>
    <row r="99" spans="1:25" x14ac:dyDescent="0.25">
      <c r="A99" s="52">
        <v>2010</v>
      </c>
      <c r="B99" s="52" t="s">
        <v>94</v>
      </c>
      <c r="C99" s="52" t="s">
        <v>109</v>
      </c>
      <c r="D99" s="52">
        <v>23101</v>
      </c>
      <c r="E99" s="52">
        <v>94104</v>
      </c>
      <c r="F99" s="52">
        <v>20</v>
      </c>
      <c r="G99" s="52" t="s">
        <v>95</v>
      </c>
      <c r="H99" s="52">
        <v>4449806</v>
      </c>
      <c r="I99" s="52" t="s">
        <v>90</v>
      </c>
      <c r="J99" s="52" t="s">
        <v>71</v>
      </c>
      <c r="K99" s="52">
        <v>0.16700000000000001</v>
      </c>
      <c r="L99" s="52">
        <v>1.7850000000000001E-2</v>
      </c>
      <c r="M99" s="52">
        <v>1</v>
      </c>
      <c r="N99" s="52"/>
      <c r="O99" s="52">
        <v>0</v>
      </c>
      <c r="P99" s="52">
        <v>0</v>
      </c>
      <c r="Q99" s="52">
        <v>21</v>
      </c>
      <c r="R99" s="52"/>
      <c r="S99" s="52">
        <v>0</v>
      </c>
      <c r="T99" s="52">
        <v>0</v>
      </c>
      <c r="U99" s="52">
        <v>310</v>
      </c>
      <c r="V99" s="52">
        <f t="shared" si="4"/>
        <v>13264.649195700002</v>
      </c>
      <c r="W99" s="52">
        <f t="shared" si="5"/>
        <v>13264.649195700002</v>
      </c>
      <c r="X99" s="52">
        <v>0</v>
      </c>
      <c r="Y99" s="52">
        <v>0</v>
      </c>
    </row>
    <row r="100" spans="1:25" x14ac:dyDescent="0.25">
      <c r="A100" s="52">
        <v>2010</v>
      </c>
      <c r="B100" s="52" t="s">
        <v>94</v>
      </c>
      <c r="C100" s="52" t="s">
        <v>109</v>
      </c>
      <c r="D100" s="52">
        <v>23101</v>
      </c>
      <c r="E100" s="52">
        <v>94105</v>
      </c>
      <c r="F100" s="52">
        <v>20</v>
      </c>
      <c r="G100" s="52" t="s">
        <v>95</v>
      </c>
      <c r="H100" s="52">
        <v>80435</v>
      </c>
      <c r="I100" s="52" t="s">
        <v>90</v>
      </c>
      <c r="J100" s="52" t="s">
        <v>71</v>
      </c>
      <c r="K100" s="52">
        <v>0.16700000000000001</v>
      </c>
      <c r="L100" s="52">
        <v>1.7850000000000001E-2</v>
      </c>
      <c r="M100" s="52">
        <v>1</v>
      </c>
      <c r="N100" s="52"/>
      <c r="O100" s="52">
        <v>0</v>
      </c>
      <c r="P100" s="52">
        <v>0</v>
      </c>
      <c r="Q100" s="52">
        <v>21</v>
      </c>
      <c r="R100" s="52"/>
      <c r="S100" s="52">
        <v>0</v>
      </c>
      <c r="T100" s="52">
        <v>0</v>
      </c>
      <c r="U100" s="52">
        <v>310</v>
      </c>
      <c r="V100" s="52">
        <f t="shared" si="4"/>
        <v>239.77271325000004</v>
      </c>
      <c r="W100" s="52">
        <f t="shared" si="5"/>
        <v>239.77271325000004</v>
      </c>
      <c r="X100" s="52">
        <v>0</v>
      </c>
      <c r="Y100" s="52">
        <v>0</v>
      </c>
    </row>
    <row r="101" spans="1:25" x14ac:dyDescent="0.25">
      <c r="A101" s="52">
        <v>2010</v>
      </c>
      <c r="B101" s="52" t="s">
        <v>94</v>
      </c>
      <c r="C101" s="52" t="s">
        <v>109</v>
      </c>
      <c r="D101" s="52">
        <v>23101</v>
      </c>
      <c r="E101" s="52">
        <v>94105</v>
      </c>
      <c r="F101" s="52">
        <v>20</v>
      </c>
      <c r="G101" s="52" t="s">
        <v>95</v>
      </c>
      <c r="H101" s="52">
        <v>55886.63</v>
      </c>
      <c r="I101" s="52" t="s">
        <v>90</v>
      </c>
      <c r="J101" s="52" t="s">
        <v>71</v>
      </c>
      <c r="K101" s="52">
        <v>0.16700000000000001</v>
      </c>
      <c r="L101" s="52">
        <v>1.7850000000000001E-2</v>
      </c>
      <c r="M101" s="52">
        <v>1</v>
      </c>
      <c r="N101" s="52"/>
      <c r="O101" s="52">
        <v>0</v>
      </c>
      <c r="P101" s="52">
        <v>0</v>
      </c>
      <c r="Q101" s="52">
        <v>21</v>
      </c>
      <c r="R101" s="52"/>
      <c r="S101" s="52">
        <v>0</v>
      </c>
      <c r="T101" s="52">
        <v>0</v>
      </c>
      <c r="U101" s="52">
        <v>310</v>
      </c>
      <c r="V101" s="52">
        <f t="shared" si="4"/>
        <v>166.5952496985</v>
      </c>
      <c r="W101" s="52">
        <f t="shared" si="5"/>
        <v>166.5952496985</v>
      </c>
      <c r="X101" s="52">
        <v>0</v>
      </c>
      <c r="Y101" s="52">
        <v>0</v>
      </c>
    </row>
    <row r="102" spans="1:25" x14ac:dyDescent="0.25">
      <c r="A102" s="52">
        <v>2010</v>
      </c>
      <c r="B102" s="52" t="s">
        <v>94</v>
      </c>
      <c r="C102" s="52" t="s">
        <v>109</v>
      </c>
      <c r="D102" s="52">
        <v>23101</v>
      </c>
      <c r="E102" s="52">
        <v>94105</v>
      </c>
      <c r="F102" s="52">
        <v>20</v>
      </c>
      <c r="G102" s="52" t="s">
        <v>95</v>
      </c>
      <c r="H102" s="52">
        <v>18726.88</v>
      </c>
      <c r="I102" s="52" t="s">
        <v>90</v>
      </c>
      <c r="J102" s="52" t="s">
        <v>71</v>
      </c>
      <c r="K102" s="52">
        <v>0.16700000000000001</v>
      </c>
      <c r="L102" s="52">
        <v>1.7850000000000001E-2</v>
      </c>
      <c r="M102" s="52">
        <v>1</v>
      </c>
      <c r="N102" s="52"/>
      <c r="O102" s="52">
        <v>0</v>
      </c>
      <c r="P102" s="52">
        <v>0</v>
      </c>
      <c r="Q102" s="52">
        <v>21</v>
      </c>
      <c r="R102" s="52"/>
      <c r="S102" s="52">
        <v>0</v>
      </c>
      <c r="T102" s="52">
        <v>0</v>
      </c>
      <c r="U102" s="52">
        <v>310</v>
      </c>
      <c r="V102" s="52">
        <f t="shared" si="4"/>
        <v>55.823892936000007</v>
      </c>
      <c r="W102" s="52">
        <f t="shared" si="5"/>
        <v>55.823892936000007</v>
      </c>
      <c r="X102" s="52">
        <v>0</v>
      </c>
      <c r="Y102" s="52">
        <v>0</v>
      </c>
    </row>
    <row r="103" spans="1:25" x14ac:dyDescent="0.25">
      <c r="A103" s="52">
        <v>2010</v>
      </c>
      <c r="B103" s="52" t="s">
        <v>94</v>
      </c>
      <c r="C103" s="52" t="s">
        <v>109</v>
      </c>
      <c r="D103" s="52">
        <v>23101</v>
      </c>
      <c r="E103" s="52">
        <v>94105</v>
      </c>
      <c r="F103" s="52">
        <v>20</v>
      </c>
      <c r="G103" s="52" t="s">
        <v>95</v>
      </c>
      <c r="H103" s="52">
        <v>27498</v>
      </c>
      <c r="I103" s="52" t="s">
        <v>90</v>
      </c>
      <c r="J103" s="52" t="s">
        <v>71</v>
      </c>
      <c r="K103" s="52">
        <v>0.16700000000000001</v>
      </c>
      <c r="L103" s="52">
        <v>1.7850000000000001E-2</v>
      </c>
      <c r="M103" s="52">
        <v>1</v>
      </c>
      <c r="N103" s="52"/>
      <c r="O103" s="52">
        <v>0</v>
      </c>
      <c r="P103" s="52">
        <v>0</v>
      </c>
      <c r="Q103" s="52">
        <v>21</v>
      </c>
      <c r="R103" s="52"/>
      <c r="S103" s="52">
        <v>0</v>
      </c>
      <c r="T103" s="52">
        <v>0</v>
      </c>
      <c r="U103" s="52">
        <v>310</v>
      </c>
      <c r="V103" s="52">
        <f t="shared" si="4"/>
        <v>81.970163100000008</v>
      </c>
      <c r="W103" s="52">
        <f t="shared" si="5"/>
        <v>81.970163100000008</v>
      </c>
      <c r="X103" s="52">
        <v>0</v>
      </c>
      <c r="Y103" s="52">
        <v>0</v>
      </c>
    </row>
    <row r="104" spans="1:25" x14ac:dyDescent="0.25">
      <c r="A104" s="52">
        <v>2010</v>
      </c>
      <c r="B104" s="52" t="s">
        <v>94</v>
      </c>
      <c r="C104" s="52" t="s">
        <v>109</v>
      </c>
      <c r="D104" s="52">
        <v>23101</v>
      </c>
      <c r="E104" s="52">
        <v>94108</v>
      </c>
      <c r="F104" s="52">
        <v>20</v>
      </c>
      <c r="G104" s="52" t="s">
        <v>95</v>
      </c>
      <c r="H104" s="52">
        <v>290559.8</v>
      </c>
      <c r="I104" s="52" t="s">
        <v>90</v>
      </c>
      <c r="J104" s="52" t="s">
        <v>71</v>
      </c>
      <c r="K104" s="52">
        <v>0.16700000000000001</v>
      </c>
      <c r="L104" s="52">
        <v>1.7850000000000001E-2</v>
      </c>
      <c r="M104" s="52">
        <v>1</v>
      </c>
      <c r="N104" s="52"/>
      <c r="O104" s="52">
        <v>0</v>
      </c>
      <c r="P104" s="52">
        <v>0</v>
      </c>
      <c r="Q104" s="52">
        <v>21</v>
      </c>
      <c r="R104" s="52"/>
      <c r="S104" s="52">
        <v>0</v>
      </c>
      <c r="T104" s="52">
        <v>0</v>
      </c>
      <c r="U104" s="52">
        <v>310</v>
      </c>
      <c r="V104" s="52">
        <f t="shared" si="4"/>
        <v>866.14423581000017</v>
      </c>
      <c r="W104" s="52">
        <f t="shared" si="5"/>
        <v>866.14423581000017</v>
      </c>
      <c r="X104" s="52">
        <v>0</v>
      </c>
      <c r="Y104" s="52">
        <v>0</v>
      </c>
    </row>
    <row r="105" spans="1:25" x14ac:dyDescent="0.25">
      <c r="A105" s="52">
        <v>2010</v>
      </c>
      <c r="B105" s="52" t="s">
        <v>94</v>
      </c>
      <c r="C105" s="52" t="s">
        <v>109</v>
      </c>
      <c r="D105" s="52">
        <v>23101</v>
      </c>
      <c r="E105" s="52">
        <v>94108</v>
      </c>
      <c r="F105" s="52">
        <v>20</v>
      </c>
      <c r="G105" s="52" t="s">
        <v>95</v>
      </c>
      <c r="H105" s="52">
        <v>1558396</v>
      </c>
      <c r="I105" s="52" t="s">
        <v>90</v>
      </c>
      <c r="J105" s="52" t="s">
        <v>71</v>
      </c>
      <c r="K105" s="52">
        <v>0.16700000000000001</v>
      </c>
      <c r="L105" s="52">
        <v>1.7850000000000001E-2</v>
      </c>
      <c r="M105" s="52">
        <v>1</v>
      </c>
      <c r="N105" s="52"/>
      <c r="O105" s="52">
        <v>0</v>
      </c>
      <c r="P105" s="52">
        <v>0</v>
      </c>
      <c r="Q105" s="52">
        <v>21</v>
      </c>
      <c r="R105" s="52"/>
      <c r="S105" s="52">
        <v>0</v>
      </c>
      <c r="T105" s="52">
        <v>0</v>
      </c>
      <c r="U105" s="52">
        <v>310</v>
      </c>
      <c r="V105" s="52">
        <f t="shared" si="4"/>
        <v>4645.5005562000006</v>
      </c>
      <c r="W105" s="52">
        <f t="shared" si="5"/>
        <v>4645.5005562000006</v>
      </c>
      <c r="X105" s="52">
        <v>0</v>
      </c>
      <c r="Y105" s="52">
        <v>0</v>
      </c>
    </row>
    <row r="106" spans="1:25" x14ac:dyDescent="0.25">
      <c r="A106" s="52">
        <v>2010</v>
      </c>
      <c r="B106" s="52" t="s">
        <v>94</v>
      </c>
      <c r="C106" s="52" t="s">
        <v>109</v>
      </c>
      <c r="D106" s="52">
        <v>23101</v>
      </c>
      <c r="E106" s="52">
        <v>94108</v>
      </c>
      <c r="F106" s="52">
        <v>20</v>
      </c>
      <c r="G106" s="52" t="s">
        <v>95</v>
      </c>
      <c r="H106" s="52">
        <v>238819</v>
      </c>
      <c r="I106" s="52" t="s">
        <v>90</v>
      </c>
      <c r="J106" s="52" t="s">
        <v>71</v>
      </c>
      <c r="K106" s="52">
        <v>0.16700000000000001</v>
      </c>
      <c r="L106" s="52">
        <v>1.7850000000000001E-2</v>
      </c>
      <c r="M106" s="52">
        <v>1</v>
      </c>
      <c r="N106" s="52"/>
      <c r="O106" s="52">
        <v>0</v>
      </c>
      <c r="P106" s="52">
        <v>0</v>
      </c>
      <c r="Q106" s="52">
        <v>21</v>
      </c>
      <c r="R106" s="52"/>
      <c r="S106" s="52">
        <v>0</v>
      </c>
      <c r="T106" s="52">
        <v>0</v>
      </c>
      <c r="U106" s="52">
        <v>310</v>
      </c>
      <c r="V106" s="52">
        <f t="shared" si="4"/>
        <v>711.90749805000007</v>
      </c>
      <c r="W106" s="52">
        <f t="shared" si="5"/>
        <v>711.90749805000007</v>
      </c>
      <c r="X106" s="52">
        <v>0</v>
      </c>
      <c r="Y106" s="52">
        <v>0</v>
      </c>
    </row>
    <row r="107" spans="1:25" x14ac:dyDescent="0.25">
      <c r="A107" s="52">
        <v>2010</v>
      </c>
      <c r="B107" s="52" t="s">
        <v>94</v>
      </c>
      <c r="C107" s="52" t="s">
        <v>109</v>
      </c>
      <c r="D107" s="52">
        <v>23101</v>
      </c>
      <c r="E107" s="52">
        <v>94113</v>
      </c>
      <c r="F107" s="52">
        <v>20</v>
      </c>
      <c r="G107" s="52" t="s">
        <v>95</v>
      </c>
      <c r="H107" s="52">
        <v>12200000</v>
      </c>
      <c r="I107" s="52" t="s">
        <v>90</v>
      </c>
      <c r="J107" s="52" t="s">
        <v>71</v>
      </c>
      <c r="K107" s="52">
        <v>0.16700000000000001</v>
      </c>
      <c r="L107" s="52">
        <v>1.7850000000000001E-2</v>
      </c>
      <c r="M107" s="52">
        <v>1</v>
      </c>
      <c r="N107" s="52"/>
      <c r="O107" s="52">
        <v>0</v>
      </c>
      <c r="P107" s="52">
        <v>0</v>
      </c>
      <c r="Q107" s="52">
        <v>21</v>
      </c>
      <c r="R107" s="52"/>
      <c r="S107" s="52">
        <v>0</v>
      </c>
      <c r="T107" s="52">
        <v>0</v>
      </c>
      <c r="U107" s="52">
        <v>310</v>
      </c>
      <c r="V107" s="52">
        <f t="shared" si="4"/>
        <v>36367.590000000004</v>
      </c>
      <c r="W107" s="52">
        <f t="shared" si="5"/>
        <v>36367.590000000004</v>
      </c>
      <c r="X107" s="52">
        <v>0</v>
      </c>
      <c r="Y107" s="52">
        <v>0</v>
      </c>
    </row>
    <row r="108" spans="1:25" x14ac:dyDescent="0.25">
      <c r="A108" s="52">
        <v>2010</v>
      </c>
      <c r="B108" s="52" t="s">
        <v>94</v>
      </c>
      <c r="C108" s="52" t="s">
        <v>109</v>
      </c>
      <c r="D108" s="52">
        <v>23101</v>
      </c>
      <c r="E108" s="52">
        <v>94113</v>
      </c>
      <c r="F108" s="52">
        <v>20</v>
      </c>
      <c r="G108" s="52" t="s">
        <v>95</v>
      </c>
      <c r="H108" s="52">
        <v>175000</v>
      </c>
      <c r="I108" s="52" t="s">
        <v>90</v>
      </c>
      <c r="J108" s="52" t="s">
        <v>71</v>
      </c>
      <c r="K108" s="52">
        <v>0.16700000000000001</v>
      </c>
      <c r="L108" s="52">
        <v>1.7850000000000001E-2</v>
      </c>
      <c r="M108" s="52">
        <v>1</v>
      </c>
      <c r="N108" s="52"/>
      <c r="O108" s="52">
        <v>0</v>
      </c>
      <c r="P108" s="52">
        <v>0</v>
      </c>
      <c r="Q108" s="52">
        <v>21</v>
      </c>
      <c r="R108" s="52"/>
      <c r="S108" s="52">
        <v>0</v>
      </c>
      <c r="T108" s="52">
        <v>0</v>
      </c>
      <c r="U108" s="52">
        <v>310</v>
      </c>
      <c r="V108" s="52">
        <f t="shared" si="4"/>
        <v>521.66624999999999</v>
      </c>
      <c r="W108" s="52">
        <f t="shared" si="5"/>
        <v>521.66624999999999</v>
      </c>
      <c r="X108" s="52">
        <v>0</v>
      </c>
      <c r="Y108" s="52">
        <v>0</v>
      </c>
    </row>
    <row r="109" spans="1:25" x14ac:dyDescent="0.25">
      <c r="A109" s="52">
        <v>2010</v>
      </c>
      <c r="B109" s="52" t="s">
        <v>94</v>
      </c>
      <c r="C109" s="52" t="s">
        <v>109</v>
      </c>
      <c r="D109" s="52">
        <v>23101</v>
      </c>
      <c r="E109" s="52">
        <v>94113</v>
      </c>
      <c r="F109" s="52">
        <v>20</v>
      </c>
      <c r="G109" s="52" t="s">
        <v>95</v>
      </c>
      <c r="H109" s="52">
        <v>5088755</v>
      </c>
      <c r="I109" s="52" t="s">
        <v>90</v>
      </c>
      <c r="J109" s="52" t="s">
        <v>71</v>
      </c>
      <c r="K109" s="52">
        <v>0.16700000000000001</v>
      </c>
      <c r="L109" s="52">
        <v>1.7850000000000001E-2</v>
      </c>
      <c r="M109" s="52">
        <v>1</v>
      </c>
      <c r="N109" s="52"/>
      <c r="O109" s="52">
        <v>0</v>
      </c>
      <c r="P109" s="52">
        <v>0</v>
      </c>
      <c r="Q109" s="52">
        <v>21</v>
      </c>
      <c r="R109" s="52"/>
      <c r="S109" s="52">
        <v>0</v>
      </c>
      <c r="T109" s="52">
        <v>0</v>
      </c>
      <c r="U109" s="52">
        <v>310</v>
      </c>
      <c r="V109" s="52">
        <f t="shared" si="4"/>
        <v>15169.324217250003</v>
      </c>
      <c r="W109" s="52">
        <f t="shared" si="5"/>
        <v>15169.324217250003</v>
      </c>
      <c r="X109" s="52">
        <v>0</v>
      </c>
      <c r="Y109" s="52">
        <v>0</v>
      </c>
    </row>
    <row r="110" spans="1:25" x14ac:dyDescent="0.25">
      <c r="A110" s="52">
        <v>2010</v>
      </c>
      <c r="B110" s="52" t="s">
        <v>94</v>
      </c>
      <c r="C110" s="52" t="s">
        <v>109</v>
      </c>
      <c r="D110" s="52">
        <v>23101</v>
      </c>
      <c r="E110" s="52">
        <v>94114</v>
      </c>
      <c r="F110" s="52">
        <v>9</v>
      </c>
      <c r="G110" s="52" t="s">
        <v>93</v>
      </c>
      <c r="H110" s="52">
        <v>1162</v>
      </c>
      <c r="I110" s="52" t="s">
        <v>90</v>
      </c>
      <c r="J110" s="52" t="s">
        <v>71</v>
      </c>
      <c r="K110" s="52">
        <v>0.16700000000000001</v>
      </c>
      <c r="L110" s="52">
        <v>1</v>
      </c>
      <c r="M110" s="52">
        <v>1</v>
      </c>
      <c r="N110" s="52"/>
      <c r="O110" s="52">
        <v>0</v>
      </c>
      <c r="P110" s="52">
        <v>0</v>
      </c>
      <c r="Q110" s="52">
        <v>21</v>
      </c>
      <c r="R110" s="52"/>
      <c r="S110" s="52">
        <v>0</v>
      </c>
      <c r="T110" s="52">
        <v>0</v>
      </c>
      <c r="U110" s="52">
        <v>310</v>
      </c>
      <c r="V110" s="52">
        <f t="shared" si="4"/>
        <v>0.194054</v>
      </c>
      <c r="W110" s="52">
        <f t="shared" si="5"/>
        <v>0.194054</v>
      </c>
      <c r="X110" s="52">
        <v>0</v>
      </c>
      <c r="Y110" s="52">
        <v>0</v>
      </c>
    </row>
    <row r="111" spans="1:25" x14ac:dyDescent="0.25">
      <c r="A111" s="52">
        <v>2010</v>
      </c>
      <c r="B111" s="52" t="s">
        <v>94</v>
      </c>
      <c r="C111" s="52" t="s">
        <v>109</v>
      </c>
      <c r="D111" s="52">
        <v>23101</v>
      </c>
      <c r="E111" s="52">
        <v>94128</v>
      </c>
      <c r="F111" s="52">
        <v>27</v>
      </c>
      <c r="G111" s="52" t="s">
        <v>89</v>
      </c>
      <c r="H111" s="52">
        <v>5700.0240000000003</v>
      </c>
      <c r="I111" s="52" t="s">
        <v>90</v>
      </c>
      <c r="J111" s="52" t="s">
        <v>71</v>
      </c>
      <c r="K111" s="52">
        <v>0.16700000000000001</v>
      </c>
      <c r="L111" s="52">
        <v>1</v>
      </c>
      <c r="M111" s="52">
        <v>1</v>
      </c>
      <c r="N111" s="52"/>
      <c r="O111" s="52">
        <v>0</v>
      </c>
      <c r="P111" s="52">
        <v>0</v>
      </c>
      <c r="Q111" s="52">
        <v>21</v>
      </c>
      <c r="R111" s="52"/>
      <c r="S111" s="52">
        <v>0</v>
      </c>
      <c r="T111" s="52">
        <v>0</v>
      </c>
      <c r="U111" s="52">
        <v>310</v>
      </c>
      <c r="V111" s="52">
        <f t="shared" si="4"/>
        <v>951.90400800000009</v>
      </c>
      <c r="W111" s="52">
        <f t="shared" si="5"/>
        <v>951.90400800000009</v>
      </c>
      <c r="X111" s="52">
        <v>0</v>
      </c>
      <c r="Y111" s="52">
        <v>0</v>
      </c>
    </row>
    <row r="112" spans="1:25" x14ac:dyDescent="0.25">
      <c r="A112" s="52">
        <v>2010</v>
      </c>
      <c r="B112" s="52" t="s">
        <v>94</v>
      </c>
      <c r="C112" s="52" t="s">
        <v>109</v>
      </c>
      <c r="D112" s="52">
        <v>23101</v>
      </c>
      <c r="E112" s="52">
        <v>94175</v>
      </c>
      <c r="F112" s="52">
        <v>27</v>
      </c>
      <c r="G112" s="52" t="s">
        <v>89</v>
      </c>
      <c r="H112" s="52">
        <v>167929</v>
      </c>
      <c r="I112" s="52" t="s">
        <v>90</v>
      </c>
      <c r="J112" s="52" t="s">
        <v>71</v>
      </c>
      <c r="K112" s="52">
        <v>0.16700000000000001</v>
      </c>
      <c r="L112" s="52">
        <v>1</v>
      </c>
      <c r="M112" s="52">
        <v>1</v>
      </c>
      <c r="N112" s="52"/>
      <c r="O112" s="52">
        <v>0</v>
      </c>
      <c r="P112" s="52">
        <v>0</v>
      </c>
      <c r="Q112" s="52">
        <v>21</v>
      </c>
      <c r="R112" s="52"/>
      <c r="S112" s="52">
        <v>0</v>
      </c>
      <c r="T112" s="52">
        <v>0</v>
      </c>
      <c r="U112" s="52">
        <v>310</v>
      </c>
      <c r="V112" s="52">
        <f t="shared" si="4"/>
        <v>28044.143</v>
      </c>
      <c r="W112" s="52">
        <f t="shared" si="5"/>
        <v>28044.143</v>
      </c>
      <c r="X112" s="52">
        <v>0</v>
      </c>
      <c r="Y112" s="52">
        <v>0</v>
      </c>
    </row>
    <row r="113" spans="1:25" x14ac:dyDescent="0.25">
      <c r="A113" s="52">
        <v>2010</v>
      </c>
      <c r="B113" s="52" t="s">
        <v>94</v>
      </c>
      <c r="C113" s="52" t="s">
        <v>109</v>
      </c>
      <c r="D113" s="52">
        <v>23101</v>
      </c>
      <c r="E113" s="52">
        <v>94181</v>
      </c>
      <c r="F113" s="52">
        <v>9</v>
      </c>
      <c r="G113" s="52" t="s">
        <v>93</v>
      </c>
      <c r="H113" s="52">
        <v>19100000</v>
      </c>
      <c r="I113" s="52" t="s">
        <v>90</v>
      </c>
      <c r="J113" s="52" t="s">
        <v>71</v>
      </c>
      <c r="K113" s="52">
        <v>0.16700000000000001</v>
      </c>
      <c r="L113" s="52">
        <v>1</v>
      </c>
      <c r="M113" s="52">
        <v>1</v>
      </c>
      <c r="N113" s="52"/>
      <c r="O113" s="52">
        <v>0</v>
      </c>
      <c r="P113" s="52">
        <v>0</v>
      </c>
      <c r="Q113" s="52">
        <v>21</v>
      </c>
      <c r="R113" s="52"/>
      <c r="S113" s="52">
        <v>0</v>
      </c>
      <c r="T113" s="52">
        <v>0</v>
      </c>
      <c r="U113" s="52">
        <v>310</v>
      </c>
      <c r="V113" s="52">
        <f t="shared" si="4"/>
        <v>3189.7</v>
      </c>
      <c r="W113" s="52">
        <f t="shared" si="5"/>
        <v>3189.7</v>
      </c>
      <c r="X113" s="52">
        <v>0</v>
      </c>
      <c r="Y113" s="52">
        <v>0</v>
      </c>
    </row>
    <row r="114" spans="1:25" x14ac:dyDescent="0.25">
      <c r="A114" s="52">
        <v>2010</v>
      </c>
      <c r="B114" s="52" t="s">
        <v>94</v>
      </c>
      <c r="C114" s="52" t="s">
        <v>109</v>
      </c>
      <c r="D114" s="52">
        <v>23102</v>
      </c>
      <c r="E114" s="52">
        <v>94115</v>
      </c>
      <c r="F114" s="52">
        <v>9</v>
      </c>
      <c r="G114" s="52" t="s">
        <v>93</v>
      </c>
      <c r="H114" s="52">
        <v>1178190</v>
      </c>
      <c r="I114" s="52" t="s">
        <v>90</v>
      </c>
      <c r="J114" s="52" t="s">
        <v>71</v>
      </c>
      <c r="K114" s="52">
        <v>0.16700000000000001</v>
      </c>
      <c r="L114" s="52">
        <v>1</v>
      </c>
      <c r="M114" s="52">
        <v>1</v>
      </c>
      <c r="N114" s="52"/>
      <c r="O114" s="52">
        <v>0</v>
      </c>
      <c r="P114" s="52">
        <v>0</v>
      </c>
      <c r="Q114" s="52">
        <v>21</v>
      </c>
      <c r="R114" s="52"/>
      <c r="S114" s="52">
        <v>0</v>
      </c>
      <c r="T114" s="52">
        <v>0</v>
      </c>
      <c r="U114" s="52">
        <v>310</v>
      </c>
      <c r="V114" s="52">
        <f t="shared" si="4"/>
        <v>196.75773000000001</v>
      </c>
      <c r="W114" s="52">
        <f t="shared" si="5"/>
        <v>196.75773000000001</v>
      </c>
      <c r="X114" s="52">
        <v>0</v>
      </c>
      <c r="Y114" s="52">
        <v>0</v>
      </c>
    </row>
    <row r="115" spans="1:25" x14ac:dyDescent="0.25">
      <c r="A115" s="52">
        <v>2010</v>
      </c>
      <c r="B115" s="52" t="s">
        <v>94</v>
      </c>
      <c r="C115" s="52" t="s">
        <v>109</v>
      </c>
      <c r="D115" s="52">
        <v>23102</v>
      </c>
      <c r="E115" s="52">
        <v>94115</v>
      </c>
      <c r="F115" s="52">
        <v>9</v>
      </c>
      <c r="G115" s="52" t="s">
        <v>93</v>
      </c>
      <c r="H115" s="52">
        <v>1794750</v>
      </c>
      <c r="I115" s="52" t="s">
        <v>90</v>
      </c>
      <c r="J115" s="52" t="s">
        <v>71</v>
      </c>
      <c r="K115" s="52">
        <v>0.16700000000000001</v>
      </c>
      <c r="L115" s="52">
        <v>1</v>
      </c>
      <c r="M115" s="52">
        <v>1</v>
      </c>
      <c r="N115" s="52"/>
      <c r="O115" s="52">
        <v>0</v>
      </c>
      <c r="P115" s="52">
        <v>0</v>
      </c>
      <c r="Q115" s="52">
        <v>21</v>
      </c>
      <c r="R115" s="52"/>
      <c r="S115" s="52">
        <v>0</v>
      </c>
      <c r="T115" s="52">
        <v>0</v>
      </c>
      <c r="U115" s="52">
        <v>310</v>
      </c>
      <c r="V115" s="52">
        <f t="shared" si="4"/>
        <v>299.72325000000001</v>
      </c>
      <c r="W115" s="52">
        <f t="shared" si="5"/>
        <v>299.72325000000001</v>
      </c>
      <c r="X115" s="52">
        <v>0</v>
      </c>
      <c r="Y115" s="52">
        <v>0</v>
      </c>
    </row>
    <row r="116" spans="1:25" x14ac:dyDescent="0.25">
      <c r="A116" s="52">
        <v>2010</v>
      </c>
      <c r="B116" s="52" t="s">
        <v>94</v>
      </c>
      <c r="C116" s="52" t="s">
        <v>109</v>
      </c>
      <c r="D116" s="52">
        <v>23102</v>
      </c>
      <c r="E116" s="52">
        <v>94115</v>
      </c>
      <c r="F116" s="52">
        <v>9</v>
      </c>
      <c r="G116" s="52" t="s">
        <v>93</v>
      </c>
      <c r="H116" s="52">
        <v>2035021</v>
      </c>
      <c r="I116" s="52" t="s">
        <v>90</v>
      </c>
      <c r="J116" s="52" t="s">
        <v>71</v>
      </c>
      <c r="K116" s="52">
        <v>0.16700000000000001</v>
      </c>
      <c r="L116" s="52">
        <v>1</v>
      </c>
      <c r="M116" s="52">
        <v>1</v>
      </c>
      <c r="N116" s="52"/>
      <c r="O116" s="52">
        <v>0</v>
      </c>
      <c r="P116" s="52">
        <v>0</v>
      </c>
      <c r="Q116" s="52">
        <v>21</v>
      </c>
      <c r="R116" s="52"/>
      <c r="S116" s="52">
        <v>0</v>
      </c>
      <c r="T116" s="52">
        <v>0</v>
      </c>
      <c r="U116" s="52">
        <v>310</v>
      </c>
      <c r="V116" s="52">
        <f t="shared" si="4"/>
        <v>339.84850700000004</v>
      </c>
      <c r="W116" s="52">
        <f t="shared" si="5"/>
        <v>339.84850700000004</v>
      </c>
      <c r="X116" s="52">
        <v>0</v>
      </c>
      <c r="Y116" s="52">
        <v>0</v>
      </c>
    </row>
    <row r="117" spans="1:25" x14ac:dyDescent="0.25">
      <c r="A117" s="52">
        <v>2010</v>
      </c>
      <c r="B117" s="52" t="s">
        <v>94</v>
      </c>
      <c r="C117" s="52" t="s">
        <v>109</v>
      </c>
      <c r="D117" s="52">
        <v>23102</v>
      </c>
      <c r="E117" s="52">
        <v>94116</v>
      </c>
      <c r="F117" s="52">
        <v>27</v>
      </c>
      <c r="G117" s="52" t="s">
        <v>89</v>
      </c>
      <c r="H117" s="52">
        <v>8580</v>
      </c>
      <c r="I117" s="52" t="s">
        <v>90</v>
      </c>
      <c r="J117" s="52" t="s">
        <v>71</v>
      </c>
      <c r="K117" s="52">
        <v>0.16700000000000001</v>
      </c>
      <c r="L117" s="52">
        <v>1</v>
      </c>
      <c r="M117" s="52">
        <v>1</v>
      </c>
      <c r="N117" s="52"/>
      <c r="O117" s="52">
        <v>0</v>
      </c>
      <c r="P117" s="52">
        <v>0</v>
      </c>
      <c r="Q117" s="52">
        <v>21</v>
      </c>
      <c r="R117" s="52"/>
      <c r="S117" s="52">
        <v>0</v>
      </c>
      <c r="T117" s="52">
        <v>0</v>
      </c>
      <c r="U117" s="52">
        <v>310</v>
      </c>
      <c r="V117" s="52">
        <f t="shared" si="4"/>
        <v>1432.8600000000001</v>
      </c>
      <c r="W117" s="52">
        <f t="shared" si="5"/>
        <v>1432.8600000000001</v>
      </c>
      <c r="X117" s="52">
        <v>0</v>
      </c>
      <c r="Y117" s="52">
        <v>0</v>
      </c>
    </row>
    <row r="118" spans="1:25" x14ac:dyDescent="0.25">
      <c r="A118" s="52">
        <v>2010</v>
      </c>
      <c r="B118" s="52" t="s">
        <v>94</v>
      </c>
      <c r="C118" s="52" t="s">
        <v>109</v>
      </c>
      <c r="D118" s="52">
        <v>23102</v>
      </c>
      <c r="E118" s="52">
        <v>94201</v>
      </c>
      <c r="F118" s="52">
        <v>9</v>
      </c>
      <c r="G118" s="52" t="s">
        <v>93</v>
      </c>
      <c r="H118" s="52">
        <v>7210000</v>
      </c>
      <c r="I118" s="52" t="s">
        <v>90</v>
      </c>
      <c r="J118" s="52" t="s">
        <v>71</v>
      </c>
      <c r="K118" s="52">
        <v>0.16700000000000001</v>
      </c>
      <c r="L118" s="52">
        <v>1</v>
      </c>
      <c r="M118" s="52">
        <v>1</v>
      </c>
      <c r="N118" s="52"/>
      <c r="O118" s="52">
        <v>0</v>
      </c>
      <c r="P118" s="52">
        <v>0</v>
      </c>
      <c r="Q118" s="52">
        <v>21</v>
      </c>
      <c r="R118" s="52"/>
      <c r="S118" s="52">
        <v>0</v>
      </c>
      <c r="T118" s="52">
        <v>0</v>
      </c>
      <c r="U118" s="52">
        <v>310</v>
      </c>
      <c r="V118" s="52">
        <f t="shared" si="4"/>
        <v>1204.07</v>
      </c>
      <c r="W118" s="52">
        <f t="shared" si="5"/>
        <v>1204.07</v>
      </c>
      <c r="X118" s="52">
        <v>0</v>
      </c>
      <c r="Y118" s="52">
        <v>0</v>
      </c>
    </row>
    <row r="119" spans="1:25" x14ac:dyDescent="0.25">
      <c r="A119" s="52">
        <v>2010</v>
      </c>
      <c r="B119" s="52" t="s">
        <v>94</v>
      </c>
      <c r="C119" s="52" t="s">
        <v>109</v>
      </c>
      <c r="D119" s="52">
        <v>23102</v>
      </c>
      <c r="E119" s="52">
        <v>94201</v>
      </c>
      <c r="F119" s="52">
        <v>9</v>
      </c>
      <c r="G119" s="52" t="s">
        <v>93</v>
      </c>
      <c r="H119" s="52">
        <v>13800000</v>
      </c>
      <c r="I119" s="52" t="s">
        <v>90</v>
      </c>
      <c r="J119" s="52" t="s">
        <v>71</v>
      </c>
      <c r="K119" s="52">
        <v>0.16700000000000001</v>
      </c>
      <c r="L119" s="52">
        <v>1</v>
      </c>
      <c r="M119" s="52">
        <v>1</v>
      </c>
      <c r="N119" s="52"/>
      <c r="O119" s="52">
        <v>0</v>
      </c>
      <c r="P119" s="52">
        <v>0</v>
      </c>
      <c r="Q119" s="52">
        <v>21</v>
      </c>
      <c r="R119" s="52"/>
      <c r="S119" s="52">
        <v>0</v>
      </c>
      <c r="T119" s="52">
        <v>0</v>
      </c>
      <c r="U119" s="52">
        <v>310</v>
      </c>
      <c r="V119" s="52">
        <f t="shared" si="4"/>
        <v>2304.6</v>
      </c>
      <c r="W119" s="52">
        <f t="shared" si="5"/>
        <v>2304.6</v>
      </c>
      <c r="X119" s="52">
        <v>0</v>
      </c>
      <c r="Y119" s="52">
        <v>0</v>
      </c>
    </row>
    <row r="120" spans="1:25" x14ac:dyDescent="0.25">
      <c r="A120" s="52">
        <v>2010</v>
      </c>
      <c r="B120" s="52" t="s">
        <v>94</v>
      </c>
      <c r="C120" s="52" t="s">
        <v>109</v>
      </c>
      <c r="D120" s="52">
        <v>23102</v>
      </c>
      <c r="E120" s="52">
        <v>94201</v>
      </c>
      <c r="F120" s="52">
        <v>9</v>
      </c>
      <c r="G120" s="52" t="s">
        <v>93</v>
      </c>
      <c r="H120" s="52">
        <v>54500000</v>
      </c>
      <c r="I120" s="52" t="s">
        <v>90</v>
      </c>
      <c r="J120" s="52" t="s">
        <v>71</v>
      </c>
      <c r="K120" s="52">
        <v>0.16700000000000001</v>
      </c>
      <c r="L120" s="52">
        <v>1</v>
      </c>
      <c r="M120" s="52">
        <v>1</v>
      </c>
      <c r="N120" s="52"/>
      <c r="O120" s="52">
        <v>0</v>
      </c>
      <c r="P120" s="52">
        <v>0</v>
      </c>
      <c r="Q120" s="52">
        <v>21</v>
      </c>
      <c r="R120" s="52"/>
      <c r="S120" s="52">
        <v>0</v>
      </c>
      <c r="T120" s="52">
        <v>0</v>
      </c>
      <c r="U120" s="52">
        <v>310</v>
      </c>
      <c r="V120" s="52">
        <f t="shared" si="4"/>
        <v>9101.5</v>
      </c>
      <c r="W120" s="52">
        <f t="shared" si="5"/>
        <v>9101.5</v>
      </c>
      <c r="X120" s="52">
        <v>0</v>
      </c>
      <c r="Y120" s="52">
        <v>0</v>
      </c>
    </row>
    <row r="121" spans="1:25" x14ac:dyDescent="0.25">
      <c r="A121" s="52">
        <v>2010</v>
      </c>
      <c r="B121" s="52" t="s">
        <v>94</v>
      </c>
      <c r="C121" s="52" t="s">
        <v>109</v>
      </c>
      <c r="D121" s="52">
        <v>23102</v>
      </c>
      <c r="E121" s="52">
        <v>94205</v>
      </c>
      <c r="F121" s="52">
        <v>27</v>
      </c>
      <c r="G121" s="52" t="s">
        <v>89</v>
      </c>
      <c r="H121" s="52">
        <v>233734.39999999999</v>
      </c>
      <c r="I121" s="52" t="s">
        <v>90</v>
      </c>
      <c r="J121" s="52" t="s">
        <v>71</v>
      </c>
      <c r="K121" s="52">
        <v>0.16700000000000001</v>
      </c>
      <c r="L121" s="52">
        <v>1</v>
      </c>
      <c r="M121" s="52">
        <v>1</v>
      </c>
      <c r="N121" s="52"/>
      <c r="O121" s="52">
        <v>0</v>
      </c>
      <c r="P121" s="52">
        <v>0</v>
      </c>
      <c r="Q121" s="52">
        <v>21</v>
      </c>
      <c r="R121" s="52"/>
      <c r="S121" s="52">
        <v>0</v>
      </c>
      <c r="T121" s="52">
        <v>0</v>
      </c>
      <c r="U121" s="52">
        <v>310</v>
      </c>
      <c r="V121" s="52">
        <f t="shared" si="4"/>
        <v>39033.644800000002</v>
      </c>
      <c r="W121" s="52">
        <f t="shared" si="5"/>
        <v>39033.644800000002</v>
      </c>
      <c r="X121" s="52">
        <v>0</v>
      </c>
      <c r="Y121" s="52">
        <v>0</v>
      </c>
    </row>
    <row r="122" spans="1:25" x14ac:dyDescent="0.25">
      <c r="A122" s="52">
        <v>2010</v>
      </c>
      <c r="B122" s="52" t="s">
        <v>94</v>
      </c>
      <c r="C122" s="52" t="s">
        <v>109</v>
      </c>
      <c r="D122" s="52">
        <v>23102</v>
      </c>
      <c r="E122" s="52">
        <v>94205</v>
      </c>
      <c r="F122" s="52">
        <v>27</v>
      </c>
      <c r="G122" s="52" t="s">
        <v>89</v>
      </c>
      <c r="H122" s="52">
        <v>3853</v>
      </c>
      <c r="I122" s="52" t="s">
        <v>90</v>
      </c>
      <c r="J122" s="52" t="s">
        <v>71</v>
      </c>
      <c r="K122" s="52">
        <v>0.16700000000000001</v>
      </c>
      <c r="L122" s="52">
        <v>1</v>
      </c>
      <c r="M122" s="52">
        <v>1</v>
      </c>
      <c r="N122" s="52"/>
      <c r="O122" s="52">
        <v>0</v>
      </c>
      <c r="P122" s="52">
        <v>0</v>
      </c>
      <c r="Q122" s="52">
        <v>21</v>
      </c>
      <c r="R122" s="52"/>
      <c r="S122" s="52">
        <v>0</v>
      </c>
      <c r="T122" s="52">
        <v>0</v>
      </c>
      <c r="U122" s="52">
        <v>310</v>
      </c>
      <c r="V122" s="52">
        <f t="shared" si="4"/>
        <v>643.45100000000002</v>
      </c>
      <c r="W122" s="52">
        <f t="shared" si="5"/>
        <v>643.45100000000002</v>
      </c>
      <c r="X122" s="52">
        <v>0</v>
      </c>
      <c r="Y122" s="52">
        <v>0</v>
      </c>
    </row>
    <row r="123" spans="1:25" x14ac:dyDescent="0.25">
      <c r="A123" s="52">
        <v>2010</v>
      </c>
      <c r="B123" s="52" t="s">
        <v>103</v>
      </c>
      <c r="C123" s="52" t="s">
        <v>175</v>
      </c>
      <c r="D123" s="52">
        <v>24101</v>
      </c>
      <c r="E123" s="52">
        <v>21132</v>
      </c>
      <c r="F123" s="52">
        <v>27</v>
      </c>
      <c r="G123" s="52" t="s">
        <v>89</v>
      </c>
      <c r="H123" s="52">
        <v>33101</v>
      </c>
      <c r="I123" s="52" t="s">
        <v>91</v>
      </c>
      <c r="J123" s="52" t="s">
        <v>71</v>
      </c>
      <c r="K123" s="52">
        <v>0.526586</v>
      </c>
      <c r="L123" s="52">
        <v>1</v>
      </c>
      <c r="M123" s="52">
        <v>1</v>
      </c>
      <c r="N123" s="52"/>
      <c r="O123" s="52">
        <v>0</v>
      </c>
      <c r="P123" s="52">
        <v>0</v>
      </c>
      <c r="Q123" s="52">
        <v>21</v>
      </c>
      <c r="R123" s="52"/>
      <c r="S123" s="52">
        <v>0</v>
      </c>
      <c r="T123" s="52">
        <v>0</v>
      </c>
      <c r="U123" s="52">
        <v>310</v>
      </c>
      <c r="V123" s="52">
        <f t="shared" si="4"/>
        <v>17430.523185999999</v>
      </c>
      <c r="W123" s="52">
        <f t="shared" si="5"/>
        <v>17430.523185999999</v>
      </c>
      <c r="X123" s="52">
        <v>0</v>
      </c>
      <c r="Y123" s="52">
        <v>0</v>
      </c>
    </row>
    <row r="124" spans="1:25" x14ac:dyDescent="0.25">
      <c r="A124" s="52">
        <v>2010</v>
      </c>
      <c r="B124" s="52" t="s">
        <v>103</v>
      </c>
      <c r="C124" s="52" t="s">
        <v>175</v>
      </c>
      <c r="D124" s="52">
        <v>24101</v>
      </c>
      <c r="E124" s="52">
        <v>21132</v>
      </c>
      <c r="F124" s="52">
        <v>27</v>
      </c>
      <c r="G124" s="52" t="s">
        <v>89</v>
      </c>
      <c r="H124" s="52">
        <v>12547</v>
      </c>
      <c r="I124" s="52" t="s">
        <v>91</v>
      </c>
      <c r="J124" s="52" t="s">
        <v>71</v>
      </c>
      <c r="K124" s="52">
        <v>0.526586</v>
      </c>
      <c r="L124" s="52">
        <v>1</v>
      </c>
      <c r="M124" s="52">
        <v>1</v>
      </c>
      <c r="N124" s="52"/>
      <c r="O124" s="52">
        <v>0</v>
      </c>
      <c r="P124" s="52">
        <v>0</v>
      </c>
      <c r="Q124" s="52">
        <v>21</v>
      </c>
      <c r="R124" s="52"/>
      <c r="S124" s="52">
        <v>0</v>
      </c>
      <c r="T124" s="52">
        <v>0</v>
      </c>
      <c r="U124" s="52">
        <v>310</v>
      </c>
      <c r="V124" s="52">
        <f t="shared" si="4"/>
        <v>6607.0745420000003</v>
      </c>
      <c r="W124" s="52">
        <f t="shared" si="5"/>
        <v>6607.0745420000003</v>
      </c>
      <c r="X124" s="52">
        <v>0</v>
      </c>
      <c r="Y124" s="52">
        <v>0</v>
      </c>
    </row>
    <row r="125" spans="1:25" x14ac:dyDescent="0.25">
      <c r="A125" s="52">
        <v>2010</v>
      </c>
      <c r="B125" s="52" t="s">
        <v>103</v>
      </c>
      <c r="C125" s="52" t="s">
        <v>175</v>
      </c>
      <c r="D125" s="52">
        <v>24101</v>
      </c>
      <c r="E125" s="52">
        <v>21132</v>
      </c>
      <c r="F125" s="52">
        <v>27</v>
      </c>
      <c r="G125" s="52" t="s">
        <v>89</v>
      </c>
      <c r="H125" s="52">
        <v>202</v>
      </c>
      <c r="I125" s="52" t="s">
        <v>91</v>
      </c>
      <c r="J125" s="52" t="s">
        <v>71</v>
      </c>
      <c r="K125" s="52">
        <v>0.526586</v>
      </c>
      <c r="L125" s="52">
        <v>1</v>
      </c>
      <c r="M125" s="52">
        <v>1</v>
      </c>
      <c r="N125" s="52"/>
      <c r="O125" s="52">
        <v>0</v>
      </c>
      <c r="P125" s="52">
        <v>0</v>
      </c>
      <c r="Q125" s="52">
        <v>21</v>
      </c>
      <c r="R125" s="52"/>
      <c r="S125" s="52">
        <v>0</v>
      </c>
      <c r="T125" s="52">
        <v>0</v>
      </c>
      <c r="U125" s="52">
        <v>310</v>
      </c>
      <c r="V125" s="52">
        <f t="shared" si="4"/>
        <v>106.370372</v>
      </c>
      <c r="W125" s="52">
        <f t="shared" si="5"/>
        <v>106.370372</v>
      </c>
      <c r="X125" s="52">
        <v>0</v>
      </c>
      <c r="Y125" s="52">
        <v>0</v>
      </c>
    </row>
    <row r="126" spans="1:25" x14ac:dyDescent="0.25">
      <c r="A126" s="52">
        <v>2010</v>
      </c>
      <c r="B126" s="52" t="s">
        <v>103</v>
      </c>
      <c r="C126" s="52" t="s">
        <v>175</v>
      </c>
      <c r="D126" s="52">
        <v>24101</v>
      </c>
      <c r="E126" s="52">
        <v>21132</v>
      </c>
      <c r="F126" s="52">
        <v>27</v>
      </c>
      <c r="G126" s="52" t="s">
        <v>89</v>
      </c>
      <c r="H126" s="52">
        <v>134516</v>
      </c>
      <c r="I126" s="52" t="s">
        <v>91</v>
      </c>
      <c r="J126" s="52" t="s">
        <v>71</v>
      </c>
      <c r="K126" s="52">
        <v>0.526586</v>
      </c>
      <c r="L126" s="52">
        <v>1</v>
      </c>
      <c r="M126" s="52">
        <v>1</v>
      </c>
      <c r="N126" s="52"/>
      <c r="O126" s="52">
        <v>0</v>
      </c>
      <c r="P126" s="52">
        <v>0</v>
      </c>
      <c r="Q126" s="52">
        <v>21</v>
      </c>
      <c r="R126" s="52"/>
      <c r="S126" s="52">
        <v>0</v>
      </c>
      <c r="T126" s="52">
        <v>0</v>
      </c>
      <c r="U126" s="52">
        <v>310</v>
      </c>
      <c r="V126" s="52">
        <f t="shared" si="4"/>
        <v>70834.242375999995</v>
      </c>
      <c r="W126" s="52">
        <f t="shared" si="5"/>
        <v>70834.242375999995</v>
      </c>
      <c r="X126" s="52">
        <v>0</v>
      </c>
      <c r="Y126" s="52">
        <v>0</v>
      </c>
    </row>
    <row r="127" spans="1:25" x14ac:dyDescent="0.25">
      <c r="A127" s="52">
        <v>2010</v>
      </c>
      <c r="B127" s="52" t="s">
        <v>103</v>
      </c>
      <c r="C127" s="52" t="s">
        <v>175</v>
      </c>
      <c r="D127" s="52">
        <v>24101</v>
      </c>
      <c r="E127" s="52">
        <v>21132</v>
      </c>
      <c r="F127" s="52">
        <v>27</v>
      </c>
      <c r="G127" s="52" t="s">
        <v>89</v>
      </c>
      <c r="H127" s="52">
        <v>26306</v>
      </c>
      <c r="I127" s="52" t="s">
        <v>91</v>
      </c>
      <c r="J127" s="52" t="s">
        <v>71</v>
      </c>
      <c r="K127" s="52">
        <v>0.526586</v>
      </c>
      <c r="L127" s="52">
        <v>1</v>
      </c>
      <c r="M127" s="52">
        <v>1</v>
      </c>
      <c r="N127" s="52"/>
      <c r="O127" s="52">
        <v>0</v>
      </c>
      <c r="P127" s="52">
        <v>0</v>
      </c>
      <c r="Q127" s="52">
        <v>21</v>
      </c>
      <c r="R127" s="52"/>
      <c r="S127" s="52">
        <v>0</v>
      </c>
      <c r="T127" s="52">
        <v>0</v>
      </c>
      <c r="U127" s="52">
        <v>310</v>
      </c>
      <c r="V127" s="52">
        <f t="shared" si="4"/>
        <v>13852.371316000001</v>
      </c>
      <c r="W127" s="52">
        <f t="shared" si="5"/>
        <v>13852.371316000001</v>
      </c>
      <c r="X127" s="52">
        <v>0</v>
      </c>
      <c r="Y127" s="52">
        <v>0</v>
      </c>
    </row>
    <row r="128" spans="1:25" x14ac:dyDescent="0.25">
      <c r="A128" s="52">
        <v>2010</v>
      </c>
      <c r="B128" s="52" t="s">
        <v>103</v>
      </c>
      <c r="C128" s="52" t="s">
        <v>175</v>
      </c>
      <c r="D128" s="52">
        <v>24101</v>
      </c>
      <c r="E128" s="52">
        <v>21132</v>
      </c>
      <c r="F128" s="52">
        <v>27</v>
      </c>
      <c r="G128" s="52" t="s">
        <v>89</v>
      </c>
      <c r="H128" s="52">
        <v>5200</v>
      </c>
      <c r="I128" s="52" t="s">
        <v>91</v>
      </c>
      <c r="J128" s="52" t="s">
        <v>71</v>
      </c>
      <c r="K128" s="52">
        <v>0.526586</v>
      </c>
      <c r="L128" s="52">
        <v>1</v>
      </c>
      <c r="M128" s="52">
        <v>1</v>
      </c>
      <c r="N128" s="52"/>
      <c r="O128" s="52">
        <v>0</v>
      </c>
      <c r="P128" s="52">
        <v>0</v>
      </c>
      <c r="Q128" s="52">
        <v>21</v>
      </c>
      <c r="R128" s="52"/>
      <c r="S128" s="52">
        <v>0</v>
      </c>
      <c r="T128" s="52">
        <v>0</v>
      </c>
      <c r="U128" s="52">
        <v>310</v>
      </c>
      <c r="V128" s="52">
        <f t="shared" si="4"/>
        <v>2738.2471999999998</v>
      </c>
      <c r="W128" s="52">
        <f t="shared" si="5"/>
        <v>2738.2471999999998</v>
      </c>
      <c r="X128" s="52">
        <v>0</v>
      </c>
      <c r="Y128" s="52">
        <v>0</v>
      </c>
    </row>
    <row r="129" spans="1:25" x14ac:dyDescent="0.25">
      <c r="A129" s="52">
        <v>2010</v>
      </c>
      <c r="B129" s="52" t="s">
        <v>103</v>
      </c>
      <c r="C129" s="52" t="s">
        <v>175</v>
      </c>
      <c r="D129" s="52">
        <v>24101</v>
      </c>
      <c r="E129" s="52">
        <v>21132</v>
      </c>
      <c r="F129" s="52">
        <v>27</v>
      </c>
      <c r="G129" s="52" t="s">
        <v>89</v>
      </c>
      <c r="H129" s="52">
        <v>3923.85</v>
      </c>
      <c r="I129" s="52" t="s">
        <v>91</v>
      </c>
      <c r="J129" s="52" t="s">
        <v>71</v>
      </c>
      <c r="K129" s="52">
        <v>0.526586</v>
      </c>
      <c r="L129" s="52">
        <v>1</v>
      </c>
      <c r="M129" s="52">
        <v>1</v>
      </c>
      <c r="N129" s="52"/>
      <c r="O129" s="52">
        <v>0</v>
      </c>
      <c r="P129" s="52">
        <v>0</v>
      </c>
      <c r="Q129" s="52">
        <v>21</v>
      </c>
      <c r="R129" s="52"/>
      <c r="S129" s="52">
        <v>0</v>
      </c>
      <c r="T129" s="52">
        <v>0</v>
      </c>
      <c r="U129" s="52">
        <v>310</v>
      </c>
      <c r="V129" s="52">
        <f t="shared" si="4"/>
        <v>2066.2444761000002</v>
      </c>
      <c r="W129" s="52">
        <f t="shared" si="5"/>
        <v>2066.2444761000002</v>
      </c>
      <c r="X129" s="52">
        <v>0</v>
      </c>
      <c r="Y129" s="52">
        <v>0</v>
      </c>
    </row>
    <row r="130" spans="1:25" x14ac:dyDescent="0.25">
      <c r="A130" s="52">
        <v>2010</v>
      </c>
      <c r="B130" s="52" t="s">
        <v>103</v>
      </c>
      <c r="C130" s="52" t="s">
        <v>175</v>
      </c>
      <c r="D130" s="52">
        <v>24101</v>
      </c>
      <c r="E130" s="52">
        <v>21132</v>
      </c>
      <c r="F130" s="52">
        <v>27</v>
      </c>
      <c r="G130" s="52" t="s">
        <v>89</v>
      </c>
      <c r="H130" s="52">
        <v>12771</v>
      </c>
      <c r="I130" s="52" t="s">
        <v>91</v>
      </c>
      <c r="J130" s="52" t="s">
        <v>71</v>
      </c>
      <c r="K130" s="52">
        <v>0.526586</v>
      </c>
      <c r="L130" s="52">
        <v>1</v>
      </c>
      <c r="M130" s="52">
        <v>1</v>
      </c>
      <c r="N130" s="52"/>
      <c r="O130" s="52">
        <v>0</v>
      </c>
      <c r="P130" s="52">
        <v>0</v>
      </c>
      <c r="Q130" s="52">
        <v>21</v>
      </c>
      <c r="R130" s="52"/>
      <c r="S130" s="52">
        <v>0</v>
      </c>
      <c r="T130" s="52">
        <v>0</v>
      </c>
      <c r="U130" s="52">
        <v>310</v>
      </c>
      <c r="V130" s="52">
        <f t="shared" si="4"/>
        <v>6725.0298059999996</v>
      </c>
      <c r="W130" s="52">
        <f t="shared" si="5"/>
        <v>6725.0298059999996</v>
      </c>
      <c r="X130" s="52">
        <v>0</v>
      </c>
      <c r="Y130" s="52">
        <v>0</v>
      </c>
    </row>
    <row r="131" spans="1:25" x14ac:dyDescent="0.25">
      <c r="A131" s="52">
        <v>2010</v>
      </c>
      <c r="B131" s="52" t="s">
        <v>103</v>
      </c>
      <c r="C131" s="52" t="s">
        <v>175</v>
      </c>
      <c r="D131" s="52">
        <v>24101</v>
      </c>
      <c r="E131" s="52">
        <v>21132</v>
      </c>
      <c r="F131" s="52">
        <v>27</v>
      </c>
      <c r="G131" s="52" t="s">
        <v>89</v>
      </c>
      <c r="H131" s="52">
        <v>2337</v>
      </c>
      <c r="I131" s="52" t="s">
        <v>91</v>
      </c>
      <c r="J131" s="52" t="s">
        <v>71</v>
      </c>
      <c r="K131" s="52">
        <v>0.526586</v>
      </c>
      <c r="L131" s="52">
        <v>1</v>
      </c>
      <c r="M131" s="52">
        <v>1</v>
      </c>
      <c r="N131" s="52"/>
      <c r="O131" s="52">
        <v>0</v>
      </c>
      <c r="P131" s="52">
        <v>0</v>
      </c>
      <c r="Q131" s="52">
        <v>21</v>
      </c>
      <c r="R131" s="52"/>
      <c r="S131" s="52">
        <v>0</v>
      </c>
      <c r="T131" s="52">
        <v>0</v>
      </c>
      <c r="U131" s="52">
        <v>310</v>
      </c>
      <c r="V131" s="52">
        <f t="shared" ref="V131:V194" si="6">IF(F131=9,((H131*K131*L131*M131)+(H131*O131*P131*Q131)+(H131*S131*T131*U131))/1000, (H131*K131*L131*M131)+(H131*O131*P131*Q131)+(H131*S131*T131*U131))</f>
        <v>1230.631482</v>
      </c>
      <c r="W131" s="52">
        <f t="shared" ref="W131:W194" si="7">(V131-((O131*H131*P131*Q131)+(S131*H131*T131*U131)))/M131</f>
        <v>1230.631482</v>
      </c>
      <c r="X131" s="52">
        <v>0</v>
      </c>
      <c r="Y131" s="52">
        <v>0</v>
      </c>
    </row>
    <row r="132" spans="1:25" x14ac:dyDescent="0.25">
      <c r="A132" s="52">
        <v>2010</v>
      </c>
      <c r="B132" s="52" t="s">
        <v>103</v>
      </c>
      <c r="C132" s="52" t="s">
        <v>175</v>
      </c>
      <c r="D132" s="52">
        <v>24101</v>
      </c>
      <c r="E132" s="52">
        <v>21132</v>
      </c>
      <c r="F132" s="52">
        <v>27</v>
      </c>
      <c r="G132" s="52" t="s">
        <v>89</v>
      </c>
      <c r="H132" s="52">
        <v>14982</v>
      </c>
      <c r="I132" s="52" t="s">
        <v>91</v>
      </c>
      <c r="J132" s="52" t="s">
        <v>71</v>
      </c>
      <c r="K132" s="52">
        <v>0.526586</v>
      </c>
      <c r="L132" s="52">
        <v>1</v>
      </c>
      <c r="M132" s="52">
        <v>1</v>
      </c>
      <c r="N132" s="52"/>
      <c r="O132" s="52">
        <v>0</v>
      </c>
      <c r="P132" s="52">
        <v>0</v>
      </c>
      <c r="Q132" s="52">
        <v>21</v>
      </c>
      <c r="R132" s="52"/>
      <c r="S132" s="52">
        <v>0</v>
      </c>
      <c r="T132" s="52">
        <v>0</v>
      </c>
      <c r="U132" s="52">
        <v>310</v>
      </c>
      <c r="V132" s="52">
        <f t="shared" si="6"/>
        <v>7889.3114519999999</v>
      </c>
      <c r="W132" s="52">
        <f t="shared" si="7"/>
        <v>7889.3114519999999</v>
      </c>
      <c r="X132" s="52">
        <v>0</v>
      </c>
      <c r="Y132" s="52">
        <v>0</v>
      </c>
    </row>
    <row r="133" spans="1:25" x14ac:dyDescent="0.25">
      <c r="A133" s="52">
        <v>2010</v>
      </c>
      <c r="B133" s="52" t="s">
        <v>103</v>
      </c>
      <c r="C133" s="52" t="s">
        <v>175</v>
      </c>
      <c r="D133" s="52">
        <v>24101</v>
      </c>
      <c r="E133" s="52">
        <v>21132</v>
      </c>
      <c r="F133" s="52">
        <v>27</v>
      </c>
      <c r="G133" s="52" t="s">
        <v>89</v>
      </c>
      <c r="H133" s="52">
        <v>49724</v>
      </c>
      <c r="I133" s="52" t="s">
        <v>91</v>
      </c>
      <c r="J133" s="52" t="s">
        <v>71</v>
      </c>
      <c r="K133" s="52">
        <v>0.526586</v>
      </c>
      <c r="L133" s="52">
        <v>1</v>
      </c>
      <c r="M133" s="52">
        <v>1</v>
      </c>
      <c r="N133" s="52"/>
      <c r="O133" s="52">
        <v>0</v>
      </c>
      <c r="P133" s="52">
        <v>0</v>
      </c>
      <c r="Q133" s="52">
        <v>21</v>
      </c>
      <c r="R133" s="52"/>
      <c r="S133" s="52">
        <v>0</v>
      </c>
      <c r="T133" s="52">
        <v>0</v>
      </c>
      <c r="U133" s="52">
        <v>310</v>
      </c>
      <c r="V133" s="52">
        <f t="shared" si="6"/>
        <v>26183.962264000002</v>
      </c>
      <c r="W133" s="52">
        <f t="shared" si="7"/>
        <v>26183.962264000002</v>
      </c>
      <c r="X133" s="52">
        <v>0</v>
      </c>
      <c r="Y133" s="52">
        <v>0</v>
      </c>
    </row>
    <row r="134" spans="1:25" x14ac:dyDescent="0.25">
      <c r="A134" s="52">
        <v>2010</v>
      </c>
      <c r="B134" s="52" t="s">
        <v>103</v>
      </c>
      <c r="C134" s="52" t="s">
        <v>175</v>
      </c>
      <c r="D134" s="52">
        <v>24101</v>
      </c>
      <c r="E134" s="52">
        <v>21132</v>
      </c>
      <c r="F134" s="52">
        <v>27</v>
      </c>
      <c r="G134" s="52" t="s">
        <v>89</v>
      </c>
      <c r="H134" s="52">
        <v>90100</v>
      </c>
      <c r="I134" s="52" t="s">
        <v>91</v>
      </c>
      <c r="J134" s="52" t="s">
        <v>71</v>
      </c>
      <c r="K134" s="52">
        <v>0.526586</v>
      </c>
      <c r="L134" s="52">
        <v>1</v>
      </c>
      <c r="M134" s="52">
        <v>1</v>
      </c>
      <c r="N134" s="52"/>
      <c r="O134" s="52">
        <v>0</v>
      </c>
      <c r="P134" s="52">
        <v>0</v>
      </c>
      <c r="Q134" s="52">
        <v>21</v>
      </c>
      <c r="R134" s="52"/>
      <c r="S134" s="52">
        <v>0</v>
      </c>
      <c r="T134" s="52">
        <v>0</v>
      </c>
      <c r="U134" s="52">
        <v>310</v>
      </c>
      <c r="V134" s="52">
        <f t="shared" si="6"/>
        <v>47445.3986</v>
      </c>
      <c r="W134" s="52">
        <f t="shared" si="7"/>
        <v>47445.3986</v>
      </c>
      <c r="X134" s="52">
        <v>0</v>
      </c>
      <c r="Y134" s="52">
        <v>0</v>
      </c>
    </row>
    <row r="135" spans="1:25" x14ac:dyDescent="0.25">
      <c r="A135" s="52">
        <v>2010</v>
      </c>
      <c r="B135" s="52" t="s">
        <v>103</v>
      </c>
      <c r="C135" s="52" t="s">
        <v>175</v>
      </c>
      <c r="D135" s="52">
        <v>24101</v>
      </c>
      <c r="E135" s="52">
        <v>21132</v>
      </c>
      <c r="F135" s="52">
        <v>27</v>
      </c>
      <c r="G135" s="52" t="s">
        <v>89</v>
      </c>
      <c r="H135" s="52">
        <v>15534</v>
      </c>
      <c r="I135" s="52" t="s">
        <v>91</v>
      </c>
      <c r="J135" s="52" t="s">
        <v>71</v>
      </c>
      <c r="K135" s="52">
        <v>0.526586</v>
      </c>
      <c r="L135" s="52">
        <v>1</v>
      </c>
      <c r="M135" s="52">
        <v>1</v>
      </c>
      <c r="N135" s="52"/>
      <c r="O135" s="52">
        <v>0</v>
      </c>
      <c r="P135" s="52">
        <v>0</v>
      </c>
      <c r="Q135" s="52">
        <v>21</v>
      </c>
      <c r="R135" s="52"/>
      <c r="S135" s="52">
        <v>0</v>
      </c>
      <c r="T135" s="52">
        <v>0</v>
      </c>
      <c r="U135" s="52">
        <v>310</v>
      </c>
      <c r="V135" s="52">
        <f t="shared" si="6"/>
        <v>8179.9869239999998</v>
      </c>
      <c r="W135" s="52">
        <f t="shared" si="7"/>
        <v>8179.9869239999998</v>
      </c>
      <c r="X135" s="52">
        <v>0</v>
      </c>
      <c r="Y135" s="52">
        <v>0</v>
      </c>
    </row>
    <row r="136" spans="1:25" x14ac:dyDescent="0.25">
      <c r="A136" s="52">
        <v>2010</v>
      </c>
      <c r="B136" s="52" t="s">
        <v>103</v>
      </c>
      <c r="C136" s="52" t="s">
        <v>175</v>
      </c>
      <c r="D136" s="52">
        <v>24101</v>
      </c>
      <c r="E136" s="52">
        <v>21132</v>
      </c>
      <c r="F136" s="52">
        <v>27</v>
      </c>
      <c r="G136" s="52" t="s">
        <v>89</v>
      </c>
      <c r="H136" s="52">
        <v>999476</v>
      </c>
      <c r="I136" s="52" t="s">
        <v>91</v>
      </c>
      <c r="J136" s="52" t="s">
        <v>71</v>
      </c>
      <c r="K136" s="52">
        <v>0.526586</v>
      </c>
      <c r="L136" s="52">
        <v>1</v>
      </c>
      <c r="M136" s="52">
        <v>1</v>
      </c>
      <c r="N136" s="52"/>
      <c r="O136" s="52">
        <v>0</v>
      </c>
      <c r="P136" s="52">
        <v>0</v>
      </c>
      <c r="Q136" s="52">
        <v>21</v>
      </c>
      <c r="R136" s="52"/>
      <c r="S136" s="52">
        <v>0</v>
      </c>
      <c r="T136" s="52">
        <v>0</v>
      </c>
      <c r="U136" s="52">
        <v>310</v>
      </c>
      <c r="V136" s="52">
        <f t="shared" si="6"/>
        <v>526310.068936</v>
      </c>
      <c r="W136" s="52">
        <f t="shared" si="7"/>
        <v>526310.068936</v>
      </c>
      <c r="X136" s="52">
        <v>0</v>
      </c>
      <c r="Y136" s="52">
        <v>0</v>
      </c>
    </row>
    <row r="137" spans="1:25" x14ac:dyDescent="0.25">
      <c r="A137" s="52">
        <v>2010</v>
      </c>
      <c r="B137" s="52" t="s">
        <v>103</v>
      </c>
      <c r="C137" s="52" t="s">
        <v>175</v>
      </c>
      <c r="D137" s="52">
        <v>24101</v>
      </c>
      <c r="E137" s="52">
        <v>21133</v>
      </c>
      <c r="F137" s="52">
        <v>27</v>
      </c>
      <c r="G137" s="52" t="s">
        <v>89</v>
      </c>
      <c r="H137" s="52">
        <v>29878</v>
      </c>
      <c r="I137" s="52" t="s">
        <v>91</v>
      </c>
      <c r="J137" s="52" t="s">
        <v>71</v>
      </c>
      <c r="K137" s="52">
        <v>0.526586</v>
      </c>
      <c r="L137" s="52">
        <v>1</v>
      </c>
      <c r="M137" s="52">
        <v>1</v>
      </c>
      <c r="N137" s="52"/>
      <c r="O137" s="52">
        <v>0</v>
      </c>
      <c r="P137" s="52">
        <v>0</v>
      </c>
      <c r="Q137" s="52">
        <v>21</v>
      </c>
      <c r="R137" s="52"/>
      <c r="S137" s="52">
        <v>0</v>
      </c>
      <c r="T137" s="52">
        <v>0</v>
      </c>
      <c r="U137" s="52">
        <v>310</v>
      </c>
      <c r="V137" s="52">
        <f t="shared" si="6"/>
        <v>15733.336508</v>
      </c>
      <c r="W137" s="52">
        <f t="shared" si="7"/>
        <v>15733.336508</v>
      </c>
      <c r="X137" s="52">
        <v>0</v>
      </c>
      <c r="Y137" s="52">
        <v>0</v>
      </c>
    </row>
    <row r="138" spans="1:25" x14ac:dyDescent="0.25">
      <c r="A138" s="52">
        <v>2010</v>
      </c>
      <c r="B138" s="52" t="s">
        <v>103</v>
      </c>
      <c r="C138" s="52" t="s">
        <v>175</v>
      </c>
      <c r="D138" s="52">
        <v>24101</v>
      </c>
      <c r="E138" s="52">
        <v>21133</v>
      </c>
      <c r="F138" s="52">
        <v>27</v>
      </c>
      <c r="G138" s="52" t="s">
        <v>89</v>
      </c>
      <c r="H138" s="52">
        <v>25506</v>
      </c>
      <c r="I138" s="52" t="s">
        <v>91</v>
      </c>
      <c r="J138" s="52" t="s">
        <v>71</v>
      </c>
      <c r="K138" s="52">
        <v>0.526586</v>
      </c>
      <c r="L138" s="52">
        <v>1</v>
      </c>
      <c r="M138" s="52">
        <v>1</v>
      </c>
      <c r="N138" s="52"/>
      <c r="O138" s="52">
        <v>0</v>
      </c>
      <c r="P138" s="52">
        <v>0</v>
      </c>
      <c r="Q138" s="52">
        <v>21</v>
      </c>
      <c r="R138" s="52"/>
      <c r="S138" s="52">
        <v>0</v>
      </c>
      <c r="T138" s="52">
        <v>0</v>
      </c>
      <c r="U138" s="52">
        <v>310</v>
      </c>
      <c r="V138" s="52">
        <f t="shared" si="6"/>
        <v>13431.102516000001</v>
      </c>
      <c r="W138" s="52">
        <f t="shared" si="7"/>
        <v>13431.102516000001</v>
      </c>
      <c r="X138" s="52">
        <v>0</v>
      </c>
      <c r="Y138" s="52">
        <v>0</v>
      </c>
    </row>
    <row r="139" spans="1:25" x14ac:dyDescent="0.25">
      <c r="A139" s="52">
        <v>2010</v>
      </c>
      <c r="B139" s="52" t="s">
        <v>103</v>
      </c>
      <c r="C139" s="52" t="s">
        <v>175</v>
      </c>
      <c r="D139" s="52">
        <v>24101</v>
      </c>
      <c r="E139" s="52">
        <v>21133</v>
      </c>
      <c r="F139" s="52">
        <v>27</v>
      </c>
      <c r="G139" s="52" t="s">
        <v>89</v>
      </c>
      <c r="H139" s="52">
        <v>24525</v>
      </c>
      <c r="I139" s="52" t="s">
        <v>91</v>
      </c>
      <c r="J139" s="52" t="s">
        <v>71</v>
      </c>
      <c r="K139" s="52">
        <v>0.526586</v>
      </c>
      <c r="L139" s="52">
        <v>1</v>
      </c>
      <c r="M139" s="52">
        <v>1</v>
      </c>
      <c r="N139" s="52"/>
      <c r="O139" s="52">
        <v>0</v>
      </c>
      <c r="P139" s="52">
        <v>0</v>
      </c>
      <c r="Q139" s="52">
        <v>21</v>
      </c>
      <c r="R139" s="52"/>
      <c r="S139" s="52">
        <v>0</v>
      </c>
      <c r="T139" s="52">
        <v>0</v>
      </c>
      <c r="U139" s="52">
        <v>310</v>
      </c>
      <c r="V139" s="52">
        <f t="shared" si="6"/>
        <v>12914.521650000001</v>
      </c>
      <c r="W139" s="52">
        <f t="shared" si="7"/>
        <v>12914.521650000001</v>
      </c>
      <c r="X139" s="52">
        <v>0</v>
      </c>
      <c r="Y139" s="52">
        <v>0</v>
      </c>
    </row>
    <row r="140" spans="1:25" x14ac:dyDescent="0.25">
      <c r="A140" s="52">
        <v>2010</v>
      </c>
      <c r="B140" s="52" t="s">
        <v>103</v>
      </c>
      <c r="C140" s="52" t="s">
        <v>175</v>
      </c>
      <c r="D140" s="52">
        <v>24101</v>
      </c>
      <c r="E140" s="52">
        <v>21133</v>
      </c>
      <c r="F140" s="52">
        <v>27</v>
      </c>
      <c r="G140" s="52" t="s">
        <v>89</v>
      </c>
      <c r="H140" s="52">
        <v>7160</v>
      </c>
      <c r="I140" s="52" t="s">
        <v>91</v>
      </c>
      <c r="J140" s="52" t="s">
        <v>71</v>
      </c>
      <c r="K140" s="52">
        <v>0.526586</v>
      </c>
      <c r="L140" s="52">
        <v>1</v>
      </c>
      <c r="M140" s="52">
        <v>1</v>
      </c>
      <c r="N140" s="52"/>
      <c r="O140" s="52">
        <v>0</v>
      </c>
      <c r="P140" s="52">
        <v>0</v>
      </c>
      <c r="Q140" s="52">
        <v>21</v>
      </c>
      <c r="R140" s="52"/>
      <c r="S140" s="52">
        <v>0</v>
      </c>
      <c r="T140" s="52">
        <v>0</v>
      </c>
      <c r="U140" s="52">
        <v>310</v>
      </c>
      <c r="V140" s="52">
        <f t="shared" si="6"/>
        <v>3770.3557599999999</v>
      </c>
      <c r="W140" s="52">
        <f t="shared" si="7"/>
        <v>3770.3557599999999</v>
      </c>
      <c r="X140" s="52">
        <v>0</v>
      </c>
      <c r="Y140" s="52">
        <v>0</v>
      </c>
    </row>
    <row r="141" spans="1:25" x14ac:dyDescent="0.25">
      <c r="A141" s="52">
        <v>2010</v>
      </c>
      <c r="B141" s="52" t="s">
        <v>103</v>
      </c>
      <c r="C141" s="52" t="s">
        <v>175</v>
      </c>
      <c r="D141" s="52">
        <v>24101</v>
      </c>
      <c r="E141" s="52">
        <v>21133</v>
      </c>
      <c r="F141" s="52">
        <v>27</v>
      </c>
      <c r="G141" s="52" t="s">
        <v>89</v>
      </c>
      <c r="H141" s="52">
        <v>8299</v>
      </c>
      <c r="I141" s="52" t="s">
        <v>91</v>
      </c>
      <c r="J141" s="52" t="s">
        <v>71</v>
      </c>
      <c r="K141" s="52">
        <v>0.526586</v>
      </c>
      <c r="L141" s="52">
        <v>1</v>
      </c>
      <c r="M141" s="52">
        <v>1</v>
      </c>
      <c r="N141" s="52"/>
      <c r="O141" s="52">
        <v>0</v>
      </c>
      <c r="P141" s="52">
        <v>0</v>
      </c>
      <c r="Q141" s="52">
        <v>21</v>
      </c>
      <c r="R141" s="52"/>
      <c r="S141" s="52">
        <v>0</v>
      </c>
      <c r="T141" s="52">
        <v>0</v>
      </c>
      <c r="U141" s="52">
        <v>310</v>
      </c>
      <c r="V141" s="52">
        <f t="shared" si="6"/>
        <v>4370.1372140000003</v>
      </c>
      <c r="W141" s="52">
        <f t="shared" si="7"/>
        <v>4370.1372140000003</v>
      </c>
      <c r="X141" s="52">
        <v>0</v>
      </c>
      <c r="Y141" s="52">
        <v>0</v>
      </c>
    </row>
    <row r="142" spans="1:25" x14ac:dyDescent="0.25">
      <c r="A142" s="52">
        <v>2010</v>
      </c>
      <c r="B142" s="52" t="s">
        <v>103</v>
      </c>
      <c r="C142" s="52" t="s">
        <v>175</v>
      </c>
      <c r="D142" s="52">
        <v>24101</v>
      </c>
      <c r="E142" s="52">
        <v>21134</v>
      </c>
      <c r="F142" s="52">
        <v>27</v>
      </c>
      <c r="G142" s="52" t="s">
        <v>89</v>
      </c>
      <c r="H142" s="52">
        <v>10919</v>
      </c>
      <c r="I142" s="52" t="s">
        <v>91</v>
      </c>
      <c r="J142" s="52" t="s">
        <v>71</v>
      </c>
      <c r="K142" s="52">
        <v>0.526586</v>
      </c>
      <c r="L142" s="52">
        <v>1</v>
      </c>
      <c r="M142" s="52">
        <v>1</v>
      </c>
      <c r="N142" s="52"/>
      <c r="O142" s="52">
        <v>0</v>
      </c>
      <c r="P142" s="52">
        <v>0</v>
      </c>
      <c r="Q142" s="52">
        <v>21</v>
      </c>
      <c r="R142" s="52"/>
      <c r="S142" s="52">
        <v>0</v>
      </c>
      <c r="T142" s="52">
        <v>0</v>
      </c>
      <c r="U142" s="52">
        <v>310</v>
      </c>
      <c r="V142" s="52">
        <f t="shared" si="6"/>
        <v>5749.7925340000002</v>
      </c>
      <c r="W142" s="52">
        <f t="shared" si="7"/>
        <v>5749.7925340000002</v>
      </c>
      <c r="X142" s="52">
        <v>0</v>
      </c>
      <c r="Y142" s="52">
        <v>0</v>
      </c>
    </row>
    <row r="143" spans="1:25" x14ac:dyDescent="0.25">
      <c r="A143" s="52">
        <v>2010</v>
      </c>
      <c r="B143" s="52" t="s">
        <v>103</v>
      </c>
      <c r="C143" s="52" t="s">
        <v>175</v>
      </c>
      <c r="D143" s="52">
        <v>24101</v>
      </c>
      <c r="E143" s="52">
        <v>21134</v>
      </c>
      <c r="F143" s="52">
        <v>27</v>
      </c>
      <c r="G143" s="52" t="s">
        <v>89</v>
      </c>
      <c r="H143" s="52">
        <v>4768</v>
      </c>
      <c r="I143" s="52" t="s">
        <v>91</v>
      </c>
      <c r="J143" s="52" t="s">
        <v>71</v>
      </c>
      <c r="K143" s="52">
        <v>0.526586</v>
      </c>
      <c r="L143" s="52">
        <v>1</v>
      </c>
      <c r="M143" s="52">
        <v>1</v>
      </c>
      <c r="N143" s="52"/>
      <c r="O143" s="52">
        <v>0</v>
      </c>
      <c r="P143" s="52">
        <v>0</v>
      </c>
      <c r="Q143" s="52">
        <v>21</v>
      </c>
      <c r="R143" s="52"/>
      <c r="S143" s="52">
        <v>0</v>
      </c>
      <c r="T143" s="52">
        <v>0</v>
      </c>
      <c r="U143" s="52">
        <v>310</v>
      </c>
      <c r="V143" s="52">
        <f t="shared" si="6"/>
        <v>2510.762048</v>
      </c>
      <c r="W143" s="52">
        <f t="shared" si="7"/>
        <v>2510.762048</v>
      </c>
      <c r="X143" s="52">
        <v>0</v>
      </c>
      <c r="Y143" s="52">
        <v>0</v>
      </c>
    </row>
    <row r="144" spans="1:25" x14ac:dyDescent="0.25">
      <c r="A144" s="52">
        <v>2010</v>
      </c>
      <c r="B144" s="52" t="s">
        <v>103</v>
      </c>
      <c r="C144" s="52" t="s">
        <v>175</v>
      </c>
      <c r="D144" s="52">
        <v>24101</v>
      </c>
      <c r="E144" s="52">
        <v>21134</v>
      </c>
      <c r="F144" s="52">
        <v>27</v>
      </c>
      <c r="G144" s="52" t="s">
        <v>89</v>
      </c>
      <c r="H144" s="52">
        <v>18181</v>
      </c>
      <c r="I144" s="52" t="s">
        <v>91</v>
      </c>
      <c r="J144" s="52" t="s">
        <v>71</v>
      </c>
      <c r="K144" s="52">
        <v>0.526586</v>
      </c>
      <c r="L144" s="52">
        <v>1</v>
      </c>
      <c r="M144" s="52">
        <v>1</v>
      </c>
      <c r="N144" s="52"/>
      <c r="O144" s="52">
        <v>0</v>
      </c>
      <c r="P144" s="52">
        <v>0</v>
      </c>
      <c r="Q144" s="52">
        <v>21</v>
      </c>
      <c r="R144" s="52"/>
      <c r="S144" s="52">
        <v>0</v>
      </c>
      <c r="T144" s="52">
        <v>0</v>
      </c>
      <c r="U144" s="52">
        <v>310</v>
      </c>
      <c r="V144" s="52">
        <f t="shared" si="6"/>
        <v>9573.8600659999993</v>
      </c>
      <c r="W144" s="52">
        <f t="shared" si="7"/>
        <v>9573.8600659999993</v>
      </c>
      <c r="X144" s="52">
        <v>0</v>
      </c>
      <c r="Y144" s="52">
        <v>0</v>
      </c>
    </row>
    <row r="145" spans="1:25" x14ac:dyDescent="0.25">
      <c r="A145" s="52">
        <v>2010</v>
      </c>
      <c r="B145" s="52" t="s">
        <v>103</v>
      </c>
      <c r="C145" s="52" t="s">
        <v>175</v>
      </c>
      <c r="D145" s="52">
        <v>24103</v>
      </c>
      <c r="E145" s="52">
        <v>21132</v>
      </c>
      <c r="F145" s="52">
        <v>27</v>
      </c>
      <c r="G145" s="52" t="s">
        <v>89</v>
      </c>
      <c r="H145" s="52">
        <v>3110</v>
      </c>
      <c r="I145" s="52" t="s">
        <v>91</v>
      </c>
      <c r="J145" s="52" t="s">
        <v>71</v>
      </c>
      <c r="K145" s="52">
        <v>0.526586</v>
      </c>
      <c r="L145" s="52">
        <v>1</v>
      </c>
      <c r="M145" s="52">
        <v>1</v>
      </c>
      <c r="N145" s="52"/>
      <c r="O145" s="52">
        <v>0</v>
      </c>
      <c r="P145" s="52">
        <v>0</v>
      </c>
      <c r="Q145" s="52">
        <v>21</v>
      </c>
      <c r="R145" s="52"/>
      <c r="S145" s="52">
        <v>0</v>
      </c>
      <c r="T145" s="52">
        <v>0</v>
      </c>
      <c r="U145" s="52">
        <v>310</v>
      </c>
      <c r="V145" s="52">
        <f t="shared" si="6"/>
        <v>1637.68246</v>
      </c>
      <c r="W145" s="52">
        <f t="shared" si="7"/>
        <v>1637.68246</v>
      </c>
      <c r="X145" s="52">
        <v>0</v>
      </c>
      <c r="Y145" s="52">
        <v>0</v>
      </c>
    </row>
    <row r="146" spans="1:25" x14ac:dyDescent="0.25">
      <c r="A146" s="52">
        <v>2010</v>
      </c>
      <c r="B146" s="52" t="s">
        <v>103</v>
      </c>
      <c r="C146" s="52" t="s">
        <v>175</v>
      </c>
      <c r="D146" s="52">
        <v>24103</v>
      </c>
      <c r="E146" s="52">
        <v>21132</v>
      </c>
      <c r="F146" s="52">
        <v>27</v>
      </c>
      <c r="G146" s="52" t="s">
        <v>89</v>
      </c>
      <c r="H146" s="52">
        <v>3683</v>
      </c>
      <c r="I146" s="52" t="s">
        <v>91</v>
      </c>
      <c r="J146" s="52" t="s">
        <v>71</v>
      </c>
      <c r="K146" s="52">
        <v>0.526586</v>
      </c>
      <c r="L146" s="52">
        <v>1</v>
      </c>
      <c r="M146" s="52">
        <v>1</v>
      </c>
      <c r="N146" s="52"/>
      <c r="O146" s="52">
        <v>0</v>
      </c>
      <c r="P146" s="52">
        <v>0</v>
      </c>
      <c r="Q146" s="52">
        <v>21</v>
      </c>
      <c r="R146" s="52"/>
      <c r="S146" s="52">
        <v>0</v>
      </c>
      <c r="T146" s="52">
        <v>0</v>
      </c>
      <c r="U146" s="52">
        <v>310</v>
      </c>
      <c r="V146" s="52">
        <f t="shared" si="6"/>
        <v>1939.416238</v>
      </c>
      <c r="W146" s="52">
        <f t="shared" si="7"/>
        <v>1939.416238</v>
      </c>
      <c r="X146" s="52">
        <v>0</v>
      </c>
      <c r="Y146" s="52">
        <v>0</v>
      </c>
    </row>
    <row r="147" spans="1:25" x14ac:dyDescent="0.25">
      <c r="A147" s="52">
        <v>2010</v>
      </c>
      <c r="B147" s="52" t="s">
        <v>103</v>
      </c>
      <c r="C147" s="52" t="s">
        <v>175</v>
      </c>
      <c r="D147" s="52">
        <v>24103</v>
      </c>
      <c r="E147" s="52">
        <v>21132</v>
      </c>
      <c r="F147" s="52">
        <v>27</v>
      </c>
      <c r="G147" s="52" t="s">
        <v>89</v>
      </c>
      <c r="H147" s="52">
        <v>635360</v>
      </c>
      <c r="I147" s="52" t="s">
        <v>91</v>
      </c>
      <c r="J147" s="52" t="s">
        <v>71</v>
      </c>
      <c r="K147" s="52">
        <v>0.526586</v>
      </c>
      <c r="L147" s="52">
        <v>1</v>
      </c>
      <c r="M147" s="52">
        <v>1</v>
      </c>
      <c r="N147" s="52"/>
      <c r="O147" s="52">
        <v>0</v>
      </c>
      <c r="P147" s="52">
        <v>0</v>
      </c>
      <c r="Q147" s="52">
        <v>21</v>
      </c>
      <c r="R147" s="52"/>
      <c r="S147" s="52">
        <v>0</v>
      </c>
      <c r="T147" s="52">
        <v>0</v>
      </c>
      <c r="U147" s="52">
        <v>310</v>
      </c>
      <c r="V147" s="52">
        <f t="shared" si="6"/>
        <v>334571.68096000003</v>
      </c>
      <c r="W147" s="52">
        <f t="shared" si="7"/>
        <v>334571.68096000003</v>
      </c>
      <c r="X147" s="52">
        <v>0</v>
      </c>
      <c r="Y147" s="52">
        <v>0</v>
      </c>
    </row>
    <row r="148" spans="1:25" x14ac:dyDescent="0.25">
      <c r="A148" s="52">
        <v>2010</v>
      </c>
      <c r="B148" s="52" t="s">
        <v>103</v>
      </c>
      <c r="C148" s="52" t="s">
        <v>175</v>
      </c>
      <c r="D148" s="52">
        <v>24103</v>
      </c>
      <c r="E148" s="52">
        <v>21132</v>
      </c>
      <c r="F148" s="52">
        <v>27</v>
      </c>
      <c r="G148" s="52" t="s">
        <v>89</v>
      </c>
      <c r="H148" s="52">
        <v>11240</v>
      </c>
      <c r="I148" s="52" t="s">
        <v>91</v>
      </c>
      <c r="J148" s="52" t="s">
        <v>71</v>
      </c>
      <c r="K148" s="52">
        <v>0.526586</v>
      </c>
      <c r="L148" s="52">
        <v>1</v>
      </c>
      <c r="M148" s="52">
        <v>1</v>
      </c>
      <c r="N148" s="52"/>
      <c r="O148" s="52">
        <v>0</v>
      </c>
      <c r="P148" s="52">
        <v>0</v>
      </c>
      <c r="Q148" s="52">
        <v>21</v>
      </c>
      <c r="R148" s="52"/>
      <c r="S148" s="52">
        <v>0</v>
      </c>
      <c r="T148" s="52">
        <v>0</v>
      </c>
      <c r="U148" s="52">
        <v>310</v>
      </c>
      <c r="V148" s="52">
        <f t="shared" si="6"/>
        <v>5918.8266400000002</v>
      </c>
      <c r="W148" s="52">
        <f t="shared" si="7"/>
        <v>5918.8266400000002</v>
      </c>
      <c r="X148" s="52">
        <v>0</v>
      </c>
      <c r="Y148" s="52">
        <v>0</v>
      </c>
    </row>
    <row r="149" spans="1:25" x14ac:dyDescent="0.25">
      <c r="A149" s="52">
        <v>2010</v>
      </c>
      <c r="B149" s="52" t="s">
        <v>103</v>
      </c>
      <c r="C149" s="52" t="s">
        <v>175</v>
      </c>
      <c r="D149" s="52">
        <v>24103</v>
      </c>
      <c r="E149" s="52">
        <v>21132</v>
      </c>
      <c r="F149" s="52">
        <v>27</v>
      </c>
      <c r="G149" s="52" t="s">
        <v>89</v>
      </c>
      <c r="H149" s="52">
        <v>6169</v>
      </c>
      <c r="I149" s="52" t="s">
        <v>91</v>
      </c>
      <c r="J149" s="52" t="s">
        <v>71</v>
      </c>
      <c r="K149" s="52">
        <v>0.526586</v>
      </c>
      <c r="L149" s="52">
        <v>1</v>
      </c>
      <c r="M149" s="52">
        <v>1</v>
      </c>
      <c r="N149" s="52"/>
      <c r="O149" s="52">
        <v>0</v>
      </c>
      <c r="P149" s="52">
        <v>0</v>
      </c>
      <c r="Q149" s="52">
        <v>21</v>
      </c>
      <c r="R149" s="52"/>
      <c r="S149" s="52">
        <v>0</v>
      </c>
      <c r="T149" s="52">
        <v>0</v>
      </c>
      <c r="U149" s="52">
        <v>310</v>
      </c>
      <c r="V149" s="52">
        <f t="shared" si="6"/>
        <v>3248.5090340000002</v>
      </c>
      <c r="W149" s="52">
        <f t="shared" si="7"/>
        <v>3248.5090340000002</v>
      </c>
      <c r="X149" s="52">
        <v>0</v>
      </c>
      <c r="Y149" s="52">
        <v>0</v>
      </c>
    </row>
    <row r="150" spans="1:25" x14ac:dyDescent="0.25">
      <c r="A150" s="52">
        <v>2010</v>
      </c>
      <c r="B150" s="52" t="s">
        <v>103</v>
      </c>
      <c r="C150" s="52" t="s">
        <v>175</v>
      </c>
      <c r="D150" s="52">
        <v>24103</v>
      </c>
      <c r="E150" s="52">
        <v>21132</v>
      </c>
      <c r="F150" s="52">
        <v>27</v>
      </c>
      <c r="G150" s="52" t="s">
        <v>89</v>
      </c>
      <c r="H150" s="52">
        <v>2095</v>
      </c>
      <c r="I150" s="52" t="s">
        <v>91</v>
      </c>
      <c r="J150" s="52" t="s">
        <v>71</v>
      </c>
      <c r="K150" s="52">
        <v>0.526586</v>
      </c>
      <c r="L150" s="52">
        <v>1</v>
      </c>
      <c r="M150" s="52">
        <v>1</v>
      </c>
      <c r="N150" s="52"/>
      <c r="O150" s="52">
        <v>0</v>
      </c>
      <c r="P150" s="52">
        <v>0</v>
      </c>
      <c r="Q150" s="52">
        <v>21</v>
      </c>
      <c r="R150" s="52"/>
      <c r="S150" s="52">
        <v>0</v>
      </c>
      <c r="T150" s="52">
        <v>0</v>
      </c>
      <c r="U150" s="52">
        <v>310</v>
      </c>
      <c r="V150" s="52">
        <f t="shared" si="6"/>
        <v>1103.19767</v>
      </c>
      <c r="W150" s="52">
        <f t="shared" si="7"/>
        <v>1103.19767</v>
      </c>
      <c r="X150" s="52">
        <v>0</v>
      </c>
      <c r="Y150" s="52">
        <v>0</v>
      </c>
    </row>
    <row r="151" spans="1:25" x14ac:dyDescent="0.25">
      <c r="A151" s="52">
        <v>2010</v>
      </c>
      <c r="B151" s="52" t="s">
        <v>103</v>
      </c>
      <c r="C151" s="52" t="s">
        <v>175</v>
      </c>
      <c r="D151" s="52">
        <v>24103</v>
      </c>
      <c r="E151" s="52">
        <v>21132</v>
      </c>
      <c r="F151" s="52">
        <v>27</v>
      </c>
      <c r="G151" s="52" t="s">
        <v>89</v>
      </c>
      <c r="H151" s="52">
        <v>458.3965</v>
      </c>
      <c r="I151" s="52" t="s">
        <v>91</v>
      </c>
      <c r="J151" s="52" t="s">
        <v>71</v>
      </c>
      <c r="K151" s="52">
        <v>0.526586</v>
      </c>
      <c r="L151" s="52">
        <v>1</v>
      </c>
      <c r="M151" s="52">
        <v>1</v>
      </c>
      <c r="N151" s="52"/>
      <c r="O151" s="52">
        <v>0</v>
      </c>
      <c r="P151" s="52">
        <v>0</v>
      </c>
      <c r="Q151" s="52">
        <v>21</v>
      </c>
      <c r="R151" s="52"/>
      <c r="S151" s="52">
        <v>0</v>
      </c>
      <c r="T151" s="52">
        <v>0</v>
      </c>
      <c r="U151" s="52">
        <v>310</v>
      </c>
      <c r="V151" s="52">
        <f t="shared" si="6"/>
        <v>241.385179349</v>
      </c>
      <c r="W151" s="52">
        <f t="shared" si="7"/>
        <v>241.385179349</v>
      </c>
      <c r="X151" s="52">
        <v>0</v>
      </c>
      <c r="Y151" s="52">
        <v>0</v>
      </c>
    </row>
    <row r="152" spans="1:25" x14ac:dyDescent="0.25">
      <c r="A152" s="52">
        <v>2010</v>
      </c>
      <c r="B152" s="52" t="s">
        <v>103</v>
      </c>
      <c r="C152" s="52" t="s">
        <v>175</v>
      </c>
      <c r="D152" s="52">
        <v>24103</v>
      </c>
      <c r="E152" s="52">
        <v>21132</v>
      </c>
      <c r="F152" s="52">
        <v>27</v>
      </c>
      <c r="G152" s="52" t="s">
        <v>89</v>
      </c>
      <c r="H152" s="52">
        <v>12235</v>
      </c>
      <c r="I152" s="52" t="s">
        <v>91</v>
      </c>
      <c r="J152" s="52" t="s">
        <v>71</v>
      </c>
      <c r="K152" s="52">
        <v>0.526586</v>
      </c>
      <c r="L152" s="52">
        <v>1</v>
      </c>
      <c r="M152" s="52">
        <v>1</v>
      </c>
      <c r="N152" s="52"/>
      <c r="O152" s="52">
        <v>0</v>
      </c>
      <c r="P152" s="52">
        <v>0</v>
      </c>
      <c r="Q152" s="52">
        <v>21</v>
      </c>
      <c r="R152" s="52"/>
      <c r="S152" s="52">
        <v>0</v>
      </c>
      <c r="T152" s="52">
        <v>0</v>
      </c>
      <c r="U152" s="52">
        <v>310</v>
      </c>
      <c r="V152" s="52">
        <f t="shared" si="6"/>
        <v>6442.7797099999998</v>
      </c>
      <c r="W152" s="52">
        <f t="shared" si="7"/>
        <v>6442.7797099999998</v>
      </c>
      <c r="X152" s="52">
        <v>0</v>
      </c>
      <c r="Y152" s="52">
        <v>0</v>
      </c>
    </row>
    <row r="153" spans="1:25" x14ac:dyDescent="0.25">
      <c r="A153" s="52">
        <v>2010</v>
      </c>
      <c r="B153" s="52" t="s">
        <v>103</v>
      </c>
      <c r="C153" s="52" t="s">
        <v>175</v>
      </c>
      <c r="D153" s="52">
        <v>24103</v>
      </c>
      <c r="E153" s="52">
        <v>21132</v>
      </c>
      <c r="F153" s="52">
        <v>27</v>
      </c>
      <c r="G153" s="52" t="s">
        <v>89</v>
      </c>
      <c r="H153" s="52">
        <v>6314</v>
      </c>
      <c r="I153" s="52" t="s">
        <v>91</v>
      </c>
      <c r="J153" s="52" t="s">
        <v>71</v>
      </c>
      <c r="K153" s="52">
        <v>0.526586</v>
      </c>
      <c r="L153" s="52">
        <v>1</v>
      </c>
      <c r="M153" s="52">
        <v>1</v>
      </c>
      <c r="N153" s="52"/>
      <c r="O153" s="52">
        <v>0</v>
      </c>
      <c r="P153" s="52">
        <v>0</v>
      </c>
      <c r="Q153" s="52">
        <v>21</v>
      </c>
      <c r="R153" s="52"/>
      <c r="S153" s="52">
        <v>0</v>
      </c>
      <c r="T153" s="52">
        <v>0</v>
      </c>
      <c r="U153" s="52">
        <v>310</v>
      </c>
      <c r="V153" s="52">
        <f t="shared" si="6"/>
        <v>3324.864004</v>
      </c>
      <c r="W153" s="52">
        <f t="shared" si="7"/>
        <v>3324.864004</v>
      </c>
      <c r="X153" s="52">
        <v>0</v>
      </c>
      <c r="Y153" s="52">
        <v>0</v>
      </c>
    </row>
    <row r="154" spans="1:25" x14ac:dyDescent="0.25">
      <c r="A154" s="52">
        <v>2010</v>
      </c>
      <c r="B154" s="52" t="s">
        <v>103</v>
      </c>
      <c r="C154" s="52" t="s">
        <v>175</v>
      </c>
      <c r="D154" s="52">
        <v>24103</v>
      </c>
      <c r="E154" s="52">
        <v>21132</v>
      </c>
      <c r="F154" s="52">
        <v>27</v>
      </c>
      <c r="G154" s="52" t="s">
        <v>89</v>
      </c>
      <c r="H154" s="52">
        <v>369141</v>
      </c>
      <c r="I154" s="52" t="s">
        <v>91</v>
      </c>
      <c r="J154" s="52" t="s">
        <v>71</v>
      </c>
      <c r="K154" s="52">
        <v>0.526586</v>
      </c>
      <c r="L154" s="52">
        <v>1</v>
      </c>
      <c r="M154" s="52">
        <v>1</v>
      </c>
      <c r="N154" s="52"/>
      <c r="O154" s="52">
        <v>0</v>
      </c>
      <c r="P154" s="52">
        <v>0</v>
      </c>
      <c r="Q154" s="52">
        <v>21</v>
      </c>
      <c r="R154" s="52"/>
      <c r="S154" s="52">
        <v>0</v>
      </c>
      <c r="T154" s="52">
        <v>0</v>
      </c>
      <c r="U154" s="52">
        <v>310</v>
      </c>
      <c r="V154" s="52">
        <f t="shared" si="6"/>
        <v>194384.48262600001</v>
      </c>
      <c r="W154" s="52">
        <f t="shared" si="7"/>
        <v>194384.48262600001</v>
      </c>
      <c r="X154" s="52">
        <v>0</v>
      </c>
      <c r="Y154" s="52">
        <v>0</v>
      </c>
    </row>
    <row r="155" spans="1:25" x14ac:dyDescent="0.25">
      <c r="A155" s="52">
        <v>2010</v>
      </c>
      <c r="B155" s="52" t="s">
        <v>103</v>
      </c>
      <c r="C155" s="52" t="s">
        <v>175</v>
      </c>
      <c r="D155" s="52">
        <v>24103</v>
      </c>
      <c r="E155" s="52">
        <v>21133</v>
      </c>
      <c r="F155" s="52">
        <v>27</v>
      </c>
      <c r="G155" s="52" t="s">
        <v>89</v>
      </c>
      <c r="H155" s="52">
        <v>2164</v>
      </c>
      <c r="I155" s="52" t="s">
        <v>91</v>
      </c>
      <c r="J155" s="52" t="s">
        <v>71</v>
      </c>
      <c r="K155" s="52">
        <v>0.526586</v>
      </c>
      <c r="L155" s="52">
        <v>1</v>
      </c>
      <c r="M155" s="52">
        <v>1</v>
      </c>
      <c r="N155" s="52"/>
      <c r="O155" s="52">
        <v>0</v>
      </c>
      <c r="P155" s="52">
        <v>0</v>
      </c>
      <c r="Q155" s="52">
        <v>21</v>
      </c>
      <c r="R155" s="52"/>
      <c r="S155" s="52">
        <v>0</v>
      </c>
      <c r="T155" s="52">
        <v>0</v>
      </c>
      <c r="U155" s="52">
        <v>310</v>
      </c>
      <c r="V155" s="52">
        <f t="shared" si="6"/>
        <v>1139.5321039999999</v>
      </c>
      <c r="W155" s="52">
        <f t="shared" si="7"/>
        <v>1139.5321039999999</v>
      </c>
      <c r="X155" s="52">
        <v>0</v>
      </c>
      <c r="Y155" s="52">
        <v>0</v>
      </c>
    </row>
    <row r="156" spans="1:25" x14ac:dyDescent="0.25">
      <c r="A156" s="52">
        <v>2010</v>
      </c>
      <c r="B156" s="52" t="s">
        <v>103</v>
      </c>
      <c r="C156" s="52" t="s">
        <v>175</v>
      </c>
      <c r="D156" s="52">
        <v>24103</v>
      </c>
      <c r="E156" s="52">
        <v>21133</v>
      </c>
      <c r="F156" s="52">
        <v>27</v>
      </c>
      <c r="G156" s="52" t="s">
        <v>89</v>
      </c>
      <c r="H156" s="52">
        <v>1521</v>
      </c>
      <c r="I156" s="52" t="s">
        <v>91</v>
      </c>
      <c r="J156" s="52" t="s">
        <v>71</v>
      </c>
      <c r="K156" s="52">
        <v>0.526586</v>
      </c>
      <c r="L156" s="52">
        <v>1</v>
      </c>
      <c r="M156" s="52">
        <v>1</v>
      </c>
      <c r="N156" s="52"/>
      <c r="O156" s="52">
        <v>0</v>
      </c>
      <c r="P156" s="52">
        <v>0</v>
      </c>
      <c r="Q156" s="52">
        <v>21</v>
      </c>
      <c r="R156" s="52"/>
      <c r="S156" s="52">
        <v>0</v>
      </c>
      <c r="T156" s="52">
        <v>0</v>
      </c>
      <c r="U156" s="52">
        <v>310</v>
      </c>
      <c r="V156" s="52">
        <f t="shared" si="6"/>
        <v>800.93730600000004</v>
      </c>
      <c r="W156" s="52">
        <f t="shared" si="7"/>
        <v>800.93730600000004</v>
      </c>
      <c r="X156" s="52">
        <v>0</v>
      </c>
      <c r="Y156" s="52">
        <v>0</v>
      </c>
    </row>
    <row r="157" spans="1:25" x14ac:dyDescent="0.25">
      <c r="A157" s="52">
        <v>2010</v>
      </c>
      <c r="B157" s="52" t="s">
        <v>103</v>
      </c>
      <c r="C157" s="52" t="s">
        <v>175</v>
      </c>
      <c r="D157" s="52">
        <v>24103</v>
      </c>
      <c r="E157" s="52">
        <v>21133</v>
      </c>
      <c r="F157" s="52">
        <v>27</v>
      </c>
      <c r="G157" s="52" t="s">
        <v>89</v>
      </c>
      <c r="H157" s="52">
        <v>19367</v>
      </c>
      <c r="I157" s="52" t="s">
        <v>91</v>
      </c>
      <c r="J157" s="52" t="s">
        <v>71</v>
      </c>
      <c r="K157" s="52">
        <v>0.526586</v>
      </c>
      <c r="L157" s="52">
        <v>1</v>
      </c>
      <c r="M157" s="52">
        <v>1</v>
      </c>
      <c r="N157" s="52"/>
      <c r="O157" s="52">
        <v>0</v>
      </c>
      <c r="P157" s="52">
        <v>0</v>
      </c>
      <c r="Q157" s="52">
        <v>21</v>
      </c>
      <c r="R157" s="52"/>
      <c r="S157" s="52">
        <v>0</v>
      </c>
      <c r="T157" s="52">
        <v>0</v>
      </c>
      <c r="U157" s="52">
        <v>310</v>
      </c>
      <c r="V157" s="52">
        <f t="shared" si="6"/>
        <v>10198.391062000001</v>
      </c>
      <c r="W157" s="52">
        <f t="shared" si="7"/>
        <v>10198.391062000001</v>
      </c>
      <c r="X157" s="52">
        <v>0</v>
      </c>
      <c r="Y157" s="52">
        <v>0</v>
      </c>
    </row>
    <row r="158" spans="1:25" x14ac:dyDescent="0.25">
      <c r="A158" s="52">
        <v>2010</v>
      </c>
      <c r="B158" s="52" t="s">
        <v>103</v>
      </c>
      <c r="C158" s="52" t="s">
        <v>175</v>
      </c>
      <c r="D158" s="52">
        <v>24103</v>
      </c>
      <c r="E158" s="52">
        <v>21133</v>
      </c>
      <c r="F158" s="52">
        <v>27</v>
      </c>
      <c r="G158" s="52" t="s">
        <v>89</v>
      </c>
      <c r="H158" s="52">
        <v>2756</v>
      </c>
      <c r="I158" s="52" t="s">
        <v>91</v>
      </c>
      <c r="J158" s="52" t="s">
        <v>71</v>
      </c>
      <c r="K158" s="52">
        <v>0.526586</v>
      </c>
      <c r="L158" s="52">
        <v>1</v>
      </c>
      <c r="M158" s="52">
        <v>1</v>
      </c>
      <c r="N158" s="52"/>
      <c r="O158" s="52">
        <v>0</v>
      </c>
      <c r="P158" s="52">
        <v>0</v>
      </c>
      <c r="Q158" s="52">
        <v>21</v>
      </c>
      <c r="R158" s="52"/>
      <c r="S158" s="52">
        <v>0</v>
      </c>
      <c r="T158" s="52">
        <v>0</v>
      </c>
      <c r="U158" s="52">
        <v>310</v>
      </c>
      <c r="V158" s="52">
        <f t="shared" si="6"/>
        <v>1451.2710159999999</v>
      </c>
      <c r="W158" s="52">
        <f t="shared" si="7"/>
        <v>1451.2710159999999</v>
      </c>
      <c r="X158" s="52">
        <v>0</v>
      </c>
      <c r="Y158" s="52">
        <v>0</v>
      </c>
    </row>
    <row r="159" spans="1:25" x14ac:dyDescent="0.25">
      <c r="A159" s="52">
        <v>2010</v>
      </c>
      <c r="B159" s="52" t="s">
        <v>103</v>
      </c>
      <c r="C159" s="52" t="s">
        <v>175</v>
      </c>
      <c r="D159" s="52">
        <v>24103</v>
      </c>
      <c r="E159" s="52">
        <v>21133</v>
      </c>
      <c r="F159" s="52">
        <v>27</v>
      </c>
      <c r="G159" s="52" t="s">
        <v>89</v>
      </c>
      <c r="H159" s="52">
        <v>45524</v>
      </c>
      <c r="I159" s="52" t="s">
        <v>91</v>
      </c>
      <c r="J159" s="52" t="s">
        <v>71</v>
      </c>
      <c r="K159" s="52">
        <v>0.526586</v>
      </c>
      <c r="L159" s="52">
        <v>1</v>
      </c>
      <c r="M159" s="52">
        <v>1</v>
      </c>
      <c r="N159" s="52"/>
      <c r="O159" s="52">
        <v>0</v>
      </c>
      <c r="P159" s="52">
        <v>0</v>
      </c>
      <c r="Q159" s="52">
        <v>21</v>
      </c>
      <c r="R159" s="52"/>
      <c r="S159" s="52">
        <v>0</v>
      </c>
      <c r="T159" s="52">
        <v>0</v>
      </c>
      <c r="U159" s="52">
        <v>310</v>
      </c>
      <c r="V159" s="52">
        <f t="shared" si="6"/>
        <v>23972.301063999999</v>
      </c>
      <c r="W159" s="52">
        <f t="shared" si="7"/>
        <v>23972.301063999999</v>
      </c>
      <c r="X159" s="52">
        <v>0</v>
      </c>
      <c r="Y159" s="52">
        <v>0</v>
      </c>
    </row>
    <row r="160" spans="1:25" x14ac:dyDescent="0.25">
      <c r="A160" s="52">
        <v>2010</v>
      </c>
      <c r="B160" s="52" t="s">
        <v>103</v>
      </c>
      <c r="C160" s="52" t="s">
        <v>175</v>
      </c>
      <c r="D160" s="52">
        <v>24103</v>
      </c>
      <c r="E160" s="52">
        <v>21134</v>
      </c>
      <c r="F160" s="52">
        <v>27</v>
      </c>
      <c r="G160" s="52" t="s">
        <v>89</v>
      </c>
      <c r="H160" s="52">
        <v>133325</v>
      </c>
      <c r="I160" s="52" t="s">
        <v>91</v>
      </c>
      <c r="J160" s="52" t="s">
        <v>71</v>
      </c>
      <c r="K160" s="52">
        <v>0.526586</v>
      </c>
      <c r="L160" s="52">
        <v>1</v>
      </c>
      <c r="M160" s="52">
        <v>1</v>
      </c>
      <c r="N160" s="52"/>
      <c r="O160" s="52">
        <v>0</v>
      </c>
      <c r="P160" s="52">
        <v>0</v>
      </c>
      <c r="Q160" s="52">
        <v>21</v>
      </c>
      <c r="R160" s="52"/>
      <c r="S160" s="52">
        <v>0</v>
      </c>
      <c r="T160" s="52">
        <v>0</v>
      </c>
      <c r="U160" s="52">
        <v>310</v>
      </c>
      <c r="V160" s="52">
        <f t="shared" si="6"/>
        <v>70207.078450000001</v>
      </c>
      <c r="W160" s="52">
        <f t="shared" si="7"/>
        <v>70207.078450000001</v>
      </c>
      <c r="X160" s="52">
        <v>0</v>
      </c>
      <c r="Y160" s="52">
        <v>0</v>
      </c>
    </row>
    <row r="161" spans="1:25" x14ac:dyDescent="0.25">
      <c r="A161" s="52">
        <v>2010</v>
      </c>
      <c r="B161" s="52" t="s">
        <v>103</v>
      </c>
      <c r="C161" s="52" t="s">
        <v>175</v>
      </c>
      <c r="D161" s="52">
        <v>24103</v>
      </c>
      <c r="E161" s="52">
        <v>21134</v>
      </c>
      <c r="F161" s="52">
        <v>27</v>
      </c>
      <c r="G161" s="52" t="s">
        <v>89</v>
      </c>
      <c r="H161" s="52">
        <v>808273</v>
      </c>
      <c r="I161" s="52" t="s">
        <v>91</v>
      </c>
      <c r="J161" s="52" t="s">
        <v>71</v>
      </c>
      <c r="K161" s="52">
        <v>0.526586</v>
      </c>
      <c r="L161" s="52">
        <v>1</v>
      </c>
      <c r="M161" s="52">
        <v>1</v>
      </c>
      <c r="N161" s="52"/>
      <c r="O161" s="52">
        <v>0</v>
      </c>
      <c r="P161" s="52">
        <v>0</v>
      </c>
      <c r="Q161" s="52">
        <v>21</v>
      </c>
      <c r="R161" s="52"/>
      <c r="S161" s="52">
        <v>0</v>
      </c>
      <c r="T161" s="52">
        <v>0</v>
      </c>
      <c r="U161" s="52">
        <v>310</v>
      </c>
      <c r="V161" s="52">
        <f t="shared" si="6"/>
        <v>425625.24597799999</v>
      </c>
      <c r="W161" s="52">
        <f t="shared" si="7"/>
        <v>425625.24597799999</v>
      </c>
      <c r="X161" s="52">
        <v>0</v>
      </c>
      <c r="Y161" s="52">
        <v>0</v>
      </c>
    </row>
    <row r="162" spans="1:25" x14ac:dyDescent="0.25">
      <c r="A162" s="52">
        <v>2010</v>
      </c>
      <c r="B162" s="52" t="s">
        <v>103</v>
      </c>
      <c r="C162" s="52" t="s">
        <v>175</v>
      </c>
      <c r="D162" s="52">
        <v>24103</v>
      </c>
      <c r="E162" s="52">
        <v>21134</v>
      </c>
      <c r="F162" s="52">
        <v>27</v>
      </c>
      <c r="G162" s="52" t="s">
        <v>89</v>
      </c>
      <c r="H162" s="52">
        <v>23919.38</v>
      </c>
      <c r="I162" s="52" t="s">
        <v>91</v>
      </c>
      <c r="J162" s="52" t="s">
        <v>71</v>
      </c>
      <c r="K162" s="52">
        <v>0.526586</v>
      </c>
      <c r="L162" s="52">
        <v>1</v>
      </c>
      <c r="M162" s="52">
        <v>1</v>
      </c>
      <c r="N162" s="52"/>
      <c r="O162" s="52">
        <v>0</v>
      </c>
      <c r="P162" s="52">
        <v>0</v>
      </c>
      <c r="Q162" s="52">
        <v>21</v>
      </c>
      <c r="R162" s="52"/>
      <c r="S162" s="52">
        <v>0</v>
      </c>
      <c r="T162" s="52">
        <v>0</v>
      </c>
      <c r="U162" s="52">
        <v>310</v>
      </c>
      <c r="V162" s="52">
        <f t="shared" si="6"/>
        <v>12595.610636680001</v>
      </c>
      <c r="W162" s="52">
        <f t="shared" si="7"/>
        <v>12595.610636680001</v>
      </c>
      <c r="X162" s="52">
        <v>0</v>
      </c>
      <c r="Y162" s="52">
        <v>0</v>
      </c>
    </row>
    <row r="163" spans="1:25" x14ac:dyDescent="0.25">
      <c r="A163" s="52">
        <v>2010</v>
      </c>
      <c r="B163" s="52" t="s">
        <v>103</v>
      </c>
      <c r="C163" s="52" t="s">
        <v>175</v>
      </c>
      <c r="D163" s="52">
        <v>24105</v>
      </c>
      <c r="E163" s="52">
        <v>21134</v>
      </c>
      <c r="F163" s="52">
        <v>27</v>
      </c>
      <c r="G163" s="52" t="s">
        <v>89</v>
      </c>
      <c r="H163" s="52">
        <v>299609</v>
      </c>
      <c r="I163" s="52" t="s">
        <v>91</v>
      </c>
      <c r="J163" s="52" t="s">
        <v>71</v>
      </c>
      <c r="K163" s="52">
        <v>0.526586</v>
      </c>
      <c r="L163" s="52">
        <v>1</v>
      </c>
      <c r="M163" s="52">
        <v>1</v>
      </c>
      <c r="N163" s="52"/>
      <c r="O163" s="52">
        <v>0</v>
      </c>
      <c r="P163" s="52">
        <v>0</v>
      </c>
      <c r="Q163" s="52">
        <v>21</v>
      </c>
      <c r="R163" s="52"/>
      <c r="S163" s="52">
        <v>0</v>
      </c>
      <c r="T163" s="52">
        <v>0</v>
      </c>
      <c r="U163" s="52">
        <v>310</v>
      </c>
      <c r="V163" s="52">
        <f t="shared" si="6"/>
        <v>157769.904874</v>
      </c>
      <c r="W163" s="52">
        <f t="shared" si="7"/>
        <v>157769.904874</v>
      </c>
      <c r="X163" s="52">
        <v>0</v>
      </c>
      <c r="Y163" s="52">
        <v>0</v>
      </c>
    </row>
    <row r="164" spans="1:25" x14ac:dyDescent="0.25">
      <c r="A164" s="52">
        <v>2010</v>
      </c>
      <c r="B164" s="52" t="s">
        <v>103</v>
      </c>
      <c r="C164" s="52" t="s">
        <v>175</v>
      </c>
      <c r="D164" s="52">
        <v>24109</v>
      </c>
      <c r="E164" s="52">
        <v>21132</v>
      </c>
      <c r="F164" s="52">
        <v>27</v>
      </c>
      <c r="G164" s="52" t="s">
        <v>89</v>
      </c>
      <c r="H164" s="52">
        <v>2788.2570000000001</v>
      </c>
      <c r="I164" s="52" t="s">
        <v>91</v>
      </c>
      <c r="J164" s="52" t="s">
        <v>71</v>
      </c>
      <c r="K164" s="52">
        <v>0.526586</v>
      </c>
      <c r="L164" s="52">
        <v>1</v>
      </c>
      <c r="M164" s="52">
        <v>1</v>
      </c>
      <c r="N164" s="52"/>
      <c r="O164" s="52">
        <v>0</v>
      </c>
      <c r="P164" s="52">
        <v>0</v>
      </c>
      <c r="Q164" s="52">
        <v>21</v>
      </c>
      <c r="R164" s="52"/>
      <c r="S164" s="52">
        <v>0</v>
      </c>
      <c r="T164" s="52">
        <v>0</v>
      </c>
      <c r="U164" s="52">
        <v>310</v>
      </c>
      <c r="V164" s="52">
        <f t="shared" si="6"/>
        <v>1468.257100602</v>
      </c>
      <c r="W164" s="52">
        <f t="shared" si="7"/>
        <v>1468.257100602</v>
      </c>
      <c r="X164" s="52">
        <v>0</v>
      </c>
      <c r="Y164" s="52">
        <v>0</v>
      </c>
    </row>
    <row r="165" spans="1:25" x14ac:dyDescent="0.25">
      <c r="A165" s="52">
        <v>2010</v>
      </c>
      <c r="B165" s="52" t="s">
        <v>103</v>
      </c>
      <c r="C165" s="52" t="s">
        <v>175</v>
      </c>
      <c r="D165" s="52">
        <v>24109</v>
      </c>
      <c r="E165" s="52">
        <v>21132</v>
      </c>
      <c r="F165" s="52">
        <v>27</v>
      </c>
      <c r="G165" s="52" t="s">
        <v>89</v>
      </c>
      <c r="H165" s="52">
        <v>7038</v>
      </c>
      <c r="I165" s="52" t="s">
        <v>91</v>
      </c>
      <c r="J165" s="52" t="s">
        <v>71</v>
      </c>
      <c r="K165" s="52">
        <v>0.526586</v>
      </c>
      <c r="L165" s="52">
        <v>1</v>
      </c>
      <c r="M165" s="52">
        <v>1</v>
      </c>
      <c r="N165" s="52"/>
      <c r="O165" s="52">
        <v>0</v>
      </c>
      <c r="P165" s="52">
        <v>0</v>
      </c>
      <c r="Q165" s="52">
        <v>21</v>
      </c>
      <c r="R165" s="52"/>
      <c r="S165" s="52">
        <v>0</v>
      </c>
      <c r="T165" s="52">
        <v>0</v>
      </c>
      <c r="U165" s="52">
        <v>310</v>
      </c>
      <c r="V165" s="52">
        <f t="shared" si="6"/>
        <v>3706.1122679999999</v>
      </c>
      <c r="W165" s="52">
        <f t="shared" si="7"/>
        <v>3706.1122679999999</v>
      </c>
      <c r="X165" s="52">
        <v>0</v>
      </c>
      <c r="Y165" s="52">
        <v>0</v>
      </c>
    </row>
    <row r="166" spans="1:25" x14ac:dyDescent="0.25">
      <c r="A166" s="52">
        <v>2010</v>
      </c>
      <c r="B166" s="52" t="s">
        <v>103</v>
      </c>
      <c r="C166" s="52" t="s">
        <v>175</v>
      </c>
      <c r="D166" s="52">
        <v>24109</v>
      </c>
      <c r="E166" s="52">
        <v>21132</v>
      </c>
      <c r="F166" s="52">
        <v>27</v>
      </c>
      <c r="G166" s="52" t="s">
        <v>89</v>
      </c>
      <c r="H166" s="52">
        <v>3044</v>
      </c>
      <c r="I166" s="52" t="s">
        <v>91</v>
      </c>
      <c r="J166" s="52" t="s">
        <v>71</v>
      </c>
      <c r="K166" s="52">
        <v>0.526586</v>
      </c>
      <c r="L166" s="52">
        <v>1</v>
      </c>
      <c r="M166" s="52">
        <v>1</v>
      </c>
      <c r="N166" s="52"/>
      <c r="O166" s="52">
        <v>0</v>
      </c>
      <c r="P166" s="52">
        <v>0</v>
      </c>
      <c r="Q166" s="52">
        <v>21</v>
      </c>
      <c r="R166" s="52"/>
      <c r="S166" s="52">
        <v>0</v>
      </c>
      <c r="T166" s="52">
        <v>0</v>
      </c>
      <c r="U166" s="52">
        <v>310</v>
      </c>
      <c r="V166" s="52">
        <f t="shared" si="6"/>
        <v>1602.927784</v>
      </c>
      <c r="W166" s="52">
        <f t="shared" si="7"/>
        <v>1602.927784</v>
      </c>
      <c r="X166" s="52">
        <v>0</v>
      </c>
      <c r="Y166" s="52">
        <v>0</v>
      </c>
    </row>
    <row r="167" spans="1:25" x14ac:dyDescent="0.25">
      <c r="A167" s="52">
        <v>2010</v>
      </c>
      <c r="B167" s="52" t="s">
        <v>103</v>
      </c>
      <c r="C167" s="52" t="s">
        <v>175</v>
      </c>
      <c r="D167" s="52">
        <v>24109</v>
      </c>
      <c r="E167" s="52">
        <v>21132</v>
      </c>
      <c r="F167" s="52">
        <v>27</v>
      </c>
      <c r="G167" s="52" t="s">
        <v>89</v>
      </c>
      <c r="H167" s="52">
        <v>2755</v>
      </c>
      <c r="I167" s="52" t="s">
        <v>91</v>
      </c>
      <c r="J167" s="52" t="s">
        <v>71</v>
      </c>
      <c r="K167" s="52">
        <v>0.526586</v>
      </c>
      <c r="L167" s="52">
        <v>1</v>
      </c>
      <c r="M167" s="52">
        <v>1</v>
      </c>
      <c r="N167" s="52"/>
      <c r="O167" s="52">
        <v>0</v>
      </c>
      <c r="P167" s="52">
        <v>0</v>
      </c>
      <c r="Q167" s="52">
        <v>21</v>
      </c>
      <c r="R167" s="52"/>
      <c r="S167" s="52">
        <v>0</v>
      </c>
      <c r="T167" s="52">
        <v>0</v>
      </c>
      <c r="U167" s="52">
        <v>310</v>
      </c>
      <c r="V167" s="52">
        <f t="shared" si="6"/>
        <v>1450.74443</v>
      </c>
      <c r="W167" s="52">
        <f t="shared" si="7"/>
        <v>1450.74443</v>
      </c>
      <c r="X167" s="52">
        <v>0</v>
      </c>
      <c r="Y167" s="52">
        <v>0</v>
      </c>
    </row>
    <row r="168" spans="1:25" x14ac:dyDescent="0.25">
      <c r="A168" s="52">
        <v>2010</v>
      </c>
      <c r="B168" s="52" t="s">
        <v>103</v>
      </c>
      <c r="C168" s="52" t="s">
        <v>175</v>
      </c>
      <c r="D168" s="52">
        <v>24109</v>
      </c>
      <c r="E168" s="52">
        <v>21132</v>
      </c>
      <c r="F168" s="52">
        <v>27</v>
      </c>
      <c r="G168" s="52" t="s">
        <v>89</v>
      </c>
      <c r="H168" s="52">
        <v>406.03500000000003</v>
      </c>
      <c r="I168" s="52" t="s">
        <v>91</v>
      </c>
      <c r="J168" s="52" t="s">
        <v>71</v>
      </c>
      <c r="K168" s="52">
        <v>0.526586</v>
      </c>
      <c r="L168" s="52">
        <v>1</v>
      </c>
      <c r="M168" s="52">
        <v>1</v>
      </c>
      <c r="N168" s="52"/>
      <c r="O168" s="52">
        <v>0</v>
      </c>
      <c r="P168" s="52">
        <v>0</v>
      </c>
      <c r="Q168" s="52">
        <v>21</v>
      </c>
      <c r="R168" s="52"/>
      <c r="S168" s="52">
        <v>0</v>
      </c>
      <c r="T168" s="52">
        <v>0</v>
      </c>
      <c r="U168" s="52">
        <v>310</v>
      </c>
      <c r="V168" s="52">
        <f t="shared" si="6"/>
        <v>213.81234651000003</v>
      </c>
      <c r="W168" s="52">
        <f t="shared" si="7"/>
        <v>213.81234651000003</v>
      </c>
      <c r="X168" s="52">
        <v>0</v>
      </c>
      <c r="Y168" s="52">
        <v>0</v>
      </c>
    </row>
    <row r="169" spans="1:25" x14ac:dyDescent="0.25">
      <c r="A169" s="52">
        <v>2010</v>
      </c>
      <c r="B169" s="52" t="s">
        <v>103</v>
      </c>
      <c r="C169" s="52" t="s">
        <v>175</v>
      </c>
      <c r="D169" s="52">
        <v>24109</v>
      </c>
      <c r="E169" s="52">
        <v>21132</v>
      </c>
      <c r="F169" s="52">
        <v>27</v>
      </c>
      <c r="G169" s="52" t="s">
        <v>89</v>
      </c>
      <c r="H169" s="52">
        <v>14725.48</v>
      </c>
      <c r="I169" s="52" t="s">
        <v>91</v>
      </c>
      <c r="J169" s="52" t="s">
        <v>71</v>
      </c>
      <c r="K169" s="52">
        <v>0.526586</v>
      </c>
      <c r="L169" s="52">
        <v>1</v>
      </c>
      <c r="M169" s="52">
        <v>1</v>
      </c>
      <c r="N169" s="52"/>
      <c r="O169" s="52">
        <v>0</v>
      </c>
      <c r="P169" s="52">
        <v>0</v>
      </c>
      <c r="Q169" s="52">
        <v>21</v>
      </c>
      <c r="R169" s="52"/>
      <c r="S169" s="52">
        <v>0</v>
      </c>
      <c r="T169" s="52">
        <v>0</v>
      </c>
      <c r="U169" s="52">
        <v>310</v>
      </c>
      <c r="V169" s="52">
        <f t="shared" si="6"/>
        <v>7754.2316112799999</v>
      </c>
      <c r="W169" s="52">
        <f t="shared" si="7"/>
        <v>7754.2316112799999</v>
      </c>
      <c r="X169" s="52">
        <v>0</v>
      </c>
      <c r="Y169" s="52">
        <v>0</v>
      </c>
    </row>
    <row r="170" spans="1:25" x14ac:dyDescent="0.25">
      <c r="A170" s="52">
        <v>2010</v>
      </c>
      <c r="B170" s="52" t="s">
        <v>103</v>
      </c>
      <c r="C170" s="52" t="s">
        <v>175</v>
      </c>
      <c r="D170" s="52">
        <v>24109</v>
      </c>
      <c r="E170" s="52">
        <v>21133</v>
      </c>
      <c r="F170" s="52">
        <v>27</v>
      </c>
      <c r="G170" s="52" t="s">
        <v>89</v>
      </c>
      <c r="H170" s="52">
        <v>2255</v>
      </c>
      <c r="I170" s="52" t="s">
        <v>91</v>
      </c>
      <c r="J170" s="52" t="s">
        <v>71</v>
      </c>
      <c r="K170" s="52">
        <v>0.526586</v>
      </c>
      <c r="L170" s="52">
        <v>1</v>
      </c>
      <c r="M170" s="52">
        <v>1</v>
      </c>
      <c r="N170" s="52"/>
      <c r="O170" s="52">
        <v>0</v>
      </c>
      <c r="P170" s="52">
        <v>0</v>
      </c>
      <c r="Q170" s="52">
        <v>21</v>
      </c>
      <c r="R170" s="52"/>
      <c r="S170" s="52">
        <v>0</v>
      </c>
      <c r="T170" s="52">
        <v>0</v>
      </c>
      <c r="U170" s="52">
        <v>310</v>
      </c>
      <c r="V170" s="52">
        <f t="shared" si="6"/>
        <v>1187.4514300000001</v>
      </c>
      <c r="W170" s="52">
        <f t="shared" si="7"/>
        <v>1187.4514300000001</v>
      </c>
      <c r="X170" s="52">
        <v>0</v>
      </c>
      <c r="Y170" s="52">
        <v>0</v>
      </c>
    </row>
    <row r="171" spans="1:25" x14ac:dyDescent="0.25">
      <c r="A171" s="52">
        <v>2010</v>
      </c>
      <c r="B171" s="52" t="s">
        <v>103</v>
      </c>
      <c r="C171" s="52" t="s">
        <v>175</v>
      </c>
      <c r="D171" s="52">
        <v>24319</v>
      </c>
      <c r="E171" s="52">
        <v>21132</v>
      </c>
      <c r="F171" s="52">
        <v>27</v>
      </c>
      <c r="G171" s="52" t="s">
        <v>89</v>
      </c>
      <c r="H171" s="52">
        <v>1059.471</v>
      </c>
      <c r="I171" s="52" t="s">
        <v>91</v>
      </c>
      <c r="J171" s="52" t="s">
        <v>71</v>
      </c>
      <c r="K171" s="52">
        <v>0.526586</v>
      </c>
      <c r="L171" s="52">
        <v>1</v>
      </c>
      <c r="M171" s="52">
        <v>1</v>
      </c>
      <c r="N171" s="52"/>
      <c r="O171" s="52">
        <v>0</v>
      </c>
      <c r="P171" s="52">
        <v>0</v>
      </c>
      <c r="Q171" s="52">
        <v>21</v>
      </c>
      <c r="R171" s="52"/>
      <c r="S171" s="52">
        <v>0</v>
      </c>
      <c r="T171" s="52">
        <v>0</v>
      </c>
      <c r="U171" s="52">
        <v>310</v>
      </c>
      <c r="V171" s="52">
        <f t="shared" si="6"/>
        <v>557.90259600599995</v>
      </c>
      <c r="W171" s="52">
        <f t="shared" si="7"/>
        <v>557.90259600599995</v>
      </c>
      <c r="X171" s="52">
        <v>0</v>
      </c>
      <c r="Y171" s="52">
        <v>0</v>
      </c>
    </row>
    <row r="172" spans="1:25" x14ac:dyDescent="0.25">
      <c r="A172" s="52">
        <v>2010</v>
      </c>
      <c r="B172" s="52" t="s">
        <v>103</v>
      </c>
      <c r="C172" s="52" t="s">
        <v>175</v>
      </c>
      <c r="D172" s="52">
        <v>24319</v>
      </c>
      <c r="E172" s="52">
        <v>21133</v>
      </c>
      <c r="F172" s="52">
        <v>27</v>
      </c>
      <c r="G172" s="52" t="s">
        <v>89</v>
      </c>
      <c r="H172" s="52">
        <v>12315</v>
      </c>
      <c r="I172" s="52" t="s">
        <v>91</v>
      </c>
      <c r="J172" s="52" t="s">
        <v>71</v>
      </c>
      <c r="K172" s="52">
        <v>0.526586</v>
      </c>
      <c r="L172" s="52">
        <v>1</v>
      </c>
      <c r="M172" s="52">
        <v>1</v>
      </c>
      <c r="N172" s="52"/>
      <c r="O172" s="52">
        <v>0</v>
      </c>
      <c r="P172" s="52">
        <v>0</v>
      </c>
      <c r="Q172" s="52">
        <v>21</v>
      </c>
      <c r="R172" s="52"/>
      <c r="S172" s="52">
        <v>0</v>
      </c>
      <c r="T172" s="52">
        <v>0</v>
      </c>
      <c r="U172" s="52">
        <v>310</v>
      </c>
      <c r="V172" s="52">
        <f t="shared" si="6"/>
        <v>6484.9065899999996</v>
      </c>
      <c r="W172" s="52">
        <f t="shared" si="7"/>
        <v>6484.9065899999996</v>
      </c>
      <c r="X172" s="52">
        <v>0</v>
      </c>
      <c r="Y172" s="52">
        <v>0</v>
      </c>
    </row>
    <row r="173" spans="1:25" x14ac:dyDescent="0.25">
      <c r="A173" s="52">
        <v>2010</v>
      </c>
      <c r="B173" s="52" t="s">
        <v>103</v>
      </c>
      <c r="C173" s="52" t="s">
        <v>181</v>
      </c>
      <c r="D173" s="52">
        <v>24101</v>
      </c>
      <c r="E173" s="52">
        <v>21126</v>
      </c>
      <c r="F173" s="52">
        <v>27</v>
      </c>
      <c r="G173" s="52" t="s">
        <v>89</v>
      </c>
      <c r="H173" s="52">
        <v>7172</v>
      </c>
      <c r="I173" s="52" t="s">
        <v>91</v>
      </c>
      <c r="J173" s="52" t="s">
        <v>71</v>
      </c>
      <c r="K173" s="52">
        <v>0.45267000000000002</v>
      </c>
      <c r="L173" s="52">
        <v>1</v>
      </c>
      <c r="M173" s="52">
        <v>1</v>
      </c>
      <c r="N173" s="52"/>
      <c r="O173" s="52">
        <v>0</v>
      </c>
      <c r="P173" s="52">
        <v>0</v>
      </c>
      <c r="Q173" s="52">
        <v>21</v>
      </c>
      <c r="R173" s="52"/>
      <c r="S173" s="52">
        <v>0</v>
      </c>
      <c r="T173" s="52">
        <v>0</v>
      </c>
      <c r="U173" s="52">
        <v>310</v>
      </c>
      <c r="V173" s="52">
        <f t="shared" si="6"/>
        <v>3246.5492400000003</v>
      </c>
      <c r="W173" s="52">
        <f t="shared" si="7"/>
        <v>3246.5492400000003</v>
      </c>
      <c r="X173" s="52">
        <v>0</v>
      </c>
      <c r="Y173" s="52">
        <v>0</v>
      </c>
    </row>
    <row r="174" spans="1:25" x14ac:dyDescent="0.25">
      <c r="A174" s="52">
        <v>2010</v>
      </c>
      <c r="B174" s="52" t="s">
        <v>103</v>
      </c>
      <c r="C174" s="52" t="s">
        <v>181</v>
      </c>
      <c r="D174" s="52">
        <v>24101</v>
      </c>
      <c r="E174" s="52">
        <v>21126</v>
      </c>
      <c r="F174" s="52">
        <v>27</v>
      </c>
      <c r="G174" s="52" t="s">
        <v>89</v>
      </c>
      <c r="H174" s="52">
        <v>226</v>
      </c>
      <c r="I174" s="52" t="s">
        <v>91</v>
      </c>
      <c r="J174" s="52" t="s">
        <v>71</v>
      </c>
      <c r="K174" s="52">
        <v>0.45267000000000002</v>
      </c>
      <c r="L174" s="52">
        <v>1</v>
      </c>
      <c r="M174" s="52">
        <v>1</v>
      </c>
      <c r="N174" s="52"/>
      <c r="O174" s="52">
        <v>0</v>
      </c>
      <c r="P174" s="52">
        <v>0</v>
      </c>
      <c r="Q174" s="52">
        <v>21</v>
      </c>
      <c r="R174" s="52"/>
      <c r="S174" s="52">
        <v>0</v>
      </c>
      <c r="T174" s="52">
        <v>0</v>
      </c>
      <c r="U174" s="52">
        <v>310</v>
      </c>
      <c r="V174" s="52">
        <f t="shared" si="6"/>
        <v>102.30342</v>
      </c>
      <c r="W174" s="52">
        <f t="shared" si="7"/>
        <v>102.30342</v>
      </c>
      <c r="X174" s="52">
        <v>0</v>
      </c>
      <c r="Y174" s="52">
        <v>0</v>
      </c>
    </row>
    <row r="175" spans="1:25" x14ac:dyDescent="0.25">
      <c r="A175" s="52">
        <v>2010</v>
      </c>
      <c r="B175" s="52" t="s">
        <v>103</v>
      </c>
      <c r="C175" s="52" t="s">
        <v>181</v>
      </c>
      <c r="D175" s="52">
        <v>24101</v>
      </c>
      <c r="E175" s="52">
        <v>21168</v>
      </c>
      <c r="F175" s="52">
        <v>27</v>
      </c>
      <c r="G175" s="52" t="s">
        <v>89</v>
      </c>
      <c r="H175" s="52">
        <v>7610</v>
      </c>
      <c r="I175" s="52" t="s">
        <v>91</v>
      </c>
      <c r="J175" s="52" t="s">
        <v>71</v>
      </c>
      <c r="K175" s="52">
        <v>0.45267000000000002</v>
      </c>
      <c r="L175" s="52">
        <v>1</v>
      </c>
      <c r="M175" s="52">
        <v>1</v>
      </c>
      <c r="N175" s="52"/>
      <c r="O175" s="52">
        <v>0</v>
      </c>
      <c r="P175" s="52">
        <v>0</v>
      </c>
      <c r="Q175" s="52">
        <v>21</v>
      </c>
      <c r="R175" s="52"/>
      <c r="S175" s="52">
        <v>0</v>
      </c>
      <c r="T175" s="52">
        <v>0</v>
      </c>
      <c r="U175" s="52">
        <v>310</v>
      </c>
      <c r="V175" s="52">
        <f t="shared" si="6"/>
        <v>3444.8187000000003</v>
      </c>
      <c r="W175" s="52">
        <f t="shared" si="7"/>
        <v>3444.8187000000003</v>
      </c>
      <c r="X175" s="52">
        <v>0</v>
      </c>
      <c r="Y175" s="52">
        <v>0</v>
      </c>
    </row>
    <row r="176" spans="1:25" x14ac:dyDescent="0.25">
      <c r="A176" s="52">
        <v>2010</v>
      </c>
      <c r="B176" s="52" t="s">
        <v>103</v>
      </c>
      <c r="C176" s="52" t="s">
        <v>181</v>
      </c>
      <c r="D176" s="52">
        <v>24101</v>
      </c>
      <c r="E176" s="52">
        <v>21168</v>
      </c>
      <c r="F176" s="52">
        <v>27</v>
      </c>
      <c r="G176" s="52" t="s">
        <v>89</v>
      </c>
      <c r="H176" s="52">
        <v>10780</v>
      </c>
      <c r="I176" s="52" t="s">
        <v>91</v>
      </c>
      <c r="J176" s="52" t="s">
        <v>71</v>
      </c>
      <c r="K176" s="52">
        <v>0.45267000000000002</v>
      </c>
      <c r="L176" s="52">
        <v>1</v>
      </c>
      <c r="M176" s="52">
        <v>1</v>
      </c>
      <c r="N176" s="52"/>
      <c r="O176" s="52">
        <v>0</v>
      </c>
      <c r="P176" s="52">
        <v>0</v>
      </c>
      <c r="Q176" s="52">
        <v>21</v>
      </c>
      <c r="R176" s="52"/>
      <c r="S176" s="52">
        <v>0</v>
      </c>
      <c r="T176" s="52">
        <v>0</v>
      </c>
      <c r="U176" s="52">
        <v>310</v>
      </c>
      <c r="V176" s="52">
        <f t="shared" si="6"/>
        <v>4879.7826000000005</v>
      </c>
      <c r="W176" s="52">
        <f t="shared" si="7"/>
        <v>4879.7826000000005</v>
      </c>
      <c r="X176" s="52">
        <v>0</v>
      </c>
      <c r="Y176" s="52">
        <v>0</v>
      </c>
    </row>
    <row r="177" spans="1:25" x14ac:dyDescent="0.25">
      <c r="A177" s="52">
        <v>2010</v>
      </c>
      <c r="B177" s="52" t="s">
        <v>103</v>
      </c>
      <c r="C177" s="52" t="s">
        <v>181</v>
      </c>
      <c r="D177" s="52">
        <v>24101</v>
      </c>
      <c r="E177" s="52">
        <v>21168</v>
      </c>
      <c r="F177" s="52">
        <v>27</v>
      </c>
      <c r="G177" s="52" t="s">
        <v>89</v>
      </c>
      <c r="H177" s="52">
        <v>1033378</v>
      </c>
      <c r="I177" s="52" t="s">
        <v>91</v>
      </c>
      <c r="J177" s="52" t="s">
        <v>71</v>
      </c>
      <c r="K177" s="52">
        <v>0.45267000000000002</v>
      </c>
      <c r="L177" s="52">
        <v>1</v>
      </c>
      <c r="M177" s="52">
        <v>1</v>
      </c>
      <c r="N177" s="52"/>
      <c r="O177" s="52">
        <v>0</v>
      </c>
      <c r="P177" s="52">
        <v>0</v>
      </c>
      <c r="Q177" s="52">
        <v>21</v>
      </c>
      <c r="R177" s="52"/>
      <c r="S177" s="52">
        <v>0</v>
      </c>
      <c r="T177" s="52">
        <v>0</v>
      </c>
      <c r="U177" s="52">
        <v>310</v>
      </c>
      <c r="V177" s="52">
        <f t="shared" si="6"/>
        <v>467779.21926000004</v>
      </c>
      <c r="W177" s="52">
        <f t="shared" si="7"/>
        <v>467779.21926000004</v>
      </c>
      <c r="X177" s="52">
        <v>0</v>
      </c>
      <c r="Y177" s="52">
        <v>0</v>
      </c>
    </row>
    <row r="178" spans="1:25" x14ac:dyDescent="0.25">
      <c r="A178" s="52">
        <v>2010</v>
      </c>
      <c r="B178" s="52" t="s">
        <v>103</v>
      </c>
      <c r="C178" s="52" t="s">
        <v>181</v>
      </c>
      <c r="D178" s="52">
        <v>24101</v>
      </c>
      <c r="E178" s="52">
        <v>21168</v>
      </c>
      <c r="F178" s="52">
        <v>27</v>
      </c>
      <c r="G178" s="52" t="s">
        <v>89</v>
      </c>
      <c r="H178" s="52">
        <v>18109</v>
      </c>
      <c r="I178" s="52" t="s">
        <v>91</v>
      </c>
      <c r="J178" s="52" t="s">
        <v>71</v>
      </c>
      <c r="K178" s="52">
        <v>0.45267000000000002</v>
      </c>
      <c r="L178" s="52">
        <v>1</v>
      </c>
      <c r="M178" s="52">
        <v>1</v>
      </c>
      <c r="N178" s="52"/>
      <c r="O178" s="52">
        <v>0</v>
      </c>
      <c r="P178" s="52">
        <v>0</v>
      </c>
      <c r="Q178" s="52">
        <v>21</v>
      </c>
      <c r="R178" s="52"/>
      <c r="S178" s="52">
        <v>0</v>
      </c>
      <c r="T178" s="52">
        <v>0</v>
      </c>
      <c r="U178" s="52">
        <v>310</v>
      </c>
      <c r="V178" s="52">
        <f t="shared" si="6"/>
        <v>8197.4010300000009</v>
      </c>
      <c r="W178" s="52">
        <f t="shared" si="7"/>
        <v>8197.4010300000009</v>
      </c>
      <c r="X178" s="52">
        <v>0</v>
      </c>
      <c r="Y178" s="52">
        <v>0</v>
      </c>
    </row>
    <row r="179" spans="1:25" x14ac:dyDescent="0.25">
      <c r="A179" s="52">
        <v>2010</v>
      </c>
      <c r="B179" s="52" t="s">
        <v>103</v>
      </c>
      <c r="C179" s="52" t="s">
        <v>181</v>
      </c>
      <c r="D179" s="52">
        <v>24101</v>
      </c>
      <c r="E179" s="52">
        <v>21168</v>
      </c>
      <c r="F179" s="52">
        <v>27</v>
      </c>
      <c r="G179" s="52" t="s">
        <v>89</v>
      </c>
      <c r="H179" s="52">
        <v>1443</v>
      </c>
      <c r="I179" s="52" t="s">
        <v>91</v>
      </c>
      <c r="J179" s="52" t="s">
        <v>71</v>
      </c>
      <c r="K179" s="52">
        <v>0.45267000000000002</v>
      </c>
      <c r="L179" s="52">
        <v>1</v>
      </c>
      <c r="M179" s="52">
        <v>1</v>
      </c>
      <c r="N179" s="52"/>
      <c r="O179" s="52">
        <v>0</v>
      </c>
      <c r="P179" s="52">
        <v>0</v>
      </c>
      <c r="Q179" s="52">
        <v>21</v>
      </c>
      <c r="R179" s="52"/>
      <c r="S179" s="52">
        <v>0</v>
      </c>
      <c r="T179" s="52">
        <v>0</v>
      </c>
      <c r="U179" s="52">
        <v>310</v>
      </c>
      <c r="V179" s="52">
        <f t="shared" si="6"/>
        <v>653.20281</v>
      </c>
      <c r="W179" s="52">
        <f t="shared" si="7"/>
        <v>653.20281</v>
      </c>
      <c r="X179" s="52">
        <v>0</v>
      </c>
      <c r="Y179" s="52">
        <v>0</v>
      </c>
    </row>
    <row r="180" spans="1:25" x14ac:dyDescent="0.25">
      <c r="A180" s="52">
        <v>2010</v>
      </c>
      <c r="B180" s="52" t="s">
        <v>103</v>
      </c>
      <c r="C180" s="52" t="s">
        <v>181</v>
      </c>
      <c r="D180" s="52">
        <v>24101</v>
      </c>
      <c r="E180" s="52">
        <v>21168</v>
      </c>
      <c r="F180" s="52">
        <v>27</v>
      </c>
      <c r="G180" s="52" t="s">
        <v>89</v>
      </c>
      <c r="H180" s="52">
        <v>47645</v>
      </c>
      <c r="I180" s="52" t="s">
        <v>91</v>
      </c>
      <c r="J180" s="52" t="s">
        <v>71</v>
      </c>
      <c r="K180" s="52">
        <v>0.45267000000000002</v>
      </c>
      <c r="L180" s="52">
        <v>1</v>
      </c>
      <c r="M180" s="52">
        <v>1</v>
      </c>
      <c r="N180" s="52"/>
      <c r="O180" s="52">
        <v>0</v>
      </c>
      <c r="P180" s="52">
        <v>0</v>
      </c>
      <c r="Q180" s="52">
        <v>21</v>
      </c>
      <c r="R180" s="52"/>
      <c r="S180" s="52">
        <v>0</v>
      </c>
      <c r="T180" s="52">
        <v>0</v>
      </c>
      <c r="U180" s="52">
        <v>310</v>
      </c>
      <c r="V180" s="52">
        <f t="shared" si="6"/>
        <v>21567.462149999999</v>
      </c>
      <c r="W180" s="52">
        <f t="shared" si="7"/>
        <v>21567.462149999999</v>
      </c>
      <c r="X180" s="52">
        <v>0</v>
      </c>
      <c r="Y180" s="52">
        <v>0</v>
      </c>
    </row>
    <row r="181" spans="1:25" x14ac:dyDescent="0.25">
      <c r="A181" s="52">
        <v>2010</v>
      </c>
      <c r="B181" s="52" t="s">
        <v>103</v>
      </c>
      <c r="C181" s="52" t="s">
        <v>181</v>
      </c>
      <c r="D181" s="52">
        <v>24101</v>
      </c>
      <c r="E181" s="52">
        <v>21168</v>
      </c>
      <c r="F181" s="52">
        <v>27</v>
      </c>
      <c r="G181" s="52" t="s">
        <v>89</v>
      </c>
      <c r="H181" s="52">
        <v>38847.01</v>
      </c>
      <c r="I181" s="52" t="s">
        <v>91</v>
      </c>
      <c r="J181" s="52" t="s">
        <v>71</v>
      </c>
      <c r="K181" s="52">
        <v>0.45267000000000002</v>
      </c>
      <c r="L181" s="52">
        <v>1</v>
      </c>
      <c r="M181" s="52">
        <v>1</v>
      </c>
      <c r="N181" s="52"/>
      <c r="O181" s="52">
        <v>0</v>
      </c>
      <c r="P181" s="52">
        <v>0</v>
      </c>
      <c r="Q181" s="52">
        <v>21</v>
      </c>
      <c r="R181" s="52"/>
      <c r="S181" s="52">
        <v>0</v>
      </c>
      <c r="T181" s="52">
        <v>0</v>
      </c>
      <c r="U181" s="52">
        <v>310</v>
      </c>
      <c r="V181" s="52">
        <f t="shared" si="6"/>
        <v>17584.8760167</v>
      </c>
      <c r="W181" s="52">
        <f t="shared" si="7"/>
        <v>17584.8760167</v>
      </c>
      <c r="X181" s="52">
        <v>0</v>
      </c>
      <c r="Y181" s="52">
        <v>0</v>
      </c>
    </row>
    <row r="182" spans="1:25" x14ac:dyDescent="0.25">
      <c r="A182" s="52">
        <v>2010</v>
      </c>
      <c r="B182" s="52" t="s">
        <v>103</v>
      </c>
      <c r="C182" s="52" t="s">
        <v>181</v>
      </c>
      <c r="D182" s="52">
        <v>24101</v>
      </c>
      <c r="E182" s="52">
        <v>21168</v>
      </c>
      <c r="F182" s="52">
        <v>27</v>
      </c>
      <c r="G182" s="52" t="s">
        <v>89</v>
      </c>
      <c r="H182" s="52">
        <v>3087.3560000000002</v>
      </c>
      <c r="I182" s="52" t="s">
        <v>91</v>
      </c>
      <c r="J182" s="52" t="s">
        <v>71</v>
      </c>
      <c r="K182" s="52">
        <v>0.45267000000000002</v>
      </c>
      <c r="L182" s="52">
        <v>1</v>
      </c>
      <c r="M182" s="52">
        <v>1</v>
      </c>
      <c r="N182" s="52"/>
      <c r="O182" s="52">
        <v>0</v>
      </c>
      <c r="P182" s="52">
        <v>0</v>
      </c>
      <c r="Q182" s="52">
        <v>21</v>
      </c>
      <c r="R182" s="52"/>
      <c r="S182" s="52">
        <v>0</v>
      </c>
      <c r="T182" s="52">
        <v>0</v>
      </c>
      <c r="U182" s="52">
        <v>310</v>
      </c>
      <c r="V182" s="52">
        <f t="shared" si="6"/>
        <v>1397.5534405200001</v>
      </c>
      <c r="W182" s="52">
        <f t="shared" si="7"/>
        <v>1397.5534405200001</v>
      </c>
      <c r="X182" s="52">
        <v>0</v>
      </c>
      <c r="Y182" s="52">
        <v>0</v>
      </c>
    </row>
    <row r="183" spans="1:25" x14ac:dyDescent="0.25">
      <c r="A183" s="52">
        <v>2010</v>
      </c>
      <c r="B183" s="52" t="s">
        <v>103</v>
      </c>
      <c r="C183" s="52" t="s">
        <v>181</v>
      </c>
      <c r="D183" s="52">
        <v>24101</v>
      </c>
      <c r="E183" s="52">
        <v>21168</v>
      </c>
      <c r="F183" s="52">
        <v>27</v>
      </c>
      <c r="G183" s="52" t="s">
        <v>89</v>
      </c>
      <c r="H183" s="52">
        <v>79751</v>
      </c>
      <c r="I183" s="52" t="s">
        <v>91</v>
      </c>
      <c r="J183" s="52" t="s">
        <v>71</v>
      </c>
      <c r="K183" s="52">
        <v>0.45267000000000002</v>
      </c>
      <c r="L183" s="52">
        <v>1</v>
      </c>
      <c r="M183" s="52">
        <v>1</v>
      </c>
      <c r="N183" s="52"/>
      <c r="O183" s="52">
        <v>0</v>
      </c>
      <c r="P183" s="52">
        <v>0</v>
      </c>
      <c r="Q183" s="52">
        <v>21</v>
      </c>
      <c r="R183" s="52"/>
      <c r="S183" s="52">
        <v>0</v>
      </c>
      <c r="T183" s="52">
        <v>0</v>
      </c>
      <c r="U183" s="52">
        <v>310</v>
      </c>
      <c r="V183" s="52">
        <f t="shared" si="6"/>
        <v>36100.885170000001</v>
      </c>
      <c r="W183" s="52">
        <f t="shared" si="7"/>
        <v>36100.885170000001</v>
      </c>
      <c r="X183" s="52">
        <v>0</v>
      </c>
      <c r="Y183" s="52">
        <v>0</v>
      </c>
    </row>
    <row r="184" spans="1:25" x14ac:dyDescent="0.25">
      <c r="A184" s="52">
        <v>2010</v>
      </c>
      <c r="B184" s="52" t="s">
        <v>103</v>
      </c>
      <c r="C184" s="52" t="s">
        <v>181</v>
      </c>
      <c r="D184" s="52">
        <v>24101</v>
      </c>
      <c r="E184" s="52">
        <v>21168</v>
      </c>
      <c r="F184" s="52">
        <v>27</v>
      </c>
      <c r="G184" s="52" t="s">
        <v>89</v>
      </c>
      <c r="H184" s="52">
        <v>33106</v>
      </c>
      <c r="I184" s="52" t="s">
        <v>91</v>
      </c>
      <c r="J184" s="52" t="s">
        <v>71</v>
      </c>
      <c r="K184" s="52">
        <v>0.45267000000000002</v>
      </c>
      <c r="L184" s="52">
        <v>1</v>
      </c>
      <c r="M184" s="52">
        <v>1</v>
      </c>
      <c r="N184" s="52"/>
      <c r="O184" s="52">
        <v>0</v>
      </c>
      <c r="P184" s="52">
        <v>0</v>
      </c>
      <c r="Q184" s="52">
        <v>21</v>
      </c>
      <c r="R184" s="52"/>
      <c r="S184" s="52">
        <v>0</v>
      </c>
      <c r="T184" s="52">
        <v>0</v>
      </c>
      <c r="U184" s="52">
        <v>310</v>
      </c>
      <c r="V184" s="52">
        <f t="shared" si="6"/>
        <v>14986.09302</v>
      </c>
      <c r="W184" s="52">
        <f t="shared" si="7"/>
        <v>14986.09302</v>
      </c>
      <c r="X184" s="52">
        <v>0</v>
      </c>
      <c r="Y184" s="52">
        <v>0</v>
      </c>
    </row>
    <row r="185" spans="1:25" x14ac:dyDescent="0.25">
      <c r="A185" s="52">
        <v>2010</v>
      </c>
      <c r="B185" s="52" t="s">
        <v>103</v>
      </c>
      <c r="C185" s="52" t="s">
        <v>181</v>
      </c>
      <c r="D185" s="52">
        <v>24101</v>
      </c>
      <c r="E185" s="52">
        <v>21168</v>
      </c>
      <c r="F185" s="52">
        <v>27</v>
      </c>
      <c r="G185" s="52" t="s">
        <v>89</v>
      </c>
      <c r="H185" s="52">
        <v>96578</v>
      </c>
      <c r="I185" s="52" t="s">
        <v>91</v>
      </c>
      <c r="J185" s="52" t="s">
        <v>71</v>
      </c>
      <c r="K185" s="52">
        <v>0.45267000000000002</v>
      </c>
      <c r="L185" s="52">
        <v>1</v>
      </c>
      <c r="M185" s="52">
        <v>1</v>
      </c>
      <c r="N185" s="52"/>
      <c r="O185" s="52">
        <v>0</v>
      </c>
      <c r="P185" s="52">
        <v>0</v>
      </c>
      <c r="Q185" s="52">
        <v>21</v>
      </c>
      <c r="R185" s="52"/>
      <c r="S185" s="52">
        <v>0</v>
      </c>
      <c r="T185" s="52">
        <v>0</v>
      </c>
      <c r="U185" s="52">
        <v>310</v>
      </c>
      <c r="V185" s="52">
        <f t="shared" si="6"/>
        <v>43717.963260000004</v>
      </c>
      <c r="W185" s="52">
        <f t="shared" si="7"/>
        <v>43717.963260000004</v>
      </c>
      <c r="X185" s="52">
        <v>0</v>
      </c>
      <c r="Y185" s="52">
        <v>0</v>
      </c>
    </row>
    <row r="186" spans="1:25" x14ac:dyDescent="0.25">
      <c r="A186" s="52">
        <v>2010</v>
      </c>
      <c r="B186" s="52" t="s">
        <v>103</v>
      </c>
      <c r="C186" s="52" t="s">
        <v>181</v>
      </c>
      <c r="D186" s="52">
        <v>24101</v>
      </c>
      <c r="E186" s="52">
        <v>21168</v>
      </c>
      <c r="F186" s="52">
        <v>27</v>
      </c>
      <c r="G186" s="52" t="s">
        <v>89</v>
      </c>
      <c r="H186" s="52">
        <v>27049</v>
      </c>
      <c r="I186" s="52" t="s">
        <v>91</v>
      </c>
      <c r="J186" s="52" t="s">
        <v>71</v>
      </c>
      <c r="K186" s="52">
        <v>0.45267000000000002</v>
      </c>
      <c r="L186" s="52">
        <v>1</v>
      </c>
      <c r="M186" s="52">
        <v>1</v>
      </c>
      <c r="N186" s="52"/>
      <c r="O186" s="52">
        <v>0</v>
      </c>
      <c r="P186" s="52">
        <v>0</v>
      </c>
      <c r="Q186" s="52">
        <v>21</v>
      </c>
      <c r="R186" s="52"/>
      <c r="S186" s="52">
        <v>0</v>
      </c>
      <c r="T186" s="52">
        <v>0</v>
      </c>
      <c r="U186" s="52">
        <v>310</v>
      </c>
      <c r="V186" s="52">
        <f t="shared" si="6"/>
        <v>12244.270830000001</v>
      </c>
      <c r="W186" s="52">
        <f t="shared" si="7"/>
        <v>12244.270830000001</v>
      </c>
      <c r="X186" s="52">
        <v>0</v>
      </c>
      <c r="Y186" s="52">
        <v>0</v>
      </c>
    </row>
    <row r="187" spans="1:25" x14ac:dyDescent="0.25">
      <c r="A187" s="52">
        <v>2010</v>
      </c>
      <c r="B187" s="52" t="s">
        <v>103</v>
      </c>
      <c r="C187" s="52" t="s">
        <v>181</v>
      </c>
      <c r="D187" s="52">
        <v>24101</v>
      </c>
      <c r="E187" s="52">
        <v>21168</v>
      </c>
      <c r="F187" s="52">
        <v>27</v>
      </c>
      <c r="G187" s="52" t="s">
        <v>89</v>
      </c>
      <c r="H187" s="52">
        <v>24627</v>
      </c>
      <c r="I187" s="52" t="s">
        <v>91</v>
      </c>
      <c r="J187" s="52" t="s">
        <v>71</v>
      </c>
      <c r="K187" s="52">
        <v>0.45267000000000002</v>
      </c>
      <c r="L187" s="52">
        <v>1</v>
      </c>
      <c r="M187" s="52">
        <v>1</v>
      </c>
      <c r="N187" s="52"/>
      <c r="O187" s="52">
        <v>0</v>
      </c>
      <c r="P187" s="52">
        <v>0</v>
      </c>
      <c r="Q187" s="52">
        <v>21</v>
      </c>
      <c r="R187" s="52"/>
      <c r="S187" s="52">
        <v>0</v>
      </c>
      <c r="T187" s="52">
        <v>0</v>
      </c>
      <c r="U187" s="52">
        <v>310</v>
      </c>
      <c r="V187" s="52">
        <f t="shared" si="6"/>
        <v>11147.90409</v>
      </c>
      <c r="W187" s="52">
        <f t="shared" si="7"/>
        <v>11147.90409</v>
      </c>
      <c r="X187" s="52">
        <v>0</v>
      </c>
      <c r="Y187" s="52">
        <v>0</v>
      </c>
    </row>
    <row r="188" spans="1:25" x14ac:dyDescent="0.25">
      <c r="A188" s="52">
        <v>2010</v>
      </c>
      <c r="B188" s="52" t="s">
        <v>103</v>
      </c>
      <c r="C188" s="52" t="s">
        <v>181</v>
      </c>
      <c r="D188" s="52">
        <v>24101</v>
      </c>
      <c r="E188" s="52">
        <v>21168</v>
      </c>
      <c r="F188" s="52">
        <v>27</v>
      </c>
      <c r="G188" s="52" t="s">
        <v>89</v>
      </c>
      <c r="H188" s="52">
        <v>344449</v>
      </c>
      <c r="I188" s="52" t="s">
        <v>91</v>
      </c>
      <c r="J188" s="52" t="s">
        <v>71</v>
      </c>
      <c r="K188" s="52">
        <v>0.45267000000000002</v>
      </c>
      <c r="L188" s="52">
        <v>1</v>
      </c>
      <c r="M188" s="52">
        <v>1</v>
      </c>
      <c r="N188" s="52"/>
      <c r="O188" s="52">
        <v>0</v>
      </c>
      <c r="P188" s="52">
        <v>0</v>
      </c>
      <c r="Q188" s="52">
        <v>21</v>
      </c>
      <c r="R188" s="52"/>
      <c r="S188" s="52">
        <v>0</v>
      </c>
      <c r="T188" s="52">
        <v>0</v>
      </c>
      <c r="U188" s="52">
        <v>310</v>
      </c>
      <c r="V188" s="52">
        <f t="shared" si="6"/>
        <v>155921.72883000001</v>
      </c>
      <c r="W188" s="52">
        <f t="shared" si="7"/>
        <v>155921.72883000001</v>
      </c>
      <c r="X188" s="52">
        <v>0</v>
      </c>
      <c r="Y188" s="52">
        <v>0</v>
      </c>
    </row>
    <row r="189" spans="1:25" x14ac:dyDescent="0.25">
      <c r="A189" s="52">
        <v>2010</v>
      </c>
      <c r="B189" s="52" t="s">
        <v>103</v>
      </c>
      <c r="C189" s="52" t="s">
        <v>181</v>
      </c>
      <c r="D189" s="52">
        <v>24101</v>
      </c>
      <c r="E189" s="52">
        <v>21168</v>
      </c>
      <c r="F189" s="52">
        <v>27</v>
      </c>
      <c r="G189" s="52" t="s">
        <v>89</v>
      </c>
      <c r="H189" s="52">
        <v>17053</v>
      </c>
      <c r="I189" s="52" t="s">
        <v>91</v>
      </c>
      <c r="J189" s="52" t="s">
        <v>71</v>
      </c>
      <c r="K189" s="52">
        <v>0.45267000000000002</v>
      </c>
      <c r="L189" s="52">
        <v>1</v>
      </c>
      <c r="M189" s="52">
        <v>1</v>
      </c>
      <c r="N189" s="52"/>
      <c r="O189" s="52">
        <v>0</v>
      </c>
      <c r="P189" s="52">
        <v>0</v>
      </c>
      <c r="Q189" s="52">
        <v>21</v>
      </c>
      <c r="R189" s="52"/>
      <c r="S189" s="52">
        <v>0</v>
      </c>
      <c r="T189" s="52">
        <v>0</v>
      </c>
      <c r="U189" s="52">
        <v>310</v>
      </c>
      <c r="V189" s="52">
        <f t="shared" si="6"/>
        <v>7719.3815100000002</v>
      </c>
      <c r="W189" s="52">
        <f t="shared" si="7"/>
        <v>7719.3815100000002</v>
      </c>
      <c r="X189" s="52">
        <v>0</v>
      </c>
      <c r="Y189" s="52">
        <v>0</v>
      </c>
    </row>
    <row r="190" spans="1:25" x14ac:dyDescent="0.25">
      <c r="A190" s="52">
        <v>2010</v>
      </c>
      <c r="B190" s="52" t="s">
        <v>103</v>
      </c>
      <c r="C190" s="52" t="s">
        <v>181</v>
      </c>
      <c r="D190" s="52">
        <v>24101</v>
      </c>
      <c r="E190" s="52">
        <v>21168</v>
      </c>
      <c r="F190" s="52">
        <v>27</v>
      </c>
      <c r="G190" s="52" t="s">
        <v>89</v>
      </c>
      <c r="H190" s="52">
        <v>17879</v>
      </c>
      <c r="I190" s="52" t="s">
        <v>91</v>
      </c>
      <c r="J190" s="52" t="s">
        <v>71</v>
      </c>
      <c r="K190" s="52">
        <v>0.45267000000000002</v>
      </c>
      <c r="L190" s="52">
        <v>1</v>
      </c>
      <c r="M190" s="52">
        <v>1</v>
      </c>
      <c r="N190" s="52"/>
      <c r="O190" s="52">
        <v>0</v>
      </c>
      <c r="P190" s="52">
        <v>0</v>
      </c>
      <c r="Q190" s="52">
        <v>21</v>
      </c>
      <c r="R190" s="52"/>
      <c r="S190" s="52">
        <v>0</v>
      </c>
      <c r="T190" s="52">
        <v>0</v>
      </c>
      <c r="U190" s="52">
        <v>310</v>
      </c>
      <c r="V190" s="52">
        <f t="shared" si="6"/>
        <v>8093.2869300000002</v>
      </c>
      <c r="W190" s="52">
        <f t="shared" si="7"/>
        <v>8093.2869300000002</v>
      </c>
      <c r="X190" s="52">
        <v>0</v>
      </c>
      <c r="Y190" s="52">
        <v>0</v>
      </c>
    </row>
    <row r="191" spans="1:25" x14ac:dyDescent="0.25">
      <c r="A191" s="52">
        <v>2010</v>
      </c>
      <c r="B191" s="52" t="s">
        <v>103</v>
      </c>
      <c r="C191" s="52" t="s">
        <v>181</v>
      </c>
      <c r="D191" s="52">
        <v>24101</v>
      </c>
      <c r="E191" s="52">
        <v>21168</v>
      </c>
      <c r="F191" s="52">
        <v>27</v>
      </c>
      <c r="G191" s="52" t="s">
        <v>89</v>
      </c>
      <c r="H191" s="52">
        <v>37654</v>
      </c>
      <c r="I191" s="52" t="s">
        <v>91</v>
      </c>
      <c r="J191" s="52" t="s">
        <v>71</v>
      </c>
      <c r="K191" s="52">
        <v>0.45267000000000002</v>
      </c>
      <c r="L191" s="52">
        <v>1</v>
      </c>
      <c r="M191" s="52">
        <v>1</v>
      </c>
      <c r="N191" s="52"/>
      <c r="O191" s="52">
        <v>0</v>
      </c>
      <c r="P191" s="52">
        <v>0</v>
      </c>
      <c r="Q191" s="52">
        <v>21</v>
      </c>
      <c r="R191" s="52"/>
      <c r="S191" s="52">
        <v>0</v>
      </c>
      <c r="T191" s="52">
        <v>0</v>
      </c>
      <c r="U191" s="52">
        <v>310</v>
      </c>
      <c r="V191" s="52">
        <f t="shared" si="6"/>
        <v>17044.836180000002</v>
      </c>
      <c r="W191" s="52">
        <f t="shared" si="7"/>
        <v>17044.836180000002</v>
      </c>
      <c r="X191" s="52">
        <v>0</v>
      </c>
      <c r="Y191" s="52">
        <v>0</v>
      </c>
    </row>
    <row r="192" spans="1:25" x14ac:dyDescent="0.25">
      <c r="A192" s="52">
        <v>2010</v>
      </c>
      <c r="B192" s="52" t="s">
        <v>103</v>
      </c>
      <c r="C192" s="52" t="s">
        <v>181</v>
      </c>
      <c r="D192" s="52">
        <v>24101</v>
      </c>
      <c r="E192" s="52">
        <v>21168</v>
      </c>
      <c r="F192" s="52">
        <v>27</v>
      </c>
      <c r="G192" s="52" t="s">
        <v>89</v>
      </c>
      <c r="H192" s="52">
        <v>1616</v>
      </c>
      <c r="I192" s="52" t="s">
        <v>91</v>
      </c>
      <c r="J192" s="52" t="s">
        <v>71</v>
      </c>
      <c r="K192" s="52">
        <v>0.45267000000000002</v>
      </c>
      <c r="L192" s="52">
        <v>1</v>
      </c>
      <c r="M192" s="52">
        <v>1</v>
      </c>
      <c r="N192" s="52"/>
      <c r="O192" s="52">
        <v>0</v>
      </c>
      <c r="P192" s="52">
        <v>0</v>
      </c>
      <c r="Q192" s="52">
        <v>21</v>
      </c>
      <c r="R192" s="52"/>
      <c r="S192" s="52">
        <v>0</v>
      </c>
      <c r="T192" s="52">
        <v>0</v>
      </c>
      <c r="U192" s="52">
        <v>310</v>
      </c>
      <c r="V192" s="52">
        <f t="shared" si="6"/>
        <v>731.51472000000001</v>
      </c>
      <c r="W192" s="52">
        <f t="shared" si="7"/>
        <v>731.51472000000001</v>
      </c>
      <c r="X192" s="52">
        <v>0</v>
      </c>
      <c r="Y192" s="52">
        <v>0</v>
      </c>
    </row>
    <row r="193" spans="1:25" x14ac:dyDescent="0.25">
      <c r="A193" s="52">
        <v>2010</v>
      </c>
      <c r="B193" s="52" t="s">
        <v>103</v>
      </c>
      <c r="C193" s="52" t="s">
        <v>181</v>
      </c>
      <c r="D193" s="52">
        <v>24101</v>
      </c>
      <c r="E193" s="52">
        <v>21168</v>
      </c>
      <c r="F193" s="52">
        <v>27</v>
      </c>
      <c r="G193" s="52" t="s">
        <v>89</v>
      </c>
      <c r="H193" s="52">
        <v>15678</v>
      </c>
      <c r="I193" s="52" t="s">
        <v>91</v>
      </c>
      <c r="J193" s="52" t="s">
        <v>71</v>
      </c>
      <c r="K193" s="52">
        <v>0.45267000000000002</v>
      </c>
      <c r="L193" s="52">
        <v>1</v>
      </c>
      <c r="M193" s="52">
        <v>1</v>
      </c>
      <c r="N193" s="52"/>
      <c r="O193" s="52">
        <v>0</v>
      </c>
      <c r="P193" s="52">
        <v>0</v>
      </c>
      <c r="Q193" s="52">
        <v>21</v>
      </c>
      <c r="R193" s="52"/>
      <c r="S193" s="52">
        <v>0</v>
      </c>
      <c r="T193" s="52">
        <v>0</v>
      </c>
      <c r="U193" s="52">
        <v>310</v>
      </c>
      <c r="V193" s="52">
        <f t="shared" si="6"/>
        <v>7096.9602599999998</v>
      </c>
      <c r="W193" s="52">
        <f t="shared" si="7"/>
        <v>7096.9602599999998</v>
      </c>
      <c r="X193" s="52">
        <v>0</v>
      </c>
      <c r="Y193" s="52">
        <v>0</v>
      </c>
    </row>
    <row r="194" spans="1:25" x14ac:dyDescent="0.25">
      <c r="A194" s="52">
        <v>2010</v>
      </c>
      <c r="B194" s="52" t="s">
        <v>103</v>
      </c>
      <c r="C194" s="52" t="s">
        <v>181</v>
      </c>
      <c r="D194" s="52">
        <v>24103</v>
      </c>
      <c r="E194" s="52">
        <v>21168</v>
      </c>
      <c r="F194" s="52">
        <v>27</v>
      </c>
      <c r="G194" s="52" t="s">
        <v>89</v>
      </c>
      <c r="H194" s="52">
        <v>5209</v>
      </c>
      <c r="I194" s="52" t="s">
        <v>91</v>
      </c>
      <c r="J194" s="52" t="s">
        <v>71</v>
      </c>
      <c r="K194" s="52">
        <v>0.45267000000000002</v>
      </c>
      <c r="L194" s="52">
        <v>1</v>
      </c>
      <c r="M194" s="52">
        <v>1</v>
      </c>
      <c r="N194" s="52"/>
      <c r="O194" s="52">
        <v>0</v>
      </c>
      <c r="P194" s="52">
        <v>0</v>
      </c>
      <c r="Q194" s="52">
        <v>21</v>
      </c>
      <c r="R194" s="52"/>
      <c r="S194" s="52">
        <v>0</v>
      </c>
      <c r="T194" s="52">
        <v>0</v>
      </c>
      <c r="U194" s="52">
        <v>310</v>
      </c>
      <c r="V194" s="52">
        <f t="shared" si="6"/>
        <v>2357.9580300000002</v>
      </c>
      <c r="W194" s="52">
        <f t="shared" si="7"/>
        <v>2357.9580300000002</v>
      </c>
      <c r="X194" s="52">
        <v>0</v>
      </c>
      <c r="Y194" s="52">
        <v>0</v>
      </c>
    </row>
    <row r="195" spans="1:25" x14ac:dyDescent="0.25">
      <c r="A195" s="52">
        <v>2010</v>
      </c>
      <c r="B195" s="52" t="s">
        <v>103</v>
      </c>
      <c r="C195" s="52" t="s">
        <v>181</v>
      </c>
      <c r="D195" s="52">
        <v>24103</v>
      </c>
      <c r="E195" s="52">
        <v>21168</v>
      </c>
      <c r="F195" s="52">
        <v>27</v>
      </c>
      <c r="G195" s="52" t="s">
        <v>89</v>
      </c>
      <c r="H195" s="52">
        <v>179653</v>
      </c>
      <c r="I195" s="52" t="s">
        <v>91</v>
      </c>
      <c r="J195" s="52" t="s">
        <v>71</v>
      </c>
      <c r="K195" s="52">
        <v>0.45267000000000002</v>
      </c>
      <c r="L195" s="52">
        <v>1</v>
      </c>
      <c r="M195" s="52">
        <v>1</v>
      </c>
      <c r="N195" s="52"/>
      <c r="O195" s="52">
        <v>0</v>
      </c>
      <c r="P195" s="52">
        <v>0</v>
      </c>
      <c r="Q195" s="52">
        <v>21</v>
      </c>
      <c r="R195" s="52"/>
      <c r="S195" s="52">
        <v>0</v>
      </c>
      <c r="T195" s="52">
        <v>0</v>
      </c>
      <c r="U195" s="52">
        <v>310</v>
      </c>
      <c r="V195" s="52">
        <f t="shared" ref="V195:V258" si="8">IF(F195=9,((H195*K195*L195*M195)+(H195*O195*P195*Q195)+(H195*S195*T195*U195))/1000, (H195*K195*L195*M195)+(H195*O195*P195*Q195)+(H195*S195*T195*U195))</f>
        <v>81323.523509999999</v>
      </c>
      <c r="W195" s="52">
        <f t="shared" ref="W195:W258" si="9">(V195-((O195*H195*P195*Q195)+(S195*H195*T195*U195)))/M195</f>
        <v>81323.523509999999</v>
      </c>
      <c r="X195" s="52">
        <v>0</v>
      </c>
      <c r="Y195" s="52">
        <v>0</v>
      </c>
    </row>
    <row r="196" spans="1:25" x14ac:dyDescent="0.25">
      <c r="A196" s="52">
        <v>2010</v>
      </c>
      <c r="B196" s="52" t="s">
        <v>103</v>
      </c>
      <c r="C196" s="52" t="s">
        <v>181</v>
      </c>
      <c r="D196" s="52">
        <v>24103</v>
      </c>
      <c r="E196" s="52">
        <v>21168</v>
      </c>
      <c r="F196" s="52">
        <v>27</v>
      </c>
      <c r="G196" s="52" t="s">
        <v>89</v>
      </c>
      <c r="H196" s="52">
        <v>481919</v>
      </c>
      <c r="I196" s="52" t="s">
        <v>91</v>
      </c>
      <c r="J196" s="52" t="s">
        <v>71</v>
      </c>
      <c r="K196" s="52">
        <v>0.45267000000000002</v>
      </c>
      <c r="L196" s="52">
        <v>1</v>
      </c>
      <c r="M196" s="52">
        <v>1</v>
      </c>
      <c r="N196" s="52"/>
      <c r="O196" s="52">
        <v>0</v>
      </c>
      <c r="P196" s="52">
        <v>0</v>
      </c>
      <c r="Q196" s="52">
        <v>21</v>
      </c>
      <c r="R196" s="52"/>
      <c r="S196" s="52">
        <v>0</v>
      </c>
      <c r="T196" s="52">
        <v>0</v>
      </c>
      <c r="U196" s="52">
        <v>310</v>
      </c>
      <c r="V196" s="52">
        <f t="shared" si="8"/>
        <v>218150.27373000002</v>
      </c>
      <c r="W196" s="52">
        <f t="shared" si="9"/>
        <v>218150.27373000002</v>
      </c>
      <c r="X196" s="52">
        <v>0</v>
      </c>
      <c r="Y196" s="52">
        <v>0</v>
      </c>
    </row>
    <row r="197" spans="1:25" x14ac:dyDescent="0.25">
      <c r="A197" s="52">
        <v>2010</v>
      </c>
      <c r="B197" s="52" t="s">
        <v>103</v>
      </c>
      <c r="C197" s="52" t="s">
        <v>181</v>
      </c>
      <c r="D197" s="52">
        <v>24103</v>
      </c>
      <c r="E197" s="52">
        <v>21168</v>
      </c>
      <c r="F197" s="52">
        <v>27</v>
      </c>
      <c r="G197" s="52" t="s">
        <v>89</v>
      </c>
      <c r="H197" s="52">
        <v>894614</v>
      </c>
      <c r="I197" s="52" t="s">
        <v>91</v>
      </c>
      <c r="J197" s="52" t="s">
        <v>71</v>
      </c>
      <c r="K197" s="52">
        <v>0.45267000000000002</v>
      </c>
      <c r="L197" s="52">
        <v>1</v>
      </c>
      <c r="M197" s="52">
        <v>1</v>
      </c>
      <c r="N197" s="52"/>
      <c r="O197" s="52">
        <v>0</v>
      </c>
      <c r="P197" s="52">
        <v>0</v>
      </c>
      <c r="Q197" s="52">
        <v>21</v>
      </c>
      <c r="R197" s="52"/>
      <c r="S197" s="52">
        <v>0</v>
      </c>
      <c r="T197" s="52">
        <v>0</v>
      </c>
      <c r="U197" s="52">
        <v>310</v>
      </c>
      <c r="V197" s="52">
        <f t="shared" si="8"/>
        <v>404964.91938000004</v>
      </c>
      <c r="W197" s="52">
        <f t="shared" si="9"/>
        <v>404964.91938000004</v>
      </c>
      <c r="X197" s="52">
        <v>0</v>
      </c>
      <c r="Y197" s="52">
        <v>0</v>
      </c>
    </row>
    <row r="198" spans="1:25" x14ac:dyDescent="0.25">
      <c r="A198" s="52">
        <v>2010</v>
      </c>
      <c r="B198" s="52" t="s">
        <v>103</v>
      </c>
      <c r="C198" s="52" t="s">
        <v>181</v>
      </c>
      <c r="D198" s="52">
        <v>24103</v>
      </c>
      <c r="E198" s="52">
        <v>21168</v>
      </c>
      <c r="F198" s="52">
        <v>27</v>
      </c>
      <c r="G198" s="52" t="s">
        <v>89</v>
      </c>
      <c r="H198" s="52">
        <v>724</v>
      </c>
      <c r="I198" s="52" t="s">
        <v>91</v>
      </c>
      <c r="J198" s="52" t="s">
        <v>71</v>
      </c>
      <c r="K198" s="52">
        <v>0.45267000000000002</v>
      </c>
      <c r="L198" s="52">
        <v>1</v>
      </c>
      <c r="M198" s="52">
        <v>1</v>
      </c>
      <c r="N198" s="52"/>
      <c r="O198" s="52">
        <v>0</v>
      </c>
      <c r="P198" s="52">
        <v>0</v>
      </c>
      <c r="Q198" s="52">
        <v>21</v>
      </c>
      <c r="R198" s="52"/>
      <c r="S198" s="52">
        <v>0</v>
      </c>
      <c r="T198" s="52">
        <v>0</v>
      </c>
      <c r="U198" s="52">
        <v>310</v>
      </c>
      <c r="V198" s="52">
        <f t="shared" si="8"/>
        <v>327.73308000000003</v>
      </c>
      <c r="W198" s="52">
        <f t="shared" si="9"/>
        <v>327.73308000000003</v>
      </c>
      <c r="X198" s="52">
        <v>0</v>
      </c>
      <c r="Y198" s="52">
        <v>0</v>
      </c>
    </row>
    <row r="199" spans="1:25" x14ac:dyDescent="0.25">
      <c r="A199" s="52">
        <v>2010</v>
      </c>
      <c r="B199" s="52" t="s">
        <v>103</v>
      </c>
      <c r="C199" s="52" t="s">
        <v>181</v>
      </c>
      <c r="D199" s="52">
        <v>24105</v>
      </c>
      <c r="E199" s="52">
        <v>21126</v>
      </c>
      <c r="F199" s="52">
        <v>27</v>
      </c>
      <c r="G199" s="52" t="s">
        <v>89</v>
      </c>
      <c r="H199" s="52">
        <v>5960</v>
      </c>
      <c r="I199" s="52" t="s">
        <v>91</v>
      </c>
      <c r="J199" s="52" t="s">
        <v>71</v>
      </c>
      <c r="K199" s="52">
        <v>0.45267000000000002</v>
      </c>
      <c r="L199" s="52">
        <v>2.27</v>
      </c>
      <c r="M199" s="52">
        <v>1</v>
      </c>
      <c r="N199" s="52"/>
      <c r="O199" s="52">
        <v>0</v>
      </c>
      <c r="P199" s="52">
        <v>0</v>
      </c>
      <c r="Q199" s="52">
        <v>21</v>
      </c>
      <c r="R199" s="52"/>
      <c r="S199" s="52">
        <v>0</v>
      </c>
      <c r="T199" s="52">
        <v>0</v>
      </c>
      <c r="U199" s="52">
        <v>310</v>
      </c>
      <c r="V199" s="52">
        <f t="shared" si="8"/>
        <v>6124.2629639999996</v>
      </c>
      <c r="W199" s="52">
        <f t="shared" si="9"/>
        <v>6124.2629639999996</v>
      </c>
      <c r="X199" s="52">
        <v>0</v>
      </c>
      <c r="Y199" s="52">
        <v>0</v>
      </c>
    </row>
    <row r="200" spans="1:25" x14ac:dyDescent="0.25">
      <c r="A200" s="52">
        <v>2010</v>
      </c>
      <c r="B200" s="52" t="s">
        <v>103</v>
      </c>
      <c r="C200" s="52" t="s">
        <v>181</v>
      </c>
      <c r="D200" s="52">
        <v>24105</v>
      </c>
      <c r="E200" s="52">
        <v>21168</v>
      </c>
      <c r="F200" s="52">
        <v>27</v>
      </c>
      <c r="G200" s="52" t="s">
        <v>89</v>
      </c>
      <c r="H200" s="52">
        <v>4129</v>
      </c>
      <c r="I200" s="52" t="s">
        <v>91</v>
      </c>
      <c r="J200" s="52" t="s">
        <v>71</v>
      </c>
      <c r="K200" s="52">
        <v>0.45267000000000002</v>
      </c>
      <c r="L200" s="52">
        <v>2.27</v>
      </c>
      <c r="M200" s="52">
        <v>1</v>
      </c>
      <c r="N200" s="52"/>
      <c r="O200" s="52">
        <v>0</v>
      </c>
      <c r="P200" s="52">
        <v>0</v>
      </c>
      <c r="Q200" s="52">
        <v>21</v>
      </c>
      <c r="R200" s="52"/>
      <c r="S200" s="52">
        <v>0</v>
      </c>
      <c r="T200" s="52">
        <v>0</v>
      </c>
      <c r="U200" s="52">
        <v>310</v>
      </c>
      <c r="V200" s="52">
        <f t="shared" si="8"/>
        <v>4242.7989561000004</v>
      </c>
      <c r="W200" s="52">
        <f t="shared" si="9"/>
        <v>4242.7989561000004</v>
      </c>
      <c r="X200" s="52">
        <v>0</v>
      </c>
      <c r="Y200" s="52">
        <v>0</v>
      </c>
    </row>
    <row r="201" spans="1:25" x14ac:dyDescent="0.25">
      <c r="A201" s="52">
        <v>2010</v>
      </c>
      <c r="B201" s="52" t="s">
        <v>103</v>
      </c>
      <c r="C201" s="52" t="s">
        <v>181</v>
      </c>
      <c r="D201" s="52">
        <v>24105</v>
      </c>
      <c r="E201" s="52">
        <v>21168</v>
      </c>
      <c r="F201" s="52">
        <v>27</v>
      </c>
      <c r="G201" s="52" t="s">
        <v>89</v>
      </c>
      <c r="H201" s="52">
        <v>582</v>
      </c>
      <c r="I201" s="52" t="s">
        <v>91</v>
      </c>
      <c r="J201" s="52" t="s">
        <v>71</v>
      </c>
      <c r="K201" s="52">
        <v>0.45267000000000002</v>
      </c>
      <c r="L201" s="52">
        <v>2.27</v>
      </c>
      <c r="M201" s="52">
        <v>1</v>
      </c>
      <c r="N201" s="52"/>
      <c r="O201" s="52">
        <v>0</v>
      </c>
      <c r="P201" s="52">
        <v>0</v>
      </c>
      <c r="Q201" s="52">
        <v>21</v>
      </c>
      <c r="R201" s="52"/>
      <c r="S201" s="52">
        <v>0</v>
      </c>
      <c r="T201" s="52">
        <v>0</v>
      </c>
      <c r="U201" s="52">
        <v>310</v>
      </c>
      <c r="V201" s="52">
        <f t="shared" si="8"/>
        <v>598.04044379999993</v>
      </c>
      <c r="W201" s="52">
        <f t="shared" si="9"/>
        <v>598.04044379999993</v>
      </c>
      <c r="X201" s="52">
        <v>0</v>
      </c>
      <c r="Y201" s="52">
        <v>0</v>
      </c>
    </row>
    <row r="202" spans="1:25" x14ac:dyDescent="0.25">
      <c r="A202" s="52">
        <v>2010</v>
      </c>
      <c r="B202" s="52" t="s">
        <v>103</v>
      </c>
      <c r="C202" s="52" t="s">
        <v>181</v>
      </c>
      <c r="D202" s="52">
        <v>24105</v>
      </c>
      <c r="E202" s="52">
        <v>21168</v>
      </c>
      <c r="F202" s="52">
        <v>27</v>
      </c>
      <c r="G202" s="52" t="s">
        <v>89</v>
      </c>
      <c r="H202" s="52">
        <v>1484639</v>
      </c>
      <c r="I202" s="52" t="s">
        <v>91</v>
      </c>
      <c r="J202" s="52" t="s">
        <v>71</v>
      </c>
      <c r="K202" s="52">
        <v>0.45267000000000002</v>
      </c>
      <c r="L202" s="52">
        <v>2.27</v>
      </c>
      <c r="M202" s="52">
        <v>1</v>
      </c>
      <c r="N202" s="52"/>
      <c r="O202" s="52">
        <v>0</v>
      </c>
      <c r="P202" s="52">
        <v>0</v>
      </c>
      <c r="Q202" s="52">
        <v>21</v>
      </c>
      <c r="R202" s="52"/>
      <c r="S202" s="52">
        <v>0</v>
      </c>
      <c r="T202" s="52">
        <v>0</v>
      </c>
      <c r="U202" s="52">
        <v>310</v>
      </c>
      <c r="V202" s="52">
        <f t="shared" si="8"/>
        <v>1525556.9870151</v>
      </c>
      <c r="W202" s="52">
        <f t="shared" si="9"/>
        <v>1525556.9870151</v>
      </c>
      <c r="X202" s="52">
        <v>0</v>
      </c>
      <c r="Y202" s="52">
        <v>0</v>
      </c>
    </row>
    <row r="203" spans="1:25" x14ac:dyDescent="0.25">
      <c r="A203" s="52">
        <v>2010</v>
      </c>
      <c r="B203" s="52" t="s">
        <v>103</v>
      </c>
      <c r="C203" s="52" t="s">
        <v>181</v>
      </c>
      <c r="D203" s="52">
        <v>24105</v>
      </c>
      <c r="E203" s="52">
        <v>21168</v>
      </c>
      <c r="F203" s="52">
        <v>27</v>
      </c>
      <c r="G203" s="52" t="s">
        <v>89</v>
      </c>
      <c r="H203" s="52">
        <v>27552</v>
      </c>
      <c r="I203" s="52" t="s">
        <v>91</v>
      </c>
      <c r="J203" s="52" t="s">
        <v>71</v>
      </c>
      <c r="K203" s="52">
        <v>0.45267000000000002</v>
      </c>
      <c r="L203" s="52">
        <v>2.27</v>
      </c>
      <c r="M203" s="52">
        <v>1</v>
      </c>
      <c r="N203" s="52"/>
      <c r="O203" s="52">
        <v>0</v>
      </c>
      <c r="P203" s="52">
        <v>0</v>
      </c>
      <c r="Q203" s="52">
        <v>21</v>
      </c>
      <c r="R203" s="52"/>
      <c r="S203" s="52">
        <v>0</v>
      </c>
      <c r="T203" s="52">
        <v>0</v>
      </c>
      <c r="U203" s="52">
        <v>310</v>
      </c>
      <c r="V203" s="52">
        <f t="shared" si="8"/>
        <v>28311.3579168</v>
      </c>
      <c r="W203" s="52">
        <f t="shared" si="9"/>
        <v>28311.3579168</v>
      </c>
      <c r="X203" s="52">
        <v>0</v>
      </c>
      <c r="Y203" s="52">
        <v>0</v>
      </c>
    </row>
    <row r="204" spans="1:25" x14ac:dyDescent="0.25">
      <c r="A204" s="52">
        <v>2010</v>
      </c>
      <c r="B204" s="52" t="s">
        <v>103</v>
      </c>
      <c r="C204" s="52" t="s">
        <v>181</v>
      </c>
      <c r="D204" s="52">
        <v>24105</v>
      </c>
      <c r="E204" s="52">
        <v>21168</v>
      </c>
      <c r="F204" s="52">
        <v>27</v>
      </c>
      <c r="G204" s="52" t="s">
        <v>89</v>
      </c>
      <c r="H204" s="52">
        <v>5609</v>
      </c>
      <c r="I204" s="52" t="s">
        <v>91</v>
      </c>
      <c r="J204" s="52" t="s">
        <v>71</v>
      </c>
      <c r="K204" s="52">
        <v>0.45267000000000002</v>
      </c>
      <c r="L204" s="52">
        <v>2.27</v>
      </c>
      <c r="M204" s="52">
        <v>1</v>
      </c>
      <c r="N204" s="52"/>
      <c r="O204" s="52">
        <v>0</v>
      </c>
      <c r="P204" s="52">
        <v>0</v>
      </c>
      <c r="Q204" s="52">
        <v>21</v>
      </c>
      <c r="R204" s="52"/>
      <c r="S204" s="52">
        <v>0</v>
      </c>
      <c r="T204" s="52">
        <v>0</v>
      </c>
      <c r="U204" s="52">
        <v>310</v>
      </c>
      <c r="V204" s="52">
        <f t="shared" si="8"/>
        <v>5763.5890880999996</v>
      </c>
      <c r="W204" s="52">
        <f t="shared" si="9"/>
        <v>5763.5890880999996</v>
      </c>
      <c r="X204" s="52">
        <v>0</v>
      </c>
      <c r="Y204" s="52">
        <v>0</v>
      </c>
    </row>
    <row r="205" spans="1:25" x14ac:dyDescent="0.25">
      <c r="A205" s="52">
        <v>2010</v>
      </c>
      <c r="B205" s="52" t="s">
        <v>103</v>
      </c>
      <c r="C205" s="52" t="s">
        <v>181</v>
      </c>
      <c r="D205" s="52">
        <v>24109</v>
      </c>
      <c r="E205" s="52">
        <v>21168</v>
      </c>
      <c r="F205" s="52">
        <v>27</v>
      </c>
      <c r="G205" s="52" t="s">
        <v>89</v>
      </c>
      <c r="H205" s="52">
        <v>1367566</v>
      </c>
      <c r="I205" s="52" t="s">
        <v>91</v>
      </c>
      <c r="J205" s="52" t="s">
        <v>71</v>
      </c>
      <c r="K205" s="52">
        <v>0.45267000000000002</v>
      </c>
      <c r="L205" s="52">
        <v>1</v>
      </c>
      <c r="M205" s="52">
        <v>1</v>
      </c>
      <c r="N205" s="52"/>
      <c r="O205" s="52">
        <v>0</v>
      </c>
      <c r="P205" s="52">
        <v>0</v>
      </c>
      <c r="Q205" s="52">
        <v>21</v>
      </c>
      <c r="R205" s="52"/>
      <c r="S205" s="52">
        <v>0</v>
      </c>
      <c r="T205" s="52">
        <v>0</v>
      </c>
      <c r="U205" s="52">
        <v>310</v>
      </c>
      <c r="V205" s="52">
        <f t="shared" si="8"/>
        <v>619056.10122000007</v>
      </c>
      <c r="W205" s="52">
        <f t="shared" si="9"/>
        <v>619056.10122000007</v>
      </c>
      <c r="X205" s="52">
        <v>0</v>
      </c>
      <c r="Y205" s="52">
        <v>0</v>
      </c>
    </row>
    <row r="206" spans="1:25" x14ac:dyDescent="0.25">
      <c r="A206" s="52">
        <v>2010</v>
      </c>
      <c r="B206" s="52" t="s">
        <v>103</v>
      </c>
      <c r="C206" s="52" t="s">
        <v>181</v>
      </c>
      <c r="D206" s="52">
        <v>24109</v>
      </c>
      <c r="E206" s="52">
        <v>21168</v>
      </c>
      <c r="F206" s="52">
        <v>27</v>
      </c>
      <c r="G206" s="52" t="s">
        <v>89</v>
      </c>
      <c r="H206" s="52">
        <v>698992</v>
      </c>
      <c r="I206" s="52" t="s">
        <v>91</v>
      </c>
      <c r="J206" s="52" t="s">
        <v>71</v>
      </c>
      <c r="K206" s="52">
        <v>0.45267000000000002</v>
      </c>
      <c r="L206" s="52">
        <v>1</v>
      </c>
      <c r="M206" s="52">
        <v>1</v>
      </c>
      <c r="N206" s="52"/>
      <c r="O206" s="52">
        <v>0</v>
      </c>
      <c r="P206" s="52">
        <v>0</v>
      </c>
      <c r="Q206" s="52">
        <v>21</v>
      </c>
      <c r="R206" s="52"/>
      <c r="S206" s="52">
        <v>0</v>
      </c>
      <c r="T206" s="52">
        <v>0</v>
      </c>
      <c r="U206" s="52">
        <v>310</v>
      </c>
      <c r="V206" s="52">
        <f t="shared" si="8"/>
        <v>316412.70864000003</v>
      </c>
      <c r="W206" s="52">
        <f t="shared" si="9"/>
        <v>316412.70864000003</v>
      </c>
      <c r="X206" s="52">
        <v>0</v>
      </c>
      <c r="Y206" s="52">
        <v>0</v>
      </c>
    </row>
    <row r="207" spans="1:25" x14ac:dyDescent="0.25">
      <c r="A207" s="52">
        <v>2010</v>
      </c>
      <c r="B207" s="52" t="s">
        <v>103</v>
      </c>
      <c r="C207" s="52" t="s">
        <v>181</v>
      </c>
      <c r="D207" s="52">
        <v>24109</v>
      </c>
      <c r="E207" s="52">
        <v>21168</v>
      </c>
      <c r="F207" s="52">
        <v>27</v>
      </c>
      <c r="G207" s="52" t="s">
        <v>89</v>
      </c>
      <c r="H207" s="52">
        <v>64575</v>
      </c>
      <c r="I207" s="52" t="s">
        <v>91</v>
      </c>
      <c r="J207" s="52" t="s">
        <v>71</v>
      </c>
      <c r="K207" s="52">
        <v>0.45267000000000002</v>
      </c>
      <c r="L207" s="52">
        <v>1</v>
      </c>
      <c r="M207" s="52">
        <v>1</v>
      </c>
      <c r="N207" s="52"/>
      <c r="O207" s="52">
        <v>0</v>
      </c>
      <c r="P207" s="52">
        <v>0</v>
      </c>
      <c r="Q207" s="52">
        <v>21</v>
      </c>
      <c r="R207" s="52"/>
      <c r="S207" s="52">
        <v>0</v>
      </c>
      <c r="T207" s="52">
        <v>0</v>
      </c>
      <c r="U207" s="52">
        <v>310</v>
      </c>
      <c r="V207" s="52">
        <f t="shared" si="8"/>
        <v>29231.165250000002</v>
      </c>
      <c r="W207" s="52">
        <f t="shared" si="9"/>
        <v>29231.165250000002</v>
      </c>
      <c r="X207" s="52">
        <v>0</v>
      </c>
      <c r="Y207" s="52">
        <v>0</v>
      </c>
    </row>
    <row r="208" spans="1:25" x14ac:dyDescent="0.25">
      <c r="A208" s="52">
        <v>2010</v>
      </c>
      <c r="B208" s="52" t="s">
        <v>103</v>
      </c>
      <c r="C208" s="52" t="s">
        <v>181</v>
      </c>
      <c r="D208" s="52">
        <v>24319</v>
      </c>
      <c r="E208" s="52">
        <v>21168</v>
      </c>
      <c r="F208" s="52">
        <v>27</v>
      </c>
      <c r="G208" s="52" t="s">
        <v>89</v>
      </c>
      <c r="H208" s="52">
        <v>13943</v>
      </c>
      <c r="I208" s="52" t="s">
        <v>91</v>
      </c>
      <c r="J208" s="52" t="s">
        <v>71</v>
      </c>
      <c r="K208" s="52">
        <v>0.45267000000000002</v>
      </c>
      <c r="L208" s="52">
        <v>1</v>
      </c>
      <c r="M208" s="52">
        <v>1</v>
      </c>
      <c r="N208" s="52"/>
      <c r="O208" s="52">
        <v>0</v>
      </c>
      <c r="P208" s="52">
        <v>0</v>
      </c>
      <c r="Q208" s="52">
        <v>21</v>
      </c>
      <c r="R208" s="52"/>
      <c r="S208" s="52">
        <v>0</v>
      </c>
      <c r="T208" s="52">
        <v>0</v>
      </c>
      <c r="U208" s="52">
        <v>310</v>
      </c>
      <c r="V208" s="52">
        <f t="shared" si="8"/>
        <v>6311.5778100000007</v>
      </c>
      <c r="W208" s="52">
        <f t="shared" si="9"/>
        <v>6311.5778100000007</v>
      </c>
      <c r="X208" s="52">
        <v>0</v>
      </c>
      <c r="Y208" s="52">
        <v>0</v>
      </c>
    </row>
    <row r="209" spans="1:25" x14ac:dyDescent="0.25">
      <c r="A209" s="52">
        <v>2010</v>
      </c>
      <c r="B209" s="52" t="s">
        <v>103</v>
      </c>
      <c r="C209" s="52" t="s">
        <v>181</v>
      </c>
      <c r="D209" s="52">
        <v>24319</v>
      </c>
      <c r="E209" s="52">
        <v>21168</v>
      </c>
      <c r="F209" s="52">
        <v>27</v>
      </c>
      <c r="G209" s="52" t="s">
        <v>89</v>
      </c>
      <c r="H209" s="52">
        <v>52.5</v>
      </c>
      <c r="I209" s="52" t="s">
        <v>91</v>
      </c>
      <c r="J209" s="52" t="s">
        <v>71</v>
      </c>
      <c r="K209" s="52">
        <v>0.45267000000000002</v>
      </c>
      <c r="L209" s="52">
        <v>1</v>
      </c>
      <c r="M209" s="52">
        <v>1</v>
      </c>
      <c r="N209" s="52"/>
      <c r="O209" s="52">
        <v>0</v>
      </c>
      <c r="P209" s="52">
        <v>0</v>
      </c>
      <c r="Q209" s="52">
        <v>21</v>
      </c>
      <c r="R209" s="52"/>
      <c r="S209" s="52">
        <v>0</v>
      </c>
      <c r="T209" s="52">
        <v>0</v>
      </c>
      <c r="U209" s="52">
        <v>310</v>
      </c>
      <c r="V209" s="52">
        <f t="shared" si="8"/>
        <v>23.765174999999999</v>
      </c>
      <c r="W209" s="52">
        <f t="shared" si="9"/>
        <v>23.765174999999999</v>
      </c>
      <c r="X209" s="52">
        <v>0</v>
      </c>
      <c r="Y209" s="52">
        <v>0</v>
      </c>
    </row>
    <row r="210" spans="1:25" x14ac:dyDescent="0.25">
      <c r="A210" s="52">
        <v>2010</v>
      </c>
      <c r="B210" s="52" t="s">
        <v>103</v>
      </c>
      <c r="C210" s="52" t="s">
        <v>181</v>
      </c>
      <c r="D210" s="52">
        <v>24319</v>
      </c>
      <c r="E210" s="52">
        <v>21168</v>
      </c>
      <c r="F210" s="52">
        <v>27</v>
      </c>
      <c r="G210" s="52" t="s">
        <v>89</v>
      </c>
      <c r="H210" s="52">
        <v>426.76920000000001</v>
      </c>
      <c r="I210" s="52" t="s">
        <v>91</v>
      </c>
      <c r="J210" s="52" t="s">
        <v>71</v>
      </c>
      <c r="K210" s="52">
        <v>0.45267000000000002</v>
      </c>
      <c r="L210" s="52">
        <v>1</v>
      </c>
      <c r="M210" s="52">
        <v>1</v>
      </c>
      <c r="N210" s="52"/>
      <c r="O210" s="52">
        <v>0</v>
      </c>
      <c r="P210" s="52">
        <v>0</v>
      </c>
      <c r="Q210" s="52">
        <v>21</v>
      </c>
      <c r="R210" s="52"/>
      <c r="S210" s="52">
        <v>0</v>
      </c>
      <c r="T210" s="52">
        <v>0</v>
      </c>
      <c r="U210" s="52">
        <v>310</v>
      </c>
      <c r="V210" s="52">
        <f t="shared" si="8"/>
        <v>193.18561376400001</v>
      </c>
      <c r="W210" s="52">
        <f t="shared" si="9"/>
        <v>193.18561376400001</v>
      </c>
      <c r="X210" s="52">
        <v>0</v>
      </c>
      <c r="Y210" s="52">
        <v>0</v>
      </c>
    </row>
    <row r="211" spans="1:25" x14ac:dyDescent="0.25">
      <c r="A211" s="52">
        <v>2010</v>
      </c>
      <c r="B211" s="52" t="s">
        <v>103</v>
      </c>
      <c r="C211" s="52" t="s">
        <v>181</v>
      </c>
      <c r="D211" s="52">
        <v>24319</v>
      </c>
      <c r="E211" s="52">
        <v>21168</v>
      </c>
      <c r="F211" s="52">
        <v>27</v>
      </c>
      <c r="G211" s="52" t="s">
        <v>89</v>
      </c>
      <c r="H211" s="52">
        <v>1503</v>
      </c>
      <c r="I211" s="52" t="s">
        <v>91</v>
      </c>
      <c r="J211" s="52" t="s">
        <v>71</v>
      </c>
      <c r="K211" s="52">
        <v>0.45267000000000002</v>
      </c>
      <c r="L211" s="52">
        <v>1</v>
      </c>
      <c r="M211" s="52">
        <v>1</v>
      </c>
      <c r="N211" s="52"/>
      <c r="O211" s="52">
        <v>0</v>
      </c>
      <c r="P211" s="52">
        <v>0</v>
      </c>
      <c r="Q211" s="52">
        <v>21</v>
      </c>
      <c r="R211" s="52"/>
      <c r="S211" s="52">
        <v>0</v>
      </c>
      <c r="T211" s="52">
        <v>0</v>
      </c>
      <c r="U211" s="52">
        <v>310</v>
      </c>
      <c r="V211" s="52">
        <f t="shared" si="8"/>
        <v>680.36301000000003</v>
      </c>
      <c r="W211" s="52">
        <f t="shared" si="9"/>
        <v>680.36301000000003</v>
      </c>
      <c r="X211" s="52">
        <v>0</v>
      </c>
      <c r="Y211" s="52">
        <v>0</v>
      </c>
    </row>
    <row r="212" spans="1:25" x14ac:dyDescent="0.25">
      <c r="A212" s="52">
        <v>2010</v>
      </c>
      <c r="B212" s="52" t="s">
        <v>103</v>
      </c>
      <c r="C212" s="52" t="s">
        <v>181</v>
      </c>
      <c r="D212" s="52">
        <v>24319</v>
      </c>
      <c r="E212" s="52">
        <v>21168</v>
      </c>
      <c r="F212" s="52">
        <v>27</v>
      </c>
      <c r="G212" s="52" t="s">
        <v>89</v>
      </c>
      <c r="H212" s="52">
        <v>90</v>
      </c>
      <c r="I212" s="52" t="s">
        <v>91</v>
      </c>
      <c r="J212" s="52" t="s">
        <v>71</v>
      </c>
      <c r="K212" s="52">
        <v>0.45267000000000002</v>
      </c>
      <c r="L212" s="52">
        <v>1</v>
      </c>
      <c r="M212" s="52">
        <v>1</v>
      </c>
      <c r="N212" s="52"/>
      <c r="O212" s="52">
        <v>0</v>
      </c>
      <c r="P212" s="52">
        <v>0</v>
      </c>
      <c r="Q212" s="52">
        <v>21</v>
      </c>
      <c r="R212" s="52"/>
      <c r="S212" s="52">
        <v>0</v>
      </c>
      <c r="T212" s="52">
        <v>0</v>
      </c>
      <c r="U212" s="52">
        <v>310</v>
      </c>
      <c r="V212" s="52">
        <f t="shared" si="8"/>
        <v>40.740300000000005</v>
      </c>
      <c r="W212" s="52">
        <f t="shared" si="9"/>
        <v>40.740300000000005</v>
      </c>
      <c r="X212" s="52">
        <v>0</v>
      </c>
      <c r="Y212" s="52">
        <v>0</v>
      </c>
    </row>
    <row r="213" spans="1:25" x14ac:dyDescent="0.25">
      <c r="A213" s="52">
        <v>2010</v>
      </c>
      <c r="B213" s="52" t="s">
        <v>103</v>
      </c>
      <c r="C213" s="52" t="s">
        <v>181</v>
      </c>
      <c r="D213" s="52">
        <v>24319</v>
      </c>
      <c r="E213" s="52">
        <v>21168</v>
      </c>
      <c r="F213" s="52">
        <v>27</v>
      </c>
      <c r="G213" s="52" t="s">
        <v>89</v>
      </c>
      <c r="H213" s="52">
        <v>15</v>
      </c>
      <c r="I213" s="52" t="s">
        <v>91</v>
      </c>
      <c r="J213" s="52" t="s">
        <v>71</v>
      </c>
      <c r="K213" s="52">
        <v>0.45267000000000002</v>
      </c>
      <c r="L213" s="52">
        <v>1</v>
      </c>
      <c r="M213" s="52">
        <v>1</v>
      </c>
      <c r="N213" s="52"/>
      <c r="O213" s="52">
        <v>0</v>
      </c>
      <c r="P213" s="52">
        <v>0</v>
      </c>
      <c r="Q213" s="52">
        <v>21</v>
      </c>
      <c r="R213" s="52"/>
      <c r="S213" s="52">
        <v>0</v>
      </c>
      <c r="T213" s="52">
        <v>0</v>
      </c>
      <c r="U213" s="52">
        <v>310</v>
      </c>
      <c r="V213" s="52">
        <f t="shared" si="8"/>
        <v>6.7900499999999999</v>
      </c>
      <c r="W213" s="52">
        <f t="shared" si="9"/>
        <v>6.7900499999999999</v>
      </c>
      <c r="X213" s="52">
        <v>0</v>
      </c>
      <c r="Y213" s="52">
        <v>0</v>
      </c>
    </row>
    <row r="214" spans="1:25" x14ac:dyDescent="0.25">
      <c r="A214" s="52">
        <v>2010</v>
      </c>
      <c r="B214" s="52" t="s">
        <v>103</v>
      </c>
      <c r="C214" s="52" t="s">
        <v>181</v>
      </c>
      <c r="D214" s="52">
        <v>24319</v>
      </c>
      <c r="E214" s="52">
        <v>21168</v>
      </c>
      <c r="F214" s="52">
        <v>27</v>
      </c>
      <c r="G214" s="52" t="s">
        <v>89</v>
      </c>
      <c r="H214" s="52">
        <v>16.147200000000002</v>
      </c>
      <c r="I214" s="52" t="s">
        <v>91</v>
      </c>
      <c r="J214" s="52" t="s">
        <v>71</v>
      </c>
      <c r="K214" s="52">
        <v>0.45267000000000002</v>
      </c>
      <c r="L214" s="52">
        <v>1</v>
      </c>
      <c r="M214" s="52">
        <v>1</v>
      </c>
      <c r="N214" s="52"/>
      <c r="O214" s="52">
        <v>0</v>
      </c>
      <c r="P214" s="52">
        <v>0</v>
      </c>
      <c r="Q214" s="52">
        <v>21</v>
      </c>
      <c r="R214" s="52"/>
      <c r="S214" s="52">
        <v>0</v>
      </c>
      <c r="T214" s="52">
        <v>0</v>
      </c>
      <c r="U214" s="52">
        <v>310</v>
      </c>
      <c r="V214" s="52">
        <f t="shared" si="8"/>
        <v>7.3093530240000009</v>
      </c>
      <c r="W214" s="52">
        <f t="shared" si="9"/>
        <v>7.3093530240000009</v>
      </c>
      <c r="X214" s="52">
        <v>0</v>
      </c>
      <c r="Y214" s="52">
        <v>0</v>
      </c>
    </row>
    <row r="215" spans="1:25" x14ac:dyDescent="0.25">
      <c r="A215" s="52">
        <v>2010</v>
      </c>
      <c r="B215" s="52" t="s">
        <v>103</v>
      </c>
      <c r="C215" s="52" t="s">
        <v>181</v>
      </c>
      <c r="D215" s="52">
        <v>24319</v>
      </c>
      <c r="E215" s="52">
        <v>21168</v>
      </c>
      <c r="F215" s="52">
        <v>27</v>
      </c>
      <c r="G215" s="52" t="s">
        <v>89</v>
      </c>
      <c r="H215" s="52">
        <v>360.125</v>
      </c>
      <c r="I215" s="52" t="s">
        <v>91</v>
      </c>
      <c r="J215" s="52" t="s">
        <v>71</v>
      </c>
      <c r="K215" s="52">
        <v>0.45267000000000002</v>
      </c>
      <c r="L215" s="52">
        <v>1</v>
      </c>
      <c r="M215" s="52">
        <v>1</v>
      </c>
      <c r="N215" s="52"/>
      <c r="O215" s="52">
        <v>0</v>
      </c>
      <c r="P215" s="52">
        <v>0</v>
      </c>
      <c r="Q215" s="52">
        <v>21</v>
      </c>
      <c r="R215" s="52"/>
      <c r="S215" s="52">
        <v>0</v>
      </c>
      <c r="T215" s="52">
        <v>0</v>
      </c>
      <c r="U215" s="52">
        <v>310</v>
      </c>
      <c r="V215" s="52">
        <f t="shared" si="8"/>
        <v>163.01778375000001</v>
      </c>
      <c r="W215" s="52">
        <f t="shared" si="9"/>
        <v>163.01778375000001</v>
      </c>
      <c r="X215" s="52">
        <v>0</v>
      </c>
      <c r="Y215" s="52">
        <v>0</v>
      </c>
    </row>
    <row r="216" spans="1:25" x14ac:dyDescent="0.25">
      <c r="A216" s="52">
        <v>2010</v>
      </c>
      <c r="B216" s="52" t="s">
        <v>103</v>
      </c>
      <c r="C216" s="52" t="s">
        <v>181</v>
      </c>
      <c r="D216" s="52">
        <v>24319</v>
      </c>
      <c r="E216" s="52">
        <v>21168</v>
      </c>
      <c r="F216" s="52">
        <v>27</v>
      </c>
      <c r="G216" s="52" t="s">
        <v>89</v>
      </c>
      <c r="H216" s="52">
        <v>41.263199999999998</v>
      </c>
      <c r="I216" s="52" t="s">
        <v>91</v>
      </c>
      <c r="J216" s="52" t="s">
        <v>71</v>
      </c>
      <c r="K216" s="52">
        <v>0.45267000000000002</v>
      </c>
      <c r="L216" s="52">
        <v>1</v>
      </c>
      <c r="M216" s="52">
        <v>1</v>
      </c>
      <c r="N216" s="52"/>
      <c r="O216" s="52">
        <v>0</v>
      </c>
      <c r="P216" s="52">
        <v>0</v>
      </c>
      <c r="Q216" s="52">
        <v>21</v>
      </c>
      <c r="R216" s="52"/>
      <c r="S216" s="52">
        <v>0</v>
      </c>
      <c r="T216" s="52">
        <v>0</v>
      </c>
      <c r="U216" s="52">
        <v>310</v>
      </c>
      <c r="V216" s="52">
        <f t="shared" si="8"/>
        <v>18.678612743999999</v>
      </c>
      <c r="W216" s="52">
        <f t="shared" si="9"/>
        <v>18.678612743999999</v>
      </c>
      <c r="X216" s="52">
        <v>0</v>
      </c>
      <c r="Y216" s="52">
        <v>0</v>
      </c>
    </row>
    <row r="217" spans="1:25" x14ac:dyDescent="0.25">
      <c r="A217" s="52">
        <v>2010</v>
      </c>
      <c r="B217" s="52" t="s">
        <v>92</v>
      </c>
      <c r="C217" s="52" t="s">
        <v>108</v>
      </c>
      <c r="D217" s="52">
        <v>23944</v>
      </c>
      <c r="E217" s="52">
        <v>21126</v>
      </c>
      <c r="F217" s="52">
        <v>27</v>
      </c>
      <c r="G217" s="52" t="s">
        <v>89</v>
      </c>
      <c r="H217" s="52">
        <v>22675</v>
      </c>
      <c r="I217" s="52" t="s">
        <v>90</v>
      </c>
      <c r="J217" s="52" t="s">
        <v>71</v>
      </c>
      <c r="K217" s="52">
        <v>0.75</v>
      </c>
      <c r="L217" s="52">
        <v>1</v>
      </c>
      <c r="M217" s="52">
        <v>1</v>
      </c>
      <c r="N217" s="52"/>
      <c r="O217" s="52">
        <v>0</v>
      </c>
      <c r="P217" s="52">
        <v>0</v>
      </c>
      <c r="Q217" s="52">
        <v>21</v>
      </c>
      <c r="R217" s="52"/>
      <c r="S217" s="52">
        <v>0</v>
      </c>
      <c r="T217" s="52">
        <v>0</v>
      </c>
      <c r="U217" s="52">
        <v>310</v>
      </c>
      <c r="V217" s="52">
        <f t="shared" si="8"/>
        <v>17006.25</v>
      </c>
      <c r="W217" s="52">
        <f t="shared" si="9"/>
        <v>17006.25</v>
      </c>
      <c r="X217" s="52">
        <v>0</v>
      </c>
      <c r="Y217" s="52">
        <v>0</v>
      </c>
    </row>
    <row r="218" spans="1:25" x14ac:dyDescent="0.25">
      <c r="A218" s="52">
        <v>2010</v>
      </c>
      <c r="B218" s="52" t="s">
        <v>92</v>
      </c>
      <c r="C218" s="52" t="s">
        <v>108</v>
      </c>
      <c r="D218" s="52">
        <v>23944</v>
      </c>
      <c r="E218" s="52">
        <v>21126</v>
      </c>
      <c r="F218" s="52">
        <v>27</v>
      </c>
      <c r="G218" s="52" t="s">
        <v>89</v>
      </c>
      <c r="H218" s="52">
        <v>6307.0119999999997</v>
      </c>
      <c r="I218" s="52" t="s">
        <v>90</v>
      </c>
      <c r="J218" s="52" t="s">
        <v>71</v>
      </c>
      <c r="K218" s="52">
        <v>0.75</v>
      </c>
      <c r="L218" s="52">
        <v>1</v>
      </c>
      <c r="M218" s="52">
        <v>1</v>
      </c>
      <c r="N218" s="52"/>
      <c r="O218" s="52">
        <v>0</v>
      </c>
      <c r="P218" s="52">
        <v>0</v>
      </c>
      <c r="Q218" s="52">
        <v>21</v>
      </c>
      <c r="R218" s="52"/>
      <c r="S218" s="52">
        <v>0</v>
      </c>
      <c r="T218" s="52">
        <v>0</v>
      </c>
      <c r="U218" s="52">
        <v>310</v>
      </c>
      <c r="V218" s="52">
        <f t="shared" si="8"/>
        <v>4730.259</v>
      </c>
      <c r="W218" s="52">
        <f t="shared" si="9"/>
        <v>4730.259</v>
      </c>
      <c r="X218" s="52">
        <v>0</v>
      </c>
      <c r="Y218" s="52">
        <v>0</v>
      </c>
    </row>
    <row r="219" spans="1:25" x14ac:dyDescent="0.25">
      <c r="A219" s="52">
        <v>2010</v>
      </c>
      <c r="B219" s="52" t="s">
        <v>92</v>
      </c>
      <c r="C219" s="52" t="s">
        <v>108</v>
      </c>
      <c r="D219" s="52">
        <v>23944</v>
      </c>
      <c r="E219" s="52">
        <v>21126</v>
      </c>
      <c r="F219" s="52">
        <v>27</v>
      </c>
      <c r="G219" s="52" t="s">
        <v>89</v>
      </c>
      <c r="H219" s="52">
        <v>4823</v>
      </c>
      <c r="I219" s="52" t="s">
        <v>90</v>
      </c>
      <c r="J219" s="52" t="s">
        <v>71</v>
      </c>
      <c r="K219" s="52">
        <v>0.75</v>
      </c>
      <c r="L219" s="52">
        <v>1</v>
      </c>
      <c r="M219" s="52">
        <v>1</v>
      </c>
      <c r="N219" s="52"/>
      <c r="O219" s="52">
        <v>0</v>
      </c>
      <c r="P219" s="52">
        <v>0</v>
      </c>
      <c r="Q219" s="52">
        <v>21</v>
      </c>
      <c r="R219" s="52"/>
      <c r="S219" s="52">
        <v>0</v>
      </c>
      <c r="T219" s="52">
        <v>0</v>
      </c>
      <c r="U219" s="52">
        <v>310</v>
      </c>
      <c r="V219" s="52">
        <f t="shared" si="8"/>
        <v>3617.25</v>
      </c>
      <c r="W219" s="52">
        <f t="shared" si="9"/>
        <v>3617.25</v>
      </c>
      <c r="X219" s="52">
        <v>0</v>
      </c>
      <c r="Y219" s="52">
        <v>0</v>
      </c>
    </row>
    <row r="220" spans="1:25" x14ac:dyDescent="0.25">
      <c r="A220" s="52">
        <v>2010</v>
      </c>
      <c r="B220" s="52" t="s">
        <v>92</v>
      </c>
      <c r="C220" s="52" t="s">
        <v>108</v>
      </c>
      <c r="D220" s="52">
        <v>23944</v>
      </c>
      <c r="E220" s="52">
        <v>21126</v>
      </c>
      <c r="F220" s="52">
        <v>27</v>
      </c>
      <c r="G220" s="52" t="s">
        <v>89</v>
      </c>
      <c r="H220" s="52">
        <v>197.3321</v>
      </c>
      <c r="I220" s="52" t="s">
        <v>90</v>
      </c>
      <c r="J220" s="52" t="s">
        <v>71</v>
      </c>
      <c r="K220" s="52">
        <v>0.75</v>
      </c>
      <c r="L220" s="52">
        <v>1</v>
      </c>
      <c r="M220" s="52">
        <v>1</v>
      </c>
      <c r="N220" s="52"/>
      <c r="O220" s="52">
        <v>0</v>
      </c>
      <c r="P220" s="52">
        <v>0</v>
      </c>
      <c r="Q220" s="52">
        <v>21</v>
      </c>
      <c r="R220" s="52"/>
      <c r="S220" s="52">
        <v>0</v>
      </c>
      <c r="T220" s="52">
        <v>0</v>
      </c>
      <c r="U220" s="52">
        <v>310</v>
      </c>
      <c r="V220" s="52">
        <f t="shared" si="8"/>
        <v>147.999075</v>
      </c>
      <c r="W220" s="52">
        <f t="shared" si="9"/>
        <v>147.999075</v>
      </c>
      <c r="X220" s="52">
        <v>0</v>
      </c>
      <c r="Y220" s="52">
        <v>0</v>
      </c>
    </row>
    <row r="221" spans="1:25" x14ac:dyDescent="0.25">
      <c r="A221" s="52">
        <v>2010</v>
      </c>
      <c r="B221" s="52" t="s">
        <v>92</v>
      </c>
      <c r="C221" s="52" t="s">
        <v>108</v>
      </c>
      <c r="D221" s="52">
        <v>23944</v>
      </c>
      <c r="E221" s="52">
        <v>21126</v>
      </c>
      <c r="F221" s="52">
        <v>27</v>
      </c>
      <c r="G221" s="52" t="s">
        <v>89</v>
      </c>
      <c r="H221" s="52">
        <v>2135</v>
      </c>
      <c r="I221" s="52" t="s">
        <v>90</v>
      </c>
      <c r="J221" s="52" t="s">
        <v>71</v>
      </c>
      <c r="K221" s="52">
        <v>0.75</v>
      </c>
      <c r="L221" s="52">
        <v>1</v>
      </c>
      <c r="M221" s="52">
        <v>1</v>
      </c>
      <c r="N221" s="52"/>
      <c r="O221" s="52">
        <v>0</v>
      </c>
      <c r="P221" s="52">
        <v>0</v>
      </c>
      <c r="Q221" s="52">
        <v>21</v>
      </c>
      <c r="R221" s="52"/>
      <c r="S221" s="52">
        <v>0</v>
      </c>
      <c r="T221" s="52">
        <v>0</v>
      </c>
      <c r="U221" s="52">
        <v>310</v>
      </c>
      <c r="V221" s="52">
        <f t="shared" si="8"/>
        <v>1601.25</v>
      </c>
      <c r="W221" s="52">
        <f t="shared" si="9"/>
        <v>1601.25</v>
      </c>
      <c r="X221" s="52">
        <v>0</v>
      </c>
      <c r="Y221" s="52">
        <v>0</v>
      </c>
    </row>
    <row r="222" spans="1:25" x14ac:dyDescent="0.25">
      <c r="A222" s="52">
        <v>2010</v>
      </c>
      <c r="B222" s="52" t="s">
        <v>92</v>
      </c>
      <c r="C222" s="52" t="s">
        <v>108</v>
      </c>
      <c r="D222" s="52">
        <v>23944</v>
      </c>
      <c r="E222" s="52">
        <v>21126</v>
      </c>
      <c r="F222" s="52">
        <v>27</v>
      </c>
      <c r="G222" s="52" t="s">
        <v>89</v>
      </c>
      <c r="H222" s="52">
        <v>11340</v>
      </c>
      <c r="I222" s="52" t="s">
        <v>90</v>
      </c>
      <c r="J222" s="52" t="s">
        <v>71</v>
      </c>
      <c r="K222" s="52">
        <v>0.75</v>
      </c>
      <c r="L222" s="52">
        <v>1</v>
      </c>
      <c r="M222" s="52">
        <v>1</v>
      </c>
      <c r="N222" s="52"/>
      <c r="O222" s="52">
        <v>0</v>
      </c>
      <c r="P222" s="52">
        <v>0</v>
      </c>
      <c r="Q222" s="52">
        <v>21</v>
      </c>
      <c r="R222" s="52"/>
      <c r="S222" s="52">
        <v>0</v>
      </c>
      <c r="T222" s="52">
        <v>0</v>
      </c>
      <c r="U222" s="52">
        <v>310</v>
      </c>
      <c r="V222" s="52">
        <f t="shared" si="8"/>
        <v>8505</v>
      </c>
      <c r="W222" s="52">
        <f t="shared" si="9"/>
        <v>8505</v>
      </c>
      <c r="X222" s="52">
        <v>0</v>
      </c>
      <c r="Y222" s="52">
        <v>0</v>
      </c>
    </row>
    <row r="223" spans="1:25" x14ac:dyDescent="0.25">
      <c r="A223" s="52">
        <v>2010</v>
      </c>
      <c r="B223" s="52" t="s">
        <v>92</v>
      </c>
      <c r="C223" s="52" t="s">
        <v>108</v>
      </c>
      <c r="D223" s="52">
        <v>23944</v>
      </c>
      <c r="E223" s="52">
        <v>21126</v>
      </c>
      <c r="F223" s="52">
        <v>27</v>
      </c>
      <c r="G223" s="52" t="s">
        <v>89</v>
      </c>
      <c r="H223" s="52">
        <v>5237.1000000000004</v>
      </c>
      <c r="I223" s="52" t="s">
        <v>90</v>
      </c>
      <c r="J223" s="52" t="s">
        <v>71</v>
      </c>
      <c r="K223" s="52">
        <v>0.75</v>
      </c>
      <c r="L223" s="52">
        <v>1</v>
      </c>
      <c r="M223" s="52">
        <v>1</v>
      </c>
      <c r="N223" s="52"/>
      <c r="O223" s="52">
        <v>0</v>
      </c>
      <c r="P223" s="52">
        <v>0</v>
      </c>
      <c r="Q223" s="52">
        <v>21</v>
      </c>
      <c r="R223" s="52"/>
      <c r="S223" s="52">
        <v>0</v>
      </c>
      <c r="T223" s="52">
        <v>0</v>
      </c>
      <c r="U223" s="52">
        <v>310</v>
      </c>
      <c r="V223" s="52">
        <f t="shared" si="8"/>
        <v>3927.8250000000003</v>
      </c>
      <c r="W223" s="52">
        <f t="shared" si="9"/>
        <v>3927.8250000000003</v>
      </c>
      <c r="X223" s="52">
        <v>0</v>
      </c>
      <c r="Y223" s="52">
        <v>0</v>
      </c>
    </row>
    <row r="224" spans="1:25" x14ac:dyDescent="0.25">
      <c r="A224" s="52">
        <v>2010</v>
      </c>
      <c r="B224" s="52" t="s">
        <v>92</v>
      </c>
      <c r="C224" s="52" t="s">
        <v>108</v>
      </c>
      <c r="D224" s="52">
        <v>23944</v>
      </c>
      <c r="E224" s="52">
        <v>21126</v>
      </c>
      <c r="F224" s="52">
        <v>27</v>
      </c>
      <c r="G224" s="52" t="s">
        <v>89</v>
      </c>
      <c r="H224" s="52">
        <v>15975</v>
      </c>
      <c r="I224" s="52" t="s">
        <v>90</v>
      </c>
      <c r="J224" s="52" t="s">
        <v>71</v>
      </c>
      <c r="K224" s="52">
        <v>0.75</v>
      </c>
      <c r="L224" s="52">
        <v>1</v>
      </c>
      <c r="M224" s="52">
        <v>1</v>
      </c>
      <c r="N224" s="52"/>
      <c r="O224" s="52">
        <v>0</v>
      </c>
      <c r="P224" s="52">
        <v>0</v>
      </c>
      <c r="Q224" s="52">
        <v>21</v>
      </c>
      <c r="R224" s="52"/>
      <c r="S224" s="52">
        <v>0</v>
      </c>
      <c r="T224" s="52">
        <v>0</v>
      </c>
      <c r="U224" s="52">
        <v>310</v>
      </c>
      <c r="V224" s="52">
        <f t="shared" si="8"/>
        <v>11981.25</v>
      </c>
      <c r="W224" s="52">
        <f t="shared" si="9"/>
        <v>11981.25</v>
      </c>
      <c r="X224" s="52">
        <v>0</v>
      </c>
      <c r="Y224" s="52">
        <v>0</v>
      </c>
    </row>
    <row r="225" spans="1:25" x14ac:dyDescent="0.25">
      <c r="A225" s="52">
        <v>2010</v>
      </c>
      <c r="B225" s="52" t="s">
        <v>92</v>
      </c>
      <c r="C225" s="52" t="s">
        <v>108</v>
      </c>
      <c r="D225" s="52">
        <v>23944</v>
      </c>
      <c r="E225" s="52">
        <v>21126</v>
      </c>
      <c r="F225" s="52">
        <v>27</v>
      </c>
      <c r="G225" s="52" t="s">
        <v>89</v>
      </c>
      <c r="H225" s="52">
        <v>487.25599999999997</v>
      </c>
      <c r="I225" s="52" t="s">
        <v>90</v>
      </c>
      <c r="J225" s="52" t="s">
        <v>71</v>
      </c>
      <c r="K225" s="52">
        <v>0.75</v>
      </c>
      <c r="L225" s="52">
        <v>1</v>
      </c>
      <c r="M225" s="52">
        <v>1</v>
      </c>
      <c r="N225" s="52"/>
      <c r="O225" s="52">
        <v>0</v>
      </c>
      <c r="P225" s="52">
        <v>0</v>
      </c>
      <c r="Q225" s="52">
        <v>21</v>
      </c>
      <c r="R225" s="52"/>
      <c r="S225" s="52">
        <v>0</v>
      </c>
      <c r="T225" s="52">
        <v>0</v>
      </c>
      <c r="U225" s="52">
        <v>310</v>
      </c>
      <c r="V225" s="52">
        <f t="shared" si="8"/>
        <v>365.44200000000001</v>
      </c>
      <c r="W225" s="52">
        <f t="shared" si="9"/>
        <v>365.44200000000001</v>
      </c>
      <c r="X225" s="52">
        <v>0</v>
      </c>
      <c r="Y225" s="52">
        <v>0</v>
      </c>
    </row>
    <row r="226" spans="1:25" x14ac:dyDescent="0.25">
      <c r="A226" s="52">
        <v>2010</v>
      </c>
      <c r="B226" s="52" t="s">
        <v>92</v>
      </c>
      <c r="C226" s="52" t="s">
        <v>108</v>
      </c>
      <c r="D226" s="52">
        <v>23944</v>
      </c>
      <c r="E226" s="52">
        <v>21126</v>
      </c>
      <c r="F226" s="52">
        <v>27</v>
      </c>
      <c r="G226" s="52" t="s">
        <v>89</v>
      </c>
      <c r="H226" s="52">
        <v>22230</v>
      </c>
      <c r="I226" s="52" t="s">
        <v>90</v>
      </c>
      <c r="J226" s="52" t="s">
        <v>71</v>
      </c>
      <c r="K226" s="52">
        <v>0.75</v>
      </c>
      <c r="L226" s="52">
        <v>1</v>
      </c>
      <c r="M226" s="52">
        <v>1</v>
      </c>
      <c r="N226" s="52"/>
      <c r="O226" s="52">
        <v>0</v>
      </c>
      <c r="P226" s="52">
        <v>0</v>
      </c>
      <c r="Q226" s="52">
        <v>21</v>
      </c>
      <c r="R226" s="52"/>
      <c r="S226" s="52">
        <v>0</v>
      </c>
      <c r="T226" s="52">
        <v>0</v>
      </c>
      <c r="U226" s="52">
        <v>310</v>
      </c>
      <c r="V226" s="52">
        <f t="shared" si="8"/>
        <v>16672.5</v>
      </c>
      <c r="W226" s="52">
        <f t="shared" si="9"/>
        <v>16672.5</v>
      </c>
      <c r="X226" s="52">
        <v>0</v>
      </c>
      <c r="Y226" s="52">
        <v>0</v>
      </c>
    </row>
    <row r="227" spans="1:25" x14ac:dyDescent="0.25">
      <c r="A227" s="52">
        <v>2010</v>
      </c>
      <c r="B227" s="52" t="s">
        <v>92</v>
      </c>
      <c r="C227" s="52" t="s">
        <v>108</v>
      </c>
      <c r="D227" s="52">
        <v>23944</v>
      </c>
      <c r="E227" s="52">
        <v>21126</v>
      </c>
      <c r="F227" s="52">
        <v>27</v>
      </c>
      <c r="G227" s="52" t="s">
        <v>89</v>
      </c>
      <c r="H227" s="52">
        <v>2549.317</v>
      </c>
      <c r="I227" s="52" t="s">
        <v>90</v>
      </c>
      <c r="J227" s="52" t="s">
        <v>71</v>
      </c>
      <c r="K227" s="52">
        <v>0.75</v>
      </c>
      <c r="L227" s="52">
        <v>1</v>
      </c>
      <c r="M227" s="52">
        <v>1</v>
      </c>
      <c r="N227" s="52"/>
      <c r="O227" s="52">
        <v>0</v>
      </c>
      <c r="P227" s="52">
        <v>0</v>
      </c>
      <c r="Q227" s="52">
        <v>21</v>
      </c>
      <c r="R227" s="52"/>
      <c r="S227" s="52">
        <v>0</v>
      </c>
      <c r="T227" s="52">
        <v>0</v>
      </c>
      <c r="U227" s="52">
        <v>310</v>
      </c>
      <c r="V227" s="52">
        <f t="shared" si="8"/>
        <v>1911.98775</v>
      </c>
      <c r="W227" s="52">
        <f t="shared" si="9"/>
        <v>1911.98775</v>
      </c>
      <c r="X227" s="52">
        <v>0</v>
      </c>
      <c r="Y227" s="52">
        <v>0</v>
      </c>
    </row>
    <row r="228" spans="1:25" x14ac:dyDescent="0.25">
      <c r="A228" s="52">
        <v>2010</v>
      </c>
      <c r="B228" s="52" t="s">
        <v>92</v>
      </c>
      <c r="C228" s="52" t="s">
        <v>108</v>
      </c>
      <c r="D228" s="52">
        <v>23944</v>
      </c>
      <c r="E228" s="52">
        <v>21126</v>
      </c>
      <c r="F228" s="52">
        <v>27</v>
      </c>
      <c r="G228" s="52" t="s">
        <v>89</v>
      </c>
      <c r="H228" s="52">
        <v>9898.6049999999996</v>
      </c>
      <c r="I228" s="52" t="s">
        <v>90</v>
      </c>
      <c r="J228" s="52" t="s">
        <v>71</v>
      </c>
      <c r="K228" s="52">
        <v>0.75</v>
      </c>
      <c r="L228" s="52">
        <v>1</v>
      </c>
      <c r="M228" s="52">
        <v>1</v>
      </c>
      <c r="N228" s="52"/>
      <c r="O228" s="52">
        <v>0</v>
      </c>
      <c r="P228" s="52">
        <v>0</v>
      </c>
      <c r="Q228" s="52">
        <v>21</v>
      </c>
      <c r="R228" s="52"/>
      <c r="S228" s="52">
        <v>0</v>
      </c>
      <c r="T228" s="52">
        <v>0</v>
      </c>
      <c r="U228" s="52">
        <v>310</v>
      </c>
      <c r="V228" s="52">
        <f t="shared" si="8"/>
        <v>7423.9537499999997</v>
      </c>
      <c r="W228" s="52">
        <f t="shared" si="9"/>
        <v>7423.9537499999997</v>
      </c>
      <c r="X228" s="52">
        <v>0</v>
      </c>
      <c r="Y228" s="52">
        <v>0</v>
      </c>
    </row>
    <row r="229" spans="1:25" x14ac:dyDescent="0.25">
      <c r="A229" s="52">
        <v>2010</v>
      </c>
      <c r="B229" s="52" t="s">
        <v>92</v>
      </c>
      <c r="C229" s="52" t="s">
        <v>108</v>
      </c>
      <c r="D229" s="52">
        <v>23944</v>
      </c>
      <c r="E229" s="52">
        <v>21126</v>
      </c>
      <c r="F229" s="52">
        <v>27</v>
      </c>
      <c r="G229" s="52" t="s">
        <v>89</v>
      </c>
      <c r="H229" s="52">
        <v>17535</v>
      </c>
      <c r="I229" s="52" t="s">
        <v>90</v>
      </c>
      <c r="J229" s="52" t="s">
        <v>71</v>
      </c>
      <c r="K229" s="52">
        <v>0.75</v>
      </c>
      <c r="L229" s="52">
        <v>1</v>
      </c>
      <c r="M229" s="52">
        <v>1</v>
      </c>
      <c r="N229" s="52"/>
      <c r="O229" s="52">
        <v>0</v>
      </c>
      <c r="P229" s="52">
        <v>0</v>
      </c>
      <c r="Q229" s="52">
        <v>21</v>
      </c>
      <c r="R229" s="52"/>
      <c r="S229" s="52">
        <v>0</v>
      </c>
      <c r="T229" s="52">
        <v>0</v>
      </c>
      <c r="U229" s="52">
        <v>310</v>
      </c>
      <c r="V229" s="52">
        <f t="shared" si="8"/>
        <v>13151.25</v>
      </c>
      <c r="W229" s="52">
        <f t="shared" si="9"/>
        <v>13151.25</v>
      </c>
      <c r="X229" s="52">
        <v>0</v>
      </c>
      <c r="Y229" s="52">
        <v>0</v>
      </c>
    </row>
    <row r="230" spans="1:25" x14ac:dyDescent="0.25">
      <c r="A230" s="52">
        <v>2010</v>
      </c>
      <c r="B230" s="52" t="s">
        <v>92</v>
      </c>
      <c r="C230" s="52" t="s">
        <v>108</v>
      </c>
      <c r="D230" s="52">
        <v>23944</v>
      </c>
      <c r="E230" s="52">
        <v>21127</v>
      </c>
      <c r="F230" s="52">
        <v>27</v>
      </c>
      <c r="G230" s="52" t="s">
        <v>89</v>
      </c>
      <c r="H230" s="52">
        <v>9333.2749999999996</v>
      </c>
      <c r="I230" s="52" t="s">
        <v>90</v>
      </c>
      <c r="J230" s="52" t="s">
        <v>71</v>
      </c>
      <c r="K230" s="52">
        <v>0.75</v>
      </c>
      <c r="L230" s="52">
        <v>1</v>
      </c>
      <c r="M230" s="52">
        <v>1</v>
      </c>
      <c r="N230" s="52"/>
      <c r="O230" s="52">
        <v>0</v>
      </c>
      <c r="P230" s="52">
        <v>0</v>
      </c>
      <c r="Q230" s="52">
        <v>21</v>
      </c>
      <c r="R230" s="52"/>
      <c r="S230" s="52">
        <v>0</v>
      </c>
      <c r="T230" s="52">
        <v>0</v>
      </c>
      <c r="U230" s="52">
        <v>310</v>
      </c>
      <c r="V230" s="52">
        <f t="shared" si="8"/>
        <v>6999.9562499999993</v>
      </c>
      <c r="W230" s="52">
        <f t="shared" si="9"/>
        <v>6999.9562499999993</v>
      </c>
      <c r="X230" s="52">
        <v>0</v>
      </c>
      <c r="Y230" s="52">
        <v>0</v>
      </c>
    </row>
    <row r="231" spans="1:25" x14ac:dyDescent="0.25">
      <c r="A231" s="52">
        <v>2010</v>
      </c>
      <c r="B231" s="52" t="s">
        <v>92</v>
      </c>
      <c r="C231" s="52" t="s">
        <v>108</v>
      </c>
      <c r="D231" s="52">
        <v>23944</v>
      </c>
      <c r="E231" s="52">
        <v>21127</v>
      </c>
      <c r="F231" s="52">
        <v>27</v>
      </c>
      <c r="G231" s="52" t="s">
        <v>89</v>
      </c>
      <c r="H231" s="52">
        <v>10501.27</v>
      </c>
      <c r="I231" s="52" t="s">
        <v>90</v>
      </c>
      <c r="J231" s="52" t="s">
        <v>71</v>
      </c>
      <c r="K231" s="52">
        <v>0.75</v>
      </c>
      <c r="L231" s="52">
        <v>1</v>
      </c>
      <c r="M231" s="52">
        <v>1</v>
      </c>
      <c r="N231" s="52"/>
      <c r="O231" s="52">
        <v>0</v>
      </c>
      <c r="P231" s="52">
        <v>0</v>
      </c>
      <c r="Q231" s="52">
        <v>21</v>
      </c>
      <c r="R231" s="52"/>
      <c r="S231" s="52">
        <v>0</v>
      </c>
      <c r="T231" s="52">
        <v>0</v>
      </c>
      <c r="U231" s="52">
        <v>310</v>
      </c>
      <c r="V231" s="52">
        <f t="shared" si="8"/>
        <v>7875.9525000000003</v>
      </c>
      <c r="W231" s="52">
        <f t="shared" si="9"/>
        <v>7875.9525000000003</v>
      </c>
      <c r="X231" s="52">
        <v>0</v>
      </c>
      <c r="Y231" s="52">
        <v>0</v>
      </c>
    </row>
    <row r="232" spans="1:25" x14ac:dyDescent="0.25">
      <c r="A232" s="52">
        <v>2010</v>
      </c>
      <c r="B232" s="52" t="s">
        <v>92</v>
      </c>
      <c r="C232" s="52" t="s">
        <v>108</v>
      </c>
      <c r="D232" s="52">
        <v>23944</v>
      </c>
      <c r="E232" s="52">
        <v>21127</v>
      </c>
      <c r="F232" s="52">
        <v>27</v>
      </c>
      <c r="G232" s="52" t="s">
        <v>89</v>
      </c>
      <c r="H232" s="52">
        <v>2862</v>
      </c>
      <c r="I232" s="52" t="s">
        <v>90</v>
      </c>
      <c r="J232" s="52" t="s">
        <v>71</v>
      </c>
      <c r="K232" s="52">
        <v>0.75</v>
      </c>
      <c r="L232" s="52">
        <v>1</v>
      </c>
      <c r="M232" s="52">
        <v>1</v>
      </c>
      <c r="N232" s="52"/>
      <c r="O232" s="52">
        <v>0</v>
      </c>
      <c r="P232" s="52">
        <v>0</v>
      </c>
      <c r="Q232" s="52">
        <v>21</v>
      </c>
      <c r="R232" s="52"/>
      <c r="S232" s="52">
        <v>0</v>
      </c>
      <c r="T232" s="52">
        <v>0</v>
      </c>
      <c r="U232" s="52">
        <v>310</v>
      </c>
      <c r="V232" s="52">
        <f t="shared" si="8"/>
        <v>2146.5</v>
      </c>
      <c r="W232" s="52">
        <f t="shared" si="9"/>
        <v>2146.5</v>
      </c>
      <c r="X232" s="52">
        <v>0</v>
      </c>
      <c r="Y232" s="52">
        <v>0</v>
      </c>
    </row>
    <row r="233" spans="1:25" x14ac:dyDescent="0.25">
      <c r="A233" s="52">
        <v>2010</v>
      </c>
      <c r="B233" s="52" t="s">
        <v>92</v>
      </c>
      <c r="C233" s="52" t="s">
        <v>108</v>
      </c>
      <c r="D233" s="52">
        <v>23944</v>
      </c>
      <c r="E233" s="52">
        <v>21127</v>
      </c>
      <c r="F233" s="52">
        <v>27</v>
      </c>
      <c r="G233" s="52" t="s">
        <v>89</v>
      </c>
      <c r="H233" s="52">
        <v>1087</v>
      </c>
      <c r="I233" s="52" t="s">
        <v>90</v>
      </c>
      <c r="J233" s="52" t="s">
        <v>71</v>
      </c>
      <c r="K233" s="52">
        <v>0.75</v>
      </c>
      <c r="L233" s="52">
        <v>1</v>
      </c>
      <c r="M233" s="52">
        <v>1</v>
      </c>
      <c r="N233" s="52"/>
      <c r="O233" s="52">
        <v>0</v>
      </c>
      <c r="P233" s="52">
        <v>0</v>
      </c>
      <c r="Q233" s="52">
        <v>21</v>
      </c>
      <c r="R233" s="52"/>
      <c r="S233" s="52">
        <v>0</v>
      </c>
      <c r="T233" s="52">
        <v>0</v>
      </c>
      <c r="U233" s="52">
        <v>310</v>
      </c>
      <c r="V233" s="52">
        <f t="shared" si="8"/>
        <v>815.25</v>
      </c>
      <c r="W233" s="52">
        <f t="shared" si="9"/>
        <v>815.25</v>
      </c>
      <c r="X233" s="52">
        <v>0</v>
      </c>
      <c r="Y233" s="52">
        <v>0</v>
      </c>
    </row>
    <row r="234" spans="1:25" x14ac:dyDescent="0.25">
      <c r="A234" s="52">
        <v>2010</v>
      </c>
      <c r="B234" s="52" t="s">
        <v>92</v>
      </c>
      <c r="C234" s="52" t="s">
        <v>108</v>
      </c>
      <c r="D234" s="52">
        <v>23944</v>
      </c>
      <c r="E234" s="52">
        <v>21127</v>
      </c>
      <c r="F234" s="52">
        <v>27</v>
      </c>
      <c r="G234" s="52" t="s">
        <v>89</v>
      </c>
      <c r="H234" s="52">
        <v>3733.31</v>
      </c>
      <c r="I234" s="52" t="s">
        <v>90</v>
      </c>
      <c r="J234" s="52" t="s">
        <v>71</v>
      </c>
      <c r="K234" s="52">
        <v>0.75</v>
      </c>
      <c r="L234" s="52">
        <v>1</v>
      </c>
      <c r="M234" s="52">
        <v>1</v>
      </c>
      <c r="N234" s="52"/>
      <c r="O234" s="52">
        <v>0</v>
      </c>
      <c r="P234" s="52">
        <v>0</v>
      </c>
      <c r="Q234" s="52">
        <v>21</v>
      </c>
      <c r="R234" s="52"/>
      <c r="S234" s="52">
        <v>0</v>
      </c>
      <c r="T234" s="52">
        <v>0</v>
      </c>
      <c r="U234" s="52">
        <v>310</v>
      </c>
      <c r="V234" s="52">
        <f t="shared" si="8"/>
        <v>2799.9825000000001</v>
      </c>
      <c r="W234" s="52">
        <f t="shared" si="9"/>
        <v>2799.9825000000001</v>
      </c>
      <c r="X234" s="52">
        <v>0</v>
      </c>
      <c r="Y234" s="52">
        <v>0</v>
      </c>
    </row>
    <row r="235" spans="1:25" x14ac:dyDescent="0.25">
      <c r="A235" s="52">
        <v>2010</v>
      </c>
      <c r="B235" s="52" t="s">
        <v>92</v>
      </c>
      <c r="C235" s="52" t="s">
        <v>108</v>
      </c>
      <c r="D235" s="52">
        <v>23944</v>
      </c>
      <c r="E235" s="52">
        <v>21127</v>
      </c>
      <c r="F235" s="52">
        <v>27</v>
      </c>
      <c r="G235" s="52" t="s">
        <v>89</v>
      </c>
      <c r="H235" s="52">
        <v>1743.989</v>
      </c>
      <c r="I235" s="52" t="s">
        <v>90</v>
      </c>
      <c r="J235" s="52" t="s">
        <v>71</v>
      </c>
      <c r="K235" s="52">
        <v>0.75</v>
      </c>
      <c r="L235" s="52">
        <v>1</v>
      </c>
      <c r="M235" s="52">
        <v>1</v>
      </c>
      <c r="N235" s="52"/>
      <c r="O235" s="52">
        <v>0</v>
      </c>
      <c r="P235" s="52">
        <v>0</v>
      </c>
      <c r="Q235" s="52">
        <v>21</v>
      </c>
      <c r="R235" s="52"/>
      <c r="S235" s="52">
        <v>0</v>
      </c>
      <c r="T235" s="52">
        <v>0</v>
      </c>
      <c r="U235" s="52">
        <v>310</v>
      </c>
      <c r="V235" s="52">
        <f t="shared" si="8"/>
        <v>1307.9917500000001</v>
      </c>
      <c r="W235" s="52">
        <f t="shared" si="9"/>
        <v>1307.9917500000001</v>
      </c>
      <c r="X235" s="52">
        <v>0</v>
      </c>
      <c r="Y235" s="52">
        <v>0</v>
      </c>
    </row>
    <row r="236" spans="1:25" x14ac:dyDescent="0.25">
      <c r="A236" s="52">
        <v>2010</v>
      </c>
      <c r="B236" s="52" t="s">
        <v>92</v>
      </c>
      <c r="C236" s="52" t="s">
        <v>108</v>
      </c>
      <c r="D236" s="52">
        <v>23944</v>
      </c>
      <c r="E236" s="52">
        <v>21127</v>
      </c>
      <c r="F236" s="52">
        <v>27</v>
      </c>
      <c r="G236" s="52" t="s">
        <v>89</v>
      </c>
      <c r="H236" s="52">
        <v>2794.4</v>
      </c>
      <c r="I236" s="52" t="s">
        <v>90</v>
      </c>
      <c r="J236" s="52" t="s">
        <v>71</v>
      </c>
      <c r="K236" s="52">
        <v>0.75</v>
      </c>
      <c r="L236" s="52">
        <v>1</v>
      </c>
      <c r="M236" s="52">
        <v>1</v>
      </c>
      <c r="N236" s="52"/>
      <c r="O236" s="52">
        <v>0</v>
      </c>
      <c r="P236" s="52">
        <v>0</v>
      </c>
      <c r="Q236" s="52">
        <v>21</v>
      </c>
      <c r="R236" s="52"/>
      <c r="S236" s="52">
        <v>0</v>
      </c>
      <c r="T236" s="52">
        <v>0</v>
      </c>
      <c r="U236" s="52">
        <v>310</v>
      </c>
      <c r="V236" s="52">
        <f t="shared" si="8"/>
        <v>2095.8000000000002</v>
      </c>
      <c r="W236" s="52">
        <f t="shared" si="9"/>
        <v>2095.8000000000002</v>
      </c>
      <c r="X236" s="52">
        <v>0</v>
      </c>
      <c r="Y236" s="52">
        <v>0</v>
      </c>
    </row>
    <row r="237" spans="1:25" x14ac:dyDescent="0.25">
      <c r="A237" s="52">
        <v>2010</v>
      </c>
      <c r="B237" s="52" t="s">
        <v>92</v>
      </c>
      <c r="C237" s="52" t="s">
        <v>108</v>
      </c>
      <c r="D237" s="52">
        <v>23944</v>
      </c>
      <c r="E237" s="52">
        <v>21127</v>
      </c>
      <c r="F237" s="52">
        <v>27</v>
      </c>
      <c r="G237" s="52" t="s">
        <v>89</v>
      </c>
      <c r="H237" s="52">
        <v>677.32910000000004</v>
      </c>
      <c r="I237" s="52" t="s">
        <v>90</v>
      </c>
      <c r="J237" s="52" t="s">
        <v>71</v>
      </c>
      <c r="K237" s="52">
        <v>0.75</v>
      </c>
      <c r="L237" s="52">
        <v>1</v>
      </c>
      <c r="M237" s="52">
        <v>1</v>
      </c>
      <c r="N237" s="52"/>
      <c r="O237" s="52">
        <v>0</v>
      </c>
      <c r="P237" s="52">
        <v>0</v>
      </c>
      <c r="Q237" s="52">
        <v>21</v>
      </c>
      <c r="R237" s="52"/>
      <c r="S237" s="52">
        <v>0</v>
      </c>
      <c r="T237" s="52">
        <v>0</v>
      </c>
      <c r="U237" s="52">
        <v>310</v>
      </c>
      <c r="V237" s="52">
        <f t="shared" si="8"/>
        <v>507.99682500000006</v>
      </c>
      <c r="W237" s="52">
        <f t="shared" si="9"/>
        <v>507.99682500000006</v>
      </c>
      <c r="X237" s="52">
        <v>0</v>
      </c>
      <c r="Y237" s="52">
        <v>0</v>
      </c>
    </row>
    <row r="238" spans="1:25" x14ac:dyDescent="0.25">
      <c r="A238" s="52">
        <v>2010</v>
      </c>
      <c r="B238" s="52" t="s">
        <v>92</v>
      </c>
      <c r="C238" s="52" t="s">
        <v>108</v>
      </c>
      <c r="D238" s="52">
        <v>23944</v>
      </c>
      <c r="E238" s="52">
        <v>21127</v>
      </c>
      <c r="F238" s="52">
        <v>27</v>
      </c>
      <c r="G238" s="52" t="s">
        <v>89</v>
      </c>
      <c r="H238" s="52">
        <v>17375.89</v>
      </c>
      <c r="I238" s="52" t="s">
        <v>90</v>
      </c>
      <c r="J238" s="52" t="s">
        <v>71</v>
      </c>
      <c r="K238" s="52">
        <v>0.75</v>
      </c>
      <c r="L238" s="52">
        <v>1</v>
      </c>
      <c r="M238" s="52">
        <v>1</v>
      </c>
      <c r="N238" s="52"/>
      <c r="O238" s="52">
        <v>0</v>
      </c>
      <c r="P238" s="52">
        <v>0</v>
      </c>
      <c r="Q238" s="52">
        <v>21</v>
      </c>
      <c r="R238" s="52"/>
      <c r="S238" s="52">
        <v>0</v>
      </c>
      <c r="T238" s="52">
        <v>0</v>
      </c>
      <c r="U238" s="52">
        <v>310</v>
      </c>
      <c r="V238" s="52">
        <f t="shared" si="8"/>
        <v>13031.9175</v>
      </c>
      <c r="W238" s="52">
        <f t="shared" si="9"/>
        <v>13031.9175</v>
      </c>
      <c r="X238" s="52">
        <v>0</v>
      </c>
      <c r="Y238" s="52">
        <v>0</v>
      </c>
    </row>
    <row r="239" spans="1:25" x14ac:dyDescent="0.25">
      <c r="A239" s="52">
        <v>2010</v>
      </c>
      <c r="B239" s="52" t="s">
        <v>92</v>
      </c>
      <c r="C239" s="52" t="s">
        <v>108</v>
      </c>
      <c r="D239" s="52">
        <v>23944</v>
      </c>
      <c r="E239" s="52">
        <v>21127</v>
      </c>
      <c r="F239" s="52">
        <v>27</v>
      </c>
      <c r="G239" s="52" t="s">
        <v>89</v>
      </c>
      <c r="H239" s="52">
        <v>6677</v>
      </c>
      <c r="I239" s="52" t="s">
        <v>90</v>
      </c>
      <c r="J239" s="52" t="s">
        <v>71</v>
      </c>
      <c r="K239" s="52">
        <v>0.75</v>
      </c>
      <c r="L239" s="52">
        <v>1</v>
      </c>
      <c r="M239" s="52">
        <v>1</v>
      </c>
      <c r="N239" s="52"/>
      <c r="O239" s="52">
        <v>0</v>
      </c>
      <c r="P239" s="52">
        <v>0</v>
      </c>
      <c r="Q239" s="52">
        <v>21</v>
      </c>
      <c r="R239" s="52"/>
      <c r="S239" s="52">
        <v>0</v>
      </c>
      <c r="T239" s="52">
        <v>0</v>
      </c>
      <c r="U239" s="52">
        <v>310</v>
      </c>
      <c r="V239" s="52">
        <f t="shared" si="8"/>
        <v>5007.75</v>
      </c>
      <c r="W239" s="52">
        <f t="shared" si="9"/>
        <v>5007.75</v>
      </c>
      <c r="X239" s="52">
        <v>0</v>
      </c>
      <c r="Y239" s="52">
        <v>0</v>
      </c>
    </row>
    <row r="240" spans="1:25" x14ac:dyDescent="0.25">
      <c r="A240" s="52">
        <v>2010</v>
      </c>
      <c r="B240" s="52" t="s">
        <v>92</v>
      </c>
      <c r="C240" s="52" t="s">
        <v>108</v>
      </c>
      <c r="D240" s="52">
        <v>23944</v>
      </c>
      <c r="E240" s="52">
        <v>21127</v>
      </c>
      <c r="F240" s="52">
        <v>27</v>
      </c>
      <c r="G240" s="52" t="s">
        <v>89</v>
      </c>
      <c r="H240" s="52">
        <v>21515.87</v>
      </c>
      <c r="I240" s="52" t="s">
        <v>90</v>
      </c>
      <c r="J240" s="52" t="s">
        <v>71</v>
      </c>
      <c r="K240" s="52">
        <v>0.75</v>
      </c>
      <c r="L240" s="52">
        <v>1</v>
      </c>
      <c r="M240" s="52">
        <v>1</v>
      </c>
      <c r="N240" s="52"/>
      <c r="O240" s="52">
        <v>0</v>
      </c>
      <c r="P240" s="52">
        <v>0</v>
      </c>
      <c r="Q240" s="52">
        <v>21</v>
      </c>
      <c r="R240" s="52"/>
      <c r="S240" s="52">
        <v>0</v>
      </c>
      <c r="T240" s="52">
        <v>0</v>
      </c>
      <c r="U240" s="52">
        <v>310</v>
      </c>
      <c r="V240" s="52">
        <f t="shared" si="8"/>
        <v>16136.9025</v>
      </c>
      <c r="W240" s="52">
        <f t="shared" si="9"/>
        <v>16136.9025</v>
      </c>
      <c r="X240" s="52">
        <v>0</v>
      </c>
      <c r="Y240" s="52">
        <v>0</v>
      </c>
    </row>
    <row r="241" spans="1:25" x14ac:dyDescent="0.25">
      <c r="A241" s="52">
        <v>2010</v>
      </c>
      <c r="B241" s="52" t="s">
        <v>92</v>
      </c>
      <c r="C241" s="52" t="s">
        <v>108</v>
      </c>
      <c r="D241" s="52">
        <v>23944</v>
      </c>
      <c r="E241" s="52">
        <v>21127</v>
      </c>
      <c r="F241" s="52">
        <v>27</v>
      </c>
      <c r="G241" s="52" t="s">
        <v>89</v>
      </c>
      <c r="H241" s="52">
        <v>3999.9749999999999</v>
      </c>
      <c r="I241" s="52" t="s">
        <v>90</v>
      </c>
      <c r="J241" s="52" t="s">
        <v>71</v>
      </c>
      <c r="K241" s="52">
        <v>0.75</v>
      </c>
      <c r="L241" s="52">
        <v>1</v>
      </c>
      <c r="M241" s="52">
        <v>1</v>
      </c>
      <c r="N241" s="52"/>
      <c r="O241" s="52">
        <v>0</v>
      </c>
      <c r="P241" s="52">
        <v>0</v>
      </c>
      <c r="Q241" s="52">
        <v>21</v>
      </c>
      <c r="R241" s="52"/>
      <c r="S241" s="52">
        <v>0</v>
      </c>
      <c r="T241" s="52">
        <v>0</v>
      </c>
      <c r="U241" s="52">
        <v>310</v>
      </c>
      <c r="V241" s="52">
        <f t="shared" si="8"/>
        <v>2999.9812499999998</v>
      </c>
      <c r="W241" s="52">
        <f t="shared" si="9"/>
        <v>2999.9812499999998</v>
      </c>
      <c r="X241" s="52">
        <v>0</v>
      </c>
      <c r="Y241" s="52">
        <v>0</v>
      </c>
    </row>
    <row r="242" spans="1:25" x14ac:dyDescent="0.25">
      <c r="A242" s="52">
        <v>2010</v>
      </c>
      <c r="B242" s="52" t="s">
        <v>92</v>
      </c>
      <c r="C242" s="52" t="s">
        <v>108</v>
      </c>
      <c r="D242" s="52">
        <v>23944</v>
      </c>
      <c r="E242" s="52">
        <v>21127</v>
      </c>
      <c r="F242" s="52">
        <v>27</v>
      </c>
      <c r="G242" s="52" t="s">
        <v>89</v>
      </c>
      <c r="H242" s="52">
        <v>85363.24</v>
      </c>
      <c r="I242" s="52" t="s">
        <v>90</v>
      </c>
      <c r="J242" s="52" t="s">
        <v>71</v>
      </c>
      <c r="K242" s="52">
        <v>0.75</v>
      </c>
      <c r="L242" s="52">
        <v>1</v>
      </c>
      <c r="M242" s="52">
        <v>1</v>
      </c>
      <c r="N242" s="52"/>
      <c r="O242" s="52">
        <v>0</v>
      </c>
      <c r="P242" s="52">
        <v>0</v>
      </c>
      <c r="Q242" s="52">
        <v>21</v>
      </c>
      <c r="R242" s="52"/>
      <c r="S242" s="52">
        <v>0</v>
      </c>
      <c r="T242" s="52">
        <v>0</v>
      </c>
      <c r="U242" s="52">
        <v>310</v>
      </c>
      <c r="V242" s="52">
        <f t="shared" si="8"/>
        <v>64022.430000000008</v>
      </c>
      <c r="W242" s="52">
        <f t="shared" si="9"/>
        <v>64022.430000000008</v>
      </c>
      <c r="X242" s="52">
        <v>0</v>
      </c>
      <c r="Y242" s="52">
        <v>0</v>
      </c>
    </row>
    <row r="243" spans="1:25" x14ac:dyDescent="0.25">
      <c r="A243" s="52">
        <v>2010</v>
      </c>
      <c r="B243" s="52" t="s">
        <v>92</v>
      </c>
      <c r="C243" s="52" t="s">
        <v>108</v>
      </c>
      <c r="D243" s="52">
        <v>23944</v>
      </c>
      <c r="E243" s="52">
        <v>21127</v>
      </c>
      <c r="F243" s="52">
        <v>27</v>
      </c>
      <c r="G243" s="52" t="s">
        <v>89</v>
      </c>
      <c r="H243" s="52">
        <v>3039.9810000000002</v>
      </c>
      <c r="I243" s="52" t="s">
        <v>90</v>
      </c>
      <c r="J243" s="52" t="s">
        <v>71</v>
      </c>
      <c r="K243" s="52">
        <v>0.75</v>
      </c>
      <c r="L243" s="52">
        <v>1</v>
      </c>
      <c r="M243" s="52">
        <v>1</v>
      </c>
      <c r="N243" s="52"/>
      <c r="O243" s="52">
        <v>0</v>
      </c>
      <c r="P243" s="52">
        <v>0</v>
      </c>
      <c r="Q243" s="52">
        <v>21</v>
      </c>
      <c r="R243" s="52"/>
      <c r="S243" s="52">
        <v>0</v>
      </c>
      <c r="T243" s="52">
        <v>0</v>
      </c>
      <c r="U243" s="52">
        <v>310</v>
      </c>
      <c r="V243" s="52">
        <f t="shared" si="8"/>
        <v>2279.9857500000003</v>
      </c>
      <c r="W243" s="52">
        <f t="shared" si="9"/>
        <v>2279.9857500000003</v>
      </c>
      <c r="X243" s="52">
        <v>0</v>
      </c>
      <c r="Y243" s="52">
        <v>0</v>
      </c>
    </row>
    <row r="244" spans="1:25" x14ac:dyDescent="0.25">
      <c r="A244" s="52">
        <v>2010</v>
      </c>
      <c r="B244" s="52" t="s">
        <v>92</v>
      </c>
      <c r="C244" s="52" t="s">
        <v>108</v>
      </c>
      <c r="D244" s="52">
        <v>23944</v>
      </c>
      <c r="E244" s="52">
        <v>21127</v>
      </c>
      <c r="F244" s="52">
        <v>27</v>
      </c>
      <c r="G244" s="52" t="s">
        <v>89</v>
      </c>
      <c r="H244" s="52">
        <v>55973.99</v>
      </c>
      <c r="I244" s="52" t="s">
        <v>90</v>
      </c>
      <c r="J244" s="52" t="s">
        <v>71</v>
      </c>
      <c r="K244" s="52">
        <v>0.75</v>
      </c>
      <c r="L244" s="52">
        <v>1</v>
      </c>
      <c r="M244" s="52">
        <v>1</v>
      </c>
      <c r="N244" s="52"/>
      <c r="O244" s="52">
        <v>0</v>
      </c>
      <c r="P244" s="52">
        <v>0</v>
      </c>
      <c r="Q244" s="52">
        <v>21</v>
      </c>
      <c r="R244" s="52"/>
      <c r="S244" s="52">
        <v>0</v>
      </c>
      <c r="T244" s="52">
        <v>0</v>
      </c>
      <c r="U244" s="52">
        <v>310</v>
      </c>
      <c r="V244" s="52">
        <f t="shared" si="8"/>
        <v>41980.4925</v>
      </c>
      <c r="W244" s="52">
        <f t="shared" si="9"/>
        <v>41980.4925</v>
      </c>
      <c r="X244" s="52">
        <v>0</v>
      </c>
      <c r="Y244" s="52">
        <v>0</v>
      </c>
    </row>
    <row r="245" spans="1:25" x14ac:dyDescent="0.25">
      <c r="A245" s="52">
        <v>2010</v>
      </c>
      <c r="B245" s="52" t="s">
        <v>92</v>
      </c>
      <c r="C245" s="52" t="s">
        <v>108</v>
      </c>
      <c r="D245" s="52">
        <v>23944</v>
      </c>
      <c r="E245" s="52">
        <v>21127</v>
      </c>
      <c r="F245" s="52">
        <v>27</v>
      </c>
      <c r="G245" s="52" t="s">
        <v>89</v>
      </c>
      <c r="H245" s="52">
        <v>195444.1</v>
      </c>
      <c r="I245" s="52" t="s">
        <v>90</v>
      </c>
      <c r="J245" s="52" t="s">
        <v>71</v>
      </c>
      <c r="K245" s="52">
        <v>0.75</v>
      </c>
      <c r="L245" s="52">
        <v>1</v>
      </c>
      <c r="M245" s="52">
        <v>1</v>
      </c>
      <c r="N245" s="52"/>
      <c r="O245" s="52">
        <v>0</v>
      </c>
      <c r="P245" s="52">
        <v>0</v>
      </c>
      <c r="Q245" s="52">
        <v>21</v>
      </c>
      <c r="R245" s="52"/>
      <c r="S245" s="52">
        <v>0</v>
      </c>
      <c r="T245" s="52">
        <v>0</v>
      </c>
      <c r="U245" s="52">
        <v>310</v>
      </c>
      <c r="V245" s="52">
        <f t="shared" si="8"/>
        <v>146583.07500000001</v>
      </c>
      <c r="W245" s="52">
        <f t="shared" si="9"/>
        <v>146583.07500000001</v>
      </c>
      <c r="X245" s="52">
        <v>0</v>
      </c>
      <c r="Y245" s="52">
        <v>0</v>
      </c>
    </row>
    <row r="246" spans="1:25" x14ac:dyDescent="0.25">
      <c r="A246" s="52">
        <v>2010</v>
      </c>
      <c r="B246" s="52" t="s">
        <v>92</v>
      </c>
      <c r="C246" s="52" t="s">
        <v>108</v>
      </c>
      <c r="D246" s="52">
        <v>23944</v>
      </c>
      <c r="E246" s="52">
        <v>21127</v>
      </c>
      <c r="F246" s="52">
        <v>27</v>
      </c>
      <c r="G246" s="52" t="s">
        <v>89</v>
      </c>
      <c r="H246" s="52">
        <v>28551.06</v>
      </c>
      <c r="I246" s="52" t="s">
        <v>90</v>
      </c>
      <c r="J246" s="52" t="s">
        <v>71</v>
      </c>
      <c r="K246" s="52">
        <v>0.75</v>
      </c>
      <c r="L246" s="52">
        <v>1</v>
      </c>
      <c r="M246" s="52">
        <v>1</v>
      </c>
      <c r="N246" s="52"/>
      <c r="O246" s="52">
        <v>0</v>
      </c>
      <c r="P246" s="52">
        <v>0</v>
      </c>
      <c r="Q246" s="52">
        <v>21</v>
      </c>
      <c r="R246" s="52"/>
      <c r="S246" s="52">
        <v>0</v>
      </c>
      <c r="T246" s="52">
        <v>0</v>
      </c>
      <c r="U246" s="52">
        <v>310</v>
      </c>
      <c r="V246" s="52">
        <f t="shared" si="8"/>
        <v>21413.295000000002</v>
      </c>
      <c r="W246" s="52">
        <f t="shared" si="9"/>
        <v>21413.295000000002</v>
      </c>
      <c r="X246" s="52">
        <v>0</v>
      </c>
      <c r="Y246" s="52">
        <v>0</v>
      </c>
    </row>
    <row r="247" spans="1:25" x14ac:dyDescent="0.25">
      <c r="A247" s="52">
        <v>2010</v>
      </c>
      <c r="B247" s="52" t="s">
        <v>92</v>
      </c>
      <c r="C247" s="52" t="s">
        <v>108</v>
      </c>
      <c r="D247" s="52">
        <v>23944</v>
      </c>
      <c r="E247" s="52">
        <v>21127</v>
      </c>
      <c r="F247" s="52">
        <v>27</v>
      </c>
      <c r="G247" s="52" t="s">
        <v>89</v>
      </c>
      <c r="H247" s="52">
        <v>100335.6</v>
      </c>
      <c r="I247" s="52" t="s">
        <v>90</v>
      </c>
      <c r="J247" s="52" t="s">
        <v>71</v>
      </c>
      <c r="K247" s="52">
        <v>0.75</v>
      </c>
      <c r="L247" s="52">
        <v>1</v>
      </c>
      <c r="M247" s="52">
        <v>1</v>
      </c>
      <c r="N247" s="52"/>
      <c r="O247" s="52">
        <v>0</v>
      </c>
      <c r="P247" s="52">
        <v>0</v>
      </c>
      <c r="Q247" s="52">
        <v>21</v>
      </c>
      <c r="R247" s="52"/>
      <c r="S247" s="52">
        <v>0</v>
      </c>
      <c r="T247" s="52">
        <v>0</v>
      </c>
      <c r="U247" s="52">
        <v>310</v>
      </c>
      <c r="V247" s="52">
        <f t="shared" si="8"/>
        <v>75251.700000000012</v>
      </c>
      <c r="W247" s="52">
        <f t="shared" si="9"/>
        <v>75251.700000000012</v>
      </c>
      <c r="X247" s="52">
        <v>0</v>
      </c>
      <c r="Y247" s="52">
        <v>0</v>
      </c>
    </row>
    <row r="248" spans="1:25" x14ac:dyDescent="0.25">
      <c r="A248" s="52">
        <v>2010</v>
      </c>
      <c r="B248" s="52" t="s">
        <v>92</v>
      </c>
      <c r="C248" s="52" t="s">
        <v>108</v>
      </c>
      <c r="D248" s="52">
        <v>23944</v>
      </c>
      <c r="E248" s="52">
        <v>21127</v>
      </c>
      <c r="F248" s="52">
        <v>27</v>
      </c>
      <c r="G248" s="52" t="s">
        <v>89</v>
      </c>
      <c r="H248" s="52">
        <v>69219.5</v>
      </c>
      <c r="I248" s="52" t="s">
        <v>90</v>
      </c>
      <c r="J248" s="52" t="s">
        <v>71</v>
      </c>
      <c r="K248" s="52">
        <v>0.75</v>
      </c>
      <c r="L248" s="52">
        <v>1</v>
      </c>
      <c r="M248" s="52">
        <v>1</v>
      </c>
      <c r="N248" s="52"/>
      <c r="O248" s="52">
        <v>0</v>
      </c>
      <c r="P248" s="52">
        <v>0</v>
      </c>
      <c r="Q248" s="52">
        <v>21</v>
      </c>
      <c r="R248" s="52"/>
      <c r="S248" s="52">
        <v>0</v>
      </c>
      <c r="T248" s="52">
        <v>0</v>
      </c>
      <c r="U248" s="52">
        <v>310</v>
      </c>
      <c r="V248" s="52">
        <f t="shared" si="8"/>
        <v>51914.625</v>
      </c>
      <c r="W248" s="52">
        <f t="shared" si="9"/>
        <v>51914.625</v>
      </c>
      <c r="X248" s="52">
        <v>0</v>
      </c>
      <c r="Y248" s="52">
        <v>0</v>
      </c>
    </row>
    <row r="249" spans="1:25" x14ac:dyDescent="0.25">
      <c r="A249" s="52">
        <v>2010</v>
      </c>
      <c r="B249" s="52" t="s">
        <v>92</v>
      </c>
      <c r="C249" s="52" t="s">
        <v>108</v>
      </c>
      <c r="D249" s="52">
        <v>23944</v>
      </c>
      <c r="E249" s="52">
        <v>21127</v>
      </c>
      <c r="F249" s="52">
        <v>27</v>
      </c>
      <c r="G249" s="52" t="s">
        <v>89</v>
      </c>
      <c r="H249" s="52">
        <v>50252.93</v>
      </c>
      <c r="I249" s="52" t="s">
        <v>90</v>
      </c>
      <c r="J249" s="52" t="s">
        <v>71</v>
      </c>
      <c r="K249" s="52">
        <v>0.75</v>
      </c>
      <c r="L249" s="52">
        <v>1</v>
      </c>
      <c r="M249" s="52">
        <v>1</v>
      </c>
      <c r="N249" s="52"/>
      <c r="O249" s="52">
        <v>0</v>
      </c>
      <c r="P249" s="52">
        <v>0</v>
      </c>
      <c r="Q249" s="52">
        <v>21</v>
      </c>
      <c r="R249" s="52"/>
      <c r="S249" s="52">
        <v>0</v>
      </c>
      <c r="T249" s="52">
        <v>0</v>
      </c>
      <c r="U249" s="52">
        <v>310</v>
      </c>
      <c r="V249" s="52">
        <f t="shared" si="8"/>
        <v>37689.697500000002</v>
      </c>
      <c r="W249" s="52">
        <f t="shared" si="9"/>
        <v>37689.697500000002</v>
      </c>
      <c r="X249" s="52">
        <v>0</v>
      </c>
      <c r="Y249" s="52">
        <v>0</v>
      </c>
    </row>
    <row r="250" spans="1:25" x14ac:dyDescent="0.25">
      <c r="A250" s="52">
        <v>2010</v>
      </c>
      <c r="B250" s="52" t="s">
        <v>92</v>
      </c>
      <c r="C250" s="52" t="s">
        <v>108</v>
      </c>
      <c r="D250" s="52">
        <v>23944</v>
      </c>
      <c r="E250" s="52">
        <v>21127</v>
      </c>
      <c r="F250" s="52">
        <v>27</v>
      </c>
      <c r="G250" s="52" t="s">
        <v>89</v>
      </c>
      <c r="H250" s="52">
        <v>2756.799</v>
      </c>
      <c r="I250" s="52" t="s">
        <v>90</v>
      </c>
      <c r="J250" s="52" t="s">
        <v>71</v>
      </c>
      <c r="K250" s="52">
        <v>0.75</v>
      </c>
      <c r="L250" s="52">
        <v>1</v>
      </c>
      <c r="M250" s="52">
        <v>1</v>
      </c>
      <c r="N250" s="52"/>
      <c r="O250" s="52">
        <v>0</v>
      </c>
      <c r="P250" s="52">
        <v>0</v>
      </c>
      <c r="Q250" s="52">
        <v>21</v>
      </c>
      <c r="R250" s="52"/>
      <c r="S250" s="52">
        <v>0</v>
      </c>
      <c r="T250" s="52">
        <v>0</v>
      </c>
      <c r="U250" s="52">
        <v>310</v>
      </c>
      <c r="V250" s="52">
        <f t="shared" si="8"/>
        <v>2067.5992500000002</v>
      </c>
      <c r="W250" s="52">
        <f t="shared" si="9"/>
        <v>2067.5992500000002</v>
      </c>
      <c r="X250" s="52">
        <v>0</v>
      </c>
      <c r="Y250" s="52">
        <v>0</v>
      </c>
    </row>
    <row r="251" spans="1:25" x14ac:dyDescent="0.25">
      <c r="A251" s="52">
        <v>2010</v>
      </c>
      <c r="B251" s="52" t="s">
        <v>92</v>
      </c>
      <c r="C251" s="52" t="s">
        <v>108</v>
      </c>
      <c r="D251" s="52">
        <v>23944</v>
      </c>
      <c r="E251" s="52">
        <v>21127</v>
      </c>
      <c r="F251" s="52">
        <v>27</v>
      </c>
      <c r="G251" s="52" t="s">
        <v>89</v>
      </c>
      <c r="H251" s="52">
        <v>50548.34</v>
      </c>
      <c r="I251" s="52" t="s">
        <v>90</v>
      </c>
      <c r="J251" s="52" t="s">
        <v>71</v>
      </c>
      <c r="K251" s="52">
        <v>0.75</v>
      </c>
      <c r="L251" s="52">
        <v>1</v>
      </c>
      <c r="M251" s="52">
        <v>1</v>
      </c>
      <c r="N251" s="52"/>
      <c r="O251" s="52">
        <v>0</v>
      </c>
      <c r="P251" s="52">
        <v>0</v>
      </c>
      <c r="Q251" s="52">
        <v>21</v>
      </c>
      <c r="R251" s="52"/>
      <c r="S251" s="52">
        <v>0</v>
      </c>
      <c r="T251" s="52">
        <v>0</v>
      </c>
      <c r="U251" s="52">
        <v>310</v>
      </c>
      <c r="V251" s="52">
        <f t="shared" si="8"/>
        <v>37911.254999999997</v>
      </c>
      <c r="W251" s="52">
        <f t="shared" si="9"/>
        <v>37911.254999999997</v>
      </c>
      <c r="X251" s="52">
        <v>0</v>
      </c>
      <c r="Y251" s="52">
        <v>0</v>
      </c>
    </row>
    <row r="252" spans="1:25" x14ac:dyDescent="0.25">
      <c r="A252" s="52">
        <v>2010</v>
      </c>
      <c r="B252" s="52" t="s">
        <v>92</v>
      </c>
      <c r="C252" s="52" t="s">
        <v>108</v>
      </c>
      <c r="D252" s="52">
        <v>23944</v>
      </c>
      <c r="E252" s="52">
        <v>21127</v>
      </c>
      <c r="F252" s="52">
        <v>27</v>
      </c>
      <c r="G252" s="52" t="s">
        <v>89</v>
      </c>
      <c r="H252" s="52">
        <v>135298.9</v>
      </c>
      <c r="I252" s="52" t="s">
        <v>90</v>
      </c>
      <c r="J252" s="52" t="s">
        <v>71</v>
      </c>
      <c r="K252" s="52">
        <v>0.75</v>
      </c>
      <c r="L252" s="52">
        <v>1</v>
      </c>
      <c r="M252" s="52">
        <v>1</v>
      </c>
      <c r="N252" s="52"/>
      <c r="O252" s="52">
        <v>0</v>
      </c>
      <c r="P252" s="52">
        <v>0</v>
      </c>
      <c r="Q252" s="52">
        <v>21</v>
      </c>
      <c r="R252" s="52"/>
      <c r="S252" s="52">
        <v>0</v>
      </c>
      <c r="T252" s="52">
        <v>0</v>
      </c>
      <c r="U252" s="52">
        <v>310</v>
      </c>
      <c r="V252" s="52">
        <f t="shared" si="8"/>
        <v>101474.17499999999</v>
      </c>
      <c r="W252" s="52">
        <f t="shared" si="9"/>
        <v>101474.17499999999</v>
      </c>
      <c r="X252" s="52">
        <v>0</v>
      </c>
      <c r="Y252" s="52">
        <v>0</v>
      </c>
    </row>
    <row r="253" spans="1:25" x14ac:dyDescent="0.25">
      <c r="A253" s="52">
        <v>2010</v>
      </c>
      <c r="B253" s="52" t="s">
        <v>92</v>
      </c>
      <c r="C253" s="52" t="s">
        <v>108</v>
      </c>
      <c r="D253" s="52">
        <v>23944</v>
      </c>
      <c r="E253" s="52">
        <v>21127</v>
      </c>
      <c r="F253" s="52">
        <v>27</v>
      </c>
      <c r="G253" s="52" t="s">
        <v>89</v>
      </c>
      <c r="H253" s="52">
        <v>45298.52</v>
      </c>
      <c r="I253" s="52" t="s">
        <v>90</v>
      </c>
      <c r="J253" s="52" t="s">
        <v>71</v>
      </c>
      <c r="K253" s="52">
        <v>0.75</v>
      </c>
      <c r="L253" s="52">
        <v>1</v>
      </c>
      <c r="M253" s="52">
        <v>1</v>
      </c>
      <c r="N253" s="52"/>
      <c r="O253" s="52">
        <v>0</v>
      </c>
      <c r="P253" s="52">
        <v>0</v>
      </c>
      <c r="Q253" s="52">
        <v>21</v>
      </c>
      <c r="R253" s="52"/>
      <c r="S253" s="52">
        <v>0</v>
      </c>
      <c r="T253" s="52">
        <v>0</v>
      </c>
      <c r="U253" s="52">
        <v>310</v>
      </c>
      <c r="V253" s="52">
        <f t="shared" si="8"/>
        <v>33973.89</v>
      </c>
      <c r="W253" s="52">
        <f t="shared" si="9"/>
        <v>33973.89</v>
      </c>
      <c r="X253" s="52">
        <v>0</v>
      </c>
      <c r="Y253" s="52">
        <v>0</v>
      </c>
    </row>
    <row r="254" spans="1:25" x14ac:dyDescent="0.25">
      <c r="A254" s="52">
        <v>2010</v>
      </c>
      <c r="B254" s="52" t="s">
        <v>92</v>
      </c>
      <c r="C254" s="52" t="s">
        <v>108</v>
      </c>
      <c r="D254" s="52">
        <v>23944</v>
      </c>
      <c r="E254" s="52">
        <v>21127</v>
      </c>
      <c r="F254" s="52">
        <v>27</v>
      </c>
      <c r="G254" s="52" t="s">
        <v>89</v>
      </c>
      <c r="H254" s="52">
        <v>35389.31</v>
      </c>
      <c r="I254" s="52" t="s">
        <v>90</v>
      </c>
      <c r="J254" s="52" t="s">
        <v>71</v>
      </c>
      <c r="K254" s="52">
        <v>0.75</v>
      </c>
      <c r="L254" s="52">
        <v>1</v>
      </c>
      <c r="M254" s="52">
        <v>1</v>
      </c>
      <c r="N254" s="52"/>
      <c r="O254" s="52">
        <v>0</v>
      </c>
      <c r="P254" s="52">
        <v>0</v>
      </c>
      <c r="Q254" s="52">
        <v>21</v>
      </c>
      <c r="R254" s="52"/>
      <c r="S254" s="52">
        <v>0</v>
      </c>
      <c r="T254" s="52">
        <v>0</v>
      </c>
      <c r="U254" s="52">
        <v>310</v>
      </c>
      <c r="V254" s="52">
        <f t="shared" si="8"/>
        <v>26541.982499999998</v>
      </c>
      <c r="W254" s="52">
        <f t="shared" si="9"/>
        <v>26541.982499999998</v>
      </c>
      <c r="X254" s="52">
        <v>0</v>
      </c>
      <c r="Y254" s="52">
        <v>0</v>
      </c>
    </row>
    <row r="255" spans="1:25" x14ac:dyDescent="0.25">
      <c r="A255" s="52">
        <v>2010</v>
      </c>
      <c r="B255" s="52" t="s">
        <v>92</v>
      </c>
      <c r="C255" s="52" t="s">
        <v>108</v>
      </c>
      <c r="D255" s="52">
        <v>23944</v>
      </c>
      <c r="E255" s="52">
        <v>21127</v>
      </c>
      <c r="F255" s="52">
        <v>27</v>
      </c>
      <c r="G255" s="52" t="s">
        <v>89</v>
      </c>
      <c r="H255" s="52">
        <v>37522.85</v>
      </c>
      <c r="I255" s="52" t="s">
        <v>90</v>
      </c>
      <c r="J255" s="52" t="s">
        <v>71</v>
      </c>
      <c r="K255" s="52">
        <v>0.75</v>
      </c>
      <c r="L255" s="52">
        <v>1</v>
      </c>
      <c r="M255" s="52">
        <v>1</v>
      </c>
      <c r="N255" s="52"/>
      <c r="O255" s="52">
        <v>0</v>
      </c>
      <c r="P255" s="52">
        <v>0</v>
      </c>
      <c r="Q255" s="52">
        <v>21</v>
      </c>
      <c r="R255" s="52"/>
      <c r="S255" s="52">
        <v>0</v>
      </c>
      <c r="T255" s="52">
        <v>0</v>
      </c>
      <c r="U255" s="52">
        <v>310</v>
      </c>
      <c r="V255" s="52">
        <f t="shared" si="8"/>
        <v>28142.137499999997</v>
      </c>
      <c r="W255" s="52">
        <f t="shared" si="9"/>
        <v>28142.137499999997</v>
      </c>
      <c r="X255" s="52">
        <v>0</v>
      </c>
      <c r="Y255" s="52">
        <v>0</v>
      </c>
    </row>
    <row r="256" spans="1:25" x14ac:dyDescent="0.25">
      <c r="A256" s="52">
        <v>2010</v>
      </c>
      <c r="B256" s="52" t="s">
        <v>92</v>
      </c>
      <c r="C256" s="52" t="s">
        <v>108</v>
      </c>
      <c r="D256" s="52">
        <v>23944</v>
      </c>
      <c r="E256" s="52">
        <v>21127</v>
      </c>
      <c r="F256" s="52">
        <v>27</v>
      </c>
      <c r="G256" s="52" t="s">
        <v>89</v>
      </c>
      <c r="H256" s="52">
        <v>2751.864</v>
      </c>
      <c r="I256" s="52" t="s">
        <v>90</v>
      </c>
      <c r="J256" s="52" t="s">
        <v>71</v>
      </c>
      <c r="K256" s="52">
        <v>0.75</v>
      </c>
      <c r="L256" s="52">
        <v>1</v>
      </c>
      <c r="M256" s="52">
        <v>1</v>
      </c>
      <c r="N256" s="52"/>
      <c r="O256" s="52">
        <v>0</v>
      </c>
      <c r="P256" s="52">
        <v>0</v>
      </c>
      <c r="Q256" s="52">
        <v>21</v>
      </c>
      <c r="R256" s="52"/>
      <c r="S256" s="52">
        <v>0</v>
      </c>
      <c r="T256" s="52">
        <v>0</v>
      </c>
      <c r="U256" s="52">
        <v>310</v>
      </c>
      <c r="V256" s="52">
        <f t="shared" si="8"/>
        <v>2063.8980000000001</v>
      </c>
      <c r="W256" s="52">
        <f t="shared" si="9"/>
        <v>2063.8980000000001</v>
      </c>
      <c r="X256" s="52">
        <v>0</v>
      </c>
      <c r="Y256" s="52">
        <v>0</v>
      </c>
    </row>
    <row r="257" spans="1:25" x14ac:dyDescent="0.25">
      <c r="A257" s="52">
        <v>2010</v>
      </c>
      <c r="B257" s="52" t="s">
        <v>92</v>
      </c>
      <c r="C257" s="52" t="s">
        <v>108</v>
      </c>
      <c r="D257" s="52">
        <v>23944</v>
      </c>
      <c r="E257" s="52">
        <v>21127</v>
      </c>
      <c r="F257" s="52">
        <v>27</v>
      </c>
      <c r="G257" s="52" t="s">
        <v>89</v>
      </c>
      <c r="H257" s="52">
        <v>2282.652</v>
      </c>
      <c r="I257" s="52" t="s">
        <v>90</v>
      </c>
      <c r="J257" s="52" t="s">
        <v>71</v>
      </c>
      <c r="K257" s="52">
        <v>0.75</v>
      </c>
      <c r="L257" s="52">
        <v>1</v>
      </c>
      <c r="M257" s="52">
        <v>1</v>
      </c>
      <c r="N257" s="52"/>
      <c r="O257" s="52">
        <v>0</v>
      </c>
      <c r="P257" s="52">
        <v>0</v>
      </c>
      <c r="Q257" s="52">
        <v>21</v>
      </c>
      <c r="R257" s="52"/>
      <c r="S257" s="52">
        <v>0</v>
      </c>
      <c r="T257" s="52">
        <v>0</v>
      </c>
      <c r="U257" s="52">
        <v>310</v>
      </c>
      <c r="V257" s="52">
        <f t="shared" si="8"/>
        <v>1711.989</v>
      </c>
      <c r="W257" s="52">
        <f t="shared" si="9"/>
        <v>1711.989</v>
      </c>
      <c r="X257" s="52">
        <v>0</v>
      </c>
      <c r="Y257" s="52">
        <v>0</v>
      </c>
    </row>
    <row r="258" spans="1:25" x14ac:dyDescent="0.25">
      <c r="A258" s="52">
        <v>2010</v>
      </c>
      <c r="B258" s="52" t="s">
        <v>92</v>
      </c>
      <c r="C258" s="52" t="s">
        <v>108</v>
      </c>
      <c r="D258" s="52">
        <v>23944</v>
      </c>
      <c r="E258" s="52">
        <v>21127</v>
      </c>
      <c r="F258" s="52">
        <v>27</v>
      </c>
      <c r="G258" s="52" t="s">
        <v>89</v>
      </c>
      <c r="H258" s="52">
        <v>2305.3159999999998</v>
      </c>
      <c r="I258" s="52" t="s">
        <v>90</v>
      </c>
      <c r="J258" s="52" t="s">
        <v>71</v>
      </c>
      <c r="K258" s="52">
        <v>0.75</v>
      </c>
      <c r="L258" s="52">
        <v>1</v>
      </c>
      <c r="M258" s="52">
        <v>1</v>
      </c>
      <c r="N258" s="52"/>
      <c r="O258" s="52">
        <v>0</v>
      </c>
      <c r="P258" s="52">
        <v>0</v>
      </c>
      <c r="Q258" s="52">
        <v>21</v>
      </c>
      <c r="R258" s="52"/>
      <c r="S258" s="52">
        <v>0</v>
      </c>
      <c r="T258" s="52">
        <v>0</v>
      </c>
      <c r="U258" s="52">
        <v>310</v>
      </c>
      <c r="V258" s="52">
        <f t="shared" si="8"/>
        <v>1728.9869999999999</v>
      </c>
      <c r="W258" s="52">
        <f t="shared" si="9"/>
        <v>1728.9869999999999</v>
      </c>
      <c r="X258" s="52">
        <v>0</v>
      </c>
      <c r="Y258" s="52">
        <v>0</v>
      </c>
    </row>
    <row r="259" spans="1:25" x14ac:dyDescent="0.25">
      <c r="A259" s="52">
        <v>2010</v>
      </c>
      <c r="B259" s="52" t="s">
        <v>92</v>
      </c>
      <c r="C259" s="52" t="s">
        <v>108</v>
      </c>
      <c r="D259" s="52">
        <v>23944</v>
      </c>
      <c r="E259" s="52">
        <v>21127</v>
      </c>
      <c r="F259" s="52">
        <v>27</v>
      </c>
      <c r="G259" s="52" t="s">
        <v>89</v>
      </c>
      <c r="H259" s="52">
        <v>5071.9679999999998</v>
      </c>
      <c r="I259" s="52" t="s">
        <v>90</v>
      </c>
      <c r="J259" s="52" t="s">
        <v>71</v>
      </c>
      <c r="K259" s="52">
        <v>0.75</v>
      </c>
      <c r="L259" s="52">
        <v>1</v>
      </c>
      <c r="M259" s="52">
        <v>1</v>
      </c>
      <c r="N259" s="52"/>
      <c r="O259" s="52">
        <v>0</v>
      </c>
      <c r="P259" s="52">
        <v>0</v>
      </c>
      <c r="Q259" s="52">
        <v>21</v>
      </c>
      <c r="R259" s="52"/>
      <c r="S259" s="52">
        <v>0</v>
      </c>
      <c r="T259" s="52">
        <v>0</v>
      </c>
      <c r="U259" s="52">
        <v>310</v>
      </c>
      <c r="V259" s="52">
        <f t="shared" ref="V259:V322" si="10">IF(F259=9,((H259*K259*L259*M259)+(H259*O259*P259*Q259)+(H259*S259*T259*U259))/1000, (H259*K259*L259*M259)+(H259*O259*P259*Q259)+(H259*S259*T259*U259))</f>
        <v>3803.9759999999997</v>
      </c>
      <c r="W259" s="52">
        <f t="shared" ref="W259:W322" si="11">(V259-((O259*H259*P259*Q259)+(S259*H259*T259*U259)))/M259</f>
        <v>3803.9759999999997</v>
      </c>
      <c r="X259" s="52">
        <v>0</v>
      </c>
      <c r="Y259" s="52">
        <v>0</v>
      </c>
    </row>
    <row r="260" spans="1:25" x14ac:dyDescent="0.25">
      <c r="A260" s="52">
        <v>2010</v>
      </c>
      <c r="B260" s="52" t="s">
        <v>92</v>
      </c>
      <c r="C260" s="52" t="s">
        <v>108</v>
      </c>
      <c r="D260" s="52">
        <v>23944</v>
      </c>
      <c r="E260" s="52">
        <v>21127</v>
      </c>
      <c r="F260" s="52">
        <v>27</v>
      </c>
      <c r="G260" s="52" t="s">
        <v>89</v>
      </c>
      <c r="H260" s="52">
        <v>26904.41</v>
      </c>
      <c r="I260" s="52" t="s">
        <v>90</v>
      </c>
      <c r="J260" s="52" t="s">
        <v>71</v>
      </c>
      <c r="K260" s="52">
        <v>0.75</v>
      </c>
      <c r="L260" s="52">
        <v>1</v>
      </c>
      <c r="M260" s="52">
        <v>1</v>
      </c>
      <c r="N260" s="52"/>
      <c r="O260" s="52">
        <v>0</v>
      </c>
      <c r="P260" s="52">
        <v>0</v>
      </c>
      <c r="Q260" s="52">
        <v>21</v>
      </c>
      <c r="R260" s="52"/>
      <c r="S260" s="52">
        <v>0</v>
      </c>
      <c r="T260" s="52">
        <v>0</v>
      </c>
      <c r="U260" s="52">
        <v>310</v>
      </c>
      <c r="V260" s="52">
        <f t="shared" si="10"/>
        <v>20178.307499999999</v>
      </c>
      <c r="W260" s="52">
        <f t="shared" si="11"/>
        <v>20178.307499999999</v>
      </c>
      <c r="X260" s="52">
        <v>0</v>
      </c>
      <c r="Y260" s="52">
        <v>0</v>
      </c>
    </row>
    <row r="261" spans="1:25" x14ac:dyDescent="0.25">
      <c r="A261" s="52">
        <v>2010</v>
      </c>
      <c r="B261" s="52" t="s">
        <v>92</v>
      </c>
      <c r="C261" s="52" t="s">
        <v>108</v>
      </c>
      <c r="D261" s="52">
        <v>23944</v>
      </c>
      <c r="E261" s="52">
        <v>21127</v>
      </c>
      <c r="F261" s="52">
        <v>27</v>
      </c>
      <c r="G261" s="52" t="s">
        <v>89</v>
      </c>
      <c r="H261" s="52">
        <v>693.32899999999995</v>
      </c>
      <c r="I261" s="52" t="s">
        <v>90</v>
      </c>
      <c r="J261" s="52" t="s">
        <v>71</v>
      </c>
      <c r="K261" s="52">
        <v>0.75</v>
      </c>
      <c r="L261" s="52">
        <v>1</v>
      </c>
      <c r="M261" s="52">
        <v>1</v>
      </c>
      <c r="N261" s="52"/>
      <c r="O261" s="52">
        <v>0</v>
      </c>
      <c r="P261" s="52">
        <v>0</v>
      </c>
      <c r="Q261" s="52">
        <v>21</v>
      </c>
      <c r="R261" s="52"/>
      <c r="S261" s="52">
        <v>0</v>
      </c>
      <c r="T261" s="52">
        <v>0</v>
      </c>
      <c r="U261" s="52">
        <v>310</v>
      </c>
      <c r="V261" s="52">
        <f t="shared" si="10"/>
        <v>519.99675000000002</v>
      </c>
      <c r="W261" s="52">
        <f t="shared" si="11"/>
        <v>519.99675000000002</v>
      </c>
      <c r="X261" s="52">
        <v>0</v>
      </c>
      <c r="Y261" s="52">
        <v>0</v>
      </c>
    </row>
    <row r="262" spans="1:25" x14ac:dyDescent="0.25">
      <c r="A262" s="52">
        <v>2010</v>
      </c>
      <c r="B262" s="52" t="s">
        <v>92</v>
      </c>
      <c r="C262" s="52" t="s">
        <v>108</v>
      </c>
      <c r="D262" s="52">
        <v>23944</v>
      </c>
      <c r="E262" s="52">
        <v>21127</v>
      </c>
      <c r="F262" s="52">
        <v>27</v>
      </c>
      <c r="G262" s="52" t="s">
        <v>89</v>
      </c>
      <c r="H262" s="52">
        <v>16.083600000000001</v>
      </c>
      <c r="I262" s="52" t="s">
        <v>90</v>
      </c>
      <c r="J262" s="52" t="s">
        <v>71</v>
      </c>
      <c r="K262" s="52">
        <v>0.75</v>
      </c>
      <c r="L262" s="52">
        <v>1</v>
      </c>
      <c r="M262" s="52">
        <v>1</v>
      </c>
      <c r="N262" s="52"/>
      <c r="O262" s="52">
        <v>0</v>
      </c>
      <c r="P262" s="52">
        <v>0</v>
      </c>
      <c r="Q262" s="52">
        <v>21</v>
      </c>
      <c r="R262" s="52"/>
      <c r="S262" s="52">
        <v>0</v>
      </c>
      <c r="T262" s="52">
        <v>0</v>
      </c>
      <c r="U262" s="52">
        <v>310</v>
      </c>
      <c r="V262" s="52">
        <f t="shared" si="10"/>
        <v>12.0627</v>
      </c>
      <c r="W262" s="52">
        <f t="shared" si="11"/>
        <v>12.0627</v>
      </c>
      <c r="X262" s="52">
        <v>0</v>
      </c>
      <c r="Y262" s="52">
        <v>0</v>
      </c>
    </row>
    <row r="263" spans="1:25" x14ac:dyDescent="0.25">
      <c r="A263" s="52">
        <v>2010</v>
      </c>
      <c r="B263" s="52" t="s">
        <v>92</v>
      </c>
      <c r="C263" s="52" t="s">
        <v>108</v>
      </c>
      <c r="D263" s="52">
        <v>23944</v>
      </c>
      <c r="E263" s="52">
        <v>21127</v>
      </c>
      <c r="F263" s="52">
        <v>27</v>
      </c>
      <c r="G263" s="52" t="s">
        <v>89</v>
      </c>
      <c r="H263" s="52">
        <v>6179.6040000000003</v>
      </c>
      <c r="I263" s="52" t="s">
        <v>90</v>
      </c>
      <c r="J263" s="52" t="s">
        <v>71</v>
      </c>
      <c r="K263" s="52">
        <v>0.75</v>
      </c>
      <c r="L263" s="52">
        <v>1</v>
      </c>
      <c r="M263" s="52">
        <v>1</v>
      </c>
      <c r="N263" s="52"/>
      <c r="O263" s="52">
        <v>0</v>
      </c>
      <c r="P263" s="52">
        <v>0</v>
      </c>
      <c r="Q263" s="52">
        <v>21</v>
      </c>
      <c r="R263" s="52"/>
      <c r="S263" s="52">
        <v>0</v>
      </c>
      <c r="T263" s="52">
        <v>0</v>
      </c>
      <c r="U263" s="52">
        <v>310</v>
      </c>
      <c r="V263" s="52">
        <f t="shared" si="10"/>
        <v>4634.7030000000004</v>
      </c>
      <c r="W263" s="52">
        <f t="shared" si="11"/>
        <v>4634.7030000000004</v>
      </c>
      <c r="X263" s="52">
        <v>0</v>
      </c>
      <c r="Y263" s="52">
        <v>0</v>
      </c>
    </row>
    <row r="264" spans="1:25" x14ac:dyDescent="0.25">
      <c r="A264" s="52">
        <v>2010</v>
      </c>
      <c r="B264" s="52" t="s">
        <v>92</v>
      </c>
      <c r="C264" s="52" t="s">
        <v>108</v>
      </c>
      <c r="D264" s="52">
        <v>23944</v>
      </c>
      <c r="E264" s="52">
        <v>21127</v>
      </c>
      <c r="F264" s="52">
        <v>27</v>
      </c>
      <c r="G264" s="52" t="s">
        <v>89</v>
      </c>
      <c r="H264" s="52">
        <v>415.99740000000003</v>
      </c>
      <c r="I264" s="52" t="s">
        <v>90</v>
      </c>
      <c r="J264" s="52" t="s">
        <v>71</v>
      </c>
      <c r="K264" s="52">
        <v>0.75</v>
      </c>
      <c r="L264" s="52">
        <v>1</v>
      </c>
      <c r="M264" s="52">
        <v>1</v>
      </c>
      <c r="N264" s="52"/>
      <c r="O264" s="52">
        <v>0</v>
      </c>
      <c r="P264" s="52">
        <v>0</v>
      </c>
      <c r="Q264" s="52">
        <v>21</v>
      </c>
      <c r="R264" s="52"/>
      <c r="S264" s="52">
        <v>0</v>
      </c>
      <c r="T264" s="52">
        <v>0</v>
      </c>
      <c r="U264" s="52">
        <v>310</v>
      </c>
      <c r="V264" s="52">
        <f t="shared" si="10"/>
        <v>311.99805000000003</v>
      </c>
      <c r="W264" s="52">
        <f t="shared" si="11"/>
        <v>311.99805000000003</v>
      </c>
      <c r="X264" s="52">
        <v>0</v>
      </c>
      <c r="Y264" s="52">
        <v>0</v>
      </c>
    </row>
    <row r="265" spans="1:25" x14ac:dyDescent="0.25">
      <c r="A265" s="52">
        <v>2010</v>
      </c>
      <c r="B265" s="52" t="s">
        <v>92</v>
      </c>
      <c r="C265" s="52" t="s">
        <v>108</v>
      </c>
      <c r="D265" s="52">
        <v>23944</v>
      </c>
      <c r="E265" s="52">
        <v>21127</v>
      </c>
      <c r="F265" s="52">
        <v>27</v>
      </c>
      <c r="G265" s="52" t="s">
        <v>89</v>
      </c>
      <c r="H265" s="52">
        <v>2527.4169999999999</v>
      </c>
      <c r="I265" s="52" t="s">
        <v>90</v>
      </c>
      <c r="J265" s="52" t="s">
        <v>71</v>
      </c>
      <c r="K265" s="52">
        <v>0.75</v>
      </c>
      <c r="L265" s="52">
        <v>1</v>
      </c>
      <c r="M265" s="52">
        <v>1</v>
      </c>
      <c r="N265" s="52"/>
      <c r="O265" s="52">
        <v>0</v>
      </c>
      <c r="P265" s="52">
        <v>0</v>
      </c>
      <c r="Q265" s="52">
        <v>21</v>
      </c>
      <c r="R265" s="52"/>
      <c r="S265" s="52">
        <v>0</v>
      </c>
      <c r="T265" s="52">
        <v>0</v>
      </c>
      <c r="U265" s="52">
        <v>310</v>
      </c>
      <c r="V265" s="52">
        <f t="shared" si="10"/>
        <v>1895.5627500000001</v>
      </c>
      <c r="W265" s="52">
        <f t="shared" si="11"/>
        <v>1895.5627500000001</v>
      </c>
      <c r="X265" s="52">
        <v>0</v>
      </c>
      <c r="Y265" s="52">
        <v>0</v>
      </c>
    </row>
    <row r="266" spans="1:25" x14ac:dyDescent="0.25">
      <c r="A266" s="52">
        <v>2010</v>
      </c>
      <c r="B266" s="52" t="s">
        <v>92</v>
      </c>
      <c r="C266" s="52" t="s">
        <v>108</v>
      </c>
      <c r="D266" s="52">
        <v>23944</v>
      </c>
      <c r="E266" s="52">
        <v>21127</v>
      </c>
      <c r="F266" s="52">
        <v>27</v>
      </c>
      <c r="G266" s="52" t="s">
        <v>89</v>
      </c>
      <c r="H266" s="52">
        <v>162077.5</v>
      </c>
      <c r="I266" s="52" t="s">
        <v>90</v>
      </c>
      <c r="J266" s="52" t="s">
        <v>71</v>
      </c>
      <c r="K266" s="52">
        <v>0.75</v>
      </c>
      <c r="L266" s="52">
        <v>1</v>
      </c>
      <c r="M266" s="52">
        <v>1</v>
      </c>
      <c r="N266" s="52"/>
      <c r="O266" s="52">
        <v>0</v>
      </c>
      <c r="P266" s="52">
        <v>0</v>
      </c>
      <c r="Q266" s="52">
        <v>21</v>
      </c>
      <c r="R266" s="52"/>
      <c r="S266" s="52">
        <v>0</v>
      </c>
      <c r="T266" s="52">
        <v>0</v>
      </c>
      <c r="U266" s="52">
        <v>310</v>
      </c>
      <c r="V266" s="52">
        <f t="shared" si="10"/>
        <v>121558.125</v>
      </c>
      <c r="W266" s="52">
        <f t="shared" si="11"/>
        <v>121558.125</v>
      </c>
      <c r="X266" s="52">
        <v>0</v>
      </c>
      <c r="Y266" s="52">
        <v>0</v>
      </c>
    </row>
    <row r="267" spans="1:25" x14ac:dyDescent="0.25">
      <c r="A267" s="52">
        <v>2010</v>
      </c>
      <c r="B267" s="52" t="s">
        <v>92</v>
      </c>
      <c r="C267" s="52" t="s">
        <v>108</v>
      </c>
      <c r="D267" s="52">
        <v>23944</v>
      </c>
      <c r="E267" s="52">
        <v>21127</v>
      </c>
      <c r="F267" s="52">
        <v>27</v>
      </c>
      <c r="G267" s="52" t="s">
        <v>89</v>
      </c>
      <c r="H267" s="52">
        <v>2346.652</v>
      </c>
      <c r="I267" s="52" t="s">
        <v>90</v>
      </c>
      <c r="J267" s="52" t="s">
        <v>71</v>
      </c>
      <c r="K267" s="52">
        <v>0.75</v>
      </c>
      <c r="L267" s="52">
        <v>1</v>
      </c>
      <c r="M267" s="52">
        <v>1</v>
      </c>
      <c r="N267" s="52"/>
      <c r="O267" s="52">
        <v>0</v>
      </c>
      <c r="P267" s="52">
        <v>0</v>
      </c>
      <c r="Q267" s="52">
        <v>21</v>
      </c>
      <c r="R267" s="52"/>
      <c r="S267" s="52">
        <v>0</v>
      </c>
      <c r="T267" s="52">
        <v>0</v>
      </c>
      <c r="U267" s="52">
        <v>310</v>
      </c>
      <c r="V267" s="52">
        <f t="shared" si="10"/>
        <v>1759.989</v>
      </c>
      <c r="W267" s="52">
        <f t="shared" si="11"/>
        <v>1759.989</v>
      </c>
      <c r="X267" s="52">
        <v>0</v>
      </c>
      <c r="Y267" s="52">
        <v>0</v>
      </c>
    </row>
    <row r="268" spans="1:25" x14ac:dyDescent="0.25">
      <c r="A268" s="52">
        <v>2010</v>
      </c>
      <c r="B268" s="52" t="s">
        <v>92</v>
      </c>
      <c r="C268" s="52" t="s">
        <v>108</v>
      </c>
      <c r="D268" s="52">
        <v>23944</v>
      </c>
      <c r="E268" s="52">
        <v>21127</v>
      </c>
      <c r="F268" s="52">
        <v>27</v>
      </c>
      <c r="G268" s="52" t="s">
        <v>89</v>
      </c>
      <c r="H268" s="52">
        <v>10279.26</v>
      </c>
      <c r="I268" s="52" t="s">
        <v>90</v>
      </c>
      <c r="J268" s="52" t="s">
        <v>71</v>
      </c>
      <c r="K268" s="52">
        <v>0.75</v>
      </c>
      <c r="L268" s="52">
        <v>1</v>
      </c>
      <c r="M268" s="52">
        <v>1</v>
      </c>
      <c r="N268" s="52"/>
      <c r="O268" s="52">
        <v>0</v>
      </c>
      <c r="P268" s="52">
        <v>0</v>
      </c>
      <c r="Q268" s="52">
        <v>21</v>
      </c>
      <c r="R268" s="52"/>
      <c r="S268" s="52">
        <v>0</v>
      </c>
      <c r="T268" s="52">
        <v>0</v>
      </c>
      <c r="U268" s="52">
        <v>310</v>
      </c>
      <c r="V268" s="52">
        <f t="shared" si="10"/>
        <v>7709.4449999999997</v>
      </c>
      <c r="W268" s="52">
        <f t="shared" si="11"/>
        <v>7709.4449999999997</v>
      </c>
      <c r="X268" s="52">
        <v>0</v>
      </c>
      <c r="Y268" s="52">
        <v>0</v>
      </c>
    </row>
    <row r="269" spans="1:25" x14ac:dyDescent="0.25">
      <c r="A269" s="52">
        <v>2010</v>
      </c>
      <c r="B269" s="52" t="s">
        <v>92</v>
      </c>
      <c r="C269" s="52" t="s">
        <v>108</v>
      </c>
      <c r="D269" s="52">
        <v>23944</v>
      </c>
      <c r="E269" s="52">
        <v>21128</v>
      </c>
      <c r="F269" s="52">
        <v>9</v>
      </c>
      <c r="G269" s="52" t="s">
        <v>93</v>
      </c>
      <c r="H269" s="52">
        <v>19400000</v>
      </c>
      <c r="I269" s="52" t="s">
        <v>90</v>
      </c>
      <c r="J269" s="52" t="s">
        <v>71</v>
      </c>
      <c r="K269" s="52">
        <v>0.75</v>
      </c>
      <c r="L269" s="52">
        <v>1</v>
      </c>
      <c r="M269" s="52">
        <v>1</v>
      </c>
      <c r="N269" s="52"/>
      <c r="O269" s="52">
        <v>0</v>
      </c>
      <c r="P269" s="52">
        <v>0</v>
      </c>
      <c r="Q269" s="52">
        <v>21</v>
      </c>
      <c r="R269" s="52"/>
      <c r="S269" s="52">
        <v>0</v>
      </c>
      <c r="T269" s="52">
        <v>0</v>
      </c>
      <c r="U269" s="52">
        <v>310</v>
      </c>
      <c r="V269" s="52">
        <f t="shared" si="10"/>
        <v>14550</v>
      </c>
      <c r="W269" s="52">
        <f t="shared" si="11"/>
        <v>14550</v>
      </c>
      <c r="X269" s="52">
        <v>0</v>
      </c>
      <c r="Y269" s="52">
        <v>0</v>
      </c>
    </row>
    <row r="270" spans="1:25" x14ac:dyDescent="0.25">
      <c r="A270" s="52">
        <v>2010</v>
      </c>
      <c r="B270" s="52" t="s">
        <v>92</v>
      </c>
      <c r="C270" s="52" t="s">
        <v>108</v>
      </c>
      <c r="D270" s="52">
        <v>23944</v>
      </c>
      <c r="E270" s="52">
        <v>21131</v>
      </c>
      <c r="F270" s="52">
        <v>9</v>
      </c>
      <c r="G270" s="52" t="s">
        <v>93</v>
      </c>
      <c r="H270" s="52">
        <v>45132</v>
      </c>
      <c r="I270" s="52" t="s">
        <v>90</v>
      </c>
      <c r="J270" s="52" t="s">
        <v>71</v>
      </c>
      <c r="K270" s="52">
        <v>0.75</v>
      </c>
      <c r="L270" s="52">
        <v>1</v>
      </c>
      <c r="M270" s="52">
        <v>1</v>
      </c>
      <c r="N270" s="52"/>
      <c r="O270" s="52">
        <v>0</v>
      </c>
      <c r="P270" s="52">
        <v>0</v>
      </c>
      <c r="Q270" s="52">
        <v>21</v>
      </c>
      <c r="R270" s="52"/>
      <c r="S270" s="52">
        <v>0</v>
      </c>
      <c r="T270" s="52">
        <v>0</v>
      </c>
      <c r="U270" s="52">
        <v>310</v>
      </c>
      <c r="V270" s="52">
        <f t="shared" si="10"/>
        <v>33.848999999999997</v>
      </c>
      <c r="W270" s="52">
        <f t="shared" si="11"/>
        <v>33.848999999999997</v>
      </c>
      <c r="X270" s="52">
        <v>0</v>
      </c>
      <c r="Y270" s="52">
        <v>0</v>
      </c>
    </row>
    <row r="271" spans="1:25" x14ac:dyDescent="0.25">
      <c r="A271" s="52">
        <v>2010</v>
      </c>
      <c r="B271" s="52" t="s">
        <v>92</v>
      </c>
      <c r="C271" s="52" t="s">
        <v>108</v>
      </c>
      <c r="D271" s="52">
        <v>23944</v>
      </c>
      <c r="E271" s="52">
        <v>21131</v>
      </c>
      <c r="F271" s="52">
        <v>9</v>
      </c>
      <c r="G271" s="52" t="s">
        <v>93</v>
      </c>
      <c r="H271" s="52">
        <v>472000</v>
      </c>
      <c r="I271" s="52" t="s">
        <v>90</v>
      </c>
      <c r="J271" s="52" t="s">
        <v>71</v>
      </c>
      <c r="K271" s="52">
        <v>0.75</v>
      </c>
      <c r="L271" s="52">
        <v>1</v>
      </c>
      <c r="M271" s="52">
        <v>1</v>
      </c>
      <c r="N271" s="52"/>
      <c r="O271" s="52">
        <v>0</v>
      </c>
      <c r="P271" s="52">
        <v>0</v>
      </c>
      <c r="Q271" s="52">
        <v>21</v>
      </c>
      <c r="R271" s="52"/>
      <c r="S271" s="52">
        <v>0</v>
      </c>
      <c r="T271" s="52">
        <v>0</v>
      </c>
      <c r="U271" s="52">
        <v>310</v>
      </c>
      <c r="V271" s="52">
        <f t="shared" si="10"/>
        <v>354</v>
      </c>
      <c r="W271" s="52">
        <f t="shared" si="11"/>
        <v>354</v>
      </c>
      <c r="X271" s="52">
        <v>0</v>
      </c>
      <c r="Y271" s="52">
        <v>0</v>
      </c>
    </row>
    <row r="272" spans="1:25" x14ac:dyDescent="0.25">
      <c r="A272" s="52">
        <v>2010</v>
      </c>
      <c r="B272" s="52" t="s">
        <v>92</v>
      </c>
      <c r="C272" s="52" t="s">
        <v>108</v>
      </c>
      <c r="D272" s="52">
        <v>23949</v>
      </c>
      <c r="E272" s="52">
        <v>21126</v>
      </c>
      <c r="F272" s="52">
        <v>27</v>
      </c>
      <c r="G272" s="52" t="s">
        <v>89</v>
      </c>
      <c r="H272" s="52">
        <v>115.5</v>
      </c>
      <c r="I272" s="52" t="s">
        <v>90</v>
      </c>
      <c r="J272" s="52" t="s">
        <v>71</v>
      </c>
      <c r="K272" s="52">
        <v>0.75</v>
      </c>
      <c r="L272" s="52">
        <v>1</v>
      </c>
      <c r="M272" s="52">
        <v>1</v>
      </c>
      <c r="N272" s="52"/>
      <c r="O272" s="52">
        <v>0</v>
      </c>
      <c r="P272" s="52">
        <v>0</v>
      </c>
      <c r="Q272" s="52">
        <v>21</v>
      </c>
      <c r="R272" s="52"/>
      <c r="S272" s="52">
        <v>0</v>
      </c>
      <c r="T272" s="52">
        <v>0</v>
      </c>
      <c r="U272" s="52">
        <v>310</v>
      </c>
      <c r="V272" s="52">
        <f t="shared" si="10"/>
        <v>86.625</v>
      </c>
      <c r="W272" s="52">
        <f t="shared" si="11"/>
        <v>86.625</v>
      </c>
      <c r="X272" s="52">
        <v>0</v>
      </c>
      <c r="Y272" s="52">
        <v>0</v>
      </c>
    </row>
    <row r="273" spans="1:25" x14ac:dyDescent="0.25">
      <c r="A273" s="52">
        <v>2010</v>
      </c>
      <c r="B273" s="52" t="s">
        <v>92</v>
      </c>
      <c r="C273" s="52" t="s">
        <v>108</v>
      </c>
      <c r="D273" s="52">
        <v>23949</v>
      </c>
      <c r="E273" s="52">
        <v>21126</v>
      </c>
      <c r="F273" s="52">
        <v>27</v>
      </c>
      <c r="G273" s="52" t="s">
        <v>89</v>
      </c>
      <c r="H273" s="52">
        <v>467.5</v>
      </c>
      <c r="I273" s="52" t="s">
        <v>90</v>
      </c>
      <c r="J273" s="52" t="s">
        <v>71</v>
      </c>
      <c r="K273" s="52">
        <v>0.75</v>
      </c>
      <c r="L273" s="52">
        <v>1</v>
      </c>
      <c r="M273" s="52">
        <v>1</v>
      </c>
      <c r="N273" s="52"/>
      <c r="O273" s="52">
        <v>0</v>
      </c>
      <c r="P273" s="52">
        <v>0</v>
      </c>
      <c r="Q273" s="52">
        <v>21</v>
      </c>
      <c r="R273" s="52"/>
      <c r="S273" s="52">
        <v>0</v>
      </c>
      <c r="T273" s="52">
        <v>0</v>
      </c>
      <c r="U273" s="52">
        <v>310</v>
      </c>
      <c r="V273" s="52">
        <f t="shared" si="10"/>
        <v>350.625</v>
      </c>
      <c r="W273" s="52">
        <f t="shared" si="11"/>
        <v>350.625</v>
      </c>
      <c r="X273" s="52">
        <v>0</v>
      </c>
      <c r="Y273" s="52">
        <v>0</v>
      </c>
    </row>
    <row r="274" spans="1:25" x14ac:dyDescent="0.25">
      <c r="A274" s="52">
        <v>2010</v>
      </c>
      <c r="B274" s="52" t="s">
        <v>92</v>
      </c>
      <c r="C274" s="52" t="s">
        <v>108</v>
      </c>
      <c r="D274" s="52">
        <v>23949</v>
      </c>
      <c r="E274" s="52">
        <v>21127</v>
      </c>
      <c r="F274" s="52">
        <v>27</v>
      </c>
      <c r="G274" s="52" t="s">
        <v>89</v>
      </c>
      <c r="H274" s="52">
        <v>30921</v>
      </c>
      <c r="I274" s="52" t="s">
        <v>90</v>
      </c>
      <c r="J274" s="52" t="s">
        <v>71</v>
      </c>
      <c r="K274" s="52">
        <v>0.75</v>
      </c>
      <c r="L274" s="52">
        <v>1</v>
      </c>
      <c r="M274" s="52">
        <v>1</v>
      </c>
      <c r="N274" s="52"/>
      <c r="O274" s="52">
        <v>0</v>
      </c>
      <c r="P274" s="52">
        <v>0</v>
      </c>
      <c r="Q274" s="52">
        <v>21</v>
      </c>
      <c r="R274" s="52"/>
      <c r="S274" s="52">
        <v>0</v>
      </c>
      <c r="T274" s="52">
        <v>0</v>
      </c>
      <c r="U274" s="52">
        <v>310</v>
      </c>
      <c r="V274" s="52">
        <f t="shared" si="10"/>
        <v>23190.75</v>
      </c>
      <c r="W274" s="52">
        <f t="shared" si="11"/>
        <v>23190.75</v>
      </c>
      <c r="X274" s="52">
        <v>0</v>
      </c>
      <c r="Y274" s="52">
        <v>0</v>
      </c>
    </row>
    <row r="275" spans="1:25" x14ac:dyDescent="0.25">
      <c r="A275" s="52">
        <v>2010</v>
      </c>
      <c r="B275" s="52" t="s">
        <v>92</v>
      </c>
      <c r="C275" s="52" t="s">
        <v>108</v>
      </c>
      <c r="D275" s="52">
        <v>23949</v>
      </c>
      <c r="E275" s="52">
        <v>21127</v>
      </c>
      <c r="F275" s="52">
        <v>27</v>
      </c>
      <c r="G275" s="52" t="s">
        <v>89</v>
      </c>
      <c r="H275" s="52">
        <v>1482.15</v>
      </c>
      <c r="I275" s="52" t="s">
        <v>90</v>
      </c>
      <c r="J275" s="52" t="s">
        <v>71</v>
      </c>
      <c r="K275" s="52">
        <v>0.75</v>
      </c>
      <c r="L275" s="52">
        <v>1</v>
      </c>
      <c r="M275" s="52">
        <v>1</v>
      </c>
      <c r="N275" s="52"/>
      <c r="O275" s="52">
        <v>0</v>
      </c>
      <c r="P275" s="52">
        <v>0</v>
      </c>
      <c r="Q275" s="52">
        <v>21</v>
      </c>
      <c r="R275" s="52"/>
      <c r="S275" s="52">
        <v>0</v>
      </c>
      <c r="T275" s="52">
        <v>0</v>
      </c>
      <c r="U275" s="52">
        <v>310</v>
      </c>
      <c r="V275" s="52">
        <f t="shared" si="10"/>
        <v>1111.6125000000002</v>
      </c>
      <c r="W275" s="52">
        <f t="shared" si="11"/>
        <v>1111.6125000000002</v>
      </c>
      <c r="X275" s="52">
        <v>0</v>
      </c>
      <c r="Y275" s="52">
        <v>0</v>
      </c>
    </row>
    <row r="276" spans="1:25" x14ac:dyDescent="0.25">
      <c r="A276" s="52">
        <v>2010</v>
      </c>
      <c r="B276" s="52" t="s">
        <v>106</v>
      </c>
      <c r="C276" s="52" t="s">
        <v>115</v>
      </c>
      <c r="D276" s="52">
        <v>10401</v>
      </c>
      <c r="E276" s="52">
        <v>23903</v>
      </c>
      <c r="F276" s="52">
        <v>12</v>
      </c>
      <c r="G276" s="52" t="s">
        <v>102</v>
      </c>
      <c r="H276" s="52">
        <v>8673000</v>
      </c>
      <c r="I276" s="52" t="s">
        <v>91</v>
      </c>
      <c r="J276" s="52" t="s">
        <v>71</v>
      </c>
      <c r="K276" s="52">
        <v>73.3</v>
      </c>
      <c r="L276" s="52">
        <v>3.3200000000000001E-5</v>
      </c>
      <c r="M276" s="52">
        <v>1</v>
      </c>
      <c r="N276" s="52"/>
      <c r="O276" s="52">
        <v>0</v>
      </c>
      <c r="P276" s="52">
        <v>0</v>
      </c>
      <c r="Q276" s="52">
        <v>21</v>
      </c>
      <c r="R276" s="52"/>
      <c r="S276" s="52">
        <v>0</v>
      </c>
      <c r="T276" s="52">
        <v>0</v>
      </c>
      <c r="U276" s="52">
        <v>310</v>
      </c>
      <c r="V276" s="52">
        <f t="shared" si="10"/>
        <v>21106.265879999999</v>
      </c>
      <c r="W276" s="52">
        <f t="shared" si="11"/>
        <v>21106.265879999999</v>
      </c>
      <c r="X276" s="52">
        <v>0</v>
      </c>
      <c r="Y276" s="52">
        <v>0</v>
      </c>
    </row>
    <row r="277" spans="1:25" x14ac:dyDescent="0.25">
      <c r="A277" s="52">
        <v>2010</v>
      </c>
      <c r="B277" s="52" t="s">
        <v>106</v>
      </c>
      <c r="C277" s="52" t="s">
        <v>115</v>
      </c>
      <c r="D277" s="52">
        <v>10401</v>
      </c>
      <c r="E277" s="52">
        <v>23907</v>
      </c>
      <c r="F277" s="52">
        <v>12</v>
      </c>
      <c r="G277" s="52" t="s">
        <v>102</v>
      </c>
      <c r="H277" s="52">
        <v>136</v>
      </c>
      <c r="I277" s="52" t="s">
        <v>91</v>
      </c>
      <c r="J277" s="52" t="s">
        <v>71</v>
      </c>
      <c r="K277" s="52">
        <v>73.3</v>
      </c>
      <c r="L277" s="52">
        <v>3.3200000000000001E-5</v>
      </c>
      <c r="M277" s="52">
        <v>1</v>
      </c>
      <c r="N277" s="52"/>
      <c r="O277" s="52">
        <v>0</v>
      </c>
      <c r="P277" s="52">
        <v>0</v>
      </c>
      <c r="Q277" s="52">
        <v>21</v>
      </c>
      <c r="R277" s="52"/>
      <c r="S277" s="52">
        <v>0</v>
      </c>
      <c r="T277" s="52">
        <v>0</v>
      </c>
      <c r="U277" s="52">
        <v>310</v>
      </c>
      <c r="V277" s="52">
        <f t="shared" si="10"/>
        <v>0.33096416000000001</v>
      </c>
      <c r="W277" s="52">
        <f t="shared" si="11"/>
        <v>0.33096416000000001</v>
      </c>
      <c r="X277" s="52">
        <v>0</v>
      </c>
      <c r="Y277" s="52">
        <v>0</v>
      </c>
    </row>
    <row r="278" spans="1:25" x14ac:dyDescent="0.25">
      <c r="A278" s="52">
        <v>2010</v>
      </c>
      <c r="B278" s="52" t="s">
        <v>106</v>
      </c>
      <c r="C278" s="52" t="s">
        <v>115</v>
      </c>
      <c r="D278" s="52">
        <v>10402</v>
      </c>
      <c r="E278" s="52">
        <v>23907</v>
      </c>
      <c r="F278" s="52">
        <v>12</v>
      </c>
      <c r="G278" s="52" t="s">
        <v>102</v>
      </c>
      <c r="H278" s="52">
        <v>1116</v>
      </c>
      <c r="I278" s="52" t="s">
        <v>91</v>
      </c>
      <c r="J278" s="52" t="s">
        <v>71</v>
      </c>
      <c r="K278" s="52">
        <v>73.3</v>
      </c>
      <c r="L278" s="52">
        <v>3.3200000000000001E-5</v>
      </c>
      <c r="M278" s="52">
        <v>1</v>
      </c>
      <c r="N278" s="52"/>
      <c r="O278" s="52">
        <v>0</v>
      </c>
      <c r="P278" s="52">
        <v>0</v>
      </c>
      <c r="Q278" s="52">
        <v>21</v>
      </c>
      <c r="R278" s="52"/>
      <c r="S278" s="52">
        <v>0</v>
      </c>
      <c r="T278" s="52">
        <v>0</v>
      </c>
      <c r="U278" s="52">
        <v>310</v>
      </c>
      <c r="V278" s="52">
        <f t="shared" si="10"/>
        <v>2.7158529600000003</v>
      </c>
      <c r="W278" s="52">
        <f t="shared" si="11"/>
        <v>2.7158529600000003</v>
      </c>
      <c r="X278" s="52">
        <v>0</v>
      </c>
      <c r="Y278" s="52">
        <v>0</v>
      </c>
    </row>
    <row r="279" spans="1:25" x14ac:dyDescent="0.25">
      <c r="A279" s="52">
        <v>2010</v>
      </c>
      <c r="B279" s="52" t="s">
        <v>106</v>
      </c>
      <c r="C279" s="52" t="s">
        <v>115</v>
      </c>
      <c r="D279" s="52">
        <v>10402</v>
      </c>
      <c r="E279" s="52">
        <v>23907</v>
      </c>
      <c r="F279" s="52">
        <v>12</v>
      </c>
      <c r="G279" s="52" t="s">
        <v>102</v>
      </c>
      <c r="H279" s="52">
        <v>5175</v>
      </c>
      <c r="I279" s="52" t="s">
        <v>91</v>
      </c>
      <c r="J279" s="52" t="s">
        <v>71</v>
      </c>
      <c r="K279" s="52">
        <v>73.3</v>
      </c>
      <c r="L279" s="52">
        <v>3.3200000000000001E-5</v>
      </c>
      <c r="M279" s="52">
        <v>1</v>
      </c>
      <c r="N279" s="52"/>
      <c r="O279" s="52">
        <v>0</v>
      </c>
      <c r="P279" s="52">
        <v>0</v>
      </c>
      <c r="Q279" s="52">
        <v>21</v>
      </c>
      <c r="R279" s="52"/>
      <c r="S279" s="52">
        <v>0</v>
      </c>
      <c r="T279" s="52">
        <v>0</v>
      </c>
      <c r="U279" s="52">
        <v>310</v>
      </c>
      <c r="V279" s="52">
        <f t="shared" si="10"/>
        <v>12.593673000000001</v>
      </c>
      <c r="W279" s="52">
        <f t="shared" si="11"/>
        <v>12.593673000000001</v>
      </c>
      <c r="X279" s="52">
        <v>0</v>
      </c>
      <c r="Y279" s="52">
        <v>0</v>
      </c>
    </row>
    <row r="280" spans="1:25" x14ac:dyDescent="0.25">
      <c r="A280" s="52">
        <v>2010</v>
      </c>
      <c r="B280" s="52" t="s">
        <v>106</v>
      </c>
      <c r="C280" s="52" t="s">
        <v>115</v>
      </c>
      <c r="D280" s="52">
        <v>13111</v>
      </c>
      <c r="E280" s="52">
        <v>23903</v>
      </c>
      <c r="F280" s="52">
        <v>12</v>
      </c>
      <c r="G280" s="52" t="s">
        <v>102</v>
      </c>
      <c r="H280" s="52">
        <v>15567.99</v>
      </c>
      <c r="I280" s="52" t="s">
        <v>91</v>
      </c>
      <c r="J280" s="52" t="s">
        <v>71</v>
      </c>
      <c r="K280" s="52">
        <v>73.3</v>
      </c>
      <c r="L280" s="52">
        <v>3.3200000000000001E-5</v>
      </c>
      <c r="M280" s="52">
        <v>1</v>
      </c>
      <c r="N280" s="52"/>
      <c r="O280" s="52">
        <v>0</v>
      </c>
      <c r="P280" s="52">
        <v>0</v>
      </c>
      <c r="Q280" s="52">
        <v>21</v>
      </c>
      <c r="R280" s="52"/>
      <c r="S280" s="52">
        <v>0</v>
      </c>
      <c r="T280" s="52">
        <v>0</v>
      </c>
      <c r="U280" s="52">
        <v>310</v>
      </c>
      <c r="V280" s="52">
        <f t="shared" si="10"/>
        <v>37.8856377444</v>
      </c>
      <c r="W280" s="52">
        <f t="shared" si="11"/>
        <v>37.8856377444</v>
      </c>
      <c r="X280" s="52">
        <v>0</v>
      </c>
      <c r="Y280" s="52">
        <v>0</v>
      </c>
    </row>
    <row r="281" spans="1:25" x14ac:dyDescent="0.25">
      <c r="A281" s="52">
        <v>2010</v>
      </c>
      <c r="B281" s="52" t="s">
        <v>106</v>
      </c>
      <c r="C281" s="52" t="s">
        <v>115</v>
      </c>
      <c r="D281" s="52">
        <v>13114</v>
      </c>
      <c r="E281" s="52">
        <v>23904</v>
      </c>
      <c r="F281" s="52">
        <v>12</v>
      </c>
      <c r="G281" s="52" t="s">
        <v>102</v>
      </c>
      <c r="H281" s="52">
        <v>560368</v>
      </c>
      <c r="I281" s="52" t="s">
        <v>91</v>
      </c>
      <c r="J281" s="52" t="s">
        <v>71</v>
      </c>
      <c r="K281" s="52">
        <v>73.3</v>
      </c>
      <c r="L281" s="52">
        <v>3.3200000000000001E-5</v>
      </c>
      <c r="M281" s="52">
        <v>1</v>
      </c>
      <c r="N281" s="52"/>
      <c r="O281" s="52">
        <v>0</v>
      </c>
      <c r="P281" s="52">
        <v>0</v>
      </c>
      <c r="Q281" s="52">
        <v>21</v>
      </c>
      <c r="R281" s="52"/>
      <c r="S281" s="52">
        <v>0</v>
      </c>
      <c r="T281" s="52">
        <v>0</v>
      </c>
      <c r="U281" s="52">
        <v>310</v>
      </c>
      <c r="V281" s="52">
        <f t="shared" si="10"/>
        <v>1363.68915008</v>
      </c>
      <c r="W281" s="52">
        <f t="shared" si="11"/>
        <v>1363.68915008</v>
      </c>
      <c r="X281" s="52">
        <v>0</v>
      </c>
      <c r="Y281" s="52">
        <v>0</v>
      </c>
    </row>
    <row r="282" spans="1:25" x14ac:dyDescent="0.25">
      <c r="A282" s="52">
        <v>2010</v>
      </c>
      <c r="B282" s="52" t="s">
        <v>106</v>
      </c>
      <c r="C282" s="52" t="s">
        <v>115</v>
      </c>
      <c r="D282" s="52">
        <v>13114</v>
      </c>
      <c r="E282" s="52">
        <v>23904</v>
      </c>
      <c r="F282" s="52">
        <v>12</v>
      </c>
      <c r="G282" s="52" t="s">
        <v>102</v>
      </c>
      <c r="H282" s="52">
        <v>618086</v>
      </c>
      <c r="I282" s="52" t="s">
        <v>91</v>
      </c>
      <c r="J282" s="52" t="s">
        <v>71</v>
      </c>
      <c r="K282" s="52">
        <v>73.3</v>
      </c>
      <c r="L282" s="52">
        <v>3.3200000000000001E-5</v>
      </c>
      <c r="M282" s="52">
        <v>1</v>
      </c>
      <c r="N282" s="52"/>
      <c r="O282" s="52">
        <v>0</v>
      </c>
      <c r="P282" s="52">
        <v>0</v>
      </c>
      <c r="Q282" s="52">
        <v>21</v>
      </c>
      <c r="R282" s="52"/>
      <c r="S282" s="52">
        <v>0</v>
      </c>
      <c r="T282" s="52">
        <v>0</v>
      </c>
      <c r="U282" s="52">
        <v>310</v>
      </c>
      <c r="V282" s="52">
        <f t="shared" si="10"/>
        <v>1504.14936616</v>
      </c>
      <c r="W282" s="52">
        <f t="shared" si="11"/>
        <v>1504.14936616</v>
      </c>
      <c r="X282" s="52">
        <v>0</v>
      </c>
      <c r="Y282" s="52">
        <v>0</v>
      </c>
    </row>
    <row r="283" spans="1:25" x14ac:dyDescent="0.25">
      <c r="A283" s="52">
        <v>2010</v>
      </c>
      <c r="B283" s="52" t="s">
        <v>106</v>
      </c>
      <c r="C283" s="52" t="s">
        <v>115</v>
      </c>
      <c r="D283" s="52">
        <v>13114</v>
      </c>
      <c r="E283" s="52">
        <v>23904</v>
      </c>
      <c r="F283" s="52">
        <v>12</v>
      </c>
      <c r="G283" s="52" t="s">
        <v>102</v>
      </c>
      <c r="H283" s="52">
        <v>196186</v>
      </c>
      <c r="I283" s="52" t="s">
        <v>91</v>
      </c>
      <c r="J283" s="52" t="s">
        <v>71</v>
      </c>
      <c r="K283" s="52">
        <v>73.3</v>
      </c>
      <c r="L283" s="52">
        <v>3.3200000000000001E-5</v>
      </c>
      <c r="M283" s="52">
        <v>1</v>
      </c>
      <c r="N283" s="52"/>
      <c r="O283" s="52">
        <v>0</v>
      </c>
      <c r="P283" s="52">
        <v>0</v>
      </c>
      <c r="Q283" s="52">
        <v>21</v>
      </c>
      <c r="R283" s="52"/>
      <c r="S283" s="52">
        <v>0</v>
      </c>
      <c r="T283" s="52">
        <v>0</v>
      </c>
      <c r="U283" s="52">
        <v>310</v>
      </c>
      <c r="V283" s="52">
        <f t="shared" si="10"/>
        <v>477.43040215999997</v>
      </c>
      <c r="W283" s="52">
        <f t="shared" si="11"/>
        <v>477.43040215999997</v>
      </c>
      <c r="X283" s="52">
        <v>0</v>
      </c>
      <c r="Y283" s="52">
        <v>0</v>
      </c>
    </row>
    <row r="284" spans="1:25" x14ac:dyDescent="0.25">
      <c r="A284" s="52">
        <v>2010</v>
      </c>
      <c r="B284" s="52" t="s">
        <v>106</v>
      </c>
      <c r="C284" s="52" t="s">
        <v>115</v>
      </c>
      <c r="D284" s="52">
        <v>13114</v>
      </c>
      <c r="E284" s="52">
        <v>23904</v>
      </c>
      <c r="F284" s="52">
        <v>12</v>
      </c>
      <c r="G284" s="52" t="s">
        <v>102</v>
      </c>
      <c r="H284" s="52">
        <v>59763</v>
      </c>
      <c r="I284" s="52" t="s">
        <v>91</v>
      </c>
      <c r="J284" s="52" t="s">
        <v>71</v>
      </c>
      <c r="K284" s="52">
        <v>73.3</v>
      </c>
      <c r="L284" s="52">
        <v>3.3200000000000001E-5</v>
      </c>
      <c r="M284" s="52">
        <v>1</v>
      </c>
      <c r="N284" s="52"/>
      <c r="O284" s="52">
        <v>0</v>
      </c>
      <c r="P284" s="52">
        <v>0</v>
      </c>
      <c r="Q284" s="52">
        <v>21</v>
      </c>
      <c r="R284" s="52"/>
      <c r="S284" s="52">
        <v>0</v>
      </c>
      <c r="T284" s="52">
        <v>0</v>
      </c>
      <c r="U284" s="52">
        <v>310</v>
      </c>
      <c r="V284" s="52">
        <f t="shared" si="10"/>
        <v>145.43684628</v>
      </c>
      <c r="W284" s="52">
        <f t="shared" si="11"/>
        <v>145.43684628</v>
      </c>
      <c r="X284" s="52">
        <v>0</v>
      </c>
      <c r="Y284" s="52">
        <v>0</v>
      </c>
    </row>
    <row r="285" spans="1:25" x14ac:dyDescent="0.25">
      <c r="A285" s="52">
        <v>2010</v>
      </c>
      <c r="B285" s="52" t="s">
        <v>106</v>
      </c>
      <c r="C285" s="52" t="s">
        <v>115</v>
      </c>
      <c r="D285" s="52">
        <v>13114</v>
      </c>
      <c r="E285" s="52">
        <v>23904</v>
      </c>
      <c r="F285" s="52">
        <v>12</v>
      </c>
      <c r="G285" s="52" t="s">
        <v>102</v>
      </c>
      <c r="H285" s="52">
        <v>231897</v>
      </c>
      <c r="I285" s="52" t="s">
        <v>91</v>
      </c>
      <c r="J285" s="52" t="s">
        <v>71</v>
      </c>
      <c r="K285" s="52">
        <v>73.3</v>
      </c>
      <c r="L285" s="52">
        <v>3.3200000000000001E-5</v>
      </c>
      <c r="M285" s="52">
        <v>1</v>
      </c>
      <c r="N285" s="52"/>
      <c r="O285" s="52">
        <v>0</v>
      </c>
      <c r="P285" s="52">
        <v>0</v>
      </c>
      <c r="Q285" s="52">
        <v>21</v>
      </c>
      <c r="R285" s="52"/>
      <c r="S285" s="52">
        <v>0</v>
      </c>
      <c r="T285" s="52">
        <v>0</v>
      </c>
      <c r="U285" s="52">
        <v>310</v>
      </c>
      <c r="V285" s="52">
        <f t="shared" si="10"/>
        <v>564.33526331999997</v>
      </c>
      <c r="W285" s="52">
        <f t="shared" si="11"/>
        <v>564.33526331999997</v>
      </c>
      <c r="X285" s="52">
        <v>0</v>
      </c>
      <c r="Y285" s="52">
        <v>0</v>
      </c>
    </row>
    <row r="286" spans="1:25" x14ac:dyDescent="0.25">
      <c r="A286" s="52">
        <v>2010</v>
      </c>
      <c r="B286" s="52" t="s">
        <v>106</v>
      </c>
      <c r="C286" s="52" t="s">
        <v>115</v>
      </c>
      <c r="D286" s="52">
        <v>13114</v>
      </c>
      <c r="E286" s="52">
        <v>23904</v>
      </c>
      <c r="F286" s="52">
        <v>12</v>
      </c>
      <c r="G286" s="52" t="s">
        <v>102</v>
      </c>
      <c r="H286" s="52">
        <v>16691.580000000002</v>
      </c>
      <c r="I286" s="52" t="s">
        <v>91</v>
      </c>
      <c r="J286" s="52" t="s">
        <v>71</v>
      </c>
      <c r="K286" s="52">
        <v>73.3</v>
      </c>
      <c r="L286" s="52">
        <v>3.3200000000000001E-5</v>
      </c>
      <c r="M286" s="52">
        <v>1</v>
      </c>
      <c r="N286" s="52"/>
      <c r="O286" s="52">
        <v>0</v>
      </c>
      <c r="P286" s="52">
        <v>0</v>
      </c>
      <c r="Q286" s="52">
        <v>21</v>
      </c>
      <c r="R286" s="52"/>
      <c r="S286" s="52">
        <v>0</v>
      </c>
      <c r="T286" s="52">
        <v>0</v>
      </c>
      <c r="U286" s="52">
        <v>310</v>
      </c>
      <c r="V286" s="52">
        <f t="shared" si="10"/>
        <v>40.619961424800003</v>
      </c>
      <c r="W286" s="52">
        <f t="shared" si="11"/>
        <v>40.619961424800003</v>
      </c>
      <c r="X286" s="52">
        <v>0</v>
      </c>
      <c r="Y286" s="52">
        <v>0</v>
      </c>
    </row>
    <row r="287" spans="1:25" x14ac:dyDescent="0.25">
      <c r="A287" s="52">
        <v>2010</v>
      </c>
      <c r="B287" s="52" t="s">
        <v>106</v>
      </c>
      <c r="C287" s="52" t="s">
        <v>115</v>
      </c>
      <c r="D287" s="52">
        <v>13114</v>
      </c>
      <c r="E287" s="52">
        <v>23908</v>
      </c>
      <c r="F287" s="52">
        <v>12</v>
      </c>
      <c r="G287" s="52" t="s">
        <v>102</v>
      </c>
      <c r="H287" s="52">
        <v>1344465</v>
      </c>
      <c r="I287" s="52" t="s">
        <v>91</v>
      </c>
      <c r="J287" s="52" t="s">
        <v>71</v>
      </c>
      <c r="K287" s="52">
        <v>73.3</v>
      </c>
      <c r="L287" s="52">
        <v>3.3200000000000001E-5</v>
      </c>
      <c r="M287" s="52">
        <v>1</v>
      </c>
      <c r="N287" s="52"/>
      <c r="O287" s="52">
        <v>0</v>
      </c>
      <c r="P287" s="52">
        <v>0</v>
      </c>
      <c r="Q287" s="52">
        <v>21</v>
      </c>
      <c r="R287" s="52"/>
      <c r="S287" s="52">
        <v>0</v>
      </c>
      <c r="T287" s="52">
        <v>0</v>
      </c>
      <c r="U287" s="52">
        <v>310</v>
      </c>
      <c r="V287" s="52">
        <f t="shared" si="10"/>
        <v>3271.8362454000003</v>
      </c>
      <c r="W287" s="52">
        <f t="shared" si="11"/>
        <v>3271.8362454000003</v>
      </c>
      <c r="X287" s="52">
        <v>0</v>
      </c>
      <c r="Y287" s="52">
        <v>0</v>
      </c>
    </row>
    <row r="288" spans="1:25" x14ac:dyDescent="0.25">
      <c r="A288" s="52">
        <v>2010</v>
      </c>
      <c r="B288" s="52" t="s">
        <v>106</v>
      </c>
      <c r="C288" s="52" t="s">
        <v>115</v>
      </c>
      <c r="D288" s="52">
        <v>19109</v>
      </c>
      <c r="E288" s="52">
        <v>23908</v>
      </c>
      <c r="F288" s="52">
        <v>12</v>
      </c>
      <c r="G288" s="52" t="s">
        <v>102</v>
      </c>
      <c r="H288" s="52">
        <v>192</v>
      </c>
      <c r="I288" s="52" t="s">
        <v>91</v>
      </c>
      <c r="J288" s="52" t="s">
        <v>71</v>
      </c>
      <c r="K288" s="52">
        <v>73.3</v>
      </c>
      <c r="L288" s="52">
        <v>3.3200000000000001E-5</v>
      </c>
      <c r="M288" s="52">
        <v>1</v>
      </c>
      <c r="N288" s="52"/>
      <c r="O288" s="52">
        <v>0</v>
      </c>
      <c r="P288" s="52">
        <v>0</v>
      </c>
      <c r="Q288" s="52">
        <v>21</v>
      </c>
      <c r="R288" s="52"/>
      <c r="S288" s="52">
        <v>0</v>
      </c>
      <c r="T288" s="52">
        <v>0</v>
      </c>
      <c r="U288" s="52">
        <v>310</v>
      </c>
      <c r="V288" s="52">
        <f t="shared" si="10"/>
        <v>0.46724351999999997</v>
      </c>
      <c r="W288" s="52">
        <f t="shared" si="11"/>
        <v>0.46724351999999997</v>
      </c>
      <c r="X288" s="52">
        <v>0</v>
      </c>
      <c r="Y288" s="52">
        <v>0</v>
      </c>
    </row>
    <row r="289" spans="1:25" x14ac:dyDescent="0.25">
      <c r="A289" s="52">
        <v>2010</v>
      </c>
      <c r="B289" s="52" t="s">
        <v>106</v>
      </c>
      <c r="C289" s="52" t="s">
        <v>115</v>
      </c>
      <c r="D289" s="52">
        <v>19209</v>
      </c>
      <c r="E289" s="52">
        <v>23903</v>
      </c>
      <c r="F289" s="52">
        <v>12</v>
      </c>
      <c r="G289" s="52" t="s">
        <v>102</v>
      </c>
      <c r="H289" s="52">
        <v>6369</v>
      </c>
      <c r="I289" s="52" t="s">
        <v>91</v>
      </c>
      <c r="J289" s="52" t="s">
        <v>71</v>
      </c>
      <c r="K289" s="52">
        <v>73.3</v>
      </c>
      <c r="L289" s="52">
        <v>3.3200000000000001E-5</v>
      </c>
      <c r="M289" s="52">
        <v>1</v>
      </c>
      <c r="N289" s="52"/>
      <c r="O289" s="52">
        <v>0</v>
      </c>
      <c r="P289" s="52">
        <v>0</v>
      </c>
      <c r="Q289" s="52">
        <v>21</v>
      </c>
      <c r="R289" s="52"/>
      <c r="S289" s="52">
        <v>0</v>
      </c>
      <c r="T289" s="52">
        <v>0</v>
      </c>
      <c r="U289" s="52">
        <v>310</v>
      </c>
      <c r="V289" s="52">
        <f t="shared" si="10"/>
        <v>15.499343639999999</v>
      </c>
      <c r="W289" s="52">
        <f t="shared" si="11"/>
        <v>15.499343639999999</v>
      </c>
      <c r="X289" s="52">
        <v>0</v>
      </c>
      <c r="Y289" s="52">
        <v>0</v>
      </c>
    </row>
    <row r="290" spans="1:25" x14ac:dyDescent="0.25">
      <c r="A290" s="52">
        <v>2010</v>
      </c>
      <c r="B290" s="52" t="s">
        <v>106</v>
      </c>
      <c r="C290" s="52" t="s">
        <v>115</v>
      </c>
      <c r="D290" s="52">
        <v>19209</v>
      </c>
      <c r="E290" s="52">
        <v>23903</v>
      </c>
      <c r="F290" s="52">
        <v>12</v>
      </c>
      <c r="G290" s="52" t="s">
        <v>102</v>
      </c>
      <c r="H290" s="52">
        <v>8513464</v>
      </c>
      <c r="I290" s="52" t="s">
        <v>91</v>
      </c>
      <c r="J290" s="52" t="s">
        <v>71</v>
      </c>
      <c r="K290" s="52">
        <v>73.3</v>
      </c>
      <c r="L290" s="52">
        <v>3.3200000000000001E-5</v>
      </c>
      <c r="M290" s="52">
        <v>1</v>
      </c>
      <c r="N290" s="52"/>
      <c r="O290" s="52">
        <v>0</v>
      </c>
      <c r="P290" s="52">
        <v>0</v>
      </c>
      <c r="Q290" s="52">
        <v>21</v>
      </c>
      <c r="R290" s="52"/>
      <c r="S290" s="52">
        <v>0</v>
      </c>
      <c r="T290" s="52">
        <v>0</v>
      </c>
      <c r="U290" s="52">
        <v>310</v>
      </c>
      <c r="V290" s="52">
        <f t="shared" si="10"/>
        <v>20718.02545184</v>
      </c>
      <c r="W290" s="52">
        <f t="shared" si="11"/>
        <v>20718.02545184</v>
      </c>
      <c r="X290" s="52">
        <v>0</v>
      </c>
      <c r="Y290" s="52">
        <v>0</v>
      </c>
    </row>
    <row r="291" spans="1:25" x14ac:dyDescent="0.25">
      <c r="A291" s="52">
        <v>2010</v>
      </c>
      <c r="B291" s="52" t="s">
        <v>106</v>
      </c>
      <c r="C291" s="52" t="s">
        <v>115</v>
      </c>
      <c r="D291" s="52">
        <v>19209</v>
      </c>
      <c r="E291" s="52">
        <v>23903</v>
      </c>
      <c r="F291" s="52">
        <v>12</v>
      </c>
      <c r="G291" s="52" t="s">
        <v>102</v>
      </c>
      <c r="H291" s="52">
        <v>121000000</v>
      </c>
      <c r="I291" s="52" t="s">
        <v>91</v>
      </c>
      <c r="J291" s="52" t="s">
        <v>71</v>
      </c>
      <c r="K291" s="52">
        <v>73.3</v>
      </c>
      <c r="L291" s="52">
        <v>3.3200000000000001E-5</v>
      </c>
      <c r="M291" s="52">
        <v>1</v>
      </c>
      <c r="N291" s="52"/>
      <c r="O291" s="52">
        <v>0</v>
      </c>
      <c r="P291" s="52">
        <v>0</v>
      </c>
      <c r="Q291" s="52">
        <v>21</v>
      </c>
      <c r="R291" s="52"/>
      <c r="S291" s="52">
        <v>0</v>
      </c>
      <c r="T291" s="52">
        <v>0</v>
      </c>
      <c r="U291" s="52">
        <v>310</v>
      </c>
      <c r="V291" s="52">
        <f t="shared" si="10"/>
        <v>294460.76</v>
      </c>
      <c r="W291" s="52">
        <f t="shared" si="11"/>
        <v>294460.76</v>
      </c>
      <c r="X291" s="52">
        <v>0</v>
      </c>
      <c r="Y291" s="52">
        <v>0</v>
      </c>
    </row>
    <row r="292" spans="1:25" x14ac:dyDescent="0.25">
      <c r="A292" s="52">
        <v>2010</v>
      </c>
      <c r="B292" s="52" t="s">
        <v>106</v>
      </c>
      <c r="C292" s="52" t="s">
        <v>115</v>
      </c>
      <c r="D292" s="52">
        <v>19209</v>
      </c>
      <c r="E292" s="52">
        <v>23903</v>
      </c>
      <c r="F292" s="52">
        <v>12</v>
      </c>
      <c r="G292" s="52" t="s">
        <v>102</v>
      </c>
      <c r="H292" s="52">
        <v>691627.7</v>
      </c>
      <c r="I292" s="52" t="s">
        <v>91</v>
      </c>
      <c r="J292" s="52" t="s">
        <v>71</v>
      </c>
      <c r="K292" s="52">
        <v>73.3</v>
      </c>
      <c r="L292" s="52">
        <v>3.3200000000000001E-5</v>
      </c>
      <c r="M292" s="52">
        <v>1</v>
      </c>
      <c r="N292" s="52"/>
      <c r="O292" s="52">
        <v>0</v>
      </c>
      <c r="P292" s="52">
        <v>0</v>
      </c>
      <c r="Q292" s="52">
        <v>21</v>
      </c>
      <c r="R292" s="52"/>
      <c r="S292" s="52">
        <v>0</v>
      </c>
      <c r="T292" s="52">
        <v>0</v>
      </c>
      <c r="U292" s="52">
        <v>310</v>
      </c>
      <c r="V292" s="52">
        <f t="shared" si="10"/>
        <v>1683.1175056119998</v>
      </c>
      <c r="W292" s="52">
        <f t="shared" si="11"/>
        <v>1683.1175056119998</v>
      </c>
      <c r="X292" s="52">
        <v>0</v>
      </c>
      <c r="Y292" s="52">
        <v>0</v>
      </c>
    </row>
    <row r="293" spans="1:25" x14ac:dyDescent="0.25">
      <c r="A293" s="52">
        <v>2010</v>
      </c>
      <c r="B293" s="52" t="s">
        <v>106</v>
      </c>
      <c r="C293" s="52" t="s">
        <v>115</v>
      </c>
      <c r="D293" s="52">
        <v>19209</v>
      </c>
      <c r="E293" s="52">
        <v>23903</v>
      </c>
      <c r="F293" s="52">
        <v>12</v>
      </c>
      <c r="G293" s="52" t="s">
        <v>102</v>
      </c>
      <c r="H293" s="52">
        <v>1595000</v>
      </c>
      <c r="I293" s="52" t="s">
        <v>91</v>
      </c>
      <c r="J293" s="52" t="s">
        <v>71</v>
      </c>
      <c r="K293" s="52">
        <v>73.3</v>
      </c>
      <c r="L293" s="52">
        <v>3.3200000000000001E-5</v>
      </c>
      <c r="M293" s="52">
        <v>1</v>
      </c>
      <c r="N293" s="52"/>
      <c r="O293" s="52">
        <v>0</v>
      </c>
      <c r="P293" s="52">
        <v>0</v>
      </c>
      <c r="Q293" s="52">
        <v>21</v>
      </c>
      <c r="R293" s="52"/>
      <c r="S293" s="52">
        <v>0</v>
      </c>
      <c r="T293" s="52">
        <v>0</v>
      </c>
      <c r="U293" s="52">
        <v>310</v>
      </c>
      <c r="V293" s="52">
        <f t="shared" si="10"/>
        <v>3881.5282000000002</v>
      </c>
      <c r="W293" s="52">
        <f t="shared" si="11"/>
        <v>3881.5282000000002</v>
      </c>
      <c r="X293" s="52">
        <v>0</v>
      </c>
      <c r="Y293" s="52">
        <v>0</v>
      </c>
    </row>
    <row r="294" spans="1:25" x14ac:dyDescent="0.25">
      <c r="A294" s="52">
        <v>2010</v>
      </c>
      <c r="B294" s="52" t="s">
        <v>106</v>
      </c>
      <c r="C294" s="52" t="s">
        <v>115</v>
      </c>
      <c r="D294" s="52">
        <v>19209</v>
      </c>
      <c r="E294" s="52">
        <v>23903</v>
      </c>
      <c r="F294" s="52">
        <v>12</v>
      </c>
      <c r="G294" s="52" t="s">
        <v>102</v>
      </c>
      <c r="H294" s="52">
        <v>5720633</v>
      </c>
      <c r="I294" s="52" t="s">
        <v>91</v>
      </c>
      <c r="J294" s="52" t="s">
        <v>71</v>
      </c>
      <c r="K294" s="52">
        <v>73.3</v>
      </c>
      <c r="L294" s="52">
        <v>3.3200000000000001E-5</v>
      </c>
      <c r="M294" s="52">
        <v>1</v>
      </c>
      <c r="N294" s="52"/>
      <c r="O294" s="52">
        <v>0</v>
      </c>
      <c r="P294" s="52">
        <v>0</v>
      </c>
      <c r="Q294" s="52">
        <v>21</v>
      </c>
      <c r="R294" s="52"/>
      <c r="S294" s="52">
        <v>0</v>
      </c>
      <c r="T294" s="52">
        <v>0</v>
      </c>
      <c r="U294" s="52">
        <v>310</v>
      </c>
      <c r="V294" s="52">
        <f t="shared" si="10"/>
        <v>13921.503643479999</v>
      </c>
      <c r="W294" s="52">
        <f t="shared" si="11"/>
        <v>13921.503643479999</v>
      </c>
      <c r="X294" s="52">
        <v>0</v>
      </c>
      <c r="Y294" s="52">
        <v>0</v>
      </c>
    </row>
    <row r="295" spans="1:25" x14ac:dyDescent="0.25">
      <c r="A295" s="52">
        <v>2010</v>
      </c>
      <c r="B295" s="52" t="s">
        <v>106</v>
      </c>
      <c r="C295" s="52" t="s">
        <v>115</v>
      </c>
      <c r="D295" s="52">
        <v>19209</v>
      </c>
      <c r="E295" s="52">
        <v>23903</v>
      </c>
      <c r="F295" s="52">
        <v>12</v>
      </c>
      <c r="G295" s="52" t="s">
        <v>102</v>
      </c>
      <c r="H295" s="52">
        <v>85646.71</v>
      </c>
      <c r="I295" s="52" t="s">
        <v>91</v>
      </c>
      <c r="J295" s="52" t="s">
        <v>71</v>
      </c>
      <c r="K295" s="52">
        <v>73.3</v>
      </c>
      <c r="L295" s="52">
        <v>3.3200000000000001E-5</v>
      </c>
      <c r="M295" s="52">
        <v>1</v>
      </c>
      <c r="N295" s="52"/>
      <c r="O295" s="52">
        <v>0</v>
      </c>
      <c r="P295" s="52">
        <v>0</v>
      </c>
      <c r="Q295" s="52">
        <v>21</v>
      </c>
      <c r="R295" s="52"/>
      <c r="S295" s="52">
        <v>0</v>
      </c>
      <c r="T295" s="52">
        <v>0</v>
      </c>
      <c r="U295" s="52">
        <v>310</v>
      </c>
      <c r="V295" s="52">
        <f t="shared" si="10"/>
        <v>208.42640758760001</v>
      </c>
      <c r="W295" s="52">
        <f t="shared" si="11"/>
        <v>208.42640758760001</v>
      </c>
      <c r="X295" s="52">
        <v>0</v>
      </c>
      <c r="Y295" s="52">
        <v>0</v>
      </c>
    </row>
    <row r="296" spans="1:25" x14ac:dyDescent="0.25">
      <c r="A296" s="52">
        <v>2010</v>
      </c>
      <c r="B296" s="52" t="s">
        <v>106</v>
      </c>
      <c r="C296" s="52" t="s">
        <v>115</v>
      </c>
      <c r="D296" s="52">
        <v>19209</v>
      </c>
      <c r="E296" s="52">
        <v>23903</v>
      </c>
      <c r="F296" s="52">
        <v>12</v>
      </c>
      <c r="G296" s="52" t="s">
        <v>102</v>
      </c>
      <c r="H296" s="52">
        <v>9819771</v>
      </c>
      <c r="I296" s="52" t="s">
        <v>91</v>
      </c>
      <c r="J296" s="52" t="s">
        <v>71</v>
      </c>
      <c r="K296" s="52">
        <v>73.3</v>
      </c>
      <c r="L296" s="52">
        <v>3.3200000000000001E-5</v>
      </c>
      <c r="M296" s="52">
        <v>1</v>
      </c>
      <c r="N296" s="52"/>
      <c r="O296" s="52">
        <v>0</v>
      </c>
      <c r="P296" s="52">
        <v>0</v>
      </c>
      <c r="Q296" s="52">
        <v>21</v>
      </c>
      <c r="R296" s="52"/>
      <c r="S296" s="52">
        <v>0</v>
      </c>
      <c r="T296" s="52">
        <v>0</v>
      </c>
      <c r="U296" s="52">
        <v>310</v>
      </c>
      <c r="V296" s="52">
        <f t="shared" si="10"/>
        <v>23897.00191476</v>
      </c>
      <c r="W296" s="52">
        <f t="shared" si="11"/>
        <v>23897.00191476</v>
      </c>
      <c r="X296" s="52">
        <v>0</v>
      </c>
      <c r="Y296" s="52">
        <v>0</v>
      </c>
    </row>
    <row r="297" spans="1:25" x14ac:dyDescent="0.25">
      <c r="A297" s="52">
        <v>2010</v>
      </c>
      <c r="B297" s="52" t="s">
        <v>106</v>
      </c>
      <c r="C297" s="52" t="s">
        <v>115</v>
      </c>
      <c r="D297" s="52">
        <v>19209</v>
      </c>
      <c r="E297" s="52">
        <v>23907</v>
      </c>
      <c r="F297" s="52">
        <v>12</v>
      </c>
      <c r="G297" s="52" t="s">
        <v>102</v>
      </c>
      <c r="H297" s="52">
        <v>30000</v>
      </c>
      <c r="I297" s="52" t="s">
        <v>91</v>
      </c>
      <c r="J297" s="52" t="s">
        <v>71</v>
      </c>
      <c r="K297" s="52">
        <v>73.3</v>
      </c>
      <c r="L297" s="52">
        <v>3.3200000000000001E-5</v>
      </c>
      <c r="M297" s="52">
        <v>1</v>
      </c>
      <c r="N297" s="52"/>
      <c r="O297" s="52">
        <v>0</v>
      </c>
      <c r="P297" s="52">
        <v>0</v>
      </c>
      <c r="Q297" s="52">
        <v>21</v>
      </c>
      <c r="R297" s="52"/>
      <c r="S297" s="52">
        <v>0</v>
      </c>
      <c r="T297" s="52">
        <v>0</v>
      </c>
      <c r="U297" s="52">
        <v>310</v>
      </c>
      <c r="V297" s="52">
        <f t="shared" si="10"/>
        <v>73.006799999999998</v>
      </c>
      <c r="W297" s="52">
        <f t="shared" si="11"/>
        <v>73.006799999999998</v>
      </c>
      <c r="X297" s="52">
        <v>0</v>
      </c>
      <c r="Y297" s="52">
        <v>0</v>
      </c>
    </row>
    <row r="298" spans="1:25" x14ac:dyDescent="0.25">
      <c r="A298" s="52">
        <v>2010</v>
      </c>
      <c r="B298" s="52" t="s">
        <v>106</v>
      </c>
      <c r="C298" s="52" t="s">
        <v>115</v>
      </c>
      <c r="D298" s="52">
        <v>19209</v>
      </c>
      <c r="E298" s="52">
        <v>23907</v>
      </c>
      <c r="F298" s="52">
        <v>12</v>
      </c>
      <c r="G298" s="52" t="s">
        <v>102</v>
      </c>
      <c r="H298" s="52">
        <v>354.55500000000001</v>
      </c>
      <c r="I298" s="52" t="s">
        <v>91</v>
      </c>
      <c r="J298" s="52" t="s">
        <v>71</v>
      </c>
      <c r="K298" s="52">
        <v>73.3</v>
      </c>
      <c r="L298" s="52">
        <v>3.3200000000000001E-5</v>
      </c>
      <c r="M298" s="52">
        <v>1</v>
      </c>
      <c r="N298" s="52"/>
      <c r="O298" s="52">
        <v>0</v>
      </c>
      <c r="P298" s="52">
        <v>0</v>
      </c>
      <c r="Q298" s="52">
        <v>21</v>
      </c>
      <c r="R298" s="52"/>
      <c r="S298" s="52">
        <v>0</v>
      </c>
      <c r="T298" s="52">
        <v>0</v>
      </c>
      <c r="U298" s="52">
        <v>310</v>
      </c>
      <c r="V298" s="52">
        <f t="shared" si="10"/>
        <v>0.86283086580000001</v>
      </c>
      <c r="W298" s="52">
        <f t="shared" si="11"/>
        <v>0.86283086580000001</v>
      </c>
      <c r="X298" s="52">
        <v>0</v>
      </c>
      <c r="Y298" s="52">
        <v>0</v>
      </c>
    </row>
    <row r="299" spans="1:25" x14ac:dyDescent="0.25">
      <c r="A299" s="52">
        <v>2010</v>
      </c>
      <c r="B299" s="52" t="s">
        <v>106</v>
      </c>
      <c r="C299" s="52" t="s">
        <v>115</v>
      </c>
      <c r="D299" s="52">
        <v>19209</v>
      </c>
      <c r="E299" s="52">
        <v>23907</v>
      </c>
      <c r="F299" s="52">
        <v>12</v>
      </c>
      <c r="G299" s="52" t="s">
        <v>102</v>
      </c>
      <c r="H299" s="52">
        <v>1376</v>
      </c>
      <c r="I299" s="52" t="s">
        <v>91</v>
      </c>
      <c r="J299" s="52" t="s">
        <v>71</v>
      </c>
      <c r="K299" s="52">
        <v>73.3</v>
      </c>
      <c r="L299" s="52">
        <v>3.3200000000000001E-5</v>
      </c>
      <c r="M299" s="52">
        <v>1</v>
      </c>
      <c r="N299" s="52"/>
      <c r="O299" s="52">
        <v>0</v>
      </c>
      <c r="P299" s="52">
        <v>0</v>
      </c>
      <c r="Q299" s="52">
        <v>21</v>
      </c>
      <c r="R299" s="52"/>
      <c r="S299" s="52">
        <v>0</v>
      </c>
      <c r="T299" s="52">
        <v>0</v>
      </c>
      <c r="U299" s="52">
        <v>310</v>
      </c>
      <c r="V299" s="52">
        <f t="shared" si="10"/>
        <v>3.34857856</v>
      </c>
      <c r="W299" s="52">
        <f t="shared" si="11"/>
        <v>3.34857856</v>
      </c>
      <c r="X299" s="52">
        <v>0</v>
      </c>
      <c r="Y299" s="52">
        <v>0</v>
      </c>
    </row>
    <row r="300" spans="1:25" x14ac:dyDescent="0.25">
      <c r="A300" s="52">
        <v>2010</v>
      </c>
      <c r="B300" s="52" t="s">
        <v>106</v>
      </c>
      <c r="C300" s="52" t="s">
        <v>115</v>
      </c>
      <c r="D300" s="52">
        <v>20119</v>
      </c>
      <c r="E300" s="52">
        <v>23907</v>
      </c>
      <c r="F300" s="52">
        <v>12</v>
      </c>
      <c r="G300" s="52" t="s">
        <v>102</v>
      </c>
      <c r="H300" s="52">
        <v>560000</v>
      </c>
      <c r="I300" s="52" t="s">
        <v>91</v>
      </c>
      <c r="J300" s="52" t="s">
        <v>71</v>
      </c>
      <c r="K300" s="52">
        <v>73.3</v>
      </c>
      <c r="L300" s="52">
        <v>3.3200000000000001E-5</v>
      </c>
      <c r="M300" s="52">
        <v>1</v>
      </c>
      <c r="N300" s="52"/>
      <c r="O300" s="52">
        <v>0</v>
      </c>
      <c r="P300" s="52">
        <v>0</v>
      </c>
      <c r="Q300" s="52">
        <v>21</v>
      </c>
      <c r="R300" s="52"/>
      <c r="S300" s="52">
        <v>0</v>
      </c>
      <c r="T300" s="52">
        <v>0</v>
      </c>
      <c r="U300" s="52">
        <v>310</v>
      </c>
      <c r="V300" s="52">
        <f t="shared" si="10"/>
        <v>1362.7936</v>
      </c>
      <c r="W300" s="52">
        <f t="shared" si="11"/>
        <v>1362.7936</v>
      </c>
      <c r="X300" s="52">
        <v>0</v>
      </c>
      <c r="Y300" s="52">
        <v>0</v>
      </c>
    </row>
    <row r="301" spans="1:25" x14ac:dyDescent="0.25">
      <c r="A301" s="52">
        <v>2010</v>
      </c>
      <c r="B301" s="52" t="s">
        <v>106</v>
      </c>
      <c r="C301" s="52" t="s">
        <v>115</v>
      </c>
      <c r="D301" s="52">
        <v>20119</v>
      </c>
      <c r="E301" s="52">
        <v>23907</v>
      </c>
      <c r="F301" s="52">
        <v>12</v>
      </c>
      <c r="G301" s="52" t="s">
        <v>102</v>
      </c>
      <c r="H301" s="52">
        <v>1221166</v>
      </c>
      <c r="I301" s="52" t="s">
        <v>91</v>
      </c>
      <c r="J301" s="52" t="s">
        <v>71</v>
      </c>
      <c r="K301" s="52">
        <v>73.3</v>
      </c>
      <c r="L301" s="52">
        <v>3.3200000000000001E-5</v>
      </c>
      <c r="M301" s="52">
        <v>1</v>
      </c>
      <c r="N301" s="52"/>
      <c r="O301" s="52">
        <v>0</v>
      </c>
      <c r="P301" s="52">
        <v>0</v>
      </c>
      <c r="Q301" s="52">
        <v>21</v>
      </c>
      <c r="R301" s="52"/>
      <c r="S301" s="52">
        <v>0</v>
      </c>
      <c r="T301" s="52">
        <v>0</v>
      </c>
      <c r="U301" s="52">
        <v>310</v>
      </c>
      <c r="V301" s="52">
        <f t="shared" si="10"/>
        <v>2971.7807309599998</v>
      </c>
      <c r="W301" s="52">
        <f t="shared" si="11"/>
        <v>2971.7807309599998</v>
      </c>
      <c r="X301" s="52">
        <v>0</v>
      </c>
      <c r="Y301" s="52">
        <v>0</v>
      </c>
    </row>
    <row r="302" spans="1:25" x14ac:dyDescent="0.25">
      <c r="A302" s="52">
        <v>2010</v>
      </c>
      <c r="B302" s="52" t="s">
        <v>106</v>
      </c>
      <c r="C302" s="52" t="s">
        <v>115</v>
      </c>
      <c r="D302" s="52">
        <v>20119</v>
      </c>
      <c r="E302" s="52">
        <v>23907</v>
      </c>
      <c r="F302" s="52">
        <v>12</v>
      </c>
      <c r="G302" s="52" t="s">
        <v>102</v>
      </c>
      <c r="H302" s="52">
        <v>68176.66</v>
      </c>
      <c r="I302" s="52" t="s">
        <v>91</v>
      </c>
      <c r="J302" s="52" t="s">
        <v>71</v>
      </c>
      <c r="K302" s="52">
        <v>73.3</v>
      </c>
      <c r="L302" s="52">
        <v>3.3200000000000001E-5</v>
      </c>
      <c r="M302" s="52">
        <v>1</v>
      </c>
      <c r="N302" s="52"/>
      <c r="O302" s="52">
        <v>0</v>
      </c>
      <c r="P302" s="52">
        <v>0</v>
      </c>
      <c r="Q302" s="52">
        <v>21</v>
      </c>
      <c r="R302" s="52"/>
      <c r="S302" s="52">
        <v>0</v>
      </c>
      <c r="T302" s="52">
        <v>0</v>
      </c>
      <c r="U302" s="52">
        <v>310</v>
      </c>
      <c r="V302" s="52">
        <f t="shared" si="10"/>
        <v>165.91199270960001</v>
      </c>
      <c r="W302" s="52">
        <f t="shared" si="11"/>
        <v>165.91199270960001</v>
      </c>
      <c r="X302" s="52">
        <v>0</v>
      </c>
      <c r="Y302" s="52">
        <v>0</v>
      </c>
    </row>
    <row r="303" spans="1:25" x14ac:dyDescent="0.25">
      <c r="A303" s="52">
        <v>2010</v>
      </c>
      <c r="B303" s="52" t="s">
        <v>106</v>
      </c>
      <c r="C303" s="52" t="s">
        <v>115</v>
      </c>
      <c r="D303" s="52">
        <v>20131</v>
      </c>
      <c r="E303" s="52">
        <v>23903</v>
      </c>
      <c r="F303" s="52">
        <v>12</v>
      </c>
      <c r="G303" s="52" t="s">
        <v>102</v>
      </c>
      <c r="H303" s="52">
        <v>1810</v>
      </c>
      <c r="I303" s="52" t="s">
        <v>91</v>
      </c>
      <c r="J303" s="52" t="s">
        <v>71</v>
      </c>
      <c r="K303" s="52">
        <v>73.3</v>
      </c>
      <c r="L303" s="52">
        <v>3.3200000000000001E-5</v>
      </c>
      <c r="M303" s="52">
        <v>1</v>
      </c>
      <c r="N303" s="52"/>
      <c r="O303" s="52">
        <v>0</v>
      </c>
      <c r="P303" s="52">
        <v>0</v>
      </c>
      <c r="Q303" s="52">
        <v>21</v>
      </c>
      <c r="R303" s="52"/>
      <c r="S303" s="52">
        <v>0</v>
      </c>
      <c r="T303" s="52">
        <v>0</v>
      </c>
      <c r="U303" s="52">
        <v>310</v>
      </c>
      <c r="V303" s="52">
        <f t="shared" si="10"/>
        <v>4.4047435999999998</v>
      </c>
      <c r="W303" s="52">
        <f t="shared" si="11"/>
        <v>4.4047435999999998</v>
      </c>
      <c r="X303" s="52">
        <v>0</v>
      </c>
      <c r="Y303" s="52">
        <v>0</v>
      </c>
    </row>
    <row r="304" spans="1:25" x14ac:dyDescent="0.25">
      <c r="A304" s="52">
        <v>2010</v>
      </c>
      <c r="B304" s="52" t="s">
        <v>106</v>
      </c>
      <c r="C304" s="52" t="s">
        <v>115</v>
      </c>
      <c r="D304" s="52">
        <v>20131</v>
      </c>
      <c r="E304" s="52">
        <v>23907</v>
      </c>
      <c r="F304" s="52">
        <v>12</v>
      </c>
      <c r="G304" s="52" t="s">
        <v>102</v>
      </c>
      <c r="H304" s="52">
        <v>1701</v>
      </c>
      <c r="I304" s="52" t="s">
        <v>91</v>
      </c>
      <c r="J304" s="52" t="s">
        <v>71</v>
      </c>
      <c r="K304" s="52">
        <v>73.3</v>
      </c>
      <c r="L304" s="52">
        <v>3.3200000000000001E-5</v>
      </c>
      <c r="M304" s="52">
        <v>1</v>
      </c>
      <c r="N304" s="52"/>
      <c r="O304" s="52">
        <v>0</v>
      </c>
      <c r="P304" s="52">
        <v>0</v>
      </c>
      <c r="Q304" s="52">
        <v>21</v>
      </c>
      <c r="R304" s="52"/>
      <c r="S304" s="52">
        <v>0</v>
      </c>
      <c r="T304" s="52">
        <v>0</v>
      </c>
      <c r="U304" s="52">
        <v>310</v>
      </c>
      <c r="V304" s="52">
        <f t="shared" si="10"/>
        <v>4.1394855599999998</v>
      </c>
      <c r="W304" s="52">
        <f t="shared" si="11"/>
        <v>4.1394855599999998</v>
      </c>
      <c r="X304" s="52">
        <v>0</v>
      </c>
      <c r="Y304" s="52">
        <v>0</v>
      </c>
    </row>
    <row r="305" spans="1:25" x14ac:dyDescent="0.25">
      <c r="A305" s="52">
        <v>2010</v>
      </c>
      <c r="B305" s="52" t="s">
        <v>106</v>
      </c>
      <c r="C305" s="52" t="s">
        <v>115</v>
      </c>
      <c r="D305" s="52">
        <v>20133</v>
      </c>
      <c r="E305" s="52">
        <v>23907</v>
      </c>
      <c r="F305" s="52">
        <v>12</v>
      </c>
      <c r="G305" s="52" t="s">
        <v>102</v>
      </c>
      <c r="H305" s="52">
        <v>8262</v>
      </c>
      <c r="I305" s="52" t="s">
        <v>91</v>
      </c>
      <c r="J305" s="52" t="s">
        <v>71</v>
      </c>
      <c r="K305" s="52">
        <v>73.3</v>
      </c>
      <c r="L305" s="52">
        <v>3.3200000000000001E-5</v>
      </c>
      <c r="M305" s="52">
        <v>1</v>
      </c>
      <c r="N305" s="52"/>
      <c r="O305" s="52">
        <v>0</v>
      </c>
      <c r="P305" s="52">
        <v>0</v>
      </c>
      <c r="Q305" s="52">
        <v>21</v>
      </c>
      <c r="R305" s="52"/>
      <c r="S305" s="52">
        <v>0</v>
      </c>
      <c r="T305" s="52">
        <v>0</v>
      </c>
      <c r="U305" s="52">
        <v>310</v>
      </c>
      <c r="V305" s="52">
        <f t="shared" si="10"/>
        <v>20.10607272</v>
      </c>
      <c r="W305" s="52">
        <f t="shared" si="11"/>
        <v>20.10607272</v>
      </c>
      <c r="X305" s="52">
        <v>0</v>
      </c>
      <c r="Y305" s="52">
        <v>0</v>
      </c>
    </row>
    <row r="306" spans="1:25" x14ac:dyDescent="0.25">
      <c r="A306" s="52">
        <v>2010</v>
      </c>
      <c r="B306" s="52" t="s">
        <v>106</v>
      </c>
      <c r="C306" s="52" t="s">
        <v>115</v>
      </c>
      <c r="D306" s="52">
        <v>20133</v>
      </c>
      <c r="E306" s="52">
        <v>23907</v>
      </c>
      <c r="F306" s="52">
        <v>12</v>
      </c>
      <c r="G306" s="52" t="s">
        <v>102</v>
      </c>
      <c r="H306" s="52">
        <v>12920</v>
      </c>
      <c r="I306" s="52" t="s">
        <v>91</v>
      </c>
      <c r="J306" s="52" t="s">
        <v>71</v>
      </c>
      <c r="K306" s="52">
        <v>73.3</v>
      </c>
      <c r="L306" s="52">
        <v>3.3200000000000001E-5</v>
      </c>
      <c r="M306" s="52">
        <v>1</v>
      </c>
      <c r="N306" s="52"/>
      <c r="O306" s="52">
        <v>0</v>
      </c>
      <c r="P306" s="52">
        <v>0</v>
      </c>
      <c r="Q306" s="52">
        <v>21</v>
      </c>
      <c r="R306" s="52"/>
      <c r="S306" s="52">
        <v>0</v>
      </c>
      <c r="T306" s="52">
        <v>0</v>
      </c>
      <c r="U306" s="52">
        <v>310</v>
      </c>
      <c r="V306" s="52">
        <f t="shared" si="10"/>
        <v>31.441595200000002</v>
      </c>
      <c r="W306" s="52">
        <f t="shared" si="11"/>
        <v>31.441595200000002</v>
      </c>
      <c r="X306" s="52">
        <v>0</v>
      </c>
      <c r="Y306" s="52">
        <v>0</v>
      </c>
    </row>
    <row r="307" spans="1:25" x14ac:dyDescent="0.25">
      <c r="A307" s="52">
        <v>2010</v>
      </c>
      <c r="B307" s="52" t="s">
        <v>106</v>
      </c>
      <c r="C307" s="52" t="s">
        <v>115</v>
      </c>
      <c r="D307" s="52">
        <v>20211</v>
      </c>
      <c r="E307" s="52">
        <v>23214</v>
      </c>
      <c r="F307" s="52">
        <v>27</v>
      </c>
      <c r="G307" s="52" t="s">
        <v>89</v>
      </c>
      <c r="H307" s="52">
        <v>75380</v>
      </c>
      <c r="I307" s="52" t="s">
        <v>91</v>
      </c>
      <c r="J307" s="52" t="s">
        <v>71</v>
      </c>
      <c r="K307" s="52">
        <v>73.3</v>
      </c>
      <c r="L307" s="52">
        <v>3.3200000000000001E-5</v>
      </c>
      <c r="M307" s="52">
        <v>1</v>
      </c>
      <c r="N307" s="52"/>
      <c r="O307" s="52">
        <v>0</v>
      </c>
      <c r="P307" s="52">
        <v>0</v>
      </c>
      <c r="Q307" s="52">
        <v>21</v>
      </c>
      <c r="R307" s="52"/>
      <c r="S307" s="52">
        <v>0</v>
      </c>
      <c r="T307" s="52">
        <v>0</v>
      </c>
      <c r="U307" s="52">
        <v>310</v>
      </c>
      <c r="V307" s="52">
        <f t="shared" si="10"/>
        <v>183.44175280000002</v>
      </c>
      <c r="W307" s="52">
        <f t="shared" si="11"/>
        <v>183.44175280000002</v>
      </c>
      <c r="X307" s="52">
        <v>0</v>
      </c>
      <c r="Y307" s="52">
        <v>0</v>
      </c>
    </row>
    <row r="308" spans="1:25" x14ac:dyDescent="0.25">
      <c r="A308" s="52">
        <v>2010</v>
      </c>
      <c r="B308" s="52" t="s">
        <v>106</v>
      </c>
      <c r="C308" s="52" t="s">
        <v>115</v>
      </c>
      <c r="D308" s="52">
        <v>20211</v>
      </c>
      <c r="E308" s="52">
        <v>23901</v>
      </c>
      <c r="F308" s="52">
        <v>27</v>
      </c>
      <c r="G308" s="52" t="s">
        <v>89</v>
      </c>
      <c r="H308" s="52">
        <v>39.667999999999999</v>
      </c>
      <c r="I308" s="52" t="s">
        <v>91</v>
      </c>
      <c r="J308" s="52" t="s">
        <v>71</v>
      </c>
      <c r="K308" s="52">
        <v>73.3</v>
      </c>
      <c r="L308" s="52">
        <v>3.3200000000000001E-5</v>
      </c>
      <c r="M308" s="52">
        <v>1</v>
      </c>
      <c r="N308" s="52"/>
      <c r="O308" s="52">
        <v>0</v>
      </c>
      <c r="P308" s="52">
        <v>0</v>
      </c>
      <c r="Q308" s="52">
        <v>21</v>
      </c>
      <c r="R308" s="52"/>
      <c r="S308" s="52">
        <v>0</v>
      </c>
      <c r="T308" s="52">
        <v>0</v>
      </c>
      <c r="U308" s="52">
        <v>310</v>
      </c>
      <c r="V308" s="52">
        <f t="shared" si="10"/>
        <v>9.6534458079999996E-2</v>
      </c>
      <c r="W308" s="52">
        <f t="shared" si="11"/>
        <v>9.6534458079999996E-2</v>
      </c>
      <c r="X308" s="52">
        <v>0</v>
      </c>
      <c r="Y308" s="52">
        <v>0</v>
      </c>
    </row>
    <row r="309" spans="1:25" x14ac:dyDescent="0.25">
      <c r="A309" s="52">
        <v>2010</v>
      </c>
      <c r="B309" s="52" t="s">
        <v>106</v>
      </c>
      <c r="C309" s="52" t="s">
        <v>115</v>
      </c>
      <c r="D309" s="52">
        <v>20211</v>
      </c>
      <c r="E309" s="52">
        <v>23907</v>
      </c>
      <c r="F309" s="52">
        <v>12</v>
      </c>
      <c r="G309" s="52" t="s">
        <v>102</v>
      </c>
      <c r="H309" s="52">
        <v>4372500</v>
      </c>
      <c r="I309" s="52" t="s">
        <v>91</v>
      </c>
      <c r="J309" s="52" t="s">
        <v>71</v>
      </c>
      <c r="K309" s="52">
        <v>73.3</v>
      </c>
      <c r="L309" s="52">
        <v>3.3200000000000001E-5</v>
      </c>
      <c r="M309" s="52">
        <v>1</v>
      </c>
      <c r="N309" s="52"/>
      <c r="O309" s="52">
        <v>0</v>
      </c>
      <c r="P309" s="52">
        <v>0</v>
      </c>
      <c r="Q309" s="52">
        <v>21</v>
      </c>
      <c r="R309" s="52"/>
      <c r="S309" s="52">
        <v>0</v>
      </c>
      <c r="T309" s="52">
        <v>0</v>
      </c>
      <c r="U309" s="52">
        <v>310</v>
      </c>
      <c r="V309" s="52">
        <f t="shared" si="10"/>
        <v>10640.741100000001</v>
      </c>
      <c r="W309" s="52">
        <f t="shared" si="11"/>
        <v>10640.741100000001</v>
      </c>
      <c r="X309" s="52">
        <v>0</v>
      </c>
      <c r="Y309" s="52">
        <v>0</v>
      </c>
    </row>
    <row r="310" spans="1:25" x14ac:dyDescent="0.25">
      <c r="A310" s="52">
        <v>2010</v>
      </c>
      <c r="B310" s="52" t="s">
        <v>106</v>
      </c>
      <c r="C310" s="52" t="s">
        <v>115</v>
      </c>
      <c r="D310" s="52">
        <v>20221</v>
      </c>
      <c r="E310" s="52">
        <v>23903</v>
      </c>
      <c r="F310" s="52">
        <v>12</v>
      </c>
      <c r="G310" s="52" t="s">
        <v>102</v>
      </c>
      <c r="H310" s="52">
        <v>128562.9</v>
      </c>
      <c r="I310" s="52" t="s">
        <v>91</v>
      </c>
      <c r="J310" s="52" t="s">
        <v>71</v>
      </c>
      <c r="K310" s="52">
        <v>73.3</v>
      </c>
      <c r="L310" s="52">
        <v>3.3200000000000001E-5</v>
      </c>
      <c r="M310" s="52">
        <v>1</v>
      </c>
      <c r="N310" s="52"/>
      <c r="O310" s="52">
        <v>0</v>
      </c>
      <c r="P310" s="52">
        <v>0</v>
      </c>
      <c r="Q310" s="52">
        <v>21</v>
      </c>
      <c r="R310" s="52"/>
      <c r="S310" s="52">
        <v>0</v>
      </c>
      <c r="T310" s="52">
        <v>0</v>
      </c>
      <c r="U310" s="52">
        <v>310</v>
      </c>
      <c r="V310" s="52">
        <f t="shared" si="10"/>
        <v>312.86553092399993</v>
      </c>
      <c r="W310" s="52">
        <f t="shared" si="11"/>
        <v>312.86553092399993</v>
      </c>
      <c r="X310" s="52">
        <v>0</v>
      </c>
      <c r="Y310" s="52">
        <v>0</v>
      </c>
    </row>
    <row r="311" spans="1:25" x14ac:dyDescent="0.25">
      <c r="A311" s="52">
        <v>2010</v>
      </c>
      <c r="B311" s="52" t="s">
        <v>106</v>
      </c>
      <c r="C311" s="52" t="s">
        <v>115</v>
      </c>
      <c r="D311" s="52">
        <v>20221</v>
      </c>
      <c r="E311" s="52">
        <v>23907</v>
      </c>
      <c r="F311" s="52">
        <v>12</v>
      </c>
      <c r="G311" s="52" t="s">
        <v>102</v>
      </c>
      <c r="H311" s="52">
        <v>6514</v>
      </c>
      <c r="I311" s="52" t="s">
        <v>91</v>
      </c>
      <c r="J311" s="52" t="s">
        <v>71</v>
      </c>
      <c r="K311" s="52">
        <v>73.3</v>
      </c>
      <c r="L311" s="52">
        <v>3.3200000000000001E-5</v>
      </c>
      <c r="M311" s="52">
        <v>1</v>
      </c>
      <c r="N311" s="52"/>
      <c r="O311" s="52">
        <v>0</v>
      </c>
      <c r="P311" s="52">
        <v>0</v>
      </c>
      <c r="Q311" s="52">
        <v>21</v>
      </c>
      <c r="R311" s="52"/>
      <c r="S311" s="52">
        <v>0</v>
      </c>
      <c r="T311" s="52">
        <v>0</v>
      </c>
      <c r="U311" s="52">
        <v>310</v>
      </c>
      <c r="V311" s="52">
        <f t="shared" si="10"/>
        <v>15.852209839999999</v>
      </c>
      <c r="W311" s="52">
        <f t="shared" si="11"/>
        <v>15.852209839999999</v>
      </c>
      <c r="X311" s="52">
        <v>0</v>
      </c>
      <c r="Y311" s="52">
        <v>0</v>
      </c>
    </row>
    <row r="312" spans="1:25" x14ac:dyDescent="0.25">
      <c r="A312" s="52">
        <v>2010</v>
      </c>
      <c r="B312" s="52" t="s">
        <v>106</v>
      </c>
      <c r="C312" s="52" t="s">
        <v>115</v>
      </c>
      <c r="D312" s="52">
        <v>20221</v>
      </c>
      <c r="E312" s="52">
        <v>23907</v>
      </c>
      <c r="F312" s="52">
        <v>12</v>
      </c>
      <c r="G312" s="52" t="s">
        <v>102</v>
      </c>
      <c r="H312" s="52">
        <v>610</v>
      </c>
      <c r="I312" s="52" t="s">
        <v>91</v>
      </c>
      <c r="J312" s="52" t="s">
        <v>71</v>
      </c>
      <c r="K312" s="52">
        <v>73.3</v>
      </c>
      <c r="L312" s="52">
        <v>3.3200000000000001E-5</v>
      </c>
      <c r="M312" s="52">
        <v>1</v>
      </c>
      <c r="N312" s="52"/>
      <c r="O312" s="52">
        <v>0</v>
      </c>
      <c r="P312" s="52">
        <v>0</v>
      </c>
      <c r="Q312" s="52">
        <v>21</v>
      </c>
      <c r="R312" s="52"/>
      <c r="S312" s="52">
        <v>0</v>
      </c>
      <c r="T312" s="52">
        <v>0</v>
      </c>
      <c r="U312" s="52">
        <v>310</v>
      </c>
      <c r="V312" s="52">
        <f t="shared" si="10"/>
        <v>1.4844716</v>
      </c>
      <c r="W312" s="52">
        <f t="shared" si="11"/>
        <v>1.4844716</v>
      </c>
      <c r="X312" s="52">
        <v>0</v>
      </c>
      <c r="Y312" s="52">
        <v>0</v>
      </c>
    </row>
    <row r="313" spans="1:25" x14ac:dyDescent="0.25">
      <c r="A313" s="52">
        <v>2010</v>
      </c>
      <c r="B313" s="52" t="s">
        <v>106</v>
      </c>
      <c r="C313" s="52" t="s">
        <v>115</v>
      </c>
      <c r="D313" s="52">
        <v>20221</v>
      </c>
      <c r="E313" s="52">
        <v>23907</v>
      </c>
      <c r="F313" s="52">
        <v>12</v>
      </c>
      <c r="G313" s="52" t="s">
        <v>102</v>
      </c>
      <c r="H313" s="52">
        <v>62330.79</v>
      </c>
      <c r="I313" s="52" t="s">
        <v>91</v>
      </c>
      <c r="J313" s="52" t="s">
        <v>71</v>
      </c>
      <c r="K313" s="52">
        <v>73.3</v>
      </c>
      <c r="L313" s="52">
        <v>3.3200000000000001E-5</v>
      </c>
      <c r="M313" s="52">
        <v>1</v>
      </c>
      <c r="N313" s="52"/>
      <c r="O313" s="52">
        <v>0</v>
      </c>
      <c r="P313" s="52">
        <v>0</v>
      </c>
      <c r="Q313" s="52">
        <v>21</v>
      </c>
      <c r="R313" s="52"/>
      <c r="S313" s="52">
        <v>0</v>
      </c>
      <c r="T313" s="52">
        <v>0</v>
      </c>
      <c r="U313" s="52">
        <v>310</v>
      </c>
      <c r="V313" s="52">
        <f t="shared" si="10"/>
        <v>151.68571731239999</v>
      </c>
      <c r="W313" s="52">
        <f t="shared" si="11"/>
        <v>151.68571731239999</v>
      </c>
      <c r="X313" s="52">
        <v>0</v>
      </c>
      <c r="Y313" s="52">
        <v>0</v>
      </c>
    </row>
    <row r="314" spans="1:25" x14ac:dyDescent="0.25">
      <c r="A314" s="52">
        <v>2010</v>
      </c>
      <c r="B314" s="52" t="s">
        <v>106</v>
      </c>
      <c r="C314" s="52" t="s">
        <v>115</v>
      </c>
      <c r="D314" s="52">
        <v>20221</v>
      </c>
      <c r="E314" s="52">
        <v>23907</v>
      </c>
      <c r="F314" s="52">
        <v>12</v>
      </c>
      <c r="G314" s="52" t="s">
        <v>102</v>
      </c>
      <c r="H314" s="52">
        <v>3962523</v>
      </c>
      <c r="I314" s="52" t="s">
        <v>91</v>
      </c>
      <c r="J314" s="52" t="s">
        <v>71</v>
      </c>
      <c r="K314" s="52">
        <v>73.3</v>
      </c>
      <c r="L314" s="52">
        <v>3.3200000000000001E-5</v>
      </c>
      <c r="M314" s="52">
        <v>1</v>
      </c>
      <c r="N314" s="52"/>
      <c r="O314" s="52">
        <v>0</v>
      </c>
      <c r="P314" s="52">
        <v>0</v>
      </c>
      <c r="Q314" s="52">
        <v>21</v>
      </c>
      <c r="R314" s="52"/>
      <c r="S314" s="52">
        <v>0</v>
      </c>
      <c r="T314" s="52">
        <v>0</v>
      </c>
      <c r="U314" s="52">
        <v>310</v>
      </c>
      <c r="V314" s="52">
        <f t="shared" si="10"/>
        <v>9643.0374718799994</v>
      </c>
      <c r="W314" s="52">
        <f t="shared" si="11"/>
        <v>9643.0374718799994</v>
      </c>
      <c r="X314" s="52">
        <v>0</v>
      </c>
      <c r="Y314" s="52">
        <v>0</v>
      </c>
    </row>
    <row r="315" spans="1:25" x14ac:dyDescent="0.25">
      <c r="A315" s="52">
        <v>2010</v>
      </c>
      <c r="B315" s="52" t="s">
        <v>106</v>
      </c>
      <c r="C315" s="52" t="s">
        <v>115</v>
      </c>
      <c r="D315" s="52">
        <v>20221</v>
      </c>
      <c r="E315" s="52">
        <v>23907</v>
      </c>
      <c r="F315" s="52">
        <v>12</v>
      </c>
      <c r="G315" s="52" t="s">
        <v>102</v>
      </c>
      <c r="H315" s="52">
        <v>38.911999999999999</v>
      </c>
      <c r="I315" s="52" t="s">
        <v>91</v>
      </c>
      <c r="J315" s="52" t="s">
        <v>71</v>
      </c>
      <c r="K315" s="52">
        <v>73.3</v>
      </c>
      <c r="L315" s="52">
        <v>3.3200000000000001E-5</v>
      </c>
      <c r="M315" s="52">
        <v>1</v>
      </c>
      <c r="N315" s="52"/>
      <c r="O315" s="52">
        <v>0</v>
      </c>
      <c r="P315" s="52">
        <v>0</v>
      </c>
      <c r="Q315" s="52">
        <v>21</v>
      </c>
      <c r="R315" s="52"/>
      <c r="S315" s="52">
        <v>0</v>
      </c>
      <c r="T315" s="52">
        <v>0</v>
      </c>
      <c r="U315" s="52">
        <v>310</v>
      </c>
      <c r="V315" s="52">
        <f t="shared" si="10"/>
        <v>9.469468671999999E-2</v>
      </c>
      <c r="W315" s="52">
        <f t="shared" si="11"/>
        <v>9.469468671999999E-2</v>
      </c>
      <c r="X315" s="52">
        <v>0</v>
      </c>
      <c r="Y315" s="52">
        <v>0</v>
      </c>
    </row>
    <row r="316" spans="1:25" x14ac:dyDescent="0.25">
      <c r="A316" s="52">
        <v>2010</v>
      </c>
      <c r="B316" s="52" t="s">
        <v>106</v>
      </c>
      <c r="C316" s="52" t="s">
        <v>115</v>
      </c>
      <c r="D316" s="52">
        <v>20221</v>
      </c>
      <c r="E316" s="52">
        <v>23907</v>
      </c>
      <c r="F316" s="52">
        <v>12</v>
      </c>
      <c r="G316" s="52" t="s">
        <v>102</v>
      </c>
      <c r="H316" s="52">
        <v>5997</v>
      </c>
      <c r="I316" s="52" t="s">
        <v>91</v>
      </c>
      <c r="J316" s="52" t="s">
        <v>71</v>
      </c>
      <c r="K316" s="52">
        <v>73.3</v>
      </c>
      <c r="L316" s="52">
        <v>3.3200000000000001E-5</v>
      </c>
      <c r="M316" s="52">
        <v>1</v>
      </c>
      <c r="N316" s="52"/>
      <c r="O316" s="52">
        <v>0</v>
      </c>
      <c r="P316" s="52">
        <v>0</v>
      </c>
      <c r="Q316" s="52">
        <v>21</v>
      </c>
      <c r="R316" s="52"/>
      <c r="S316" s="52">
        <v>0</v>
      </c>
      <c r="T316" s="52">
        <v>0</v>
      </c>
      <c r="U316" s="52">
        <v>310</v>
      </c>
      <c r="V316" s="52">
        <f t="shared" si="10"/>
        <v>14.59405932</v>
      </c>
      <c r="W316" s="52">
        <f t="shared" si="11"/>
        <v>14.59405932</v>
      </c>
      <c r="X316" s="52">
        <v>0</v>
      </c>
      <c r="Y316" s="52">
        <v>0</v>
      </c>
    </row>
    <row r="317" spans="1:25" x14ac:dyDescent="0.25">
      <c r="A317" s="52">
        <v>2010</v>
      </c>
      <c r="B317" s="52" t="s">
        <v>106</v>
      </c>
      <c r="C317" s="52" t="s">
        <v>115</v>
      </c>
      <c r="D317" s="52">
        <v>20221</v>
      </c>
      <c r="E317" s="52">
        <v>23911</v>
      </c>
      <c r="F317" s="52">
        <v>12</v>
      </c>
      <c r="G317" s="52" t="s">
        <v>102</v>
      </c>
      <c r="H317" s="52">
        <v>449468</v>
      </c>
      <c r="I317" s="52" t="s">
        <v>91</v>
      </c>
      <c r="J317" s="52" t="s">
        <v>71</v>
      </c>
      <c r="K317" s="52">
        <v>73.3</v>
      </c>
      <c r="L317" s="52">
        <v>3.3200000000000001E-5</v>
      </c>
      <c r="M317" s="52">
        <v>1</v>
      </c>
      <c r="N317" s="52"/>
      <c r="O317" s="52">
        <v>0</v>
      </c>
      <c r="P317" s="52">
        <v>0</v>
      </c>
      <c r="Q317" s="52">
        <v>21</v>
      </c>
      <c r="R317" s="52"/>
      <c r="S317" s="52">
        <v>0</v>
      </c>
      <c r="T317" s="52">
        <v>0</v>
      </c>
      <c r="U317" s="52">
        <v>310</v>
      </c>
      <c r="V317" s="52">
        <f t="shared" si="10"/>
        <v>1093.8073460799999</v>
      </c>
      <c r="W317" s="52">
        <f t="shared" si="11"/>
        <v>1093.8073460799999</v>
      </c>
      <c r="X317" s="52">
        <v>0</v>
      </c>
      <c r="Y317" s="52">
        <v>0</v>
      </c>
    </row>
    <row r="318" spans="1:25" x14ac:dyDescent="0.25">
      <c r="A318" s="52">
        <v>2010</v>
      </c>
      <c r="B318" s="52" t="s">
        <v>106</v>
      </c>
      <c r="C318" s="52" t="s">
        <v>115</v>
      </c>
      <c r="D318" s="52">
        <v>20223</v>
      </c>
      <c r="E318" s="52">
        <v>23903</v>
      </c>
      <c r="F318" s="52">
        <v>12</v>
      </c>
      <c r="G318" s="52" t="s">
        <v>102</v>
      </c>
      <c r="H318" s="52">
        <v>89124</v>
      </c>
      <c r="I318" s="52" t="s">
        <v>91</v>
      </c>
      <c r="J318" s="52" t="s">
        <v>71</v>
      </c>
      <c r="K318" s="52">
        <v>73.3</v>
      </c>
      <c r="L318" s="52">
        <v>3.3200000000000001E-5</v>
      </c>
      <c r="M318" s="52">
        <v>1</v>
      </c>
      <c r="N318" s="52"/>
      <c r="O318" s="52">
        <v>0</v>
      </c>
      <c r="P318" s="52">
        <v>0</v>
      </c>
      <c r="Q318" s="52">
        <v>21</v>
      </c>
      <c r="R318" s="52"/>
      <c r="S318" s="52">
        <v>0</v>
      </c>
      <c r="T318" s="52">
        <v>0</v>
      </c>
      <c r="U318" s="52">
        <v>310</v>
      </c>
      <c r="V318" s="52">
        <f t="shared" si="10"/>
        <v>216.88860144</v>
      </c>
      <c r="W318" s="52">
        <f t="shared" si="11"/>
        <v>216.88860144</v>
      </c>
      <c r="X318" s="52">
        <v>0</v>
      </c>
      <c r="Y318" s="52">
        <v>0</v>
      </c>
    </row>
    <row r="319" spans="1:25" x14ac:dyDescent="0.25">
      <c r="A319" s="52">
        <v>2010</v>
      </c>
      <c r="B319" s="52" t="s">
        <v>106</v>
      </c>
      <c r="C319" s="52" t="s">
        <v>115</v>
      </c>
      <c r="D319" s="52">
        <v>20229</v>
      </c>
      <c r="E319" s="52">
        <v>23907</v>
      </c>
      <c r="F319" s="52">
        <v>12</v>
      </c>
      <c r="G319" s="52" t="s">
        <v>102</v>
      </c>
      <c r="H319" s="52">
        <v>1470237</v>
      </c>
      <c r="I319" s="52" t="s">
        <v>91</v>
      </c>
      <c r="J319" s="52" t="s">
        <v>71</v>
      </c>
      <c r="K319" s="52">
        <v>73.3</v>
      </c>
      <c r="L319" s="52">
        <v>3.3200000000000001E-5</v>
      </c>
      <c r="M319" s="52">
        <v>1</v>
      </c>
      <c r="N319" s="52"/>
      <c r="O319" s="52">
        <v>0</v>
      </c>
      <c r="P319" s="52">
        <v>0</v>
      </c>
      <c r="Q319" s="52">
        <v>21</v>
      </c>
      <c r="R319" s="52"/>
      <c r="S319" s="52">
        <v>0</v>
      </c>
      <c r="T319" s="52">
        <v>0</v>
      </c>
      <c r="U319" s="52">
        <v>310</v>
      </c>
      <c r="V319" s="52">
        <f t="shared" si="10"/>
        <v>3577.90995372</v>
      </c>
      <c r="W319" s="52">
        <f t="shared" si="11"/>
        <v>3577.90995372</v>
      </c>
      <c r="X319" s="52">
        <v>0</v>
      </c>
      <c r="Y319" s="52">
        <v>0</v>
      </c>
    </row>
    <row r="320" spans="1:25" x14ac:dyDescent="0.25">
      <c r="A320" s="52">
        <v>2010</v>
      </c>
      <c r="B320" s="52" t="s">
        <v>106</v>
      </c>
      <c r="C320" s="52" t="s">
        <v>115</v>
      </c>
      <c r="D320" s="52">
        <v>20229</v>
      </c>
      <c r="E320" s="52">
        <v>23907</v>
      </c>
      <c r="F320" s="52">
        <v>12</v>
      </c>
      <c r="G320" s="52" t="s">
        <v>102</v>
      </c>
      <c r="H320" s="52">
        <v>1459.654</v>
      </c>
      <c r="I320" s="52" t="s">
        <v>91</v>
      </c>
      <c r="J320" s="52" t="s">
        <v>71</v>
      </c>
      <c r="K320" s="52">
        <v>73.3</v>
      </c>
      <c r="L320" s="52">
        <v>3.3200000000000001E-5</v>
      </c>
      <c r="M320" s="52">
        <v>1</v>
      </c>
      <c r="N320" s="52"/>
      <c r="O320" s="52">
        <v>0</v>
      </c>
      <c r="P320" s="52">
        <v>0</v>
      </c>
      <c r="Q320" s="52">
        <v>21</v>
      </c>
      <c r="R320" s="52"/>
      <c r="S320" s="52">
        <v>0</v>
      </c>
      <c r="T320" s="52">
        <v>0</v>
      </c>
      <c r="U320" s="52">
        <v>310</v>
      </c>
      <c r="V320" s="52">
        <f t="shared" si="10"/>
        <v>3.5521555882400002</v>
      </c>
      <c r="W320" s="52">
        <f t="shared" si="11"/>
        <v>3.5521555882400002</v>
      </c>
      <c r="X320" s="52">
        <v>0</v>
      </c>
      <c r="Y320" s="52">
        <v>0</v>
      </c>
    </row>
    <row r="321" spans="1:25" x14ac:dyDescent="0.25">
      <c r="A321" s="52">
        <v>2010</v>
      </c>
      <c r="B321" s="52" t="s">
        <v>106</v>
      </c>
      <c r="C321" s="52" t="s">
        <v>115</v>
      </c>
      <c r="D321" s="52">
        <v>20231</v>
      </c>
      <c r="E321" s="52">
        <v>23903</v>
      </c>
      <c r="F321" s="52">
        <v>12</v>
      </c>
      <c r="G321" s="52" t="s">
        <v>102</v>
      </c>
      <c r="H321" s="52">
        <v>201936</v>
      </c>
      <c r="I321" s="52" t="s">
        <v>91</v>
      </c>
      <c r="J321" s="52" t="s">
        <v>71</v>
      </c>
      <c r="K321" s="52">
        <v>73.3</v>
      </c>
      <c r="L321" s="52">
        <v>3.3200000000000001E-5</v>
      </c>
      <c r="M321" s="52">
        <v>1</v>
      </c>
      <c r="N321" s="52"/>
      <c r="O321" s="52">
        <v>0</v>
      </c>
      <c r="P321" s="52">
        <v>0</v>
      </c>
      <c r="Q321" s="52">
        <v>21</v>
      </c>
      <c r="R321" s="52"/>
      <c r="S321" s="52">
        <v>0</v>
      </c>
      <c r="T321" s="52">
        <v>0</v>
      </c>
      <c r="U321" s="52">
        <v>310</v>
      </c>
      <c r="V321" s="52">
        <f t="shared" si="10"/>
        <v>491.42337215999999</v>
      </c>
      <c r="W321" s="52">
        <f t="shared" si="11"/>
        <v>491.42337215999999</v>
      </c>
      <c r="X321" s="52">
        <v>0</v>
      </c>
      <c r="Y321" s="52">
        <v>0</v>
      </c>
    </row>
    <row r="322" spans="1:25" x14ac:dyDescent="0.25">
      <c r="A322" s="52">
        <v>2010</v>
      </c>
      <c r="B322" s="52" t="s">
        <v>106</v>
      </c>
      <c r="C322" s="52" t="s">
        <v>115</v>
      </c>
      <c r="D322" s="52">
        <v>20231</v>
      </c>
      <c r="E322" s="52">
        <v>23907</v>
      </c>
      <c r="F322" s="52">
        <v>12</v>
      </c>
      <c r="G322" s="52" t="s">
        <v>102</v>
      </c>
      <c r="H322" s="52">
        <v>1181910</v>
      </c>
      <c r="I322" s="52" t="s">
        <v>91</v>
      </c>
      <c r="J322" s="52" t="s">
        <v>71</v>
      </c>
      <c r="K322" s="52">
        <v>73.3</v>
      </c>
      <c r="L322" s="52">
        <v>3.3200000000000001E-5</v>
      </c>
      <c r="M322" s="52">
        <v>1</v>
      </c>
      <c r="N322" s="52"/>
      <c r="O322" s="52">
        <v>0</v>
      </c>
      <c r="P322" s="52">
        <v>0</v>
      </c>
      <c r="Q322" s="52">
        <v>21</v>
      </c>
      <c r="R322" s="52"/>
      <c r="S322" s="52">
        <v>0</v>
      </c>
      <c r="T322" s="52">
        <v>0</v>
      </c>
      <c r="U322" s="52">
        <v>310</v>
      </c>
      <c r="V322" s="52">
        <f t="shared" si="10"/>
        <v>2876.2488996000002</v>
      </c>
      <c r="W322" s="52">
        <f t="shared" si="11"/>
        <v>2876.2488996000002</v>
      </c>
      <c r="X322" s="52">
        <v>0</v>
      </c>
      <c r="Y322" s="52">
        <v>0</v>
      </c>
    </row>
    <row r="323" spans="1:25" x14ac:dyDescent="0.25">
      <c r="A323" s="52">
        <v>2010</v>
      </c>
      <c r="B323" s="52" t="s">
        <v>106</v>
      </c>
      <c r="C323" s="52" t="s">
        <v>115</v>
      </c>
      <c r="D323" s="52">
        <v>20238</v>
      </c>
      <c r="E323" s="52">
        <v>23903</v>
      </c>
      <c r="F323" s="52">
        <v>12</v>
      </c>
      <c r="G323" s="52" t="s">
        <v>102</v>
      </c>
      <c r="H323" s="52">
        <v>161897</v>
      </c>
      <c r="I323" s="52" t="s">
        <v>91</v>
      </c>
      <c r="J323" s="52" t="s">
        <v>71</v>
      </c>
      <c r="K323" s="52">
        <v>73.3</v>
      </c>
      <c r="L323" s="52">
        <v>3.3200000000000001E-5</v>
      </c>
      <c r="M323" s="52">
        <v>1</v>
      </c>
      <c r="N323" s="52"/>
      <c r="O323" s="52">
        <v>0</v>
      </c>
      <c r="P323" s="52">
        <v>0</v>
      </c>
      <c r="Q323" s="52">
        <v>21</v>
      </c>
      <c r="R323" s="52"/>
      <c r="S323" s="52">
        <v>0</v>
      </c>
      <c r="T323" s="52">
        <v>0</v>
      </c>
      <c r="U323" s="52">
        <v>310</v>
      </c>
      <c r="V323" s="52">
        <f t="shared" ref="V323:V386" si="12">IF(F323=9,((H323*K323*L323*M323)+(H323*O323*P323*Q323)+(H323*S323*T323*U323))/1000, (H323*K323*L323*M323)+(H323*O323*P323*Q323)+(H323*S323*T323*U323))</f>
        <v>393.98606331999997</v>
      </c>
      <c r="W323" s="52">
        <f t="shared" ref="W323:W385" si="13">(V323-((O323*H323*P323*Q323)+(S323*H323*T323*U323)))/M323</f>
        <v>393.98606331999997</v>
      </c>
      <c r="X323" s="52">
        <v>0</v>
      </c>
      <c r="Y323" s="52">
        <v>0</v>
      </c>
    </row>
    <row r="324" spans="1:25" x14ac:dyDescent="0.25">
      <c r="A324" s="52">
        <v>2010</v>
      </c>
      <c r="B324" s="52" t="s">
        <v>106</v>
      </c>
      <c r="C324" s="52" t="s">
        <v>115</v>
      </c>
      <c r="D324" s="52">
        <v>20239</v>
      </c>
      <c r="E324" s="52">
        <v>23904</v>
      </c>
      <c r="F324" s="52">
        <v>12</v>
      </c>
      <c r="G324" s="52" t="s">
        <v>102</v>
      </c>
      <c r="H324" s="52">
        <v>70268.160000000003</v>
      </c>
      <c r="I324" s="52" t="s">
        <v>91</v>
      </c>
      <c r="J324" s="52" t="s">
        <v>71</v>
      </c>
      <c r="K324" s="52">
        <v>73.3</v>
      </c>
      <c r="L324" s="52">
        <v>3.3200000000000001E-5</v>
      </c>
      <c r="M324" s="52">
        <v>1</v>
      </c>
      <c r="N324" s="52"/>
      <c r="O324" s="52">
        <v>0</v>
      </c>
      <c r="P324" s="52">
        <v>0</v>
      </c>
      <c r="Q324" s="52">
        <v>21</v>
      </c>
      <c r="R324" s="52"/>
      <c r="S324" s="52">
        <v>0</v>
      </c>
      <c r="T324" s="52">
        <v>0</v>
      </c>
      <c r="U324" s="52">
        <v>310</v>
      </c>
      <c r="V324" s="52">
        <f t="shared" si="12"/>
        <v>171.00178344960003</v>
      </c>
      <c r="W324" s="52">
        <f t="shared" si="13"/>
        <v>171.00178344960003</v>
      </c>
      <c r="X324" s="52">
        <v>0</v>
      </c>
      <c r="Y324" s="52">
        <v>0</v>
      </c>
    </row>
    <row r="325" spans="1:25" x14ac:dyDescent="0.25">
      <c r="A325" s="52">
        <v>2010</v>
      </c>
      <c r="B325" s="52" t="s">
        <v>106</v>
      </c>
      <c r="C325" s="52" t="s">
        <v>115</v>
      </c>
      <c r="D325" s="52">
        <v>20293</v>
      </c>
      <c r="E325" s="52">
        <v>23903</v>
      </c>
      <c r="F325" s="52">
        <v>12</v>
      </c>
      <c r="G325" s="52" t="s">
        <v>102</v>
      </c>
      <c r="H325" s="52">
        <v>1580385</v>
      </c>
      <c r="I325" s="52" t="s">
        <v>91</v>
      </c>
      <c r="J325" s="52" t="s">
        <v>71</v>
      </c>
      <c r="K325" s="52">
        <v>73.3</v>
      </c>
      <c r="L325" s="52">
        <v>3.3200000000000001E-5</v>
      </c>
      <c r="M325" s="52">
        <v>1</v>
      </c>
      <c r="N325" s="52"/>
      <c r="O325" s="52">
        <v>0</v>
      </c>
      <c r="P325" s="52">
        <v>0</v>
      </c>
      <c r="Q325" s="52">
        <v>21</v>
      </c>
      <c r="R325" s="52"/>
      <c r="S325" s="52">
        <v>0</v>
      </c>
      <c r="T325" s="52">
        <v>0</v>
      </c>
      <c r="U325" s="52">
        <v>310</v>
      </c>
      <c r="V325" s="52">
        <f t="shared" si="12"/>
        <v>3845.9617206000003</v>
      </c>
      <c r="W325" s="52">
        <f t="shared" si="13"/>
        <v>3845.9617206000003</v>
      </c>
      <c r="X325" s="52">
        <v>0</v>
      </c>
      <c r="Y325" s="52">
        <v>0</v>
      </c>
    </row>
    <row r="326" spans="1:25" x14ac:dyDescent="0.25">
      <c r="A326" s="52">
        <v>2010</v>
      </c>
      <c r="B326" s="52" t="s">
        <v>106</v>
      </c>
      <c r="C326" s="52" t="s">
        <v>115</v>
      </c>
      <c r="D326" s="52">
        <v>20293</v>
      </c>
      <c r="E326" s="52">
        <v>23903</v>
      </c>
      <c r="F326" s="52">
        <v>12</v>
      </c>
      <c r="G326" s="52" t="s">
        <v>102</v>
      </c>
      <c r="H326" s="52">
        <v>1490685</v>
      </c>
      <c r="I326" s="52" t="s">
        <v>91</v>
      </c>
      <c r="J326" s="52" t="s">
        <v>71</v>
      </c>
      <c r="K326" s="52">
        <v>73.3</v>
      </c>
      <c r="L326" s="52">
        <v>3.3200000000000001E-5</v>
      </c>
      <c r="M326" s="52">
        <v>1</v>
      </c>
      <c r="N326" s="52"/>
      <c r="O326" s="52">
        <v>0</v>
      </c>
      <c r="P326" s="52">
        <v>0</v>
      </c>
      <c r="Q326" s="52">
        <v>21</v>
      </c>
      <c r="R326" s="52"/>
      <c r="S326" s="52">
        <v>0</v>
      </c>
      <c r="T326" s="52">
        <v>0</v>
      </c>
      <c r="U326" s="52">
        <v>310</v>
      </c>
      <c r="V326" s="52">
        <f t="shared" si="12"/>
        <v>3627.6713886000002</v>
      </c>
      <c r="W326" s="52">
        <f t="shared" si="13"/>
        <v>3627.6713886000002</v>
      </c>
      <c r="X326" s="52">
        <v>0</v>
      </c>
      <c r="Y326" s="52">
        <v>0</v>
      </c>
    </row>
    <row r="327" spans="1:25" x14ac:dyDescent="0.25">
      <c r="A327" s="52">
        <v>2010</v>
      </c>
      <c r="B327" s="52" t="s">
        <v>106</v>
      </c>
      <c r="C327" s="52" t="s">
        <v>115</v>
      </c>
      <c r="D327" s="52">
        <v>20293</v>
      </c>
      <c r="E327" s="52">
        <v>23911</v>
      </c>
      <c r="F327" s="52">
        <v>12</v>
      </c>
      <c r="G327" s="52" t="s">
        <v>102</v>
      </c>
      <c r="H327" s="52">
        <v>353571.8</v>
      </c>
      <c r="I327" s="52" t="s">
        <v>91</v>
      </c>
      <c r="J327" s="52" t="s">
        <v>71</v>
      </c>
      <c r="K327" s="52">
        <v>73.3</v>
      </c>
      <c r="L327" s="52">
        <v>3.3200000000000001E-5</v>
      </c>
      <c r="M327" s="52">
        <v>1</v>
      </c>
      <c r="N327" s="52"/>
      <c r="O327" s="52">
        <v>0</v>
      </c>
      <c r="P327" s="52">
        <v>0</v>
      </c>
      <c r="Q327" s="52">
        <v>21</v>
      </c>
      <c r="R327" s="52"/>
      <c r="S327" s="52">
        <v>0</v>
      </c>
      <c r="T327" s="52">
        <v>0</v>
      </c>
      <c r="U327" s="52">
        <v>310</v>
      </c>
      <c r="V327" s="52">
        <f t="shared" si="12"/>
        <v>860.4381896079999</v>
      </c>
      <c r="W327" s="52">
        <f t="shared" si="13"/>
        <v>860.4381896079999</v>
      </c>
      <c r="X327" s="52">
        <v>0</v>
      </c>
      <c r="Y327" s="52">
        <v>0</v>
      </c>
    </row>
    <row r="328" spans="1:25" x14ac:dyDescent="0.25">
      <c r="A328" s="52">
        <v>2010</v>
      </c>
      <c r="B328" s="52" t="s">
        <v>106</v>
      </c>
      <c r="C328" s="52" t="s">
        <v>115</v>
      </c>
      <c r="D328" s="52">
        <v>20297</v>
      </c>
      <c r="E328" s="52">
        <v>23903</v>
      </c>
      <c r="F328" s="52">
        <v>12</v>
      </c>
      <c r="G328" s="52" t="s">
        <v>102</v>
      </c>
      <c r="H328" s="52">
        <v>10800000</v>
      </c>
      <c r="I328" s="52" t="s">
        <v>91</v>
      </c>
      <c r="J328" s="52" t="s">
        <v>71</v>
      </c>
      <c r="K328" s="52">
        <v>73.3</v>
      </c>
      <c r="L328" s="52">
        <v>3.3200000000000001E-5</v>
      </c>
      <c r="M328" s="52">
        <v>1</v>
      </c>
      <c r="N328" s="52"/>
      <c r="O328" s="52">
        <v>0</v>
      </c>
      <c r="P328" s="52">
        <v>0</v>
      </c>
      <c r="Q328" s="52">
        <v>21</v>
      </c>
      <c r="R328" s="52"/>
      <c r="S328" s="52">
        <v>0</v>
      </c>
      <c r="T328" s="52">
        <v>0</v>
      </c>
      <c r="U328" s="52">
        <v>310</v>
      </c>
      <c r="V328" s="52">
        <f t="shared" si="12"/>
        <v>26282.448</v>
      </c>
      <c r="W328" s="52">
        <f t="shared" si="13"/>
        <v>26282.448</v>
      </c>
      <c r="X328" s="52">
        <v>0</v>
      </c>
      <c r="Y328" s="52">
        <v>0</v>
      </c>
    </row>
    <row r="329" spans="1:25" x14ac:dyDescent="0.25">
      <c r="A329" s="52">
        <v>2010</v>
      </c>
      <c r="B329" s="52" t="s">
        <v>106</v>
      </c>
      <c r="C329" s="52" t="s">
        <v>115</v>
      </c>
      <c r="D329" s="52">
        <v>20297</v>
      </c>
      <c r="E329" s="52">
        <v>23903</v>
      </c>
      <c r="F329" s="52">
        <v>12</v>
      </c>
      <c r="G329" s="52" t="s">
        <v>102</v>
      </c>
      <c r="H329" s="52">
        <v>1872.6880000000001</v>
      </c>
      <c r="I329" s="52" t="s">
        <v>91</v>
      </c>
      <c r="J329" s="52" t="s">
        <v>71</v>
      </c>
      <c r="K329" s="52">
        <v>73.3</v>
      </c>
      <c r="L329" s="52">
        <v>3.3200000000000001E-5</v>
      </c>
      <c r="M329" s="52">
        <v>1</v>
      </c>
      <c r="N329" s="52"/>
      <c r="O329" s="52">
        <v>0</v>
      </c>
      <c r="P329" s="52">
        <v>0</v>
      </c>
      <c r="Q329" s="52">
        <v>21</v>
      </c>
      <c r="R329" s="52"/>
      <c r="S329" s="52">
        <v>0</v>
      </c>
      <c r="T329" s="52">
        <v>0</v>
      </c>
      <c r="U329" s="52">
        <v>310</v>
      </c>
      <c r="V329" s="52">
        <f t="shared" si="12"/>
        <v>4.5572986092800001</v>
      </c>
      <c r="W329" s="52">
        <f t="shared" si="13"/>
        <v>4.5572986092800001</v>
      </c>
      <c r="X329" s="52">
        <v>0</v>
      </c>
      <c r="Y329" s="52">
        <v>0</v>
      </c>
    </row>
    <row r="330" spans="1:25" x14ac:dyDescent="0.25">
      <c r="A330" s="52">
        <v>2010</v>
      </c>
      <c r="B330" s="52" t="s">
        <v>106</v>
      </c>
      <c r="C330" s="52" t="s">
        <v>115</v>
      </c>
      <c r="D330" s="52">
        <v>20297</v>
      </c>
      <c r="E330" s="52">
        <v>23907</v>
      </c>
      <c r="F330" s="52">
        <v>12</v>
      </c>
      <c r="G330" s="52" t="s">
        <v>102</v>
      </c>
      <c r="H330" s="52">
        <v>7.5</v>
      </c>
      <c r="I330" s="52" t="s">
        <v>91</v>
      </c>
      <c r="J330" s="52" t="s">
        <v>71</v>
      </c>
      <c r="K330" s="52">
        <v>73.3</v>
      </c>
      <c r="L330" s="52">
        <v>3.3200000000000001E-5</v>
      </c>
      <c r="M330" s="52">
        <v>1</v>
      </c>
      <c r="N330" s="52"/>
      <c r="O330" s="52">
        <v>0</v>
      </c>
      <c r="P330" s="52">
        <v>0</v>
      </c>
      <c r="Q330" s="52">
        <v>21</v>
      </c>
      <c r="R330" s="52"/>
      <c r="S330" s="52">
        <v>0</v>
      </c>
      <c r="T330" s="52">
        <v>0</v>
      </c>
      <c r="U330" s="52">
        <v>310</v>
      </c>
      <c r="V330" s="52">
        <f t="shared" si="12"/>
        <v>1.8251699999999999E-2</v>
      </c>
      <c r="W330" s="52">
        <f t="shared" si="13"/>
        <v>1.8251699999999999E-2</v>
      </c>
      <c r="X330" s="52">
        <v>0</v>
      </c>
      <c r="Y330" s="52">
        <v>0</v>
      </c>
    </row>
    <row r="331" spans="1:25" x14ac:dyDescent="0.25">
      <c r="A331" s="52">
        <v>2010</v>
      </c>
      <c r="B331" s="52" t="s">
        <v>106</v>
      </c>
      <c r="C331" s="52" t="s">
        <v>115</v>
      </c>
      <c r="D331" s="52">
        <v>20299</v>
      </c>
      <c r="E331" s="52">
        <v>23903</v>
      </c>
      <c r="F331" s="52">
        <v>12</v>
      </c>
      <c r="G331" s="52" t="s">
        <v>102</v>
      </c>
      <c r="H331" s="52">
        <v>18825</v>
      </c>
      <c r="I331" s="52" t="s">
        <v>91</v>
      </c>
      <c r="J331" s="52" t="s">
        <v>71</v>
      </c>
      <c r="K331" s="52">
        <v>73.3</v>
      </c>
      <c r="L331" s="52">
        <v>3.3200000000000001E-5</v>
      </c>
      <c r="M331" s="52">
        <v>1</v>
      </c>
      <c r="N331" s="52"/>
      <c r="O331" s="52">
        <v>0</v>
      </c>
      <c r="P331" s="52">
        <v>0</v>
      </c>
      <c r="Q331" s="52">
        <v>21</v>
      </c>
      <c r="R331" s="52"/>
      <c r="S331" s="52">
        <v>0</v>
      </c>
      <c r="T331" s="52">
        <v>0</v>
      </c>
      <c r="U331" s="52">
        <v>310</v>
      </c>
      <c r="V331" s="52">
        <f t="shared" si="12"/>
        <v>45.811767000000003</v>
      </c>
      <c r="W331" s="52">
        <f t="shared" si="13"/>
        <v>45.811767000000003</v>
      </c>
      <c r="X331" s="52">
        <v>0</v>
      </c>
      <c r="Y331" s="52">
        <v>0</v>
      </c>
    </row>
    <row r="332" spans="1:25" x14ac:dyDescent="0.25">
      <c r="A332" s="52">
        <v>2010</v>
      </c>
      <c r="B332" s="52" t="s">
        <v>106</v>
      </c>
      <c r="C332" s="52" t="s">
        <v>115</v>
      </c>
      <c r="D332" s="52">
        <v>20299</v>
      </c>
      <c r="E332" s="52">
        <v>23904</v>
      </c>
      <c r="F332" s="52">
        <v>12</v>
      </c>
      <c r="G332" s="52" t="s">
        <v>102</v>
      </c>
      <c r="H332" s="52">
        <v>395075</v>
      </c>
      <c r="I332" s="52" t="s">
        <v>91</v>
      </c>
      <c r="J332" s="52" t="s">
        <v>71</v>
      </c>
      <c r="K332" s="52">
        <v>73.3</v>
      </c>
      <c r="L332" s="52">
        <v>3.3200000000000001E-5</v>
      </c>
      <c r="M332" s="52">
        <v>1</v>
      </c>
      <c r="N332" s="52"/>
      <c r="O332" s="52">
        <v>0</v>
      </c>
      <c r="P332" s="52">
        <v>0</v>
      </c>
      <c r="Q332" s="52">
        <v>21</v>
      </c>
      <c r="R332" s="52"/>
      <c r="S332" s="52">
        <v>0</v>
      </c>
      <c r="T332" s="52">
        <v>0</v>
      </c>
      <c r="U332" s="52">
        <v>310</v>
      </c>
      <c r="V332" s="52">
        <f t="shared" si="12"/>
        <v>961.438717</v>
      </c>
      <c r="W332" s="52">
        <f t="shared" si="13"/>
        <v>961.438717</v>
      </c>
      <c r="X332" s="52">
        <v>0</v>
      </c>
      <c r="Y332" s="52">
        <v>0</v>
      </c>
    </row>
    <row r="333" spans="1:25" x14ac:dyDescent="0.25">
      <c r="A333" s="52">
        <v>2010</v>
      </c>
      <c r="B333" s="52" t="s">
        <v>106</v>
      </c>
      <c r="C333" s="52" t="s">
        <v>115</v>
      </c>
      <c r="D333" s="52">
        <v>20303</v>
      </c>
      <c r="E333" s="52">
        <v>23907</v>
      </c>
      <c r="F333" s="52">
        <v>12</v>
      </c>
      <c r="G333" s="52" t="s">
        <v>102</v>
      </c>
      <c r="H333" s="52">
        <v>10319.299999999999</v>
      </c>
      <c r="I333" s="52" t="s">
        <v>91</v>
      </c>
      <c r="J333" s="52" t="s">
        <v>71</v>
      </c>
      <c r="K333" s="52">
        <v>73.3</v>
      </c>
      <c r="L333" s="52">
        <v>3.3200000000000001E-5</v>
      </c>
      <c r="M333" s="52">
        <v>1</v>
      </c>
      <c r="N333" s="52"/>
      <c r="O333" s="52">
        <v>0</v>
      </c>
      <c r="P333" s="52">
        <v>0</v>
      </c>
      <c r="Q333" s="52">
        <v>21</v>
      </c>
      <c r="R333" s="52"/>
      <c r="S333" s="52">
        <v>0</v>
      </c>
      <c r="T333" s="52">
        <v>0</v>
      </c>
      <c r="U333" s="52">
        <v>310</v>
      </c>
      <c r="V333" s="52">
        <f t="shared" si="12"/>
        <v>25.112635707999999</v>
      </c>
      <c r="W333" s="52">
        <f t="shared" si="13"/>
        <v>25.112635707999999</v>
      </c>
      <c r="X333" s="52">
        <v>0</v>
      </c>
      <c r="Y333" s="52">
        <v>0</v>
      </c>
    </row>
    <row r="334" spans="1:25" x14ac:dyDescent="0.25">
      <c r="A334" s="52">
        <v>2010</v>
      </c>
      <c r="B334" s="52" t="s">
        <v>106</v>
      </c>
      <c r="C334" s="52" t="s">
        <v>115</v>
      </c>
      <c r="D334" s="52">
        <v>22111</v>
      </c>
      <c r="E334" s="52">
        <v>23907</v>
      </c>
      <c r="F334" s="52">
        <v>12</v>
      </c>
      <c r="G334" s="52" t="s">
        <v>102</v>
      </c>
      <c r="H334" s="52">
        <v>198297</v>
      </c>
      <c r="I334" s="52" t="s">
        <v>91</v>
      </c>
      <c r="J334" s="52" t="s">
        <v>71</v>
      </c>
      <c r="K334" s="52">
        <v>73.3</v>
      </c>
      <c r="L334" s="52">
        <v>3.3200000000000001E-5</v>
      </c>
      <c r="M334" s="52">
        <v>1</v>
      </c>
      <c r="N334" s="52"/>
      <c r="O334" s="52">
        <v>0</v>
      </c>
      <c r="P334" s="52">
        <v>0</v>
      </c>
      <c r="Q334" s="52">
        <v>21</v>
      </c>
      <c r="R334" s="52"/>
      <c r="S334" s="52">
        <v>0</v>
      </c>
      <c r="T334" s="52">
        <v>0</v>
      </c>
      <c r="U334" s="52">
        <v>310</v>
      </c>
      <c r="V334" s="52">
        <f t="shared" si="12"/>
        <v>482.56764731999999</v>
      </c>
      <c r="W334" s="52">
        <f t="shared" si="13"/>
        <v>482.56764731999999</v>
      </c>
      <c r="X334" s="52">
        <v>0</v>
      </c>
      <c r="Y334" s="52">
        <v>0</v>
      </c>
    </row>
    <row r="335" spans="1:25" x14ac:dyDescent="0.25">
      <c r="A335" s="52">
        <v>2010</v>
      </c>
      <c r="B335" s="52" t="s">
        <v>106</v>
      </c>
      <c r="C335" s="52" t="s">
        <v>115</v>
      </c>
      <c r="D335" s="52">
        <v>22119</v>
      </c>
      <c r="E335" s="52">
        <v>23907</v>
      </c>
      <c r="F335" s="52">
        <v>12</v>
      </c>
      <c r="G335" s="52" t="s">
        <v>102</v>
      </c>
      <c r="H335" s="52">
        <v>1133958</v>
      </c>
      <c r="I335" s="52" t="s">
        <v>91</v>
      </c>
      <c r="J335" s="52" t="s">
        <v>71</v>
      </c>
      <c r="K335" s="52">
        <v>73.3</v>
      </c>
      <c r="L335" s="52">
        <v>3.3200000000000001E-5</v>
      </c>
      <c r="M335" s="52">
        <v>1</v>
      </c>
      <c r="N335" s="52"/>
      <c r="O335" s="52">
        <v>0</v>
      </c>
      <c r="P335" s="52">
        <v>0</v>
      </c>
      <c r="Q335" s="52">
        <v>21</v>
      </c>
      <c r="R335" s="52"/>
      <c r="S335" s="52">
        <v>0</v>
      </c>
      <c r="T335" s="52">
        <v>0</v>
      </c>
      <c r="U335" s="52">
        <v>310</v>
      </c>
      <c r="V335" s="52">
        <f t="shared" si="12"/>
        <v>2759.55483048</v>
      </c>
      <c r="W335" s="52">
        <f t="shared" si="13"/>
        <v>2759.55483048</v>
      </c>
      <c r="X335" s="52">
        <v>0</v>
      </c>
      <c r="Y335" s="52">
        <v>0</v>
      </c>
    </row>
    <row r="336" spans="1:25" x14ac:dyDescent="0.25">
      <c r="A336" s="52">
        <v>2010</v>
      </c>
      <c r="B336" s="52" t="s">
        <v>106</v>
      </c>
      <c r="C336" s="52" t="s">
        <v>115</v>
      </c>
      <c r="D336" s="52">
        <v>22191</v>
      </c>
      <c r="E336" s="52">
        <v>23907</v>
      </c>
      <c r="F336" s="52">
        <v>12</v>
      </c>
      <c r="G336" s="52" t="s">
        <v>102</v>
      </c>
      <c r="H336" s="52">
        <v>307994</v>
      </c>
      <c r="I336" s="52" t="s">
        <v>91</v>
      </c>
      <c r="J336" s="52" t="s">
        <v>71</v>
      </c>
      <c r="K336" s="52">
        <v>73.3</v>
      </c>
      <c r="L336" s="52">
        <v>3.3200000000000001E-5</v>
      </c>
      <c r="M336" s="52">
        <v>1</v>
      </c>
      <c r="N336" s="52"/>
      <c r="O336" s="52">
        <v>0</v>
      </c>
      <c r="P336" s="52">
        <v>0</v>
      </c>
      <c r="Q336" s="52">
        <v>21</v>
      </c>
      <c r="R336" s="52"/>
      <c r="S336" s="52">
        <v>0</v>
      </c>
      <c r="T336" s="52">
        <v>0</v>
      </c>
      <c r="U336" s="52">
        <v>310</v>
      </c>
      <c r="V336" s="52">
        <f t="shared" si="12"/>
        <v>749.52187863999995</v>
      </c>
      <c r="W336" s="52">
        <f t="shared" si="13"/>
        <v>749.52187863999995</v>
      </c>
      <c r="X336" s="52">
        <v>0</v>
      </c>
      <c r="Y336" s="52">
        <v>0</v>
      </c>
    </row>
    <row r="337" spans="1:25" x14ac:dyDescent="0.25">
      <c r="A337" s="52">
        <v>2010</v>
      </c>
      <c r="B337" s="52" t="s">
        <v>106</v>
      </c>
      <c r="C337" s="52" t="s">
        <v>115</v>
      </c>
      <c r="D337" s="52">
        <v>22191</v>
      </c>
      <c r="E337" s="52">
        <v>23907</v>
      </c>
      <c r="F337" s="52">
        <v>12</v>
      </c>
      <c r="G337" s="52" t="s">
        <v>102</v>
      </c>
      <c r="H337" s="52">
        <v>1838847</v>
      </c>
      <c r="I337" s="52" t="s">
        <v>91</v>
      </c>
      <c r="J337" s="52" t="s">
        <v>71</v>
      </c>
      <c r="K337" s="52">
        <v>73.3</v>
      </c>
      <c r="L337" s="52">
        <v>3.3200000000000001E-5</v>
      </c>
      <c r="M337" s="52">
        <v>1</v>
      </c>
      <c r="N337" s="52"/>
      <c r="O337" s="52">
        <v>0</v>
      </c>
      <c r="P337" s="52">
        <v>0</v>
      </c>
      <c r="Q337" s="52">
        <v>21</v>
      </c>
      <c r="R337" s="52"/>
      <c r="S337" s="52">
        <v>0</v>
      </c>
      <c r="T337" s="52">
        <v>0</v>
      </c>
      <c r="U337" s="52">
        <v>310</v>
      </c>
      <c r="V337" s="52">
        <f t="shared" si="12"/>
        <v>4474.9445053199997</v>
      </c>
      <c r="W337" s="52">
        <f t="shared" si="13"/>
        <v>4474.9445053199997</v>
      </c>
      <c r="X337" s="52">
        <v>0</v>
      </c>
      <c r="Y337" s="52">
        <v>0</v>
      </c>
    </row>
    <row r="338" spans="1:25" x14ac:dyDescent="0.25">
      <c r="A338" s="52">
        <v>2010</v>
      </c>
      <c r="B338" s="52" t="s">
        <v>106</v>
      </c>
      <c r="C338" s="52" t="s">
        <v>115</v>
      </c>
      <c r="D338" s="52">
        <v>22191</v>
      </c>
      <c r="E338" s="52">
        <v>23908</v>
      </c>
      <c r="F338" s="52">
        <v>12</v>
      </c>
      <c r="G338" s="52" t="s">
        <v>102</v>
      </c>
      <c r="H338" s="52">
        <v>361842</v>
      </c>
      <c r="I338" s="52" t="s">
        <v>91</v>
      </c>
      <c r="J338" s="52" t="s">
        <v>71</v>
      </c>
      <c r="K338" s="52">
        <v>73.3</v>
      </c>
      <c r="L338" s="52">
        <v>3.3200000000000001E-5</v>
      </c>
      <c r="M338" s="52">
        <v>1</v>
      </c>
      <c r="N338" s="52"/>
      <c r="O338" s="52">
        <v>0</v>
      </c>
      <c r="P338" s="52">
        <v>0</v>
      </c>
      <c r="Q338" s="52">
        <v>21</v>
      </c>
      <c r="R338" s="52"/>
      <c r="S338" s="52">
        <v>0</v>
      </c>
      <c r="T338" s="52">
        <v>0</v>
      </c>
      <c r="U338" s="52">
        <v>310</v>
      </c>
      <c r="V338" s="52">
        <f t="shared" si="12"/>
        <v>880.56421751999994</v>
      </c>
      <c r="W338" s="52">
        <f t="shared" si="13"/>
        <v>880.56421751999994</v>
      </c>
      <c r="X338" s="52">
        <v>0</v>
      </c>
      <c r="Y338" s="52">
        <v>0</v>
      </c>
    </row>
    <row r="339" spans="1:25" x14ac:dyDescent="0.25">
      <c r="A339" s="52">
        <v>2010</v>
      </c>
      <c r="B339" s="52" t="s">
        <v>106</v>
      </c>
      <c r="C339" s="52" t="s">
        <v>115</v>
      </c>
      <c r="D339" s="52">
        <v>22191</v>
      </c>
      <c r="E339" s="52">
        <v>23911</v>
      </c>
      <c r="F339" s="52">
        <v>12</v>
      </c>
      <c r="G339" s="52" t="s">
        <v>102</v>
      </c>
      <c r="H339" s="52">
        <v>67451.399999999994</v>
      </c>
      <c r="I339" s="52" t="s">
        <v>91</v>
      </c>
      <c r="J339" s="52" t="s">
        <v>71</v>
      </c>
      <c r="K339" s="52">
        <v>73.3</v>
      </c>
      <c r="L339" s="52">
        <v>3.3200000000000001E-5</v>
      </c>
      <c r="M339" s="52">
        <v>1</v>
      </c>
      <c r="N339" s="52"/>
      <c r="O339" s="52">
        <v>0</v>
      </c>
      <c r="P339" s="52">
        <v>0</v>
      </c>
      <c r="Q339" s="52">
        <v>21</v>
      </c>
      <c r="R339" s="52"/>
      <c r="S339" s="52">
        <v>0</v>
      </c>
      <c r="T339" s="52">
        <v>0</v>
      </c>
      <c r="U339" s="52">
        <v>310</v>
      </c>
      <c r="V339" s="52">
        <f t="shared" si="12"/>
        <v>164.14702898399997</v>
      </c>
      <c r="W339" s="52">
        <f t="shared" si="13"/>
        <v>164.14702898399997</v>
      </c>
      <c r="X339" s="52">
        <v>0</v>
      </c>
      <c r="Y339" s="52">
        <v>0</v>
      </c>
    </row>
    <row r="340" spans="1:25" x14ac:dyDescent="0.25">
      <c r="A340" s="52">
        <v>2010</v>
      </c>
      <c r="B340" s="52" t="s">
        <v>106</v>
      </c>
      <c r="C340" s="52" t="s">
        <v>115</v>
      </c>
      <c r="D340" s="52">
        <v>22199</v>
      </c>
      <c r="E340" s="52">
        <v>23903</v>
      </c>
      <c r="F340" s="52">
        <v>12</v>
      </c>
      <c r="G340" s="52" t="s">
        <v>102</v>
      </c>
      <c r="H340" s="52">
        <v>49440</v>
      </c>
      <c r="I340" s="52" t="s">
        <v>91</v>
      </c>
      <c r="J340" s="52" t="s">
        <v>71</v>
      </c>
      <c r="K340" s="52">
        <v>73.3</v>
      </c>
      <c r="L340" s="52">
        <v>3.3200000000000001E-5</v>
      </c>
      <c r="M340" s="52">
        <v>1</v>
      </c>
      <c r="N340" s="52"/>
      <c r="O340" s="52">
        <v>0</v>
      </c>
      <c r="P340" s="52">
        <v>0</v>
      </c>
      <c r="Q340" s="52">
        <v>21</v>
      </c>
      <c r="R340" s="52"/>
      <c r="S340" s="52">
        <v>0</v>
      </c>
      <c r="T340" s="52">
        <v>0</v>
      </c>
      <c r="U340" s="52">
        <v>310</v>
      </c>
      <c r="V340" s="52">
        <f t="shared" si="12"/>
        <v>120.31520640000001</v>
      </c>
      <c r="W340" s="52">
        <f t="shared" si="13"/>
        <v>120.31520640000001</v>
      </c>
      <c r="X340" s="52">
        <v>0</v>
      </c>
      <c r="Y340" s="52">
        <v>0</v>
      </c>
    </row>
    <row r="341" spans="1:25" x14ac:dyDescent="0.25">
      <c r="A341" s="52">
        <v>2010</v>
      </c>
      <c r="B341" s="52" t="s">
        <v>106</v>
      </c>
      <c r="C341" s="52" t="s">
        <v>115</v>
      </c>
      <c r="D341" s="52">
        <v>22199</v>
      </c>
      <c r="E341" s="52">
        <v>23903</v>
      </c>
      <c r="F341" s="52">
        <v>12</v>
      </c>
      <c r="G341" s="52" t="s">
        <v>102</v>
      </c>
      <c r="H341" s="52">
        <v>9870</v>
      </c>
      <c r="I341" s="52" t="s">
        <v>91</v>
      </c>
      <c r="J341" s="52" t="s">
        <v>71</v>
      </c>
      <c r="K341" s="52">
        <v>73.3</v>
      </c>
      <c r="L341" s="52">
        <v>3.3200000000000001E-5</v>
      </c>
      <c r="M341" s="52">
        <v>1</v>
      </c>
      <c r="N341" s="52"/>
      <c r="O341" s="52">
        <v>0</v>
      </c>
      <c r="P341" s="52">
        <v>0</v>
      </c>
      <c r="Q341" s="52">
        <v>21</v>
      </c>
      <c r="R341" s="52"/>
      <c r="S341" s="52">
        <v>0</v>
      </c>
      <c r="T341" s="52">
        <v>0</v>
      </c>
      <c r="U341" s="52">
        <v>310</v>
      </c>
      <c r="V341" s="52">
        <f t="shared" si="12"/>
        <v>24.019237199999999</v>
      </c>
      <c r="W341" s="52">
        <f t="shared" si="13"/>
        <v>24.019237199999999</v>
      </c>
      <c r="X341" s="52">
        <v>0</v>
      </c>
      <c r="Y341" s="52">
        <v>0</v>
      </c>
    </row>
    <row r="342" spans="1:25" x14ac:dyDescent="0.25">
      <c r="A342" s="52">
        <v>2010</v>
      </c>
      <c r="B342" s="52" t="s">
        <v>106</v>
      </c>
      <c r="C342" s="52" t="s">
        <v>115</v>
      </c>
      <c r="D342" s="52">
        <v>22199</v>
      </c>
      <c r="E342" s="52">
        <v>23903</v>
      </c>
      <c r="F342" s="52">
        <v>12</v>
      </c>
      <c r="G342" s="52" t="s">
        <v>102</v>
      </c>
      <c r="H342" s="52">
        <v>3150</v>
      </c>
      <c r="I342" s="52" t="s">
        <v>91</v>
      </c>
      <c r="J342" s="52" t="s">
        <v>71</v>
      </c>
      <c r="K342" s="52">
        <v>73.3</v>
      </c>
      <c r="L342" s="52">
        <v>3.3200000000000001E-5</v>
      </c>
      <c r="M342" s="52">
        <v>1</v>
      </c>
      <c r="N342" s="52"/>
      <c r="O342" s="52">
        <v>0</v>
      </c>
      <c r="P342" s="52">
        <v>0</v>
      </c>
      <c r="Q342" s="52">
        <v>21</v>
      </c>
      <c r="R342" s="52"/>
      <c r="S342" s="52">
        <v>0</v>
      </c>
      <c r="T342" s="52">
        <v>0</v>
      </c>
      <c r="U342" s="52">
        <v>310</v>
      </c>
      <c r="V342" s="52">
        <f t="shared" si="12"/>
        <v>7.6657140000000004</v>
      </c>
      <c r="W342" s="52">
        <f t="shared" si="13"/>
        <v>7.6657140000000004</v>
      </c>
      <c r="X342" s="52">
        <v>0</v>
      </c>
      <c r="Y342" s="52">
        <v>0</v>
      </c>
    </row>
    <row r="343" spans="1:25" x14ac:dyDescent="0.25">
      <c r="A343" s="52">
        <v>2010</v>
      </c>
      <c r="B343" s="52" t="s">
        <v>106</v>
      </c>
      <c r="C343" s="52" t="s">
        <v>115</v>
      </c>
      <c r="D343" s="52">
        <v>22199</v>
      </c>
      <c r="E343" s="52">
        <v>23903</v>
      </c>
      <c r="F343" s="52">
        <v>12</v>
      </c>
      <c r="G343" s="52" t="s">
        <v>102</v>
      </c>
      <c r="H343" s="52">
        <v>2321317</v>
      </c>
      <c r="I343" s="52" t="s">
        <v>91</v>
      </c>
      <c r="J343" s="52" t="s">
        <v>71</v>
      </c>
      <c r="K343" s="52">
        <v>73.3</v>
      </c>
      <c r="L343" s="52">
        <v>3.3200000000000001E-5</v>
      </c>
      <c r="M343" s="52">
        <v>1</v>
      </c>
      <c r="N343" s="52"/>
      <c r="O343" s="52">
        <v>0</v>
      </c>
      <c r="P343" s="52">
        <v>0</v>
      </c>
      <c r="Q343" s="52">
        <v>21</v>
      </c>
      <c r="R343" s="52"/>
      <c r="S343" s="52">
        <v>0</v>
      </c>
      <c r="T343" s="52">
        <v>0</v>
      </c>
      <c r="U343" s="52">
        <v>310</v>
      </c>
      <c r="V343" s="52">
        <f t="shared" si="12"/>
        <v>5649.06419852</v>
      </c>
      <c r="W343" s="52">
        <f t="shared" si="13"/>
        <v>5649.06419852</v>
      </c>
      <c r="X343" s="52">
        <v>0</v>
      </c>
      <c r="Y343" s="52">
        <v>0</v>
      </c>
    </row>
    <row r="344" spans="1:25" x14ac:dyDescent="0.25">
      <c r="A344" s="52">
        <v>2010</v>
      </c>
      <c r="B344" s="52" t="s">
        <v>106</v>
      </c>
      <c r="C344" s="52" t="s">
        <v>115</v>
      </c>
      <c r="D344" s="52">
        <v>22199</v>
      </c>
      <c r="E344" s="52">
        <v>23904</v>
      </c>
      <c r="F344" s="52">
        <v>12</v>
      </c>
      <c r="G344" s="52" t="s">
        <v>102</v>
      </c>
      <c r="H344" s="52">
        <v>9930</v>
      </c>
      <c r="I344" s="52" t="s">
        <v>91</v>
      </c>
      <c r="J344" s="52" t="s">
        <v>71</v>
      </c>
      <c r="K344" s="52">
        <v>73.3</v>
      </c>
      <c r="L344" s="52">
        <v>3.3200000000000001E-5</v>
      </c>
      <c r="M344" s="52">
        <v>1</v>
      </c>
      <c r="N344" s="52"/>
      <c r="O344" s="52">
        <v>0</v>
      </c>
      <c r="P344" s="52">
        <v>0</v>
      </c>
      <c r="Q344" s="52">
        <v>21</v>
      </c>
      <c r="R344" s="52"/>
      <c r="S344" s="52">
        <v>0</v>
      </c>
      <c r="T344" s="52">
        <v>0</v>
      </c>
      <c r="U344" s="52">
        <v>310</v>
      </c>
      <c r="V344" s="52">
        <f t="shared" si="12"/>
        <v>24.165250799999999</v>
      </c>
      <c r="W344" s="52">
        <f t="shared" si="13"/>
        <v>24.165250799999999</v>
      </c>
      <c r="X344" s="52">
        <v>0</v>
      </c>
      <c r="Y344" s="52">
        <v>0</v>
      </c>
    </row>
    <row r="345" spans="1:25" x14ac:dyDescent="0.25">
      <c r="A345" s="52">
        <v>2010</v>
      </c>
      <c r="B345" s="52" t="s">
        <v>106</v>
      </c>
      <c r="C345" s="52" t="s">
        <v>115</v>
      </c>
      <c r="D345" s="52">
        <v>22199</v>
      </c>
      <c r="E345" s="52">
        <v>23907</v>
      </c>
      <c r="F345" s="52">
        <v>12</v>
      </c>
      <c r="G345" s="52" t="s">
        <v>102</v>
      </c>
      <c r="H345" s="52">
        <v>4651</v>
      </c>
      <c r="I345" s="52" t="s">
        <v>91</v>
      </c>
      <c r="J345" s="52" t="s">
        <v>71</v>
      </c>
      <c r="K345" s="52">
        <v>73.3</v>
      </c>
      <c r="L345" s="52">
        <v>3.3200000000000001E-5</v>
      </c>
      <c r="M345" s="52">
        <v>1</v>
      </c>
      <c r="N345" s="52"/>
      <c r="O345" s="52">
        <v>0</v>
      </c>
      <c r="P345" s="52">
        <v>0</v>
      </c>
      <c r="Q345" s="52">
        <v>21</v>
      </c>
      <c r="R345" s="52"/>
      <c r="S345" s="52">
        <v>0</v>
      </c>
      <c r="T345" s="52">
        <v>0</v>
      </c>
      <c r="U345" s="52">
        <v>310</v>
      </c>
      <c r="V345" s="52">
        <f t="shared" si="12"/>
        <v>11.318487559999999</v>
      </c>
      <c r="W345" s="52">
        <f t="shared" si="13"/>
        <v>11.318487559999999</v>
      </c>
      <c r="X345" s="52">
        <v>0</v>
      </c>
      <c r="Y345" s="52">
        <v>0</v>
      </c>
    </row>
    <row r="346" spans="1:25" x14ac:dyDescent="0.25">
      <c r="A346" s="52">
        <v>2010</v>
      </c>
      <c r="B346" s="52" t="s">
        <v>106</v>
      </c>
      <c r="C346" s="52" t="s">
        <v>115</v>
      </c>
      <c r="D346" s="52">
        <v>22199</v>
      </c>
      <c r="E346" s="52">
        <v>23907</v>
      </c>
      <c r="F346" s="52">
        <v>12</v>
      </c>
      <c r="G346" s="52" t="s">
        <v>102</v>
      </c>
      <c r="H346" s="52">
        <v>3738994</v>
      </c>
      <c r="I346" s="52" t="s">
        <v>91</v>
      </c>
      <c r="J346" s="52" t="s">
        <v>71</v>
      </c>
      <c r="K346" s="52">
        <v>73.3</v>
      </c>
      <c r="L346" s="52">
        <v>3.3200000000000001E-5</v>
      </c>
      <c r="M346" s="52">
        <v>1</v>
      </c>
      <c r="N346" s="52"/>
      <c r="O346" s="52">
        <v>0</v>
      </c>
      <c r="P346" s="52">
        <v>0</v>
      </c>
      <c r="Q346" s="52">
        <v>21</v>
      </c>
      <c r="R346" s="52"/>
      <c r="S346" s="52">
        <v>0</v>
      </c>
      <c r="T346" s="52">
        <v>0</v>
      </c>
      <c r="U346" s="52">
        <v>310</v>
      </c>
      <c r="V346" s="52">
        <f t="shared" si="12"/>
        <v>9099.0662386399999</v>
      </c>
      <c r="W346" s="52">
        <f t="shared" si="13"/>
        <v>9099.0662386399999</v>
      </c>
      <c r="X346" s="52">
        <v>0</v>
      </c>
      <c r="Y346" s="52">
        <v>0</v>
      </c>
    </row>
    <row r="347" spans="1:25" x14ac:dyDescent="0.25">
      <c r="A347" s="52">
        <v>2010</v>
      </c>
      <c r="B347" s="52" t="s">
        <v>106</v>
      </c>
      <c r="C347" s="52" t="s">
        <v>115</v>
      </c>
      <c r="D347" s="52">
        <v>22199</v>
      </c>
      <c r="E347" s="52">
        <v>23911</v>
      </c>
      <c r="F347" s="52">
        <v>12</v>
      </c>
      <c r="G347" s="52" t="s">
        <v>102</v>
      </c>
      <c r="H347" s="52">
        <v>17020</v>
      </c>
      <c r="I347" s="52" t="s">
        <v>91</v>
      </c>
      <c r="J347" s="52" t="s">
        <v>71</v>
      </c>
      <c r="K347" s="52">
        <v>73.3</v>
      </c>
      <c r="L347" s="52">
        <v>3.3200000000000001E-5</v>
      </c>
      <c r="M347" s="52">
        <v>1</v>
      </c>
      <c r="N347" s="52"/>
      <c r="O347" s="52">
        <v>0</v>
      </c>
      <c r="P347" s="52">
        <v>0</v>
      </c>
      <c r="Q347" s="52">
        <v>21</v>
      </c>
      <c r="R347" s="52"/>
      <c r="S347" s="52">
        <v>0</v>
      </c>
      <c r="T347" s="52">
        <v>0</v>
      </c>
      <c r="U347" s="52">
        <v>310</v>
      </c>
      <c r="V347" s="52">
        <f t="shared" si="12"/>
        <v>41.4191912</v>
      </c>
      <c r="W347" s="52">
        <f t="shared" si="13"/>
        <v>41.4191912</v>
      </c>
      <c r="X347" s="52">
        <v>0</v>
      </c>
      <c r="Y347" s="52">
        <v>0</v>
      </c>
    </row>
    <row r="348" spans="1:25" x14ac:dyDescent="0.25">
      <c r="A348" s="52">
        <v>2010</v>
      </c>
      <c r="B348" s="52" t="s">
        <v>106</v>
      </c>
      <c r="C348" s="52" t="s">
        <v>115</v>
      </c>
      <c r="D348" s="52">
        <v>22203</v>
      </c>
      <c r="E348" s="52">
        <v>23907</v>
      </c>
      <c r="F348" s="52">
        <v>12</v>
      </c>
      <c r="G348" s="52" t="s">
        <v>102</v>
      </c>
      <c r="H348" s="52">
        <v>4119</v>
      </c>
      <c r="I348" s="52" t="s">
        <v>91</v>
      </c>
      <c r="J348" s="52" t="s">
        <v>71</v>
      </c>
      <c r="K348" s="52">
        <v>73.3</v>
      </c>
      <c r="L348" s="52">
        <v>3.3200000000000001E-5</v>
      </c>
      <c r="M348" s="52">
        <v>1</v>
      </c>
      <c r="N348" s="52"/>
      <c r="O348" s="52">
        <v>0</v>
      </c>
      <c r="P348" s="52">
        <v>0</v>
      </c>
      <c r="Q348" s="52">
        <v>21</v>
      </c>
      <c r="R348" s="52"/>
      <c r="S348" s="52">
        <v>0</v>
      </c>
      <c r="T348" s="52">
        <v>0</v>
      </c>
      <c r="U348" s="52">
        <v>310</v>
      </c>
      <c r="V348" s="52">
        <f t="shared" si="12"/>
        <v>10.023833640000001</v>
      </c>
      <c r="W348" s="52">
        <f t="shared" si="13"/>
        <v>10.023833640000001</v>
      </c>
      <c r="X348" s="52">
        <v>0</v>
      </c>
      <c r="Y348" s="52">
        <v>0</v>
      </c>
    </row>
    <row r="349" spans="1:25" x14ac:dyDescent="0.25">
      <c r="A349" s="52">
        <v>2010</v>
      </c>
      <c r="B349" s="52" t="s">
        <v>106</v>
      </c>
      <c r="C349" s="52" t="s">
        <v>115</v>
      </c>
      <c r="D349" s="52">
        <v>22209</v>
      </c>
      <c r="E349" s="52">
        <v>23904</v>
      </c>
      <c r="F349" s="52">
        <v>12</v>
      </c>
      <c r="G349" s="52" t="s">
        <v>102</v>
      </c>
      <c r="H349" s="52">
        <v>52825.57</v>
      </c>
      <c r="I349" s="52" t="s">
        <v>91</v>
      </c>
      <c r="J349" s="52" t="s">
        <v>71</v>
      </c>
      <c r="K349" s="52">
        <v>73.3</v>
      </c>
      <c r="L349" s="52">
        <v>3.3200000000000001E-5</v>
      </c>
      <c r="M349" s="52">
        <v>1</v>
      </c>
      <c r="N349" s="52"/>
      <c r="O349" s="52">
        <v>0</v>
      </c>
      <c r="P349" s="52">
        <v>0</v>
      </c>
      <c r="Q349" s="52">
        <v>21</v>
      </c>
      <c r="R349" s="52"/>
      <c r="S349" s="52">
        <v>0</v>
      </c>
      <c r="T349" s="52">
        <v>0</v>
      </c>
      <c r="U349" s="52">
        <v>310</v>
      </c>
      <c r="V349" s="52">
        <f t="shared" si="12"/>
        <v>128.5541941292</v>
      </c>
      <c r="W349" s="52">
        <f t="shared" si="13"/>
        <v>128.5541941292</v>
      </c>
      <c r="X349" s="52">
        <v>0</v>
      </c>
      <c r="Y349" s="52">
        <v>0</v>
      </c>
    </row>
    <row r="350" spans="1:25" x14ac:dyDescent="0.25">
      <c r="A350" s="52">
        <v>2010</v>
      </c>
      <c r="B350" s="52" t="s">
        <v>106</v>
      </c>
      <c r="C350" s="52" t="s">
        <v>115</v>
      </c>
      <c r="D350" s="52">
        <v>22209</v>
      </c>
      <c r="E350" s="52">
        <v>23904</v>
      </c>
      <c r="F350" s="52">
        <v>12</v>
      </c>
      <c r="G350" s="52" t="s">
        <v>102</v>
      </c>
      <c r="H350" s="52">
        <v>61008.08</v>
      </c>
      <c r="I350" s="52" t="s">
        <v>91</v>
      </c>
      <c r="J350" s="52" t="s">
        <v>71</v>
      </c>
      <c r="K350" s="52">
        <v>73.3</v>
      </c>
      <c r="L350" s="52">
        <v>3.3200000000000001E-5</v>
      </c>
      <c r="M350" s="52">
        <v>1</v>
      </c>
      <c r="N350" s="52"/>
      <c r="O350" s="52">
        <v>0</v>
      </c>
      <c r="P350" s="52">
        <v>0</v>
      </c>
      <c r="Q350" s="52">
        <v>21</v>
      </c>
      <c r="R350" s="52"/>
      <c r="S350" s="52">
        <v>0</v>
      </c>
      <c r="T350" s="52">
        <v>0</v>
      </c>
      <c r="U350" s="52">
        <v>310</v>
      </c>
      <c r="V350" s="52">
        <f t="shared" si="12"/>
        <v>148.46682316479999</v>
      </c>
      <c r="W350" s="52">
        <f t="shared" si="13"/>
        <v>148.46682316479999</v>
      </c>
      <c r="X350" s="52">
        <v>0</v>
      </c>
      <c r="Y350" s="52">
        <v>0</v>
      </c>
    </row>
    <row r="351" spans="1:25" x14ac:dyDescent="0.25">
      <c r="A351" s="52">
        <v>2010</v>
      </c>
      <c r="B351" s="52" t="s">
        <v>106</v>
      </c>
      <c r="C351" s="52" t="s">
        <v>115</v>
      </c>
      <c r="D351" s="52">
        <v>22209</v>
      </c>
      <c r="E351" s="52">
        <v>23907</v>
      </c>
      <c r="F351" s="52">
        <v>12</v>
      </c>
      <c r="G351" s="52" t="s">
        <v>102</v>
      </c>
      <c r="H351" s="52">
        <v>9658.3809999999994</v>
      </c>
      <c r="I351" s="52" t="s">
        <v>91</v>
      </c>
      <c r="J351" s="52" t="s">
        <v>71</v>
      </c>
      <c r="K351" s="52">
        <v>73.3</v>
      </c>
      <c r="L351" s="52">
        <v>3.3200000000000001E-5</v>
      </c>
      <c r="M351" s="52">
        <v>1</v>
      </c>
      <c r="N351" s="52"/>
      <c r="O351" s="52">
        <v>0</v>
      </c>
      <c r="P351" s="52">
        <v>0</v>
      </c>
      <c r="Q351" s="52">
        <v>21</v>
      </c>
      <c r="R351" s="52"/>
      <c r="S351" s="52">
        <v>0</v>
      </c>
      <c r="T351" s="52">
        <v>0</v>
      </c>
      <c r="U351" s="52">
        <v>310</v>
      </c>
      <c r="V351" s="52">
        <f t="shared" si="12"/>
        <v>23.504249666359996</v>
      </c>
      <c r="W351" s="52">
        <f t="shared" si="13"/>
        <v>23.504249666359996</v>
      </c>
      <c r="X351" s="52">
        <v>0</v>
      </c>
      <c r="Y351" s="52">
        <v>0</v>
      </c>
    </row>
    <row r="352" spans="1:25" x14ac:dyDescent="0.25">
      <c r="A352" s="52">
        <v>2010</v>
      </c>
      <c r="B352" s="52" t="s">
        <v>106</v>
      </c>
      <c r="C352" s="52" t="s">
        <v>115</v>
      </c>
      <c r="D352" s="52">
        <v>23955</v>
      </c>
      <c r="E352" s="52">
        <v>23902</v>
      </c>
      <c r="F352" s="52">
        <v>27</v>
      </c>
      <c r="G352" s="52" t="s">
        <v>89</v>
      </c>
      <c r="H352" s="52">
        <v>429.61200000000002</v>
      </c>
      <c r="I352" s="52" t="s">
        <v>91</v>
      </c>
      <c r="J352" s="52" t="s">
        <v>71</v>
      </c>
      <c r="K352" s="52">
        <v>73.3</v>
      </c>
      <c r="L352" s="52">
        <v>3.3200000000000001E-5</v>
      </c>
      <c r="M352" s="52">
        <v>1</v>
      </c>
      <c r="N352" s="52"/>
      <c r="O352" s="52">
        <v>0</v>
      </c>
      <c r="P352" s="52">
        <v>0</v>
      </c>
      <c r="Q352" s="52">
        <v>21</v>
      </c>
      <c r="R352" s="52"/>
      <c r="S352" s="52">
        <v>0</v>
      </c>
      <c r="T352" s="52">
        <v>0</v>
      </c>
      <c r="U352" s="52">
        <v>310</v>
      </c>
      <c r="V352" s="52">
        <f t="shared" si="12"/>
        <v>1.0454865787200001</v>
      </c>
      <c r="W352" s="52">
        <f t="shared" si="13"/>
        <v>1.0454865787200001</v>
      </c>
      <c r="X352" s="52">
        <v>0</v>
      </c>
      <c r="Y352" s="52">
        <v>0</v>
      </c>
    </row>
    <row r="353" spans="1:25" x14ac:dyDescent="0.25">
      <c r="A353" s="52">
        <v>2010</v>
      </c>
      <c r="B353" s="52" t="s">
        <v>106</v>
      </c>
      <c r="C353" s="52" t="s">
        <v>115</v>
      </c>
      <c r="D353" s="52">
        <v>23955</v>
      </c>
      <c r="E353" s="52">
        <v>23903</v>
      </c>
      <c r="F353" s="52">
        <v>12</v>
      </c>
      <c r="G353" s="52" t="s">
        <v>102</v>
      </c>
      <c r="H353" s="52">
        <v>3762.5</v>
      </c>
      <c r="I353" s="52" t="s">
        <v>91</v>
      </c>
      <c r="J353" s="52" t="s">
        <v>71</v>
      </c>
      <c r="K353" s="52">
        <v>73.3</v>
      </c>
      <c r="L353" s="52">
        <v>3.3200000000000001E-5</v>
      </c>
      <c r="M353" s="52">
        <v>1</v>
      </c>
      <c r="N353" s="52"/>
      <c r="O353" s="52">
        <v>0</v>
      </c>
      <c r="P353" s="52">
        <v>0</v>
      </c>
      <c r="Q353" s="52">
        <v>21</v>
      </c>
      <c r="R353" s="52"/>
      <c r="S353" s="52">
        <v>0</v>
      </c>
      <c r="T353" s="52">
        <v>0</v>
      </c>
      <c r="U353" s="52">
        <v>310</v>
      </c>
      <c r="V353" s="52">
        <f t="shared" si="12"/>
        <v>9.1562695000000005</v>
      </c>
      <c r="W353" s="52">
        <f t="shared" si="13"/>
        <v>9.1562695000000005</v>
      </c>
      <c r="X353" s="52">
        <v>0</v>
      </c>
      <c r="Y353" s="52">
        <v>0</v>
      </c>
    </row>
    <row r="354" spans="1:25" x14ac:dyDescent="0.25">
      <c r="A354" s="52">
        <v>2010</v>
      </c>
      <c r="B354" s="52" t="s">
        <v>106</v>
      </c>
      <c r="C354" s="52" t="s">
        <v>115</v>
      </c>
      <c r="D354" s="52">
        <v>23994</v>
      </c>
      <c r="E354" s="52">
        <v>23904</v>
      </c>
      <c r="F354" s="52">
        <v>12</v>
      </c>
      <c r="G354" s="52" t="s">
        <v>102</v>
      </c>
      <c r="H354" s="52">
        <v>22023.21</v>
      </c>
      <c r="I354" s="52" t="s">
        <v>91</v>
      </c>
      <c r="J354" s="52" t="s">
        <v>71</v>
      </c>
      <c r="K354" s="52">
        <v>73.3</v>
      </c>
      <c r="L354" s="52">
        <v>3.3200000000000001E-5</v>
      </c>
      <c r="M354" s="52">
        <v>1</v>
      </c>
      <c r="N354" s="52"/>
      <c r="O354" s="52">
        <v>0</v>
      </c>
      <c r="P354" s="52">
        <v>0</v>
      </c>
      <c r="Q354" s="52">
        <v>21</v>
      </c>
      <c r="R354" s="52"/>
      <c r="S354" s="52">
        <v>0</v>
      </c>
      <c r="T354" s="52">
        <v>0</v>
      </c>
      <c r="U354" s="52">
        <v>310</v>
      </c>
      <c r="V354" s="52">
        <f t="shared" si="12"/>
        <v>53.594802927599993</v>
      </c>
      <c r="W354" s="52">
        <f t="shared" si="13"/>
        <v>53.594802927599993</v>
      </c>
      <c r="X354" s="52">
        <v>0</v>
      </c>
      <c r="Y354" s="52">
        <v>0</v>
      </c>
    </row>
    <row r="355" spans="1:25" x14ac:dyDescent="0.25">
      <c r="A355" s="52">
        <v>2010</v>
      </c>
      <c r="B355" s="52" t="s">
        <v>106</v>
      </c>
      <c r="C355" s="52" t="s">
        <v>115</v>
      </c>
      <c r="D355" s="52">
        <v>23999</v>
      </c>
      <c r="E355" s="52">
        <v>23907</v>
      </c>
      <c r="F355" s="52">
        <v>12</v>
      </c>
      <c r="G355" s="52" t="s">
        <v>102</v>
      </c>
      <c r="H355" s="52">
        <v>61000</v>
      </c>
      <c r="I355" s="52" t="s">
        <v>91</v>
      </c>
      <c r="J355" s="52" t="s">
        <v>71</v>
      </c>
      <c r="K355" s="52">
        <v>73.3</v>
      </c>
      <c r="L355" s="52">
        <v>3.3200000000000001E-5</v>
      </c>
      <c r="M355" s="52">
        <v>1</v>
      </c>
      <c r="N355" s="52"/>
      <c r="O355" s="52">
        <v>0</v>
      </c>
      <c r="P355" s="52">
        <v>0</v>
      </c>
      <c r="Q355" s="52">
        <v>21</v>
      </c>
      <c r="R355" s="52"/>
      <c r="S355" s="52">
        <v>0</v>
      </c>
      <c r="T355" s="52">
        <v>0</v>
      </c>
      <c r="U355" s="52">
        <v>310</v>
      </c>
      <c r="V355" s="52">
        <f t="shared" si="12"/>
        <v>148.44716</v>
      </c>
      <c r="W355" s="52">
        <f t="shared" si="13"/>
        <v>148.44716</v>
      </c>
      <c r="X355" s="52">
        <v>0</v>
      </c>
      <c r="Y355" s="52">
        <v>0</v>
      </c>
    </row>
    <row r="356" spans="1:25" x14ac:dyDescent="0.25">
      <c r="A356" s="52">
        <v>2010</v>
      </c>
      <c r="B356" s="52" t="s">
        <v>106</v>
      </c>
      <c r="C356" s="52" t="s">
        <v>115</v>
      </c>
      <c r="D356" s="52">
        <v>25920</v>
      </c>
      <c r="E356" s="52">
        <v>23902</v>
      </c>
      <c r="F356" s="52">
        <v>27</v>
      </c>
      <c r="G356" s="52" t="s">
        <v>89</v>
      </c>
      <c r="H356" s="52">
        <v>3.5840480000000001</v>
      </c>
      <c r="I356" s="52" t="s">
        <v>91</v>
      </c>
      <c r="J356" s="52" t="s">
        <v>71</v>
      </c>
      <c r="K356" s="52">
        <v>73.3</v>
      </c>
      <c r="L356" s="52">
        <v>3.3200000000000001E-5</v>
      </c>
      <c r="M356" s="52">
        <v>1</v>
      </c>
      <c r="N356" s="52"/>
      <c r="O356" s="52">
        <v>0</v>
      </c>
      <c r="P356" s="52">
        <v>0</v>
      </c>
      <c r="Q356" s="52">
        <v>21</v>
      </c>
      <c r="R356" s="52"/>
      <c r="S356" s="52">
        <v>0</v>
      </c>
      <c r="T356" s="52">
        <v>0</v>
      </c>
      <c r="U356" s="52">
        <v>310</v>
      </c>
      <c r="V356" s="52">
        <f t="shared" si="12"/>
        <v>8.7219958508800016E-3</v>
      </c>
      <c r="W356" s="52">
        <f t="shared" si="13"/>
        <v>8.7219958508800016E-3</v>
      </c>
      <c r="X356" s="52">
        <v>0</v>
      </c>
      <c r="Y356" s="52">
        <v>0</v>
      </c>
    </row>
    <row r="357" spans="1:25" x14ac:dyDescent="0.25">
      <c r="A357" s="52">
        <v>2010</v>
      </c>
      <c r="B357" s="52" t="s">
        <v>106</v>
      </c>
      <c r="C357" s="52" t="s">
        <v>115</v>
      </c>
      <c r="D357" s="52">
        <v>25920</v>
      </c>
      <c r="E357" s="52">
        <v>23907</v>
      </c>
      <c r="F357" s="52">
        <v>12</v>
      </c>
      <c r="G357" s="52" t="s">
        <v>102</v>
      </c>
      <c r="H357" s="52">
        <v>65</v>
      </c>
      <c r="I357" s="52" t="s">
        <v>91</v>
      </c>
      <c r="J357" s="52" t="s">
        <v>71</v>
      </c>
      <c r="K357" s="52">
        <v>73.3</v>
      </c>
      <c r="L357" s="52">
        <v>3.3200000000000001E-5</v>
      </c>
      <c r="M357" s="52">
        <v>1</v>
      </c>
      <c r="N357" s="52"/>
      <c r="O357" s="52">
        <v>0</v>
      </c>
      <c r="P357" s="52">
        <v>0</v>
      </c>
      <c r="Q357" s="52">
        <v>21</v>
      </c>
      <c r="R357" s="52"/>
      <c r="S357" s="52">
        <v>0</v>
      </c>
      <c r="T357" s="52">
        <v>0</v>
      </c>
      <c r="U357" s="52">
        <v>310</v>
      </c>
      <c r="V357" s="52">
        <f t="shared" si="12"/>
        <v>0.1581814</v>
      </c>
      <c r="W357" s="52">
        <f t="shared" si="13"/>
        <v>0.1581814</v>
      </c>
      <c r="X357" s="52">
        <v>0</v>
      </c>
      <c r="Y357" s="52">
        <v>0</v>
      </c>
    </row>
    <row r="358" spans="1:25" x14ac:dyDescent="0.25">
      <c r="A358" s="52">
        <v>2010</v>
      </c>
      <c r="B358" s="52" t="s">
        <v>106</v>
      </c>
      <c r="C358" s="52" t="s">
        <v>115</v>
      </c>
      <c r="D358" s="52">
        <v>25920</v>
      </c>
      <c r="E358" s="52">
        <v>23911</v>
      </c>
      <c r="F358" s="52">
        <v>12</v>
      </c>
      <c r="G358" s="52" t="s">
        <v>102</v>
      </c>
      <c r="H358" s="52">
        <v>55742.99</v>
      </c>
      <c r="I358" s="52" t="s">
        <v>91</v>
      </c>
      <c r="J358" s="52" t="s">
        <v>71</v>
      </c>
      <c r="K358" s="52">
        <v>73.3</v>
      </c>
      <c r="L358" s="52">
        <v>3.3200000000000001E-5</v>
      </c>
      <c r="M358" s="52">
        <v>1</v>
      </c>
      <c r="N358" s="52"/>
      <c r="O358" s="52">
        <v>0</v>
      </c>
      <c r="P358" s="52">
        <v>0</v>
      </c>
      <c r="Q358" s="52">
        <v>21</v>
      </c>
      <c r="R358" s="52"/>
      <c r="S358" s="52">
        <v>0</v>
      </c>
      <c r="T358" s="52">
        <v>0</v>
      </c>
      <c r="U358" s="52">
        <v>310</v>
      </c>
      <c r="V358" s="52">
        <f t="shared" si="12"/>
        <v>135.65391074440001</v>
      </c>
      <c r="W358" s="52">
        <f t="shared" si="13"/>
        <v>135.65391074440001</v>
      </c>
      <c r="X358" s="52">
        <v>0</v>
      </c>
      <c r="Y358" s="52">
        <v>0</v>
      </c>
    </row>
    <row r="359" spans="1:25" x14ac:dyDescent="0.25">
      <c r="A359" s="52">
        <v>2010</v>
      </c>
      <c r="B359" s="52" t="s">
        <v>106</v>
      </c>
      <c r="C359" s="52" t="s">
        <v>115</v>
      </c>
      <c r="D359" s="52">
        <v>25939</v>
      </c>
      <c r="E359" s="52">
        <v>23911</v>
      </c>
      <c r="F359" s="52">
        <v>12</v>
      </c>
      <c r="G359" s="52" t="s">
        <v>102</v>
      </c>
      <c r="H359" s="52">
        <v>36387.629999999997</v>
      </c>
      <c r="I359" s="52" t="s">
        <v>91</v>
      </c>
      <c r="J359" s="52" t="s">
        <v>71</v>
      </c>
      <c r="K359" s="52">
        <v>73.3</v>
      </c>
      <c r="L359" s="52">
        <v>3.3200000000000001E-5</v>
      </c>
      <c r="M359" s="52">
        <v>1</v>
      </c>
      <c r="N359" s="52"/>
      <c r="O359" s="52">
        <v>0</v>
      </c>
      <c r="P359" s="52">
        <v>0</v>
      </c>
      <c r="Q359" s="52">
        <v>21</v>
      </c>
      <c r="R359" s="52"/>
      <c r="S359" s="52">
        <v>0</v>
      </c>
      <c r="T359" s="52">
        <v>0</v>
      </c>
      <c r="U359" s="52">
        <v>310</v>
      </c>
      <c r="V359" s="52">
        <f t="shared" si="12"/>
        <v>88.551480862799991</v>
      </c>
      <c r="W359" s="52">
        <f t="shared" si="13"/>
        <v>88.551480862799991</v>
      </c>
      <c r="X359" s="52">
        <v>0</v>
      </c>
      <c r="Y359" s="52">
        <v>0</v>
      </c>
    </row>
    <row r="360" spans="1:25" x14ac:dyDescent="0.25">
      <c r="A360" s="52">
        <v>2010</v>
      </c>
      <c r="B360" s="52" t="s">
        <v>106</v>
      </c>
      <c r="C360" s="52" t="s">
        <v>115</v>
      </c>
      <c r="D360" s="52">
        <v>25999</v>
      </c>
      <c r="E360" s="52">
        <v>23907</v>
      </c>
      <c r="F360" s="52">
        <v>12</v>
      </c>
      <c r="G360" s="52" t="s">
        <v>102</v>
      </c>
      <c r="H360" s="52">
        <v>299069.59999999998</v>
      </c>
      <c r="I360" s="52" t="s">
        <v>91</v>
      </c>
      <c r="J360" s="52" t="s">
        <v>71</v>
      </c>
      <c r="K360" s="52">
        <v>73.3</v>
      </c>
      <c r="L360" s="52">
        <v>3.3200000000000001E-5</v>
      </c>
      <c r="M360" s="52">
        <v>1</v>
      </c>
      <c r="N360" s="52"/>
      <c r="O360" s="52">
        <v>0</v>
      </c>
      <c r="P360" s="52">
        <v>0</v>
      </c>
      <c r="Q360" s="52">
        <v>21</v>
      </c>
      <c r="R360" s="52"/>
      <c r="S360" s="52">
        <v>0</v>
      </c>
      <c r="T360" s="52">
        <v>0</v>
      </c>
      <c r="U360" s="52">
        <v>310</v>
      </c>
      <c r="V360" s="52">
        <f t="shared" si="12"/>
        <v>727.80381577599985</v>
      </c>
      <c r="W360" s="52">
        <f t="shared" si="13"/>
        <v>727.80381577599985</v>
      </c>
      <c r="X360" s="52">
        <v>0</v>
      </c>
      <c r="Y360" s="52">
        <v>0</v>
      </c>
    </row>
    <row r="361" spans="1:25" x14ac:dyDescent="0.25">
      <c r="A361" s="52">
        <v>2010</v>
      </c>
      <c r="B361" s="52" t="s">
        <v>106</v>
      </c>
      <c r="C361" s="52" t="s">
        <v>115</v>
      </c>
      <c r="D361" s="52">
        <v>27102</v>
      </c>
      <c r="E361" s="52">
        <v>23904</v>
      </c>
      <c r="F361" s="52">
        <v>12</v>
      </c>
      <c r="G361" s="52" t="s">
        <v>102</v>
      </c>
      <c r="H361" s="52">
        <v>134134</v>
      </c>
      <c r="I361" s="52" t="s">
        <v>91</v>
      </c>
      <c r="J361" s="52" t="s">
        <v>71</v>
      </c>
      <c r="K361" s="52">
        <v>73.3</v>
      </c>
      <c r="L361" s="52">
        <v>3.3200000000000001E-5</v>
      </c>
      <c r="M361" s="52">
        <v>1</v>
      </c>
      <c r="N361" s="52"/>
      <c r="O361" s="52">
        <v>0</v>
      </c>
      <c r="P361" s="52">
        <v>0</v>
      </c>
      <c r="Q361" s="52">
        <v>21</v>
      </c>
      <c r="R361" s="52"/>
      <c r="S361" s="52">
        <v>0</v>
      </c>
      <c r="T361" s="52">
        <v>0</v>
      </c>
      <c r="U361" s="52">
        <v>310</v>
      </c>
      <c r="V361" s="52">
        <f t="shared" si="12"/>
        <v>326.42313703999997</v>
      </c>
      <c r="W361" s="52">
        <f t="shared" si="13"/>
        <v>326.42313703999997</v>
      </c>
      <c r="X361" s="52">
        <v>0</v>
      </c>
      <c r="Y361" s="52">
        <v>0</v>
      </c>
    </row>
    <row r="362" spans="1:25" x14ac:dyDescent="0.25">
      <c r="A362" s="52">
        <v>2010</v>
      </c>
      <c r="B362" s="52" t="s">
        <v>106</v>
      </c>
      <c r="C362" s="52" t="s">
        <v>115</v>
      </c>
      <c r="D362" s="52">
        <v>27102</v>
      </c>
      <c r="E362" s="52">
        <v>23911</v>
      </c>
      <c r="F362" s="52">
        <v>12</v>
      </c>
      <c r="G362" s="52" t="s">
        <v>102</v>
      </c>
      <c r="H362" s="52">
        <v>19481</v>
      </c>
      <c r="I362" s="52" t="s">
        <v>91</v>
      </c>
      <c r="J362" s="52" t="s">
        <v>71</v>
      </c>
      <c r="K362" s="52">
        <v>73.3</v>
      </c>
      <c r="L362" s="52">
        <v>3.3200000000000001E-5</v>
      </c>
      <c r="M362" s="52">
        <v>1</v>
      </c>
      <c r="N362" s="52"/>
      <c r="O362" s="52">
        <v>0</v>
      </c>
      <c r="P362" s="52">
        <v>0</v>
      </c>
      <c r="Q362" s="52">
        <v>21</v>
      </c>
      <c r="R362" s="52"/>
      <c r="S362" s="52">
        <v>0</v>
      </c>
      <c r="T362" s="52">
        <v>0</v>
      </c>
      <c r="U362" s="52">
        <v>310</v>
      </c>
      <c r="V362" s="52">
        <f t="shared" si="12"/>
        <v>47.408182360000005</v>
      </c>
      <c r="W362" s="52">
        <f t="shared" si="13"/>
        <v>47.408182360000005</v>
      </c>
      <c r="X362" s="52">
        <v>0</v>
      </c>
      <c r="Y362" s="52">
        <v>0</v>
      </c>
    </row>
    <row r="363" spans="1:25" x14ac:dyDescent="0.25">
      <c r="A363" s="52">
        <v>2010</v>
      </c>
      <c r="B363" s="52" t="s">
        <v>106</v>
      </c>
      <c r="C363" s="52" t="s">
        <v>115</v>
      </c>
      <c r="D363" s="52">
        <v>27102</v>
      </c>
      <c r="E363" s="52">
        <v>23911</v>
      </c>
      <c r="F363" s="52">
        <v>12</v>
      </c>
      <c r="G363" s="52" t="s">
        <v>102</v>
      </c>
      <c r="H363" s="52">
        <v>70731.59</v>
      </c>
      <c r="I363" s="52" t="s">
        <v>91</v>
      </c>
      <c r="J363" s="52" t="s">
        <v>71</v>
      </c>
      <c r="K363" s="52">
        <v>73.3</v>
      </c>
      <c r="L363" s="52">
        <v>3.3200000000000001E-5</v>
      </c>
      <c r="M363" s="52">
        <v>1</v>
      </c>
      <c r="N363" s="52"/>
      <c r="O363" s="52">
        <v>0</v>
      </c>
      <c r="P363" s="52">
        <v>0</v>
      </c>
      <c r="Q363" s="52">
        <v>21</v>
      </c>
      <c r="R363" s="52"/>
      <c r="S363" s="52">
        <v>0</v>
      </c>
      <c r="T363" s="52">
        <v>0</v>
      </c>
      <c r="U363" s="52">
        <v>310</v>
      </c>
      <c r="V363" s="52">
        <f t="shared" si="12"/>
        <v>172.12956816039997</v>
      </c>
      <c r="W363" s="52">
        <f t="shared" si="13"/>
        <v>172.12956816039997</v>
      </c>
      <c r="X363" s="52">
        <v>0</v>
      </c>
      <c r="Y363" s="52">
        <v>0</v>
      </c>
    </row>
    <row r="364" spans="1:25" x14ac:dyDescent="0.25">
      <c r="A364" s="52">
        <v>2010</v>
      </c>
      <c r="B364" s="52" t="s">
        <v>106</v>
      </c>
      <c r="C364" s="52" t="s">
        <v>115</v>
      </c>
      <c r="D364" s="52">
        <v>27104</v>
      </c>
      <c r="E364" s="52">
        <v>23903</v>
      </c>
      <c r="F364" s="52">
        <v>12</v>
      </c>
      <c r="G364" s="52" t="s">
        <v>102</v>
      </c>
      <c r="H364" s="52">
        <v>113267.4</v>
      </c>
      <c r="I364" s="52" t="s">
        <v>91</v>
      </c>
      <c r="J364" s="52" t="s">
        <v>71</v>
      </c>
      <c r="K364" s="52">
        <v>73.3</v>
      </c>
      <c r="L364" s="52">
        <v>3.3200000000000001E-5</v>
      </c>
      <c r="M364" s="52">
        <v>1</v>
      </c>
      <c r="N364" s="52"/>
      <c r="O364" s="52">
        <v>0</v>
      </c>
      <c r="P364" s="52">
        <v>0</v>
      </c>
      <c r="Q364" s="52">
        <v>21</v>
      </c>
      <c r="R364" s="52"/>
      <c r="S364" s="52">
        <v>0</v>
      </c>
      <c r="T364" s="52">
        <v>0</v>
      </c>
      <c r="U364" s="52">
        <v>310</v>
      </c>
      <c r="V364" s="52">
        <f t="shared" si="12"/>
        <v>275.64301394399996</v>
      </c>
      <c r="W364" s="52">
        <f t="shared" si="13"/>
        <v>275.64301394399996</v>
      </c>
      <c r="X364" s="52">
        <v>0</v>
      </c>
      <c r="Y364" s="52">
        <v>0</v>
      </c>
    </row>
    <row r="365" spans="1:25" x14ac:dyDescent="0.25">
      <c r="A365" s="52">
        <v>2010</v>
      </c>
      <c r="B365" s="52" t="s">
        <v>106</v>
      </c>
      <c r="C365" s="52" t="s">
        <v>115</v>
      </c>
      <c r="D365" s="52">
        <v>27104</v>
      </c>
      <c r="E365" s="52">
        <v>23903</v>
      </c>
      <c r="F365" s="52">
        <v>12</v>
      </c>
      <c r="G365" s="52" t="s">
        <v>102</v>
      </c>
      <c r="H365" s="52">
        <v>320892.90000000002</v>
      </c>
      <c r="I365" s="52" t="s">
        <v>91</v>
      </c>
      <c r="J365" s="52" t="s">
        <v>71</v>
      </c>
      <c r="K365" s="52">
        <v>73.3</v>
      </c>
      <c r="L365" s="52">
        <v>3.3200000000000001E-5</v>
      </c>
      <c r="M365" s="52">
        <v>1</v>
      </c>
      <c r="N365" s="52"/>
      <c r="O365" s="52">
        <v>0</v>
      </c>
      <c r="P365" s="52">
        <v>0</v>
      </c>
      <c r="Q365" s="52">
        <v>21</v>
      </c>
      <c r="R365" s="52"/>
      <c r="S365" s="52">
        <v>0</v>
      </c>
      <c r="T365" s="52">
        <v>0</v>
      </c>
      <c r="U365" s="52">
        <v>310</v>
      </c>
      <c r="V365" s="52">
        <f t="shared" si="12"/>
        <v>780.91212572400002</v>
      </c>
      <c r="W365" s="52">
        <f t="shared" si="13"/>
        <v>780.91212572400002</v>
      </c>
      <c r="X365" s="52">
        <v>0</v>
      </c>
      <c r="Y365" s="52">
        <v>0</v>
      </c>
    </row>
    <row r="366" spans="1:25" x14ac:dyDescent="0.25">
      <c r="A366" s="52">
        <v>2010</v>
      </c>
      <c r="B366" s="52" t="s">
        <v>106</v>
      </c>
      <c r="C366" s="52" t="s">
        <v>115</v>
      </c>
      <c r="D366" s="52">
        <v>28140</v>
      </c>
      <c r="E366" s="52">
        <v>23902</v>
      </c>
      <c r="F366" s="52">
        <v>27</v>
      </c>
      <c r="G366" s="52" t="s">
        <v>89</v>
      </c>
      <c r="H366" s="52">
        <v>25492.23</v>
      </c>
      <c r="I366" s="52" t="s">
        <v>91</v>
      </c>
      <c r="J366" s="52" t="s">
        <v>71</v>
      </c>
      <c r="K366" s="52">
        <v>73.3</v>
      </c>
      <c r="L366" s="52">
        <v>3.3200000000000001E-5</v>
      </c>
      <c r="M366" s="52">
        <v>1</v>
      </c>
      <c r="N366" s="52"/>
      <c r="O366" s="52">
        <v>0</v>
      </c>
      <c r="P366" s="52">
        <v>0</v>
      </c>
      <c r="Q366" s="52">
        <v>21</v>
      </c>
      <c r="R366" s="52"/>
      <c r="S366" s="52">
        <v>0</v>
      </c>
      <c r="T366" s="52">
        <v>0</v>
      </c>
      <c r="U366" s="52">
        <v>310</v>
      </c>
      <c r="V366" s="52">
        <f t="shared" si="12"/>
        <v>62.036871238799996</v>
      </c>
      <c r="W366" s="52">
        <f t="shared" si="13"/>
        <v>62.036871238799996</v>
      </c>
      <c r="X366" s="52">
        <v>0</v>
      </c>
      <c r="Y366" s="52">
        <v>0</v>
      </c>
    </row>
    <row r="367" spans="1:25" x14ac:dyDescent="0.25">
      <c r="A367" s="52">
        <v>2010</v>
      </c>
      <c r="B367" s="52" t="s">
        <v>106</v>
      </c>
      <c r="C367" s="52" t="s">
        <v>115</v>
      </c>
      <c r="D367" s="52">
        <v>28140</v>
      </c>
      <c r="E367" s="52">
        <v>23902</v>
      </c>
      <c r="F367" s="52">
        <v>27</v>
      </c>
      <c r="G367" s="52" t="s">
        <v>89</v>
      </c>
      <c r="H367" s="52">
        <v>2926</v>
      </c>
      <c r="I367" s="52" t="s">
        <v>91</v>
      </c>
      <c r="J367" s="52" t="s">
        <v>71</v>
      </c>
      <c r="K367" s="52">
        <v>73.3</v>
      </c>
      <c r="L367" s="52">
        <v>3.3200000000000001E-5</v>
      </c>
      <c r="M367" s="52">
        <v>1</v>
      </c>
      <c r="N367" s="52"/>
      <c r="O367" s="52">
        <v>0</v>
      </c>
      <c r="P367" s="52">
        <v>0</v>
      </c>
      <c r="Q367" s="52">
        <v>21</v>
      </c>
      <c r="R367" s="52"/>
      <c r="S367" s="52">
        <v>0</v>
      </c>
      <c r="T367" s="52">
        <v>0</v>
      </c>
      <c r="U367" s="52">
        <v>310</v>
      </c>
      <c r="V367" s="52">
        <f t="shared" si="12"/>
        <v>7.1205965600000001</v>
      </c>
      <c r="W367" s="52">
        <f t="shared" si="13"/>
        <v>7.1205965600000001</v>
      </c>
      <c r="X367" s="52">
        <v>0</v>
      </c>
      <c r="Y367" s="52">
        <v>0</v>
      </c>
    </row>
    <row r="368" spans="1:25" x14ac:dyDescent="0.25">
      <c r="A368" s="52">
        <v>2010</v>
      </c>
      <c r="B368" s="52" t="s">
        <v>106</v>
      </c>
      <c r="C368" s="52" t="s">
        <v>115</v>
      </c>
      <c r="D368" s="52">
        <v>28140</v>
      </c>
      <c r="E368" s="52">
        <v>23908</v>
      </c>
      <c r="F368" s="52">
        <v>12</v>
      </c>
      <c r="G368" s="52" t="s">
        <v>102</v>
      </c>
      <c r="H368" s="52">
        <v>381490</v>
      </c>
      <c r="I368" s="52" t="s">
        <v>91</v>
      </c>
      <c r="J368" s="52" t="s">
        <v>71</v>
      </c>
      <c r="K368" s="52">
        <v>73.3</v>
      </c>
      <c r="L368" s="52">
        <v>3.3200000000000001E-5</v>
      </c>
      <c r="M368" s="52">
        <v>1</v>
      </c>
      <c r="N368" s="52"/>
      <c r="O368" s="52">
        <v>0</v>
      </c>
      <c r="P368" s="52">
        <v>0</v>
      </c>
      <c r="Q368" s="52">
        <v>21</v>
      </c>
      <c r="R368" s="52"/>
      <c r="S368" s="52">
        <v>0</v>
      </c>
      <c r="T368" s="52">
        <v>0</v>
      </c>
      <c r="U368" s="52">
        <v>310</v>
      </c>
      <c r="V368" s="52">
        <f t="shared" si="12"/>
        <v>928.37880440000004</v>
      </c>
      <c r="W368" s="52">
        <f t="shared" si="13"/>
        <v>928.37880440000004</v>
      </c>
      <c r="X368" s="52">
        <v>0</v>
      </c>
      <c r="Y368" s="52">
        <v>0</v>
      </c>
    </row>
    <row r="369" spans="1:25" x14ac:dyDescent="0.25">
      <c r="A369" s="52">
        <v>2010</v>
      </c>
      <c r="B369" s="52" t="s">
        <v>106</v>
      </c>
      <c r="C369" s="52" t="s">
        <v>115</v>
      </c>
      <c r="D369" s="52">
        <v>28140</v>
      </c>
      <c r="E369" s="52">
        <v>23911</v>
      </c>
      <c r="F369" s="52">
        <v>12</v>
      </c>
      <c r="G369" s="52" t="s">
        <v>102</v>
      </c>
      <c r="H369" s="52">
        <v>678382</v>
      </c>
      <c r="I369" s="52" t="s">
        <v>91</v>
      </c>
      <c r="J369" s="52" t="s">
        <v>71</v>
      </c>
      <c r="K369" s="52">
        <v>73.3</v>
      </c>
      <c r="L369" s="52">
        <v>3.3200000000000001E-5</v>
      </c>
      <c r="M369" s="52">
        <v>1</v>
      </c>
      <c r="N369" s="52"/>
      <c r="O369" s="52">
        <v>0</v>
      </c>
      <c r="P369" s="52">
        <v>0</v>
      </c>
      <c r="Q369" s="52">
        <v>21</v>
      </c>
      <c r="R369" s="52"/>
      <c r="S369" s="52">
        <v>0</v>
      </c>
      <c r="T369" s="52">
        <v>0</v>
      </c>
      <c r="U369" s="52">
        <v>310</v>
      </c>
      <c r="V369" s="52">
        <f t="shared" si="12"/>
        <v>1650.8832999200001</v>
      </c>
      <c r="W369" s="52">
        <f t="shared" si="13"/>
        <v>1650.8832999200001</v>
      </c>
      <c r="X369" s="52">
        <v>0</v>
      </c>
      <c r="Y369" s="52">
        <v>0</v>
      </c>
    </row>
    <row r="370" spans="1:25" x14ac:dyDescent="0.25">
      <c r="A370" s="52">
        <v>2010</v>
      </c>
      <c r="B370" s="52" t="s">
        <v>106</v>
      </c>
      <c r="C370" s="52" t="s">
        <v>115</v>
      </c>
      <c r="D370" s="52">
        <v>28191</v>
      </c>
      <c r="E370" s="52">
        <v>23911</v>
      </c>
      <c r="F370" s="52">
        <v>12</v>
      </c>
      <c r="G370" s="52" t="s">
        <v>102</v>
      </c>
      <c r="H370" s="52">
        <v>11906</v>
      </c>
      <c r="I370" s="52" t="s">
        <v>91</v>
      </c>
      <c r="J370" s="52" t="s">
        <v>71</v>
      </c>
      <c r="K370" s="52">
        <v>73.3</v>
      </c>
      <c r="L370" s="52">
        <v>3.3200000000000001E-5</v>
      </c>
      <c r="M370" s="52">
        <v>1</v>
      </c>
      <c r="N370" s="52"/>
      <c r="O370" s="52">
        <v>0</v>
      </c>
      <c r="P370" s="52">
        <v>0</v>
      </c>
      <c r="Q370" s="52">
        <v>21</v>
      </c>
      <c r="R370" s="52"/>
      <c r="S370" s="52">
        <v>0</v>
      </c>
      <c r="T370" s="52">
        <v>0</v>
      </c>
      <c r="U370" s="52">
        <v>310</v>
      </c>
      <c r="V370" s="52">
        <f t="shared" si="12"/>
        <v>28.973965359999998</v>
      </c>
      <c r="W370" s="52">
        <f t="shared" si="13"/>
        <v>28.973965359999998</v>
      </c>
      <c r="X370" s="52">
        <v>0</v>
      </c>
      <c r="Y370" s="52">
        <v>0</v>
      </c>
    </row>
    <row r="371" spans="1:25" x14ac:dyDescent="0.25">
      <c r="A371" s="52">
        <v>2010</v>
      </c>
      <c r="B371" s="52" t="s">
        <v>106</v>
      </c>
      <c r="C371" s="52" t="s">
        <v>115</v>
      </c>
      <c r="D371" s="52">
        <v>28261</v>
      </c>
      <c r="E371" s="52">
        <v>23911</v>
      </c>
      <c r="F371" s="52">
        <v>12</v>
      </c>
      <c r="G371" s="52" t="s">
        <v>102</v>
      </c>
      <c r="H371" s="52">
        <v>26246</v>
      </c>
      <c r="I371" s="52" t="s">
        <v>91</v>
      </c>
      <c r="J371" s="52" t="s">
        <v>71</v>
      </c>
      <c r="K371" s="52">
        <v>73.3</v>
      </c>
      <c r="L371" s="52">
        <v>3.3200000000000001E-5</v>
      </c>
      <c r="M371" s="52">
        <v>1</v>
      </c>
      <c r="N371" s="52"/>
      <c r="O371" s="52">
        <v>0</v>
      </c>
      <c r="P371" s="52">
        <v>0</v>
      </c>
      <c r="Q371" s="52">
        <v>21</v>
      </c>
      <c r="R371" s="52"/>
      <c r="S371" s="52">
        <v>0</v>
      </c>
      <c r="T371" s="52">
        <v>0</v>
      </c>
      <c r="U371" s="52">
        <v>310</v>
      </c>
      <c r="V371" s="52">
        <f t="shared" si="12"/>
        <v>63.871215759999998</v>
      </c>
      <c r="W371" s="52">
        <f t="shared" si="13"/>
        <v>63.871215759999998</v>
      </c>
      <c r="X371" s="52">
        <v>0</v>
      </c>
      <c r="Y371" s="52">
        <v>0</v>
      </c>
    </row>
    <row r="372" spans="1:25" x14ac:dyDescent="0.25">
      <c r="A372" s="52">
        <v>2010</v>
      </c>
      <c r="B372" s="52" t="s">
        <v>106</v>
      </c>
      <c r="C372" s="52" t="s">
        <v>115</v>
      </c>
      <c r="D372" s="52">
        <v>29301</v>
      </c>
      <c r="E372" s="52">
        <v>23903</v>
      </c>
      <c r="F372" s="52">
        <v>12</v>
      </c>
      <c r="G372" s="52" t="s">
        <v>102</v>
      </c>
      <c r="H372" s="52">
        <v>19081</v>
      </c>
      <c r="I372" s="52" t="s">
        <v>91</v>
      </c>
      <c r="J372" s="52" t="s">
        <v>71</v>
      </c>
      <c r="K372" s="52">
        <v>73.3</v>
      </c>
      <c r="L372" s="52">
        <v>3.3200000000000001E-5</v>
      </c>
      <c r="M372" s="52">
        <v>1</v>
      </c>
      <c r="N372" s="52"/>
      <c r="O372" s="52">
        <v>0</v>
      </c>
      <c r="P372" s="52">
        <v>0</v>
      </c>
      <c r="Q372" s="52">
        <v>21</v>
      </c>
      <c r="R372" s="52"/>
      <c r="S372" s="52">
        <v>0</v>
      </c>
      <c r="T372" s="52">
        <v>0</v>
      </c>
      <c r="U372" s="52">
        <v>310</v>
      </c>
      <c r="V372" s="52">
        <f t="shared" si="12"/>
        <v>46.434758360000004</v>
      </c>
      <c r="W372" s="52">
        <f t="shared" si="13"/>
        <v>46.434758360000004</v>
      </c>
      <c r="X372" s="52">
        <v>0</v>
      </c>
      <c r="Y372" s="52">
        <v>0</v>
      </c>
    </row>
    <row r="373" spans="1:25" x14ac:dyDescent="0.25">
      <c r="A373" s="52">
        <v>2010</v>
      </c>
      <c r="B373" s="52" t="s">
        <v>106</v>
      </c>
      <c r="C373" s="52" t="s">
        <v>115</v>
      </c>
      <c r="D373" s="52">
        <v>29301</v>
      </c>
      <c r="E373" s="52">
        <v>23911</v>
      </c>
      <c r="F373" s="52">
        <v>12</v>
      </c>
      <c r="G373" s="52" t="s">
        <v>102</v>
      </c>
      <c r="H373" s="52">
        <v>304278</v>
      </c>
      <c r="I373" s="52" t="s">
        <v>91</v>
      </c>
      <c r="J373" s="52" t="s">
        <v>71</v>
      </c>
      <c r="K373" s="52">
        <v>73.3</v>
      </c>
      <c r="L373" s="52">
        <v>3.3200000000000001E-5</v>
      </c>
      <c r="M373" s="52">
        <v>1</v>
      </c>
      <c r="N373" s="52"/>
      <c r="O373" s="52">
        <v>0</v>
      </c>
      <c r="P373" s="52">
        <v>0</v>
      </c>
      <c r="Q373" s="52">
        <v>21</v>
      </c>
      <c r="R373" s="52"/>
      <c r="S373" s="52">
        <v>0</v>
      </c>
      <c r="T373" s="52">
        <v>0</v>
      </c>
      <c r="U373" s="52">
        <v>310</v>
      </c>
      <c r="V373" s="52">
        <f t="shared" si="12"/>
        <v>740.47876967999991</v>
      </c>
      <c r="W373" s="52">
        <f t="shared" si="13"/>
        <v>740.47876967999991</v>
      </c>
      <c r="X373" s="52">
        <v>0</v>
      </c>
      <c r="Y373" s="52">
        <v>0</v>
      </c>
    </row>
    <row r="374" spans="1:25" x14ac:dyDescent="0.25">
      <c r="A374" s="52">
        <v>2010</v>
      </c>
      <c r="B374" s="52" t="s">
        <v>106</v>
      </c>
      <c r="C374" s="52" t="s">
        <v>115</v>
      </c>
      <c r="D374" s="52">
        <v>29301</v>
      </c>
      <c r="E374" s="52">
        <v>23911</v>
      </c>
      <c r="F374" s="52">
        <v>12</v>
      </c>
      <c r="G374" s="52" t="s">
        <v>102</v>
      </c>
      <c r="H374" s="52">
        <v>85955.25</v>
      </c>
      <c r="I374" s="52" t="s">
        <v>91</v>
      </c>
      <c r="J374" s="52" t="s">
        <v>71</v>
      </c>
      <c r="K374" s="52">
        <v>73.3</v>
      </c>
      <c r="L374" s="52">
        <v>3.3200000000000001E-5</v>
      </c>
      <c r="M374" s="52">
        <v>1</v>
      </c>
      <c r="N374" s="52"/>
      <c r="O374" s="52">
        <v>0</v>
      </c>
      <c r="P374" s="52">
        <v>0</v>
      </c>
      <c r="Q374" s="52">
        <v>21</v>
      </c>
      <c r="R374" s="52"/>
      <c r="S374" s="52">
        <v>0</v>
      </c>
      <c r="T374" s="52">
        <v>0</v>
      </c>
      <c r="U374" s="52">
        <v>310</v>
      </c>
      <c r="V374" s="52">
        <f t="shared" si="12"/>
        <v>209.17725819</v>
      </c>
      <c r="W374" s="52">
        <f t="shared" si="13"/>
        <v>209.17725819</v>
      </c>
      <c r="X374" s="52">
        <v>0</v>
      </c>
      <c r="Y374" s="52">
        <v>0</v>
      </c>
    </row>
    <row r="375" spans="1:25" x14ac:dyDescent="0.25">
      <c r="A375" s="52">
        <v>2010</v>
      </c>
      <c r="B375" s="52" t="s">
        <v>106</v>
      </c>
      <c r="C375" s="52" t="s">
        <v>115</v>
      </c>
      <c r="D375" s="52">
        <v>29302</v>
      </c>
      <c r="E375" s="52">
        <v>23902</v>
      </c>
      <c r="F375" s="52">
        <v>27</v>
      </c>
      <c r="G375" s="52" t="s">
        <v>89</v>
      </c>
      <c r="H375" s="52">
        <v>327.41800000000001</v>
      </c>
      <c r="I375" s="52" t="s">
        <v>91</v>
      </c>
      <c r="J375" s="52" t="s">
        <v>71</v>
      </c>
      <c r="K375" s="52">
        <v>73.3</v>
      </c>
      <c r="L375" s="52">
        <v>3.3200000000000001E-5</v>
      </c>
      <c r="M375" s="52">
        <v>1</v>
      </c>
      <c r="N375" s="52"/>
      <c r="O375" s="52">
        <v>0</v>
      </c>
      <c r="P375" s="52">
        <v>0</v>
      </c>
      <c r="Q375" s="52">
        <v>21</v>
      </c>
      <c r="R375" s="52"/>
      <c r="S375" s="52">
        <v>0</v>
      </c>
      <c r="T375" s="52">
        <v>0</v>
      </c>
      <c r="U375" s="52">
        <v>310</v>
      </c>
      <c r="V375" s="52">
        <f t="shared" si="12"/>
        <v>0.79679134807999996</v>
      </c>
      <c r="W375" s="52">
        <f t="shared" si="13"/>
        <v>0.79679134807999996</v>
      </c>
      <c r="X375" s="52">
        <v>0</v>
      </c>
      <c r="Y375" s="52">
        <v>0</v>
      </c>
    </row>
    <row r="376" spans="1:25" x14ac:dyDescent="0.25">
      <c r="A376" s="52">
        <v>2010</v>
      </c>
      <c r="B376" s="52" t="s">
        <v>106</v>
      </c>
      <c r="C376" s="52" t="s">
        <v>115</v>
      </c>
      <c r="D376" s="52">
        <v>30204</v>
      </c>
      <c r="E376" s="52">
        <v>23903</v>
      </c>
      <c r="F376" s="52">
        <v>12</v>
      </c>
      <c r="G376" s="52" t="s">
        <v>102</v>
      </c>
      <c r="H376" s="52">
        <v>694020</v>
      </c>
      <c r="I376" s="52" t="s">
        <v>91</v>
      </c>
      <c r="J376" s="52" t="s">
        <v>71</v>
      </c>
      <c r="K376" s="52">
        <v>73.3</v>
      </c>
      <c r="L376" s="52">
        <v>3.3200000000000001E-5</v>
      </c>
      <c r="M376" s="52">
        <v>1</v>
      </c>
      <c r="N376" s="52"/>
      <c r="O376" s="52">
        <v>0</v>
      </c>
      <c r="P376" s="52">
        <v>0</v>
      </c>
      <c r="Q376" s="52">
        <v>21</v>
      </c>
      <c r="R376" s="52"/>
      <c r="S376" s="52">
        <v>0</v>
      </c>
      <c r="T376" s="52">
        <v>0</v>
      </c>
      <c r="U376" s="52">
        <v>310</v>
      </c>
      <c r="V376" s="52">
        <f t="shared" si="12"/>
        <v>1688.9393112</v>
      </c>
      <c r="W376" s="52">
        <f t="shared" si="13"/>
        <v>1688.9393112</v>
      </c>
      <c r="X376" s="52">
        <v>0</v>
      </c>
      <c r="Y376" s="52">
        <v>0</v>
      </c>
    </row>
    <row r="377" spans="1:25" x14ac:dyDescent="0.25">
      <c r="A377" s="52">
        <v>2010</v>
      </c>
      <c r="B377" s="52" t="s">
        <v>106</v>
      </c>
      <c r="C377" s="52" t="s">
        <v>115</v>
      </c>
      <c r="D377" s="52">
        <v>30913</v>
      </c>
      <c r="E377" s="52">
        <v>23903</v>
      </c>
      <c r="F377" s="52">
        <v>12</v>
      </c>
      <c r="G377" s="52" t="s">
        <v>102</v>
      </c>
      <c r="H377" s="52">
        <v>345798.6</v>
      </c>
      <c r="I377" s="52" t="s">
        <v>91</v>
      </c>
      <c r="J377" s="52" t="s">
        <v>71</v>
      </c>
      <c r="K377" s="52">
        <v>73.3</v>
      </c>
      <c r="L377" s="52">
        <v>3.3200000000000001E-5</v>
      </c>
      <c r="M377" s="52">
        <v>1</v>
      </c>
      <c r="N377" s="52"/>
      <c r="O377" s="52">
        <v>0</v>
      </c>
      <c r="P377" s="52">
        <v>0</v>
      </c>
      <c r="Q377" s="52">
        <v>21</v>
      </c>
      <c r="R377" s="52"/>
      <c r="S377" s="52">
        <v>0</v>
      </c>
      <c r="T377" s="52">
        <v>0</v>
      </c>
      <c r="U377" s="52">
        <v>310</v>
      </c>
      <c r="V377" s="52">
        <f t="shared" si="12"/>
        <v>841.52164101599999</v>
      </c>
      <c r="W377" s="52">
        <f t="shared" si="13"/>
        <v>841.52164101599999</v>
      </c>
      <c r="X377" s="52">
        <v>0</v>
      </c>
      <c r="Y377" s="52">
        <v>0</v>
      </c>
    </row>
    <row r="378" spans="1:25" x14ac:dyDescent="0.25">
      <c r="A378" s="52">
        <v>2010</v>
      </c>
      <c r="B378" s="52" t="s">
        <v>106</v>
      </c>
      <c r="C378" s="52" t="s">
        <v>115</v>
      </c>
      <c r="D378" s="52">
        <v>30913</v>
      </c>
      <c r="E378" s="52">
        <v>23903</v>
      </c>
      <c r="F378" s="52">
        <v>12</v>
      </c>
      <c r="G378" s="52" t="s">
        <v>102</v>
      </c>
      <c r="H378" s="52">
        <v>3510</v>
      </c>
      <c r="I378" s="52" t="s">
        <v>91</v>
      </c>
      <c r="J378" s="52" t="s">
        <v>71</v>
      </c>
      <c r="K378" s="52">
        <v>73.3</v>
      </c>
      <c r="L378" s="52">
        <v>3.3200000000000001E-5</v>
      </c>
      <c r="M378" s="52">
        <v>1</v>
      </c>
      <c r="N378" s="52"/>
      <c r="O378" s="52">
        <v>0</v>
      </c>
      <c r="P378" s="52">
        <v>0</v>
      </c>
      <c r="Q378" s="52">
        <v>21</v>
      </c>
      <c r="R378" s="52"/>
      <c r="S378" s="52">
        <v>0</v>
      </c>
      <c r="T378" s="52">
        <v>0</v>
      </c>
      <c r="U378" s="52">
        <v>310</v>
      </c>
      <c r="V378" s="52">
        <f t="shared" si="12"/>
        <v>8.5417956000000004</v>
      </c>
      <c r="W378" s="52">
        <f t="shared" si="13"/>
        <v>8.5417956000000004</v>
      </c>
      <c r="X378" s="52">
        <v>0</v>
      </c>
      <c r="Y378" s="52">
        <v>0</v>
      </c>
    </row>
    <row r="379" spans="1:25" x14ac:dyDescent="0.25">
      <c r="A379" s="52">
        <v>2010</v>
      </c>
      <c r="B379" s="52" t="s">
        <v>106</v>
      </c>
      <c r="C379" s="52" t="s">
        <v>115</v>
      </c>
      <c r="D379" s="52">
        <v>30913</v>
      </c>
      <c r="E379" s="52">
        <v>23911</v>
      </c>
      <c r="F379" s="52">
        <v>12</v>
      </c>
      <c r="G379" s="52" t="s">
        <v>102</v>
      </c>
      <c r="H379" s="52">
        <v>297573</v>
      </c>
      <c r="I379" s="52" t="s">
        <v>91</v>
      </c>
      <c r="J379" s="52" t="s">
        <v>71</v>
      </c>
      <c r="K379" s="52">
        <v>73.3</v>
      </c>
      <c r="L379" s="52">
        <v>3.3200000000000001E-5</v>
      </c>
      <c r="M379" s="52">
        <v>1</v>
      </c>
      <c r="N379" s="52"/>
      <c r="O379" s="52">
        <v>0</v>
      </c>
      <c r="P379" s="52">
        <v>0</v>
      </c>
      <c r="Q379" s="52">
        <v>21</v>
      </c>
      <c r="R379" s="52"/>
      <c r="S379" s="52">
        <v>0</v>
      </c>
      <c r="T379" s="52">
        <v>0</v>
      </c>
      <c r="U379" s="52">
        <v>310</v>
      </c>
      <c r="V379" s="52">
        <f t="shared" si="12"/>
        <v>724.16174988</v>
      </c>
      <c r="W379" s="52">
        <f t="shared" si="13"/>
        <v>724.16174988</v>
      </c>
      <c r="X379" s="52">
        <v>0</v>
      </c>
      <c r="Y379" s="52">
        <v>0</v>
      </c>
    </row>
    <row r="380" spans="1:25" x14ac:dyDescent="0.25">
      <c r="A380" s="52">
        <v>2010</v>
      </c>
      <c r="B380" s="52" t="s">
        <v>106</v>
      </c>
      <c r="C380" s="52" t="s">
        <v>115</v>
      </c>
      <c r="D380" s="52">
        <v>32300</v>
      </c>
      <c r="E380" s="52">
        <v>23907</v>
      </c>
      <c r="F380" s="52">
        <v>12</v>
      </c>
      <c r="G380" s="52" t="s">
        <v>102</v>
      </c>
      <c r="H380" s="52">
        <v>35706.71</v>
      </c>
      <c r="I380" s="52" t="s">
        <v>91</v>
      </c>
      <c r="J380" s="52" t="s">
        <v>71</v>
      </c>
      <c r="K380" s="52">
        <v>73.3</v>
      </c>
      <c r="L380" s="52">
        <v>3.3200000000000001E-5</v>
      </c>
      <c r="M380" s="52">
        <v>1</v>
      </c>
      <c r="N380" s="52"/>
      <c r="O380" s="52">
        <v>0</v>
      </c>
      <c r="P380" s="52">
        <v>0</v>
      </c>
      <c r="Q380" s="52">
        <v>21</v>
      </c>
      <c r="R380" s="52"/>
      <c r="S380" s="52">
        <v>0</v>
      </c>
      <c r="T380" s="52">
        <v>0</v>
      </c>
      <c r="U380" s="52">
        <v>310</v>
      </c>
      <c r="V380" s="52">
        <f t="shared" si="12"/>
        <v>86.894421187600003</v>
      </c>
      <c r="W380" s="52">
        <f t="shared" si="13"/>
        <v>86.894421187600003</v>
      </c>
      <c r="X380" s="52">
        <v>0</v>
      </c>
      <c r="Y380" s="52">
        <v>0</v>
      </c>
    </row>
    <row r="381" spans="1:25" x14ac:dyDescent="0.25">
      <c r="A381" s="52">
        <v>2010</v>
      </c>
      <c r="B381" s="52" t="s">
        <v>106</v>
      </c>
      <c r="C381" s="52" t="s">
        <v>115</v>
      </c>
      <c r="D381" s="52">
        <v>32901</v>
      </c>
      <c r="E381" s="52">
        <v>23902</v>
      </c>
      <c r="F381" s="52">
        <v>27</v>
      </c>
      <c r="G381" s="52" t="s">
        <v>89</v>
      </c>
      <c r="H381" s="52">
        <v>45</v>
      </c>
      <c r="I381" s="52" t="s">
        <v>91</v>
      </c>
      <c r="J381" s="52" t="s">
        <v>71</v>
      </c>
      <c r="K381" s="52">
        <v>73.3</v>
      </c>
      <c r="L381" s="52">
        <v>3.3200000000000001E-5</v>
      </c>
      <c r="M381" s="52">
        <v>1</v>
      </c>
      <c r="N381" s="52"/>
      <c r="O381" s="52">
        <v>0</v>
      </c>
      <c r="P381" s="52">
        <v>0</v>
      </c>
      <c r="Q381" s="52">
        <v>21</v>
      </c>
      <c r="R381" s="52"/>
      <c r="S381" s="52">
        <v>0</v>
      </c>
      <c r="T381" s="52">
        <v>0</v>
      </c>
      <c r="U381" s="52">
        <v>310</v>
      </c>
      <c r="V381" s="52">
        <f t="shared" si="12"/>
        <v>0.1095102</v>
      </c>
      <c r="W381" s="52">
        <f t="shared" si="13"/>
        <v>0.1095102</v>
      </c>
      <c r="X381" s="52">
        <v>0</v>
      </c>
      <c r="Y381" s="52">
        <v>0</v>
      </c>
    </row>
    <row r="382" spans="1:25" x14ac:dyDescent="0.25">
      <c r="A382" s="52">
        <v>2010</v>
      </c>
      <c r="B382" s="52" t="s">
        <v>106</v>
      </c>
      <c r="C382" s="52" t="s">
        <v>115</v>
      </c>
      <c r="D382" s="52">
        <v>32901</v>
      </c>
      <c r="E382" s="52">
        <v>23902</v>
      </c>
      <c r="F382" s="52">
        <v>27</v>
      </c>
      <c r="G382" s="52" t="s">
        <v>89</v>
      </c>
      <c r="H382" s="52">
        <v>21913.9</v>
      </c>
      <c r="I382" s="52" t="s">
        <v>91</v>
      </c>
      <c r="J382" s="52" t="s">
        <v>71</v>
      </c>
      <c r="K382" s="52">
        <v>73.3</v>
      </c>
      <c r="L382" s="52">
        <v>3.3200000000000001E-5</v>
      </c>
      <c r="M382" s="52">
        <v>1</v>
      </c>
      <c r="N382" s="52"/>
      <c r="O382" s="52">
        <v>0</v>
      </c>
      <c r="P382" s="52">
        <v>0</v>
      </c>
      <c r="Q382" s="52">
        <v>21</v>
      </c>
      <c r="R382" s="52"/>
      <c r="S382" s="52">
        <v>0</v>
      </c>
      <c r="T382" s="52">
        <v>0</v>
      </c>
      <c r="U382" s="52">
        <v>310</v>
      </c>
      <c r="V382" s="52">
        <f t="shared" si="12"/>
        <v>53.328790484000002</v>
      </c>
      <c r="W382" s="52">
        <f t="shared" si="13"/>
        <v>53.328790484000002</v>
      </c>
      <c r="X382" s="52">
        <v>0</v>
      </c>
      <c r="Y382" s="52">
        <v>0</v>
      </c>
    </row>
    <row r="383" spans="1:25" x14ac:dyDescent="0.25">
      <c r="A383" s="52">
        <v>2010</v>
      </c>
      <c r="B383" s="52" t="s">
        <v>106</v>
      </c>
      <c r="C383" s="52" t="s">
        <v>115</v>
      </c>
      <c r="D383" s="52">
        <v>33140</v>
      </c>
      <c r="E383" s="52">
        <v>23902</v>
      </c>
      <c r="F383" s="52">
        <v>27</v>
      </c>
      <c r="G383" s="52" t="s">
        <v>89</v>
      </c>
      <c r="H383" s="52">
        <v>1488.376</v>
      </c>
      <c r="I383" s="52" t="s">
        <v>91</v>
      </c>
      <c r="J383" s="52" t="s">
        <v>71</v>
      </c>
      <c r="K383" s="52">
        <v>73.3</v>
      </c>
      <c r="L383" s="52">
        <v>3.3200000000000001E-5</v>
      </c>
      <c r="M383" s="52">
        <v>1</v>
      </c>
      <c r="N383" s="52"/>
      <c r="O383" s="52">
        <v>0</v>
      </c>
      <c r="P383" s="52">
        <v>0</v>
      </c>
      <c r="Q383" s="52">
        <v>21</v>
      </c>
      <c r="R383" s="52"/>
      <c r="S383" s="52">
        <v>0</v>
      </c>
      <c r="T383" s="52">
        <v>0</v>
      </c>
      <c r="U383" s="52">
        <v>310</v>
      </c>
      <c r="V383" s="52">
        <f t="shared" si="12"/>
        <v>3.6220522985599999</v>
      </c>
      <c r="W383" s="52">
        <f t="shared" si="13"/>
        <v>3.6220522985599999</v>
      </c>
      <c r="X383" s="52">
        <v>0</v>
      </c>
      <c r="Y383" s="52">
        <v>0</v>
      </c>
    </row>
    <row r="384" spans="1:25" x14ac:dyDescent="0.25">
      <c r="A384" s="52">
        <v>2010</v>
      </c>
      <c r="B384" s="52" t="s">
        <v>106</v>
      </c>
      <c r="C384" s="52" t="s">
        <v>115</v>
      </c>
      <c r="D384" s="52">
        <v>45200</v>
      </c>
      <c r="E384" s="52">
        <v>23902</v>
      </c>
      <c r="F384" s="52">
        <v>27</v>
      </c>
      <c r="G384" s="52" t="s">
        <v>89</v>
      </c>
      <c r="H384" s="52">
        <v>0.62610699999999997</v>
      </c>
      <c r="I384" s="52" t="s">
        <v>91</v>
      </c>
      <c r="J384" s="52" t="s">
        <v>71</v>
      </c>
      <c r="K384" s="52">
        <v>73.3</v>
      </c>
      <c r="L384" s="52">
        <v>3.3200000000000001E-5</v>
      </c>
      <c r="M384" s="52">
        <v>1</v>
      </c>
      <c r="N384" s="52"/>
      <c r="O384" s="52">
        <v>0</v>
      </c>
      <c r="P384" s="52">
        <v>0</v>
      </c>
      <c r="Q384" s="52">
        <v>21</v>
      </c>
      <c r="R384" s="52"/>
      <c r="S384" s="52">
        <v>0</v>
      </c>
      <c r="T384" s="52">
        <v>0</v>
      </c>
      <c r="U384" s="52">
        <v>310</v>
      </c>
      <c r="V384" s="52">
        <f t="shared" si="12"/>
        <v>1.52366895092E-3</v>
      </c>
      <c r="W384" s="52">
        <f t="shared" si="13"/>
        <v>1.52366895092E-3</v>
      </c>
      <c r="X384" s="52">
        <v>0</v>
      </c>
      <c r="Y384" s="52">
        <v>0</v>
      </c>
    </row>
    <row r="385" spans="1:25" x14ac:dyDescent="0.25">
      <c r="A385" s="52">
        <v>2010</v>
      </c>
      <c r="B385" s="52" t="s">
        <v>106</v>
      </c>
      <c r="C385" s="52" t="s">
        <v>115</v>
      </c>
      <c r="D385" s="52">
        <v>45200</v>
      </c>
      <c r="E385" s="52">
        <v>23911</v>
      </c>
      <c r="F385" s="52">
        <v>12</v>
      </c>
      <c r="G385" s="52" t="s">
        <v>102</v>
      </c>
      <c r="H385" s="52">
        <v>6757</v>
      </c>
      <c r="I385" s="52" t="s">
        <v>91</v>
      </c>
      <c r="J385" s="52" t="s">
        <v>71</v>
      </c>
      <c r="K385" s="52">
        <v>73.3</v>
      </c>
      <c r="L385" s="52">
        <v>3.3200000000000001E-5</v>
      </c>
      <c r="M385" s="52">
        <v>1</v>
      </c>
      <c r="N385" s="52"/>
      <c r="O385" s="52">
        <v>0</v>
      </c>
      <c r="P385" s="52">
        <v>0</v>
      </c>
      <c r="Q385" s="52">
        <v>21</v>
      </c>
      <c r="R385" s="52"/>
      <c r="S385" s="52">
        <v>0</v>
      </c>
      <c r="T385" s="52">
        <v>0</v>
      </c>
      <c r="U385" s="52">
        <v>310</v>
      </c>
      <c r="V385" s="52">
        <f t="shared" si="12"/>
        <v>16.44356492</v>
      </c>
      <c r="W385" s="52">
        <f t="shared" si="13"/>
        <v>16.44356492</v>
      </c>
      <c r="X385" s="52">
        <v>0</v>
      </c>
      <c r="Y385" s="52">
        <v>0</v>
      </c>
    </row>
    <row r="386" spans="1:25" x14ac:dyDescent="0.25">
      <c r="A386" s="52">
        <v>2010</v>
      </c>
      <c r="B386" s="52" t="s">
        <v>37</v>
      </c>
      <c r="C386" s="52" t="s">
        <v>38</v>
      </c>
      <c r="D386" s="52">
        <v>20121</v>
      </c>
      <c r="E386" s="52">
        <v>31207</v>
      </c>
      <c r="F386" s="52">
        <v>9</v>
      </c>
      <c r="G386" s="52" t="s">
        <v>93</v>
      </c>
      <c r="H386" s="53">
        <v>29700000</v>
      </c>
      <c r="I386" s="52" t="s">
        <v>90</v>
      </c>
      <c r="J386" s="52"/>
      <c r="K386" s="52">
        <v>0</v>
      </c>
      <c r="L386" s="52">
        <v>0</v>
      </c>
      <c r="M386" s="52">
        <v>1</v>
      </c>
      <c r="N386" s="52"/>
      <c r="O386" s="52">
        <v>0</v>
      </c>
      <c r="P386" s="52">
        <v>0</v>
      </c>
      <c r="Q386" s="52">
        <v>21</v>
      </c>
      <c r="R386" s="52" t="s">
        <v>72</v>
      </c>
      <c r="S386" s="52">
        <v>0.01</v>
      </c>
      <c r="T386" s="52">
        <v>1</v>
      </c>
      <c r="U386" s="52">
        <v>310</v>
      </c>
      <c r="V386" s="52">
        <f t="shared" si="12"/>
        <v>92070</v>
      </c>
      <c r="W386" s="52">
        <v>0</v>
      </c>
      <c r="X386" s="52">
        <v>0</v>
      </c>
      <c r="Y386" s="52">
        <f t="shared" ref="Y386:Y391" si="14">V386/310</f>
        <v>297</v>
      </c>
    </row>
    <row r="387" spans="1:25" x14ac:dyDescent="0.25">
      <c r="A387" s="52">
        <v>2010</v>
      </c>
      <c r="B387" s="52" t="s">
        <v>37</v>
      </c>
      <c r="C387" s="52" t="s">
        <v>38</v>
      </c>
      <c r="D387" s="52">
        <v>20121</v>
      </c>
      <c r="E387" s="52">
        <v>31207</v>
      </c>
      <c r="F387" s="52">
        <v>9</v>
      </c>
      <c r="G387" s="52" t="s">
        <v>93</v>
      </c>
      <c r="H387" s="53">
        <v>44000000</v>
      </c>
      <c r="I387" s="52" t="s">
        <v>90</v>
      </c>
      <c r="J387" s="52"/>
      <c r="K387" s="52">
        <v>0</v>
      </c>
      <c r="L387" s="52">
        <v>0</v>
      </c>
      <c r="M387" s="52">
        <v>1</v>
      </c>
      <c r="N387" s="52"/>
      <c r="O387" s="52">
        <v>0</v>
      </c>
      <c r="P387" s="52">
        <v>0</v>
      </c>
      <c r="Q387" s="52">
        <v>21</v>
      </c>
      <c r="R387" s="52" t="s">
        <v>72</v>
      </c>
      <c r="S387" s="52">
        <v>0.01</v>
      </c>
      <c r="T387" s="52">
        <v>1</v>
      </c>
      <c r="U387" s="52">
        <v>310</v>
      </c>
      <c r="V387" s="52">
        <f t="shared" ref="V387:V450" si="15">IF(F387=9,((H387*K387*L387*M387)+(H387*O387*P387*Q387)+(H387*S387*T387*U387))/1000, (H387*K387*L387*M387)+(H387*O387*P387*Q387)+(H387*S387*T387*U387))</f>
        <v>136400</v>
      </c>
      <c r="W387" s="52">
        <v>0</v>
      </c>
      <c r="X387" s="52">
        <v>0</v>
      </c>
      <c r="Y387" s="52">
        <f t="shared" si="14"/>
        <v>440</v>
      </c>
    </row>
    <row r="388" spans="1:25" x14ac:dyDescent="0.25">
      <c r="A388" s="52">
        <v>2010</v>
      </c>
      <c r="B388" s="52" t="s">
        <v>37</v>
      </c>
      <c r="C388" s="52" t="s">
        <v>38</v>
      </c>
      <c r="D388" s="52">
        <v>20121</v>
      </c>
      <c r="E388" s="52">
        <v>31207</v>
      </c>
      <c r="F388" s="52">
        <v>9</v>
      </c>
      <c r="G388" s="52" t="s">
        <v>93</v>
      </c>
      <c r="H388" s="52">
        <v>5030885</v>
      </c>
      <c r="I388" s="52" t="s">
        <v>90</v>
      </c>
      <c r="J388" s="52"/>
      <c r="K388" s="52">
        <v>0</v>
      </c>
      <c r="L388" s="52">
        <v>0</v>
      </c>
      <c r="M388" s="52">
        <v>1</v>
      </c>
      <c r="N388" s="52"/>
      <c r="O388" s="52">
        <v>0</v>
      </c>
      <c r="P388" s="52">
        <v>0</v>
      </c>
      <c r="Q388" s="52">
        <v>21</v>
      </c>
      <c r="R388" s="52" t="s">
        <v>72</v>
      </c>
      <c r="S388" s="52">
        <v>0.01</v>
      </c>
      <c r="T388" s="52">
        <v>1</v>
      </c>
      <c r="U388" s="52">
        <v>310</v>
      </c>
      <c r="V388" s="52">
        <f t="shared" si="15"/>
        <v>15595.7435</v>
      </c>
      <c r="W388" s="52">
        <v>0</v>
      </c>
      <c r="X388" s="52">
        <v>0</v>
      </c>
      <c r="Y388" s="52">
        <f t="shared" si="14"/>
        <v>50.30885</v>
      </c>
    </row>
    <row r="389" spans="1:25" x14ac:dyDescent="0.25">
      <c r="A389" s="52">
        <v>2010</v>
      </c>
      <c r="B389" s="52" t="s">
        <v>37</v>
      </c>
      <c r="C389" s="52" t="s">
        <v>38</v>
      </c>
      <c r="D389" s="52">
        <v>20123</v>
      </c>
      <c r="E389" s="52">
        <v>31207</v>
      </c>
      <c r="F389" s="52">
        <v>9</v>
      </c>
      <c r="G389" s="52" t="s">
        <v>93</v>
      </c>
      <c r="H389" s="53">
        <v>109000000</v>
      </c>
      <c r="I389" s="52" t="s">
        <v>90</v>
      </c>
      <c r="J389" s="52"/>
      <c r="K389" s="52">
        <v>0</v>
      </c>
      <c r="L389" s="52">
        <v>0</v>
      </c>
      <c r="M389" s="52">
        <v>1</v>
      </c>
      <c r="N389" s="52"/>
      <c r="O389" s="52">
        <v>0</v>
      </c>
      <c r="P389" s="52">
        <v>0</v>
      </c>
      <c r="Q389" s="52">
        <v>21</v>
      </c>
      <c r="R389" s="52" t="s">
        <v>72</v>
      </c>
      <c r="S389" s="52">
        <v>0.01</v>
      </c>
      <c r="T389" s="52">
        <v>1</v>
      </c>
      <c r="U389" s="52">
        <v>310</v>
      </c>
      <c r="V389" s="52">
        <f t="shared" si="15"/>
        <v>337900</v>
      </c>
      <c r="W389" s="52">
        <v>0</v>
      </c>
      <c r="X389" s="52">
        <v>0</v>
      </c>
      <c r="Y389" s="52">
        <f t="shared" si="14"/>
        <v>1090</v>
      </c>
    </row>
    <row r="390" spans="1:25" x14ac:dyDescent="0.25">
      <c r="A390" s="52">
        <v>2010</v>
      </c>
      <c r="B390" s="52" t="s">
        <v>37</v>
      </c>
      <c r="C390" s="52" t="s">
        <v>38</v>
      </c>
      <c r="D390" s="52">
        <v>20292</v>
      </c>
      <c r="E390" s="52">
        <v>31207</v>
      </c>
      <c r="F390" s="52">
        <v>9</v>
      </c>
      <c r="G390" s="52" t="s">
        <v>93</v>
      </c>
      <c r="H390" s="52">
        <v>2250610</v>
      </c>
      <c r="I390" s="52" t="s">
        <v>90</v>
      </c>
      <c r="J390" s="52"/>
      <c r="K390" s="52">
        <v>0</v>
      </c>
      <c r="L390" s="52">
        <v>0</v>
      </c>
      <c r="M390" s="52">
        <v>1</v>
      </c>
      <c r="N390" s="52"/>
      <c r="O390" s="52">
        <v>0</v>
      </c>
      <c r="P390" s="52">
        <v>0</v>
      </c>
      <c r="Q390" s="52">
        <v>21</v>
      </c>
      <c r="R390" s="52" t="s">
        <v>72</v>
      </c>
      <c r="S390" s="52">
        <v>0.01</v>
      </c>
      <c r="T390" s="52">
        <v>1</v>
      </c>
      <c r="U390" s="52">
        <v>310</v>
      </c>
      <c r="V390" s="52">
        <f t="shared" si="15"/>
        <v>6976.8910000000005</v>
      </c>
      <c r="W390" s="52">
        <v>0</v>
      </c>
      <c r="X390" s="52">
        <v>0</v>
      </c>
      <c r="Y390" s="52">
        <f t="shared" si="14"/>
        <v>22.5061</v>
      </c>
    </row>
    <row r="391" spans="1:25" x14ac:dyDescent="0.25">
      <c r="A391" s="52">
        <v>2010</v>
      </c>
      <c r="B391" s="52" t="s">
        <v>37</v>
      </c>
      <c r="C391" s="52" t="s">
        <v>38</v>
      </c>
      <c r="D391" s="52">
        <v>20292</v>
      </c>
      <c r="E391" s="52">
        <v>31207</v>
      </c>
      <c r="F391" s="52">
        <v>9</v>
      </c>
      <c r="G391" s="52" t="s">
        <v>93</v>
      </c>
      <c r="H391" s="52">
        <v>76793.03</v>
      </c>
      <c r="I391" s="52" t="s">
        <v>90</v>
      </c>
      <c r="J391" s="52"/>
      <c r="K391" s="52">
        <v>0</v>
      </c>
      <c r="L391" s="52">
        <v>0</v>
      </c>
      <c r="M391" s="52">
        <v>1</v>
      </c>
      <c r="N391" s="52"/>
      <c r="O391" s="52">
        <v>0</v>
      </c>
      <c r="P391" s="52">
        <v>0</v>
      </c>
      <c r="Q391" s="52">
        <v>21</v>
      </c>
      <c r="R391" s="52" t="s">
        <v>72</v>
      </c>
      <c r="S391" s="52">
        <v>0.01</v>
      </c>
      <c r="T391" s="52">
        <v>1</v>
      </c>
      <c r="U391" s="52">
        <v>310</v>
      </c>
      <c r="V391" s="52">
        <f t="shared" si="15"/>
        <v>238.058393</v>
      </c>
      <c r="W391" s="52">
        <v>0</v>
      </c>
      <c r="X391" s="52">
        <v>0</v>
      </c>
      <c r="Y391" s="52">
        <f t="shared" si="14"/>
        <v>0.76793029999999995</v>
      </c>
    </row>
    <row r="392" spans="1:25" x14ac:dyDescent="0.25">
      <c r="A392" s="52">
        <v>2010</v>
      </c>
      <c r="B392" s="52" t="s">
        <v>98</v>
      </c>
      <c r="C392" s="52" t="s">
        <v>110</v>
      </c>
      <c r="D392" s="52">
        <v>23931</v>
      </c>
      <c r="E392" s="52">
        <v>21132</v>
      </c>
      <c r="F392" s="52">
        <v>27</v>
      </c>
      <c r="G392" s="52" t="s">
        <v>89</v>
      </c>
      <c r="H392" s="52">
        <v>1175</v>
      </c>
      <c r="I392" s="52" t="s">
        <v>91</v>
      </c>
      <c r="J392" s="52" t="s">
        <v>71</v>
      </c>
      <c r="K392" s="52">
        <v>0.47732000000000002</v>
      </c>
      <c r="L392" s="52">
        <v>1</v>
      </c>
      <c r="M392" s="52">
        <v>1</v>
      </c>
      <c r="N392" s="52"/>
      <c r="O392" s="52">
        <v>0</v>
      </c>
      <c r="P392" s="52">
        <v>0</v>
      </c>
      <c r="Q392" s="52">
        <v>21</v>
      </c>
      <c r="R392" s="52"/>
      <c r="S392" s="52">
        <v>0</v>
      </c>
      <c r="T392" s="52">
        <v>0</v>
      </c>
      <c r="U392" s="52">
        <v>310</v>
      </c>
      <c r="V392" s="52">
        <f t="shared" si="15"/>
        <v>560.851</v>
      </c>
      <c r="W392" s="52">
        <f t="shared" ref="W392:W455" si="16">(V392-((O392*H392*P392*Q392)+(S392*H392*T392*U392)))/M392</f>
        <v>560.851</v>
      </c>
      <c r="X392" s="52">
        <v>0</v>
      </c>
      <c r="Y392" s="52">
        <v>0</v>
      </c>
    </row>
    <row r="393" spans="1:25" x14ac:dyDescent="0.25">
      <c r="A393" s="52">
        <v>2010</v>
      </c>
      <c r="B393" s="52" t="s">
        <v>98</v>
      </c>
      <c r="C393" s="52" t="s">
        <v>110</v>
      </c>
      <c r="D393" s="52">
        <v>23931</v>
      </c>
      <c r="E393" s="52">
        <v>21134</v>
      </c>
      <c r="F393" s="52">
        <v>27</v>
      </c>
      <c r="G393" s="52" t="s">
        <v>89</v>
      </c>
      <c r="H393" s="52">
        <v>28074.36</v>
      </c>
      <c r="I393" s="52" t="s">
        <v>91</v>
      </c>
      <c r="J393" s="52" t="s">
        <v>71</v>
      </c>
      <c r="K393" s="52">
        <v>0.47732000000000002</v>
      </c>
      <c r="L393" s="52">
        <v>1</v>
      </c>
      <c r="M393" s="52">
        <v>1</v>
      </c>
      <c r="N393" s="52"/>
      <c r="O393" s="52">
        <v>0</v>
      </c>
      <c r="P393" s="52">
        <v>0</v>
      </c>
      <c r="Q393" s="52">
        <v>21</v>
      </c>
      <c r="R393" s="52"/>
      <c r="S393" s="52">
        <v>0</v>
      </c>
      <c r="T393" s="52">
        <v>0</v>
      </c>
      <c r="U393" s="52">
        <v>310</v>
      </c>
      <c r="V393" s="52">
        <f t="shared" si="15"/>
        <v>13400.453515200001</v>
      </c>
      <c r="W393" s="52">
        <f t="shared" si="16"/>
        <v>13400.453515200001</v>
      </c>
      <c r="X393" s="52">
        <v>0</v>
      </c>
      <c r="Y393" s="52">
        <v>0</v>
      </c>
    </row>
    <row r="394" spans="1:25" x14ac:dyDescent="0.25">
      <c r="A394" s="52">
        <v>2010</v>
      </c>
      <c r="B394" s="52" t="s">
        <v>98</v>
      </c>
      <c r="C394" s="52" t="s">
        <v>110</v>
      </c>
      <c r="D394" s="52">
        <v>23934</v>
      </c>
      <c r="E394" s="52">
        <v>21132</v>
      </c>
      <c r="F394" s="52">
        <v>27</v>
      </c>
      <c r="G394" s="52" t="s">
        <v>89</v>
      </c>
      <c r="H394" s="52">
        <v>13.8</v>
      </c>
      <c r="I394" s="52" t="s">
        <v>91</v>
      </c>
      <c r="J394" s="52" t="s">
        <v>71</v>
      </c>
      <c r="K394" s="52">
        <v>0.47732000000000002</v>
      </c>
      <c r="L394" s="52">
        <v>1</v>
      </c>
      <c r="M394" s="52">
        <v>1</v>
      </c>
      <c r="N394" s="52"/>
      <c r="O394" s="52">
        <v>0</v>
      </c>
      <c r="P394" s="52">
        <v>0</v>
      </c>
      <c r="Q394" s="52">
        <v>21</v>
      </c>
      <c r="R394" s="52"/>
      <c r="S394" s="52">
        <v>0</v>
      </c>
      <c r="T394" s="52">
        <v>0</v>
      </c>
      <c r="U394" s="52">
        <v>310</v>
      </c>
      <c r="V394" s="52">
        <f t="shared" si="15"/>
        <v>6.5870160000000002</v>
      </c>
      <c r="W394" s="52">
        <f t="shared" si="16"/>
        <v>6.5870160000000002</v>
      </c>
      <c r="X394" s="52">
        <v>0</v>
      </c>
      <c r="Y394" s="52">
        <v>0</v>
      </c>
    </row>
    <row r="395" spans="1:25" x14ac:dyDescent="0.25">
      <c r="A395" s="52">
        <v>2010</v>
      </c>
      <c r="B395" s="52" t="s">
        <v>98</v>
      </c>
      <c r="C395" s="52" t="s">
        <v>110</v>
      </c>
      <c r="D395" s="52">
        <v>23934</v>
      </c>
      <c r="E395" s="52">
        <v>21134</v>
      </c>
      <c r="F395" s="52">
        <v>27</v>
      </c>
      <c r="G395" s="52" t="s">
        <v>89</v>
      </c>
      <c r="H395" s="52">
        <v>12115</v>
      </c>
      <c r="I395" s="52" t="s">
        <v>91</v>
      </c>
      <c r="J395" s="52" t="s">
        <v>71</v>
      </c>
      <c r="K395" s="52">
        <v>0.47732000000000002</v>
      </c>
      <c r="L395" s="52">
        <v>1</v>
      </c>
      <c r="M395" s="52">
        <v>1</v>
      </c>
      <c r="N395" s="52"/>
      <c r="O395" s="52">
        <v>0</v>
      </c>
      <c r="P395" s="52">
        <v>0</v>
      </c>
      <c r="Q395" s="52">
        <v>21</v>
      </c>
      <c r="R395" s="52"/>
      <c r="S395" s="52">
        <v>0</v>
      </c>
      <c r="T395" s="52">
        <v>0</v>
      </c>
      <c r="U395" s="52">
        <v>310</v>
      </c>
      <c r="V395" s="52">
        <f t="shared" si="15"/>
        <v>5782.7318000000005</v>
      </c>
      <c r="W395" s="52">
        <f t="shared" si="16"/>
        <v>5782.7318000000005</v>
      </c>
      <c r="X395" s="52">
        <v>0</v>
      </c>
      <c r="Y395" s="52">
        <v>0</v>
      </c>
    </row>
    <row r="396" spans="1:25" x14ac:dyDescent="0.25">
      <c r="A396" s="52">
        <v>2010</v>
      </c>
      <c r="B396" s="52" t="s">
        <v>98</v>
      </c>
      <c r="C396" s="52" t="s">
        <v>110</v>
      </c>
      <c r="D396" s="52">
        <v>23934</v>
      </c>
      <c r="E396" s="52">
        <v>21134</v>
      </c>
      <c r="F396" s="52">
        <v>27</v>
      </c>
      <c r="G396" s="52" t="s">
        <v>89</v>
      </c>
      <c r="H396" s="52">
        <v>4</v>
      </c>
      <c r="I396" s="52" t="s">
        <v>91</v>
      </c>
      <c r="J396" s="52" t="s">
        <v>71</v>
      </c>
      <c r="K396" s="52">
        <v>0.47732000000000002</v>
      </c>
      <c r="L396" s="52">
        <v>1</v>
      </c>
      <c r="M396" s="52">
        <v>1</v>
      </c>
      <c r="N396" s="52"/>
      <c r="O396" s="52">
        <v>0</v>
      </c>
      <c r="P396" s="52">
        <v>0</v>
      </c>
      <c r="Q396" s="52">
        <v>21</v>
      </c>
      <c r="R396" s="52"/>
      <c r="S396" s="52">
        <v>0</v>
      </c>
      <c r="T396" s="52">
        <v>0</v>
      </c>
      <c r="U396" s="52">
        <v>310</v>
      </c>
      <c r="V396" s="52">
        <f t="shared" si="15"/>
        <v>1.9092800000000001</v>
      </c>
      <c r="W396" s="52">
        <f t="shared" si="16"/>
        <v>1.9092800000000001</v>
      </c>
      <c r="X396" s="52">
        <v>0</v>
      </c>
      <c r="Y396" s="52">
        <v>0</v>
      </c>
    </row>
    <row r="397" spans="1:25" x14ac:dyDescent="0.25">
      <c r="A397" s="52">
        <v>2010</v>
      </c>
      <c r="B397" s="52" t="s">
        <v>98</v>
      </c>
      <c r="C397" s="52" t="s">
        <v>110</v>
      </c>
      <c r="D397" s="52">
        <v>23935</v>
      </c>
      <c r="E397" s="52">
        <v>21132</v>
      </c>
      <c r="F397" s="52">
        <v>27</v>
      </c>
      <c r="G397" s="52" t="s">
        <v>89</v>
      </c>
      <c r="H397" s="52">
        <v>278</v>
      </c>
      <c r="I397" s="52" t="s">
        <v>91</v>
      </c>
      <c r="J397" s="52" t="s">
        <v>71</v>
      </c>
      <c r="K397" s="52">
        <v>0.47732000000000002</v>
      </c>
      <c r="L397" s="52">
        <v>1</v>
      </c>
      <c r="M397" s="52">
        <v>1</v>
      </c>
      <c r="N397" s="52"/>
      <c r="O397" s="52">
        <v>0</v>
      </c>
      <c r="P397" s="52">
        <v>0</v>
      </c>
      <c r="Q397" s="52">
        <v>21</v>
      </c>
      <c r="R397" s="52"/>
      <c r="S397" s="52">
        <v>0</v>
      </c>
      <c r="T397" s="52">
        <v>0</v>
      </c>
      <c r="U397" s="52">
        <v>310</v>
      </c>
      <c r="V397" s="52">
        <f t="shared" si="15"/>
        <v>132.69496000000001</v>
      </c>
      <c r="W397" s="52">
        <f t="shared" si="16"/>
        <v>132.69496000000001</v>
      </c>
      <c r="X397" s="52">
        <v>0</v>
      </c>
      <c r="Y397" s="52">
        <v>0</v>
      </c>
    </row>
    <row r="398" spans="1:25" x14ac:dyDescent="0.25">
      <c r="A398" s="52">
        <v>2010</v>
      </c>
      <c r="B398" s="52" t="s">
        <v>98</v>
      </c>
      <c r="C398" s="52" t="s">
        <v>110</v>
      </c>
      <c r="D398" s="52">
        <v>23939</v>
      </c>
      <c r="E398" s="52">
        <v>21134</v>
      </c>
      <c r="F398" s="52">
        <v>27</v>
      </c>
      <c r="G398" s="52" t="s">
        <v>89</v>
      </c>
      <c r="H398" s="52">
        <v>27027.86</v>
      </c>
      <c r="I398" s="52" t="s">
        <v>91</v>
      </c>
      <c r="J398" s="52" t="s">
        <v>71</v>
      </c>
      <c r="K398" s="52">
        <v>0.47732000000000002</v>
      </c>
      <c r="L398" s="52">
        <v>1</v>
      </c>
      <c r="M398" s="52">
        <v>1</v>
      </c>
      <c r="N398" s="52"/>
      <c r="O398" s="52">
        <v>0</v>
      </c>
      <c r="P398" s="52">
        <v>0</v>
      </c>
      <c r="Q398" s="52">
        <v>21</v>
      </c>
      <c r="R398" s="52"/>
      <c r="S398" s="52">
        <v>0</v>
      </c>
      <c r="T398" s="52">
        <v>0</v>
      </c>
      <c r="U398" s="52">
        <v>310</v>
      </c>
      <c r="V398" s="52">
        <f t="shared" si="15"/>
        <v>12900.9381352</v>
      </c>
      <c r="W398" s="52">
        <f t="shared" si="16"/>
        <v>12900.9381352</v>
      </c>
      <c r="X398" s="52">
        <v>0</v>
      </c>
      <c r="Y398" s="52">
        <v>0</v>
      </c>
    </row>
    <row r="399" spans="1:25" x14ac:dyDescent="0.25">
      <c r="A399" s="52">
        <v>2010</v>
      </c>
      <c r="B399" s="52" t="s">
        <v>98</v>
      </c>
      <c r="C399" s="52" t="s">
        <v>110</v>
      </c>
      <c r="D399" s="52">
        <v>23939</v>
      </c>
      <c r="E399" s="52">
        <v>21134</v>
      </c>
      <c r="F399" s="52">
        <v>27</v>
      </c>
      <c r="G399" s="52" t="s">
        <v>89</v>
      </c>
      <c r="H399" s="52">
        <v>4149.6149999999998</v>
      </c>
      <c r="I399" s="52" t="s">
        <v>91</v>
      </c>
      <c r="J399" s="52" t="s">
        <v>71</v>
      </c>
      <c r="K399" s="52">
        <v>0.47732000000000002</v>
      </c>
      <c r="L399" s="52">
        <v>1</v>
      </c>
      <c r="M399" s="52">
        <v>1</v>
      </c>
      <c r="N399" s="52"/>
      <c r="O399" s="52">
        <v>0</v>
      </c>
      <c r="P399" s="52">
        <v>0</v>
      </c>
      <c r="Q399" s="52">
        <v>21</v>
      </c>
      <c r="R399" s="52"/>
      <c r="S399" s="52">
        <v>0</v>
      </c>
      <c r="T399" s="52">
        <v>0</v>
      </c>
      <c r="U399" s="52">
        <v>310</v>
      </c>
      <c r="V399" s="52">
        <f t="shared" si="15"/>
        <v>1980.6942317999999</v>
      </c>
      <c r="W399" s="52">
        <f t="shared" si="16"/>
        <v>1980.6942317999999</v>
      </c>
      <c r="X399" s="52">
        <v>0</v>
      </c>
      <c r="Y399" s="52">
        <v>0</v>
      </c>
    </row>
    <row r="400" spans="1:25" x14ac:dyDescent="0.25">
      <c r="A400" s="52">
        <v>2010</v>
      </c>
      <c r="B400" s="52" t="s">
        <v>98</v>
      </c>
      <c r="C400" s="52" t="s">
        <v>110</v>
      </c>
      <c r="D400" s="52">
        <v>23939</v>
      </c>
      <c r="E400" s="52">
        <v>21134</v>
      </c>
      <c r="F400" s="52">
        <v>27</v>
      </c>
      <c r="G400" s="52" t="s">
        <v>89</v>
      </c>
      <c r="H400" s="52">
        <v>1188.3610000000001</v>
      </c>
      <c r="I400" s="52" t="s">
        <v>91</v>
      </c>
      <c r="J400" s="52" t="s">
        <v>71</v>
      </c>
      <c r="K400" s="52">
        <v>0.47732000000000002</v>
      </c>
      <c r="L400" s="52">
        <v>1</v>
      </c>
      <c r="M400" s="52">
        <v>1</v>
      </c>
      <c r="N400" s="52"/>
      <c r="O400" s="52">
        <v>0</v>
      </c>
      <c r="P400" s="52">
        <v>0</v>
      </c>
      <c r="Q400" s="52">
        <v>21</v>
      </c>
      <c r="R400" s="52"/>
      <c r="S400" s="52">
        <v>0</v>
      </c>
      <c r="T400" s="52">
        <v>0</v>
      </c>
      <c r="U400" s="52">
        <v>310</v>
      </c>
      <c r="V400" s="52">
        <f t="shared" si="15"/>
        <v>567.22847252000008</v>
      </c>
      <c r="W400" s="52">
        <f t="shared" si="16"/>
        <v>567.22847252000008</v>
      </c>
      <c r="X400" s="52">
        <v>0</v>
      </c>
      <c r="Y400" s="52">
        <v>0</v>
      </c>
    </row>
    <row r="401" spans="1:25" x14ac:dyDescent="0.25">
      <c r="A401" s="52">
        <v>2010</v>
      </c>
      <c r="B401" s="52" t="s">
        <v>98</v>
      </c>
      <c r="C401" s="52" t="s">
        <v>110</v>
      </c>
      <c r="D401" s="52">
        <v>23939</v>
      </c>
      <c r="E401" s="52">
        <v>21134</v>
      </c>
      <c r="F401" s="52">
        <v>27</v>
      </c>
      <c r="G401" s="52" t="s">
        <v>89</v>
      </c>
      <c r="H401" s="52">
        <v>2608</v>
      </c>
      <c r="I401" s="52" t="s">
        <v>91</v>
      </c>
      <c r="J401" s="52" t="s">
        <v>71</v>
      </c>
      <c r="K401" s="52">
        <v>0.47732000000000002</v>
      </c>
      <c r="L401" s="52">
        <v>1</v>
      </c>
      <c r="M401" s="52">
        <v>1</v>
      </c>
      <c r="N401" s="52"/>
      <c r="O401" s="52">
        <v>0</v>
      </c>
      <c r="P401" s="52">
        <v>0</v>
      </c>
      <c r="Q401" s="52">
        <v>21</v>
      </c>
      <c r="R401" s="52"/>
      <c r="S401" s="52">
        <v>0</v>
      </c>
      <c r="T401" s="52">
        <v>0</v>
      </c>
      <c r="U401" s="52">
        <v>310</v>
      </c>
      <c r="V401" s="52">
        <f t="shared" si="15"/>
        <v>1244.8505600000001</v>
      </c>
      <c r="W401" s="52">
        <f t="shared" si="16"/>
        <v>1244.8505600000001</v>
      </c>
      <c r="X401" s="52">
        <v>0</v>
      </c>
      <c r="Y401" s="52">
        <v>0</v>
      </c>
    </row>
    <row r="402" spans="1:25" x14ac:dyDescent="0.25">
      <c r="A402" s="52">
        <v>2010</v>
      </c>
      <c r="B402" s="52" t="s">
        <v>98</v>
      </c>
      <c r="C402" s="52" t="s">
        <v>110</v>
      </c>
      <c r="D402" s="52">
        <v>23939</v>
      </c>
      <c r="E402" s="52">
        <v>21134</v>
      </c>
      <c r="F402" s="52">
        <v>27</v>
      </c>
      <c r="G402" s="52" t="s">
        <v>89</v>
      </c>
      <c r="H402" s="52">
        <v>28735.759999999998</v>
      </c>
      <c r="I402" s="52" t="s">
        <v>91</v>
      </c>
      <c r="J402" s="52" t="s">
        <v>71</v>
      </c>
      <c r="K402" s="52">
        <v>0.47732000000000002</v>
      </c>
      <c r="L402" s="52">
        <v>1</v>
      </c>
      <c r="M402" s="52">
        <v>1</v>
      </c>
      <c r="N402" s="52"/>
      <c r="O402" s="52">
        <v>0</v>
      </c>
      <c r="P402" s="52">
        <v>0</v>
      </c>
      <c r="Q402" s="52">
        <v>21</v>
      </c>
      <c r="R402" s="52"/>
      <c r="S402" s="52">
        <v>0</v>
      </c>
      <c r="T402" s="52">
        <v>0</v>
      </c>
      <c r="U402" s="52">
        <v>310</v>
      </c>
      <c r="V402" s="52">
        <f t="shared" si="15"/>
        <v>13716.1529632</v>
      </c>
      <c r="W402" s="52">
        <f t="shared" si="16"/>
        <v>13716.1529632</v>
      </c>
      <c r="X402" s="52">
        <v>0</v>
      </c>
      <c r="Y402" s="52">
        <v>0</v>
      </c>
    </row>
    <row r="403" spans="1:25" x14ac:dyDescent="0.25">
      <c r="A403" s="52">
        <v>2010</v>
      </c>
      <c r="B403" s="52" t="s">
        <v>98</v>
      </c>
      <c r="C403" s="52" t="s">
        <v>110</v>
      </c>
      <c r="D403" s="52">
        <v>23939</v>
      </c>
      <c r="E403" s="52">
        <v>21134</v>
      </c>
      <c r="F403" s="52">
        <v>27</v>
      </c>
      <c r="G403" s="52" t="s">
        <v>89</v>
      </c>
      <c r="H403" s="52">
        <v>540</v>
      </c>
      <c r="I403" s="52" t="s">
        <v>91</v>
      </c>
      <c r="J403" s="52" t="s">
        <v>71</v>
      </c>
      <c r="K403" s="52">
        <v>0.47732000000000002</v>
      </c>
      <c r="L403" s="52">
        <v>1</v>
      </c>
      <c r="M403" s="52">
        <v>1</v>
      </c>
      <c r="N403" s="52"/>
      <c r="O403" s="52">
        <v>0</v>
      </c>
      <c r="P403" s="52">
        <v>0</v>
      </c>
      <c r="Q403" s="52">
        <v>21</v>
      </c>
      <c r="R403" s="52"/>
      <c r="S403" s="52">
        <v>0</v>
      </c>
      <c r="T403" s="52">
        <v>0</v>
      </c>
      <c r="U403" s="52">
        <v>310</v>
      </c>
      <c r="V403" s="52">
        <f t="shared" si="15"/>
        <v>257.75280000000004</v>
      </c>
      <c r="W403" s="52">
        <f t="shared" si="16"/>
        <v>257.75280000000004</v>
      </c>
      <c r="X403" s="52">
        <v>0</v>
      </c>
      <c r="Y403" s="52">
        <v>0</v>
      </c>
    </row>
    <row r="404" spans="1:25" x14ac:dyDescent="0.25">
      <c r="A404" s="52">
        <v>2010</v>
      </c>
      <c r="B404" s="52" t="s">
        <v>98</v>
      </c>
      <c r="C404" s="52" t="s">
        <v>110</v>
      </c>
      <c r="D404" s="52">
        <v>23939</v>
      </c>
      <c r="E404" s="52">
        <v>21134</v>
      </c>
      <c r="F404" s="52">
        <v>27</v>
      </c>
      <c r="G404" s="52" t="s">
        <v>89</v>
      </c>
      <c r="H404" s="52">
        <v>264</v>
      </c>
      <c r="I404" s="52" t="s">
        <v>91</v>
      </c>
      <c r="J404" s="52" t="s">
        <v>71</v>
      </c>
      <c r="K404" s="52">
        <v>0.47732000000000002</v>
      </c>
      <c r="L404" s="52">
        <v>1</v>
      </c>
      <c r="M404" s="52">
        <v>1</v>
      </c>
      <c r="N404" s="52"/>
      <c r="O404" s="52">
        <v>0</v>
      </c>
      <c r="P404" s="52">
        <v>0</v>
      </c>
      <c r="Q404" s="52">
        <v>21</v>
      </c>
      <c r="R404" s="52"/>
      <c r="S404" s="52">
        <v>0</v>
      </c>
      <c r="T404" s="52">
        <v>0</v>
      </c>
      <c r="U404" s="52">
        <v>310</v>
      </c>
      <c r="V404" s="52">
        <f t="shared" si="15"/>
        <v>126.01248000000001</v>
      </c>
      <c r="W404" s="52">
        <f t="shared" si="16"/>
        <v>126.01248000000001</v>
      </c>
      <c r="X404" s="52">
        <v>0</v>
      </c>
      <c r="Y404" s="52">
        <v>0</v>
      </c>
    </row>
    <row r="405" spans="1:25" x14ac:dyDescent="0.25">
      <c r="A405" s="52">
        <v>2010</v>
      </c>
      <c r="B405" s="52" t="s">
        <v>98</v>
      </c>
      <c r="C405" s="52" t="s">
        <v>110</v>
      </c>
      <c r="D405" s="52">
        <v>23939</v>
      </c>
      <c r="E405" s="52">
        <v>21134</v>
      </c>
      <c r="F405" s="52">
        <v>27</v>
      </c>
      <c r="G405" s="52" t="s">
        <v>89</v>
      </c>
      <c r="H405" s="52">
        <v>16.5</v>
      </c>
      <c r="I405" s="52" t="s">
        <v>91</v>
      </c>
      <c r="J405" s="52" t="s">
        <v>71</v>
      </c>
      <c r="K405" s="52">
        <v>0.47732000000000002</v>
      </c>
      <c r="L405" s="52">
        <v>1</v>
      </c>
      <c r="M405" s="52">
        <v>1</v>
      </c>
      <c r="N405" s="52"/>
      <c r="O405" s="52">
        <v>0</v>
      </c>
      <c r="P405" s="52">
        <v>0</v>
      </c>
      <c r="Q405" s="52">
        <v>21</v>
      </c>
      <c r="R405" s="52"/>
      <c r="S405" s="52">
        <v>0</v>
      </c>
      <c r="T405" s="52">
        <v>0</v>
      </c>
      <c r="U405" s="52">
        <v>310</v>
      </c>
      <c r="V405" s="52">
        <f t="shared" si="15"/>
        <v>7.8757800000000007</v>
      </c>
      <c r="W405" s="52">
        <f t="shared" si="16"/>
        <v>7.8757800000000007</v>
      </c>
      <c r="X405" s="52">
        <v>0</v>
      </c>
      <c r="Y405" s="52">
        <v>0</v>
      </c>
    </row>
    <row r="406" spans="1:25" x14ac:dyDescent="0.25">
      <c r="A406" s="52">
        <v>2010</v>
      </c>
      <c r="B406" s="52" t="s">
        <v>98</v>
      </c>
      <c r="C406" s="52" t="s">
        <v>110</v>
      </c>
      <c r="D406" s="52">
        <v>23939</v>
      </c>
      <c r="E406" s="52">
        <v>21134</v>
      </c>
      <c r="F406" s="52">
        <v>27</v>
      </c>
      <c r="G406" s="52" t="s">
        <v>89</v>
      </c>
      <c r="H406" s="52">
        <v>11383.53</v>
      </c>
      <c r="I406" s="52" t="s">
        <v>91</v>
      </c>
      <c r="J406" s="52" t="s">
        <v>71</v>
      </c>
      <c r="K406" s="52">
        <v>0.47732000000000002</v>
      </c>
      <c r="L406" s="52">
        <v>1</v>
      </c>
      <c r="M406" s="52">
        <v>1</v>
      </c>
      <c r="N406" s="52"/>
      <c r="O406" s="52">
        <v>0</v>
      </c>
      <c r="P406" s="52">
        <v>0</v>
      </c>
      <c r="Q406" s="52">
        <v>21</v>
      </c>
      <c r="R406" s="52"/>
      <c r="S406" s="52">
        <v>0</v>
      </c>
      <c r="T406" s="52">
        <v>0</v>
      </c>
      <c r="U406" s="52">
        <v>310</v>
      </c>
      <c r="V406" s="52">
        <f t="shared" si="15"/>
        <v>5433.5865396000008</v>
      </c>
      <c r="W406" s="52">
        <f t="shared" si="16"/>
        <v>5433.5865396000008</v>
      </c>
      <c r="X406" s="52">
        <v>0</v>
      </c>
      <c r="Y406" s="52">
        <v>0</v>
      </c>
    </row>
    <row r="407" spans="1:25" x14ac:dyDescent="0.25">
      <c r="A407" s="52">
        <v>2010</v>
      </c>
      <c r="B407" s="52" t="s">
        <v>98</v>
      </c>
      <c r="C407" s="52" t="s">
        <v>110</v>
      </c>
      <c r="D407" s="52">
        <v>23939</v>
      </c>
      <c r="E407" s="52">
        <v>21134</v>
      </c>
      <c r="F407" s="52">
        <v>27</v>
      </c>
      <c r="G407" s="52" t="s">
        <v>89</v>
      </c>
      <c r="H407" s="52">
        <v>10162.91</v>
      </c>
      <c r="I407" s="52" t="s">
        <v>91</v>
      </c>
      <c r="J407" s="52" t="s">
        <v>71</v>
      </c>
      <c r="K407" s="52">
        <v>0.47732000000000002</v>
      </c>
      <c r="L407" s="52">
        <v>1</v>
      </c>
      <c r="M407" s="52">
        <v>1</v>
      </c>
      <c r="N407" s="52"/>
      <c r="O407" s="52">
        <v>0</v>
      </c>
      <c r="P407" s="52">
        <v>0</v>
      </c>
      <c r="Q407" s="52">
        <v>21</v>
      </c>
      <c r="R407" s="52"/>
      <c r="S407" s="52">
        <v>0</v>
      </c>
      <c r="T407" s="52">
        <v>0</v>
      </c>
      <c r="U407" s="52">
        <v>310</v>
      </c>
      <c r="V407" s="52">
        <f t="shared" si="15"/>
        <v>4850.9602012000005</v>
      </c>
      <c r="W407" s="52">
        <f t="shared" si="16"/>
        <v>4850.9602012000005</v>
      </c>
      <c r="X407" s="52">
        <v>0</v>
      </c>
      <c r="Y407" s="52">
        <v>0</v>
      </c>
    </row>
    <row r="408" spans="1:25" x14ac:dyDescent="0.25">
      <c r="A408" s="52">
        <v>2010</v>
      </c>
      <c r="B408" s="52" t="s">
        <v>98</v>
      </c>
      <c r="C408" s="52" t="s">
        <v>110</v>
      </c>
      <c r="D408" s="52">
        <v>23939</v>
      </c>
      <c r="E408" s="52">
        <v>21168</v>
      </c>
      <c r="F408" s="52">
        <v>27</v>
      </c>
      <c r="G408" s="52" t="s">
        <v>89</v>
      </c>
      <c r="H408" s="52">
        <v>6847</v>
      </c>
      <c r="I408" s="52" t="s">
        <v>91</v>
      </c>
      <c r="J408" s="52" t="s">
        <v>71</v>
      </c>
      <c r="K408" s="52">
        <v>0.43970999999999999</v>
      </c>
      <c r="L408" s="52">
        <v>1</v>
      </c>
      <c r="M408" s="52">
        <v>1</v>
      </c>
      <c r="N408" s="52"/>
      <c r="O408" s="52">
        <v>0</v>
      </c>
      <c r="P408" s="52">
        <v>0</v>
      </c>
      <c r="Q408" s="52">
        <v>21</v>
      </c>
      <c r="R408" s="52"/>
      <c r="S408" s="52">
        <v>0</v>
      </c>
      <c r="T408" s="52">
        <v>0</v>
      </c>
      <c r="U408" s="52">
        <v>310</v>
      </c>
      <c r="V408" s="52">
        <f t="shared" si="15"/>
        <v>3010.6943699999997</v>
      </c>
      <c r="W408" s="52">
        <f t="shared" si="16"/>
        <v>3010.6943699999997</v>
      </c>
      <c r="X408" s="52">
        <v>0</v>
      </c>
      <c r="Y408" s="52">
        <v>0</v>
      </c>
    </row>
    <row r="409" spans="1:25" x14ac:dyDescent="0.25">
      <c r="A409" s="52">
        <v>2010</v>
      </c>
      <c r="B409" s="52" t="s">
        <v>101</v>
      </c>
      <c r="C409" s="52" t="s">
        <v>113</v>
      </c>
      <c r="D409" s="52">
        <v>23921</v>
      </c>
      <c r="E409" s="52">
        <v>21126</v>
      </c>
      <c r="F409" s="52">
        <v>27</v>
      </c>
      <c r="G409" s="52" t="s">
        <v>89</v>
      </c>
      <c r="H409" s="52">
        <v>1180.9000000000001</v>
      </c>
      <c r="I409" s="52" t="s">
        <v>91</v>
      </c>
      <c r="J409" s="52" t="s">
        <v>71</v>
      </c>
      <c r="K409" s="52">
        <v>0.75</v>
      </c>
      <c r="L409" s="52">
        <v>1</v>
      </c>
      <c r="M409" s="52">
        <v>1</v>
      </c>
      <c r="N409" s="52"/>
      <c r="O409" s="52">
        <v>0</v>
      </c>
      <c r="P409" s="52">
        <v>0</v>
      </c>
      <c r="Q409" s="52">
        <v>21</v>
      </c>
      <c r="R409" s="52"/>
      <c r="S409" s="52">
        <v>0</v>
      </c>
      <c r="T409" s="52">
        <v>0</v>
      </c>
      <c r="U409" s="52">
        <v>310</v>
      </c>
      <c r="V409" s="52">
        <f t="shared" si="15"/>
        <v>885.67500000000007</v>
      </c>
      <c r="W409" s="52">
        <f t="shared" si="16"/>
        <v>885.67500000000007</v>
      </c>
      <c r="X409" s="52">
        <v>0</v>
      </c>
      <c r="Y409" s="52">
        <v>0</v>
      </c>
    </row>
    <row r="410" spans="1:25" x14ac:dyDescent="0.25">
      <c r="A410" s="52">
        <v>2010</v>
      </c>
      <c r="B410" s="52" t="s">
        <v>101</v>
      </c>
      <c r="C410" s="52" t="s">
        <v>113</v>
      </c>
      <c r="D410" s="52">
        <v>23921</v>
      </c>
      <c r="E410" s="52">
        <v>21126</v>
      </c>
      <c r="F410" s="52">
        <v>27</v>
      </c>
      <c r="G410" s="52" t="s">
        <v>89</v>
      </c>
      <c r="H410" s="52">
        <v>1148.136</v>
      </c>
      <c r="I410" s="52" t="s">
        <v>91</v>
      </c>
      <c r="J410" s="52" t="s">
        <v>71</v>
      </c>
      <c r="K410" s="52">
        <v>0.75</v>
      </c>
      <c r="L410" s="52">
        <v>1</v>
      </c>
      <c r="M410" s="52">
        <v>1</v>
      </c>
      <c r="N410" s="52"/>
      <c r="O410" s="52">
        <v>0</v>
      </c>
      <c r="P410" s="52">
        <v>0</v>
      </c>
      <c r="Q410" s="52">
        <v>21</v>
      </c>
      <c r="R410" s="52"/>
      <c r="S410" s="52">
        <v>0</v>
      </c>
      <c r="T410" s="52">
        <v>0</v>
      </c>
      <c r="U410" s="52">
        <v>310</v>
      </c>
      <c r="V410" s="52">
        <f t="shared" si="15"/>
        <v>861.10199999999998</v>
      </c>
      <c r="W410" s="52">
        <f t="shared" si="16"/>
        <v>861.10199999999998</v>
      </c>
      <c r="X410" s="52">
        <v>0</v>
      </c>
      <c r="Y410" s="52">
        <v>0</v>
      </c>
    </row>
    <row r="411" spans="1:25" x14ac:dyDescent="0.25">
      <c r="A411" s="52">
        <v>2010</v>
      </c>
      <c r="B411" s="52" t="s">
        <v>101</v>
      </c>
      <c r="C411" s="52" t="s">
        <v>113</v>
      </c>
      <c r="D411" s="52">
        <v>23921</v>
      </c>
      <c r="E411" s="52">
        <v>21126</v>
      </c>
      <c r="F411" s="52">
        <v>27</v>
      </c>
      <c r="G411" s="52" t="s">
        <v>89</v>
      </c>
      <c r="H411" s="52">
        <v>1068</v>
      </c>
      <c r="I411" s="52" t="s">
        <v>91</v>
      </c>
      <c r="J411" s="52" t="s">
        <v>71</v>
      </c>
      <c r="K411" s="52">
        <v>0.75</v>
      </c>
      <c r="L411" s="52">
        <v>1</v>
      </c>
      <c r="M411" s="52">
        <v>1</v>
      </c>
      <c r="N411" s="52"/>
      <c r="O411" s="52">
        <v>0</v>
      </c>
      <c r="P411" s="52">
        <v>0</v>
      </c>
      <c r="Q411" s="52">
        <v>21</v>
      </c>
      <c r="R411" s="52"/>
      <c r="S411" s="52">
        <v>0</v>
      </c>
      <c r="T411" s="52">
        <v>0</v>
      </c>
      <c r="U411" s="52">
        <v>310</v>
      </c>
      <c r="V411" s="52">
        <f t="shared" si="15"/>
        <v>801</v>
      </c>
      <c r="W411" s="52">
        <f t="shared" si="16"/>
        <v>801</v>
      </c>
      <c r="X411" s="52">
        <v>0</v>
      </c>
      <c r="Y411" s="52">
        <v>0</v>
      </c>
    </row>
    <row r="412" spans="1:25" x14ac:dyDescent="0.25">
      <c r="A412" s="52">
        <v>2010</v>
      </c>
      <c r="B412" s="52" t="s">
        <v>101</v>
      </c>
      <c r="C412" s="52" t="s">
        <v>113</v>
      </c>
      <c r="D412" s="52">
        <v>23921</v>
      </c>
      <c r="E412" s="52">
        <v>21126</v>
      </c>
      <c r="F412" s="52">
        <v>27</v>
      </c>
      <c r="G412" s="52" t="s">
        <v>89</v>
      </c>
      <c r="H412" s="52">
        <v>50446.1</v>
      </c>
      <c r="I412" s="52" t="s">
        <v>91</v>
      </c>
      <c r="J412" s="52" t="s">
        <v>71</v>
      </c>
      <c r="K412" s="52">
        <v>0.75</v>
      </c>
      <c r="L412" s="52">
        <v>1</v>
      </c>
      <c r="M412" s="52">
        <v>1</v>
      </c>
      <c r="N412" s="52"/>
      <c r="O412" s="52">
        <v>0</v>
      </c>
      <c r="P412" s="52">
        <v>0</v>
      </c>
      <c r="Q412" s="52">
        <v>21</v>
      </c>
      <c r="R412" s="52"/>
      <c r="S412" s="52">
        <v>0</v>
      </c>
      <c r="T412" s="52">
        <v>0</v>
      </c>
      <c r="U412" s="52">
        <v>310</v>
      </c>
      <c r="V412" s="52">
        <f t="shared" si="15"/>
        <v>37834.574999999997</v>
      </c>
      <c r="W412" s="52">
        <f t="shared" si="16"/>
        <v>37834.574999999997</v>
      </c>
      <c r="X412" s="52">
        <v>0</v>
      </c>
      <c r="Y412" s="52">
        <v>0</v>
      </c>
    </row>
    <row r="413" spans="1:25" x14ac:dyDescent="0.25">
      <c r="A413" s="52">
        <v>2010</v>
      </c>
      <c r="B413" s="52" t="s">
        <v>101</v>
      </c>
      <c r="C413" s="52" t="s">
        <v>113</v>
      </c>
      <c r="D413" s="52">
        <v>23921</v>
      </c>
      <c r="E413" s="52">
        <v>21126</v>
      </c>
      <c r="F413" s="52">
        <v>27</v>
      </c>
      <c r="G413" s="52" t="s">
        <v>89</v>
      </c>
      <c r="H413" s="52">
        <v>429</v>
      </c>
      <c r="I413" s="52" t="s">
        <v>91</v>
      </c>
      <c r="J413" s="52" t="s">
        <v>71</v>
      </c>
      <c r="K413" s="52">
        <v>0.75</v>
      </c>
      <c r="L413" s="52">
        <v>1</v>
      </c>
      <c r="M413" s="52">
        <v>1</v>
      </c>
      <c r="N413" s="52"/>
      <c r="O413" s="52">
        <v>0</v>
      </c>
      <c r="P413" s="52">
        <v>0</v>
      </c>
      <c r="Q413" s="52">
        <v>21</v>
      </c>
      <c r="R413" s="52"/>
      <c r="S413" s="52">
        <v>0</v>
      </c>
      <c r="T413" s="52">
        <v>0</v>
      </c>
      <c r="U413" s="52">
        <v>310</v>
      </c>
      <c r="V413" s="52">
        <f t="shared" si="15"/>
        <v>321.75</v>
      </c>
      <c r="W413" s="52">
        <f t="shared" si="16"/>
        <v>321.75</v>
      </c>
      <c r="X413" s="52">
        <v>0</v>
      </c>
      <c r="Y413" s="52">
        <v>0</v>
      </c>
    </row>
    <row r="414" spans="1:25" x14ac:dyDescent="0.25">
      <c r="A414" s="52">
        <v>2010</v>
      </c>
      <c r="B414" s="52" t="s">
        <v>101</v>
      </c>
      <c r="C414" s="52" t="s">
        <v>113</v>
      </c>
      <c r="D414" s="52">
        <v>23921</v>
      </c>
      <c r="E414" s="52">
        <v>21126</v>
      </c>
      <c r="F414" s="52">
        <v>27</v>
      </c>
      <c r="G414" s="52" t="s">
        <v>89</v>
      </c>
      <c r="H414" s="52">
        <v>234.846</v>
      </c>
      <c r="I414" s="52" t="s">
        <v>91</v>
      </c>
      <c r="J414" s="52" t="s">
        <v>71</v>
      </c>
      <c r="K414" s="52">
        <v>0.75</v>
      </c>
      <c r="L414" s="52">
        <v>1</v>
      </c>
      <c r="M414" s="52">
        <v>1</v>
      </c>
      <c r="N414" s="52"/>
      <c r="O414" s="52">
        <v>0</v>
      </c>
      <c r="P414" s="52">
        <v>0</v>
      </c>
      <c r="Q414" s="52">
        <v>21</v>
      </c>
      <c r="R414" s="52"/>
      <c r="S414" s="52">
        <v>0</v>
      </c>
      <c r="T414" s="52">
        <v>0</v>
      </c>
      <c r="U414" s="52">
        <v>310</v>
      </c>
      <c r="V414" s="52">
        <f t="shared" si="15"/>
        <v>176.1345</v>
      </c>
      <c r="W414" s="52">
        <f t="shared" si="16"/>
        <v>176.1345</v>
      </c>
      <c r="X414" s="52">
        <v>0</v>
      </c>
      <c r="Y414" s="52">
        <v>0</v>
      </c>
    </row>
    <row r="415" spans="1:25" x14ac:dyDescent="0.25">
      <c r="A415" s="52">
        <v>2010</v>
      </c>
      <c r="B415" s="52" t="s">
        <v>101</v>
      </c>
      <c r="C415" s="52" t="s">
        <v>113</v>
      </c>
      <c r="D415" s="52">
        <v>23921</v>
      </c>
      <c r="E415" s="52">
        <v>21126</v>
      </c>
      <c r="F415" s="52">
        <v>27</v>
      </c>
      <c r="G415" s="52" t="s">
        <v>89</v>
      </c>
      <c r="H415" s="52">
        <v>955.66499999999996</v>
      </c>
      <c r="I415" s="52" t="s">
        <v>91</v>
      </c>
      <c r="J415" s="52" t="s">
        <v>71</v>
      </c>
      <c r="K415" s="52">
        <v>0.75</v>
      </c>
      <c r="L415" s="52">
        <v>1</v>
      </c>
      <c r="M415" s="52">
        <v>1</v>
      </c>
      <c r="N415" s="52"/>
      <c r="O415" s="52">
        <v>0</v>
      </c>
      <c r="P415" s="52">
        <v>0</v>
      </c>
      <c r="Q415" s="52">
        <v>21</v>
      </c>
      <c r="R415" s="52"/>
      <c r="S415" s="52">
        <v>0</v>
      </c>
      <c r="T415" s="52">
        <v>0</v>
      </c>
      <c r="U415" s="52">
        <v>310</v>
      </c>
      <c r="V415" s="52">
        <f t="shared" si="15"/>
        <v>716.74874999999997</v>
      </c>
      <c r="W415" s="52">
        <f t="shared" si="16"/>
        <v>716.74874999999997</v>
      </c>
      <c r="X415" s="52">
        <v>0</v>
      </c>
      <c r="Y415" s="52">
        <v>0</v>
      </c>
    </row>
    <row r="416" spans="1:25" x14ac:dyDescent="0.25">
      <c r="A416" s="52">
        <v>2010</v>
      </c>
      <c r="B416" s="52" t="s">
        <v>101</v>
      </c>
      <c r="C416" s="52" t="s">
        <v>113</v>
      </c>
      <c r="D416" s="52">
        <v>23921</v>
      </c>
      <c r="E416" s="52">
        <v>21126</v>
      </c>
      <c r="F416" s="52">
        <v>27</v>
      </c>
      <c r="G416" s="52" t="s">
        <v>89</v>
      </c>
      <c r="H416" s="52">
        <v>547.97400000000005</v>
      </c>
      <c r="I416" s="52" t="s">
        <v>91</v>
      </c>
      <c r="J416" s="52" t="s">
        <v>71</v>
      </c>
      <c r="K416" s="52">
        <v>0.75</v>
      </c>
      <c r="L416" s="52">
        <v>1</v>
      </c>
      <c r="M416" s="52">
        <v>1</v>
      </c>
      <c r="N416" s="52"/>
      <c r="O416" s="52">
        <v>0</v>
      </c>
      <c r="P416" s="52">
        <v>0</v>
      </c>
      <c r="Q416" s="52">
        <v>21</v>
      </c>
      <c r="R416" s="52"/>
      <c r="S416" s="52">
        <v>0</v>
      </c>
      <c r="T416" s="52">
        <v>0</v>
      </c>
      <c r="U416" s="52">
        <v>310</v>
      </c>
      <c r="V416" s="52">
        <f t="shared" si="15"/>
        <v>410.98050000000001</v>
      </c>
      <c r="W416" s="52">
        <f t="shared" si="16"/>
        <v>410.98050000000001</v>
      </c>
      <c r="X416" s="52">
        <v>0</v>
      </c>
      <c r="Y416" s="52">
        <v>0</v>
      </c>
    </row>
    <row r="417" spans="1:25" x14ac:dyDescent="0.25">
      <c r="A417" s="52">
        <v>2010</v>
      </c>
      <c r="B417" s="52" t="s">
        <v>101</v>
      </c>
      <c r="C417" s="52" t="s">
        <v>113</v>
      </c>
      <c r="D417" s="52">
        <v>23921</v>
      </c>
      <c r="E417" s="52">
        <v>21127</v>
      </c>
      <c r="F417" s="52">
        <v>27</v>
      </c>
      <c r="G417" s="52" t="s">
        <v>89</v>
      </c>
      <c r="H417" s="52">
        <v>7161.116</v>
      </c>
      <c r="I417" s="52" t="s">
        <v>91</v>
      </c>
      <c r="J417" s="52" t="s">
        <v>71</v>
      </c>
      <c r="K417" s="52">
        <v>0.75</v>
      </c>
      <c r="L417" s="52">
        <v>1</v>
      </c>
      <c r="M417" s="52">
        <v>1</v>
      </c>
      <c r="N417" s="52"/>
      <c r="O417" s="52">
        <v>0</v>
      </c>
      <c r="P417" s="52">
        <v>0</v>
      </c>
      <c r="Q417" s="52">
        <v>21</v>
      </c>
      <c r="R417" s="52"/>
      <c r="S417" s="52">
        <v>0</v>
      </c>
      <c r="T417" s="52">
        <v>0</v>
      </c>
      <c r="U417" s="52">
        <v>310</v>
      </c>
      <c r="V417" s="52">
        <f t="shared" si="15"/>
        <v>5370.8369999999995</v>
      </c>
      <c r="W417" s="52">
        <f t="shared" si="16"/>
        <v>5370.8369999999995</v>
      </c>
      <c r="X417" s="52">
        <v>0</v>
      </c>
      <c r="Y417" s="52">
        <v>0</v>
      </c>
    </row>
    <row r="418" spans="1:25" x14ac:dyDescent="0.25">
      <c r="A418" s="52">
        <v>2010</v>
      </c>
      <c r="B418" s="52" t="s">
        <v>99</v>
      </c>
      <c r="C418" s="52" t="s">
        <v>111</v>
      </c>
      <c r="D418" s="52">
        <v>17029</v>
      </c>
      <c r="E418" s="52">
        <v>31305</v>
      </c>
      <c r="F418" s="52">
        <v>27</v>
      </c>
      <c r="G418" s="52" t="s">
        <v>89</v>
      </c>
      <c r="H418" s="52">
        <v>9323</v>
      </c>
      <c r="I418" s="52" t="s">
        <v>91</v>
      </c>
      <c r="J418" s="52" t="s">
        <v>71</v>
      </c>
      <c r="K418" s="52">
        <v>0.13800000000000001</v>
      </c>
      <c r="L418" s="52">
        <v>1</v>
      </c>
      <c r="M418" s="52">
        <v>1</v>
      </c>
      <c r="N418" s="52"/>
      <c r="O418" s="52">
        <v>0</v>
      </c>
      <c r="P418" s="52">
        <v>0</v>
      </c>
      <c r="Q418" s="52">
        <v>21</v>
      </c>
      <c r="R418" s="52"/>
      <c r="S418" s="52">
        <v>0</v>
      </c>
      <c r="T418" s="52">
        <v>0</v>
      </c>
      <c r="U418" s="52">
        <v>310</v>
      </c>
      <c r="V418" s="52">
        <f t="shared" si="15"/>
        <v>1286.5740000000001</v>
      </c>
      <c r="W418" s="52">
        <f t="shared" si="16"/>
        <v>1286.5740000000001</v>
      </c>
      <c r="X418" s="52">
        <v>0</v>
      </c>
      <c r="Y418" s="52">
        <v>0</v>
      </c>
    </row>
    <row r="419" spans="1:25" x14ac:dyDescent="0.25">
      <c r="A419" s="52">
        <v>2010</v>
      </c>
      <c r="B419" s="52" t="s">
        <v>99</v>
      </c>
      <c r="C419" s="52" t="s">
        <v>111</v>
      </c>
      <c r="D419" s="52">
        <v>17029</v>
      </c>
      <c r="E419" s="52">
        <v>31305</v>
      </c>
      <c r="F419" s="52">
        <v>27</v>
      </c>
      <c r="G419" s="52" t="s">
        <v>89</v>
      </c>
      <c r="H419" s="52">
        <v>131.7552</v>
      </c>
      <c r="I419" s="52" t="s">
        <v>91</v>
      </c>
      <c r="J419" s="52" t="s">
        <v>71</v>
      </c>
      <c r="K419" s="52">
        <v>0.13800000000000001</v>
      </c>
      <c r="L419" s="52">
        <v>1</v>
      </c>
      <c r="M419" s="52">
        <v>1</v>
      </c>
      <c r="N419" s="52"/>
      <c r="O419" s="52">
        <v>0</v>
      </c>
      <c r="P419" s="52">
        <v>0</v>
      </c>
      <c r="Q419" s="52">
        <v>21</v>
      </c>
      <c r="R419" s="52"/>
      <c r="S419" s="52">
        <v>0</v>
      </c>
      <c r="T419" s="52">
        <v>0</v>
      </c>
      <c r="U419" s="52">
        <v>310</v>
      </c>
      <c r="V419" s="52">
        <f t="shared" si="15"/>
        <v>18.182217600000001</v>
      </c>
      <c r="W419" s="52">
        <f t="shared" si="16"/>
        <v>18.182217600000001</v>
      </c>
      <c r="X419" s="52">
        <v>0</v>
      </c>
      <c r="Y419" s="52">
        <v>0</v>
      </c>
    </row>
    <row r="420" spans="1:25" x14ac:dyDescent="0.25">
      <c r="A420" s="52">
        <v>2010</v>
      </c>
      <c r="B420" s="52" t="s">
        <v>99</v>
      </c>
      <c r="C420" s="52" t="s">
        <v>111</v>
      </c>
      <c r="D420" s="52">
        <v>20231</v>
      </c>
      <c r="E420" s="52">
        <v>31305</v>
      </c>
      <c r="F420" s="52">
        <v>27</v>
      </c>
      <c r="G420" s="52" t="s">
        <v>89</v>
      </c>
      <c r="H420" s="52">
        <v>157</v>
      </c>
      <c r="I420" s="52" t="s">
        <v>91</v>
      </c>
      <c r="J420" s="52" t="s">
        <v>71</v>
      </c>
      <c r="K420" s="52">
        <v>0.13800000000000001</v>
      </c>
      <c r="L420" s="52">
        <v>1</v>
      </c>
      <c r="M420" s="52">
        <v>1</v>
      </c>
      <c r="N420" s="52"/>
      <c r="O420" s="52">
        <v>0</v>
      </c>
      <c r="P420" s="52">
        <v>0</v>
      </c>
      <c r="Q420" s="52">
        <v>21</v>
      </c>
      <c r="R420" s="52"/>
      <c r="S420" s="52">
        <v>0</v>
      </c>
      <c r="T420" s="52">
        <v>0</v>
      </c>
      <c r="U420" s="52">
        <v>310</v>
      </c>
      <c r="V420" s="52">
        <f t="shared" si="15"/>
        <v>21.666</v>
      </c>
      <c r="W420" s="52">
        <f t="shared" si="16"/>
        <v>21.666</v>
      </c>
      <c r="X420" s="52">
        <v>0</v>
      </c>
      <c r="Y420" s="52">
        <v>0</v>
      </c>
    </row>
    <row r="421" spans="1:25" x14ac:dyDescent="0.25">
      <c r="A421" s="52">
        <v>2010</v>
      </c>
      <c r="B421" s="52" t="s">
        <v>99</v>
      </c>
      <c r="C421" s="52" t="s">
        <v>111</v>
      </c>
      <c r="D421" s="52">
        <v>20231</v>
      </c>
      <c r="E421" s="52">
        <v>31305</v>
      </c>
      <c r="F421" s="52">
        <v>27</v>
      </c>
      <c r="G421" s="52" t="s">
        <v>89</v>
      </c>
      <c r="H421" s="52">
        <v>458.59320000000002</v>
      </c>
      <c r="I421" s="52" t="s">
        <v>91</v>
      </c>
      <c r="J421" s="52" t="s">
        <v>71</v>
      </c>
      <c r="K421" s="52">
        <v>0.13800000000000001</v>
      </c>
      <c r="L421" s="52">
        <v>1</v>
      </c>
      <c r="M421" s="52">
        <v>1</v>
      </c>
      <c r="N421" s="52"/>
      <c r="O421" s="52">
        <v>0</v>
      </c>
      <c r="P421" s="52">
        <v>0</v>
      </c>
      <c r="Q421" s="52">
        <v>21</v>
      </c>
      <c r="R421" s="52"/>
      <c r="S421" s="52">
        <v>0</v>
      </c>
      <c r="T421" s="52">
        <v>0</v>
      </c>
      <c r="U421" s="52">
        <v>310</v>
      </c>
      <c r="V421" s="52">
        <f t="shared" si="15"/>
        <v>63.285861600000011</v>
      </c>
      <c r="W421" s="52">
        <f t="shared" si="16"/>
        <v>63.285861600000011</v>
      </c>
      <c r="X421" s="52">
        <v>0</v>
      </c>
      <c r="Y421" s="52">
        <v>0</v>
      </c>
    </row>
    <row r="422" spans="1:25" x14ac:dyDescent="0.25">
      <c r="A422" s="52">
        <v>2010</v>
      </c>
      <c r="B422" s="52" t="s">
        <v>99</v>
      </c>
      <c r="C422" s="52" t="s">
        <v>111</v>
      </c>
      <c r="D422" s="52">
        <v>20231</v>
      </c>
      <c r="E422" s="52">
        <v>31305</v>
      </c>
      <c r="F422" s="52">
        <v>27</v>
      </c>
      <c r="G422" s="52" t="s">
        <v>89</v>
      </c>
      <c r="H422" s="52">
        <v>3800.413</v>
      </c>
      <c r="I422" s="52" t="s">
        <v>91</v>
      </c>
      <c r="J422" s="52" t="s">
        <v>71</v>
      </c>
      <c r="K422" s="52">
        <v>0.13800000000000001</v>
      </c>
      <c r="L422" s="52">
        <v>1</v>
      </c>
      <c r="M422" s="52">
        <v>1</v>
      </c>
      <c r="N422" s="52"/>
      <c r="O422" s="52">
        <v>0</v>
      </c>
      <c r="P422" s="52">
        <v>0</v>
      </c>
      <c r="Q422" s="52">
        <v>21</v>
      </c>
      <c r="R422" s="52"/>
      <c r="S422" s="52">
        <v>0</v>
      </c>
      <c r="T422" s="52">
        <v>0</v>
      </c>
      <c r="U422" s="52">
        <v>310</v>
      </c>
      <c r="V422" s="52">
        <f t="shared" si="15"/>
        <v>524.45699400000001</v>
      </c>
      <c r="W422" s="52">
        <f t="shared" si="16"/>
        <v>524.45699400000001</v>
      </c>
      <c r="X422" s="52">
        <v>0</v>
      </c>
      <c r="Y422" s="52">
        <v>0</v>
      </c>
    </row>
    <row r="423" spans="1:25" x14ac:dyDescent="0.25">
      <c r="A423" s="52">
        <v>2010</v>
      </c>
      <c r="B423" s="52" t="s">
        <v>99</v>
      </c>
      <c r="C423" s="52" t="s">
        <v>111</v>
      </c>
      <c r="D423" s="52">
        <v>20231</v>
      </c>
      <c r="E423" s="52">
        <v>31305</v>
      </c>
      <c r="F423" s="52">
        <v>27</v>
      </c>
      <c r="G423" s="52" t="s">
        <v>89</v>
      </c>
      <c r="H423" s="52">
        <v>860636</v>
      </c>
      <c r="I423" s="52" t="s">
        <v>91</v>
      </c>
      <c r="J423" s="52" t="s">
        <v>71</v>
      </c>
      <c r="K423" s="52">
        <v>0.13800000000000001</v>
      </c>
      <c r="L423" s="52">
        <v>1</v>
      </c>
      <c r="M423" s="52">
        <v>1</v>
      </c>
      <c r="N423" s="52"/>
      <c r="O423" s="52">
        <v>0</v>
      </c>
      <c r="P423" s="52">
        <v>0</v>
      </c>
      <c r="Q423" s="52">
        <v>21</v>
      </c>
      <c r="R423" s="52"/>
      <c r="S423" s="52">
        <v>0</v>
      </c>
      <c r="T423" s="52">
        <v>0</v>
      </c>
      <c r="U423" s="52">
        <v>310</v>
      </c>
      <c r="V423" s="52">
        <f t="shared" si="15"/>
        <v>118767.76800000001</v>
      </c>
      <c r="W423" s="52">
        <f t="shared" si="16"/>
        <v>118767.76800000001</v>
      </c>
      <c r="X423" s="52">
        <v>0</v>
      </c>
      <c r="Y423" s="52">
        <v>0</v>
      </c>
    </row>
    <row r="424" spans="1:25" x14ac:dyDescent="0.25">
      <c r="A424" s="52">
        <v>2010</v>
      </c>
      <c r="B424" s="52" t="s">
        <v>99</v>
      </c>
      <c r="C424" s="52" t="s">
        <v>111</v>
      </c>
      <c r="D424" s="52">
        <v>20231</v>
      </c>
      <c r="E424" s="52">
        <v>31305</v>
      </c>
      <c r="F424" s="52">
        <v>27</v>
      </c>
      <c r="G424" s="52" t="s">
        <v>89</v>
      </c>
      <c r="H424" s="52">
        <v>319.75799999999998</v>
      </c>
      <c r="I424" s="52" t="s">
        <v>91</v>
      </c>
      <c r="J424" s="52" t="s">
        <v>71</v>
      </c>
      <c r="K424" s="52">
        <v>0.13800000000000001</v>
      </c>
      <c r="L424" s="52">
        <v>1</v>
      </c>
      <c r="M424" s="52">
        <v>1</v>
      </c>
      <c r="N424" s="52"/>
      <c r="O424" s="52">
        <v>0</v>
      </c>
      <c r="P424" s="52">
        <v>0</v>
      </c>
      <c r="Q424" s="52">
        <v>21</v>
      </c>
      <c r="R424" s="52"/>
      <c r="S424" s="52">
        <v>0</v>
      </c>
      <c r="T424" s="52">
        <v>0</v>
      </c>
      <c r="U424" s="52">
        <v>310</v>
      </c>
      <c r="V424" s="52">
        <f t="shared" si="15"/>
        <v>44.126604</v>
      </c>
      <c r="W424" s="52">
        <f t="shared" si="16"/>
        <v>44.126604</v>
      </c>
      <c r="X424" s="52">
        <v>0</v>
      </c>
      <c r="Y424" s="52">
        <v>0</v>
      </c>
    </row>
    <row r="425" spans="1:25" x14ac:dyDescent="0.25">
      <c r="A425" s="52">
        <v>2010</v>
      </c>
      <c r="B425" s="52" t="s">
        <v>99</v>
      </c>
      <c r="C425" s="52" t="s">
        <v>111</v>
      </c>
      <c r="D425" s="52">
        <v>20231</v>
      </c>
      <c r="E425" s="52">
        <v>31305</v>
      </c>
      <c r="F425" s="52">
        <v>27</v>
      </c>
      <c r="G425" s="52" t="s">
        <v>89</v>
      </c>
      <c r="H425" s="52">
        <v>236.691</v>
      </c>
      <c r="I425" s="52" t="s">
        <v>91</v>
      </c>
      <c r="J425" s="52" t="s">
        <v>71</v>
      </c>
      <c r="K425" s="52">
        <v>0.13800000000000001</v>
      </c>
      <c r="L425" s="52">
        <v>1</v>
      </c>
      <c r="M425" s="52">
        <v>1</v>
      </c>
      <c r="N425" s="52"/>
      <c r="O425" s="52">
        <v>0</v>
      </c>
      <c r="P425" s="52">
        <v>0</v>
      </c>
      <c r="Q425" s="52">
        <v>21</v>
      </c>
      <c r="R425" s="52"/>
      <c r="S425" s="52">
        <v>0</v>
      </c>
      <c r="T425" s="52">
        <v>0</v>
      </c>
      <c r="U425" s="52">
        <v>310</v>
      </c>
      <c r="V425" s="52">
        <f t="shared" si="15"/>
        <v>32.663358000000002</v>
      </c>
      <c r="W425" s="52">
        <f t="shared" si="16"/>
        <v>32.663358000000002</v>
      </c>
      <c r="X425" s="52">
        <v>0</v>
      </c>
      <c r="Y425" s="52">
        <v>0</v>
      </c>
    </row>
    <row r="426" spans="1:25" x14ac:dyDescent="0.25">
      <c r="A426" s="52">
        <v>2010</v>
      </c>
      <c r="B426" s="52" t="s">
        <v>99</v>
      </c>
      <c r="C426" s="52" t="s">
        <v>111</v>
      </c>
      <c r="D426" s="52">
        <v>20231</v>
      </c>
      <c r="E426" s="52">
        <v>31305</v>
      </c>
      <c r="F426" s="52">
        <v>27</v>
      </c>
      <c r="G426" s="52" t="s">
        <v>89</v>
      </c>
      <c r="H426" s="52">
        <v>20916</v>
      </c>
      <c r="I426" s="52" t="s">
        <v>91</v>
      </c>
      <c r="J426" s="52" t="s">
        <v>71</v>
      </c>
      <c r="K426" s="52">
        <v>0.13800000000000001</v>
      </c>
      <c r="L426" s="52">
        <v>1</v>
      </c>
      <c r="M426" s="52">
        <v>1</v>
      </c>
      <c r="N426" s="52"/>
      <c r="O426" s="52">
        <v>0</v>
      </c>
      <c r="P426" s="52">
        <v>0</v>
      </c>
      <c r="Q426" s="52">
        <v>21</v>
      </c>
      <c r="R426" s="52"/>
      <c r="S426" s="52">
        <v>0</v>
      </c>
      <c r="T426" s="52">
        <v>0</v>
      </c>
      <c r="U426" s="52">
        <v>310</v>
      </c>
      <c r="V426" s="52">
        <f t="shared" si="15"/>
        <v>2886.4080000000004</v>
      </c>
      <c r="W426" s="52">
        <f t="shared" si="16"/>
        <v>2886.4080000000004</v>
      </c>
      <c r="X426" s="52">
        <v>0</v>
      </c>
      <c r="Y426" s="52">
        <v>0</v>
      </c>
    </row>
    <row r="427" spans="1:25" x14ac:dyDescent="0.25">
      <c r="A427" s="52">
        <v>2010</v>
      </c>
      <c r="B427" s="52" t="s">
        <v>99</v>
      </c>
      <c r="C427" s="52" t="s">
        <v>111</v>
      </c>
      <c r="D427" s="52">
        <v>20231</v>
      </c>
      <c r="E427" s="52">
        <v>31305</v>
      </c>
      <c r="F427" s="52">
        <v>27</v>
      </c>
      <c r="G427" s="52" t="s">
        <v>89</v>
      </c>
      <c r="H427" s="52">
        <v>20.133199999999999</v>
      </c>
      <c r="I427" s="52" t="s">
        <v>91</v>
      </c>
      <c r="J427" s="52" t="s">
        <v>71</v>
      </c>
      <c r="K427" s="52">
        <v>0.13800000000000001</v>
      </c>
      <c r="L427" s="52">
        <v>1</v>
      </c>
      <c r="M427" s="52">
        <v>1</v>
      </c>
      <c r="N427" s="52"/>
      <c r="O427" s="52">
        <v>0</v>
      </c>
      <c r="P427" s="52">
        <v>0</v>
      </c>
      <c r="Q427" s="52">
        <v>21</v>
      </c>
      <c r="R427" s="52"/>
      <c r="S427" s="52">
        <v>0</v>
      </c>
      <c r="T427" s="52">
        <v>0</v>
      </c>
      <c r="U427" s="52">
        <v>310</v>
      </c>
      <c r="V427" s="52">
        <f t="shared" si="15"/>
        <v>2.7783815999999999</v>
      </c>
      <c r="W427" s="52">
        <f t="shared" si="16"/>
        <v>2.7783815999999999</v>
      </c>
      <c r="X427" s="52">
        <v>0</v>
      </c>
      <c r="Y427" s="52">
        <v>0</v>
      </c>
    </row>
    <row r="428" spans="1:25" x14ac:dyDescent="0.25">
      <c r="A428" s="52">
        <v>2010</v>
      </c>
      <c r="B428" s="52" t="s">
        <v>99</v>
      </c>
      <c r="C428" s="52" t="s">
        <v>111</v>
      </c>
      <c r="D428" s="52">
        <v>20231</v>
      </c>
      <c r="E428" s="52">
        <v>31305</v>
      </c>
      <c r="F428" s="52">
        <v>27</v>
      </c>
      <c r="G428" s="52" t="s">
        <v>89</v>
      </c>
      <c r="H428" s="52">
        <v>40</v>
      </c>
      <c r="I428" s="52" t="s">
        <v>91</v>
      </c>
      <c r="J428" s="52" t="s">
        <v>71</v>
      </c>
      <c r="K428" s="52">
        <v>0.13800000000000001</v>
      </c>
      <c r="L428" s="52">
        <v>1</v>
      </c>
      <c r="M428" s="52">
        <v>1</v>
      </c>
      <c r="N428" s="52"/>
      <c r="O428" s="52">
        <v>0</v>
      </c>
      <c r="P428" s="52">
        <v>0</v>
      </c>
      <c r="Q428" s="52">
        <v>21</v>
      </c>
      <c r="R428" s="52"/>
      <c r="S428" s="52">
        <v>0</v>
      </c>
      <c r="T428" s="52">
        <v>0</v>
      </c>
      <c r="U428" s="52">
        <v>310</v>
      </c>
      <c r="V428" s="52">
        <f t="shared" si="15"/>
        <v>5.5200000000000005</v>
      </c>
      <c r="W428" s="52">
        <f t="shared" si="16"/>
        <v>5.5200000000000005</v>
      </c>
      <c r="X428" s="52">
        <v>0</v>
      </c>
      <c r="Y428" s="52">
        <v>0</v>
      </c>
    </row>
    <row r="429" spans="1:25" x14ac:dyDescent="0.25">
      <c r="A429" s="52">
        <v>2010</v>
      </c>
      <c r="B429" s="52" t="s">
        <v>99</v>
      </c>
      <c r="C429" s="52" t="s">
        <v>111</v>
      </c>
      <c r="D429" s="52">
        <v>20231</v>
      </c>
      <c r="E429" s="52">
        <v>31305</v>
      </c>
      <c r="F429" s="52">
        <v>27</v>
      </c>
      <c r="G429" s="52" t="s">
        <v>89</v>
      </c>
      <c r="H429" s="52">
        <v>3799.2660000000001</v>
      </c>
      <c r="I429" s="52" t="s">
        <v>91</v>
      </c>
      <c r="J429" s="52" t="s">
        <v>71</v>
      </c>
      <c r="K429" s="52">
        <v>0.13800000000000001</v>
      </c>
      <c r="L429" s="52">
        <v>1</v>
      </c>
      <c r="M429" s="52">
        <v>1</v>
      </c>
      <c r="N429" s="52"/>
      <c r="O429" s="52">
        <v>0</v>
      </c>
      <c r="P429" s="52">
        <v>0</v>
      </c>
      <c r="Q429" s="52">
        <v>21</v>
      </c>
      <c r="R429" s="52"/>
      <c r="S429" s="52">
        <v>0</v>
      </c>
      <c r="T429" s="52">
        <v>0</v>
      </c>
      <c r="U429" s="52">
        <v>310</v>
      </c>
      <c r="V429" s="52">
        <f t="shared" si="15"/>
        <v>524.29870800000003</v>
      </c>
      <c r="W429" s="52">
        <f t="shared" si="16"/>
        <v>524.29870800000003</v>
      </c>
      <c r="X429" s="52">
        <v>0</v>
      </c>
      <c r="Y429" s="52">
        <v>0</v>
      </c>
    </row>
    <row r="430" spans="1:25" x14ac:dyDescent="0.25">
      <c r="A430" s="52">
        <v>2010</v>
      </c>
      <c r="B430" s="52" t="s">
        <v>99</v>
      </c>
      <c r="C430" s="52" t="s">
        <v>111</v>
      </c>
      <c r="D430" s="52">
        <v>20231</v>
      </c>
      <c r="E430" s="52">
        <v>31305</v>
      </c>
      <c r="F430" s="52">
        <v>27</v>
      </c>
      <c r="G430" s="52" t="s">
        <v>89</v>
      </c>
      <c r="H430" s="52">
        <v>21345</v>
      </c>
      <c r="I430" s="52" t="s">
        <v>91</v>
      </c>
      <c r="J430" s="52" t="s">
        <v>71</v>
      </c>
      <c r="K430" s="52">
        <v>0.13800000000000001</v>
      </c>
      <c r="L430" s="52">
        <v>1</v>
      </c>
      <c r="M430" s="52">
        <v>1</v>
      </c>
      <c r="N430" s="52"/>
      <c r="O430" s="52">
        <v>0</v>
      </c>
      <c r="P430" s="52">
        <v>0</v>
      </c>
      <c r="Q430" s="52">
        <v>21</v>
      </c>
      <c r="R430" s="52"/>
      <c r="S430" s="52">
        <v>0</v>
      </c>
      <c r="T430" s="52">
        <v>0</v>
      </c>
      <c r="U430" s="52">
        <v>310</v>
      </c>
      <c r="V430" s="52">
        <f t="shared" si="15"/>
        <v>2945.61</v>
      </c>
      <c r="W430" s="52">
        <f t="shared" si="16"/>
        <v>2945.61</v>
      </c>
      <c r="X430" s="52">
        <v>0</v>
      </c>
      <c r="Y430" s="52">
        <v>0</v>
      </c>
    </row>
    <row r="431" spans="1:25" x14ac:dyDescent="0.25">
      <c r="A431" s="52">
        <v>2010</v>
      </c>
      <c r="B431" s="52" t="s">
        <v>99</v>
      </c>
      <c r="C431" s="52" t="s">
        <v>111</v>
      </c>
      <c r="D431" s="52">
        <v>20231</v>
      </c>
      <c r="E431" s="52">
        <v>31305</v>
      </c>
      <c r="F431" s="52">
        <v>27</v>
      </c>
      <c r="G431" s="52" t="s">
        <v>89</v>
      </c>
      <c r="H431" s="52">
        <v>225</v>
      </c>
      <c r="I431" s="52" t="s">
        <v>91</v>
      </c>
      <c r="J431" s="52" t="s">
        <v>71</v>
      </c>
      <c r="K431" s="52">
        <v>0.13800000000000001</v>
      </c>
      <c r="L431" s="52">
        <v>1</v>
      </c>
      <c r="M431" s="52">
        <v>1</v>
      </c>
      <c r="N431" s="52"/>
      <c r="O431" s="52">
        <v>0</v>
      </c>
      <c r="P431" s="52">
        <v>0</v>
      </c>
      <c r="Q431" s="52">
        <v>21</v>
      </c>
      <c r="R431" s="52"/>
      <c r="S431" s="52">
        <v>0</v>
      </c>
      <c r="T431" s="52">
        <v>0</v>
      </c>
      <c r="U431" s="52">
        <v>310</v>
      </c>
      <c r="V431" s="52">
        <f t="shared" si="15"/>
        <v>31.050000000000004</v>
      </c>
      <c r="W431" s="52">
        <f t="shared" si="16"/>
        <v>31.050000000000004</v>
      </c>
      <c r="X431" s="52">
        <v>0</v>
      </c>
      <c r="Y431" s="52">
        <v>0</v>
      </c>
    </row>
    <row r="432" spans="1:25" x14ac:dyDescent="0.25">
      <c r="A432" s="52">
        <v>2010</v>
      </c>
      <c r="B432" s="52" t="s">
        <v>99</v>
      </c>
      <c r="C432" s="52" t="s">
        <v>111</v>
      </c>
      <c r="D432" s="52">
        <v>20231</v>
      </c>
      <c r="E432" s="52">
        <v>31305</v>
      </c>
      <c r="F432" s="52">
        <v>27</v>
      </c>
      <c r="G432" s="52" t="s">
        <v>89</v>
      </c>
      <c r="H432" s="52">
        <v>17</v>
      </c>
      <c r="I432" s="52" t="s">
        <v>91</v>
      </c>
      <c r="J432" s="52" t="s">
        <v>71</v>
      </c>
      <c r="K432" s="52">
        <v>0.13800000000000001</v>
      </c>
      <c r="L432" s="52">
        <v>1</v>
      </c>
      <c r="M432" s="52">
        <v>1</v>
      </c>
      <c r="N432" s="52"/>
      <c r="O432" s="52">
        <v>0</v>
      </c>
      <c r="P432" s="52">
        <v>0</v>
      </c>
      <c r="Q432" s="52">
        <v>21</v>
      </c>
      <c r="R432" s="52"/>
      <c r="S432" s="52">
        <v>0</v>
      </c>
      <c r="T432" s="52">
        <v>0</v>
      </c>
      <c r="U432" s="52">
        <v>310</v>
      </c>
      <c r="V432" s="52">
        <f t="shared" si="15"/>
        <v>2.3460000000000001</v>
      </c>
      <c r="W432" s="52">
        <f t="shared" si="16"/>
        <v>2.3460000000000001</v>
      </c>
      <c r="X432" s="52">
        <v>0</v>
      </c>
      <c r="Y432" s="52">
        <v>0</v>
      </c>
    </row>
    <row r="433" spans="1:25" x14ac:dyDescent="0.25">
      <c r="A433" s="52">
        <v>2010</v>
      </c>
      <c r="B433" s="52" t="s">
        <v>99</v>
      </c>
      <c r="C433" s="52" t="s">
        <v>111</v>
      </c>
      <c r="D433" s="52">
        <v>20231</v>
      </c>
      <c r="E433" s="52">
        <v>31305</v>
      </c>
      <c r="F433" s="52">
        <v>27</v>
      </c>
      <c r="G433" s="52" t="s">
        <v>89</v>
      </c>
      <c r="H433" s="52">
        <v>7723.6139999999996</v>
      </c>
      <c r="I433" s="52" t="s">
        <v>91</v>
      </c>
      <c r="J433" s="52" t="s">
        <v>71</v>
      </c>
      <c r="K433" s="52">
        <v>0.13800000000000001</v>
      </c>
      <c r="L433" s="52">
        <v>1</v>
      </c>
      <c r="M433" s="52">
        <v>1</v>
      </c>
      <c r="N433" s="52"/>
      <c r="O433" s="52">
        <v>0</v>
      </c>
      <c r="P433" s="52">
        <v>0</v>
      </c>
      <c r="Q433" s="52">
        <v>21</v>
      </c>
      <c r="R433" s="52"/>
      <c r="S433" s="52">
        <v>0</v>
      </c>
      <c r="T433" s="52">
        <v>0</v>
      </c>
      <c r="U433" s="52">
        <v>310</v>
      </c>
      <c r="V433" s="52">
        <f t="shared" si="15"/>
        <v>1065.8587319999999</v>
      </c>
      <c r="W433" s="52">
        <f t="shared" si="16"/>
        <v>1065.8587319999999</v>
      </c>
      <c r="X433" s="52">
        <v>0</v>
      </c>
      <c r="Y433" s="52">
        <v>0</v>
      </c>
    </row>
    <row r="434" spans="1:25" x14ac:dyDescent="0.25">
      <c r="A434" s="52">
        <v>2010</v>
      </c>
      <c r="B434" s="52" t="s">
        <v>99</v>
      </c>
      <c r="C434" s="52" t="s">
        <v>111</v>
      </c>
      <c r="D434" s="52">
        <v>20231</v>
      </c>
      <c r="E434" s="52">
        <v>31305</v>
      </c>
      <c r="F434" s="52">
        <v>27</v>
      </c>
      <c r="G434" s="52" t="s">
        <v>89</v>
      </c>
      <c r="H434" s="52">
        <v>9798.2729999999992</v>
      </c>
      <c r="I434" s="52" t="s">
        <v>91</v>
      </c>
      <c r="J434" s="52" t="s">
        <v>71</v>
      </c>
      <c r="K434" s="52">
        <v>0.13800000000000001</v>
      </c>
      <c r="L434" s="52">
        <v>1</v>
      </c>
      <c r="M434" s="52">
        <v>1</v>
      </c>
      <c r="N434" s="52"/>
      <c r="O434" s="52">
        <v>0</v>
      </c>
      <c r="P434" s="52">
        <v>0</v>
      </c>
      <c r="Q434" s="52">
        <v>21</v>
      </c>
      <c r="R434" s="52"/>
      <c r="S434" s="52">
        <v>0</v>
      </c>
      <c r="T434" s="52">
        <v>0</v>
      </c>
      <c r="U434" s="52">
        <v>310</v>
      </c>
      <c r="V434" s="52">
        <f t="shared" si="15"/>
        <v>1352.1616739999999</v>
      </c>
      <c r="W434" s="52">
        <f t="shared" si="16"/>
        <v>1352.1616739999999</v>
      </c>
      <c r="X434" s="52">
        <v>0</v>
      </c>
      <c r="Y434" s="52">
        <v>0</v>
      </c>
    </row>
    <row r="435" spans="1:25" x14ac:dyDescent="0.25">
      <c r="A435" s="52">
        <v>2010</v>
      </c>
      <c r="B435" s="52" t="s">
        <v>99</v>
      </c>
      <c r="C435" s="52" t="s">
        <v>111</v>
      </c>
      <c r="D435" s="52">
        <v>20231</v>
      </c>
      <c r="E435" s="52">
        <v>31305</v>
      </c>
      <c r="F435" s="52">
        <v>27</v>
      </c>
      <c r="G435" s="52" t="s">
        <v>89</v>
      </c>
      <c r="H435" s="52">
        <v>8759.9779999999992</v>
      </c>
      <c r="I435" s="52" t="s">
        <v>91</v>
      </c>
      <c r="J435" s="52" t="s">
        <v>71</v>
      </c>
      <c r="K435" s="52">
        <v>0.13800000000000001</v>
      </c>
      <c r="L435" s="52">
        <v>1</v>
      </c>
      <c r="M435" s="52">
        <v>1</v>
      </c>
      <c r="N435" s="52"/>
      <c r="O435" s="52">
        <v>0</v>
      </c>
      <c r="P435" s="52">
        <v>0</v>
      </c>
      <c r="Q435" s="52">
        <v>21</v>
      </c>
      <c r="R435" s="52"/>
      <c r="S435" s="52">
        <v>0</v>
      </c>
      <c r="T435" s="52">
        <v>0</v>
      </c>
      <c r="U435" s="52">
        <v>310</v>
      </c>
      <c r="V435" s="52">
        <f t="shared" si="15"/>
        <v>1208.876964</v>
      </c>
      <c r="W435" s="52">
        <f t="shared" si="16"/>
        <v>1208.876964</v>
      </c>
      <c r="X435" s="52">
        <v>0</v>
      </c>
      <c r="Y435" s="52">
        <v>0</v>
      </c>
    </row>
    <row r="436" spans="1:25" x14ac:dyDescent="0.25">
      <c r="A436" s="52">
        <v>2010</v>
      </c>
      <c r="B436" s="52" t="s">
        <v>99</v>
      </c>
      <c r="C436" s="52" t="s">
        <v>111</v>
      </c>
      <c r="D436" s="52">
        <v>20231</v>
      </c>
      <c r="E436" s="52">
        <v>31305</v>
      </c>
      <c r="F436" s="52">
        <v>27</v>
      </c>
      <c r="G436" s="52" t="s">
        <v>89</v>
      </c>
      <c r="H436" s="52">
        <v>1226.05</v>
      </c>
      <c r="I436" s="52" t="s">
        <v>91</v>
      </c>
      <c r="J436" s="52" t="s">
        <v>71</v>
      </c>
      <c r="K436" s="52">
        <v>0.13800000000000001</v>
      </c>
      <c r="L436" s="52">
        <v>1</v>
      </c>
      <c r="M436" s="52">
        <v>1</v>
      </c>
      <c r="N436" s="52"/>
      <c r="O436" s="52">
        <v>0</v>
      </c>
      <c r="P436" s="52">
        <v>0</v>
      </c>
      <c r="Q436" s="52">
        <v>21</v>
      </c>
      <c r="R436" s="52"/>
      <c r="S436" s="52">
        <v>0</v>
      </c>
      <c r="T436" s="52">
        <v>0</v>
      </c>
      <c r="U436" s="52">
        <v>310</v>
      </c>
      <c r="V436" s="52">
        <f t="shared" si="15"/>
        <v>169.19490000000002</v>
      </c>
      <c r="W436" s="52">
        <f t="shared" si="16"/>
        <v>169.19490000000002</v>
      </c>
      <c r="X436" s="52">
        <v>0</v>
      </c>
      <c r="Y436" s="52">
        <v>0</v>
      </c>
    </row>
    <row r="437" spans="1:25" x14ac:dyDescent="0.25">
      <c r="A437" s="52">
        <v>2010</v>
      </c>
      <c r="B437" s="52" t="s">
        <v>99</v>
      </c>
      <c r="C437" s="52" t="s">
        <v>111</v>
      </c>
      <c r="D437" s="52">
        <v>20231</v>
      </c>
      <c r="E437" s="52">
        <v>31305</v>
      </c>
      <c r="F437" s="52">
        <v>27</v>
      </c>
      <c r="G437" s="52" t="s">
        <v>89</v>
      </c>
      <c r="H437" s="52">
        <v>12343</v>
      </c>
      <c r="I437" s="52" t="s">
        <v>91</v>
      </c>
      <c r="J437" s="52" t="s">
        <v>71</v>
      </c>
      <c r="K437" s="52">
        <v>0.13800000000000001</v>
      </c>
      <c r="L437" s="52">
        <v>1</v>
      </c>
      <c r="M437" s="52">
        <v>1</v>
      </c>
      <c r="N437" s="52"/>
      <c r="O437" s="52">
        <v>0</v>
      </c>
      <c r="P437" s="52">
        <v>0</v>
      </c>
      <c r="Q437" s="52">
        <v>21</v>
      </c>
      <c r="R437" s="52"/>
      <c r="S437" s="52">
        <v>0</v>
      </c>
      <c r="T437" s="52">
        <v>0</v>
      </c>
      <c r="U437" s="52">
        <v>310</v>
      </c>
      <c r="V437" s="52">
        <f t="shared" si="15"/>
        <v>1703.3340000000001</v>
      </c>
      <c r="W437" s="52">
        <f t="shared" si="16"/>
        <v>1703.3340000000001</v>
      </c>
      <c r="X437" s="52">
        <v>0</v>
      </c>
      <c r="Y437" s="52">
        <v>0</v>
      </c>
    </row>
    <row r="438" spans="1:25" x14ac:dyDescent="0.25">
      <c r="A438" s="52">
        <v>2010</v>
      </c>
      <c r="B438" s="52" t="s">
        <v>99</v>
      </c>
      <c r="C438" s="52" t="s">
        <v>111</v>
      </c>
      <c r="D438" s="52">
        <v>20231</v>
      </c>
      <c r="E438" s="52">
        <v>31305</v>
      </c>
      <c r="F438" s="52">
        <v>27</v>
      </c>
      <c r="G438" s="52" t="s">
        <v>89</v>
      </c>
      <c r="H438" s="52">
        <v>2451</v>
      </c>
      <c r="I438" s="52" t="s">
        <v>91</v>
      </c>
      <c r="J438" s="52" t="s">
        <v>71</v>
      </c>
      <c r="K438" s="52">
        <v>0.13800000000000001</v>
      </c>
      <c r="L438" s="52">
        <v>1</v>
      </c>
      <c r="M438" s="52">
        <v>1</v>
      </c>
      <c r="N438" s="52"/>
      <c r="O438" s="52">
        <v>0</v>
      </c>
      <c r="P438" s="52">
        <v>0</v>
      </c>
      <c r="Q438" s="52">
        <v>21</v>
      </c>
      <c r="R438" s="52"/>
      <c r="S438" s="52">
        <v>0</v>
      </c>
      <c r="T438" s="52">
        <v>0</v>
      </c>
      <c r="U438" s="52">
        <v>310</v>
      </c>
      <c r="V438" s="52">
        <f t="shared" si="15"/>
        <v>338.23800000000006</v>
      </c>
      <c r="W438" s="52">
        <f t="shared" si="16"/>
        <v>338.23800000000006</v>
      </c>
      <c r="X438" s="52">
        <v>0</v>
      </c>
      <c r="Y438" s="52">
        <v>0</v>
      </c>
    </row>
    <row r="439" spans="1:25" x14ac:dyDescent="0.25">
      <c r="A439" s="52">
        <v>2010</v>
      </c>
      <c r="B439" s="52" t="s">
        <v>99</v>
      </c>
      <c r="C439" s="52" t="s">
        <v>111</v>
      </c>
      <c r="D439" s="52">
        <v>20231</v>
      </c>
      <c r="E439" s="52">
        <v>31305</v>
      </c>
      <c r="F439" s="52">
        <v>27</v>
      </c>
      <c r="G439" s="52" t="s">
        <v>89</v>
      </c>
      <c r="H439" s="52">
        <v>1218.2629999999999</v>
      </c>
      <c r="I439" s="52" t="s">
        <v>91</v>
      </c>
      <c r="J439" s="52" t="s">
        <v>71</v>
      </c>
      <c r="K439" s="52">
        <v>0.13800000000000001</v>
      </c>
      <c r="L439" s="52">
        <v>1</v>
      </c>
      <c r="M439" s="52">
        <v>1</v>
      </c>
      <c r="N439" s="52"/>
      <c r="O439" s="52">
        <v>0</v>
      </c>
      <c r="P439" s="52">
        <v>0</v>
      </c>
      <c r="Q439" s="52">
        <v>21</v>
      </c>
      <c r="R439" s="52"/>
      <c r="S439" s="52">
        <v>0</v>
      </c>
      <c r="T439" s="52">
        <v>0</v>
      </c>
      <c r="U439" s="52">
        <v>310</v>
      </c>
      <c r="V439" s="52">
        <f t="shared" si="15"/>
        <v>168.120294</v>
      </c>
      <c r="W439" s="52">
        <f t="shared" si="16"/>
        <v>168.120294</v>
      </c>
      <c r="X439" s="52">
        <v>0</v>
      </c>
      <c r="Y439" s="52">
        <v>0</v>
      </c>
    </row>
    <row r="440" spans="1:25" x14ac:dyDescent="0.25">
      <c r="A440" s="52">
        <v>2010</v>
      </c>
      <c r="B440" s="52" t="s">
        <v>99</v>
      </c>
      <c r="C440" s="52" t="s">
        <v>111</v>
      </c>
      <c r="D440" s="52">
        <v>20231</v>
      </c>
      <c r="E440" s="52">
        <v>31305</v>
      </c>
      <c r="F440" s="52">
        <v>27</v>
      </c>
      <c r="G440" s="52" t="s">
        <v>89</v>
      </c>
      <c r="H440" s="52">
        <v>1469</v>
      </c>
      <c r="I440" s="52" t="s">
        <v>91</v>
      </c>
      <c r="J440" s="52" t="s">
        <v>71</v>
      </c>
      <c r="K440" s="52">
        <v>0.13800000000000001</v>
      </c>
      <c r="L440" s="52">
        <v>1</v>
      </c>
      <c r="M440" s="52">
        <v>1</v>
      </c>
      <c r="N440" s="52"/>
      <c r="O440" s="52">
        <v>0</v>
      </c>
      <c r="P440" s="52">
        <v>0</v>
      </c>
      <c r="Q440" s="52">
        <v>21</v>
      </c>
      <c r="R440" s="52"/>
      <c r="S440" s="52">
        <v>0</v>
      </c>
      <c r="T440" s="52">
        <v>0</v>
      </c>
      <c r="U440" s="52">
        <v>310</v>
      </c>
      <c r="V440" s="52">
        <f t="shared" si="15"/>
        <v>202.72200000000001</v>
      </c>
      <c r="W440" s="52">
        <f t="shared" si="16"/>
        <v>202.72200000000001</v>
      </c>
      <c r="X440" s="52">
        <v>0</v>
      </c>
      <c r="Y440" s="52">
        <v>0</v>
      </c>
    </row>
    <row r="441" spans="1:25" x14ac:dyDescent="0.25">
      <c r="A441" s="52">
        <v>2010</v>
      </c>
      <c r="B441" s="52" t="s">
        <v>99</v>
      </c>
      <c r="C441" s="52" t="s">
        <v>111</v>
      </c>
      <c r="D441" s="52">
        <v>20231</v>
      </c>
      <c r="E441" s="52">
        <v>31305</v>
      </c>
      <c r="F441" s="52">
        <v>27</v>
      </c>
      <c r="G441" s="52" t="s">
        <v>89</v>
      </c>
      <c r="H441" s="52">
        <v>753</v>
      </c>
      <c r="I441" s="52" t="s">
        <v>91</v>
      </c>
      <c r="J441" s="52" t="s">
        <v>71</v>
      </c>
      <c r="K441" s="52">
        <v>0.13800000000000001</v>
      </c>
      <c r="L441" s="52">
        <v>1</v>
      </c>
      <c r="M441" s="52">
        <v>1</v>
      </c>
      <c r="N441" s="52"/>
      <c r="O441" s="52">
        <v>0</v>
      </c>
      <c r="P441" s="52">
        <v>0</v>
      </c>
      <c r="Q441" s="52">
        <v>21</v>
      </c>
      <c r="R441" s="52"/>
      <c r="S441" s="52">
        <v>0</v>
      </c>
      <c r="T441" s="52">
        <v>0</v>
      </c>
      <c r="U441" s="52">
        <v>310</v>
      </c>
      <c r="V441" s="52">
        <f t="shared" si="15"/>
        <v>103.91400000000002</v>
      </c>
      <c r="W441" s="52">
        <f t="shared" si="16"/>
        <v>103.91400000000002</v>
      </c>
      <c r="X441" s="52">
        <v>0</v>
      </c>
      <c r="Y441" s="52">
        <v>0</v>
      </c>
    </row>
    <row r="442" spans="1:25" x14ac:dyDescent="0.25">
      <c r="A442" s="52">
        <v>2010</v>
      </c>
      <c r="B442" s="52" t="s">
        <v>99</v>
      </c>
      <c r="C442" s="52" t="s">
        <v>111</v>
      </c>
      <c r="D442" s="52">
        <v>20231</v>
      </c>
      <c r="E442" s="52">
        <v>31305</v>
      </c>
      <c r="F442" s="52">
        <v>27</v>
      </c>
      <c r="G442" s="52" t="s">
        <v>89</v>
      </c>
      <c r="H442" s="52">
        <v>11.708299999999999</v>
      </c>
      <c r="I442" s="52" t="s">
        <v>91</v>
      </c>
      <c r="J442" s="52" t="s">
        <v>71</v>
      </c>
      <c r="K442" s="52">
        <v>0.13800000000000001</v>
      </c>
      <c r="L442" s="52">
        <v>1</v>
      </c>
      <c r="M442" s="52">
        <v>1</v>
      </c>
      <c r="N442" s="52"/>
      <c r="O442" s="52">
        <v>0</v>
      </c>
      <c r="P442" s="52">
        <v>0</v>
      </c>
      <c r="Q442" s="52">
        <v>21</v>
      </c>
      <c r="R442" s="52"/>
      <c r="S442" s="52">
        <v>0</v>
      </c>
      <c r="T442" s="52">
        <v>0</v>
      </c>
      <c r="U442" s="52">
        <v>310</v>
      </c>
      <c r="V442" s="52">
        <f t="shared" si="15"/>
        <v>1.6157454</v>
      </c>
      <c r="W442" s="52">
        <f t="shared" si="16"/>
        <v>1.6157454</v>
      </c>
      <c r="X442" s="52">
        <v>0</v>
      </c>
      <c r="Y442" s="52">
        <v>0</v>
      </c>
    </row>
    <row r="443" spans="1:25" x14ac:dyDescent="0.25">
      <c r="A443" s="52">
        <v>2010</v>
      </c>
      <c r="B443" s="52" t="s">
        <v>99</v>
      </c>
      <c r="C443" s="52" t="s">
        <v>111</v>
      </c>
      <c r="D443" s="52">
        <v>20231</v>
      </c>
      <c r="E443" s="52">
        <v>31305</v>
      </c>
      <c r="F443" s="52">
        <v>27</v>
      </c>
      <c r="G443" s="52" t="s">
        <v>89</v>
      </c>
      <c r="H443" s="52">
        <v>2254.8530000000001</v>
      </c>
      <c r="I443" s="52" t="s">
        <v>91</v>
      </c>
      <c r="J443" s="52" t="s">
        <v>71</v>
      </c>
      <c r="K443" s="52">
        <v>0.13800000000000001</v>
      </c>
      <c r="L443" s="52">
        <v>1</v>
      </c>
      <c r="M443" s="52">
        <v>1</v>
      </c>
      <c r="N443" s="52"/>
      <c r="O443" s="52">
        <v>0</v>
      </c>
      <c r="P443" s="52">
        <v>0</v>
      </c>
      <c r="Q443" s="52">
        <v>21</v>
      </c>
      <c r="R443" s="52"/>
      <c r="S443" s="52">
        <v>0</v>
      </c>
      <c r="T443" s="52">
        <v>0</v>
      </c>
      <c r="U443" s="52">
        <v>310</v>
      </c>
      <c r="V443" s="52">
        <f t="shared" si="15"/>
        <v>311.16971400000006</v>
      </c>
      <c r="W443" s="52">
        <f t="shared" si="16"/>
        <v>311.16971400000006</v>
      </c>
      <c r="X443" s="52">
        <v>0</v>
      </c>
      <c r="Y443" s="52">
        <v>0</v>
      </c>
    </row>
    <row r="444" spans="1:25" x14ac:dyDescent="0.25">
      <c r="A444" s="52">
        <v>2010</v>
      </c>
      <c r="B444" s="52" t="s">
        <v>99</v>
      </c>
      <c r="C444" s="52" t="s">
        <v>111</v>
      </c>
      <c r="D444" s="52">
        <v>20231</v>
      </c>
      <c r="E444" s="52">
        <v>31305</v>
      </c>
      <c r="F444" s="52">
        <v>27</v>
      </c>
      <c r="G444" s="52" t="s">
        <v>89</v>
      </c>
      <c r="H444" s="52">
        <v>143</v>
      </c>
      <c r="I444" s="52" t="s">
        <v>91</v>
      </c>
      <c r="J444" s="52" t="s">
        <v>71</v>
      </c>
      <c r="K444" s="52">
        <v>0.13800000000000001</v>
      </c>
      <c r="L444" s="52">
        <v>1</v>
      </c>
      <c r="M444" s="52">
        <v>1</v>
      </c>
      <c r="N444" s="52"/>
      <c r="O444" s="52">
        <v>0</v>
      </c>
      <c r="P444" s="52">
        <v>0</v>
      </c>
      <c r="Q444" s="52">
        <v>21</v>
      </c>
      <c r="R444" s="52"/>
      <c r="S444" s="52">
        <v>0</v>
      </c>
      <c r="T444" s="52">
        <v>0</v>
      </c>
      <c r="U444" s="52">
        <v>310</v>
      </c>
      <c r="V444" s="52">
        <f t="shared" si="15"/>
        <v>19.734000000000002</v>
      </c>
      <c r="W444" s="52">
        <f t="shared" si="16"/>
        <v>19.734000000000002</v>
      </c>
      <c r="X444" s="52">
        <v>0</v>
      </c>
      <c r="Y444" s="52">
        <v>0</v>
      </c>
    </row>
    <row r="445" spans="1:25" x14ac:dyDescent="0.25">
      <c r="A445" s="52">
        <v>2010</v>
      </c>
      <c r="B445" s="52" t="s">
        <v>99</v>
      </c>
      <c r="C445" s="52" t="s">
        <v>111</v>
      </c>
      <c r="D445" s="52">
        <v>20231</v>
      </c>
      <c r="E445" s="52">
        <v>31305</v>
      </c>
      <c r="F445" s="52">
        <v>27</v>
      </c>
      <c r="G445" s="52" t="s">
        <v>89</v>
      </c>
      <c r="H445" s="52">
        <v>2427</v>
      </c>
      <c r="I445" s="52" t="s">
        <v>91</v>
      </c>
      <c r="J445" s="52" t="s">
        <v>71</v>
      </c>
      <c r="K445" s="52">
        <v>0.13800000000000001</v>
      </c>
      <c r="L445" s="52">
        <v>1</v>
      </c>
      <c r="M445" s="52">
        <v>1</v>
      </c>
      <c r="N445" s="52"/>
      <c r="O445" s="52">
        <v>0</v>
      </c>
      <c r="P445" s="52">
        <v>0</v>
      </c>
      <c r="Q445" s="52">
        <v>21</v>
      </c>
      <c r="R445" s="52"/>
      <c r="S445" s="52">
        <v>0</v>
      </c>
      <c r="T445" s="52">
        <v>0</v>
      </c>
      <c r="U445" s="52">
        <v>310</v>
      </c>
      <c r="V445" s="52">
        <f t="shared" si="15"/>
        <v>334.92600000000004</v>
      </c>
      <c r="W445" s="52">
        <f t="shared" si="16"/>
        <v>334.92600000000004</v>
      </c>
      <c r="X445" s="52">
        <v>0</v>
      </c>
      <c r="Y445" s="52">
        <v>0</v>
      </c>
    </row>
    <row r="446" spans="1:25" x14ac:dyDescent="0.25">
      <c r="A446" s="52">
        <v>2010</v>
      </c>
      <c r="B446" s="52" t="s">
        <v>99</v>
      </c>
      <c r="C446" s="52" t="s">
        <v>111</v>
      </c>
      <c r="D446" s="52">
        <v>20231</v>
      </c>
      <c r="E446" s="52">
        <v>31305</v>
      </c>
      <c r="F446" s="52">
        <v>27</v>
      </c>
      <c r="G446" s="52" t="s">
        <v>89</v>
      </c>
      <c r="H446" s="52">
        <v>23175.67</v>
      </c>
      <c r="I446" s="52" t="s">
        <v>91</v>
      </c>
      <c r="J446" s="52" t="s">
        <v>71</v>
      </c>
      <c r="K446" s="52">
        <v>0.13800000000000001</v>
      </c>
      <c r="L446" s="52">
        <v>1</v>
      </c>
      <c r="M446" s="52">
        <v>1</v>
      </c>
      <c r="N446" s="52"/>
      <c r="O446" s="52">
        <v>0</v>
      </c>
      <c r="P446" s="52">
        <v>0</v>
      </c>
      <c r="Q446" s="52">
        <v>21</v>
      </c>
      <c r="R446" s="52"/>
      <c r="S446" s="52">
        <v>0</v>
      </c>
      <c r="T446" s="52">
        <v>0</v>
      </c>
      <c r="U446" s="52">
        <v>310</v>
      </c>
      <c r="V446" s="52">
        <f t="shared" si="15"/>
        <v>3198.2424599999999</v>
      </c>
      <c r="W446" s="52">
        <f t="shared" si="16"/>
        <v>3198.2424599999999</v>
      </c>
      <c r="X446" s="52">
        <v>0</v>
      </c>
      <c r="Y446" s="52">
        <v>0</v>
      </c>
    </row>
    <row r="447" spans="1:25" x14ac:dyDescent="0.25">
      <c r="A447" s="52">
        <v>2010</v>
      </c>
      <c r="B447" s="52" t="s">
        <v>99</v>
      </c>
      <c r="C447" s="52" t="s">
        <v>111</v>
      </c>
      <c r="D447" s="52">
        <v>20231</v>
      </c>
      <c r="E447" s="52">
        <v>31305</v>
      </c>
      <c r="F447" s="52">
        <v>27</v>
      </c>
      <c r="G447" s="52" t="s">
        <v>89</v>
      </c>
      <c r="H447" s="52">
        <v>2360</v>
      </c>
      <c r="I447" s="52" t="s">
        <v>91</v>
      </c>
      <c r="J447" s="52" t="s">
        <v>71</v>
      </c>
      <c r="K447" s="52">
        <v>0.13800000000000001</v>
      </c>
      <c r="L447" s="52">
        <v>1</v>
      </c>
      <c r="M447" s="52">
        <v>1</v>
      </c>
      <c r="N447" s="52"/>
      <c r="O447" s="52">
        <v>0</v>
      </c>
      <c r="P447" s="52">
        <v>0</v>
      </c>
      <c r="Q447" s="52">
        <v>21</v>
      </c>
      <c r="R447" s="52"/>
      <c r="S447" s="52">
        <v>0</v>
      </c>
      <c r="T447" s="52">
        <v>0</v>
      </c>
      <c r="U447" s="52">
        <v>310</v>
      </c>
      <c r="V447" s="52">
        <f t="shared" si="15"/>
        <v>325.68</v>
      </c>
      <c r="W447" s="52">
        <f t="shared" si="16"/>
        <v>325.68</v>
      </c>
      <c r="X447" s="52">
        <v>0</v>
      </c>
      <c r="Y447" s="52">
        <v>0</v>
      </c>
    </row>
    <row r="448" spans="1:25" x14ac:dyDescent="0.25">
      <c r="A448" s="52">
        <v>2010</v>
      </c>
      <c r="B448" s="52" t="s">
        <v>99</v>
      </c>
      <c r="C448" s="52" t="s">
        <v>111</v>
      </c>
      <c r="D448" s="52">
        <v>20231</v>
      </c>
      <c r="E448" s="52">
        <v>31305</v>
      </c>
      <c r="F448" s="52">
        <v>27</v>
      </c>
      <c r="G448" s="52" t="s">
        <v>89</v>
      </c>
      <c r="H448" s="52">
        <v>1</v>
      </c>
      <c r="I448" s="52" t="s">
        <v>91</v>
      </c>
      <c r="J448" s="52" t="s">
        <v>71</v>
      </c>
      <c r="K448" s="52">
        <v>0.13800000000000001</v>
      </c>
      <c r="L448" s="52">
        <v>1</v>
      </c>
      <c r="M448" s="52">
        <v>1</v>
      </c>
      <c r="N448" s="52"/>
      <c r="O448" s="52">
        <v>0</v>
      </c>
      <c r="P448" s="52">
        <v>0</v>
      </c>
      <c r="Q448" s="52">
        <v>21</v>
      </c>
      <c r="R448" s="52"/>
      <c r="S448" s="52">
        <v>0</v>
      </c>
      <c r="T448" s="52">
        <v>0</v>
      </c>
      <c r="U448" s="52">
        <v>310</v>
      </c>
      <c r="V448" s="52">
        <f t="shared" si="15"/>
        <v>0.13800000000000001</v>
      </c>
      <c r="W448" s="52">
        <f t="shared" si="16"/>
        <v>0.13800000000000001</v>
      </c>
      <c r="X448" s="52">
        <v>0</v>
      </c>
      <c r="Y448" s="52">
        <v>0</v>
      </c>
    </row>
    <row r="449" spans="1:25" x14ac:dyDescent="0.25">
      <c r="A449" s="52">
        <v>2010</v>
      </c>
      <c r="B449" s="52" t="s">
        <v>99</v>
      </c>
      <c r="C449" s="52" t="s">
        <v>111</v>
      </c>
      <c r="D449" s="52">
        <v>20231</v>
      </c>
      <c r="E449" s="52">
        <v>31305</v>
      </c>
      <c r="F449" s="52">
        <v>27</v>
      </c>
      <c r="G449" s="52" t="s">
        <v>89</v>
      </c>
      <c r="H449" s="52">
        <v>444</v>
      </c>
      <c r="I449" s="52" t="s">
        <v>91</v>
      </c>
      <c r="J449" s="52" t="s">
        <v>71</v>
      </c>
      <c r="K449" s="52">
        <v>0.13800000000000001</v>
      </c>
      <c r="L449" s="52">
        <v>1</v>
      </c>
      <c r="M449" s="52">
        <v>1</v>
      </c>
      <c r="N449" s="52"/>
      <c r="O449" s="52">
        <v>0</v>
      </c>
      <c r="P449" s="52">
        <v>0</v>
      </c>
      <c r="Q449" s="52">
        <v>21</v>
      </c>
      <c r="R449" s="52"/>
      <c r="S449" s="52">
        <v>0</v>
      </c>
      <c r="T449" s="52">
        <v>0</v>
      </c>
      <c r="U449" s="52">
        <v>310</v>
      </c>
      <c r="V449" s="52">
        <f t="shared" si="15"/>
        <v>61.272000000000006</v>
      </c>
      <c r="W449" s="52">
        <f t="shared" si="16"/>
        <v>61.272000000000006</v>
      </c>
      <c r="X449" s="52">
        <v>0</v>
      </c>
      <c r="Y449" s="52">
        <v>0</v>
      </c>
    </row>
    <row r="450" spans="1:25" x14ac:dyDescent="0.25">
      <c r="A450" s="52">
        <v>2010</v>
      </c>
      <c r="B450" s="52" t="s">
        <v>99</v>
      </c>
      <c r="C450" s="52" t="s">
        <v>111</v>
      </c>
      <c r="D450" s="52">
        <v>20231</v>
      </c>
      <c r="E450" s="52">
        <v>31305</v>
      </c>
      <c r="F450" s="52">
        <v>27</v>
      </c>
      <c r="G450" s="52" t="s">
        <v>89</v>
      </c>
      <c r="H450" s="52">
        <v>203320</v>
      </c>
      <c r="I450" s="52" t="s">
        <v>91</v>
      </c>
      <c r="J450" s="52" t="s">
        <v>71</v>
      </c>
      <c r="K450" s="52">
        <v>0.13800000000000001</v>
      </c>
      <c r="L450" s="52">
        <v>1</v>
      </c>
      <c r="M450" s="52">
        <v>1</v>
      </c>
      <c r="N450" s="52"/>
      <c r="O450" s="52">
        <v>0</v>
      </c>
      <c r="P450" s="52">
        <v>0</v>
      </c>
      <c r="Q450" s="52">
        <v>21</v>
      </c>
      <c r="R450" s="52"/>
      <c r="S450" s="52">
        <v>0</v>
      </c>
      <c r="T450" s="52">
        <v>0</v>
      </c>
      <c r="U450" s="52">
        <v>310</v>
      </c>
      <c r="V450" s="52">
        <f t="shared" si="15"/>
        <v>28058.160000000003</v>
      </c>
      <c r="W450" s="52">
        <f t="shared" si="16"/>
        <v>28058.160000000003</v>
      </c>
      <c r="X450" s="52">
        <v>0</v>
      </c>
      <c r="Y450" s="52">
        <v>0</v>
      </c>
    </row>
    <row r="451" spans="1:25" x14ac:dyDescent="0.25">
      <c r="A451" s="52">
        <v>2010</v>
      </c>
      <c r="B451" s="52" t="s">
        <v>99</v>
      </c>
      <c r="C451" s="52" t="s">
        <v>111</v>
      </c>
      <c r="D451" s="52">
        <v>20231</v>
      </c>
      <c r="E451" s="52">
        <v>31305</v>
      </c>
      <c r="F451" s="52">
        <v>27</v>
      </c>
      <c r="G451" s="52" t="s">
        <v>89</v>
      </c>
      <c r="H451" s="52">
        <v>5167.5</v>
      </c>
      <c r="I451" s="52" t="s">
        <v>91</v>
      </c>
      <c r="J451" s="52" t="s">
        <v>71</v>
      </c>
      <c r="K451" s="52">
        <v>0.13800000000000001</v>
      </c>
      <c r="L451" s="52">
        <v>1</v>
      </c>
      <c r="M451" s="52">
        <v>1</v>
      </c>
      <c r="N451" s="52"/>
      <c r="O451" s="52">
        <v>0</v>
      </c>
      <c r="P451" s="52">
        <v>0</v>
      </c>
      <c r="Q451" s="52">
        <v>21</v>
      </c>
      <c r="R451" s="52"/>
      <c r="S451" s="52">
        <v>0</v>
      </c>
      <c r="T451" s="52">
        <v>0</v>
      </c>
      <c r="U451" s="52">
        <v>310</v>
      </c>
      <c r="V451" s="52">
        <f t="shared" ref="V451:V514" si="17">IF(F451=9,((H451*K451*L451*M451)+(H451*O451*P451*Q451)+(H451*S451*T451*U451))/1000, (H451*K451*L451*M451)+(H451*O451*P451*Q451)+(H451*S451*T451*U451))</f>
        <v>713.11500000000001</v>
      </c>
      <c r="W451" s="52">
        <f t="shared" si="16"/>
        <v>713.11500000000001</v>
      </c>
      <c r="X451" s="52">
        <v>0</v>
      </c>
      <c r="Y451" s="52">
        <v>0</v>
      </c>
    </row>
    <row r="452" spans="1:25" x14ac:dyDescent="0.25">
      <c r="A452" s="52">
        <v>2010</v>
      </c>
      <c r="B452" s="52" t="s">
        <v>99</v>
      </c>
      <c r="C452" s="52" t="s">
        <v>111</v>
      </c>
      <c r="D452" s="52">
        <v>20231</v>
      </c>
      <c r="E452" s="52">
        <v>31305</v>
      </c>
      <c r="F452" s="52">
        <v>27</v>
      </c>
      <c r="G452" s="52" t="s">
        <v>89</v>
      </c>
      <c r="H452" s="52">
        <v>438</v>
      </c>
      <c r="I452" s="52" t="s">
        <v>91</v>
      </c>
      <c r="J452" s="52" t="s">
        <v>71</v>
      </c>
      <c r="K452" s="52">
        <v>0.13800000000000001</v>
      </c>
      <c r="L452" s="52">
        <v>1</v>
      </c>
      <c r="M452" s="52">
        <v>1</v>
      </c>
      <c r="N452" s="52"/>
      <c r="O452" s="52">
        <v>0</v>
      </c>
      <c r="P452" s="52">
        <v>0</v>
      </c>
      <c r="Q452" s="52">
        <v>21</v>
      </c>
      <c r="R452" s="52"/>
      <c r="S452" s="52">
        <v>0</v>
      </c>
      <c r="T452" s="52">
        <v>0</v>
      </c>
      <c r="U452" s="52">
        <v>310</v>
      </c>
      <c r="V452" s="52">
        <f t="shared" si="17"/>
        <v>60.444000000000003</v>
      </c>
      <c r="W452" s="52">
        <f t="shared" si="16"/>
        <v>60.444000000000003</v>
      </c>
      <c r="X452" s="52">
        <v>0</v>
      </c>
      <c r="Y452" s="52">
        <v>0</v>
      </c>
    </row>
    <row r="453" spans="1:25" x14ac:dyDescent="0.25">
      <c r="A453" s="52">
        <v>2010</v>
      </c>
      <c r="B453" s="52" t="s">
        <v>99</v>
      </c>
      <c r="C453" s="52" t="s">
        <v>111</v>
      </c>
      <c r="D453" s="52">
        <v>20231</v>
      </c>
      <c r="E453" s="52">
        <v>31305</v>
      </c>
      <c r="F453" s="52">
        <v>27</v>
      </c>
      <c r="G453" s="52" t="s">
        <v>89</v>
      </c>
      <c r="H453" s="52">
        <v>4612.5</v>
      </c>
      <c r="I453" s="52" t="s">
        <v>91</v>
      </c>
      <c r="J453" s="52" t="s">
        <v>71</v>
      </c>
      <c r="K453" s="52">
        <v>0.13800000000000001</v>
      </c>
      <c r="L453" s="52">
        <v>1</v>
      </c>
      <c r="M453" s="52">
        <v>1</v>
      </c>
      <c r="N453" s="52"/>
      <c r="O453" s="52">
        <v>0</v>
      </c>
      <c r="P453" s="52">
        <v>0</v>
      </c>
      <c r="Q453" s="52">
        <v>21</v>
      </c>
      <c r="R453" s="52"/>
      <c r="S453" s="52">
        <v>0</v>
      </c>
      <c r="T453" s="52">
        <v>0</v>
      </c>
      <c r="U453" s="52">
        <v>310</v>
      </c>
      <c r="V453" s="52">
        <f t="shared" si="17"/>
        <v>636.52500000000009</v>
      </c>
      <c r="W453" s="52">
        <f t="shared" si="16"/>
        <v>636.52500000000009</v>
      </c>
      <c r="X453" s="52">
        <v>0</v>
      </c>
      <c r="Y453" s="52">
        <v>0</v>
      </c>
    </row>
    <row r="454" spans="1:25" x14ac:dyDescent="0.25">
      <c r="A454" s="52">
        <v>2010</v>
      </c>
      <c r="B454" s="52" t="s">
        <v>99</v>
      </c>
      <c r="C454" s="52" t="s">
        <v>111</v>
      </c>
      <c r="D454" s="52">
        <v>20231</v>
      </c>
      <c r="E454" s="52">
        <v>31305</v>
      </c>
      <c r="F454" s="52">
        <v>27</v>
      </c>
      <c r="G454" s="52" t="s">
        <v>89</v>
      </c>
      <c r="H454" s="52">
        <v>24.75</v>
      </c>
      <c r="I454" s="52" t="s">
        <v>91</v>
      </c>
      <c r="J454" s="52" t="s">
        <v>71</v>
      </c>
      <c r="K454" s="52">
        <v>0.13800000000000001</v>
      </c>
      <c r="L454" s="52">
        <v>1</v>
      </c>
      <c r="M454" s="52">
        <v>1</v>
      </c>
      <c r="N454" s="52"/>
      <c r="O454" s="52">
        <v>0</v>
      </c>
      <c r="P454" s="52">
        <v>0</v>
      </c>
      <c r="Q454" s="52">
        <v>21</v>
      </c>
      <c r="R454" s="52"/>
      <c r="S454" s="52">
        <v>0</v>
      </c>
      <c r="T454" s="52">
        <v>0</v>
      </c>
      <c r="U454" s="52">
        <v>310</v>
      </c>
      <c r="V454" s="52">
        <f t="shared" si="17"/>
        <v>3.4155000000000002</v>
      </c>
      <c r="W454" s="52">
        <f t="shared" si="16"/>
        <v>3.4155000000000002</v>
      </c>
      <c r="X454" s="52">
        <v>0</v>
      </c>
      <c r="Y454" s="52">
        <v>0</v>
      </c>
    </row>
    <row r="455" spans="1:25" x14ac:dyDescent="0.25">
      <c r="A455" s="52">
        <v>2010</v>
      </c>
      <c r="B455" s="52" t="s">
        <v>99</v>
      </c>
      <c r="C455" s="52" t="s">
        <v>111</v>
      </c>
      <c r="D455" s="52">
        <v>20231</v>
      </c>
      <c r="E455" s="52">
        <v>31305</v>
      </c>
      <c r="F455" s="52">
        <v>27</v>
      </c>
      <c r="G455" s="52" t="s">
        <v>89</v>
      </c>
      <c r="H455" s="52">
        <v>403.55200000000002</v>
      </c>
      <c r="I455" s="52" t="s">
        <v>91</v>
      </c>
      <c r="J455" s="52" t="s">
        <v>71</v>
      </c>
      <c r="K455" s="52">
        <v>0.13800000000000001</v>
      </c>
      <c r="L455" s="52">
        <v>1</v>
      </c>
      <c r="M455" s="52">
        <v>1</v>
      </c>
      <c r="N455" s="52"/>
      <c r="O455" s="52">
        <v>0</v>
      </c>
      <c r="P455" s="52">
        <v>0</v>
      </c>
      <c r="Q455" s="52">
        <v>21</v>
      </c>
      <c r="R455" s="52"/>
      <c r="S455" s="52">
        <v>0</v>
      </c>
      <c r="T455" s="52">
        <v>0</v>
      </c>
      <c r="U455" s="52">
        <v>310</v>
      </c>
      <c r="V455" s="52">
        <f t="shared" si="17"/>
        <v>55.690176000000008</v>
      </c>
      <c r="W455" s="52">
        <f t="shared" si="16"/>
        <v>55.690176000000008</v>
      </c>
      <c r="X455" s="52">
        <v>0</v>
      </c>
      <c r="Y455" s="52">
        <v>0</v>
      </c>
    </row>
    <row r="456" spans="1:25" x14ac:dyDescent="0.25">
      <c r="A456" s="52">
        <v>2010</v>
      </c>
      <c r="B456" s="52" t="s">
        <v>99</v>
      </c>
      <c r="C456" s="52" t="s">
        <v>111</v>
      </c>
      <c r="D456" s="52">
        <v>20231</v>
      </c>
      <c r="E456" s="52">
        <v>31305</v>
      </c>
      <c r="F456" s="52">
        <v>27</v>
      </c>
      <c r="G456" s="52" t="s">
        <v>89</v>
      </c>
      <c r="H456" s="52">
        <v>7.02</v>
      </c>
      <c r="I456" s="52" t="s">
        <v>91</v>
      </c>
      <c r="J456" s="52" t="s">
        <v>71</v>
      </c>
      <c r="K456" s="52">
        <v>0.13800000000000001</v>
      </c>
      <c r="L456" s="52">
        <v>1</v>
      </c>
      <c r="M456" s="52">
        <v>1</v>
      </c>
      <c r="N456" s="52"/>
      <c r="O456" s="52">
        <v>0</v>
      </c>
      <c r="P456" s="52">
        <v>0</v>
      </c>
      <c r="Q456" s="52">
        <v>21</v>
      </c>
      <c r="R456" s="52"/>
      <c r="S456" s="52">
        <v>0</v>
      </c>
      <c r="T456" s="52">
        <v>0</v>
      </c>
      <c r="U456" s="52">
        <v>310</v>
      </c>
      <c r="V456" s="52">
        <f t="shared" si="17"/>
        <v>0.96876000000000007</v>
      </c>
      <c r="W456" s="52">
        <f t="shared" ref="W456:W519" si="18">(V456-((O456*H456*P456*Q456)+(S456*H456*T456*U456)))/M456</f>
        <v>0.96876000000000007</v>
      </c>
      <c r="X456" s="52">
        <v>0</v>
      </c>
      <c r="Y456" s="52">
        <v>0</v>
      </c>
    </row>
    <row r="457" spans="1:25" x14ac:dyDescent="0.25">
      <c r="A457" s="52">
        <v>2010</v>
      </c>
      <c r="B457" s="52" t="s">
        <v>99</v>
      </c>
      <c r="C457" s="52" t="s">
        <v>111</v>
      </c>
      <c r="D457" s="52">
        <v>20231</v>
      </c>
      <c r="E457" s="52">
        <v>31305</v>
      </c>
      <c r="F457" s="52">
        <v>27</v>
      </c>
      <c r="G457" s="52" t="s">
        <v>89</v>
      </c>
      <c r="H457" s="52">
        <v>35</v>
      </c>
      <c r="I457" s="52" t="s">
        <v>91</v>
      </c>
      <c r="J457" s="52" t="s">
        <v>71</v>
      </c>
      <c r="K457" s="52">
        <v>0.13800000000000001</v>
      </c>
      <c r="L457" s="52">
        <v>1</v>
      </c>
      <c r="M457" s="52">
        <v>1</v>
      </c>
      <c r="N457" s="52"/>
      <c r="O457" s="52">
        <v>0</v>
      </c>
      <c r="P457" s="52">
        <v>0</v>
      </c>
      <c r="Q457" s="52">
        <v>21</v>
      </c>
      <c r="R457" s="52"/>
      <c r="S457" s="52">
        <v>0</v>
      </c>
      <c r="T457" s="52">
        <v>0</v>
      </c>
      <c r="U457" s="52">
        <v>310</v>
      </c>
      <c r="V457" s="52">
        <f t="shared" si="17"/>
        <v>4.83</v>
      </c>
      <c r="W457" s="52">
        <f t="shared" si="18"/>
        <v>4.83</v>
      </c>
      <c r="X457" s="52">
        <v>0</v>
      </c>
      <c r="Y457" s="52">
        <v>0</v>
      </c>
    </row>
    <row r="458" spans="1:25" x14ac:dyDescent="0.25">
      <c r="A458" s="52">
        <v>2010</v>
      </c>
      <c r="B458" s="52" t="s">
        <v>99</v>
      </c>
      <c r="C458" s="52" t="s">
        <v>111</v>
      </c>
      <c r="D458" s="52">
        <v>20231</v>
      </c>
      <c r="E458" s="52">
        <v>31305</v>
      </c>
      <c r="F458" s="52">
        <v>27</v>
      </c>
      <c r="G458" s="52" t="s">
        <v>89</v>
      </c>
      <c r="H458" s="52">
        <v>726.69880000000001</v>
      </c>
      <c r="I458" s="52" t="s">
        <v>91</v>
      </c>
      <c r="J458" s="52" t="s">
        <v>71</v>
      </c>
      <c r="K458" s="52">
        <v>0.13800000000000001</v>
      </c>
      <c r="L458" s="52">
        <v>1</v>
      </c>
      <c r="M458" s="52">
        <v>1</v>
      </c>
      <c r="N458" s="52"/>
      <c r="O458" s="52">
        <v>0</v>
      </c>
      <c r="P458" s="52">
        <v>0</v>
      </c>
      <c r="Q458" s="52">
        <v>21</v>
      </c>
      <c r="R458" s="52"/>
      <c r="S458" s="52">
        <v>0</v>
      </c>
      <c r="T458" s="52">
        <v>0</v>
      </c>
      <c r="U458" s="52">
        <v>310</v>
      </c>
      <c r="V458" s="52">
        <f t="shared" si="17"/>
        <v>100.28443440000001</v>
      </c>
      <c r="W458" s="52">
        <f t="shared" si="18"/>
        <v>100.28443440000001</v>
      </c>
      <c r="X458" s="52">
        <v>0</v>
      </c>
      <c r="Y458" s="52">
        <v>0</v>
      </c>
    </row>
    <row r="459" spans="1:25" x14ac:dyDescent="0.25">
      <c r="A459" s="52">
        <v>2010</v>
      </c>
      <c r="B459" s="52" t="s">
        <v>99</v>
      </c>
      <c r="C459" s="52" t="s">
        <v>111</v>
      </c>
      <c r="D459" s="52">
        <v>20231</v>
      </c>
      <c r="E459" s="52">
        <v>31305</v>
      </c>
      <c r="F459" s="52">
        <v>27</v>
      </c>
      <c r="G459" s="52" t="s">
        <v>89</v>
      </c>
      <c r="H459" s="52">
        <v>61</v>
      </c>
      <c r="I459" s="52" t="s">
        <v>91</v>
      </c>
      <c r="J459" s="52" t="s">
        <v>71</v>
      </c>
      <c r="K459" s="52">
        <v>0.13800000000000001</v>
      </c>
      <c r="L459" s="52">
        <v>1</v>
      </c>
      <c r="M459" s="52">
        <v>1</v>
      </c>
      <c r="N459" s="52"/>
      <c r="O459" s="52">
        <v>0</v>
      </c>
      <c r="P459" s="52">
        <v>0</v>
      </c>
      <c r="Q459" s="52">
        <v>21</v>
      </c>
      <c r="R459" s="52"/>
      <c r="S459" s="52">
        <v>0</v>
      </c>
      <c r="T459" s="52">
        <v>0</v>
      </c>
      <c r="U459" s="52">
        <v>310</v>
      </c>
      <c r="V459" s="52">
        <f t="shared" si="17"/>
        <v>8.418000000000001</v>
      </c>
      <c r="W459" s="52">
        <f t="shared" si="18"/>
        <v>8.418000000000001</v>
      </c>
      <c r="X459" s="52">
        <v>0</v>
      </c>
      <c r="Y459" s="52">
        <v>0</v>
      </c>
    </row>
    <row r="460" spans="1:25" x14ac:dyDescent="0.25">
      <c r="A460" s="52">
        <v>2010</v>
      </c>
      <c r="B460" s="52" t="s">
        <v>99</v>
      </c>
      <c r="C460" s="52" t="s">
        <v>111</v>
      </c>
      <c r="D460" s="52">
        <v>20231</v>
      </c>
      <c r="E460" s="52">
        <v>31305</v>
      </c>
      <c r="F460" s="52">
        <v>27</v>
      </c>
      <c r="G460" s="52" t="s">
        <v>89</v>
      </c>
      <c r="H460" s="52">
        <v>75.499499999999998</v>
      </c>
      <c r="I460" s="52" t="s">
        <v>91</v>
      </c>
      <c r="J460" s="52" t="s">
        <v>71</v>
      </c>
      <c r="K460" s="52">
        <v>0.13800000000000001</v>
      </c>
      <c r="L460" s="52">
        <v>1</v>
      </c>
      <c r="M460" s="52">
        <v>1</v>
      </c>
      <c r="N460" s="52"/>
      <c r="O460" s="52">
        <v>0</v>
      </c>
      <c r="P460" s="52">
        <v>0</v>
      </c>
      <c r="Q460" s="52">
        <v>21</v>
      </c>
      <c r="R460" s="52"/>
      <c r="S460" s="52">
        <v>0</v>
      </c>
      <c r="T460" s="52">
        <v>0</v>
      </c>
      <c r="U460" s="52">
        <v>310</v>
      </c>
      <c r="V460" s="52">
        <f t="shared" si="17"/>
        <v>10.418931000000001</v>
      </c>
      <c r="W460" s="52">
        <f t="shared" si="18"/>
        <v>10.418931000000001</v>
      </c>
      <c r="X460" s="52">
        <v>0</v>
      </c>
      <c r="Y460" s="52">
        <v>0</v>
      </c>
    </row>
    <row r="461" spans="1:25" x14ac:dyDescent="0.25">
      <c r="A461" s="52">
        <v>2010</v>
      </c>
      <c r="B461" s="52" t="s">
        <v>99</v>
      </c>
      <c r="C461" s="52" t="s">
        <v>111</v>
      </c>
      <c r="D461" s="52">
        <v>20231</v>
      </c>
      <c r="E461" s="52">
        <v>31305</v>
      </c>
      <c r="F461" s="52">
        <v>27</v>
      </c>
      <c r="G461" s="52" t="s">
        <v>89</v>
      </c>
      <c r="H461" s="52">
        <v>560</v>
      </c>
      <c r="I461" s="52" t="s">
        <v>91</v>
      </c>
      <c r="J461" s="52" t="s">
        <v>71</v>
      </c>
      <c r="K461" s="52">
        <v>0.13800000000000001</v>
      </c>
      <c r="L461" s="52">
        <v>1</v>
      </c>
      <c r="M461" s="52">
        <v>1</v>
      </c>
      <c r="N461" s="52"/>
      <c r="O461" s="52">
        <v>0</v>
      </c>
      <c r="P461" s="52">
        <v>0</v>
      </c>
      <c r="Q461" s="52">
        <v>21</v>
      </c>
      <c r="R461" s="52"/>
      <c r="S461" s="52">
        <v>0</v>
      </c>
      <c r="T461" s="52">
        <v>0</v>
      </c>
      <c r="U461" s="52">
        <v>310</v>
      </c>
      <c r="V461" s="52">
        <f t="shared" si="17"/>
        <v>77.28</v>
      </c>
      <c r="W461" s="52">
        <f t="shared" si="18"/>
        <v>77.28</v>
      </c>
      <c r="X461" s="52">
        <v>0</v>
      </c>
      <c r="Y461" s="52">
        <v>0</v>
      </c>
    </row>
    <row r="462" spans="1:25" x14ac:dyDescent="0.25">
      <c r="A462" s="52">
        <v>2010</v>
      </c>
      <c r="B462" s="52" t="s">
        <v>99</v>
      </c>
      <c r="C462" s="52" t="s">
        <v>111</v>
      </c>
      <c r="D462" s="52">
        <v>20232</v>
      </c>
      <c r="E462" s="52">
        <v>31305</v>
      </c>
      <c r="F462" s="52">
        <v>27</v>
      </c>
      <c r="G462" s="52" t="s">
        <v>89</v>
      </c>
      <c r="H462" s="52">
        <v>89</v>
      </c>
      <c r="I462" s="52" t="s">
        <v>91</v>
      </c>
      <c r="J462" s="52" t="s">
        <v>71</v>
      </c>
      <c r="K462" s="52">
        <v>0.13800000000000001</v>
      </c>
      <c r="L462" s="52">
        <v>1</v>
      </c>
      <c r="M462" s="52">
        <v>1</v>
      </c>
      <c r="N462" s="52"/>
      <c r="O462" s="52">
        <v>0</v>
      </c>
      <c r="P462" s="52">
        <v>0</v>
      </c>
      <c r="Q462" s="52">
        <v>21</v>
      </c>
      <c r="R462" s="52"/>
      <c r="S462" s="52">
        <v>0</v>
      </c>
      <c r="T462" s="52">
        <v>0</v>
      </c>
      <c r="U462" s="52">
        <v>310</v>
      </c>
      <c r="V462" s="52">
        <f t="shared" si="17"/>
        <v>12.282000000000002</v>
      </c>
      <c r="W462" s="52">
        <f t="shared" si="18"/>
        <v>12.282000000000002</v>
      </c>
      <c r="X462" s="52">
        <v>0</v>
      </c>
      <c r="Y462" s="52">
        <v>0</v>
      </c>
    </row>
    <row r="463" spans="1:25" x14ac:dyDescent="0.25">
      <c r="A463" s="52">
        <v>2010</v>
      </c>
      <c r="B463" s="52" t="s">
        <v>99</v>
      </c>
      <c r="C463" s="52" t="s">
        <v>111</v>
      </c>
      <c r="D463" s="52">
        <v>20232</v>
      </c>
      <c r="E463" s="52">
        <v>31305</v>
      </c>
      <c r="F463" s="52">
        <v>27</v>
      </c>
      <c r="G463" s="52" t="s">
        <v>89</v>
      </c>
      <c r="H463" s="52">
        <v>45.299700000000001</v>
      </c>
      <c r="I463" s="52" t="s">
        <v>91</v>
      </c>
      <c r="J463" s="52" t="s">
        <v>71</v>
      </c>
      <c r="K463" s="52">
        <v>0.13800000000000001</v>
      </c>
      <c r="L463" s="52">
        <v>1</v>
      </c>
      <c r="M463" s="52">
        <v>1</v>
      </c>
      <c r="N463" s="52"/>
      <c r="O463" s="52">
        <v>0</v>
      </c>
      <c r="P463" s="52">
        <v>0</v>
      </c>
      <c r="Q463" s="52">
        <v>21</v>
      </c>
      <c r="R463" s="52"/>
      <c r="S463" s="52">
        <v>0</v>
      </c>
      <c r="T463" s="52">
        <v>0</v>
      </c>
      <c r="U463" s="52">
        <v>310</v>
      </c>
      <c r="V463" s="52">
        <f t="shared" si="17"/>
        <v>6.2513586000000005</v>
      </c>
      <c r="W463" s="52">
        <f t="shared" si="18"/>
        <v>6.2513586000000005</v>
      </c>
      <c r="X463" s="52">
        <v>0</v>
      </c>
      <c r="Y463" s="52">
        <v>0</v>
      </c>
    </row>
    <row r="464" spans="1:25" x14ac:dyDescent="0.25">
      <c r="A464" s="52">
        <v>2010</v>
      </c>
      <c r="B464" s="52" t="s">
        <v>99</v>
      </c>
      <c r="C464" s="52" t="s">
        <v>111</v>
      </c>
      <c r="D464" s="52">
        <v>20232</v>
      </c>
      <c r="E464" s="52">
        <v>31305</v>
      </c>
      <c r="F464" s="52">
        <v>27</v>
      </c>
      <c r="G464" s="52" t="s">
        <v>89</v>
      </c>
      <c r="H464" s="52">
        <v>4657.0950000000003</v>
      </c>
      <c r="I464" s="52" t="s">
        <v>91</v>
      </c>
      <c r="J464" s="52" t="s">
        <v>71</v>
      </c>
      <c r="K464" s="52">
        <v>0.13800000000000001</v>
      </c>
      <c r="L464" s="52">
        <v>1</v>
      </c>
      <c r="M464" s="52">
        <v>1</v>
      </c>
      <c r="N464" s="52"/>
      <c r="O464" s="52">
        <v>0</v>
      </c>
      <c r="P464" s="52">
        <v>0</v>
      </c>
      <c r="Q464" s="52">
        <v>21</v>
      </c>
      <c r="R464" s="52"/>
      <c r="S464" s="52">
        <v>0</v>
      </c>
      <c r="T464" s="52">
        <v>0</v>
      </c>
      <c r="U464" s="52">
        <v>310</v>
      </c>
      <c r="V464" s="52">
        <f t="shared" si="17"/>
        <v>642.67911000000004</v>
      </c>
      <c r="W464" s="52">
        <f t="shared" si="18"/>
        <v>642.67911000000004</v>
      </c>
      <c r="X464" s="52">
        <v>0</v>
      </c>
      <c r="Y464" s="52">
        <v>0</v>
      </c>
    </row>
    <row r="465" spans="1:25" x14ac:dyDescent="0.25">
      <c r="A465" s="52">
        <v>2010</v>
      </c>
      <c r="B465" s="52" t="s">
        <v>99</v>
      </c>
      <c r="C465" s="52" t="s">
        <v>111</v>
      </c>
      <c r="D465" s="52">
        <v>20233</v>
      </c>
      <c r="E465" s="52">
        <v>31305</v>
      </c>
      <c r="F465" s="52">
        <v>27</v>
      </c>
      <c r="G465" s="52" t="s">
        <v>89</v>
      </c>
      <c r="H465" s="52">
        <v>22967</v>
      </c>
      <c r="I465" s="52" t="s">
        <v>91</v>
      </c>
      <c r="J465" s="52" t="s">
        <v>71</v>
      </c>
      <c r="K465" s="52">
        <v>0.13800000000000001</v>
      </c>
      <c r="L465" s="52">
        <v>1</v>
      </c>
      <c r="M465" s="52">
        <v>1</v>
      </c>
      <c r="N465" s="52"/>
      <c r="O465" s="52">
        <v>0</v>
      </c>
      <c r="P465" s="52">
        <v>0</v>
      </c>
      <c r="Q465" s="52">
        <v>21</v>
      </c>
      <c r="R465" s="52"/>
      <c r="S465" s="52">
        <v>0</v>
      </c>
      <c r="T465" s="52">
        <v>0</v>
      </c>
      <c r="U465" s="52">
        <v>310</v>
      </c>
      <c r="V465" s="52">
        <f t="shared" si="17"/>
        <v>3169.4460000000004</v>
      </c>
      <c r="W465" s="52">
        <f t="shared" si="18"/>
        <v>3169.4460000000004</v>
      </c>
      <c r="X465" s="52">
        <v>0</v>
      </c>
      <c r="Y465" s="52">
        <v>0</v>
      </c>
    </row>
    <row r="466" spans="1:25" x14ac:dyDescent="0.25">
      <c r="A466" s="52">
        <v>2010</v>
      </c>
      <c r="B466" s="52" t="s">
        <v>99</v>
      </c>
      <c r="C466" s="52" t="s">
        <v>111</v>
      </c>
      <c r="D466" s="52">
        <v>20233</v>
      </c>
      <c r="E466" s="52">
        <v>31305</v>
      </c>
      <c r="F466" s="52">
        <v>27</v>
      </c>
      <c r="G466" s="52" t="s">
        <v>89</v>
      </c>
      <c r="H466" s="52">
        <v>1232</v>
      </c>
      <c r="I466" s="52" t="s">
        <v>91</v>
      </c>
      <c r="J466" s="52" t="s">
        <v>71</v>
      </c>
      <c r="K466" s="52">
        <v>0.13800000000000001</v>
      </c>
      <c r="L466" s="52">
        <v>1</v>
      </c>
      <c r="M466" s="52">
        <v>1</v>
      </c>
      <c r="N466" s="52"/>
      <c r="O466" s="52">
        <v>0</v>
      </c>
      <c r="P466" s="52">
        <v>0</v>
      </c>
      <c r="Q466" s="52">
        <v>21</v>
      </c>
      <c r="R466" s="52"/>
      <c r="S466" s="52">
        <v>0</v>
      </c>
      <c r="T466" s="52">
        <v>0</v>
      </c>
      <c r="U466" s="52">
        <v>310</v>
      </c>
      <c r="V466" s="52">
        <f t="shared" si="17"/>
        <v>170.01600000000002</v>
      </c>
      <c r="W466" s="52">
        <f t="shared" si="18"/>
        <v>170.01600000000002</v>
      </c>
      <c r="X466" s="52">
        <v>0</v>
      </c>
      <c r="Y466" s="52">
        <v>0</v>
      </c>
    </row>
    <row r="467" spans="1:25" x14ac:dyDescent="0.25">
      <c r="A467" s="52">
        <v>2010</v>
      </c>
      <c r="B467" s="52" t="s">
        <v>99</v>
      </c>
      <c r="C467" s="52" t="s">
        <v>111</v>
      </c>
      <c r="D467" s="52">
        <v>20233</v>
      </c>
      <c r="E467" s="52">
        <v>31305</v>
      </c>
      <c r="F467" s="52">
        <v>27</v>
      </c>
      <c r="G467" s="52" t="s">
        <v>89</v>
      </c>
      <c r="H467" s="52">
        <v>10</v>
      </c>
      <c r="I467" s="52" t="s">
        <v>91</v>
      </c>
      <c r="J467" s="52" t="s">
        <v>71</v>
      </c>
      <c r="K467" s="52">
        <v>0.13800000000000001</v>
      </c>
      <c r="L467" s="52">
        <v>1</v>
      </c>
      <c r="M467" s="52">
        <v>1</v>
      </c>
      <c r="N467" s="52"/>
      <c r="O467" s="52">
        <v>0</v>
      </c>
      <c r="P467" s="52">
        <v>0</v>
      </c>
      <c r="Q467" s="52">
        <v>21</v>
      </c>
      <c r="R467" s="52"/>
      <c r="S467" s="52">
        <v>0</v>
      </c>
      <c r="T467" s="52">
        <v>0</v>
      </c>
      <c r="U467" s="52">
        <v>310</v>
      </c>
      <c r="V467" s="52">
        <f t="shared" si="17"/>
        <v>1.3800000000000001</v>
      </c>
      <c r="W467" s="52">
        <f t="shared" si="18"/>
        <v>1.3800000000000001</v>
      </c>
      <c r="X467" s="52">
        <v>0</v>
      </c>
      <c r="Y467" s="52">
        <v>0</v>
      </c>
    </row>
    <row r="468" spans="1:25" x14ac:dyDescent="0.25">
      <c r="A468" s="52">
        <v>2010</v>
      </c>
      <c r="B468" s="52" t="s">
        <v>99</v>
      </c>
      <c r="C468" s="52" t="s">
        <v>111</v>
      </c>
      <c r="D468" s="52">
        <v>20233</v>
      </c>
      <c r="E468" s="52">
        <v>31305</v>
      </c>
      <c r="F468" s="52">
        <v>27</v>
      </c>
      <c r="G468" s="52" t="s">
        <v>89</v>
      </c>
      <c r="H468" s="52">
        <v>486.875</v>
      </c>
      <c r="I468" s="52" t="s">
        <v>91</v>
      </c>
      <c r="J468" s="52" t="s">
        <v>71</v>
      </c>
      <c r="K468" s="52">
        <v>0.13800000000000001</v>
      </c>
      <c r="L468" s="52">
        <v>1</v>
      </c>
      <c r="M468" s="52">
        <v>1</v>
      </c>
      <c r="N468" s="52"/>
      <c r="O468" s="52">
        <v>0</v>
      </c>
      <c r="P468" s="52">
        <v>0</v>
      </c>
      <c r="Q468" s="52">
        <v>21</v>
      </c>
      <c r="R468" s="52"/>
      <c r="S468" s="52">
        <v>0</v>
      </c>
      <c r="T468" s="52">
        <v>0</v>
      </c>
      <c r="U468" s="52">
        <v>310</v>
      </c>
      <c r="V468" s="52">
        <f t="shared" si="17"/>
        <v>67.188749999999999</v>
      </c>
      <c r="W468" s="52">
        <f t="shared" si="18"/>
        <v>67.188749999999999</v>
      </c>
      <c r="X468" s="52">
        <v>0</v>
      </c>
      <c r="Y468" s="52">
        <v>0</v>
      </c>
    </row>
    <row r="469" spans="1:25" x14ac:dyDescent="0.25">
      <c r="A469" s="52">
        <v>2010</v>
      </c>
      <c r="B469" s="52" t="s">
        <v>99</v>
      </c>
      <c r="C469" s="52" t="s">
        <v>111</v>
      </c>
      <c r="D469" s="52">
        <v>20233</v>
      </c>
      <c r="E469" s="52">
        <v>31305</v>
      </c>
      <c r="F469" s="52">
        <v>27</v>
      </c>
      <c r="G469" s="52" t="s">
        <v>89</v>
      </c>
      <c r="H469" s="52">
        <v>11758</v>
      </c>
      <c r="I469" s="52" t="s">
        <v>91</v>
      </c>
      <c r="J469" s="52" t="s">
        <v>71</v>
      </c>
      <c r="K469" s="52">
        <v>0.13800000000000001</v>
      </c>
      <c r="L469" s="52">
        <v>1</v>
      </c>
      <c r="M469" s="52">
        <v>1</v>
      </c>
      <c r="N469" s="52"/>
      <c r="O469" s="52">
        <v>0</v>
      </c>
      <c r="P469" s="52">
        <v>0</v>
      </c>
      <c r="Q469" s="52">
        <v>21</v>
      </c>
      <c r="R469" s="52"/>
      <c r="S469" s="52">
        <v>0</v>
      </c>
      <c r="T469" s="52">
        <v>0</v>
      </c>
      <c r="U469" s="52">
        <v>310</v>
      </c>
      <c r="V469" s="52">
        <f t="shared" si="17"/>
        <v>1622.604</v>
      </c>
      <c r="W469" s="52">
        <f t="shared" si="18"/>
        <v>1622.604</v>
      </c>
      <c r="X469" s="52">
        <v>0</v>
      </c>
      <c r="Y469" s="52">
        <v>0</v>
      </c>
    </row>
    <row r="470" spans="1:25" x14ac:dyDescent="0.25">
      <c r="A470" s="52">
        <v>2010</v>
      </c>
      <c r="B470" s="52" t="s">
        <v>99</v>
      </c>
      <c r="C470" s="52" t="s">
        <v>111</v>
      </c>
      <c r="D470" s="52">
        <v>20233</v>
      </c>
      <c r="E470" s="52">
        <v>31305</v>
      </c>
      <c r="F470" s="52">
        <v>27</v>
      </c>
      <c r="G470" s="52" t="s">
        <v>89</v>
      </c>
      <c r="H470" s="52">
        <v>85.566100000000006</v>
      </c>
      <c r="I470" s="52" t="s">
        <v>91</v>
      </c>
      <c r="J470" s="52" t="s">
        <v>71</v>
      </c>
      <c r="K470" s="52">
        <v>0.13800000000000001</v>
      </c>
      <c r="L470" s="52">
        <v>1</v>
      </c>
      <c r="M470" s="52">
        <v>1</v>
      </c>
      <c r="N470" s="52"/>
      <c r="O470" s="52">
        <v>0</v>
      </c>
      <c r="P470" s="52">
        <v>0</v>
      </c>
      <c r="Q470" s="52">
        <v>21</v>
      </c>
      <c r="R470" s="52"/>
      <c r="S470" s="52">
        <v>0</v>
      </c>
      <c r="T470" s="52">
        <v>0</v>
      </c>
      <c r="U470" s="52">
        <v>310</v>
      </c>
      <c r="V470" s="52">
        <f t="shared" si="17"/>
        <v>11.808121800000002</v>
      </c>
      <c r="W470" s="52">
        <f t="shared" si="18"/>
        <v>11.808121800000002</v>
      </c>
      <c r="X470" s="52">
        <v>0</v>
      </c>
      <c r="Y470" s="52">
        <v>0</v>
      </c>
    </row>
    <row r="471" spans="1:25" x14ac:dyDescent="0.25">
      <c r="A471" s="52">
        <v>2010</v>
      </c>
      <c r="B471" s="52" t="s">
        <v>99</v>
      </c>
      <c r="C471" s="52" t="s">
        <v>111</v>
      </c>
      <c r="D471" s="52">
        <v>20233</v>
      </c>
      <c r="E471" s="52">
        <v>31305</v>
      </c>
      <c r="F471" s="52">
        <v>27</v>
      </c>
      <c r="G471" s="52" t="s">
        <v>89</v>
      </c>
      <c r="H471" s="52">
        <v>11901</v>
      </c>
      <c r="I471" s="52" t="s">
        <v>91</v>
      </c>
      <c r="J471" s="52" t="s">
        <v>71</v>
      </c>
      <c r="K471" s="52">
        <v>0.13800000000000001</v>
      </c>
      <c r="L471" s="52">
        <v>1</v>
      </c>
      <c r="M471" s="52">
        <v>1</v>
      </c>
      <c r="N471" s="52"/>
      <c r="O471" s="52">
        <v>0</v>
      </c>
      <c r="P471" s="52">
        <v>0</v>
      </c>
      <c r="Q471" s="52">
        <v>21</v>
      </c>
      <c r="R471" s="52"/>
      <c r="S471" s="52">
        <v>0</v>
      </c>
      <c r="T471" s="52">
        <v>0</v>
      </c>
      <c r="U471" s="52">
        <v>310</v>
      </c>
      <c r="V471" s="52">
        <f t="shared" si="17"/>
        <v>1642.3380000000002</v>
      </c>
      <c r="W471" s="52">
        <f t="shared" si="18"/>
        <v>1642.3380000000002</v>
      </c>
      <c r="X471" s="52">
        <v>0</v>
      </c>
      <c r="Y471" s="52">
        <v>0</v>
      </c>
    </row>
    <row r="472" spans="1:25" x14ac:dyDescent="0.25">
      <c r="A472" s="52">
        <v>2010</v>
      </c>
      <c r="B472" s="52" t="s">
        <v>99</v>
      </c>
      <c r="C472" s="52" t="s">
        <v>111</v>
      </c>
      <c r="D472" s="52">
        <v>20233</v>
      </c>
      <c r="E472" s="52">
        <v>31305</v>
      </c>
      <c r="F472" s="52">
        <v>27</v>
      </c>
      <c r="G472" s="52" t="s">
        <v>89</v>
      </c>
      <c r="H472" s="52">
        <v>7846.4</v>
      </c>
      <c r="I472" s="52" t="s">
        <v>91</v>
      </c>
      <c r="J472" s="52" t="s">
        <v>71</v>
      </c>
      <c r="K472" s="52">
        <v>0.13800000000000001</v>
      </c>
      <c r="L472" s="52">
        <v>1</v>
      </c>
      <c r="M472" s="52">
        <v>1</v>
      </c>
      <c r="N472" s="52"/>
      <c r="O472" s="52">
        <v>0</v>
      </c>
      <c r="P472" s="52">
        <v>0</v>
      </c>
      <c r="Q472" s="52">
        <v>21</v>
      </c>
      <c r="R472" s="52"/>
      <c r="S472" s="52">
        <v>0</v>
      </c>
      <c r="T472" s="52">
        <v>0</v>
      </c>
      <c r="U472" s="52">
        <v>310</v>
      </c>
      <c r="V472" s="52">
        <f t="shared" si="17"/>
        <v>1082.8032000000001</v>
      </c>
      <c r="W472" s="52">
        <f t="shared" si="18"/>
        <v>1082.8032000000001</v>
      </c>
      <c r="X472" s="52">
        <v>0</v>
      </c>
      <c r="Y472" s="52">
        <v>0</v>
      </c>
    </row>
    <row r="473" spans="1:25" x14ac:dyDescent="0.25">
      <c r="A473" s="52">
        <v>2010</v>
      </c>
      <c r="B473" s="52" t="s">
        <v>99</v>
      </c>
      <c r="C473" s="52" t="s">
        <v>111</v>
      </c>
      <c r="D473" s="52">
        <v>20233</v>
      </c>
      <c r="E473" s="52">
        <v>31305</v>
      </c>
      <c r="F473" s="52">
        <v>27</v>
      </c>
      <c r="G473" s="52" t="s">
        <v>89</v>
      </c>
      <c r="H473" s="52">
        <v>14186.4</v>
      </c>
      <c r="I473" s="52" t="s">
        <v>91</v>
      </c>
      <c r="J473" s="52" t="s">
        <v>71</v>
      </c>
      <c r="K473" s="52">
        <v>0.13800000000000001</v>
      </c>
      <c r="L473" s="52">
        <v>1</v>
      </c>
      <c r="M473" s="52">
        <v>1</v>
      </c>
      <c r="N473" s="52"/>
      <c r="O473" s="52">
        <v>0</v>
      </c>
      <c r="P473" s="52">
        <v>0</v>
      </c>
      <c r="Q473" s="52">
        <v>21</v>
      </c>
      <c r="R473" s="52"/>
      <c r="S473" s="52">
        <v>0</v>
      </c>
      <c r="T473" s="52">
        <v>0</v>
      </c>
      <c r="U473" s="52">
        <v>310</v>
      </c>
      <c r="V473" s="52">
        <f t="shared" si="17"/>
        <v>1957.7232000000001</v>
      </c>
      <c r="W473" s="52">
        <f t="shared" si="18"/>
        <v>1957.7232000000001</v>
      </c>
      <c r="X473" s="52">
        <v>0</v>
      </c>
      <c r="Y473" s="52">
        <v>0</v>
      </c>
    </row>
    <row r="474" spans="1:25" x14ac:dyDescent="0.25">
      <c r="A474" s="52">
        <v>2010</v>
      </c>
      <c r="B474" s="52" t="s">
        <v>99</v>
      </c>
      <c r="C474" s="52" t="s">
        <v>111</v>
      </c>
      <c r="D474" s="52">
        <v>20233</v>
      </c>
      <c r="E474" s="52">
        <v>31305</v>
      </c>
      <c r="F474" s="52">
        <v>27</v>
      </c>
      <c r="G474" s="52" t="s">
        <v>89</v>
      </c>
      <c r="H474" s="52">
        <v>8897</v>
      </c>
      <c r="I474" s="52" t="s">
        <v>91</v>
      </c>
      <c r="J474" s="52" t="s">
        <v>71</v>
      </c>
      <c r="K474" s="52">
        <v>0.13800000000000001</v>
      </c>
      <c r="L474" s="52">
        <v>1</v>
      </c>
      <c r="M474" s="52">
        <v>1</v>
      </c>
      <c r="N474" s="52"/>
      <c r="O474" s="52">
        <v>0</v>
      </c>
      <c r="P474" s="52">
        <v>0</v>
      </c>
      <c r="Q474" s="52">
        <v>21</v>
      </c>
      <c r="R474" s="52"/>
      <c r="S474" s="52">
        <v>0</v>
      </c>
      <c r="T474" s="52">
        <v>0</v>
      </c>
      <c r="U474" s="52">
        <v>310</v>
      </c>
      <c r="V474" s="52">
        <f t="shared" si="17"/>
        <v>1227.7860000000001</v>
      </c>
      <c r="W474" s="52">
        <f t="shared" si="18"/>
        <v>1227.7860000000001</v>
      </c>
      <c r="X474" s="52">
        <v>0</v>
      </c>
      <c r="Y474" s="52">
        <v>0</v>
      </c>
    </row>
    <row r="475" spans="1:25" x14ac:dyDescent="0.25">
      <c r="A475" s="52">
        <v>2010</v>
      </c>
      <c r="B475" s="52" t="s">
        <v>99</v>
      </c>
      <c r="C475" s="52" t="s">
        <v>111</v>
      </c>
      <c r="D475" s="52">
        <v>20233</v>
      </c>
      <c r="E475" s="52">
        <v>31305</v>
      </c>
      <c r="F475" s="52">
        <v>27</v>
      </c>
      <c r="G475" s="52" t="s">
        <v>89</v>
      </c>
      <c r="H475" s="52">
        <v>19475</v>
      </c>
      <c r="I475" s="52" t="s">
        <v>91</v>
      </c>
      <c r="J475" s="52" t="s">
        <v>71</v>
      </c>
      <c r="K475" s="52">
        <v>0.13800000000000001</v>
      </c>
      <c r="L475" s="52">
        <v>1</v>
      </c>
      <c r="M475" s="52">
        <v>1</v>
      </c>
      <c r="N475" s="52"/>
      <c r="O475" s="52">
        <v>0</v>
      </c>
      <c r="P475" s="52">
        <v>0</v>
      </c>
      <c r="Q475" s="52">
        <v>21</v>
      </c>
      <c r="R475" s="52"/>
      <c r="S475" s="52">
        <v>0</v>
      </c>
      <c r="T475" s="52">
        <v>0</v>
      </c>
      <c r="U475" s="52">
        <v>310</v>
      </c>
      <c r="V475" s="52">
        <f t="shared" si="17"/>
        <v>2687.55</v>
      </c>
      <c r="W475" s="52">
        <f t="shared" si="18"/>
        <v>2687.55</v>
      </c>
      <c r="X475" s="52">
        <v>0</v>
      </c>
      <c r="Y475" s="52">
        <v>0</v>
      </c>
    </row>
    <row r="476" spans="1:25" x14ac:dyDescent="0.25">
      <c r="A476" s="52">
        <v>2010</v>
      </c>
      <c r="B476" s="52" t="s">
        <v>99</v>
      </c>
      <c r="C476" s="52" t="s">
        <v>111</v>
      </c>
      <c r="D476" s="52">
        <v>20233</v>
      </c>
      <c r="E476" s="52">
        <v>31305</v>
      </c>
      <c r="F476" s="52">
        <v>27</v>
      </c>
      <c r="G476" s="52" t="s">
        <v>89</v>
      </c>
      <c r="H476" s="52">
        <v>1240.25</v>
      </c>
      <c r="I476" s="52" t="s">
        <v>91</v>
      </c>
      <c r="J476" s="52" t="s">
        <v>71</v>
      </c>
      <c r="K476" s="52">
        <v>0.13800000000000001</v>
      </c>
      <c r="L476" s="52">
        <v>1</v>
      </c>
      <c r="M476" s="52">
        <v>1</v>
      </c>
      <c r="N476" s="52"/>
      <c r="O476" s="52">
        <v>0</v>
      </c>
      <c r="P476" s="52">
        <v>0</v>
      </c>
      <c r="Q476" s="52">
        <v>21</v>
      </c>
      <c r="R476" s="52"/>
      <c r="S476" s="52">
        <v>0</v>
      </c>
      <c r="T476" s="52">
        <v>0</v>
      </c>
      <c r="U476" s="52">
        <v>310</v>
      </c>
      <c r="V476" s="52">
        <f t="shared" si="17"/>
        <v>171.15450000000001</v>
      </c>
      <c r="W476" s="52">
        <f t="shared" si="18"/>
        <v>171.15450000000001</v>
      </c>
      <c r="X476" s="52">
        <v>0</v>
      </c>
      <c r="Y476" s="52">
        <v>0</v>
      </c>
    </row>
    <row r="477" spans="1:25" x14ac:dyDescent="0.25">
      <c r="A477" s="52">
        <v>2010</v>
      </c>
      <c r="B477" s="52" t="s">
        <v>99</v>
      </c>
      <c r="C477" s="52" t="s">
        <v>111</v>
      </c>
      <c r="D477" s="52">
        <v>20233</v>
      </c>
      <c r="E477" s="52">
        <v>31305</v>
      </c>
      <c r="F477" s="52">
        <v>27</v>
      </c>
      <c r="G477" s="52" t="s">
        <v>89</v>
      </c>
      <c r="H477" s="52">
        <v>2178</v>
      </c>
      <c r="I477" s="52" t="s">
        <v>91</v>
      </c>
      <c r="J477" s="52" t="s">
        <v>71</v>
      </c>
      <c r="K477" s="52">
        <v>0.13800000000000001</v>
      </c>
      <c r="L477" s="52">
        <v>1</v>
      </c>
      <c r="M477" s="52">
        <v>1</v>
      </c>
      <c r="N477" s="52"/>
      <c r="O477" s="52">
        <v>0</v>
      </c>
      <c r="P477" s="52">
        <v>0</v>
      </c>
      <c r="Q477" s="52">
        <v>21</v>
      </c>
      <c r="R477" s="52"/>
      <c r="S477" s="52">
        <v>0</v>
      </c>
      <c r="T477" s="52">
        <v>0</v>
      </c>
      <c r="U477" s="52">
        <v>310</v>
      </c>
      <c r="V477" s="52">
        <f t="shared" si="17"/>
        <v>300.56400000000002</v>
      </c>
      <c r="W477" s="52">
        <f t="shared" si="18"/>
        <v>300.56400000000002</v>
      </c>
      <c r="X477" s="52">
        <v>0</v>
      </c>
      <c r="Y477" s="52">
        <v>0</v>
      </c>
    </row>
    <row r="478" spans="1:25" x14ac:dyDescent="0.25">
      <c r="A478" s="52">
        <v>2010</v>
      </c>
      <c r="B478" s="52" t="s">
        <v>99</v>
      </c>
      <c r="C478" s="52" t="s">
        <v>111</v>
      </c>
      <c r="D478" s="52">
        <v>20233</v>
      </c>
      <c r="E478" s="52">
        <v>31305</v>
      </c>
      <c r="F478" s="52">
        <v>27</v>
      </c>
      <c r="G478" s="52" t="s">
        <v>89</v>
      </c>
      <c r="H478" s="52">
        <v>10587</v>
      </c>
      <c r="I478" s="52" t="s">
        <v>91</v>
      </c>
      <c r="J478" s="52" t="s">
        <v>71</v>
      </c>
      <c r="K478" s="52">
        <v>0.13800000000000001</v>
      </c>
      <c r="L478" s="52">
        <v>1</v>
      </c>
      <c r="M478" s="52">
        <v>1</v>
      </c>
      <c r="N478" s="52"/>
      <c r="O478" s="52">
        <v>0</v>
      </c>
      <c r="P478" s="52">
        <v>0</v>
      </c>
      <c r="Q478" s="52">
        <v>21</v>
      </c>
      <c r="R478" s="52"/>
      <c r="S478" s="52">
        <v>0</v>
      </c>
      <c r="T478" s="52">
        <v>0</v>
      </c>
      <c r="U478" s="52">
        <v>310</v>
      </c>
      <c r="V478" s="52">
        <f t="shared" si="17"/>
        <v>1461.0060000000001</v>
      </c>
      <c r="W478" s="52">
        <f t="shared" si="18"/>
        <v>1461.0060000000001</v>
      </c>
      <c r="X478" s="52">
        <v>0</v>
      </c>
      <c r="Y478" s="52">
        <v>0</v>
      </c>
    </row>
    <row r="479" spans="1:25" x14ac:dyDescent="0.25">
      <c r="A479" s="52">
        <v>2010</v>
      </c>
      <c r="B479" s="52" t="s">
        <v>99</v>
      </c>
      <c r="C479" s="52" t="s">
        <v>111</v>
      </c>
      <c r="D479" s="52">
        <v>20233</v>
      </c>
      <c r="E479" s="52">
        <v>31305</v>
      </c>
      <c r="F479" s="52">
        <v>27</v>
      </c>
      <c r="G479" s="52" t="s">
        <v>89</v>
      </c>
      <c r="H479" s="52">
        <v>15227</v>
      </c>
      <c r="I479" s="52" t="s">
        <v>91</v>
      </c>
      <c r="J479" s="52" t="s">
        <v>71</v>
      </c>
      <c r="K479" s="52">
        <v>0.13800000000000001</v>
      </c>
      <c r="L479" s="52">
        <v>1</v>
      </c>
      <c r="M479" s="52">
        <v>1</v>
      </c>
      <c r="N479" s="52"/>
      <c r="O479" s="52">
        <v>0</v>
      </c>
      <c r="P479" s="52">
        <v>0</v>
      </c>
      <c r="Q479" s="52">
        <v>21</v>
      </c>
      <c r="R479" s="52"/>
      <c r="S479" s="52">
        <v>0</v>
      </c>
      <c r="T479" s="52">
        <v>0</v>
      </c>
      <c r="U479" s="52">
        <v>310</v>
      </c>
      <c r="V479" s="52">
        <f t="shared" si="17"/>
        <v>2101.326</v>
      </c>
      <c r="W479" s="52">
        <f t="shared" si="18"/>
        <v>2101.326</v>
      </c>
      <c r="X479" s="52">
        <v>0</v>
      </c>
      <c r="Y479" s="52">
        <v>0</v>
      </c>
    </row>
    <row r="480" spans="1:25" x14ac:dyDescent="0.25">
      <c r="A480" s="52">
        <v>2010</v>
      </c>
      <c r="B480" s="52" t="s">
        <v>99</v>
      </c>
      <c r="C480" s="52" t="s">
        <v>111</v>
      </c>
      <c r="D480" s="52">
        <v>20233</v>
      </c>
      <c r="E480" s="52">
        <v>31305</v>
      </c>
      <c r="F480" s="52">
        <v>27</v>
      </c>
      <c r="G480" s="52" t="s">
        <v>89</v>
      </c>
      <c r="H480" s="52">
        <v>358.64429999999999</v>
      </c>
      <c r="I480" s="52" t="s">
        <v>91</v>
      </c>
      <c r="J480" s="52" t="s">
        <v>71</v>
      </c>
      <c r="K480" s="52">
        <v>0.13800000000000001</v>
      </c>
      <c r="L480" s="52">
        <v>1</v>
      </c>
      <c r="M480" s="52">
        <v>1</v>
      </c>
      <c r="N480" s="52"/>
      <c r="O480" s="52">
        <v>0</v>
      </c>
      <c r="P480" s="52">
        <v>0</v>
      </c>
      <c r="Q480" s="52">
        <v>21</v>
      </c>
      <c r="R480" s="52"/>
      <c r="S480" s="52">
        <v>0</v>
      </c>
      <c r="T480" s="52">
        <v>0</v>
      </c>
      <c r="U480" s="52">
        <v>310</v>
      </c>
      <c r="V480" s="52">
        <f t="shared" si="17"/>
        <v>49.492913399999999</v>
      </c>
      <c r="W480" s="52">
        <f t="shared" si="18"/>
        <v>49.492913399999999</v>
      </c>
      <c r="X480" s="52">
        <v>0</v>
      </c>
      <c r="Y480" s="52">
        <v>0</v>
      </c>
    </row>
    <row r="481" spans="1:25" x14ac:dyDescent="0.25">
      <c r="A481" s="52">
        <v>2010</v>
      </c>
      <c r="B481" s="52" t="s">
        <v>99</v>
      </c>
      <c r="C481" s="52" t="s">
        <v>111</v>
      </c>
      <c r="D481" s="52">
        <v>20233</v>
      </c>
      <c r="E481" s="52">
        <v>31305</v>
      </c>
      <c r="F481" s="52">
        <v>27</v>
      </c>
      <c r="G481" s="52" t="s">
        <v>89</v>
      </c>
      <c r="H481" s="52">
        <v>110.25</v>
      </c>
      <c r="I481" s="52" t="s">
        <v>91</v>
      </c>
      <c r="J481" s="52" t="s">
        <v>71</v>
      </c>
      <c r="K481" s="52">
        <v>0.13800000000000001</v>
      </c>
      <c r="L481" s="52">
        <v>1</v>
      </c>
      <c r="M481" s="52">
        <v>1</v>
      </c>
      <c r="N481" s="52"/>
      <c r="O481" s="52">
        <v>0</v>
      </c>
      <c r="P481" s="52">
        <v>0</v>
      </c>
      <c r="Q481" s="52">
        <v>21</v>
      </c>
      <c r="R481" s="52"/>
      <c r="S481" s="52">
        <v>0</v>
      </c>
      <c r="T481" s="52">
        <v>0</v>
      </c>
      <c r="U481" s="52">
        <v>310</v>
      </c>
      <c r="V481" s="52">
        <f t="shared" si="17"/>
        <v>15.214500000000001</v>
      </c>
      <c r="W481" s="52">
        <f t="shared" si="18"/>
        <v>15.214500000000001</v>
      </c>
      <c r="X481" s="52">
        <v>0</v>
      </c>
      <c r="Y481" s="52">
        <v>0</v>
      </c>
    </row>
    <row r="482" spans="1:25" x14ac:dyDescent="0.25">
      <c r="A482" s="52">
        <v>2010</v>
      </c>
      <c r="B482" s="52" t="s">
        <v>99</v>
      </c>
      <c r="C482" s="52" t="s">
        <v>111</v>
      </c>
      <c r="D482" s="52">
        <v>20233</v>
      </c>
      <c r="E482" s="52">
        <v>31305</v>
      </c>
      <c r="F482" s="52">
        <v>27</v>
      </c>
      <c r="G482" s="52" t="s">
        <v>89</v>
      </c>
      <c r="H482" s="52">
        <v>3494.6729999999998</v>
      </c>
      <c r="I482" s="52" t="s">
        <v>91</v>
      </c>
      <c r="J482" s="52" t="s">
        <v>71</v>
      </c>
      <c r="K482" s="52">
        <v>0.13800000000000001</v>
      </c>
      <c r="L482" s="52">
        <v>1</v>
      </c>
      <c r="M482" s="52">
        <v>1</v>
      </c>
      <c r="N482" s="52"/>
      <c r="O482" s="52">
        <v>0</v>
      </c>
      <c r="P482" s="52">
        <v>0</v>
      </c>
      <c r="Q482" s="52">
        <v>21</v>
      </c>
      <c r="R482" s="52"/>
      <c r="S482" s="52">
        <v>0</v>
      </c>
      <c r="T482" s="52">
        <v>0</v>
      </c>
      <c r="U482" s="52">
        <v>310</v>
      </c>
      <c r="V482" s="52">
        <f t="shared" si="17"/>
        <v>482.26487400000002</v>
      </c>
      <c r="W482" s="52">
        <f t="shared" si="18"/>
        <v>482.26487400000002</v>
      </c>
      <c r="X482" s="52">
        <v>0</v>
      </c>
      <c r="Y482" s="52">
        <v>0</v>
      </c>
    </row>
    <row r="483" spans="1:25" x14ac:dyDescent="0.25">
      <c r="A483" s="52">
        <v>2010</v>
      </c>
      <c r="B483" s="52" t="s">
        <v>99</v>
      </c>
      <c r="C483" s="52" t="s">
        <v>111</v>
      </c>
      <c r="D483" s="52">
        <v>20233</v>
      </c>
      <c r="E483" s="52">
        <v>31305</v>
      </c>
      <c r="F483" s="52">
        <v>27</v>
      </c>
      <c r="G483" s="52" t="s">
        <v>89</v>
      </c>
      <c r="H483" s="52">
        <v>11692</v>
      </c>
      <c r="I483" s="52" t="s">
        <v>91</v>
      </c>
      <c r="J483" s="52" t="s">
        <v>71</v>
      </c>
      <c r="K483" s="52">
        <v>0.13800000000000001</v>
      </c>
      <c r="L483" s="52">
        <v>1</v>
      </c>
      <c r="M483" s="52">
        <v>1</v>
      </c>
      <c r="N483" s="52"/>
      <c r="O483" s="52">
        <v>0</v>
      </c>
      <c r="P483" s="52">
        <v>0</v>
      </c>
      <c r="Q483" s="52">
        <v>21</v>
      </c>
      <c r="R483" s="52"/>
      <c r="S483" s="52">
        <v>0</v>
      </c>
      <c r="T483" s="52">
        <v>0</v>
      </c>
      <c r="U483" s="52">
        <v>310</v>
      </c>
      <c r="V483" s="52">
        <f t="shared" si="17"/>
        <v>1613.4960000000001</v>
      </c>
      <c r="W483" s="52">
        <f t="shared" si="18"/>
        <v>1613.4960000000001</v>
      </c>
      <c r="X483" s="52">
        <v>0</v>
      </c>
      <c r="Y483" s="52">
        <v>0</v>
      </c>
    </row>
    <row r="484" spans="1:25" x14ac:dyDescent="0.25">
      <c r="A484" s="52">
        <v>2010</v>
      </c>
      <c r="B484" s="52" t="s">
        <v>99</v>
      </c>
      <c r="C484" s="52" t="s">
        <v>111</v>
      </c>
      <c r="D484" s="52">
        <v>20233</v>
      </c>
      <c r="E484" s="52">
        <v>31305</v>
      </c>
      <c r="F484" s="52">
        <v>27</v>
      </c>
      <c r="G484" s="52" t="s">
        <v>89</v>
      </c>
      <c r="H484" s="52">
        <v>159.9871</v>
      </c>
      <c r="I484" s="52" t="s">
        <v>91</v>
      </c>
      <c r="J484" s="52" t="s">
        <v>71</v>
      </c>
      <c r="K484" s="52">
        <v>0.13800000000000001</v>
      </c>
      <c r="L484" s="52">
        <v>1</v>
      </c>
      <c r="M484" s="52">
        <v>1</v>
      </c>
      <c r="N484" s="52"/>
      <c r="O484" s="52">
        <v>0</v>
      </c>
      <c r="P484" s="52">
        <v>0</v>
      </c>
      <c r="Q484" s="52">
        <v>21</v>
      </c>
      <c r="R484" s="52"/>
      <c r="S484" s="52">
        <v>0</v>
      </c>
      <c r="T484" s="52">
        <v>0</v>
      </c>
      <c r="U484" s="52">
        <v>310</v>
      </c>
      <c r="V484" s="52">
        <f t="shared" si="17"/>
        <v>22.078219800000003</v>
      </c>
      <c r="W484" s="52">
        <f t="shared" si="18"/>
        <v>22.078219800000003</v>
      </c>
      <c r="X484" s="52">
        <v>0</v>
      </c>
      <c r="Y484" s="52">
        <v>0</v>
      </c>
    </row>
    <row r="485" spans="1:25" x14ac:dyDescent="0.25">
      <c r="A485" s="52">
        <v>2010</v>
      </c>
      <c r="B485" s="52" t="s">
        <v>99</v>
      </c>
      <c r="C485" s="52" t="s">
        <v>111</v>
      </c>
      <c r="D485" s="52">
        <v>20233</v>
      </c>
      <c r="E485" s="52">
        <v>31305</v>
      </c>
      <c r="F485" s="52">
        <v>27</v>
      </c>
      <c r="G485" s="52" t="s">
        <v>89</v>
      </c>
      <c r="H485" s="52">
        <v>681.625</v>
      </c>
      <c r="I485" s="52" t="s">
        <v>91</v>
      </c>
      <c r="J485" s="52" t="s">
        <v>71</v>
      </c>
      <c r="K485" s="52">
        <v>0.13800000000000001</v>
      </c>
      <c r="L485" s="52">
        <v>1</v>
      </c>
      <c r="M485" s="52">
        <v>1</v>
      </c>
      <c r="N485" s="52"/>
      <c r="O485" s="52">
        <v>0</v>
      </c>
      <c r="P485" s="52">
        <v>0</v>
      </c>
      <c r="Q485" s="52">
        <v>21</v>
      </c>
      <c r="R485" s="52"/>
      <c r="S485" s="52">
        <v>0</v>
      </c>
      <c r="T485" s="52">
        <v>0</v>
      </c>
      <c r="U485" s="52">
        <v>310</v>
      </c>
      <c r="V485" s="52">
        <f t="shared" si="17"/>
        <v>94.064250000000001</v>
      </c>
      <c r="W485" s="52">
        <f t="shared" si="18"/>
        <v>94.064250000000001</v>
      </c>
      <c r="X485" s="52">
        <v>0</v>
      </c>
      <c r="Y485" s="52">
        <v>0</v>
      </c>
    </row>
    <row r="486" spans="1:25" x14ac:dyDescent="0.25">
      <c r="A486" s="52">
        <v>2010</v>
      </c>
      <c r="B486" s="52" t="s">
        <v>99</v>
      </c>
      <c r="C486" s="52" t="s">
        <v>111</v>
      </c>
      <c r="D486" s="52">
        <v>20233</v>
      </c>
      <c r="E486" s="52">
        <v>31305</v>
      </c>
      <c r="F486" s="52">
        <v>27</v>
      </c>
      <c r="G486" s="52" t="s">
        <v>89</v>
      </c>
      <c r="H486" s="52">
        <v>2067</v>
      </c>
      <c r="I486" s="52" t="s">
        <v>91</v>
      </c>
      <c r="J486" s="52" t="s">
        <v>71</v>
      </c>
      <c r="K486" s="52">
        <v>0.13800000000000001</v>
      </c>
      <c r="L486" s="52">
        <v>1</v>
      </c>
      <c r="M486" s="52">
        <v>1</v>
      </c>
      <c r="N486" s="52"/>
      <c r="O486" s="52">
        <v>0</v>
      </c>
      <c r="P486" s="52">
        <v>0</v>
      </c>
      <c r="Q486" s="52">
        <v>21</v>
      </c>
      <c r="R486" s="52"/>
      <c r="S486" s="52">
        <v>0</v>
      </c>
      <c r="T486" s="52">
        <v>0</v>
      </c>
      <c r="U486" s="52">
        <v>310</v>
      </c>
      <c r="V486" s="52">
        <f t="shared" si="17"/>
        <v>285.24600000000004</v>
      </c>
      <c r="W486" s="52">
        <f t="shared" si="18"/>
        <v>285.24600000000004</v>
      </c>
      <c r="X486" s="52">
        <v>0</v>
      </c>
      <c r="Y486" s="52">
        <v>0</v>
      </c>
    </row>
    <row r="487" spans="1:25" x14ac:dyDescent="0.25">
      <c r="A487" s="52">
        <v>2010</v>
      </c>
      <c r="B487" s="52" t="s">
        <v>99</v>
      </c>
      <c r="C487" s="52" t="s">
        <v>111</v>
      </c>
      <c r="D487" s="52">
        <v>20233</v>
      </c>
      <c r="E487" s="52">
        <v>31305</v>
      </c>
      <c r="F487" s="52">
        <v>27</v>
      </c>
      <c r="G487" s="52" t="s">
        <v>89</v>
      </c>
      <c r="H487" s="52">
        <v>1072</v>
      </c>
      <c r="I487" s="52" t="s">
        <v>91</v>
      </c>
      <c r="J487" s="52" t="s">
        <v>71</v>
      </c>
      <c r="K487" s="52">
        <v>0.13800000000000001</v>
      </c>
      <c r="L487" s="52">
        <v>1</v>
      </c>
      <c r="M487" s="52">
        <v>1</v>
      </c>
      <c r="N487" s="52"/>
      <c r="O487" s="52">
        <v>0</v>
      </c>
      <c r="P487" s="52">
        <v>0</v>
      </c>
      <c r="Q487" s="52">
        <v>21</v>
      </c>
      <c r="R487" s="52"/>
      <c r="S487" s="52">
        <v>0</v>
      </c>
      <c r="T487" s="52">
        <v>0</v>
      </c>
      <c r="U487" s="52">
        <v>310</v>
      </c>
      <c r="V487" s="52">
        <f t="shared" si="17"/>
        <v>147.93600000000001</v>
      </c>
      <c r="W487" s="52">
        <f t="shared" si="18"/>
        <v>147.93600000000001</v>
      </c>
      <c r="X487" s="52">
        <v>0</v>
      </c>
      <c r="Y487" s="52">
        <v>0</v>
      </c>
    </row>
    <row r="488" spans="1:25" x14ac:dyDescent="0.25">
      <c r="A488" s="52">
        <v>2010</v>
      </c>
      <c r="B488" s="52" t="s">
        <v>99</v>
      </c>
      <c r="C488" s="52" t="s">
        <v>111</v>
      </c>
      <c r="D488" s="52">
        <v>20233</v>
      </c>
      <c r="E488" s="52">
        <v>31305</v>
      </c>
      <c r="F488" s="52">
        <v>27</v>
      </c>
      <c r="G488" s="52" t="s">
        <v>89</v>
      </c>
      <c r="H488" s="52">
        <v>14127</v>
      </c>
      <c r="I488" s="52" t="s">
        <v>91</v>
      </c>
      <c r="J488" s="52" t="s">
        <v>71</v>
      </c>
      <c r="K488" s="52">
        <v>0.13800000000000001</v>
      </c>
      <c r="L488" s="52">
        <v>1</v>
      </c>
      <c r="M488" s="52">
        <v>1</v>
      </c>
      <c r="N488" s="52"/>
      <c r="O488" s="52">
        <v>0</v>
      </c>
      <c r="P488" s="52">
        <v>0</v>
      </c>
      <c r="Q488" s="52">
        <v>21</v>
      </c>
      <c r="R488" s="52"/>
      <c r="S488" s="52">
        <v>0</v>
      </c>
      <c r="T488" s="52">
        <v>0</v>
      </c>
      <c r="U488" s="52">
        <v>310</v>
      </c>
      <c r="V488" s="52">
        <f t="shared" si="17"/>
        <v>1949.5260000000001</v>
      </c>
      <c r="W488" s="52">
        <f t="shared" si="18"/>
        <v>1949.5260000000001</v>
      </c>
      <c r="X488" s="52">
        <v>0</v>
      </c>
      <c r="Y488" s="52">
        <v>0</v>
      </c>
    </row>
    <row r="489" spans="1:25" x14ac:dyDescent="0.25">
      <c r="A489" s="52">
        <v>2010</v>
      </c>
      <c r="B489" s="52" t="s">
        <v>99</v>
      </c>
      <c r="C489" s="52" t="s">
        <v>111</v>
      </c>
      <c r="D489" s="52">
        <v>20233</v>
      </c>
      <c r="E489" s="52">
        <v>31305</v>
      </c>
      <c r="F489" s="52">
        <v>27</v>
      </c>
      <c r="G489" s="52" t="s">
        <v>89</v>
      </c>
      <c r="H489" s="52">
        <v>4630</v>
      </c>
      <c r="I489" s="52" t="s">
        <v>91</v>
      </c>
      <c r="J489" s="52" t="s">
        <v>71</v>
      </c>
      <c r="K489" s="52">
        <v>0.13800000000000001</v>
      </c>
      <c r="L489" s="52">
        <v>1</v>
      </c>
      <c r="M489" s="52">
        <v>1</v>
      </c>
      <c r="N489" s="52"/>
      <c r="O489" s="52">
        <v>0</v>
      </c>
      <c r="P489" s="52">
        <v>0</v>
      </c>
      <c r="Q489" s="52">
        <v>21</v>
      </c>
      <c r="R489" s="52"/>
      <c r="S489" s="52">
        <v>0</v>
      </c>
      <c r="T489" s="52">
        <v>0</v>
      </c>
      <c r="U489" s="52">
        <v>310</v>
      </c>
      <c r="V489" s="52">
        <f t="shared" si="17"/>
        <v>638.94000000000005</v>
      </c>
      <c r="W489" s="52">
        <f t="shared" si="18"/>
        <v>638.94000000000005</v>
      </c>
      <c r="X489" s="52">
        <v>0</v>
      </c>
      <c r="Y489" s="52">
        <v>0</v>
      </c>
    </row>
    <row r="490" spans="1:25" x14ac:dyDescent="0.25">
      <c r="A490" s="52">
        <v>2010</v>
      </c>
      <c r="B490" s="52" t="s">
        <v>99</v>
      </c>
      <c r="C490" s="52" t="s">
        <v>111</v>
      </c>
      <c r="D490" s="52">
        <v>20233</v>
      </c>
      <c r="E490" s="52">
        <v>31305</v>
      </c>
      <c r="F490" s="52">
        <v>27</v>
      </c>
      <c r="G490" s="52" t="s">
        <v>89</v>
      </c>
      <c r="H490" s="52">
        <v>1521</v>
      </c>
      <c r="I490" s="52" t="s">
        <v>91</v>
      </c>
      <c r="J490" s="52" t="s">
        <v>71</v>
      </c>
      <c r="K490" s="52">
        <v>0.13800000000000001</v>
      </c>
      <c r="L490" s="52">
        <v>1</v>
      </c>
      <c r="M490" s="52">
        <v>1</v>
      </c>
      <c r="N490" s="52"/>
      <c r="O490" s="52">
        <v>0</v>
      </c>
      <c r="P490" s="52">
        <v>0</v>
      </c>
      <c r="Q490" s="52">
        <v>21</v>
      </c>
      <c r="R490" s="52"/>
      <c r="S490" s="52">
        <v>0</v>
      </c>
      <c r="T490" s="52">
        <v>0</v>
      </c>
      <c r="U490" s="52">
        <v>310</v>
      </c>
      <c r="V490" s="52">
        <f t="shared" si="17"/>
        <v>209.89800000000002</v>
      </c>
      <c r="W490" s="52">
        <f t="shared" si="18"/>
        <v>209.89800000000002</v>
      </c>
      <c r="X490" s="52">
        <v>0</v>
      </c>
      <c r="Y490" s="52">
        <v>0</v>
      </c>
    </row>
    <row r="491" spans="1:25" x14ac:dyDescent="0.25">
      <c r="A491" s="52">
        <v>2010</v>
      </c>
      <c r="B491" s="52" t="s">
        <v>99</v>
      </c>
      <c r="C491" s="52" t="s">
        <v>111</v>
      </c>
      <c r="D491" s="52">
        <v>20233</v>
      </c>
      <c r="E491" s="52">
        <v>31305</v>
      </c>
      <c r="F491" s="52">
        <v>27</v>
      </c>
      <c r="G491" s="52" t="s">
        <v>89</v>
      </c>
      <c r="H491" s="52">
        <v>34.125</v>
      </c>
      <c r="I491" s="52" t="s">
        <v>91</v>
      </c>
      <c r="J491" s="52" t="s">
        <v>71</v>
      </c>
      <c r="K491" s="52">
        <v>0.13800000000000001</v>
      </c>
      <c r="L491" s="52">
        <v>1</v>
      </c>
      <c r="M491" s="52">
        <v>1</v>
      </c>
      <c r="N491" s="52"/>
      <c r="O491" s="52">
        <v>0</v>
      </c>
      <c r="P491" s="52">
        <v>0</v>
      </c>
      <c r="Q491" s="52">
        <v>21</v>
      </c>
      <c r="R491" s="52"/>
      <c r="S491" s="52">
        <v>0</v>
      </c>
      <c r="T491" s="52">
        <v>0</v>
      </c>
      <c r="U491" s="52">
        <v>310</v>
      </c>
      <c r="V491" s="52">
        <f t="shared" si="17"/>
        <v>4.7092500000000008</v>
      </c>
      <c r="W491" s="52">
        <f t="shared" si="18"/>
        <v>4.7092500000000008</v>
      </c>
      <c r="X491" s="52">
        <v>0</v>
      </c>
      <c r="Y491" s="52">
        <v>0</v>
      </c>
    </row>
    <row r="492" spans="1:25" x14ac:dyDescent="0.25">
      <c r="A492" s="52">
        <v>2010</v>
      </c>
      <c r="B492" s="52" t="s">
        <v>99</v>
      </c>
      <c r="C492" s="52" t="s">
        <v>111</v>
      </c>
      <c r="D492" s="52">
        <v>20233</v>
      </c>
      <c r="E492" s="52">
        <v>31305</v>
      </c>
      <c r="F492" s="52">
        <v>27</v>
      </c>
      <c r="G492" s="52" t="s">
        <v>89</v>
      </c>
      <c r="H492" s="52">
        <v>10</v>
      </c>
      <c r="I492" s="52" t="s">
        <v>91</v>
      </c>
      <c r="J492" s="52" t="s">
        <v>71</v>
      </c>
      <c r="K492" s="52">
        <v>0.13800000000000001</v>
      </c>
      <c r="L492" s="52">
        <v>1</v>
      </c>
      <c r="M492" s="52">
        <v>1</v>
      </c>
      <c r="N492" s="52"/>
      <c r="O492" s="52">
        <v>0</v>
      </c>
      <c r="P492" s="52">
        <v>0</v>
      </c>
      <c r="Q492" s="52">
        <v>21</v>
      </c>
      <c r="R492" s="52"/>
      <c r="S492" s="52">
        <v>0</v>
      </c>
      <c r="T492" s="52">
        <v>0</v>
      </c>
      <c r="U492" s="52">
        <v>310</v>
      </c>
      <c r="V492" s="52">
        <f t="shared" si="17"/>
        <v>1.3800000000000001</v>
      </c>
      <c r="W492" s="52">
        <f t="shared" si="18"/>
        <v>1.3800000000000001</v>
      </c>
      <c r="X492" s="52">
        <v>0</v>
      </c>
      <c r="Y492" s="52">
        <v>0</v>
      </c>
    </row>
    <row r="493" spans="1:25" x14ac:dyDescent="0.25">
      <c r="A493" s="52">
        <v>2010</v>
      </c>
      <c r="B493" s="52" t="s">
        <v>99</v>
      </c>
      <c r="C493" s="52" t="s">
        <v>111</v>
      </c>
      <c r="D493" s="52">
        <v>20233</v>
      </c>
      <c r="E493" s="52">
        <v>31305</v>
      </c>
      <c r="F493" s="52">
        <v>27</v>
      </c>
      <c r="G493" s="52" t="s">
        <v>89</v>
      </c>
      <c r="H493" s="52">
        <v>110</v>
      </c>
      <c r="I493" s="52" t="s">
        <v>91</v>
      </c>
      <c r="J493" s="52" t="s">
        <v>71</v>
      </c>
      <c r="K493" s="52">
        <v>0.13800000000000001</v>
      </c>
      <c r="L493" s="52">
        <v>1</v>
      </c>
      <c r="M493" s="52">
        <v>1</v>
      </c>
      <c r="N493" s="52"/>
      <c r="O493" s="52">
        <v>0</v>
      </c>
      <c r="P493" s="52">
        <v>0</v>
      </c>
      <c r="Q493" s="52">
        <v>21</v>
      </c>
      <c r="R493" s="52"/>
      <c r="S493" s="52">
        <v>0</v>
      </c>
      <c r="T493" s="52">
        <v>0</v>
      </c>
      <c r="U493" s="52">
        <v>310</v>
      </c>
      <c r="V493" s="52">
        <f t="shared" si="17"/>
        <v>15.180000000000001</v>
      </c>
      <c r="W493" s="52">
        <f t="shared" si="18"/>
        <v>15.180000000000001</v>
      </c>
      <c r="X493" s="52">
        <v>0</v>
      </c>
      <c r="Y493" s="52">
        <v>0</v>
      </c>
    </row>
    <row r="494" spans="1:25" x14ac:dyDescent="0.25">
      <c r="A494" s="52">
        <v>2010</v>
      </c>
      <c r="B494" s="52" t="s">
        <v>99</v>
      </c>
      <c r="C494" s="52" t="s">
        <v>111</v>
      </c>
      <c r="D494" s="52">
        <v>20233</v>
      </c>
      <c r="E494" s="52">
        <v>31305</v>
      </c>
      <c r="F494" s="52">
        <v>27</v>
      </c>
      <c r="G494" s="52" t="s">
        <v>89</v>
      </c>
      <c r="H494" s="52">
        <v>43501</v>
      </c>
      <c r="I494" s="52" t="s">
        <v>91</v>
      </c>
      <c r="J494" s="52" t="s">
        <v>71</v>
      </c>
      <c r="K494" s="52">
        <v>0.13800000000000001</v>
      </c>
      <c r="L494" s="52">
        <v>1</v>
      </c>
      <c r="M494" s="52">
        <v>1</v>
      </c>
      <c r="N494" s="52"/>
      <c r="O494" s="52">
        <v>0</v>
      </c>
      <c r="P494" s="52">
        <v>0</v>
      </c>
      <c r="Q494" s="52">
        <v>21</v>
      </c>
      <c r="R494" s="52"/>
      <c r="S494" s="52">
        <v>0</v>
      </c>
      <c r="T494" s="52">
        <v>0</v>
      </c>
      <c r="U494" s="52">
        <v>310</v>
      </c>
      <c r="V494" s="52">
        <f t="shared" si="17"/>
        <v>6003.1380000000008</v>
      </c>
      <c r="W494" s="52">
        <f t="shared" si="18"/>
        <v>6003.1380000000008</v>
      </c>
      <c r="X494" s="52">
        <v>0</v>
      </c>
      <c r="Y494" s="52">
        <v>0</v>
      </c>
    </row>
    <row r="495" spans="1:25" x14ac:dyDescent="0.25">
      <c r="A495" s="52">
        <v>2010</v>
      </c>
      <c r="B495" s="52" t="s">
        <v>99</v>
      </c>
      <c r="C495" s="52" t="s">
        <v>111</v>
      </c>
      <c r="D495" s="52">
        <v>20233</v>
      </c>
      <c r="E495" s="52">
        <v>31305</v>
      </c>
      <c r="F495" s="52">
        <v>27</v>
      </c>
      <c r="G495" s="52" t="s">
        <v>89</v>
      </c>
      <c r="H495" s="52">
        <v>1089</v>
      </c>
      <c r="I495" s="52" t="s">
        <v>91</v>
      </c>
      <c r="J495" s="52" t="s">
        <v>71</v>
      </c>
      <c r="K495" s="52">
        <v>0.13800000000000001</v>
      </c>
      <c r="L495" s="52">
        <v>1</v>
      </c>
      <c r="M495" s="52">
        <v>1</v>
      </c>
      <c r="N495" s="52"/>
      <c r="O495" s="52">
        <v>0</v>
      </c>
      <c r="P495" s="52">
        <v>0</v>
      </c>
      <c r="Q495" s="52">
        <v>21</v>
      </c>
      <c r="R495" s="52"/>
      <c r="S495" s="52">
        <v>0</v>
      </c>
      <c r="T495" s="52">
        <v>0</v>
      </c>
      <c r="U495" s="52">
        <v>310</v>
      </c>
      <c r="V495" s="52">
        <f t="shared" si="17"/>
        <v>150.28200000000001</v>
      </c>
      <c r="W495" s="52">
        <f t="shared" si="18"/>
        <v>150.28200000000001</v>
      </c>
      <c r="X495" s="52">
        <v>0</v>
      </c>
      <c r="Y495" s="52">
        <v>0</v>
      </c>
    </row>
    <row r="496" spans="1:25" x14ac:dyDescent="0.25">
      <c r="A496" s="52">
        <v>2010</v>
      </c>
      <c r="B496" s="52" t="s">
        <v>99</v>
      </c>
      <c r="C496" s="52" t="s">
        <v>111</v>
      </c>
      <c r="D496" s="52">
        <v>20233</v>
      </c>
      <c r="E496" s="52">
        <v>31305</v>
      </c>
      <c r="F496" s="52">
        <v>27</v>
      </c>
      <c r="G496" s="52" t="s">
        <v>89</v>
      </c>
      <c r="H496" s="52">
        <v>3705.375</v>
      </c>
      <c r="I496" s="52" t="s">
        <v>91</v>
      </c>
      <c r="J496" s="52" t="s">
        <v>71</v>
      </c>
      <c r="K496" s="52">
        <v>0.13800000000000001</v>
      </c>
      <c r="L496" s="52">
        <v>1</v>
      </c>
      <c r="M496" s="52">
        <v>1</v>
      </c>
      <c r="N496" s="52"/>
      <c r="O496" s="52">
        <v>0</v>
      </c>
      <c r="P496" s="52">
        <v>0</v>
      </c>
      <c r="Q496" s="52">
        <v>21</v>
      </c>
      <c r="R496" s="52"/>
      <c r="S496" s="52">
        <v>0</v>
      </c>
      <c r="T496" s="52">
        <v>0</v>
      </c>
      <c r="U496" s="52">
        <v>310</v>
      </c>
      <c r="V496" s="52">
        <f t="shared" si="17"/>
        <v>511.34175000000005</v>
      </c>
      <c r="W496" s="52">
        <f t="shared" si="18"/>
        <v>511.34175000000005</v>
      </c>
      <c r="X496" s="52">
        <v>0</v>
      </c>
      <c r="Y496" s="52">
        <v>0</v>
      </c>
    </row>
    <row r="497" spans="1:25" x14ac:dyDescent="0.25">
      <c r="A497" s="52">
        <v>2010</v>
      </c>
      <c r="B497" s="52" t="s">
        <v>99</v>
      </c>
      <c r="C497" s="52" t="s">
        <v>111</v>
      </c>
      <c r="D497" s="52">
        <v>20233</v>
      </c>
      <c r="E497" s="52">
        <v>31305</v>
      </c>
      <c r="F497" s="52">
        <v>27</v>
      </c>
      <c r="G497" s="52" t="s">
        <v>89</v>
      </c>
      <c r="H497" s="52">
        <v>34359</v>
      </c>
      <c r="I497" s="52" t="s">
        <v>91</v>
      </c>
      <c r="J497" s="52" t="s">
        <v>71</v>
      </c>
      <c r="K497" s="52">
        <v>0.13800000000000001</v>
      </c>
      <c r="L497" s="52">
        <v>1</v>
      </c>
      <c r="M497" s="52">
        <v>1</v>
      </c>
      <c r="N497" s="52"/>
      <c r="O497" s="52">
        <v>0</v>
      </c>
      <c r="P497" s="52">
        <v>0</v>
      </c>
      <c r="Q497" s="52">
        <v>21</v>
      </c>
      <c r="R497" s="52"/>
      <c r="S497" s="52">
        <v>0</v>
      </c>
      <c r="T497" s="52">
        <v>0</v>
      </c>
      <c r="U497" s="52">
        <v>310</v>
      </c>
      <c r="V497" s="52">
        <f t="shared" si="17"/>
        <v>4741.5420000000004</v>
      </c>
      <c r="W497" s="52">
        <f t="shared" si="18"/>
        <v>4741.5420000000004</v>
      </c>
      <c r="X497" s="52">
        <v>0</v>
      </c>
      <c r="Y497" s="52">
        <v>0</v>
      </c>
    </row>
    <row r="498" spans="1:25" x14ac:dyDescent="0.25">
      <c r="A498" s="52">
        <v>2010</v>
      </c>
      <c r="B498" s="52" t="s">
        <v>99</v>
      </c>
      <c r="C498" s="52" t="s">
        <v>111</v>
      </c>
      <c r="D498" s="52">
        <v>20233</v>
      </c>
      <c r="E498" s="52">
        <v>31305</v>
      </c>
      <c r="F498" s="52">
        <v>27</v>
      </c>
      <c r="G498" s="52" t="s">
        <v>89</v>
      </c>
      <c r="H498" s="52">
        <v>407</v>
      </c>
      <c r="I498" s="52" t="s">
        <v>91</v>
      </c>
      <c r="J498" s="52" t="s">
        <v>71</v>
      </c>
      <c r="K498" s="52">
        <v>0.13800000000000001</v>
      </c>
      <c r="L498" s="52">
        <v>1</v>
      </c>
      <c r="M498" s="52">
        <v>1</v>
      </c>
      <c r="N498" s="52"/>
      <c r="O498" s="52">
        <v>0</v>
      </c>
      <c r="P498" s="52">
        <v>0</v>
      </c>
      <c r="Q498" s="52">
        <v>21</v>
      </c>
      <c r="R498" s="52"/>
      <c r="S498" s="52">
        <v>0</v>
      </c>
      <c r="T498" s="52">
        <v>0</v>
      </c>
      <c r="U498" s="52">
        <v>310</v>
      </c>
      <c r="V498" s="52">
        <f t="shared" si="17"/>
        <v>56.166000000000004</v>
      </c>
      <c r="W498" s="52">
        <f t="shared" si="18"/>
        <v>56.166000000000004</v>
      </c>
      <c r="X498" s="52">
        <v>0</v>
      </c>
      <c r="Y498" s="52">
        <v>0</v>
      </c>
    </row>
    <row r="499" spans="1:25" x14ac:dyDescent="0.25">
      <c r="A499" s="52">
        <v>2010</v>
      </c>
      <c r="B499" s="52" t="s">
        <v>99</v>
      </c>
      <c r="C499" s="52" t="s">
        <v>111</v>
      </c>
      <c r="D499" s="52">
        <v>20233</v>
      </c>
      <c r="E499" s="52">
        <v>31305</v>
      </c>
      <c r="F499" s="52">
        <v>27</v>
      </c>
      <c r="G499" s="52" t="s">
        <v>89</v>
      </c>
      <c r="H499" s="52">
        <v>10.066599999999999</v>
      </c>
      <c r="I499" s="52" t="s">
        <v>91</v>
      </c>
      <c r="J499" s="52" t="s">
        <v>71</v>
      </c>
      <c r="K499" s="52">
        <v>0.13800000000000001</v>
      </c>
      <c r="L499" s="52">
        <v>1</v>
      </c>
      <c r="M499" s="52">
        <v>1</v>
      </c>
      <c r="N499" s="52"/>
      <c r="O499" s="52">
        <v>0</v>
      </c>
      <c r="P499" s="52">
        <v>0</v>
      </c>
      <c r="Q499" s="52">
        <v>21</v>
      </c>
      <c r="R499" s="52"/>
      <c r="S499" s="52">
        <v>0</v>
      </c>
      <c r="T499" s="52">
        <v>0</v>
      </c>
      <c r="U499" s="52">
        <v>310</v>
      </c>
      <c r="V499" s="52">
        <f t="shared" si="17"/>
        <v>1.3891907999999999</v>
      </c>
      <c r="W499" s="52">
        <f t="shared" si="18"/>
        <v>1.3891907999999999</v>
      </c>
      <c r="X499" s="52">
        <v>0</v>
      </c>
      <c r="Y499" s="52">
        <v>0</v>
      </c>
    </row>
    <row r="500" spans="1:25" x14ac:dyDescent="0.25">
      <c r="A500" s="52">
        <v>2010</v>
      </c>
      <c r="B500" s="52" t="s">
        <v>99</v>
      </c>
      <c r="C500" s="52" t="s">
        <v>111</v>
      </c>
      <c r="D500" s="52">
        <v>20233</v>
      </c>
      <c r="E500" s="52">
        <v>31305</v>
      </c>
      <c r="F500" s="52">
        <v>27</v>
      </c>
      <c r="G500" s="52" t="s">
        <v>89</v>
      </c>
      <c r="H500" s="52">
        <v>1462</v>
      </c>
      <c r="I500" s="52" t="s">
        <v>91</v>
      </c>
      <c r="J500" s="52" t="s">
        <v>71</v>
      </c>
      <c r="K500" s="52">
        <v>0.13800000000000001</v>
      </c>
      <c r="L500" s="52">
        <v>1</v>
      </c>
      <c r="M500" s="52">
        <v>1</v>
      </c>
      <c r="N500" s="52"/>
      <c r="O500" s="52">
        <v>0</v>
      </c>
      <c r="P500" s="52">
        <v>0</v>
      </c>
      <c r="Q500" s="52">
        <v>21</v>
      </c>
      <c r="R500" s="52"/>
      <c r="S500" s="52">
        <v>0</v>
      </c>
      <c r="T500" s="52">
        <v>0</v>
      </c>
      <c r="U500" s="52">
        <v>310</v>
      </c>
      <c r="V500" s="52">
        <f t="shared" si="17"/>
        <v>201.75600000000003</v>
      </c>
      <c r="W500" s="52">
        <f t="shared" si="18"/>
        <v>201.75600000000003</v>
      </c>
      <c r="X500" s="52">
        <v>0</v>
      </c>
      <c r="Y500" s="52">
        <v>0</v>
      </c>
    </row>
    <row r="501" spans="1:25" x14ac:dyDescent="0.25">
      <c r="A501" s="52">
        <v>2010</v>
      </c>
      <c r="B501" s="52" t="s">
        <v>99</v>
      </c>
      <c r="C501" s="52" t="s">
        <v>111</v>
      </c>
      <c r="D501" s="52">
        <v>20233</v>
      </c>
      <c r="E501" s="52">
        <v>31305</v>
      </c>
      <c r="F501" s="52">
        <v>27</v>
      </c>
      <c r="G501" s="52" t="s">
        <v>89</v>
      </c>
      <c r="H501" s="52">
        <v>1759</v>
      </c>
      <c r="I501" s="52" t="s">
        <v>91</v>
      </c>
      <c r="J501" s="52" t="s">
        <v>71</v>
      </c>
      <c r="K501" s="52">
        <v>0.13800000000000001</v>
      </c>
      <c r="L501" s="52">
        <v>1</v>
      </c>
      <c r="M501" s="52">
        <v>1</v>
      </c>
      <c r="N501" s="52"/>
      <c r="O501" s="52">
        <v>0</v>
      </c>
      <c r="P501" s="52">
        <v>0</v>
      </c>
      <c r="Q501" s="52">
        <v>21</v>
      </c>
      <c r="R501" s="52"/>
      <c r="S501" s="52">
        <v>0</v>
      </c>
      <c r="T501" s="52">
        <v>0</v>
      </c>
      <c r="U501" s="52">
        <v>310</v>
      </c>
      <c r="V501" s="52">
        <f t="shared" si="17"/>
        <v>242.74200000000002</v>
      </c>
      <c r="W501" s="52">
        <f t="shared" si="18"/>
        <v>242.74200000000002</v>
      </c>
      <c r="X501" s="52">
        <v>0</v>
      </c>
      <c r="Y501" s="52">
        <v>0</v>
      </c>
    </row>
    <row r="502" spans="1:25" x14ac:dyDescent="0.25">
      <c r="A502" s="52">
        <v>2010</v>
      </c>
      <c r="B502" s="52" t="s">
        <v>99</v>
      </c>
      <c r="C502" s="52" t="s">
        <v>111</v>
      </c>
      <c r="D502" s="52">
        <v>20233</v>
      </c>
      <c r="E502" s="52">
        <v>31305</v>
      </c>
      <c r="F502" s="52">
        <v>27</v>
      </c>
      <c r="G502" s="52" t="s">
        <v>89</v>
      </c>
      <c r="H502" s="52">
        <v>12132</v>
      </c>
      <c r="I502" s="52" t="s">
        <v>91</v>
      </c>
      <c r="J502" s="52" t="s">
        <v>71</v>
      </c>
      <c r="K502" s="52">
        <v>0.13800000000000001</v>
      </c>
      <c r="L502" s="52">
        <v>1</v>
      </c>
      <c r="M502" s="52">
        <v>1</v>
      </c>
      <c r="N502" s="52"/>
      <c r="O502" s="52">
        <v>0</v>
      </c>
      <c r="P502" s="52">
        <v>0</v>
      </c>
      <c r="Q502" s="52">
        <v>21</v>
      </c>
      <c r="R502" s="52"/>
      <c r="S502" s="52">
        <v>0</v>
      </c>
      <c r="T502" s="52">
        <v>0</v>
      </c>
      <c r="U502" s="52">
        <v>310</v>
      </c>
      <c r="V502" s="52">
        <f t="shared" si="17"/>
        <v>1674.2160000000001</v>
      </c>
      <c r="W502" s="52">
        <f t="shared" si="18"/>
        <v>1674.2160000000001</v>
      </c>
      <c r="X502" s="52">
        <v>0</v>
      </c>
      <c r="Y502" s="52">
        <v>0</v>
      </c>
    </row>
    <row r="503" spans="1:25" x14ac:dyDescent="0.25">
      <c r="A503" s="52">
        <v>2010</v>
      </c>
      <c r="B503" s="52" t="s">
        <v>99</v>
      </c>
      <c r="C503" s="52" t="s">
        <v>111</v>
      </c>
      <c r="D503" s="52">
        <v>20233</v>
      </c>
      <c r="E503" s="52">
        <v>31305</v>
      </c>
      <c r="F503" s="52">
        <v>27</v>
      </c>
      <c r="G503" s="52" t="s">
        <v>89</v>
      </c>
      <c r="H503" s="52">
        <v>2491</v>
      </c>
      <c r="I503" s="52" t="s">
        <v>91</v>
      </c>
      <c r="J503" s="52" t="s">
        <v>71</v>
      </c>
      <c r="K503" s="52">
        <v>0.13800000000000001</v>
      </c>
      <c r="L503" s="52">
        <v>1</v>
      </c>
      <c r="M503" s="52">
        <v>1</v>
      </c>
      <c r="N503" s="52"/>
      <c r="O503" s="52">
        <v>0</v>
      </c>
      <c r="P503" s="52">
        <v>0</v>
      </c>
      <c r="Q503" s="52">
        <v>21</v>
      </c>
      <c r="R503" s="52"/>
      <c r="S503" s="52">
        <v>0</v>
      </c>
      <c r="T503" s="52">
        <v>0</v>
      </c>
      <c r="U503" s="52">
        <v>310</v>
      </c>
      <c r="V503" s="52">
        <f t="shared" si="17"/>
        <v>343.75800000000004</v>
      </c>
      <c r="W503" s="52">
        <f t="shared" si="18"/>
        <v>343.75800000000004</v>
      </c>
      <c r="X503" s="52">
        <v>0</v>
      </c>
      <c r="Y503" s="52">
        <v>0</v>
      </c>
    </row>
    <row r="504" spans="1:25" x14ac:dyDescent="0.25">
      <c r="A504" s="52">
        <v>2010</v>
      </c>
      <c r="B504" s="52" t="s">
        <v>99</v>
      </c>
      <c r="C504" s="52" t="s">
        <v>111</v>
      </c>
      <c r="D504" s="52">
        <v>20233</v>
      </c>
      <c r="E504" s="52">
        <v>31305</v>
      </c>
      <c r="F504" s="52">
        <v>27</v>
      </c>
      <c r="G504" s="52" t="s">
        <v>89</v>
      </c>
      <c r="H504" s="52">
        <v>32162</v>
      </c>
      <c r="I504" s="52" t="s">
        <v>91</v>
      </c>
      <c r="J504" s="52" t="s">
        <v>71</v>
      </c>
      <c r="K504" s="52">
        <v>0.13800000000000001</v>
      </c>
      <c r="L504" s="52">
        <v>1</v>
      </c>
      <c r="M504" s="52">
        <v>1</v>
      </c>
      <c r="N504" s="52"/>
      <c r="O504" s="52">
        <v>0</v>
      </c>
      <c r="P504" s="52">
        <v>0</v>
      </c>
      <c r="Q504" s="52">
        <v>21</v>
      </c>
      <c r="R504" s="52"/>
      <c r="S504" s="52">
        <v>0</v>
      </c>
      <c r="T504" s="52">
        <v>0</v>
      </c>
      <c r="U504" s="52">
        <v>310</v>
      </c>
      <c r="V504" s="52">
        <f t="shared" si="17"/>
        <v>4438.3560000000007</v>
      </c>
      <c r="W504" s="52">
        <f t="shared" si="18"/>
        <v>4438.3560000000007</v>
      </c>
      <c r="X504" s="52">
        <v>0</v>
      </c>
      <c r="Y504" s="52">
        <v>0</v>
      </c>
    </row>
    <row r="505" spans="1:25" x14ac:dyDescent="0.25">
      <c r="A505" s="52">
        <v>2010</v>
      </c>
      <c r="B505" s="52" t="s">
        <v>99</v>
      </c>
      <c r="C505" s="52" t="s">
        <v>111</v>
      </c>
      <c r="D505" s="52">
        <v>20233</v>
      </c>
      <c r="E505" s="52">
        <v>31305</v>
      </c>
      <c r="F505" s="52">
        <v>27</v>
      </c>
      <c r="G505" s="52" t="s">
        <v>89</v>
      </c>
      <c r="H505" s="52">
        <v>15378</v>
      </c>
      <c r="I505" s="52" t="s">
        <v>91</v>
      </c>
      <c r="J505" s="52" t="s">
        <v>71</v>
      </c>
      <c r="K505" s="52">
        <v>0.13800000000000001</v>
      </c>
      <c r="L505" s="52">
        <v>1</v>
      </c>
      <c r="M505" s="52">
        <v>1</v>
      </c>
      <c r="N505" s="52"/>
      <c r="O505" s="52">
        <v>0</v>
      </c>
      <c r="P505" s="52">
        <v>0</v>
      </c>
      <c r="Q505" s="52">
        <v>21</v>
      </c>
      <c r="R505" s="52"/>
      <c r="S505" s="52">
        <v>0</v>
      </c>
      <c r="T505" s="52">
        <v>0</v>
      </c>
      <c r="U505" s="52">
        <v>310</v>
      </c>
      <c r="V505" s="52">
        <f t="shared" si="17"/>
        <v>2122.1640000000002</v>
      </c>
      <c r="W505" s="52">
        <f t="shared" si="18"/>
        <v>2122.1640000000002</v>
      </c>
      <c r="X505" s="52">
        <v>0</v>
      </c>
      <c r="Y505" s="52">
        <v>0</v>
      </c>
    </row>
    <row r="506" spans="1:25" x14ac:dyDescent="0.25">
      <c r="A506" s="52">
        <v>2010</v>
      </c>
      <c r="B506" s="52" t="s">
        <v>99</v>
      </c>
      <c r="C506" s="52" t="s">
        <v>111</v>
      </c>
      <c r="D506" s="52">
        <v>20233</v>
      </c>
      <c r="E506" s="52">
        <v>31305</v>
      </c>
      <c r="F506" s="52">
        <v>27</v>
      </c>
      <c r="G506" s="52" t="s">
        <v>89</v>
      </c>
      <c r="H506" s="52">
        <v>2557</v>
      </c>
      <c r="I506" s="52" t="s">
        <v>91</v>
      </c>
      <c r="J506" s="52" t="s">
        <v>71</v>
      </c>
      <c r="K506" s="52">
        <v>0.13800000000000001</v>
      </c>
      <c r="L506" s="52">
        <v>1</v>
      </c>
      <c r="M506" s="52">
        <v>1</v>
      </c>
      <c r="N506" s="52"/>
      <c r="O506" s="52">
        <v>0</v>
      </c>
      <c r="P506" s="52">
        <v>0</v>
      </c>
      <c r="Q506" s="52">
        <v>21</v>
      </c>
      <c r="R506" s="52"/>
      <c r="S506" s="52">
        <v>0</v>
      </c>
      <c r="T506" s="52">
        <v>0</v>
      </c>
      <c r="U506" s="52">
        <v>310</v>
      </c>
      <c r="V506" s="52">
        <f t="shared" si="17"/>
        <v>352.86600000000004</v>
      </c>
      <c r="W506" s="52">
        <f t="shared" si="18"/>
        <v>352.86600000000004</v>
      </c>
      <c r="X506" s="52">
        <v>0</v>
      </c>
      <c r="Y506" s="52">
        <v>0</v>
      </c>
    </row>
    <row r="507" spans="1:25" x14ac:dyDescent="0.25">
      <c r="A507" s="52">
        <v>2010</v>
      </c>
      <c r="B507" s="52" t="s">
        <v>99</v>
      </c>
      <c r="C507" s="52" t="s">
        <v>111</v>
      </c>
      <c r="D507" s="52">
        <v>20233</v>
      </c>
      <c r="E507" s="52">
        <v>31305</v>
      </c>
      <c r="F507" s="52">
        <v>27</v>
      </c>
      <c r="G507" s="52" t="s">
        <v>89</v>
      </c>
      <c r="H507" s="52">
        <v>126</v>
      </c>
      <c r="I507" s="52" t="s">
        <v>91</v>
      </c>
      <c r="J507" s="52" t="s">
        <v>71</v>
      </c>
      <c r="K507" s="52">
        <v>0.13800000000000001</v>
      </c>
      <c r="L507" s="52">
        <v>1</v>
      </c>
      <c r="M507" s="52">
        <v>1</v>
      </c>
      <c r="N507" s="52"/>
      <c r="O507" s="52">
        <v>0</v>
      </c>
      <c r="P507" s="52">
        <v>0</v>
      </c>
      <c r="Q507" s="52">
        <v>21</v>
      </c>
      <c r="R507" s="52"/>
      <c r="S507" s="52">
        <v>0</v>
      </c>
      <c r="T507" s="52">
        <v>0</v>
      </c>
      <c r="U507" s="52">
        <v>310</v>
      </c>
      <c r="V507" s="52">
        <f t="shared" si="17"/>
        <v>17.388000000000002</v>
      </c>
      <c r="W507" s="52">
        <f t="shared" si="18"/>
        <v>17.388000000000002</v>
      </c>
      <c r="X507" s="52">
        <v>0</v>
      </c>
      <c r="Y507" s="52">
        <v>0</v>
      </c>
    </row>
    <row r="508" spans="1:25" x14ac:dyDescent="0.25">
      <c r="A508" s="52">
        <v>2010</v>
      </c>
      <c r="B508" s="52" t="s">
        <v>100</v>
      </c>
      <c r="C508" s="52" t="s">
        <v>112</v>
      </c>
      <c r="D508" s="52">
        <v>23912</v>
      </c>
      <c r="E508" s="52">
        <v>31255</v>
      </c>
      <c r="F508" s="52">
        <v>27</v>
      </c>
      <c r="G508" s="52" t="s">
        <v>89</v>
      </c>
      <c r="H508" s="52">
        <v>979.40200000000004</v>
      </c>
      <c r="I508" s="52" t="s">
        <v>91</v>
      </c>
      <c r="J508" s="52" t="s">
        <v>71</v>
      </c>
      <c r="K508" s="52">
        <v>0.52197000000000005</v>
      </c>
      <c r="L508" s="52">
        <v>1</v>
      </c>
      <c r="M508" s="52">
        <v>1</v>
      </c>
      <c r="N508" s="52"/>
      <c r="O508" s="52">
        <v>0</v>
      </c>
      <c r="P508" s="52">
        <v>0</v>
      </c>
      <c r="Q508" s="52">
        <v>21</v>
      </c>
      <c r="R508" s="52"/>
      <c r="S508" s="52">
        <v>0</v>
      </c>
      <c r="T508" s="52">
        <v>0</v>
      </c>
      <c r="U508" s="52">
        <v>310</v>
      </c>
      <c r="V508" s="52">
        <f t="shared" si="17"/>
        <v>511.21846194000005</v>
      </c>
      <c r="W508" s="52">
        <f t="shared" si="18"/>
        <v>511.21846194000005</v>
      </c>
      <c r="X508" s="52">
        <v>0</v>
      </c>
      <c r="Y508" s="52">
        <v>0</v>
      </c>
    </row>
    <row r="509" spans="1:25" x14ac:dyDescent="0.25">
      <c r="A509" s="52">
        <v>2010</v>
      </c>
      <c r="B509" s="52" t="s">
        <v>100</v>
      </c>
      <c r="C509" s="52" t="s">
        <v>112</v>
      </c>
      <c r="D509" s="52">
        <v>23934</v>
      </c>
      <c r="E509" s="52">
        <v>31255</v>
      </c>
      <c r="F509" s="52">
        <v>27</v>
      </c>
      <c r="G509" s="52" t="s">
        <v>89</v>
      </c>
      <c r="H509" s="52">
        <v>4.5999999999999996</v>
      </c>
      <c r="I509" s="52" t="s">
        <v>91</v>
      </c>
      <c r="J509" s="52" t="s">
        <v>71</v>
      </c>
      <c r="K509" s="52">
        <v>0.52197000000000005</v>
      </c>
      <c r="L509" s="52">
        <v>1</v>
      </c>
      <c r="M509" s="52">
        <v>1</v>
      </c>
      <c r="N509" s="52"/>
      <c r="O509" s="52">
        <v>0</v>
      </c>
      <c r="P509" s="52">
        <v>0</v>
      </c>
      <c r="Q509" s="52">
        <v>21</v>
      </c>
      <c r="R509" s="52"/>
      <c r="S509" s="52">
        <v>0</v>
      </c>
      <c r="T509" s="52">
        <v>0</v>
      </c>
      <c r="U509" s="52">
        <v>310</v>
      </c>
      <c r="V509" s="52">
        <f t="shared" si="17"/>
        <v>2.401062</v>
      </c>
      <c r="W509" s="52">
        <f t="shared" si="18"/>
        <v>2.401062</v>
      </c>
      <c r="X509" s="52">
        <v>0</v>
      </c>
      <c r="Y509" s="52">
        <v>0</v>
      </c>
    </row>
    <row r="510" spans="1:25" x14ac:dyDescent="0.25">
      <c r="A510" s="52">
        <v>2010</v>
      </c>
      <c r="B510" s="52" t="s">
        <v>107</v>
      </c>
      <c r="C510" s="52" t="s">
        <v>116</v>
      </c>
      <c r="D510" s="52">
        <v>12008</v>
      </c>
      <c r="E510" s="52">
        <v>23212</v>
      </c>
      <c r="F510" s="52">
        <v>9</v>
      </c>
      <c r="G510" s="52" t="s">
        <v>93</v>
      </c>
      <c r="H510" s="52">
        <v>56992</v>
      </c>
      <c r="I510" s="52" t="s">
        <v>91</v>
      </c>
      <c r="J510" s="52" t="s">
        <v>71</v>
      </c>
      <c r="K510" s="52">
        <v>73.3</v>
      </c>
      <c r="L510" s="52">
        <v>4.02E-2</v>
      </c>
      <c r="M510" s="52">
        <v>1</v>
      </c>
      <c r="N510" s="52"/>
      <c r="O510" s="52">
        <v>0</v>
      </c>
      <c r="P510" s="52">
        <v>0</v>
      </c>
      <c r="Q510" s="52">
        <v>21</v>
      </c>
      <c r="R510" s="52"/>
      <c r="S510" s="52">
        <v>0</v>
      </c>
      <c r="T510" s="52">
        <v>0</v>
      </c>
      <c r="U510" s="52">
        <v>310</v>
      </c>
      <c r="V510" s="52">
        <f t="shared" si="17"/>
        <v>167.93604671999998</v>
      </c>
      <c r="W510" s="52">
        <f t="shared" si="18"/>
        <v>167.93604671999998</v>
      </c>
      <c r="X510" s="52">
        <v>0</v>
      </c>
      <c r="Y510" s="52">
        <v>0</v>
      </c>
    </row>
    <row r="511" spans="1:25" x14ac:dyDescent="0.25">
      <c r="A511" s="52">
        <v>2010</v>
      </c>
      <c r="B511" s="52" t="s">
        <v>107</v>
      </c>
      <c r="C511" s="52" t="s">
        <v>116</v>
      </c>
      <c r="D511" s="52">
        <v>12008</v>
      </c>
      <c r="E511" s="52">
        <v>23212</v>
      </c>
      <c r="F511" s="52">
        <v>9</v>
      </c>
      <c r="G511" s="52" t="s">
        <v>93</v>
      </c>
      <c r="H511" s="52">
        <v>15979.5</v>
      </c>
      <c r="I511" s="52" t="s">
        <v>91</v>
      </c>
      <c r="J511" s="52" t="s">
        <v>71</v>
      </c>
      <c r="K511" s="52">
        <v>73.3</v>
      </c>
      <c r="L511" s="52">
        <v>4.02E-2</v>
      </c>
      <c r="M511" s="52">
        <v>1</v>
      </c>
      <c r="N511" s="52"/>
      <c r="O511" s="52">
        <v>0</v>
      </c>
      <c r="P511" s="52">
        <v>0</v>
      </c>
      <c r="Q511" s="52">
        <v>21</v>
      </c>
      <c r="R511" s="52"/>
      <c r="S511" s="52">
        <v>0</v>
      </c>
      <c r="T511" s="52">
        <v>0</v>
      </c>
      <c r="U511" s="52">
        <v>310</v>
      </c>
      <c r="V511" s="52">
        <f t="shared" si="17"/>
        <v>47.086153469999999</v>
      </c>
      <c r="W511" s="52">
        <f t="shared" si="18"/>
        <v>47.086153469999999</v>
      </c>
      <c r="X511" s="52">
        <v>0</v>
      </c>
      <c r="Y511" s="52">
        <v>0</v>
      </c>
    </row>
    <row r="512" spans="1:25" x14ac:dyDescent="0.25">
      <c r="A512" s="52">
        <v>2010</v>
      </c>
      <c r="B512" s="52" t="s">
        <v>107</v>
      </c>
      <c r="C512" s="52" t="s">
        <v>116</v>
      </c>
      <c r="D512" s="52">
        <v>16212</v>
      </c>
      <c r="E512" s="52">
        <v>23212</v>
      </c>
      <c r="F512" s="52">
        <v>9</v>
      </c>
      <c r="G512" s="52" t="s">
        <v>93</v>
      </c>
      <c r="H512" s="52">
        <v>316605</v>
      </c>
      <c r="I512" s="52" t="s">
        <v>91</v>
      </c>
      <c r="J512" s="52" t="s">
        <v>71</v>
      </c>
      <c r="K512" s="52">
        <v>73.3</v>
      </c>
      <c r="L512" s="52">
        <v>4.02E-2</v>
      </c>
      <c r="M512" s="52">
        <v>1</v>
      </c>
      <c r="N512" s="52"/>
      <c r="O512" s="52">
        <v>0</v>
      </c>
      <c r="P512" s="52">
        <v>0</v>
      </c>
      <c r="Q512" s="52">
        <v>21</v>
      </c>
      <c r="R512" s="52"/>
      <c r="S512" s="52">
        <v>0</v>
      </c>
      <c r="T512" s="52">
        <v>0</v>
      </c>
      <c r="U512" s="52">
        <v>310</v>
      </c>
      <c r="V512" s="52">
        <f t="shared" si="17"/>
        <v>932.92728929999998</v>
      </c>
      <c r="W512" s="52">
        <f t="shared" si="18"/>
        <v>932.92728929999998</v>
      </c>
      <c r="X512" s="52">
        <v>0</v>
      </c>
      <c r="Y512" s="52">
        <v>0</v>
      </c>
    </row>
    <row r="513" spans="1:25" x14ac:dyDescent="0.25">
      <c r="A513" s="52">
        <v>2010</v>
      </c>
      <c r="B513" s="52" t="s">
        <v>107</v>
      </c>
      <c r="C513" s="52" t="s">
        <v>116</v>
      </c>
      <c r="D513" s="52">
        <v>16212</v>
      </c>
      <c r="E513" s="52">
        <v>23212</v>
      </c>
      <c r="F513" s="52">
        <v>9</v>
      </c>
      <c r="G513" s="52" t="s">
        <v>93</v>
      </c>
      <c r="H513" s="52">
        <v>2157</v>
      </c>
      <c r="I513" s="52" t="s">
        <v>91</v>
      </c>
      <c r="J513" s="52" t="s">
        <v>71</v>
      </c>
      <c r="K513" s="52">
        <v>73.3</v>
      </c>
      <c r="L513" s="52">
        <v>4.02E-2</v>
      </c>
      <c r="M513" s="52">
        <v>1</v>
      </c>
      <c r="N513" s="52"/>
      <c r="O513" s="52">
        <v>0</v>
      </c>
      <c r="P513" s="52">
        <v>0</v>
      </c>
      <c r="Q513" s="52">
        <v>21</v>
      </c>
      <c r="R513" s="52"/>
      <c r="S513" s="52">
        <v>0</v>
      </c>
      <c r="T513" s="52">
        <v>0</v>
      </c>
      <c r="U513" s="52">
        <v>310</v>
      </c>
      <c r="V513" s="52">
        <f t="shared" si="17"/>
        <v>6.3559456200000009</v>
      </c>
      <c r="W513" s="52">
        <f t="shared" si="18"/>
        <v>6.3559456200000009</v>
      </c>
      <c r="X513" s="52">
        <v>0</v>
      </c>
      <c r="Y513" s="52">
        <v>0</v>
      </c>
    </row>
    <row r="514" spans="1:25" x14ac:dyDescent="0.25">
      <c r="A514" s="52">
        <v>2010</v>
      </c>
      <c r="B514" s="52" t="s">
        <v>107</v>
      </c>
      <c r="C514" s="52" t="s">
        <v>116</v>
      </c>
      <c r="D514" s="52">
        <v>19202</v>
      </c>
      <c r="E514" s="52">
        <v>23212</v>
      </c>
      <c r="F514" s="52">
        <v>9</v>
      </c>
      <c r="G514" s="52" t="s">
        <v>93</v>
      </c>
      <c r="H514" s="52">
        <v>5147</v>
      </c>
      <c r="I514" s="52" t="s">
        <v>91</v>
      </c>
      <c r="J514" s="52" t="s">
        <v>71</v>
      </c>
      <c r="K514" s="52">
        <v>73.3</v>
      </c>
      <c r="L514" s="52">
        <v>4.02E-2</v>
      </c>
      <c r="M514" s="52">
        <v>1</v>
      </c>
      <c r="N514" s="52"/>
      <c r="O514" s="52">
        <v>0</v>
      </c>
      <c r="P514" s="52">
        <v>0</v>
      </c>
      <c r="Q514" s="52">
        <v>21</v>
      </c>
      <c r="R514" s="52"/>
      <c r="S514" s="52">
        <v>0</v>
      </c>
      <c r="T514" s="52">
        <v>0</v>
      </c>
      <c r="U514" s="52">
        <v>310</v>
      </c>
      <c r="V514" s="52">
        <f t="shared" si="17"/>
        <v>15.166459019999998</v>
      </c>
      <c r="W514" s="52">
        <f t="shared" si="18"/>
        <v>15.166459019999998</v>
      </c>
      <c r="X514" s="52">
        <v>0</v>
      </c>
      <c r="Y514" s="52">
        <v>0</v>
      </c>
    </row>
    <row r="515" spans="1:25" x14ac:dyDescent="0.25">
      <c r="A515" s="52">
        <v>2010</v>
      </c>
      <c r="B515" s="52" t="s">
        <v>107</v>
      </c>
      <c r="C515" s="52" t="s">
        <v>116</v>
      </c>
      <c r="D515" s="52">
        <v>19202</v>
      </c>
      <c r="E515" s="52">
        <v>23212</v>
      </c>
      <c r="F515" s="52">
        <v>9</v>
      </c>
      <c r="G515" s="52" t="s">
        <v>93</v>
      </c>
      <c r="H515" s="52">
        <v>8412391</v>
      </c>
      <c r="I515" s="52" t="s">
        <v>91</v>
      </c>
      <c r="J515" s="52" t="s">
        <v>71</v>
      </c>
      <c r="K515" s="52">
        <v>73.3</v>
      </c>
      <c r="L515" s="52">
        <v>4.02E-2</v>
      </c>
      <c r="M515" s="52">
        <v>1</v>
      </c>
      <c r="N515" s="52"/>
      <c r="O515" s="52">
        <v>0</v>
      </c>
      <c r="P515" s="52">
        <v>0</v>
      </c>
      <c r="Q515" s="52">
        <v>21</v>
      </c>
      <c r="R515" s="52"/>
      <c r="S515" s="52">
        <v>0</v>
      </c>
      <c r="T515" s="52">
        <v>0</v>
      </c>
      <c r="U515" s="52">
        <v>310</v>
      </c>
      <c r="V515" s="52">
        <f t="shared" ref="V515:V578" si="19">IF(F515=9,((H515*K515*L515*M515)+(H515*O515*P515*Q515)+(H515*S515*T515*U515))/1000, (H515*K515*L515*M515)+(H515*O515*P515*Q515)+(H515*S515*T515*U515))</f>
        <v>24788.456064059999</v>
      </c>
      <c r="W515" s="52">
        <f t="shared" si="18"/>
        <v>24788.456064059999</v>
      </c>
      <c r="X515" s="52">
        <v>0</v>
      </c>
      <c r="Y515" s="52">
        <v>0</v>
      </c>
    </row>
    <row r="516" spans="1:25" x14ac:dyDescent="0.25">
      <c r="A516" s="52">
        <v>2010</v>
      </c>
      <c r="B516" s="52" t="s">
        <v>107</v>
      </c>
      <c r="C516" s="52" t="s">
        <v>116</v>
      </c>
      <c r="D516" s="52">
        <v>19202</v>
      </c>
      <c r="E516" s="52">
        <v>23212</v>
      </c>
      <c r="F516" s="52">
        <v>9</v>
      </c>
      <c r="G516" s="52" t="s">
        <v>93</v>
      </c>
      <c r="H516" s="52">
        <v>245124</v>
      </c>
      <c r="I516" s="52" t="s">
        <v>91</v>
      </c>
      <c r="J516" s="52" t="s">
        <v>71</v>
      </c>
      <c r="K516" s="52">
        <v>73.3</v>
      </c>
      <c r="L516" s="52">
        <v>4.02E-2</v>
      </c>
      <c r="M516" s="52">
        <v>1</v>
      </c>
      <c r="N516" s="52"/>
      <c r="O516" s="52">
        <v>0</v>
      </c>
      <c r="P516" s="52">
        <v>0</v>
      </c>
      <c r="Q516" s="52">
        <v>21</v>
      </c>
      <c r="R516" s="52"/>
      <c r="S516" s="52">
        <v>0</v>
      </c>
      <c r="T516" s="52">
        <v>0</v>
      </c>
      <c r="U516" s="52">
        <v>310</v>
      </c>
      <c r="V516" s="52">
        <f t="shared" si="19"/>
        <v>722.29708583999991</v>
      </c>
      <c r="W516" s="52">
        <f t="shared" si="18"/>
        <v>722.29708583999991</v>
      </c>
      <c r="X516" s="52">
        <v>0</v>
      </c>
      <c r="Y516" s="52">
        <v>0</v>
      </c>
    </row>
    <row r="517" spans="1:25" x14ac:dyDescent="0.25">
      <c r="A517" s="52">
        <v>2010</v>
      </c>
      <c r="B517" s="52" t="s">
        <v>107</v>
      </c>
      <c r="C517" s="52" t="s">
        <v>116</v>
      </c>
      <c r="D517" s="52">
        <v>19209</v>
      </c>
      <c r="E517" s="52">
        <v>23212</v>
      </c>
      <c r="F517" s="52">
        <v>9</v>
      </c>
      <c r="G517" s="52" t="s">
        <v>93</v>
      </c>
      <c r="H517" s="52">
        <v>426920</v>
      </c>
      <c r="I517" s="52" t="s">
        <v>91</v>
      </c>
      <c r="J517" s="52" t="s">
        <v>71</v>
      </c>
      <c r="K517" s="52">
        <v>73.3</v>
      </c>
      <c r="L517" s="52">
        <v>4.02E-2</v>
      </c>
      <c r="M517" s="52">
        <v>1</v>
      </c>
      <c r="N517" s="52"/>
      <c r="O517" s="52">
        <v>0</v>
      </c>
      <c r="P517" s="52">
        <v>0</v>
      </c>
      <c r="Q517" s="52">
        <v>21</v>
      </c>
      <c r="R517" s="52"/>
      <c r="S517" s="52">
        <v>0</v>
      </c>
      <c r="T517" s="52">
        <v>0</v>
      </c>
      <c r="U517" s="52">
        <v>310</v>
      </c>
      <c r="V517" s="52">
        <f t="shared" si="19"/>
        <v>1257.9880871999999</v>
      </c>
      <c r="W517" s="52">
        <f t="shared" si="18"/>
        <v>1257.9880871999999</v>
      </c>
      <c r="X517" s="52">
        <v>0</v>
      </c>
      <c r="Y517" s="52">
        <v>0</v>
      </c>
    </row>
    <row r="518" spans="1:25" x14ac:dyDescent="0.25">
      <c r="A518" s="52">
        <v>2010</v>
      </c>
      <c r="B518" s="52" t="s">
        <v>107</v>
      </c>
      <c r="C518" s="52" t="s">
        <v>116</v>
      </c>
      <c r="D518" s="52">
        <v>19209</v>
      </c>
      <c r="E518" s="52">
        <v>23212</v>
      </c>
      <c r="F518" s="52">
        <v>9</v>
      </c>
      <c r="G518" s="52" t="s">
        <v>93</v>
      </c>
      <c r="H518" s="52">
        <v>1429384</v>
      </c>
      <c r="I518" s="52" t="s">
        <v>91</v>
      </c>
      <c r="J518" s="52" t="s">
        <v>71</v>
      </c>
      <c r="K518" s="52">
        <v>73.3</v>
      </c>
      <c r="L518" s="52">
        <v>4.02E-2</v>
      </c>
      <c r="M518" s="52">
        <v>1</v>
      </c>
      <c r="N518" s="52"/>
      <c r="O518" s="52">
        <v>0</v>
      </c>
      <c r="P518" s="52">
        <v>0</v>
      </c>
      <c r="Q518" s="52">
        <v>21</v>
      </c>
      <c r="R518" s="52"/>
      <c r="S518" s="52">
        <v>0</v>
      </c>
      <c r="T518" s="52">
        <v>0</v>
      </c>
      <c r="U518" s="52">
        <v>310</v>
      </c>
      <c r="V518" s="52">
        <f t="shared" si="19"/>
        <v>4211.9086574399998</v>
      </c>
      <c r="W518" s="52">
        <f t="shared" si="18"/>
        <v>4211.9086574399998</v>
      </c>
      <c r="X518" s="52">
        <v>0</v>
      </c>
      <c r="Y518" s="52">
        <v>0</v>
      </c>
    </row>
    <row r="519" spans="1:25" x14ac:dyDescent="0.25">
      <c r="A519" s="52">
        <v>2010</v>
      </c>
      <c r="B519" s="52" t="s">
        <v>107</v>
      </c>
      <c r="C519" s="52" t="s">
        <v>116</v>
      </c>
      <c r="D519" s="52">
        <v>19209</v>
      </c>
      <c r="E519" s="52">
        <v>23212</v>
      </c>
      <c r="F519" s="52">
        <v>9</v>
      </c>
      <c r="G519" s="52" t="s">
        <v>93</v>
      </c>
      <c r="H519" s="52">
        <v>774000</v>
      </c>
      <c r="I519" s="52" t="s">
        <v>91</v>
      </c>
      <c r="J519" s="52" t="s">
        <v>71</v>
      </c>
      <c r="K519" s="52">
        <v>73.3</v>
      </c>
      <c r="L519" s="52">
        <v>4.02E-2</v>
      </c>
      <c r="M519" s="52">
        <v>1</v>
      </c>
      <c r="N519" s="52"/>
      <c r="O519" s="52">
        <v>0</v>
      </c>
      <c r="P519" s="52">
        <v>0</v>
      </c>
      <c r="Q519" s="52">
        <v>21</v>
      </c>
      <c r="R519" s="52"/>
      <c r="S519" s="52">
        <v>0</v>
      </c>
      <c r="T519" s="52">
        <v>0</v>
      </c>
      <c r="U519" s="52">
        <v>310</v>
      </c>
      <c r="V519" s="52">
        <f t="shared" si="19"/>
        <v>2280.7148399999996</v>
      </c>
      <c r="W519" s="52">
        <f t="shared" si="18"/>
        <v>2280.7148399999996</v>
      </c>
      <c r="X519" s="52">
        <v>0</v>
      </c>
      <c r="Y519" s="52">
        <v>0</v>
      </c>
    </row>
    <row r="520" spans="1:25" x14ac:dyDescent="0.25">
      <c r="A520" s="52">
        <v>2010</v>
      </c>
      <c r="B520" s="52" t="s">
        <v>107</v>
      </c>
      <c r="C520" s="52" t="s">
        <v>116</v>
      </c>
      <c r="D520" s="52">
        <v>19209</v>
      </c>
      <c r="E520" s="52">
        <v>23212</v>
      </c>
      <c r="F520" s="52">
        <v>9</v>
      </c>
      <c r="G520" s="52" t="s">
        <v>93</v>
      </c>
      <c r="H520" s="52">
        <v>310189.5</v>
      </c>
      <c r="I520" s="52" t="s">
        <v>91</v>
      </c>
      <c r="J520" s="52" t="s">
        <v>71</v>
      </c>
      <c r="K520" s="52">
        <v>73.3</v>
      </c>
      <c r="L520" s="52">
        <v>4.02E-2</v>
      </c>
      <c r="M520" s="52">
        <v>1</v>
      </c>
      <c r="N520" s="52"/>
      <c r="O520" s="52">
        <v>0</v>
      </c>
      <c r="P520" s="52">
        <v>0</v>
      </c>
      <c r="Q520" s="52">
        <v>21</v>
      </c>
      <c r="R520" s="52"/>
      <c r="S520" s="52">
        <v>0</v>
      </c>
      <c r="T520" s="52">
        <v>0</v>
      </c>
      <c r="U520" s="52">
        <v>310</v>
      </c>
      <c r="V520" s="52">
        <f t="shared" si="19"/>
        <v>914.02299206999987</v>
      </c>
      <c r="W520" s="52">
        <f t="shared" ref="W520:W583" si="20">(V520-((O520*H520*P520*Q520)+(S520*H520*T520*U520)))/M520</f>
        <v>914.02299206999987</v>
      </c>
      <c r="X520" s="52">
        <v>0</v>
      </c>
      <c r="Y520" s="52">
        <v>0</v>
      </c>
    </row>
    <row r="521" spans="1:25" x14ac:dyDescent="0.25">
      <c r="A521" s="52">
        <v>2010</v>
      </c>
      <c r="B521" s="52" t="s">
        <v>107</v>
      </c>
      <c r="C521" s="52" t="s">
        <v>116</v>
      </c>
      <c r="D521" s="52">
        <v>19209</v>
      </c>
      <c r="E521" s="52">
        <v>23212</v>
      </c>
      <c r="F521" s="52">
        <v>9</v>
      </c>
      <c r="G521" s="52" t="s">
        <v>93</v>
      </c>
      <c r="H521" s="52">
        <v>4552111</v>
      </c>
      <c r="I521" s="52" t="s">
        <v>91</v>
      </c>
      <c r="J521" s="52" t="s">
        <v>71</v>
      </c>
      <c r="K521" s="52">
        <v>73.3</v>
      </c>
      <c r="L521" s="52">
        <v>4.02E-2</v>
      </c>
      <c r="M521" s="52">
        <v>1</v>
      </c>
      <c r="N521" s="52"/>
      <c r="O521" s="52">
        <v>0</v>
      </c>
      <c r="P521" s="52">
        <v>0</v>
      </c>
      <c r="Q521" s="52">
        <v>21</v>
      </c>
      <c r="R521" s="52"/>
      <c r="S521" s="52">
        <v>0</v>
      </c>
      <c r="T521" s="52">
        <v>0</v>
      </c>
      <c r="U521" s="52">
        <v>310</v>
      </c>
      <c r="V521" s="52">
        <f t="shared" si="19"/>
        <v>13413.523399260001</v>
      </c>
      <c r="W521" s="52">
        <f t="shared" si="20"/>
        <v>13413.523399260001</v>
      </c>
      <c r="X521" s="52">
        <v>0</v>
      </c>
      <c r="Y521" s="52">
        <v>0</v>
      </c>
    </row>
    <row r="522" spans="1:25" x14ac:dyDescent="0.25">
      <c r="A522" s="52">
        <v>2010</v>
      </c>
      <c r="B522" s="52" t="s">
        <v>107</v>
      </c>
      <c r="C522" s="52" t="s">
        <v>116</v>
      </c>
      <c r="D522" s="52">
        <v>19209</v>
      </c>
      <c r="E522" s="52">
        <v>23212</v>
      </c>
      <c r="F522" s="52">
        <v>9</v>
      </c>
      <c r="G522" s="52" t="s">
        <v>93</v>
      </c>
      <c r="H522" s="52">
        <v>227500</v>
      </c>
      <c r="I522" s="52" t="s">
        <v>91</v>
      </c>
      <c r="J522" s="52" t="s">
        <v>71</v>
      </c>
      <c r="K522" s="52">
        <v>73.3</v>
      </c>
      <c r="L522" s="52">
        <v>4.02E-2</v>
      </c>
      <c r="M522" s="52">
        <v>1</v>
      </c>
      <c r="N522" s="52"/>
      <c r="O522" s="52">
        <v>0</v>
      </c>
      <c r="P522" s="52">
        <v>0</v>
      </c>
      <c r="Q522" s="52">
        <v>21</v>
      </c>
      <c r="R522" s="52"/>
      <c r="S522" s="52">
        <v>0</v>
      </c>
      <c r="T522" s="52">
        <v>0</v>
      </c>
      <c r="U522" s="52">
        <v>310</v>
      </c>
      <c r="V522" s="52">
        <f t="shared" si="19"/>
        <v>670.36514999999997</v>
      </c>
      <c r="W522" s="52">
        <f t="shared" si="20"/>
        <v>670.36514999999997</v>
      </c>
      <c r="X522" s="52">
        <v>0</v>
      </c>
      <c r="Y522" s="52">
        <v>0</v>
      </c>
    </row>
    <row r="523" spans="1:25" x14ac:dyDescent="0.25">
      <c r="A523" s="52">
        <v>2010</v>
      </c>
      <c r="B523" s="52" t="s">
        <v>107</v>
      </c>
      <c r="C523" s="52" t="s">
        <v>116</v>
      </c>
      <c r="D523" s="52">
        <v>19209</v>
      </c>
      <c r="E523" s="52">
        <v>23212</v>
      </c>
      <c r="F523" s="52">
        <v>9</v>
      </c>
      <c r="G523" s="52" t="s">
        <v>93</v>
      </c>
      <c r="H523" s="52">
        <v>1414727</v>
      </c>
      <c r="I523" s="52" t="s">
        <v>91</v>
      </c>
      <c r="J523" s="52" t="s">
        <v>71</v>
      </c>
      <c r="K523" s="52">
        <v>73.3</v>
      </c>
      <c r="L523" s="52">
        <v>4.02E-2</v>
      </c>
      <c r="M523" s="52">
        <v>1</v>
      </c>
      <c r="N523" s="52"/>
      <c r="O523" s="52">
        <v>0</v>
      </c>
      <c r="P523" s="52">
        <v>0</v>
      </c>
      <c r="Q523" s="52">
        <v>21</v>
      </c>
      <c r="R523" s="52"/>
      <c r="S523" s="52">
        <v>0</v>
      </c>
      <c r="T523" s="52">
        <v>0</v>
      </c>
      <c r="U523" s="52">
        <v>310</v>
      </c>
      <c r="V523" s="52">
        <f t="shared" si="19"/>
        <v>4168.7194618200001</v>
      </c>
      <c r="W523" s="52">
        <f t="shared" si="20"/>
        <v>4168.7194618200001</v>
      </c>
      <c r="X523" s="52">
        <v>0</v>
      </c>
      <c r="Y523" s="52">
        <v>0</v>
      </c>
    </row>
    <row r="524" spans="1:25" x14ac:dyDescent="0.25">
      <c r="A524" s="52">
        <v>2010</v>
      </c>
      <c r="B524" s="52" t="s">
        <v>107</v>
      </c>
      <c r="C524" s="52" t="s">
        <v>116</v>
      </c>
      <c r="D524" s="52">
        <v>19209</v>
      </c>
      <c r="E524" s="52">
        <v>23212</v>
      </c>
      <c r="F524" s="52">
        <v>9</v>
      </c>
      <c r="G524" s="52" t="s">
        <v>93</v>
      </c>
      <c r="H524" s="52">
        <v>694000</v>
      </c>
      <c r="I524" s="52" t="s">
        <v>91</v>
      </c>
      <c r="J524" s="52" t="s">
        <v>71</v>
      </c>
      <c r="K524" s="52">
        <v>73.3</v>
      </c>
      <c r="L524" s="52">
        <v>4.02E-2</v>
      </c>
      <c r="M524" s="52">
        <v>1</v>
      </c>
      <c r="N524" s="52"/>
      <c r="O524" s="52">
        <v>0</v>
      </c>
      <c r="P524" s="52">
        <v>0</v>
      </c>
      <c r="Q524" s="52">
        <v>21</v>
      </c>
      <c r="R524" s="52"/>
      <c r="S524" s="52">
        <v>0</v>
      </c>
      <c r="T524" s="52">
        <v>0</v>
      </c>
      <c r="U524" s="52">
        <v>310</v>
      </c>
      <c r="V524" s="52">
        <f t="shared" si="19"/>
        <v>2044.9820400000001</v>
      </c>
      <c r="W524" s="52">
        <f t="shared" si="20"/>
        <v>2044.9820400000001</v>
      </c>
      <c r="X524" s="52">
        <v>0</v>
      </c>
      <c r="Y524" s="52">
        <v>0</v>
      </c>
    </row>
    <row r="525" spans="1:25" x14ac:dyDescent="0.25">
      <c r="A525" s="52">
        <v>2010</v>
      </c>
      <c r="B525" s="52" t="s">
        <v>107</v>
      </c>
      <c r="C525" s="52" t="s">
        <v>116</v>
      </c>
      <c r="D525" s="52">
        <v>20116</v>
      </c>
      <c r="E525" s="52">
        <v>23212</v>
      </c>
      <c r="F525" s="52">
        <v>9</v>
      </c>
      <c r="G525" s="52" t="s">
        <v>93</v>
      </c>
      <c r="H525" s="52">
        <v>1733750</v>
      </c>
      <c r="I525" s="52" t="s">
        <v>91</v>
      </c>
      <c r="J525" s="52" t="s">
        <v>71</v>
      </c>
      <c r="K525" s="52">
        <v>73.3</v>
      </c>
      <c r="L525" s="52">
        <v>4.02E-2</v>
      </c>
      <c r="M525" s="52">
        <v>1</v>
      </c>
      <c r="N525" s="52"/>
      <c r="O525" s="52">
        <v>0</v>
      </c>
      <c r="P525" s="52">
        <v>0</v>
      </c>
      <c r="Q525" s="52">
        <v>21</v>
      </c>
      <c r="R525" s="52"/>
      <c r="S525" s="52">
        <v>0</v>
      </c>
      <c r="T525" s="52">
        <v>0</v>
      </c>
      <c r="U525" s="52">
        <v>310</v>
      </c>
      <c r="V525" s="52">
        <f t="shared" si="19"/>
        <v>5108.7717750000002</v>
      </c>
      <c r="W525" s="52">
        <f t="shared" si="20"/>
        <v>5108.7717750000002</v>
      </c>
      <c r="X525" s="52">
        <v>0</v>
      </c>
      <c r="Y525" s="52">
        <v>0</v>
      </c>
    </row>
    <row r="526" spans="1:25" x14ac:dyDescent="0.25">
      <c r="A526" s="52">
        <v>2010</v>
      </c>
      <c r="B526" s="52" t="s">
        <v>107</v>
      </c>
      <c r="C526" s="52" t="s">
        <v>116</v>
      </c>
      <c r="D526" s="52">
        <v>20116</v>
      </c>
      <c r="E526" s="52">
        <v>23212</v>
      </c>
      <c r="F526" s="52">
        <v>9</v>
      </c>
      <c r="G526" s="52" t="s">
        <v>93</v>
      </c>
      <c r="H526" s="52">
        <v>6855546</v>
      </c>
      <c r="I526" s="52" t="s">
        <v>91</v>
      </c>
      <c r="J526" s="52" t="s">
        <v>71</v>
      </c>
      <c r="K526" s="52">
        <v>73.3</v>
      </c>
      <c r="L526" s="52">
        <v>4.02E-2</v>
      </c>
      <c r="M526" s="52">
        <v>1</v>
      </c>
      <c r="N526" s="52"/>
      <c r="O526" s="52">
        <v>0</v>
      </c>
      <c r="P526" s="52">
        <v>0</v>
      </c>
      <c r="Q526" s="52">
        <v>21</v>
      </c>
      <c r="R526" s="52"/>
      <c r="S526" s="52">
        <v>0</v>
      </c>
      <c r="T526" s="52">
        <v>0</v>
      </c>
      <c r="U526" s="52">
        <v>310</v>
      </c>
      <c r="V526" s="52">
        <f t="shared" si="19"/>
        <v>20200.963176359997</v>
      </c>
      <c r="W526" s="52">
        <f t="shared" si="20"/>
        <v>20200.963176359997</v>
      </c>
      <c r="X526" s="52">
        <v>0</v>
      </c>
      <c r="Y526" s="52">
        <v>0</v>
      </c>
    </row>
    <row r="527" spans="1:25" x14ac:dyDescent="0.25">
      <c r="A527" s="52">
        <v>2010</v>
      </c>
      <c r="B527" s="52" t="s">
        <v>107</v>
      </c>
      <c r="C527" s="52" t="s">
        <v>116</v>
      </c>
      <c r="D527" s="52">
        <v>20116</v>
      </c>
      <c r="E527" s="52">
        <v>23212</v>
      </c>
      <c r="F527" s="52">
        <v>9</v>
      </c>
      <c r="G527" s="52" t="s">
        <v>93</v>
      </c>
      <c r="H527" s="52">
        <v>769000</v>
      </c>
      <c r="I527" s="52" t="s">
        <v>91</v>
      </c>
      <c r="J527" s="52" t="s">
        <v>71</v>
      </c>
      <c r="K527" s="52">
        <v>73.3</v>
      </c>
      <c r="L527" s="52">
        <v>4.02E-2</v>
      </c>
      <c r="M527" s="52">
        <v>1</v>
      </c>
      <c r="N527" s="52"/>
      <c r="O527" s="52">
        <v>0</v>
      </c>
      <c r="P527" s="52">
        <v>0</v>
      </c>
      <c r="Q527" s="52">
        <v>21</v>
      </c>
      <c r="R527" s="52"/>
      <c r="S527" s="52">
        <v>0</v>
      </c>
      <c r="T527" s="52">
        <v>0</v>
      </c>
      <c r="U527" s="52">
        <v>310</v>
      </c>
      <c r="V527" s="52">
        <f t="shared" si="19"/>
        <v>2265.9815400000002</v>
      </c>
      <c r="W527" s="52">
        <f t="shared" si="20"/>
        <v>2265.9815400000002</v>
      </c>
      <c r="X527" s="52">
        <v>0</v>
      </c>
      <c r="Y527" s="52">
        <v>0</v>
      </c>
    </row>
    <row r="528" spans="1:25" x14ac:dyDescent="0.25">
      <c r="A528" s="52">
        <v>2010</v>
      </c>
      <c r="B528" s="52" t="s">
        <v>107</v>
      </c>
      <c r="C528" s="52" t="s">
        <v>116</v>
      </c>
      <c r="D528" s="52">
        <v>20116</v>
      </c>
      <c r="E528" s="52">
        <v>23212</v>
      </c>
      <c r="F528" s="52">
        <v>9</v>
      </c>
      <c r="G528" s="52" t="s">
        <v>93</v>
      </c>
      <c r="H528" s="52">
        <v>1594158</v>
      </c>
      <c r="I528" s="52" t="s">
        <v>91</v>
      </c>
      <c r="J528" s="52" t="s">
        <v>71</v>
      </c>
      <c r="K528" s="52">
        <v>73.3</v>
      </c>
      <c r="L528" s="52">
        <v>4.02E-2</v>
      </c>
      <c r="M528" s="52">
        <v>1</v>
      </c>
      <c r="N528" s="52"/>
      <c r="O528" s="52">
        <v>0</v>
      </c>
      <c r="P528" s="52">
        <v>0</v>
      </c>
      <c r="Q528" s="52">
        <v>21</v>
      </c>
      <c r="R528" s="52"/>
      <c r="S528" s="52">
        <v>0</v>
      </c>
      <c r="T528" s="52">
        <v>0</v>
      </c>
      <c r="U528" s="52">
        <v>310</v>
      </c>
      <c r="V528" s="52">
        <f t="shared" si="19"/>
        <v>4697.4416122800003</v>
      </c>
      <c r="W528" s="52">
        <f t="shared" si="20"/>
        <v>4697.4416122800003</v>
      </c>
      <c r="X528" s="52">
        <v>0</v>
      </c>
      <c r="Y528" s="52">
        <v>0</v>
      </c>
    </row>
    <row r="529" spans="1:25" x14ac:dyDescent="0.25">
      <c r="A529" s="52">
        <v>2010</v>
      </c>
      <c r="B529" s="52" t="s">
        <v>107</v>
      </c>
      <c r="C529" s="52" t="s">
        <v>116</v>
      </c>
      <c r="D529" s="52">
        <v>20116</v>
      </c>
      <c r="E529" s="52">
        <v>23212</v>
      </c>
      <c r="F529" s="52">
        <v>9</v>
      </c>
      <c r="G529" s="52" t="s">
        <v>93</v>
      </c>
      <c r="H529" s="52">
        <v>60500000</v>
      </c>
      <c r="I529" s="52" t="s">
        <v>91</v>
      </c>
      <c r="J529" s="52" t="s">
        <v>71</v>
      </c>
      <c r="K529" s="52">
        <v>73.3</v>
      </c>
      <c r="L529" s="52">
        <v>4.02E-2</v>
      </c>
      <c r="M529" s="52">
        <v>1</v>
      </c>
      <c r="N529" s="52"/>
      <c r="O529" s="52">
        <v>0</v>
      </c>
      <c r="P529" s="52">
        <v>0</v>
      </c>
      <c r="Q529" s="52">
        <v>21</v>
      </c>
      <c r="R529" s="52"/>
      <c r="S529" s="52">
        <v>0</v>
      </c>
      <c r="T529" s="52">
        <v>0</v>
      </c>
      <c r="U529" s="52">
        <v>310</v>
      </c>
      <c r="V529" s="52">
        <f t="shared" si="19"/>
        <v>178272.93</v>
      </c>
      <c r="W529" s="52">
        <f t="shared" si="20"/>
        <v>178272.93</v>
      </c>
      <c r="X529" s="52">
        <v>0</v>
      </c>
      <c r="Y529" s="52">
        <v>0</v>
      </c>
    </row>
    <row r="530" spans="1:25" x14ac:dyDescent="0.25">
      <c r="A530" s="52">
        <v>2010</v>
      </c>
      <c r="B530" s="52" t="s">
        <v>107</v>
      </c>
      <c r="C530" s="52" t="s">
        <v>116</v>
      </c>
      <c r="D530" s="52">
        <v>20131</v>
      </c>
      <c r="E530" s="52">
        <v>23212</v>
      </c>
      <c r="F530" s="52">
        <v>9</v>
      </c>
      <c r="G530" s="52" t="s">
        <v>93</v>
      </c>
      <c r="H530" s="52">
        <v>8996000</v>
      </c>
      <c r="I530" s="52" t="s">
        <v>91</v>
      </c>
      <c r="J530" s="52" t="s">
        <v>71</v>
      </c>
      <c r="K530" s="52">
        <v>73.3</v>
      </c>
      <c r="L530" s="52">
        <v>4.02E-2</v>
      </c>
      <c r="M530" s="52">
        <v>1</v>
      </c>
      <c r="N530" s="52"/>
      <c r="O530" s="52">
        <v>0</v>
      </c>
      <c r="P530" s="52">
        <v>0</v>
      </c>
      <c r="Q530" s="52">
        <v>21</v>
      </c>
      <c r="R530" s="52"/>
      <c r="S530" s="52">
        <v>0</v>
      </c>
      <c r="T530" s="52">
        <v>0</v>
      </c>
      <c r="U530" s="52">
        <v>310</v>
      </c>
      <c r="V530" s="52">
        <f t="shared" si="19"/>
        <v>26508.15336</v>
      </c>
      <c r="W530" s="52">
        <f t="shared" si="20"/>
        <v>26508.15336</v>
      </c>
      <c r="X530" s="52">
        <v>0</v>
      </c>
      <c r="Y530" s="52">
        <v>0</v>
      </c>
    </row>
    <row r="531" spans="1:25" x14ac:dyDescent="0.25">
      <c r="A531" s="52">
        <v>2010</v>
      </c>
      <c r="B531" s="52" t="s">
        <v>107</v>
      </c>
      <c r="C531" s="52" t="s">
        <v>116</v>
      </c>
      <c r="D531" s="52">
        <v>20131</v>
      </c>
      <c r="E531" s="52">
        <v>23212</v>
      </c>
      <c r="F531" s="52">
        <v>9</v>
      </c>
      <c r="G531" s="52" t="s">
        <v>93</v>
      </c>
      <c r="H531" s="52">
        <v>3551303</v>
      </c>
      <c r="I531" s="52" t="s">
        <v>91</v>
      </c>
      <c r="J531" s="52" t="s">
        <v>71</v>
      </c>
      <c r="K531" s="52">
        <v>73.3</v>
      </c>
      <c r="L531" s="52">
        <v>4.02E-2</v>
      </c>
      <c r="M531" s="52">
        <v>1</v>
      </c>
      <c r="N531" s="52"/>
      <c r="O531" s="52">
        <v>0</v>
      </c>
      <c r="P531" s="52">
        <v>0</v>
      </c>
      <c r="Q531" s="52">
        <v>21</v>
      </c>
      <c r="R531" s="52"/>
      <c r="S531" s="52">
        <v>0</v>
      </c>
      <c r="T531" s="52">
        <v>0</v>
      </c>
      <c r="U531" s="52">
        <v>310</v>
      </c>
      <c r="V531" s="52">
        <f t="shared" si="19"/>
        <v>10464.482497979998</v>
      </c>
      <c r="W531" s="52">
        <f t="shared" si="20"/>
        <v>10464.482497979998</v>
      </c>
      <c r="X531" s="52">
        <v>0</v>
      </c>
      <c r="Y531" s="52">
        <v>0</v>
      </c>
    </row>
    <row r="532" spans="1:25" x14ac:dyDescent="0.25">
      <c r="A532" s="52">
        <v>2010</v>
      </c>
      <c r="B532" s="52" t="s">
        <v>107</v>
      </c>
      <c r="C532" s="52" t="s">
        <v>116</v>
      </c>
      <c r="D532" s="52">
        <v>20131</v>
      </c>
      <c r="E532" s="52">
        <v>23212</v>
      </c>
      <c r="F532" s="52">
        <v>9</v>
      </c>
      <c r="G532" s="52" t="s">
        <v>93</v>
      </c>
      <c r="H532" s="52">
        <v>23700000</v>
      </c>
      <c r="I532" s="52" t="s">
        <v>91</v>
      </c>
      <c r="J532" s="52" t="s">
        <v>71</v>
      </c>
      <c r="K532" s="52">
        <v>73.3</v>
      </c>
      <c r="L532" s="52">
        <v>4.02E-2</v>
      </c>
      <c r="M532" s="52">
        <v>1</v>
      </c>
      <c r="N532" s="52"/>
      <c r="O532" s="52">
        <v>0</v>
      </c>
      <c r="P532" s="52">
        <v>0</v>
      </c>
      <c r="Q532" s="52">
        <v>21</v>
      </c>
      <c r="R532" s="52"/>
      <c r="S532" s="52">
        <v>0</v>
      </c>
      <c r="T532" s="52">
        <v>0</v>
      </c>
      <c r="U532" s="52">
        <v>310</v>
      </c>
      <c r="V532" s="52">
        <f t="shared" si="19"/>
        <v>69835.842000000004</v>
      </c>
      <c r="W532" s="52">
        <f t="shared" si="20"/>
        <v>69835.842000000004</v>
      </c>
      <c r="X532" s="52">
        <v>0</v>
      </c>
      <c r="Y532" s="52">
        <v>0</v>
      </c>
    </row>
    <row r="533" spans="1:25" x14ac:dyDescent="0.25">
      <c r="A533" s="52">
        <v>2010</v>
      </c>
      <c r="B533" s="52" t="s">
        <v>107</v>
      </c>
      <c r="C533" s="52" t="s">
        <v>116</v>
      </c>
      <c r="D533" s="52">
        <v>20211</v>
      </c>
      <c r="E533" s="52">
        <v>23212</v>
      </c>
      <c r="F533" s="52">
        <v>9</v>
      </c>
      <c r="G533" s="52" t="s">
        <v>93</v>
      </c>
      <c r="H533" s="52">
        <v>230010</v>
      </c>
      <c r="I533" s="52" t="s">
        <v>91</v>
      </c>
      <c r="J533" s="52" t="s">
        <v>71</v>
      </c>
      <c r="K533" s="52">
        <v>73.3</v>
      </c>
      <c r="L533" s="52">
        <v>4.02E-2</v>
      </c>
      <c r="M533" s="52">
        <v>1</v>
      </c>
      <c r="N533" s="52"/>
      <c r="O533" s="52">
        <v>0</v>
      </c>
      <c r="P533" s="52">
        <v>0</v>
      </c>
      <c r="Q533" s="52">
        <v>21</v>
      </c>
      <c r="R533" s="52"/>
      <c r="S533" s="52">
        <v>0</v>
      </c>
      <c r="T533" s="52">
        <v>0</v>
      </c>
      <c r="U533" s="52">
        <v>310</v>
      </c>
      <c r="V533" s="52">
        <f t="shared" si="19"/>
        <v>677.7612666</v>
      </c>
      <c r="W533" s="52">
        <f t="shared" si="20"/>
        <v>677.7612666</v>
      </c>
      <c r="X533" s="52">
        <v>0</v>
      </c>
      <c r="Y533" s="52">
        <v>0</v>
      </c>
    </row>
    <row r="534" spans="1:25" x14ac:dyDescent="0.25">
      <c r="A534" s="52">
        <v>2010</v>
      </c>
      <c r="B534" s="52" t="s">
        <v>107</v>
      </c>
      <c r="C534" s="52" t="s">
        <v>116</v>
      </c>
      <c r="D534" s="52">
        <v>20219</v>
      </c>
      <c r="E534" s="52">
        <v>23212</v>
      </c>
      <c r="F534" s="52">
        <v>9</v>
      </c>
      <c r="G534" s="52" t="s">
        <v>93</v>
      </c>
      <c r="H534" s="52">
        <v>22516</v>
      </c>
      <c r="I534" s="52" t="s">
        <v>91</v>
      </c>
      <c r="J534" s="52" t="s">
        <v>71</v>
      </c>
      <c r="K534" s="52">
        <v>73.3</v>
      </c>
      <c r="L534" s="52">
        <v>4.02E-2</v>
      </c>
      <c r="M534" s="52">
        <v>1</v>
      </c>
      <c r="N534" s="52"/>
      <c r="O534" s="52">
        <v>0</v>
      </c>
      <c r="P534" s="52">
        <v>0</v>
      </c>
      <c r="Q534" s="52">
        <v>21</v>
      </c>
      <c r="R534" s="52"/>
      <c r="S534" s="52">
        <v>0</v>
      </c>
      <c r="T534" s="52">
        <v>0</v>
      </c>
      <c r="U534" s="52">
        <v>310</v>
      </c>
      <c r="V534" s="52">
        <f t="shared" si="19"/>
        <v>66.346996559999994</v>
      </c>
      <c r="W534" s="52">
        <f t="shared" si="20"/>
        <v>66.346996559999994</v>
      </c>
      <c r="X534" s="52">
        <v>0</v>
      </c>
      <c r="Y534" s="52">
        <v>0</v>
      </c>
    </row>
    <row r="535" spans="1:25" x14ac:dyDescent="0.25">
      <c r="A535" s="52">
        <v>2010</v>
      </c>
      <c r="B535" s="52" t="s">
        <v>107</v>
      </c>
      <c r="C535" s="52" t="s">
        <v>116</v>
      </c>
      <c r="D535" s="52">
        <v>20221</v>
      </c>
      <c r="E535" s="52">
        <v>23212</v>
      </c>
      <c r="F535" s="52">
        <v>9</v>
      </c>
      <c r="G535" s="52" t="s">
        <v>93</v>
      </c>
      <c r="H535" s="52">
        <v>37704.83</v>
      </c>
      <c r="I535" s="52" t="s">
        <v>91</v>
      </c>
      <c r="J535" s="52" t="s">
        <v>71</v>
      </c>
      <c r="K535" s="52">
        <v>73.3</v>
      </c>
      <c r="L535" s="52">
        <v>4.02E-2</v>
      </c>
      <c r="M535" s="52">
        <v>1</v>
      </c>
      <c r="N535" s="52"/>
      <c r="O535" s="52">
        <v>0</v>
      </c>
      <c r="P535" s="52">
        <v>0</v>
      </c>
      <c r="Q535" s="52">
        <v>21</v>
      </c>
      <c r="R535" s="52"/>
      <c r="S535" s="52">
        <v>0</v>
      </c>
      <c r="T535" s="52">
        <v>0</v>
      </c>
      <c r="U535" s="52">
        <v>310</v>
      </c>
      <c r="V535" s="52">
        <f t="shared" si="19"/>
        <v>111.1033143678</v>
      </c>
      <c r="W535" s="52">
        <f t="shared" si="20"/>
        <v>111.1033143678</v>
      </c>
      <c r="X535" s="52">
        <v>0</v>
      </c>
      <c r="Y535" s="52">
        <v>0</v>
      </c>
    </row>
    <row r="536" spans="1:25" x14ac:dyDescent="0.25">
      <c r="A536" s="52">
        <v>2010</v>
      </c>
      <c r="B536" s="52" t="s">
        <v>107</v>
      </c>
      <c r="C536" s="52" t="s">
        <v>116</v>
      </c>
      <c r="D536" s="52">
        <v>20231</v>
      </c>
      <c r="E536" s="52">
        <v>23212</v>
      </c>
      <c r="F536" s="52">
        <v>9</v>
      </c>
      <c r="G536" s="52" t="s">
        <v>93</v>
      </c>
      <c r="H536" s="52">
        <v>78577</v>
      </c>
      <c r="I536" s="52" t="s">
        <v>91</v>
      </c>
      <c r="J536" s="52" t="s">
        <v>71</v>
      </c>
      <c r="K536" s="52">
        <v>73.3</v>
      </c>
      <c r="L536" s="52">
        <v>4.02E-2</v>
      </c>
      <c r="M536" s="52">
        <v>1</v>
      </c>
      <c r="N536" s="52"/>
      <c r="O536" s="52">
        <v>0</v>
      </c>
      <c r="P536" s="52">
        <v>0</v>
      </c>
      <c r="Q536" s="52">
        <v>21</v>
      </c>
      <c r="R536" s="52"/>
      <c r="S536" s="52">
        <v>0</v>
      </c>
      <c r="T536" s="52">
        <v>0</v>
      </c>
      <c r="U536" s="52">
        <v>310</v>
      </c>
      <c r="V536" s="52">
        <f t="shared" si="19"/>
        <v>231.53970281999997</v>
      </c>
      <c r="W536" s="52">
        <f t="shared" si="20"/>
        <v>231.53970281999997</v>
      </c>
      <c r="X536" s="52">
        <v>0</v>
      </c>
      <c r="Y536" s="52">
        <v>0</v>
      </c>
    </row>
    <row r="537" spans="1:25" x14ac:dyDescent="0.25">
      <c r="A537" s="52">
        <v>2010</v>
      </c>
      <c r="B537" s="52" t="s">
        <v>107</v>
      </c>
      <c r="C537" s="52" t="s">
        <v>116</v>
      </c>
      <c r="D537" s="52">
        <v>20231</v>
      </c>
      <c r="E537" s="52">
        <v>23212</v>
      </c>
      <c r="F537" s="52">
        <v>9</v>
      </c>
      <c r="G537" s="52" t="s">
        <v>93</v>
      </c>
      <c r="H537" s="52">
        <v>42283.85</v>
      </c>
      <c r="I537" s="52" t="s">
        <v>91</v>
      </c>
      <c r="J537" s="52" t="s">
        <v>71</v>
      </c>
      <c r="K537" s="52">
        <v>73.3</v>
      </c>
      <c r="L537" s="52">
        <v>4.02E-2</v>
      </c>
      <c r="M537" s="52">
        <v>1</v>
      </c>
      <c r="N537" s="52"/>
      <c r="O537" s="52">
        <v>0</v>
      </c>
      <c r="P537" s="52">
        <v>0</v>
      </c>
      <c r="Q537" s="52">
        <v>21</v>
      </c>
      <c r="R537" s="52"/>
      <c r="S537" s="52">
        <v>0</v>
      </c>
      <c r="T537" s="52">
        <v>0</v>
      </c>
      <c r="U537" s="52">
        <v>310</v>
      </c>
      <c r="V537" s="52">
        <f t="shared" si="19"/>
        <v>124.59612944099999</v>
      </c>
      <c r="W537" s="52">
        <f t="shared" si="20"/>
        <v>124.59612944099999</v>
      </c>
      <c r="X537" s="52">
        <v>0</v>
      </c>
      <c r="Y537" s="52">
        <v>0</v>
      </c>
    </row>
    <row r="538" spans="1:25" x14ac:dyDescent="0.25">
      <c r="A538" s="52">
        <v>2010</v>
      </c>
      <c r="B538" s="52" t="s">
        <v>107</v>
      </c>
      <c r="C538" s="52" t="s">
        <v>116</v>
      </c>
      <c r="D538" s="52">
        <v>20231</v>
      </c>
      <c r="E538" s="52">
        <v>23212</v>
      </c>
      <c r="F538" s="52">
        <v>9</v>
      </c>
      <c r="G538" s="52" t="s">
        <v>93</v>
      </c>
      <c r="H538" s="52">
        <v>28323</v>
      </c>
      <c r="I538" s="52" t="s">
        <v>91</v>
      </c>
      <c r="J538" s="52" t="s">
        <v>71</v>
      </c>
      <c r="K538" s="52">
        <v>73.3</v>
      </c>
      <c r="L538" s="52">
        <v>4.02E-2</v>
      </c>
      <c r="M538" s="52">
        <v>1</v>
      </c>
      <c r="N538" s="52"/>
      <c r="O538" s="52">
        <v>0</v>
      </c>
      <c r="P538" s="52">
        <v>0</v>
      </c>
      <c r="Q538" s="52">
        <v>21</v>
      </c>
      <c r="R538" s="52"/>
      <c r="S538" s="52">
        <v>0</v>
      </c>
      <c r="T538" s="52">
        <v>0</v>
      </c>
      <c r="U538" s="52">
        <v>310</v>
      </c>
      <c r="V538" s="52">
        <f t="shared" si="19"/>
        <v>83.458251179999991</v>
      </c>
      <c r="W538" s="52">
        <f t="shared" si="20"/>
        <v>83.458251179999991</v>
      </c>
      <c r="X538" s="52">
        <v>0</v>
      </c>
      <c r="Y538" s="52">
        <v>0</v>
      </c>
    </row>
    <row r="539" spans="1:25" x14ac:dyDescent="0.25">
      <c r="A539" s="52">
        <v>2010</v>
      </c>
      <c r="B539" s="52" t="s">
        <v>107</v>
      </c>
      <c r="C539" s="52" t="s">
        <v>116</v>
      </c>
      <c r="D539" s="52">
        <v>20232</v>
      </c>
      <c r="E539" s="52">
        <v>23212</v>
      </c>
      <c r="F539" s="52">
        <v>9</v>
      </c>
      <c r="G539" s="52" t="s">
        <v>93</v>
      </c>
      <c r="H539" s="52">
        <v>10200000</v>
      </c>
      <c r="I539" s="52" t="s">
        <v>91</v>
      </c>
      <c r="J539" s="52" t="s">
        <v>71</v>
      </c>
      <c r="K539" s="52">
        <v>73.3</v>
      </c>
      <c r="L539" s="52">
        <v>4.02E-2</v>
      </c>
      <c r="M539" s="52">
        <v>1</v>
      </c>
      <c r="N539" s="52"/>
      <c r="O539" s="52">
        <v>0</v>
      </c>
      <c r="P539" s="52">
        <v>0</v>
      </c>
      <c r="Q539" s="52">
        <v>21</v>
      </c>
      <c r="R539" s="52"/>
      <c r="S539" s="52">
        <v>0</v>
      </c>
      <c r="T539" s="52">
        <v>0</v>
      </c>
      <c r="U539" s="52">
        <v>310</v>
      </c>
      <c r="V539" s="52">
        <f t="shared" si="19"/>
        <v>30055.932000000001</v>
      </c>
      <c r="W539" s="52">
        <f t="shared" si="20"/>
        <v>30055.932000000001</v>
      </c>
      <c r="X539" s="52">
        <v>0</v>
      </c>
      <c r="Y539" s="52">
        <v>0</v>
      </c>
    </row>
    <row r="540" spans="1:25" x14ac:dyDescent="0.25">
      <c r="A540" s="52">
        <v>2010</v>
      </c>
      <c r="B540" s="52" t="s">
        <v>107</v>
      </c>
      <c r="C540" s="52" t="s">
        <v>116</v>
      </c>
      <c r="D540" s="52">
        <v>20232</v>
      </c>
      <c r="E540" s="52">
        <v>23212</v>
      </c>
      <c r="F540" s="52">
        <v>9</v>
      </c>
      <c r="G540" s="52" t="s">
        <v>93</v>
      </c>
      <c r="H540" s="52">
        <v>1051.1869999999999</v>
      </c>
      <c r="I540" s="52" t="s">
        <v>91</v>
      </c>
      <c r="J540" s="52" t="s">
        <v>71</v>
      </c>
      <c r="K540" s="52">
        <v>73.3</v>
      </c>
      <c r="L540" s="52">
        <v>4.02E-2</v>
      </c>
      <c r="M540" s="52">
        <v>1</v>
      </c>
      <c r="N540" s="52"/>
      <c r="O540" s="52">
        <v>0</v>
      </c>
      <c r="P540" s="52">
        <v>0</v>
      </c>
      <c r="Q540" s="52">
        <v>21</v>
      </c>
      <c r="R540" s="52"/>
      <c r="S540" s="52">
        <v>0</v>
      </c>
      <c r="T540" s="52">
        <v>0</v>
      </c>
      <c r="U540" s="52">
        <v>310</v>
      </c>
      <c r="V540" s="52">
        <f t="shared" si="19"/>
        <v>3.0974906854199995</v>
      </c>
      <c r="W540" s="52">
        <f t="shared" si="20"/>
        <v>3.0974906854199995</v>
      </c>
      <c r="X540" s="52">
        <v>0</v>
      </c>
      <c r="Y540" s="52">
        <v>0</v>
      </c>
    </row>
    <row r="541" spans="1:25" x14ac:dyDescent="0.25">
      <c r="A541" s="52">
        <v>2010</v>
      </c>
      <c r="B541" s="52" t="s">
        <v>107</v>
      </c>
      <c r="C541" s="52" t="s">
        <v>116</v>
      </c>
      <c r="D541" s="52">
        <v>20236</v>
      </c>
      <c r="E541" s="52">
        <v>23212</v>
      </c>
      <c r="F541" s="52">
        <v>9</v>
      </c>
      <c r="G541" s="52" t="s">
        <v>93</v>
      </c>
      <c r="H541" s="52">
        <v>601924</v>
      </c>
      <c r="I541" s="52" t="s">
        <v>91</v>
      </c>
      <c r="J541" s="52" t="s">
        <v>71</v>
      </c>
      <c r="K541" s="52">
        <v>73.3</v>
      </c>
      <c r="L541" s="52">
        <v>4.02E-2</v>
      </c>
      <c r="M541" s="52">
        <v>1</v>
      </c>
      <c r="N541" s="52"/>
      <c r="O541" s="52">
        <v>0</v>
      </c>
      <c r="P541" s="52">
        <v>0</v>
      </c>
      <c r="Q541" s="52">
        <v>21</v>
      </c>
      <c r="R541" s="52"/>
      <c r="S541" s="52">
        <v>0</v>
      </c>
      <c r="T541" s="52">
        <v>0</v>
      </c>
      <c r="U541" s="52">
        <v>310</v>
      </c>
      <c r="V541" s="52">
        <f t="shared" si="19"/>
        <v>1773.6653738399998</v>
      </c>
      <c r="W541" s="52">
        <f t="shared" si="20"/>
        <v>1773.6653738399998</v>
      </c>
      <c r="X541" s="52">
        <v>0</v>
      </c>
      <c r="Y541" s="52">
        <v>0</v>
      </c>
    </row>
    <row r="542" spans="1:25" x14ac:dyDescent="0.25">
      <c r="A542" s="52">
        <v>2010</v>
      </c>
      <c r="B542" s="52" t="s">
        <v>107</v>
      </c>
      <c r="C542" s="52" t="s">
        <v>116</v>
      </c>
      <c r="D542" s="52">
        <v>20236</v>
      </c>
      <c r="E542" s="52">
        <v>23212</v>
      </c>
      <c r="F542" s="52">
        <v>9</v>
      </c>
      <c r="G542" s="52" t="s">
        <v>93</v>
      </c>
      <c r="H542" s="52">
        <v>42378</v>
      </c>
      <c r="I542" s="52" t="s">
        <v>91</v>
      </c>
      <c r="J542" s="52" t="s">
        <v>71</v>
      </c>
      <c r="K542" s="52">
        <v>73.3</v>
      </c>
      <c r="L542" s="52">
        <v>4.02E-2</v>
      </c>
      <c r="M542" s="52">
        <v>1</v>
      </c>
      <c r="N542" s="52"/>
      <c r="O542" s="52">
        <v>0</v>
      </c>
      <c r="P542" s="52">
        <v>0</v>
      </c>
      <c r="Q542" s="52">
        <v>21</v>
      </c>
      <c r="R542" s="52"/>
      <c r="S542" s="52">
        <v>0</v>
      </c>
      <c r="T542" s="52">
        <v>0</v>
      </c>
      <c r="U542" s="52">
        <v>310</v>
      </c>
      <c r="V542" s="52">
        <f t="shared" si="19"/>
        <v>124.87355747999999</v>
      </c>
      <c r="W542" s="52">
        <f t="shared" si="20"/>
        <v>124.87355747999999</v>
      </c>
      <c r="X542" s="52">
        <v>0</v>
      </c>
      <c r="Y542" s="52">
        <v>0</v>
      </c>
    </row>
    <row r="543" spans="1:25" x14ac:dyDescent="0.25">
      <c r="A543" s="52">
        <v>2010</v>
      </c>
      <c r="B543" s="52" t="s">
        <v>107</v>
      </c>
      <c r="C543" s="52" t="s">
        <v>116</v>
      </c>
      <c r="D543" s="52">
        <v>20236</v>
      </c>
      <c r="E543" s="52">
        <v>23212</v>
      </c>
      <c r="F543" s="52">
        <v>9</v>
      </c>
      <c r="G543" s="52" t="s">
        <v>93</v>
      </c>
      <c r="H543" s="52">
        <v>249862</v>
      </c>
      <c r="I543" s="52" t="s">
        <v>91</v>
      </c>
      <c r="J543" s="52" t="s">
        <v>71</v>
      </c>
      <c r="K543" s="52">
        <v>73.3</v>
      </c>
      <c r="L543" s="52">
        <v>4.02E-2</v>
      </c>
      <c r="M543" s="52">
        <v>1</v>
      </c>
      <c r="N543" s="52"/>
      <c r="O543" s="52">
        <v>0</v>
      </c>
      <c r="P543" s="52">
        <v>0</v>
      </c>
      <c r="Q543" s="52">
        <v>21</v>
      </c>
      <c r="R543" s="52"/>
      <c r="S543" s="52">
        <v>0</v>
      </c>
      <c r="T543" s="52">
        <v>0</v>
      </c>
      <c r="U543" s="52">
        <v>310</v>
      </c>
      <c r="V543" s="52">
        <f t="shared" si="19"/>
        <v>736.25836091999986</v>
      </c>
      <c r="W543" s="52">
        <f t="shared" si="20"/>
        <v>736.25836091999986</v>
      </c>
      <c r="X543" s="52">
        <v>0</v>
      </c>
      <c r="Y543" s="52">
        <v>0</v>
      </c>
    </row>
    <row r="544" spans="1:25" x14ac:dyDescent="0.25">
      <c r="A544" s="52">
        <v>2010</v>
      </c>
      <c r="B544" s="52" t="s">
        <v>107</v>
      </c>
      <c r="C544" s="52" t="s">
        <v>116</v>
      </c>
      <c r="D544" s="52">
        <v>20236</v>
      </c>
      <c r="E544" s="52">
        <v>23212</v>
      </c>
      <c r="F544" s="52">
        <v>9</v>
      </c>
      <c r="G544" s="52" t="s">
        <v>93</v>
      </c>
      <c r="H544" s="52">
        <v>15180</v>
      </c>
      <c r="I544" s="52" t="s">
        <v>91</v>
      </c>
      <c r="J544" s="52" t="s">
        <v>71</v>
      </c>
      <c r="K544" s="52">
        <v>73.3</v>
      </c>
      <c r="L544" s="52">
        <v>4.02E-2</v>
      </c>
      <c r="M544" s="52">
        <v>1</v>
      </c>
      <c r="N544" s="52"/>
      <c r="O544" s="52">
        <v>0</v>
      </c>
      <c r="P544" s="52">
        <v>0</v>
      </c>
      <c r="Q544" s="52">
        <v>21</v>
      </c>
      <c r="R544" s="52"/>
      <c r="S544" s="52">
        <v>0</v>
      </c>
      <c r="T544" s="52">
        <v>0</v>
      </c>
      <c r="U544" s="52">
        <v>310</v>
      </c>
      <c r="V544" s="52">
        <f t="shared" si="19"/>
        <v>44.7302988</v>
      </c>
      <c r="W544" s="52">
        <f t="shared" si="20"/>
        <v>44.7302988</v>
      </c>
      <c r="X544" s="52">
        <v>0</v>
      </c>
      <c r="Y544" s="52">
        <v>0</v>
      </c>
    </row>
    <row r="545" spans="1:25" x14ac:dyDescent="0.25">
      <c r="A545" s="52">
        <v>2010</v>
      </c>
      <c r="B545" s="52" t="s">
        <v>107</v>
      </c>
      <c r="C545" s="52" t="s">
        <v>116</v>
      </c>
      <c r="D545" s="52">
        <v>20236</v>
      </c>
      <c r="E545" s="52">
        <v>23212</v>
      </c>
      <c r="F545" s="52">
        <v>9</v>
      </c>
      <c r="G545" s="52" t="s">
        <v>93</v>
      </c>
      <c r="H545" s="52">
        <v>685705</v>
      </c>
      <c r="I545" s="52" t="s">
        <v>91</v>
      </c>
      <c r="J545" s="52" t="s">
        <v>71</v>
      </c>
      <c r="K545" s="52">
        <v>73.3</v>
      </c>
      <c r="L545" s="52">
        <v>4.02E-2</v>
      </c>
      <c r="M545" s="52">
        <v>1</v>
      </c>
      <c r="N545" s="52"/>
      <c r="O545" s="52">
        <v>0</v>
      </c>
      <c r="P545" s="52">
        <v>0</v>
      </c>
      <c r="Q545" s="52">
        <v>21</v>
      </c>
      <c r="R545" s="52"/>
      <c r="S545" s="52">
        <v>0</v>
      </c>
      <c r="T545" s="52">
        <v>0</v>
      </c>
      <c r="U545" s="52">
        <v>310</v>
      </c>
      <c r="V545" s="52">
        <f t="shared" si="19"/>
        <v>2020.5394953</v>
      </c>
      <c r="W545" s="52">
        <f t="shared" si="20"/>
        <v>2020.5394953</v>
      </c>
      <c r="X545" s="52">
        <v>0</v>
      </c>
      <c r="Y545" s="52">
        <v>0</v>
      </c>
    </row>
    <row r="546" spans="1:25" x14ac:dyDescent="0.25">
      <c r="A546" s="52">
        <v>2010</v>
      </c>
      <c r="B546" s="52" t="s">
        <v>107</v>
      </c>
      <c r="C546" s="52" t="s">
        <v>116</v>
      </c>
      <c r="D546" s="52">
        <v>20236</v>
      </c>
      <c r="E546" s="52">
        <v>23212</v>
      </c>
      <c r="F546" s="52">
        <v>9</v>
      </c>
      <c r="G546" s="52" t="s">
        <v>93</v>
      </c>
      <c r="H546" s="52">
        <v>84580</v>
      </c>
      <c r="I546" s="52" t="s">
        <v>91</v>
      </c>
      <c r="J546" s="52" t="s">
        <v>71</v>
      </c>
      <c r="K546" s="52">
        <v>73.3</v>
      </c>
      <c r="L546" s="52">
        <v>4.02E-2</v>
      </c>
      <c r="M546" s="52">
        <v>1</v>
      </c>
      <c r="N546" s="52"/>
      <c r="O546" s="52">
        <v>0</v>
      </c>
      <c r="P546" s="52">
        <v>0</v>
      </c>
      <c r="Q546" s="52">
        <v>21</v>
      </c>
      <c r="R546" s="52"/>
      <c r="S546" s="52">
        <v>0</v>
      </c>
      <c r="T546" s="52">
        <v>0</v>
      </c>
      <c r="U546" s="52">
        <v>310</v>
      </c>
      <c r="V546" s="52">
        <f t="shared" si="19"/>
        <v>249.2285028</v>
      </c>
      <c r="W546" s="52">
        <f t="shared" si="20"/>
        <v>249.2285028</v>
      </c>
      <c r="X546" s="52">
        <v>0</v>
      </c>
      <c r="Y546" s="52">
        <v>0</v>
      </c>
    </row>
    <row r="547" spans="1:25" x14ac:dyDescent="0.25">
      <c r="A547" s="52">
        <v>2010</v>
      </c>
      <c r="B547" s="52" t="s">
        <v>107</v>
      </c>
      <c r="C547" s="52" t="s">
        <v>116</v>
      </c>
      <c r="D547" s="52">
        <v>20236</v>
      </c>
      <c r="E547" s="52">
        <v>23212</v>
      </c>
      <c r="F547" s="52">
        <v>9</v>
      </c>
      <c r="G547" s="52" t="s">
        <v>93</v>
      </c>
      <c r="H547" s="52">
        <v>2165</v>
      </c>
      <c r="I547" s="52" t="s">
        <v>91</v>
      </c>
      <c r="J547" s="52" t="s">
        <v>71</v>
      </c>
      <c r="K547" s="52">
        <v>73.3</v>
      </c>
      <c r="L547" s="52">
        <v>4.02E-2</v>
      </c>
      <c r="M547" s="52">
        <v>1</v>
      </c>
      <c r="N547" s="52"/>
      <c r="O547" s="52">
        <v>0</v>
      </c>
      <c r="P547" s="52">
        <v>0</v>
      </c>
      <c r="Q547" s="52">
        <v>21</v>
      </c>
      <c r="R547" s="52"/>
      <c r="S547" s="52">
        <v>0</v>
      </c>
      <c r="T547" s="52">
        <v>0</v>
      </c>
      <c r="U547" s="52">
        <v>310</v>
      </c>
      <c r="V547" s="52">
        <f t="shared" si="19"/>
        <v>6.3795188999999999</v>
      </c>
      <c r="W547" s="52">
        <f t="shared" si="20"/>
        <v>6.3795188999999999</v>
      </c>
      <c r="X547" s="52">
        <v>0</v>
      </c>
      <c r="Y547" s="52">
        <v>0</v>
      </c>
    </row>
    <row r="548" spans="1:25" x14ac:dyDescent="0.25">
      <c r="A548" s="52">
        <v>2010</v>
      </c>
      <c r="B548" s="52" t="s">
        <v>107</v>
      </c>
      <c r="C548" s="52" t="s">
        <v>116</v>
      </c>
      <c r="D548" s="52">
        <v>20236</v>
      </c>
      <c r="E548" s="52">
        <v>23212</v>
      </c>
      <c r="F548" s="52">
        <v>9</v>
      </c>
      <c r="G548" s="52" t="s">
        <v>93</v>
      </c>
      <c r="H548" s="52">
        <v>15209</v>
      </c>
      <c r="I548" s="52" t="s">
        <v>91</v>
      </c>
      <c r="J548" s="52" t="s">
        <v>71</v>
      </c>
      <c r="K548" s="52">
        <v>73.3</v>
      </c>
      <c r="L548" s="52">
        <v>4.02E-2</v>
      </c>
      <c r="M548" s="52">
        <v>1</v>
      </c>
      <c r="N548" s="52"/>
      <c r="O548" s="52">
        <v>0</v>
      </c>
      <c r="P548" s="52">
        <v>0</v>
      </c>
      <c r="Q548" s="52">
        <v>21</v>
      </c>
      <c r="R548" s="52"/>
      <c r="S548" s="52">
        <v>0</v>
      </c>
      <c r="T548" s="52">
        <v>0</v>
      </c>
      <c r="U548" s="52">
        <v>310</v>
      </c>
      <c r="V548" s="52">
        <f t="shared" si="19"/>
        <v>44.815751939999991</v>
      </c>
      <c r="W548" s="52">
        <f t="shared" si="20"/>
        <v>44.815751939999991</v>
      </c>
      <c r="X548" s="52">
        <v>0</v>
      </c>
      <c r="Y548" s="52">
        <v>0</v>
      </c>
    </row>
    <row r="549" spans="1:25" x14ac:dyDescent="0.25">
      <c r="A549" s="52">
        <v>2010</v>
      </c>
      <c r="B549" s="52" t="s">
        <v>107</v>
      </c>
      <c r="C549" s="52" t="s">
        <v>116</v>
      </c>
      <c r="D549" s="52">
        <v>20237</v>
      </c>
      <c r="E549" s="52">
        <v>23212</v>
      </c>
      <c r="F549" s="52">
        <v>9</v>
      </c>
      <c r="G549" s="52" t="s">
        <v>93</v>
      </c>
      <c r="H549" s="52">
        <v>45030</v>
      </c>
      <c r="I549" s="52" t="s">
        <v>91</v>
      </c>
      <c r="J549" s="52" t="s">
        <v>71</v>
      </c>
      <c r="K549" s="52">
        <v>73.3</v>
      </c>
      <c r="L549" s="52">
        <v>4.02E-2</v>
      </c>
      <c r="M549" s="52">
        <v>1</v>
      </c>
      <c r="N549" s="52"/>
      <c r="O549" s="52">
        <v>0</v>
      </c>
      <c r="P549" s="52">
        <v>0</v>
      </c>
      <c r="Q549" s="52">
        <v>21</v>
      </c>
      <c r="R549" s="52"/>
      <c r="S549" s="52">
        <v>0</v>
      </c>
      <c r="T549" s="52">
        <v>0</v>
      </c>
      <c r="U549" s="52">
        <v>310</v>
      </c>
      <c r="V549" s="52">
        <f t="shared" si="19"/>
        <v>132.6880998</v>
      </c>
      <c r="W549" s="52">
        <f t="shared" si="20"/>
        <v>132.6880998</v>
      </c>
      <c r="X549" s="52">
        <v>0</v>
      </c>
      <c r="Y549" s="52">
        <v>0</v>
      </c>
    </row>
    <row r="550" spans="1:25" x14ac:dyDescent="0.25">
      <c r="A550" s="52">
        <v>2010</v>
      </c>
      <c r="B550" s="52" t="s">
        <v>107</v>
      </c>
      <c r="C550" s="52" t="s">
        <v>116</v>
      </c>
      <c r="D550" s="52">
        <v>20237</v>
      </c>
      <c r="E550" s="52">
        <v>23212</v>
      </c>
      <c r="F550" s="52">
        <v>9</v>
      </c>
      <c r="G550" s="52" t="s">
        <v>93</v>
      </c>
      <c r="H550" s="52">
        <v>8723.7000000000007</v>
      </c>
      <c r="I550" s="52" t="s">
        <v>91</v>
      </c>
      <c r="J550" s="52" t="s">
        <v>71</v>
      </c>
      <c r="K550" s="52">
        <v>73.3</v>
      </c>
      <c r="L550" s="52">
        <v>4.02E-2</v>
      </c>
      <c r="M550" s="52">
        <v>1</v>
      </c>
      <c r="N550" s="52"/>
      <c r="O550" s="52">
        <v>0</v>
      </c>
      <c r="P550" s="52">
        <v>0</v>
      </c>
      <c r="Q550" s="52">
        <v>21</v>
      </c>
      <c r="R550" s="52"/>
      <c r="S550" s="52">
        <v>0</v>
      </c>
      <c r="T550" s="52">
        <v>0</v>
      </c>
      <c r="U550" s="52">
        <v>310</v>
      </c>
      <c r="V550" s="52">
        <f t="shared" si="19"/>
        <v>25.705777842000003</v>
      </c>
      <c r="W550" s="52">
        <f t="shared" si="20"/>
        <v>25.705777842000003</v>
      </c>
      <c r="X550" s="52">
        <v>0</v>
      </c>
      <c r="Y550" s="52">
        <v>0</v>
      </c>
    </row>
    <row r="551" spans="1:25" x14ac:dyDescent="0.25">
      <c r="A551" s="52">
        <v>2010</v>
      </c>
      <c r="B551" s="52" t="s">
        <v>107</v>
      </c>
      <c r="C551" s="52" t="s">
        <v>116</v>
      </c>
      <c r="D551" s="52">
        <v>20237</v>
      </c>
      <c r="E551" s="52">
        <v>23212</v>
      </c>
      <c r="F551" s="52">
        <v>9</v>
      </c>
      <c r="G551" s="52" t="s">
        <v>93</v>
      </c>
      <c r="H551" s="52">
        <v>124409.3</v>
      </c>
      <c r="I551" s="52" t="s">
        <v>91</v>
      </c>
      <c r="J551" s="52" t="s">
        <v>71</v>
      </c>
      <c r="K551" s="52">
        <v>73.3</v>
      </c>
      <c r="L551" s="52">
        <v>4.02E-2</v>
      </c>
      <c r="M551" s="52">
        <v>1</v>
      </c>
      <c r="N551" s="52"/>
      <c r="O551" s="52">
        <v>0</v>
      </c>
      <c r="P551" s="52">
        <v>0</v>
      </c>
      <c r="Q551" s="52">
        <v>21</v>
      </c>
      <c r="R551" s="52"/>
      <c r="S551" s="52">
        <v>0</v>
      </c>
      <c r="T551" s="52">
        <v>0</v>
      </c>
      <c r="U551" s="52">
        <v>310</v>
      </c>
      <c r="V551" s="52">
        <f t="shared" si="19"/>
        <v>366.59190793799996</v>
      </c>
      <c r="W551" s="52">
        <f t="shared" si="20"/>
        <v>366.59190793799996</v>
      </c>
      <c r="X551" s="52">
        <v>0</v>
      </c>
      <c r="Y551" s="52">
        <v>0</v>
      </c>
    </row>
    <row r="552" spans="1:25" x14ac:dyDescent="0.25">
      <c r="A552" s="52">
        <v>2010</v>
      </c>
      <c r="B552" s="52" t="s">
        <v>107</v>
      </c>
      <c r="C552" s="52" t="s">
        <v>116</v>
      </c>
      <c r="D552" s="52">
        <v>20237</v>
      </c>
      <c r="E552" s="52">
        <v>23212</v>
      </c>
      <c r="F552" s="52">
        <v>9</v>
      </c>
      <c r="G552" s="52" t="s">
        <v>93</v>
      </c>
      <c r="H552" s="52">
        <v>3289474</v>
      </c>
      <c r="I552" s="52" t="s">
        <v>91</v>
      </c>
      <c r="J552" s="52" t="s">
        <v>71</v>
      </c>
      <c r="K552" s="52">
        <v>73.3</v>
      </c>
      <c r="L552" s="52">
        <v>4.02E-2</v>
      </c>
      <c r="M552" s="52">
        <v>1</v>
      </c>
      <c r="N552" s="52"/>
      <c r="O552" s="52">
        <v>0</v>
      </c>
      <c r="P552" s="52">
        <v>0</v>
      </c>
      <c r="Q552" s="52">
        <v>21</v>
      </c>
      <c r="R552" s="52"/>
      <c r="S552" s="52">
        <v>0</v>
      </c>
      <c r="T552" s="52">
        <v>0</v>
      </c>
      <c r="U552" s="52">
        <v>310</v>
      </c>
      <c r="V552" s="52">
        <f t="shared" si="19"/>
        <v>9692.9614568399993</v>
      </c>
      <c r="W552" s="52">
        <f t="shared" si="20"/>
        <v>9692.9614568399993</v>
      </c>
      <c r="X552" s="52">
        <v>0</v>
      </c>
      <c r="Y552" s="52">
        <v>0</v>
      </c>
    </row>
    <row r="553" spans="1:25" x14ac:dyDescent="0.25">
      <c r="A553" s="52">
        <v>2010</v>
      </c>
      <c r="B553" s="52" t="s">
        <v>107</v>
      </c>
      <c r="C553" s="52" t="s">
        <v>116</v>
      </c>
      <c r="D553" s="52">
        <v>20237</v>
      </c>
      <c r="E553" s="52">
        <v>23212</v>
      </c>
      <c r="F553" s="52">
        <v>9</v>
      </c>
      <c r="G553" s="52" t="s">
        <v>93</v>
      </c>
      <c r="H553" s="52">
        <v>135843.79999999999</v>
      </c>
      <c r="I553" s="52" t="s">
        <v>91</v>
      </c>
      <c r="J553" s="52" t="s">
        <v>71</v>
      </c>
      <c r="K553" s="52">
        <v>73.3</v>
      </c>
      <c r="L553" s="52">
        <v>4.02E-2</v>
      </c>
      <c r="M553" s="52">
        <v>1</v>
      </c>
      <c r="N553" s="52"/>
      <c r="O553" s="52">
        <v>0</v>
      </c>
      <c r="P553" s="52">
        <v>0</v>
      </c>
      <c r="Q553" s="52">
        <v>21</v>
      </c>
      <c r="R553" s="52"/>
      <c r="S553" s="52">
        <v>0</v>
      </c>
      <c r="T553" s="52">
        <v>0</v>
      </c>
      <c r="U553" s="52">
        <v>310</v>
      </c>
      <c r="V553" s="52">
        <f t="shared" si="19"/>
        <v>400.28549170799994</v>
      </c>
      <c r="W553" s="52">
        <f t="shared" si="20"/>
        <v>400.28549170799994</v>
      </c>
      <c r="X553" s="52">
        <v>0</v>
      </c>
      <c r="Y553" s="52">
        <v>0</v>
      </c>
    </row>
    <row r="554" spans="1:25" x14ac:dyDescent="0.25">
      <c r="A554" s="52">
        <v>2010</v>
      </c>
      <c r="B554" s="52" t="s">
        <v>107</v>
      </c>
      <c r="C554" s="52" t="s">
        <v>116</v>
      </c>
      <c r="D554" s="52">
        <v>20237</v>
      </c>
      <c r="E554" s="52">
        <v>23212</v>
      </c>
      <c r="F554" s="52">
        <v>9</v>
      </c>
      <c r="G554" s="52" t="s">
        <v>93</v>
      </c>
      <c r="H554" s="52">
        <v>67131.75</v>
      </c>
      <c r="I554" s="52" t="s">
        <v>91</v>
      </c>
      <c r="J554" s="52" t="s">
        <v>71</v>
      </c>
      <c r="K554" s="52">
        <v>73.3</v>
      </c>
      <c r="L554" s="52">
        <v>4.02E-2</v>
      </c>
      <c r="M554" s="52">
        <v>1</v>
      </c>
      <c r="N554" s="52"/>
      <c r="O554" s="52">
        <v>0</v>
      </c>
      <c r="P554" s="52">
        <v>0</v>
      </c>
      <c r="Q554" s="52">
        <v>21</v>
      </c>
      <c r="R554" s="52"/>
      <c r="S554" s="52">
        <v>0</v>
      </c>
      <c r="T554" s="52">
        <v>0</v>
      </c>
      <c r="U554" s="52">
        <v>310</v>
      </c>
      <c r="V554" s="52">
        <f t="shared" si="19"/>
        <v>197.81444245499998</v>
      </c>
      <c r="W554" s="52">
        <f t="shared" si="20"/>
        <v>197.81444245499998</v>
      </c>
      <c r="X554" s="52">
        <v>0</v>
      </c>
      <c r="Y554" s="52">
        <v>0</v>
      </c>
    </row>
    <row r="555" spans="1:25" x14ac:dyDescent="0.25">
      <c r="A555" s="52">
        <v>2010</v>
      </c>
      <c r="B555" s="52" t="s">
        <v>107</v>
      </c>
      <c r="C555" s="52" t="s">
        <v>116</v>
      </c>
      <c r="D555" s="52">
        <v>20237</v>
      </c>
      <c r="E555" s="52">
        <v>23212</v>
      </c>
      <c r="F555" s="52">
        <v>9</v>
      </c>
      <c r="G555" s="52" t="s">
        <v>93</v>
      </c>
      <c r="H555" s="52">
        <v>35145</v>
      </c>
      <c r="I555" s="52" t="s">
        <v>91</v>
      </c>
      <c r="J555" s="52" t="s">
        <v>71</v>
      </c>
      <c r="K555" s="52">
        <v>73.3</v>
      </c>
      <c r="L555" s="52">
        <v>4.02E-2</v>
      </c>
      <c r="M555" s="52">
        <v>1</v>
      </c>
      <c r="N555" s="52"/>
      <c r="O555" s="52">
        <v>0</v>
      </c>
      <c r="P555" s="52">
        <v>0</v>
      </c>
      <c r="Q555" s="52">
        <v>21</v>
      </c>
      <c r="R555" s="52"/>
      <c r="S555" s="52">
        <v>0</v>
      </c>
      <c r="T555" s="52">
        <v>0</v>
      </c>
      <c r="U555" s="52">
        <v>310</v>
      </c>
      <c r="V555" s="52">
        <f t="shared" si="19"/>
        <v>103.56036569999999</v>
      </c>
      <c r="W555" s="52">
        <f t="shared" si="20"/>
        <v>103.56036569999999</v>
      </c>
      <c r="X555" s="52">
        <v>0</v>
      </c>
      <c r="Y555" s="52">
        <v>0</v>
      </c>
    </row>
    <row r="556" spans="1:25" x14ac:dyDescent="0.25">
      <c r="A556" s="52">
        <v>2010</v>
      </c>
      <c r="B556" s="52" t="s">
        <v>107</v>
      </c>
      <c r="C556" s="52" t="s">
        <v>116</v>
      </c>
      <c r="D556" s="52">
        <v>20237</v>
      </c>
      <c r="E556" s="52">
        <v>23212</v>
      </c>
      <c r="F556" s="52">
        <v>9</v>
      </c>
      <c r="G556" s="52" t="s">
        <v>93</v>
      </c>
      <c r="H556" s="52">
        <v>2266.3240000000001</v>
      </c>
      <c r="I556" s="52" t="s">
        <v>91</v>
      </c>
      <c r="J556" s="52" t="s">
        <v>71</v>
      </c>
      <c r="K556" s="52">
        <v>73.3</v>
      </c>
      <c r="L556" s="52">
        <v>4.02E-2</v>
      </c>
      <c r="M556" s="52">
        <v>1</v>
      </c>
      <c r="N556" s="52"/>
      <c r="O556" s="52">
        <v>0</v>
      </c>
      <c r="P556" s="52">
        <v>0</v>
      </c>
      <c r="Q556" s="52">
        <v>21</v>
      </c>
      <c r="R556" s="52"/>
      <c r="S556" s="52">
        <v>0</v>
      </c>
      <c r="T556" s="52">
        <v>0</v>
      </c>
      <c r="U556" s="52">
        <v>310</v>
      </c>
      <c r="V556" s="52">
        <f t="shared" si="19"/>
        <v>6.6780862778400003</v>
      </c>
      <c r="W556" s="52">
        <f t="shared" si="20"/>
        <v>6.6780862778400003</v>
      </c>
      <c r="X556" s="52">
        <v>0</v>
      </c>
      <c r="Y556" s="52">
        <v>0</v>
      </c>
    </row>
    <row r="557" spans="1:25" x14ac:dyDescent="0.25">
      <c r="A557" s="52">
        <v>2010</v>
      </c>
      <c r="B557" s="52" t="s">
        <v>107</v>
      </c>
      <c r="C557" s="52" t="s">
        <v>116</v>
      </c>
      <c r="D557" s="52">
        <v>20237</v>
      </c>
      <c r="E557" s="52">
        <v>23212</v>
      </c>
      <c r="F557" s="52">
        <v>9</v>
      </c>
      <c r="G557" s="52" t="s">
        <v>93</v>
      </c>
      <c r="H557" s="52">
        <v>1867</v>
      </c>
      <c r="I557" s="52" t="s">
        <v>91</v>
      </c>
      <c r="J557" s="52" t="s">
        <v>71</v>
      </c>
      <c r="K557" s="52">
        <v>73.3</v>
      </c>
      <c r="L557" s="52">
        <v>4.02E-2</v>
      </c>
      <c r="M557" s="52">
        <v>1</v>
      </c>
      <c r="N557" s="52"/>
      <c r="O557" s="52">
        <v>0</v>
      </c>
      <c r="P557" s="52">
        <v>0</v>
      </c>
      <c r="Q557" s="52">
        <v>21</v>
      </c>
      <c r="R557" s="52"/>
      <c r="S557" s="52">
        <v>0</v>
      </c>
      <c r="T557" s="52">
        <v>0</v>
      </c>
      <c r="U557" s="52">
        <v>310</v>
      </c>
      <c r="V557" s="52">
        <f t="shared" si="19"/>
        <v>5.5014142200000009</v>
      </c>
      <c r="W557" s="52">
        <f t="shared" si="20"/>
        <v>5.5014142200000009</v>
      </c>
      <c r="X557" s="52">
        <v>0</v>
      </c>
      <c r="Y557" s="52">
        <v>0</v>
      </c>
    </row>
    <row r="558" spans="1:25" x14ac:dyDescent="0.25">
      <c r="A558" s="52">
        <v>2010</v>
      </c>
      <c r="B558" s="52" t="s">
        <v>107</v>
      </c>
      <c r="C558" s="52" t="s">
        <v>116</v>
      </c>
      <c r="D558" s="52">
        <v>20237</v>
      </c>
      <c r="E558" s="52">
        <v>23212</v>
      </c>
      <c r="F558" s="52">
        <v>9</v>
      </c>
      <c r="G558" s="52" t="s">
        <v>93</v>
      </c>
      <c r="H558" s="52">
        <v>8349969</v>
      </c>
      <c r="I558" s="52" t="s">
        <v>91</v>
      </c>
      <c r="J558" s="52" t="s">
        <v>71</v>
      </c>
      <c r="K558" s="52">
        <v>73.3</v>
      </c>
      <c r="L558" s="52">
        <v>4.02E-2</v>
      </c>
      <c r="M558" s="52">
        <v>1</v>
      </c>
      <c r="N558" s="52"/>
      <c r="O558" s="52">
        <v>0</v>
      </c>
      <c r="P558" s="52">
        <v>0</v>
      </c>
      <c r="Q558" s="52">
        <v>21</v>
      </c>
      <c r="R558" s="52"/>
      <c r="S558" s="52">
        <v>0</v>
      </c>
      <c r="T558" s="52">
        <v>0</v>
      </c>
      <c r="U558" s="52">
        <v>310</v>
      </c>
      <c r="V558" s="52">
        <f t="shared" si="19"/>
        <v>24604.519653539995</v>
      </c>
      <c r="W558" s="52">
        <f t="shared" si="20"/>
        <v>24604.519653539995</v>
      </c>
      <c r="X558" s="52">
        <v>0</v>
      </c>
      <c r="Y558" s="52">
        <v>0</v>
      </c>
    </row>
    <row r="559" spans="1:25" x14ac:dyDescent="0.25">
      <c r="A559" s="52">
        <v>2010</v>
      </c>
      <c r="B559" s="52" t="s">
        <v>107</v>
      </c>
      <c r="C559" s="52" t="s">
        <v>116</v>
      </c>
      <c r="D559" s="52">
        <v>20237</v>
      </c>
      <c r="E559" s="52">
        <v>23212</v>
      </c>
      <c r="F559" s="52">
        <v>9</v>
      </c>
      <c r="G559" s="52" t="s">
        <v>93</v>
      </c>
      <c r="H559" s="52">
        <v>20587.349999999999</v>
      </c>
      <c r="I559" s="52" t="s">
        <v>91</v>
      </c>
      <c r="J559" s="52" t="s">
        <v>71</v>
      </c>
      <c r="K559" s="52">
        <v>73.3</v>
      </c>
      <c r="L559" s="52">
        <v>4.02E-2</v>
      </c>
      <c r="M559" s="52">
        <v>1</v>
      </c>
      <c r="N559" s="52"/>
      <c r="O559" s="52">
        <v>0</v>
      </c>
      <c r="P559" s="52">
        <v>0</v>
      </c>
      <c r="Q559" s="52">
        <v>21</v>
      </c>
      <c r="R559" s="52"/>
      <c r="S559" s="52">
        <v>0</v>
      </c>
      <c r="T559" s="52">
        <v>0</v>
      </c>
      <c r="U559" s="52">
        <v>310</v>
      </c>
      <c r="V559" s="52">
        <f t="shared" si="19"/>
        <v>60.663920750999999</v>
      </c>
      <c r="W559" s="52">
        <f t="shared" si="20"/>
        <v>60.663920750999999</v>
      </c>
      <c r="X559" s="52">
        <v>0</v>
      </c>
      <c r="Y559" s="52">
        <v>0</v>
      </c>
    </row>
    <row r="560" spans="1:25" x14ac:dyDescent="0.25">
      <c r="A560" s="52">
        <v>2010</v>
      </c>
      <c r="B560" s="52" t="s">
        <v>107</v>
      </c>
      <c r="C560" s="52" t="s">
        <v>116</v>
      </c>
      <c r="D560" s="52">
        <v>20237</v>
      </c>
      <c r="E560" s="52">
        <v>23212</v>
      </c>
      <c r="F560" s="52">
        <v>9</v>
      </c>
      <c r="G560" s="52" t="s">
        <v>93</v>
      </c>
      <c r="H560" s="52">
        <v>204.7321</v>
      </c>
      <c r="I560" s="52" t="s">
        <v>91</v>
      </c>
      <c r="J560" s="52" t="s">
        <v>71</v>
      </c>
      <c r="K560" s="52">
        <v>73.3</v>
      </c>
      <c r="L560" s="52">
        <v>4.02E-2</v>
      </c>
      <c r="M560" s="52">
        <v>1</v>
      </c>
      <c r="N560" s="52"/>
      <c r="O560" s="52">
        <v>0</v>
      </c>
      <c r="P560" s="52">
        <v>0</v>
      </c>
      <c r="Q560" s="52">
        <v>21</v>
      </c>
      <c r="R560" s="52"/>
      <c r="S560" s="52">
        <v>0</v>
      </c>
      <c r="T560" s="52">
        <v>0</v>
      </c>
      <c r="U560" s="52">
        <v>310</v>
      </c>
      <c r="V560" s="52">
        <f t="shared" si="19"/>
        <v>0.603275889786</v>
      </c>
      <c r="W560" s="52">
        <f t="shared" si="20"/>
        <v>0.603275889786</v>
      </c>
      <c r="X560" s="52">
        <v>0</v>
      </c>
      <c r="Y560" s="52">
        <v>0</v>
      </c>
    </row>
    <row r="561" spans="1:25" x14ac:dyDescent="0.25">
      <c r="A561" s="52">
        <v>2010</v>
      </c>
      <c r="B561" s="52" t="s">
        <v>107</v>
      </c>
      <c r="C561" s="52" t="s">
        <v>116</v>
      </c>
      <c r="D561" s="52">
        <v>20237</v>
      </c>
      <c r="E561" s="52">
        <v>23212</v>
      </c>
      <c r="F561" s="52">
        <v>9</v>
      </c>
      <c r="G561" s="52" t="s">
        <v>93</v>
      </c>
      <c r="H561" s="52">
        <v>66127.490000000005</v>
      </c>
      <c r="I561" s="52" t="s">
        <v>91</v>
      </c>
      <c r="J561" s="52" t="s">
        <v>71</v>
      </c>
      <c r="K561" s="52">
        <v>73.3</v>
      </c>
      <c r="L561" s="52">
        <v>4.02E-2</v>
      </c>
      <c r="M561" s="52">
        <v>1</v>
      </c>
      <c r="N561" s="52"/>
      <c r="O561" s="52">
        <v>0</v>
      </c>
      <c r="P561" s="52">
        <v>0</v>
      </c>
      <c r="Q561" s="52">
        <v>21</v>
      </c>
      <c r="R561" s="52"/>
      <c r="S561" s="52">
        <v>0</v>
      </c>
      <c r="T561" s="52">
        <v>0</v>
      </c>
      <c r="U561" s="52">
        <v>310</v>
      </c>
      <c r="V561" s="52">
        <f t="shared" si="19"/>
        <v>194.85522968339998</v>
      </c>
      <c r="W561" s="52">
        <f t="shared" si="20"/>
        <v>194.85522968339998</v>
      </c>
      <c r="X561" s="52">
        <v>0</v>
      </c>
      <c r="Y561" s="52">
        <v>0</v>
      </c>
    </row>
    <row r="562" spans="1:25" x14ac:dyDescent="0.25">
      <c r="A562" s="52">
        <v>2010</v>
      </c>
      <c r="B562" s="52" t="s">
        <v>107</v>
      </c>
      <c r="C562" s="52" t="s">
        <v>116</v>
      </c>
      <c r="D562" s="52">
        <v>20237</v>
      </c>
      <c r="E562" s="52">
        <v>23212</v>
      </c>
      <c r="F562" s="52">
        <v>9</v>
      </c>
      <c r="G562" s="52" t="s">
        <v>93</v>
      </c>
      <c r="H562" s="52">
        <v>1070104</v>
      </c>
      <c r="I562" s="52" t="s">
        <v>91</v>
      </c>
      <c r="J562" s="52" t="s">
        <v>71</v>
      </c>
      <c r="K562" s="52">
        <v>73.3</v>
      </c>
      <c r="L562" s="52">
        <v>4.02E-2</v>
      </c>
      <c r="M562" s="52">
        <v>1</v>
      </c>
      <c r="N562" s="52"/>
      <c r="O562" s="52">
        <v>0</v>
      </c>
      <c r="P562" s="52">
        <v>0</v>
      </c>
      <c r="Q562" s="52">
        <v>21</v>
      </c>
      <c r="R562" s="52"/>
      <c r="S562" s="52">
        <v>0</v>
      </c>
      <c r="T562" s="52">
        <v>0</v>
      </c>
      <c r="U562" s="52">
        <v>310</v>
      </c>
      <c r="V562" s="52">
        <f t="shared" si="19"/>
        <v>3153.2326526400002</v>
      </c>
      <c r="W562" s="52">
        <f t="shared" si="20"/>
        <v>3153.2326526400002</v>
      </c>
      <c r="X562" s="52">
        <v>0</v>
      </c>
      <c r="Y562" s="52">
        <v>0</v>
      </c>
    </row>
    <row r="563" spans="1:25" x14ac:dyDescent="0.25">
      <c r="A563" s="52">
        <v>2010</v>
      </c>
      <c r="B563" s="52" t="s">
        <v>107</v>
      </c>
      <c r="C563" s="52" t="s">
        <v>116</v>
      </c>
      <c r="D563" s="52">
        <v>20237</v>
      </c>
      <c r="E563" s="52">
        <v>23212</v>
      </c>
      <c r="F563" s="52">
        <v>9</v>
      </c>
      <c r="G563" s="52" t="s">
        <v>93</v>
      </c>
      <c r="H563" s="52">
        <v>43316.08</v>
      </c>
      <c r="I563" s="52" t="s">
        <v>91</v>
      </c>
      <c r="J563" s="52" t="s">
        <v>71</v>
      </c>
      <c r="K563" s="52">
        <v>73.3</v>
      </c>
      <c r="L563" s="52">
        <v>4.02E-2</v>
      </c>
      <c r="M563" s="52">
        <v>1</v>
      </c>
      <c r="N563" s="52"/>
      <c r="O563" s="52">
        <v>0</v>
      </c>
      <c r="P563" s="52">
        <v>0</v>
      </c>
      <c r="Q563" s="52">
        <v>21</v>
      </c>
      <c r="R563" s="52"/>
      <c r="S563" s="52">
        <v>0</v>
      </c>
      <c r="T563" s="52">
        <v>0</v>
      </c>
      <c r="U563" s="52">
        <v>310</v>
      </c>
      <c r="V563" s="52">
        <f t="shared" si="19"/>
        <v>127.6377602928</v>
      </c>
      <c r="W563" s="52">
        <f t="shared" si="20"/>
        <v>127.6377602928</v>
      </c>
      <c r="X563" s="52">
        <v>0</v>
      </c>
      <c r="Y563" s="52">
        <v>0</v>
      </c>
    </row>
    <row r="564" spans="1:25" x14ac:dyDescent="0.25">
      <c r="A564" s="52">
        <v>2010</v>
      </c>
      <c r="B564" s="52" t="s">
        <v>107</v>
      </c>
      <c r="C564" s="52" t="s">
        <v>116</v>
      </c>
      <c r="D564" s="52">
        <v>20237</v>
      </c>
      <c r="E564" s="52">
        <v>23212</v>
      </c>
      <c r="F564" s="52">
        <v>9</v>
      </c>
      <c r="G564" s="52" t="s">
        <v>93</v>
      </c>
      <c r="H564" s="52">
        <v>1989.5</v>
      </c>
      <c r="I564" s="52" t="s">
        <v>91</v>
      </c>
      <c r="J564" s="52" t="s">
        <v>71</v>
      </c>
      <c r="K564" s="52">
        <v>73.3</v>
      </c>
      <c r="L564" s="52">
        <v>4.02E-2</v>
      </c>
      <c r="M564" s="52">
        <v>1</v>
      </c>
      <c r="N564" s="52"/>
      <c r="O564" s="52">
        <v>0</v>
      </c>
      <c r="P564" s="52">
        <v>0</v>
      </c>
      <c r="Q564" s="52">
        <v>21</v>
      </c>
      <c r="R564" s="52"/>
      <c r="S564" s="52">
        <v>0</v>
      </c>
      <c r="T564" s="52">
        <v>0</v>
      </c>
      <c r="U564" s="52">
        <v>310</v>
      </c>
      <c r="V564" s="52">
        <f t="shared" si="19"/>
        <v>5.8623800700000004</v>
      </c>
      <c r="W564" s="52">
        <f t="shared" si="20"/>
        <v>5.8623800700000004</v>
      </c>
      <c r="X564" s="52">
        <v>0</v>
      </c>
      <c r="Y564" s="52">
        <v>0</v>
      </c>
    </row>
    <row r="565" spans="1:25" x14ac:dyDescent="0.25">
      <c r="A565" s="52">
        <v>2010</v>
      </c>
      <c r="B565" s="52" t="s">
        <v>107</v>
      </c>
      <c r="C565" s="52" t="s">
        <v>116</v>
      </c>
      <c r="D565" s="52">
        <v>20291</v>
      </c>
      <c r="E565" s="52">
        <v>23212</v>
      </c>
      <c r="F565" s="52">
        <v>9</v>
      </c>
      <c r="G565" s="52" t="s">
        <v>93</v>
      </c>
      <c r="H565" s="52">
        <v>21790</v>
      </c>
      <c r="I565" s="52" t="s">
        <v>91</v>
      </c>
      <c r="J565" s="52" t="s">
        <v>71</v>
      </c>
      <c r="K565" s="52">
        <v>73.3</v>
      </c>
      <c r="L565" s="52">
        <v>4.02E-2</v>
      </c>
      <c r="M565" s="52">
        <v>1</v>
      </c>
      <c r="N565" s="52"/>
      <c r="O565" s="52">
        <v>0</v>
      </c>
      <c r="P565" s="52">
        <v>0</v>
      </c>
      <c r="Q565" s="52">
        <v>21</v>
      </c>
      <c r="R565" s="52"/>
      <c r="S565" s="52">
        <v>0</v>
      </c>
      <c r="T565" s="52">
        <v>0</v>
      </c>
      <c r="U565" s="52">
        <v>310</v>
      </c>
      <c r="V565" s="52">
        <f t="shared" si="19"/>
        <v>64.207721399999997</v>
      </c>
      <c r="W565" s="52">
        <f t="shared" si="20"/>
        <v>64.207721399999997</v>
      </c>
      <c r="X565" s="52">
        <v>0</v>
      </c>
      <c r="Y565" s="52">
        <v>0</v>
      </c>
    </row>
    <row r="566" spans="1:25" x14ac:dyDescent="0.25">
      <c r="A566" s="52">
        <v>2010</v>
      </c>
      <c r="B566" s="52" t="s">
        <v>107</v>
      </c>
      <c r="C566" s="52" t="s">
        <v>116</v>
      </c>
      <c r="D566" s="52">
        <v>20291</v>
      </c>
      <c r="E566" s="52">
        <v>23212</v>
      </c>
      <c r="F566" s="52">
        <v>9</v>
      </c>
      <c r="G566" s="52" t="s">
        <v>93</v>
      </c>
      <c r="H566" s="52">
        <v>51942</v>
      </c>
      <c r="I566" s="52" t="s">
        <v>91</v>
      </c>
      <c r="J566" s="52" t="s">
        <v>71</v>
      </c>
      <c r="K566" s="52">
        <v>73.3</v>
      </c>
      <c r="L566" s="52">
        <v>4.02E-2</v>
      </c>
      <c r="M566" s="52">
        <v>1</v>
      </c>
      <c r="N566" s="52"/>
      <c r="O566" s="52">
        <v>0</v>
      </c>
      <c r="P566" s="52">
        <v>0</v>
      </c>
      <c r="Q566" s="52">
        <v>21</v>
      </c>
      <c r="R566" s="52"/>
      <c r="S566" s="52">
        <v>0</v>
      </c>
      <c r="T566" s="52">
        <v>0</v>
      </c>
      <c r="U566" s="52">
        <v>310</v>
      </c>
      <c r="V566" s="52">
        <f t="shared" si="19"/>
        <v>153.05541371999999</v>
      </c>
      <c r="W566" s="52">
        <f t="shared" si="20"/>
        <v>153.05541371999999</v>
      </c>
      <c r="X566" s="52">
        <v>0</v>
      </c>
      <c r="Y566" s="52">
        <v>0</v>
      </c>
    </row>
    <row r="567" spans="1:25" x14ac:dyDescent="0.25">
      <c r="A567" s="52">
        <v>2010</v>
      </c>
      <c r="B567" s="52" t="s">
        <v>107</v>
      </c>
      <c r="C567" s="52" t="s">
        <v>116</v>
      </c>
      <c r="D567" s="52">
        <v>20291</v>
      </c>
      <c r="E567" s="52">
        <v>23212</v>
      </c>
      <c r="F567" s="52">
        <v>9</v>
      </c>
      <c r="G567" s="52" t="s">
        <v>93</v>
      </c>
      <c r="H567" s="52">
        <v>88338</v>
      </c>
      <c r="I567" s="52" t="s">
        <v>91</v>
      </c>
      <c r="J567" s="52" t="s">
        <v>71</v>
      </c>
      <c r="K567" s="52">
        <v>73.3</v>
      </c>
      <c r="L567" s="52">
        <v>4.02E-2</v>
      </c>
      <c r="M567" s="52">
        <v>1</v>
      </c>
      <c r="N567" s="52"/>
      <c r="O567" s="52">
        <v>0</v>
      </c>
      <c r="P567" s="52">
        <v>0</v>
      </c>
      <c r="Q567" s="52">
        <v>21</v>
      </c>
      <c r="R567" s="52"/>
      <c r="S567" s="52">
        <v>0</v>
      </c>
      <c r="T567" s="52">
        <v>0</v>
      </c>
      <c r="U567" s="52">
        <v>310</v>
      </c>
      <c r="V567" s="52">
        <f t="shared" si="19"/>
        <v>260.30205107999996</v>
      </c>
      <c r="W567" s="52">
        <f t="shared" si="20"/>
        <v>260.30205107999996</v>
      </c>
      <c r="X567" s="52">
        <v>0</v>
      </c>
      <c r="Y567" s="52">
        <v>0</v>
      </c>
    </row>
    <row r="568" spans="1:25" x14ac:dyDescent="0.25">
      <c r="A568" s="52">
        <v>2010</v>
      </c>
      <c r="B568" s="52" t="s">
        <v>107</v>
      </c>
      <c r="C568" s="52" t="s">
        <v>116</v>
      </c>
      <c r="D568" s="52">
        <v>20291</v>
      </c>
      <c r="E568" s="52">
        <v>23212</v>
      </c>
      <c r="F568" s="52">
        <v>9</v>
      </c>
      <c r="G568" s="52" t="s">
        <v>93</v>
      </c>
      <c r="H568" s="52">
        <v>644778.69999999995</v>
      </c>
      <c r="I568" s="52" t="s">
        <v>91</v>
      </c>
      <c r="J568" s="52" t="s">
        <v>71</v>
      </c>
      <c r="K568" s="52">
        <v>73.3</v>
      </c>
      <c r="L568" s="52">
        <v>4.02E-2</v>
      </c>
      <c r="M568" s="52">
        <v>1</v>
      </c>
      <c r="N568" s="52"/>
      <c r="O568" s="52">
        <v>0</v>
      </c>
      <c r="P568" s="52">
        <v>0</v>
      </c>
      <c r="Q568" s="52">
        <v>21</v>
      </c>
      <c r="R568" s="52"/>
      <c r="S568" s="52">
        <v>0</v>
      </c>
      <c r="T568" s="52">
        <v>0</v>
      </c>
      <c r="U568" s="52">
        <v>310</v>
      </c>
      <c r="V568" s="52">
        <f t="shared" si="19"/>
        <v>1899.9436041419997</v>
      </c>
      <c r="W568" s="52">
        <f t="shared" si="20"/>
        <v>1899.9436041419997</v>
      </c>
      <c r="X568" s="52">
        <v>0</v>
      </c>
      <c r="Y568" s="52">
        <v>0</v>
      </c>
    </row>
    <row r="569" spans="1:25" x14ac:dyDescent="0.25">
      <c r="A569" s="52">
        <v>2010</v>
      </c>
      <c r="B569" s="52" t="s">
        <v>107</v>
      </c>
      <c r="C569" s="52" t="s">
        <v>116</v>
      </c>
      <c r="D569" s="52">
        <v>20291</v>
      </c>
      <c r="E569" s="52">
        <v>23212</v>
      </c>
      <c r="F569" s="52">
        <v>9</v>
      </c>
      <c r="G569" s="52" t="s">
        <v>93</v>
      </c>
      <c r="H569" s="52">
        <v>7220.8490000000002</v>
      </c>
      <c r="I569" s="52" t="s">
        <v>91</v>
      </c>
      <c r="J569" s="52" t="s">
        <v>71</v>
      </c>
      <c r="K569" s="52">
        <v>73.3</v>
      </c>
      <c r="L569" s="52">
        <v>4.02E-2</v>
      </c>
      <c r="M569" s="52">
        <v>1</v>
      </c>
      <c r="N569" s="52"/>
      <c r="O569" s="52">
        <v>0</v>
      </c>
      <c r="P569" s="52">
        <v>0</v>
      </c>
      <c r="Q569" s="52">
        <v>21</v>
      </c>
      <c r="R569" s="52"/>
      <c r="S569" s="52">
        <v>0</v>
      </c>
      <c r="T569" s="52">
        <v>0</v>
      </c>
      <c r="U569" s="52">
        <v>310</v>
      </c>
      <c r="V569" s="52">
        <f t="shared" si="19"/>
        <v>21.277386914339999</v>
      </c>
      <c r="W569" s="52">
        <f t="shared" si="20"/>
        <v>21.277386914339999</v>
      </c>
      <c r="X569" s="52">
        <v>0</v>
      </c>
      <c r="Y569" s="52">
        <v>0</v>
      </c>
    </row>
    <row r="570" spans="1:25" x14ac:dyDescent="0.25">
      <c r="A570" s="52">
        <v>2010</v>
      </c>
      <c r="B570" s="52" t="s">
        <v>107</v>
      </c>
      <c r="C570" s="52" t="s">
        <v>116</v>
      </c>
      <c r="D570" s="52">
        <v>20291</v>
      </c>
      <c r="E570" s="52">
        <v>23212</v>
      </c>
      <c r="F570" s="52">
        <v>9</v>
      </c>
      <c r="G570" s="52" t="s">
        <v>93</v>
      </c>
      <c r="H570" s="52">
        <v>71230</v>
      </c>
      <c r="I570" s="52" t="s">
        <v>91</v>
      </c>
      <c r="J570" s="52" t="s">
        <v>71</v>
      </c>
      <c r="K570" s="52">
        <v>73.3</v>
      </c>
      <c r="L570" s="52">
        <v>4.02E-2</v>
      </c>
      <c r="M570" s="52">
        <v>1</v>
      </c>
      <c r="N570" s="52"/>
      <c r="O570" s="52">
        <v>0</v>
      </c>
      <c r="P570" s="52">
        <v>0</v>
      </c>
      <c r="Q570" s="52">
        <v>21</v>
      </c>
      <c r="R570" s="52"/>
      <c r="S570" s="52">
        <v>0</v>
      </c>
      <c r="T570" s="52">
        <v>0</v>
      </c>
      <c r="U570" s="52">
        <v>310</v>
      </c>
      <c r="V570" s="52">
        <f t="shared" si="19"/>
        <v>209.89059179999998</v>
      </c>
      <c r="W570" s="52">
        <f t="shared" si="20"/>
        <v>209.89059179999998</v>
      </c>
      <c r="X570" s="52">
        <v>0</v>
      </c>
      <c r="Y570" s="52">
        <v>0</v>
      </c>
    </row>
    <row r="571" spans="1:25" x14ac:dyDescent="0.25">
      <c r="A571" s="52">
        <v>2010</v>
      </c>
      <c r="B571" s="52" t="s">
        <v>107</v>
      </c>
      <c r="C571" s="52" t="s">
        <v>116</v>
      </c>
      <c r="D571" s="52">
        <v>20291</v>
      </c>
      <c r="E571" s="52">
        <v>23212</v>
      </c>
      <c r="F571" s="52">
        <v>9</v>
      </c>
      <c r="G571" s="52" t="s">
        <v>93</v>
      </c>
      <c r="H571" s="52">
        <v>284904</v>
      </c>
      <c r="I571" s="52" t="s">
        <v>91</v>
      </c>
      <c r="J571" s="52" t="s">
        <v>71</v>
      </c>
      <c r="K571" s="52">
        <v>73.3</v>
      </c>
      <c r="L571" s="52">
        <v>4.02E-2</v>
      </c>
      <c r="M571" s="52">
        <v>1</v>
      </c>
      <c r="N571" s="52"/>
      <c r="O571" s="52">
        <v>0</v>
      </c>
      <c r="P571" s="52">
        <v>0</v>
      </c>
      <c r="Q571" s="52">
        <v>21</v>
      </c>
      <c r="R571" s="52"/>
      <c r="S571" s="52">
        <v>0</v>
      </c>
      <c r="T571" s="52">
        <v>0</v>
      </c>
      <c r="U571" s="52">
        <v>310</v>
      </c>
      <c r="V571" s="52">
        <f t="shared" si="19"/>
        <v>839.51522063999994</v>
      </c>
      <c r="W571" s="52">
        <f t="shared" si="20"/>
        <v>839.51522063999994</v>
      </c>
      <c r="X571" s="52">
        <v>0</v>
      </c>
      <c r="Y571" s="52">
        <v>0</v>
      </c>
    </row>
    <row r="572" spans="1:25" x14ac:dyDescent="0.25">
      <c r="A572" s="52">
        <v>2010</v>
      </c>
      <c r="B572" s="52" t="s">
        <v>107</v>
      </c>
      <c r="C572" s="52" t="s">
        <v>116</v>
      </c>
      <c r="D572" s="52">
        <v>20291</v>
      </c>
      <c r="E572" s="52">
        <v>23212</v>
      </c>
      <c r="F572" s="52">
        <v>9</v>
      </c>
      <c r="G572" s="52" t="s">
        <v>93</v>
      </c>
      <c r="H572" s="52">
        <v>62845</v>
      </c>
      <c r="I572" s="52" t="s">
        <v>91</v>
      </c>
      <c r="J572" s="52" t="s">
        <v>71</v>
      </c>
      <c r="K572" s="52">
        <v>73.3</v>
      </c>
      <c r="L572" s="52">
        <v>4.02E-2</v>
      </c>
      <c r="M572" s="52">
        <v>1</v>
      </c>
      <c r="N572" s="52"/>
      <c r="O572" s="52">
        <v>0</v>
      </c>
      <c r="P572" s="52">
        <v>0</v>
      </c>
      <c r="Q572" s="52">
        <v>21</v>
      </c>
      <c r="R572" s="52"/>
      <c r="S572" s="52">
        <v>0</v>
      </c>
      <c r="T572" s="52">
        <v>0</v>
      </c>
      <c r="U572" s="52">
        <v>310</v>
      </c>
      <c r="V572" s="52">
        <f t="shared" si="19"/>
        <v>185.1828477</v>
      </c>
      <c r="W572" s="52">
        <f t="shared" si="20"/>
        <v>185.1828477</v>
      </c>
      <c r="X572" s="52">
        <v>0</v>
      </c>
      <c r="Y572" s="52">
        <v>0</v>
      </c>
    </row>
    <row r="573" spans="1:25" x14ac:dyDescent="0.25">
      <c r="A573" s="52">
        <v>2010</v>
      </c>
      <c r="B573" s="52" t="s">
        <v>107</v>
      </c>
      <c r="C573" s="52" t="s">
        <v>116</v>
      </c>
      <c r="D573" s="52">
        <v>20291</v>
      </c>
      <c r="E573" s="52">
        <v>23212</v>
      </c>
      <c r="F573" s="52">
        <v>9</v>
      </c>
      <c r="G573" s="52" t="s">
        <v>93</v>
      </c>
      <c r="H573" s="52">
        <v>50013</v>
      </c>
      <c r="I573" s="52" t="s">
        <v>91</v>
      </c>
      <c r="J573" s="52" t="s">
        <v>71</v>
      </c>
      <c r="K573" s="52">
        <v>73.3</v>
      </c>
      <c r="L573" s="52">
        <v>4.02E-2</v>
      </c>
      <c r="M573" s="52">
        <v>1</v>
      </c>
      <c r="N573" s="52"/>
      <c r="O573" s="52">
        <v>0</v>
      </c>
      <c r="P573" s="52">
        <v>0</v>
      </c>
      <c r="Q573" s="52">
        <v>21</v>
      </c>
      <c r="R573" s="52"/>
      <c r="S573" s="52">
        <v>0</v>
      </c>
      <c r="T573" s="52">
        <v>0</v>
      </c>
      <c r="U573" s="52">
        <v>310</v>
      </c>
      <c r="V573" s="52">
        <f t="shared" si="19"/>
        <v>147.37130658000001</v>
      </c>
      <c r="W573" s="52">
        <f t="shared" si="20"/>
        <v>147.37130658000001</v>
      </c>
      <c r="X573" s="52">
        <v>0</v>
      </c>
      <c r="Y573" s="52">
        <v>0</v>
      </c>
    </row>
    <row r="574" spans="1:25" x14ac:dyDescent="0.25">
      <c r="A574" s="52">
        <v>2010</v>
      </c>
      <c r="B574" s="52" t="s">
        <v>107</v>
      </c>
      <c r="C574" s="52" t="s">
        <v>116</v>
      </c>
      <c r="D574" s="52">
        <v>20291</v>
      </c>
      <c r="E574" s="52">
        <v>23212</v>
      </c>
      <c r="F574" s="52">
        <v>9</v>
      </c>
      <c r="G574" s="52" t="s">
        <v>93</v>
      </c>
      <c r="H574" s="52">
        <v>94193</v>
      </c>
      <c r="I574" s="52" t="s">
        <v>91</v>
      </c>
      <c r="J574" s="52" t="s">
        <v>71</v>
      </c>
      <c r="K574" s="52">
        <v>73.3</v>
      </c>
      <c r="L574" s="52">
        <v>4.02E-2</v>
      </c>
      <c r="M574" s="52">
        <v>1</v>
      </c>
      <c r="N574" s="52"/>
      <c r="O574" s="52">
        <v>0</v>
      </c>
      <c r="P574" s="52">
        <v>0</v>
      </c>
      <c r="Q574" s="52">
        <v>21</v>
      </c>
      <c r="R574" s="52"/>
      <c r="S574" s="52">
        <v>0</v>
      </c>
      <c r="T574" s="52">
        <v>0</v>
      </c>
      <c r="U574" s="52">
        <v>310</v>
      </c>
      <c r="V574" s="52">
        <f t="shared" si="19"/>
        <v>277.55474537999999</v>
      </c>
      <c r="W574" s="52">
        <f t="shared" si="20"/>
        <v>277.55474537999999</v>
      </c>
      <c r="X574" s="52">
        <v>0</v>
      </c>
      <c r="Y574" s="52">
        <v>0</v>
      </c>
    </row>
    <row r="575" spans="1:25" x14ac:dyDescent="0.25">
      <c r="A575" s="52">
        <v>2010</v>
      </c>
      <c r="B575" s="52" t="s">
        <v>107</v>
      </c>
      <c r="C575" s="52" t="s">
        <v>116</v>
      </c>
      <c r="D575" s="52">
        <v>20291</v>
      </c>
      <c r="E575" s="52">
        <v>23212</v>
      </c>
      <c r="F575" s="52">
        <v>9</v>
      </c>
      <c r="G575" s="52" t="s">
        <v>93</v>
      </c>
      <c r="H575" s="52">
        <v>1176.3989999999999</v>
      </c>
      <c r="I575" s="52" t="s">
        <v>91</v>
      </c>
      <c r="J575" s="52" t="s">
        <v>71</v>
      </c>
      <c r="K575" s="52">
        <v>73.3</v>
      </c>
      <c r="L575" s="52">
        <v>4.02E-2</v>
      </c>
      <c r="M575" s="52">
        <v>1</v>
      </c>
      <c r="N575" s="52"/>
      <c r="O575" s="52">
        <v>0</v>
      </c>
      <c r="P575" s="52">
        <v>0</v>
      </c>
      <c r="Q575" s="52">
        <v>21</v>
      </c>
      <c r="R575" s="52"/>
      <c r="S575" s="52">
        <v>0</v>
      </c>
      <c r="T575" s="52">
        <v>0</v>
      </c>
      <c r="U575" s="52">
        <v>310</v>
      </c>
      <c r="V575" s="52">
        <f t="shared" si="19"/>
        <v>3.4664478773399998</v>
      </c>
      <c r="W575" s="52">
        <f t="shared" si="20"/>
        <v>3.4664478773399998</v>
      </c>
      <c r="X575" s="52">
        <v>0</v>
      </c>
      <c r="Y575" s="52">
        <v>0</v>
      </c>
    </row>
    <row r="576" spans="1:25" x14ac:dyDescent="0.25">
      <c r="A576" s="52">
        <v>2010</v>
      </c>
      <c r="B576" s="52" t="s">
        <v>107</v>
      </c>
      <c r="C576" s="52" t="s">
        <v>116</v>
      </c>
      <c r="D576" s="52">
        <v>20291</v>
      </c>
      <c r="E576" s="52">
        <v>23212</v>
      </c>
      <c r="F576" s="52">
        <v>9</v>
      </c>
      <c r="G576" s="52" t="s">
        <v>93</v>
      </c>
      <c r="H576" s="52">
        <v>35577.67</v>
      </c>
      <c r="I576" s="52" t="s">
        <v>91</v>
      </c>
      <c r="J576" s="52" t="s">
        <v>71</v>
      </c>
      <c r="K576" s="52">
        <v>73.3</v>
      </c>
      <c r="L576" s="52">
        <v>4.02E-2</v>
      </c>
      <c r="M576" s="52">
        <v>1</v>
      </c>
      <c r="N576" s="52"/>
      <c r="O576" s="52">
        <v>0</v>
      </c>
      <c r="P576" s="52">
        <v>0</v>
      </c>
      <c r="Q576" s="52">
        <v>21</v>
      </c>
      <c r="R576" s="52"/>
      <c r="S576" s="52">
        <v>0</v>
      </c>
      <c r="T576" s="52">
        <v>0</v>
      </c>
      <c r="U576" s="52">
        <v>310</v>
      </c>
      <c r="V576" s="52">
        <f t="shared" si="19"/>
        <v>104.83529708219999</v>
      </c>
      <c r="W576" s="52">
        <f t="shared" si="20"/>
        <v>104.83529708219999</v>
      </c>
      <c r="X576" s="52">
        <v>0</v>
      </c>
      <c r="Y576" s="52">
        <v>0</v>
      </c>
    </row>
    <row r="577" spans="1:25" x14ac:dyDescent="0.25">
      <c r="A577" s="52">
        <v>2010</v>
      </c>
      <c r="B577" s="52" t="s">
        <v>107</v>
      </c>
      <c r="C577" s="52" t="s">
        <v>116</v>
      </c>
      <c r="D577" s="52">
        <v>20291</v>
      </c>
      <c r="E577" s="52">
        <v>23212</v>
      </c>
      <c r="F577" s="52">
        <v>9</v>
      </c>
      <c r="G577" s="52" t="s">
        <v>93</v>
      </c>
      <c r="H577" s="52">
        <v>17900</v>
      </c>
      <c r="I577" s="52" t="s">
        <v>91</v>
      </c>
      <c r="J577" s="52" t="s">
        <v>71</v>
      </c>
      <c r="K577" s="52">
        <v>73.3</v>
      </c>
      <c r="L577" s="52">
        <v>4.02E-2</v>
      </c>
      <c r="M577" s="52">
        <v>1</v>
      </c>
      <c r="N577" s="52"/>
      <c r="O577" s="52">
        <v>0</v>
      </c>
      <c r="P577" s="52">
        <v>0</v>
      </c>
      <c r="Q577" s="52">
        <v>21</v>
      </c>
      <c r="R577" s="52"/>
      <c r="S577" s="52">
        <v>0</v>
      </c>
      <c r="T577" s="52">
        <v>0</v>
      </c>
      <c r="U577" s="52">
        <v>310</v>
      </c>
      <c r="V577" s="52">
        <f t="shared" si="19"/>
        <v>52.745213999999997</v>
      </c>
      <c r="W577" s="52">
        <f t="shared" si="20"/>
        <v>52.745213999999997</v>
      </c>
      <c r="X577" s="52">
        <v>0</v>
      </c>
      <c r="Y577" s="52">
        <v>0</v>
      </c>
    </row>
    <row r="578" spans="1:25" x14ac:dyDescent="0.25">
      <c r="A578" s="52">
        <v>2010</v>
      </c>
      <c r="B578" s="52" t="s">
        <v>107</v>
      </c>
      <c r="C578" s="52" t="s">
        <v>116</v>
      </c>
      <c r="D578" s="52">
        <v>20291</v>
      </c>
      <c r="E578" s="52">
        <v>23212</v>
      </c>
      <c r="F578" s="52">
        <v>9</v>
      </c>
      <c r="G578" s="52" t="s">
        <v>93</v>
      </c>
      <c r="H578" s="52">
        <v>45420.21</v>
      </c>
      <c r="I578" s="52" t="s">
        <v>91</v>
      </c>
      <c r="J578" s="52" t="s">
        <v>71</v>
      </c>
      <c r="K578" s="52">
        <v>73.3</v>
      </c>
      <c r="L578" s="52">
        <v>4.02E-2</v>
      </c>
      <c r="M578" s="52">
        <v>1</v>
      </c>
      <c r="N578" s="52"/>
      <c r="O578" s="52">
        <v>0</v>
      </c>
      <c r="P578" s="52">
        <v>0</v>
      </c>
      <c r="Q578" s="52">
        <v>21</v>
      </c>
      <c r="R578" s="52"/>
      <c r="S578" s="52">
        <v>0</v>
      </c>
      <c r="T578" s="52">
        <v>0</v>
      </c>
      <c r="U578" s="52">
        <v>310</v>
      </c>
      <c r="V578" s="52">
        <f t="shared" si="19"/>
        <v>133.83791599859998</v>
      </c>
      <c r="W578" s="52">
        <f t="shared" si="20"/>
        <v>133.83791599859998</v>
      </c>
      <c r="X578" s="52">
        <v>0</v>
      </c>
      <c r="Y578" s="52">
        <v>0</v>
      </c>
    </row>
    <row r="579" spans="1:25" x14ac:dyDescent="0.25">
      <c r="A579" s="52">
        <v>2010</v>
      </c>
      <c r="B579" s="52" t="s">
        <v>107</v>
      </c>
      <c r="C579" s="52" t="s">
        <v>116</v>
      </c>
      <c r="D579" s="52">
        <v>20291</v>
      </c>
      <c r="E579" s="52">
        <v>23212</v>
      </c>
      <c r="F579" s="52">
        <v>9</v>
      </c>
      <c r="G579" s="52" t="s">
        <v>93</v>
      </c>
      <c r="H579" s="52">
        <v>3667</v>
      </c>
      <c r="I579" s="52" t="s">
        <v>91</v>
      </c>
      <c r="J579" s="52" t="s">
        <v>71</v>
      </c>
      <c r="K579" s="52">
        <v>73.3</v>
      </c>
      <c r="L579" s="52">
        <v>4.02E-2</v>
      </c>
      <c r="M579" s="52">
        <v>1</v>
      </c>
      <c r="N579" s="52"/>
      <c r="O579" s="52">
        <v>0</v>
      </c>
      <c r="P579" s="52">
        <v>0</v>
      </c>
      <c r="Q579" s="52">
        <v>21</v>
      </c>
      <c r="R579" s="52"/>
      <c r="S579" s="52">
        <v>0</v>
      </c>
      <c r="T579" s="52">
        <v>0</v>
      </c>
      <c r="U579" s="52">
        <v>310</v>
      </c>
      <c r="V579" s="52">
        <f t="shared" ref="V579:V642" si="21">IF(F579=9,((H579*K579*L579*M579)+(H579*O579*P579*Q579)+(H579*S579*T579*U579))/1000, (H579*K579*L579*M579)+(H579*O579*P579*Q579)+(H579*S579*T579*U579))</f>
        <v>10.805402219999998</v>
      </c>
      <c r="W579" s="52">
        <f t="shared" si="20"/>
        <v>10.805402219999998</v>
      </c>
      <c r="X579" s="52">
        <v>0</v>
      </c>
      <c r="Y579" s="52">
        <v>0</v>
      </c>
    </row>
    <row r="580" spans="1:25" x14ac:dyDescent="0.25">
      <c r="A580" s="52">
        <v>2010</v>
      </c>
      <c r="B580" s="52" t="s">
        <v>107</v>
      </c>
      <c r="C580" s="52" t="s">
        <v>116</v>
      </c>
      <c r="D580" s="52">
        <v>20291</v>
      </c>
      <c r="E580" s="52">
        <v>23212</v>
      </c>
      <c r="F580" s="52">
        <v>9</v>
      </c>
      <c r="G580" s="52" t="s">
        <v>93</v>
      </c>
      <c r="H580" s="52">
        <v>149947</v>
      </c>
      <c r="I580" s="52" t="s">
        <v>91</v>
      </c>
      <c r="J580" s="52" t="s">
        <v>71</v>
      </c>
      <c r="K580" s="52">
        <v>73.3</v>
      </c>
      <c r="L580" s="52">
        <v>4.02E-2</v>
      </c>
      <c r="M580" s="52">
        <v>1</v>
      </c>
      <c r="N580" s="52"/>
      <c r="O580" s="52">
        <v>0</v>
      </c>
      <c r="P580" s="52">
        <v>0</v>
      </c>
      <c r="Q580" s="52">
        <v>21</v>
      </c>
      <c r="R580" s="52"/>
      <c r="S580" s="52">
        <v>0</v>
      </c>
      <c r="T580" s="52">
        <v>0</v>
      </c>
      <c r="U580" s="52">
        <v>310</v>
      </c>
      <c r="V580" s="52">
        <f t="shared" si="21"/>
        <v>441.84282701999996</v>
      </c>
      <c r="W580" s="52">
        <f t="shared" si="20"/>
        <v>441.84282701999996</v>
      </c>
      <c r="X580" s="52">
        <v>0</v>
      </c>
      <c r="Y580" s="52">
        <v>0</v>
      </c>
    </row>
    <row r="581" spans="1:25" x14ac:dyDescent="0.25">
      <c r="A581" s="52">
        <v>2010</v>
      </c>
      <c r="B581" s="52" t="s">
        <v>107</v>
      </c>
      <c r="C581" s="52" t="s">
        <v>116</v>
      </c>
      <c r="D581" s="52">
        <v>20291</v>
      </c>
      <c r="E581" s="52">
        <v>23212</v>
      </c>
      <c r="F581" s="52">
        <v>9</v>
      </c>
      <c r="G581" s="52" t="s">
        <v>93</v>
      </c>
      <c r="H581" s="52">
        <v>130255.4</v>
      </c>
      <c r="I581" s="52" t="s">
        <v>91</v>
      </c>
      <c r="J581" s="52" t="s">
        <v>71</v>
      </c>
      <c r="K581" s="52">
        <v>73.3</v>
      </c>
      <c r="L581" s="52">
        <v>4.02E-2</v>
      </c>
      <c r="M581" s="52">
        <v>1</v>
      </c>
      <c r="N581" s="52"/>
      <c r="O581" s="52">
        <v>0</v>
      </c>
      <c r="P581" s="52">
        <v>0</v>
      </c>
      <c r="Q581" s="52">
        <v>21</v>
      </c>
      <c r="R581" s="52"/>
      <c r="S581" s="52">
        <v>0</v>
      </c>
      <c r="T581" s="52">
        <v>0</v>
      </c>
      <c r="U581" s="52">
        <v>310</v>
      </c>
      <c r="V581" s="52">
        <f t="shared" si="21"/>
        <v>383.81837696399992</v>
      </c>
      <c r="W581" s="52">
        <f t="shared" si="20"/>
        <v>383.81837696399992</v>
      </c>
      <c r="X581" s="52">
        <v>0</v>
      </c>
      <c r="Y581" s="52">
        <v>0</v>
      </c>
    </row>
    <row r="582" spans="1:25" x14ac:dyDescent="0.25">
      <c r="A582" s="52">
        <v>2010</v>
      </c>
      <c r="B582" s="52" t="s">
        <v>107</v>
      </c>
      <c r="C582" s="52" t="s">
        <v>116</v>
      </c>
      <c r="D582" s="52">
        <v>20291</v>
      </c>
      <c r="E582" s="52">
        <v>23212</v>
      </c>
      <c r="F582" s="52">
        <v>9</v>
      </c>
      <c r="G582" s="52" t="s">
        <v>93</v>
      </c>
      <c r="H582" s="52">
        <v>51595</v>
      </c>
      <c r="I582" s="52" t="s">
        <v>91</v>
      </c>
      <c r="J582" s="52" t="s">
        <v>71</v>
      </c>
      <c r="K582" s="52">
        <v>73.3</v>
      </c>
      <c r="L582" s="52">
        <v>4.02E-2</v>
      </c>
      <c r="M582" s="52">
        <v>1</v>
      </c>
      <c r="N582" s="52"/>
      <c r="O582" s="52">
        <v>0</v>
      </c>
      <c r="P582" s="52">
        <v>0</v>
      </c>
      <c r="Q582" s="52">
        <v>21</v>
      </c>
      <c r="R582" s="52"/>
      <c r="S582" s="52">
        <v>0</v>
      </c>
      <c r="T582" s="52">
        <v>0</v>
      </c>
      <c r="U582" s="52">
        <v>310</v>
      </c>
      <c r="V582" s="52">
        <f t="shared" si="21"/>
        <v>152.0329227</v>
      </c>
      <c r="W582" s="52">
        <f t="shared" si="20"/>
        <v>152.0329227</v>
      </c>
      <c r="X582" s="52">
        <v>0</v>
      </c>
      <c r="Y582" s="52">
        <v>0</v>
      </c>
    </row>
    <row r="583" spans="1:25" x14ac:dyDescent="0.25">
      <c r="A583" s="52">
        <v>2010</v>
      </c>
      <c r="B583" s="52" t="s">
        <v>107</v>
      </c>
      <c r="C583" s="52" t="s">
        <v>116</v>
      </c>
      <c r="D583" s="52">
        <v>20291</v>
      </c>
      <c r="E583" s="52">
        <v>23212</v>
      </c>
      <c r="F583" s="52">
        <v>9</v>
      </c>
      <c r="G583" s="52" t="s">
        <v>93</v>
      </c>
      <c r="H583" s="52">
        <v>20415</v>
      </c>
      <c r="I583" s="52" t="s">
        <v>91</v>
      </c>
      <c r="J583" s="52" t="s">
        <v>71</v>
      </c>
      <c r="K583" s="52">
        <v>73.3</v>
      </c>
      <c r="L583" s="52">
        <v>4.02E-2</v>
      </c>
      <c r="M583" s="52">
        <v>1</v>
      </c>
      <c r="N583" s="52"/>
      <c r="O583" s="52">
        <v>0</v>
      </c>
      <c r="P583" s="52">
        <v>0</v>
      </c>
      <c r="Q583" s="52">
        <v>21</v>
      </c>
      <c r="R583" s="52"/>
      <c r="S583" s="52">
        <v>0</v>
      </c>
      <c r="T583" s="52">
        <v>0</v>
      </c>
      <c r="U583" s="52">
        <v>310</v>
      </c>
      <c r="V583" s="52">
        <f t="shared" si="21"/>
        <v>60.156063899999999</v>
      </c>
      <c r="W583" s="52">
        <f t="shared" si="20"/>
        <v>60.156063899999999</v>
      </c>
      <c r="X583" s="52">
        <v>0</v>
      </c>
      <c r="Y583" s="52">
        <v>0</v>
      </c>
    </row>
    <row r="584" spans="1:25" x14ac:dyDescent="0.25">
      <c r="A584" s="52">
        <v>2010</v>
      </c>
      <c r="B584" s="52" t="s">
        <v>107</v>
      </c>
      <c r="C584" s="52" t="s">
        <v>116</v>
      </c>
      <c r="D584" s="52">
        <v>20291</v>
      </c>
      <c r="E584" s="52">
        <v>23212</v>
      </c>
      <c r="F584" s="52">
        <v>9</v>
      </c>
      <c r="G584" s="52" t="s">
        <v>93</v>
      </c>
      <c r="H584" s="52">
        <v>30835</v>
      </c>
      <c r="I584" s="52" t="s">
        <v>91</v>
      </c>
      <c r="J584" s="52" t="s">
        <v>71</v>
      </c>
      <c r="K584" s="52">
        <v>73.3</v>
      </c>
      <c r="L584" s="52">
        <v>4.02E-2</v>
      </c>
      <c r="M584" s="52">
        <v>1</v>
      </c>
      <c r="N584" s="52"/>
      <c r="O584" s="52">
        <v>0</v>
      </c>
      <c r="P584" s="52">
        <v>0</v>
      </c>
      <c r="Q584" s="52">
        <v>21</v>
      </c>
      <c r="R584" s="52"/>
      <c r="S584" s="52">
        <v>0</v>
      </c>
      <c r="T584" s="52">
        <v>0</v>
      </c>
      <c r="U584" s="52">
        <v>310</v>
      </c>
      <c r="V584" s="52">
        <f t="shared" si="21"/>
        <v>90.860261100000002</v>
      </c>
      <c r="W584" s="52">
        <f t="shared" ref="W584:W647" si="22">(V584-((O584*H584*P584*Q584)+(S584*H584*T584*U584)))/M584</f>
        <v>90.860261100000002</v>
      </c>
      <c r="X584" s="52">
        <v>0</v>
      </c>
      <c r="Y584" s="52">
        <v>0</v>
      </c>
    </row>
    <row r="585" spans="1:25" x14ac:dyDescent="0.25">
      <c r="A585" s="52">
        <v>2010</v>
      </c>
      <c r="B585" s="52" t="s">
        <v>107</v>
      </c>
      <c r="C585" s="52" t="s">
        <v>116</v>
      </c>
      <c r="D585" s="52">
        <v>20291</v>
      </c>
      <c r="E585" s="52">
        <v>23212</v>
      </c>
      <c r="F585" s="52">
        <v>9</v>
      </c>
      <c r="G585" s="52" t="s">
        <v>93</v>
      </c>
      <c r="H585" s="52">
        <v>130754</v>
      </c>
      <c r="I585" s="52" t="s">
        <v>91</v>
      </c>
      <c r="J585" s="52" t="s">
        <v>71</v>
      </c>
      <c r="K585" s="52">
        <v>73.3</v>
      </c>
      <c r="L585" s="52">
        <v>4.02E-2</v>
      </c>
      <c r="M585" s="52">
        <v>1</v>
      </c>
      <c r="N585" s="52"/>
      <c r="O585" s="52">
        <v>0</v>
      </c>
      <c r="P585" s="52">
        <v>0</v>
      </c>
      <c r="Q585" s="52">
        <v>21</v>
      </c>
      <c r="R585" s="52"/>
      <c r="S585" s="52">
        <v>0</v>
      </c>
      <c r="T585" s="52">
        <v>0</v>
      </c>
      <c r="U585" s="52">
        <v>310</v>
      </c>
      <c r="V585" s="52">
        <f t="shared" si="21"/>
        <v>385.28758163999998</v>
      </c>
      <c r="W585" s="52">
        <f t="shared" si="22"/>
        <v>385.28758163999998</v>
      </c>
      <c r="X585" s="52">
        <v>0</v>
      </c>
      <c r="Y585" s="52">
        <v>0</v>
      </c>
    </row>
    <row r="586" spans="1:25" x14ac:dyDescent="0.25">
      <c r="A586" s="52">
        <v>2010</v>
      </c>
      <c r="B586" s="52" t="s">
        <v>107</v>
      </c>
      <c r="C586" s="52" t="s">
        <v>116</v>
      </c>
      <c r="D586" s="52">
        <v>20291</v>
      </c>
      <c r="E586" s="52">
        <v>23212</v>
      </c>
      <c r="F586" s="52">
        <v>9</v>
      </c>
      <c r="G586" s="52" t="s">
        <v>93</v>
      </c>
      <c r="H586" s="52">
        <v>26620.23</v>
      </c>
      <c r="I586" s="52" t="s">
        <v>91</v>
      </c>
      <c r="J586" s="52" t="s">
        <v>71</v>
      </c>
      <c r="K586" s="52">
        <v>73.3</v>
      </c>
      <c r="L586" s="52">
        <v>4.02E-2</v>
      </c>
      <c r="M586" s="52">
        <v>1</v>
      </c>
      <c r="N586" s="52"/>
      <c r="O586" s="52">
        <v>0</v>
      </c>
      <c r="P586" s="52">
        <v>0</v>
      </c>
      <c r="Q586" s="52">
        <v>21</v>
      </c>
      <c r="R586" s="52"/>
      <c r="S586" s="52">
        <v>0</v>
      </c>
      <c r="T586" s="52">
        <v>0</v>
      </c>
      <c r="U586" s="52">
        <v>310</v>
      </c>
      <c r="V586" s="52">
        <f t="shared" si="21"/>
        <v>78.440766931799999</v>
      </c>
      <c r="W586" s="52">
        <f t="shared" si="22"/>
        <v>78.440766931799999</v>
      </c>
      <c r="X586" s="52">
        <v>0</v>
      </c>
      <c r="Y586" s="52">
        <v>0</v>
      </c>
    </row>
    <row r="587" spans="1:25" x14ac:dyDescent="0.25">
      <c r="A587" s="52">
        <v>2010</v>
      </c>
      <c r="B587" s="52" t="s">
        <v>107</v>
      </c>
      <c r="C587" s="52" t="s">
        <v>116</v>
      </c>
      <c r="D587" s="52">
        <v>20291</v>
      </c>
      <c r="E587" s="52">
        <v>23212</v>
      </c>
      <c r="F587" s="52">
        <v>9</v>
      </c>
      <c r="G587" s="52" t="s">
        <v>93</v>
      </c>
      <c r="H587" s="52">
        <v>6318.9430000000002</v>
      </c>
      <c r="I587" s="52" t="s">
        <v>91</v>
      </c>
      <c r="J587" s="52" t="s">
        <v>71</v>
      </c>
      <c r="K587" s="52">
        <v>73.3</v>
      </c>
      <c r="L587" s="52">
        <v>4.02E-2</v>
      </c>
      <c r="M587" s="52">
        <v>1</v>
      </c>
      <c r="N587" s="52"/>
      <c r="O587" s="52">
        <v>0</v>
      </c>
      <c r="P587" s="52">
        <v>0</v>
      </c>
      <c r="Q587" s="52">
        <v>21</v>
      </c>
      <c r="R587" s="52"/>
      <c r="S587" s="52">
        <v>0</v>
      </c>
      <c r="T587" s="52">
        <v>0</v>
      </c>
      <c r="U587" s="52">
        <v>310</v>
      </c>
      <c r="V587" s="52">
        <f t="shared" si="21"/>
        <v>18.619776580379998</v>
      </c>
      <c r="W587" s="52">
        <f t="shared" si="22"/>
        <v>18.619776580379998</v>
      </c>
      <c r="X587" s="52">
        <v>0</v>
      </c>
      <c r="Y587" s="52">
        <v>0</v>
      </c>
    </row>
    <row r="588" spans="1:25" x14ac:dyDescent="0.25">
      <c r="A588" s="52">
        <v>2010</v>
      </c>
      <c r="B588" s="52" t="s">
        <v>107</v>
      </c>
      <c r="C588" s="52" t="s">
        <v>116</v>
      </c>
      <c r="D588" s="52">
        <v>20291</v>
      </c>
      <c r="E588" s="52">
        <v>23212</v>
      </c>
      <c r="F588" s="52">
        <v>9</v>
      </c>
      <c r="G588" s="52" t="s">
        <v>93</v>
      </c>
      <c r="H588" s="52">
        <v>119184</v>
      </c>
      <c r="I588" s="52" t="s">
        <v>91</v>
      </c>
      <c r="J588" s="52" t="s">
        <v>71</v>
      </c>
      <c r="K588" s="52">
        <v>73.3</v>
      </c>
      <c r="L588" s="52">
        <v>4.02E-2</v>
      </c>
      <c r="M588" s="52">
        <v>1</v>
      </c>
      <c r="N588" s="52"/>
      <c r="O588" s="52">
        <v>0</v>
      </c>
      <c r="P588" s="52">
        <v>0</v>
      </c>
      <c r="Q588" s="52">
        <v>21</v>
      </c>
      <c r="R588" s="52"/>
      <c r="S588" s="52">
        <v>0</v>
      </c>
      <c r="T588" s="52">
        <v>0</v>
      </c>
      <c r="U588" s="52">
        <v>310</v>
      </c>
      <c r="V588" s="52">
        <f t="shared" si="21"/>
        <v>351.19472543999996</v>
      </c>
      <c r="W588" s="52">
        <f t="shared" si="22"/>
        <v>351.19472543999996</v>
      </c>
      <c r="X588" s="52">
        <v>0</v>
      </c>
      <c r="Y588" s="52">
        <v>0</v>
      </c>
    </row>
    <row r="589" spans="1:25" x14ac:dyDescent="0.25">
      <c r="A589" s="52">
        <v>2010</v>
      </c>
      <c r="B589" s="52" t="s">
        <v>107</v>
      </c>
      <c r="C589" s="52" t="s">
        <v>116</v>
      </c>
      <c r="D589" s="52">
        <v>20291</v>
      </c>
      <c r="E589" s="52">
        <v>23212</v>
      </c>
      <c r="F589" s="52">
        <v>9</v>
      </c>
      <c r="G589" s="52" t="s">
        <v>93</v>
      </c>
      <c r="H589" s="52">
        <v>48736.53</v>
      </c>
      <c r="I589" s="52" t="s">
        <v>91</v>
      </c>
      <c r="J589" s="52" t="s">
        <v>71</v>
      </c>
      <c r="K589" s="52">
        <v>73.3</v>
      </c>
      <c r="L589" s="52">
        <v>4.02E-2</v>
      </c>
      <c r="M589" s="52">
        <v>1</v>
      </c>
      <c r="N589" s="52"/>
      <c r="O589" s="52">
        <v>0</v>
      </c>
      <c r="P589" s="52">
        <v>0</v>
      </c>
      <c r="Q589" s="52">
        <v>21</v>
      </c>
      <c r="R589" s="52"/>
      <c r="S589" s="52">
        <v>0</v>
      </c>
      <c r="T589" s="52">
        <v>0</v>
      </c>
      <c r="U589" s="52">
        <v>310</v>
      </c>
      <c r="V589" s="52">
        <f t="shared" si="21"/>
        <v>143.60998348979999</v>
      </c>
      <c r="W589" s="52">
        <f t="shared" si="22"/>
        <v>143.60998348979999</v>
      </c>
      <c r="X589" s="52">
        <v>0</v>
      </c>
      <c r="Y589" s="52">
        <v>0</v>
      </c>
    </row>
    <row r="590" spans="1:25" x14ac:dyDescent="0.25">
      <c r="A590" s="52">
        <v>2010</v>
      </c>
      <c r="B590" s="52" t="s">
        <v>107</v>
      </c>
      <c r="C590" s="52" t="s">
        <v>116</v>
      </c>
      <c r="D590" s="52">
        <v>20291</v>
      </c>
      <c r="E590" s="52">
        <v>23212</v>
      </c>
      <c r="F590" s="52">
        <v>9</v>
      </c>
      <c r="G590" s="52" t="s">
        <v>93</v>
      </c>
      <c r="H590" s="52">
        <v>297157</v>
      </c>
      <c r="I590" s="52" t="s">
        <v>91</v>
      </c>
      <c r="J590" s="52" t="s">
        <v>71</v>
      </c>
      <c r="K590" s="52">
        <v>73.3</v>
      </c>
      <c r="L590" s="52">
        <v>4.02E-2</v>
      </c>
      <c r="M590" s="52">
        <v>1</v>
      </c>
      <c r="N590" s="52"/>
      <c r="O590" s="52">
        <v>0</v>
      </c>
      <c r="P590" s="52">
        <v>0</v>
      </c>
      <c r="Q590" s="52">
        <v>21</v>
      </c>
      <c r="R590" s="52"/>
      <c r="S590" s="52">
        <v>0</v>
      </c>
      <c r="T590" s="52">
        <v>0</v>
      </c>
      <c r="U590" s="52">
        <v>310</v>
      </c>
      <c r="V590" s="52">
        <f t="shared" si="21"/>
        <v>875.62064561999989</v>
      </c>
      <c r="W590" s="52">
        <f t="shared" si="22"/>
        <v>875.62064561999989</v>
      </c>
      <c r="X590" s="52">
        <v>0</v>
      </c>
      <c r="Y590" s="52">
        <v>0</v>
      </c>
    </row>
    <row r="591" spans="1:25" x14ac:dyDescent="0.25">
      <c r="A591" s="52">
        <v>2010</v>
      </c>
      <c r="B591" s="52" t="s">
        <v>107</v>
      </c>
      <c r="C591" s="52" t="s">
        <v>116</v>
      </c>
      <c r="D591" s="52">
        <v>20291</v>
      </c>
      <c r="E591" s="52">
        <v>23212</v>
      </c>
      <c r="F591" s="52">
        <v>9</v>
      </c>
      <c r="G591" s="52" t="s">
        <v>93</v>
      </c>
      <c r="H591" s="52">
        <v>4732</v>
      </c>
      <c r="I591" s="52" t="s">
        <v>91</v>
      </c>
      <c r="J591" s="52" t="s">
        <v>71</v>
      </c>
      <c r="K591" s="52">
        <v>73.3</v>
      </c>
      <c r="L591" s="52">
        <v>4.02E-2</v>
      </c>
      <c r="M591" s="52">
        <v>1</v>
      </c>
      <c r="N591" s="52"/>
      <c r="O591" s="52">
        <v>0</v>
      </c>
      <c r="P591" s="52">
        <v>0</v>
      </c>
      <c r="Q591" s="52">
        <v>21</v>
      </c>
      <c r="R591" s="52"/>
      <c r="S591" s="52">
        <v>0</v>
      </c>
      <c r="T591" s="52">
        <v>0</v>
      </c>
      <c r="U591" s="52">
        <v>310</v>
      </c>
      <c r="V591" s="52">
        <f t="shared" si="21"/>
        <v>13.943595119999998</v>
      </c>
      <c r="W591" s="52">
        <f t="shared" si="22"/>
        <v>13.943595119999998</v>
      </c>
      <c r="X591" s="52">
        <v>0</v>
      </c>
      <c r="Y591" s="52">
        <v>0</v>
      </c>
    </row>
    <row r="592" spans="1:25" x14ac:dyDescent="0.25">
      <c r="A592" s="52">
        <v>2010</v>
      </c>
      <c r="B592" s="52" t="s">
        <v>107</v>
      </c>
      <c r="C592" s="52" t="s">
        <v>116</v>
      </c>
      <c r="D592" s="52">
        <v>20291</v>
      </c>
      <c r="E592" s="52">
        <v>23212</v>
      </c>
      <c r="F592" s="52">
        <v>9</v>
      </c>
      <c r="G592" s="52" t="s">
        <v>93</v>
      </c>
      <c r="H592" s="52">
        <v>106784</v>
      </c>
      <c r="I592" s="52" t="s">
        <v>91</v>
      </c>
      <c r="J592" s="52" t="s">
        <v>71</v>
      </c>
      <c r="K592" s="52">
        <v>73.3</v>
      </c>
      <c r="L592" s="52">
        <v>4.02E-2</v>
      </c>
      <c r="M592" s="52">
        <v>1</v>
      </c>
      <c r="N592" s="52"/>
      <c r="O592" s="52">
        <v>0</v>
      </c>
      <c r="P592" s="52">
        <v>0</v>
      </c>
      <c r="Q592" s="52">
        <v>21</v>
      </c>
      <c r="R592" s="52"/>
      <c r="S592" s="52">
        <v>0</v>
      </c>
      <c r="T592" s="52">
        <v>0</v>
      </c>
      <c r="U592" s="52">
        <v>310</v>
      </c>
      <c r="V592" s="52">
        <f t="shared" si="21"/>
        <v>314.65614144</v>
      </c>
      <c r="W592" s="52">
        <f t="shared" si="22"/>
        <v>314.65614144</v>
      </c>
      <c r="X592" s="52">
        <v>0</v>
      </c>
      <c r="Y592" s="52">
        <v>0</v>
      </c>
    </row>
    <row r="593" spans="1:25" x14ac:dyDescent="0.25">
      <c r="A593" s="52">
        <v>2010</v>
      </c>
      <c r="B593" s="52" t="s">
        <v>107</v>
      </c>
      <c r="C593" s="52" t="s">
        <v>116</v>
      </c>
      <c r="D593" s="52">
        <v>20291</v>
      </c>
      <c r="E593" s="52">
        <v>23212</v>
      </c>
      <c r="F593" s="52">
        <v>9</v>
      </c>
      <c r="G593" s="52" t="s">
        <v>93</v>
      </c>
      <c r="H593" s="52">
        <v>29499.61</v>
      </c>
      <c r="I593" s="52" t="s">
        <v>91</v>
      </c>
      <c r="J593" s="52" t="s">
        <v>71</v>
      </c>
      <c r="K593" s="52">
        <v>73.3</v>
      </c>
      <c r="L593" s="52">
        <v>4.02E-2</v>
      </c>
      <c r="M593" s="52">
        <v>1</v>
      </c>
      <c r="N593" s="52"/>
      <c r="O593" s="52">
        <v>0</v>
      </c>
      <c r="P593" s="52">
        <v>0</v>
      </c>
      <c r="Q593" s="52">
        <v>21</v>
      </c>
      <c r="R593" s="52"/>
      <c r="S593" s="52">
        <v>0</v>
      </c>
      <c r="T593" s="52">
        <v>0</v>
      </c>
      <c r="U593" s="52">
        <v>310</v>
      </c>
      <c r="V593" s="52">
        <f t="shared" si="21"/>
        <v>86.925320802600012</v>
      </c>
      <c r="W593" s="52">
        <f t="shared" si="22"/>
        <v>86.925320802600012</v>
      </c>
      <c r="X593" s="52">
        <v>0</v>
      </c>
      <c r="Y593" s="52">
        <v>0</v>
      </c>
    </row>
    <row r="594" spans="1:25" x14ac:dyDescent="0.25">
      <c r="A594" s="52">
        <v>2010</v>
      </c>
      <c r="B594" s="52" t="s">
        <v>107</v>
      </c>
      <c r="C594" s="52" t="s">
        <v>116</v>
      </c>
      <c r="D594" s="52">
        <v>20291</v>
      </c>
      <c r="E594" s="52">
        <v>23212</v>
      </c>
      <c r="F594" s="52">
        <v>9</v>
      </c>
      <c r="G594" s="52" t="s">
        <v>93</v>
      </c>
      <c r="H594" s="52">
        <v>127.065</v>
      </c>
      <c r="I594" s="52" t="s">
        <v>91</v>
      </c>
      <c r="J594" s="52" t="s">
        <v>71</v>
      </c>
      <c r="K594" s="52">
        <v>73.3</v>
      </c>
      <c r="L594" s="52">
        <v>4.02E-2</v>
      </c>
      <c r="M594" s="52">
        <v>1</v>
      </c>
      <c r="N594" s="52"/>
      <c r="O594" s="52">
        <v>0</v>
      </c>
      <c r="P594" s="52">
        <v>0</v>
      </c>
      <c r="Q594" s="52">
        <v>21</v>
      </c>
      <c r="R594" s="52"/>
      <c r="S594" s="52">
        <v>0</v>
      </c>
      <c r="T594" s="52">
        <v>0</v>
      </c>
      <c r="U594" s="52">
        <v>310</v>
      </c>
      <c r="V594" s="52">
        <f t="shared" si="21"/>
        <v>0.37441735289999994</v>
      </c>
      <c r="W594" s="52">
        <f t="shared" si="22"/>
        <v>0.37441735289999994</v>
      </c>
      <c r="X594" s="52">
        <v>0</v>
      </c>
      <c r="Y594" s="52">
        <v>0</v>
      </c>
    </row>
    <row r="595" spans="1:25" x14ac:dyDescent="0.25">
      <c r="A595" s="52">
        <v>2010</v>
      </c>
      <c r="B595" s="52" t="s">
        <v>107</v>
      </c>
      <c r="C595" s="52" t="s">
        <v>116</v>
      </c>
      <c r="D595" s="52">
        <v>20291</v>
      </c>
      <c r="E595" s="52">
        <v>23212</v>
      </c>
      <c r="F595" s="52">
        <v>9</v>
      </c>
      <c r="G595" s="52" t="s">
        <v>93</v>
      </c>
      <c r="H595" s="52">
        <v>420610</v>
      </c>
      <c r="I595" s="52" t="s">
        <v>91</v>
      </c>
      <c r="J595" s="52" t="s">
        <v>71</v>
      </c>
      <c r="K595" s="52">
        <v>73.3</v>
      </c>
      <c r="L595" s="52">
        <v>4.02E-2</v>
      </c>
      <c r="M595" s="52">
        <v>1</v>
      </c>
      <c r="N595" s="52"/>
      <c r="O595" s="52">
        <v>0</v>
      </c>
      <c r="P595" s="52">
        <v>0</v>
      </c>
      <c r="Q595" s="52">
        <v>21</v>
      </c>
      <c r="R595" s="52"/>
      <c r="S595" s="52">
        <v>0</v>
      </c>
      <c r="T595" s="52">
        <v>0</v>
      </c>
      <c r="U595" s="52">
        <v>310</v>
      </c>
      <c r="V595" s="52">
        <f t="shared" si="21"/>
        <v>1239.3946625999999</v>
      </c>
      <c r="W595" s="52">
        <f t="shared" si="22"/>
        <v>1239.3946625999999</v>
      </c>
      <c r="X595" s="52">
        <v>0</v>
      </c>
      <c r="Y595" s="52">
        <v>0</v>
      </c>
    </row>
    <row r="596" spans="1:25" x14ac:dyDescent="0.25">
      <c r="A596" s="52">
        <v>2010</v>
      </c>
      <c r="B596" s="52" t="s">
        <v>107</v>
      </c>
      <c r="C596" s="52" t="s">
        <v>116</v>
      </c>
      <c r="D596" s="52">
        <v>20291</v>
      </c>
      <c r="E596" s="52">
        <v>23212</v>
      </c>
      <c r="F596" s="52">
        <v>9</v>
      </c>
      <c r="G596" s="52" t="s">
        <v>93</v>
      </c>
      <c r="H596" s="52">
        <v>8391.6460000000006</v>
      </c>
      <c r="I596" s="52" t="s">
        <v>91</v>
      </c>
      <c r="J596" s="52" t="s">
        <v>71</v>
      </c>
      <c r="K596" s="52">
        <v>73.3</v>
      </c>
      <c r="L596" s="52">
        <v>4.02E-2</v>
      </c>
      <c r="M596" s="52">
        <v>1</v>
      </c>
      <c r="N596" s="52"/>
      <c r="O596" s="52">
        <v>0</v>
      </c>
      <c r="P596" s="52">
        <v>0</v>
      </c>
      <c r="Q596" s="52">
        <v>21</v>
      </c>
      <c r="R596" s="52"/>
      <c r="S596" s="52">
        <v>0</v>
      </c>
      <c r="T596" s="52">
        <v>0</v>
      </c>
      <c r="U596" s="52">
        <v>310</v>
      </c>
      <c r="V596" s="52">
        <f t="shared" si="21"/>
        <v>24.727327602360003</v>
      </c>
      <c r="W596" s="52">
        <f t="shared" si="22"/>
        <v>24.727327602360003</v>
      </c>
      <c r="X596" s="52">
        <v>0</v>
      </c>
      <c r="Y596" s="52">
        <v>0</v>
      </c>
    </row>
    <row r="597" spans="1:25" x14ac:dyDescent="0.25">
      <c r="A597" s="52">
        <v>2010</v>
      </c>
      <c r="B597" s="52" t="s">
        <v>107</v>
      </c>
      <c r="C597" s="52" t="s">
        <v>116</v>
      </c>
      <c r="D597" s="52">
        <v>20291</v>
      </c>
      <c r="E597" s="52">
        <v>23212</v>
      </c>
      <c r="F597" s="52">
        <v>9</v>
      </c>
      <c r="G597" s="52" t="s">
        <v>93</v>
      </c>
      <c r="H597" s="52">
        <v>41</v>
      </c>
      <c r="I597" s="52" t="s">
        <v>91</v>
      </c>
      <c r="J597" s="52" t="s">
        <v>71</v>
      </c>
      <c r="K597" s="52">
        <v>73.3</v>
      </c>
      <c r="L597" s="52">
        <v>4.02E-2</v>
      </c>
      <c r="M597" s="52">
        <v>1</v>
      </c>
      <c r="N597" s="52"/>
      <c r="O597" s="52">
        <v>0</v>
      </c>
      <c r="P597" s="52">
        <v>0</v>
      </c>
      <c r="Q597" s="52">
        <v>21</v>
      </c>
      <c r="R597" s="52"/>
      <c r="S597" s="52">
        <v>0</v>
      </c>
      <c r="T597" s="52">
        <v>0</v>
      </c>
      <c r="U597" s="52">
        <v>310</v>
      </c>
      <c r="V597" s="52">
        <f t="shared" si="21"/>
        <v>0.12081306</v>
      </c>
      <c r="W597" s="52">
        <f t="shared" si="22"/>
        <v>0.12081306</v>
      </c>
      <c r="X597" s="52">
        <v>0</v>
      </c>
      <c r="Y597" s="52">
        <v>0</v>
      </c>
    </row>
    <row r="598" spans="1:25" x14ac:dyDescent="0.25">
      <c r="A598" s="52">
        <v>2010</v>
      </c>
      <c r="B598" s="52" t="s">
        <v>107</v>
      </c>
      <c r="C598" s="52" t="s">
        <v>116</v>
      </c>
      <c r="D598" s="52">
        <v>20291</v>
      </c>
      <c r="E598" s="52">
        <v>23212</v>
      </c>
      <c r="F598" s="52">
        <v>9</v>
      </c>
      <c r="G598" s="52" t="s">
        <v>93</v>
      </c>
      <c r="H598" s="52">
        <v>13582</v>
      </c>
      <c r="I598" s="52" t="s">
        <v>91</v>
      </c>
      <c r="J598" s="52" t="s">
        <v>71</v>
      </c>
      <c r="K598" s="52">
        <v>73.3</v>
      </c>
      <c r="L598" s="52">
        <v>4.02E-2</v>
      </c>
      <c r="M598" s="52">
        <v>1</v>
      </c>
      <c r="N598" s="52"/>
      <c r="O598" s="52">
        <v>0</v>
      </c>
      <c r="P598" s="52">
        <v>0</v>
      </c>
      <c r="Q598" s="52">
        <v>21</v>
      </c>
      <c r="R598" s="52"/>
      <c r="S598" s="52">
        <v>0</v>
      </c>
      <c r="T598" s="52">
        <v>0</v>
      </c>
      <c r="U598" s="52">
        <v>310</v>
      </c>
      <c r="V598" s="52">
        <f t="shared" si="21"/>
        <v>40.02153612</v>
      </c>
      <c r="W598" s="52">
        <f t="shared" si="22"/>
        <v>40.02153612</v>
      </c>
      <c r="X598" s="52">
        <v>0</v>
      </c>
      <c r="Y598" s="52">
        <v>0</v>
      </c>
    </row>
    <row r="599" spans="1:25" x14ac:dyDescent="0.25">
      <c r="A599" s="52">
        <v>2010</v>
      </c>
      <c r="B599" s="52" t="s">
        <v>107</v>
      </c>
      <c r="C599" s="52" t="s">
        <v>116</v>
      </c>
      <c r="D599" s="52">
        <v>20291</v>
      </c>
      <c r="E599" s="52">
        <v>23212</v>
      </c>
      <c r="F599" s="52">
        <v>9</v>
      </c>
      <c r="G599" s="52" t="s">
        <v>93</v>
      </c>
      <c r="H599" s="52">
        <v>2391</v>
      </c>
      <c r="I599" s="52" t="s">
        <v>91</v>
      </c>
      <c r="J599" s="52" t="s">
        <v>71</v>
      </c>
      <c r="K599" s="52">
        <v>73.3</v>
      </c>
      <c r="L599" s="52">
        <v>4.02E-2</v>
      </c>
      <c r="M599" s="52">
        <v>1</v>
      </c>
      <c r="N599" s="52"/>
      <c r="O599" s="52">
        <v>0</v>
      </c>
      <c r="P599" s="52">
        <v>0</v>
      </c>
      <c r="Q599" s="52">
        <v>21</v>
      </c>
      <c r="R599" s="52"/>
      <c r="S599" s="52">
        <v>0</v>
      </c>
      <c r="T599" s="52">
        <v>0</v>
      </c>
      <c r="U599" s="52">
        <v>310</v>
      </c>
      <c r="V599" s="52">
        <f t="shared" si="21"/>
        <v>7.0454640599999996</v>
      </c>
      <c r="W599" s="52">
        <f t="shared" si="22"/>
        <v>7.0454640599999996</v>
      </c>
      <c r="X599" s="52">
        <v>0</v>
      </c>
      <c r="Y599" s="52">
        <v>0</v>
      </c>
    </row>
    <row r="600" spans="1:25" x14ac:dyDescent="0.25">
      <c r="A600" s="52">
        <v>2010</v>
      </c>
      <c r="B600" s="52" t="s">
        <v>107</v>
      </c>
      <c r="C600" s="52" t="s">
        <v>116</v>
      </c>
      <c r="D600" s="52">
        <v>20291</v>
      </c>
      <c r="E600" s="52">
        <v>23212</v>
      </c>
      <c r="F600" s="52">
        <v>9</v>
      </c>
      <c r="G600" s="52" t="s">
        <v>93</v>
      </c>
      <c r="H600" s="52">
        <v>14582</v>
      </c>
      <c r="I600" s="52" t="s">
        <v>91</v>
      </c>
      <c r="J600" s="52" t="s">
        <v>71</v>
      </c>
      <c r="K600" s="52">
        <v>73.3</v>
      </c>
      <c r="L600" s="52">
        <v>4.02E-2</v>
      </c>
      <c r="M600" s="52">
        <v>1</v>
      </c>
      <c r="N600" s="52"/>
      <c r="O600" s="52">
        <v>0</v>
      </c>
      <c r="P600" s="52">
        <v>0</v>
      </c>
      <c r="Q600" s="52">
        <v>21</v>
      </c>
      <c r="R600" s="52"/>
      <c r="S600" s="52">
        <v>0</v>
      </c>
      <c r="T600" s="52">
        <v>0</v>
      </c>
      <c r="U600" s="52">
        <v>310</v>
      </c>
      <c r="V600" s="52">
        <f t="shared" si="21"/>
        <v>42.968196119999995</v>
      </c>
      <c r="W600" s="52">
        <f t="shared" si="22"/>
        <v>42.968196119999995</v>
      </c>
      <c r="X600" s="52">
        <v>0</v>
      </c>
      <c r="Y600" s="52">
        <v>0</v>
      </c>
    </row>
    <row r="601" spans="1:25" x14ac:dyDescent="0.25">
      <c r="A601" s="52">
        <v>2010</v>
      </c>
      <c r="B601" s="52" t="s">
        <v>107</v>
      </c>
      <c r="C601" s="52" t="s">
        <v>116</v>
      </c>
      <c r="D601" s="52">
        <v>20291</v>
      </c>
      <c r="E601" s="52">
        <v>23212</v>
      </c>
      <c r="F601" s="52">
        <v>9</v>
      </c>
      <c r="G601" s="52" t="s">
        <v>93</v>
      </c>
      <c r="H601" s="52">
        <v>36425</v>
      </c>
      <c r="I601" s="52" t="s">
        <v>91</v>
      </c>
      <c r="J601" s="52" t="s">
        <v>71</v>
      </c>
      <c r="K601" s="52">
        <v>73.3</v>
      </c>
      <c r="L601" s="52">
        <v>4.02E-2</v>
      </c>
      <c r="M601" s="52">
        <v>1</v>
      </c>
      <c r="N601" s="52"/>
      <c r="O601" s="52">
        <v>0</v>
      </c>
      <c r="P601" s="52">
        <v>0</v>
      </c>
      <c r="Q601" s="52">
        <v>21</v>
      </c>
      <c r="R601" s="52"/>
      <c r="S601" s="52">
        <v>0</v>
      </c>
      <c r="T601" s="52">
        <v>0</v>
      </c>
      <c r="U601" s="52">
        <v>310</v>
      </c>
      <c r="V601" s="52">
        <f t="shared" si="21"/>
        <v>107.33209050000001</v>
      </c>
      <c r="W601" s="52">
        <f t="shared" si="22"/>
        <v>107.33209050000001</v>
      </c>
      <c r="X601" s="52">
        <v>0</v>
      </c>
      <c r="Y601" s="52">
        <v>0</v>
      </c>
    </row>
    <row r="602" spans="1:25" x14ac:dyDescent="0.25">
      <c r="A602" s="52">
        <v>2010</v>
      </c>
      <c r="B602" s="52" t="s">
        <v>107</v>
      </c>
      <c r="C602" s="52" t="s">
        <v>116</v>
      </c>
      <c r="D602" s="52">
        <v>20291</v>
      </c>
      <c r="E602" s="52">
        <v>23212</v>
      </c>
      <c r="F602" s="52">
        <v>9</v>
      </c>
      <c r="G602" s="52" t="s">
        <v>93</v>
      </c>
      <c r="H602" s="52">
        <v>358444</v>
      </c>
      <c r="I602" s="52" t="s">
        <v>91</v>
      </c>
      <c r="J602" s="52" t="s">
        <v>71</v>
      </c>
      <c r="K602" s="52">
        <v>73.3</v>
      </c>
      <c r="L602" s="52">
        <v>4.02E-2</v>
      </c>
      <c r="M602" s="52">
        <v>1</v>
      </c>
      <c r="N602" s="52"/>
      <c r="O602" s="52">
        <v>0</v>
      </c>
      <c r="P602" s="52">
        <v>0</v>
      </c>
      <c r="Q602" s="52">
        <v>21</v>
      </c>
      <c r="R602" s="52"/>
      <c r="S602" s="52">
        <v>0</v>
      </c>
      <c r="T602" s="52">
        <v>0</v>
      </c>
      <c r="U602" s="52">
        <v>310</v>
      </c>
      <c r="V602" s="52">
        <f t="shared" si="21"/>
        <v>1056.21259704</v>
      </c>
      <c r="W602" s="52">
        <f t="shared" si="22"/>
        <v>1056.21259704</v>
      </c>
      <c r="X602" s="52">
        <v>0</v>
      </c>
      <c r="Y602" s="52">
        <v>0</v>
      </c>
    </row>
    <row r="603" spans="1:25" x14ac:dyDescent="0.25">
      <c r="A603" s="52">
        <v>2010</v>
      </c>
      <c r="B603" s="52" t="s">
        <v>107</v>
      </c>
      <c r="C603" s="52" t="s">
        <v>116</v>
      </c>
      <c r="D603" s="52">
        <v>20291</v>
      </c>
      <c r="E603" s="52">
        <v>23212</v>
      </c>
      <c r="F603" s="52">
        <v>9</v>
      </c>
      <c r="G603" s="52" t="s">
        <v>93</v>
      </c>
      <c r="H603" s="52">
        <v>85843</v>
      </c>
      <c r="I603" s="52" t="s">
        <v>91</v>
      </c>
      <c r="J603" s="52" t="s">
        <v>71</v>
      </c>
      <c r="K603" s="52">
        <v>73.3</v>
      </c>
      <c r="L603" s="52">
        <v>4.02E-2</v>
      </c>
      <c r="M603" s="52">
        <v>1</v>
      </c>
      <c r="N603" s="52"/>
      <c r="O603" s="52">
        <v>0</v>
      </c>
      <c r="P603" s="52">
        <v>0</v>
      </c>
      <c r="Q603" s="52">
        <v>21</v>
      </c>
      <c r="R603" s="52"/>
      <c r="S603" s="52">
        <v>0</v>
      </c>
      <c r="T603" s="52">
        <v>0</v>
      </c>
      <c r="U603" s="52">
        <v>310</v>
      </c>
      <c r="V603" s="52">
        <f t="shared" si="21"/>
        <v>252.95013437999998</v>
      </c>
      <c r="W603" s="52">
        <f t="shared" si="22"/>
        <v>252.95013437999998</v>
      </c>
      <c r="X603" s="52">
        <v>0</v>
      </c>
      <c r="Y603" s="52">
        <v>0</v>
      </c>
    </row>
    <row r="604" spans="1:25" x14ac:dyDescent="0.25">
      <c r="A604" s="52">
        <v>2010</v>
      </c>
      <c r="B604" s="52" t="s">
        <v>107</v>
      </c>
      <c r="C604" s="52" t="s">
        <v>116</v>
      </c>
      <c r="D604" s="52">
        <v>20291</v>
      </c>
      <c r="E604" s="52">
        <v>23212</v>
      </c>
      <c r="F604" s="52">
        <v>9</v>
      </c>
      <c r="G604" s="52" t="s">
        <v>93</v>
      </c>
      <c r="H604" s="52">
        <v>3452832</v>
      </c>
      <c r="I604" s="52" t="s">
        <v>91</v>
      </c>
      <c r="J604" s="52" t="s">
        <v>71</v>
      </c>
      <c r="K604" s="52">
        <v>73.3</v>
      </c>
      <c r="L604" s="52">
        <v>4.02E-2</v>
      </c>
      <c r="M604" s="52">
        <v>1</v>
      </c>
      <c r="N604" s="52"/>
      <c r="O604" s="52">
        <v>0</v>
      </c>
      <c r="P604" s="52">
        <v>0</v>
      </c>
      <c r="Q604" s="52">
        <v>21</v>
      </c>
      <c r="R604" s="52"/>
      <c r="S604" s="52">
        <v>0</v>
      </c>
      <c r="T604" s="52">
        <v>0</v>
      </c>
      <c r="U604" s="52">
        <v>310</v>
      </c>
      <c r="V604" s="52">
        <f t="shared" si="21"/>
        <v>10174.321941120001</v>
      </c>
      <c r="W604" s="52">
        <f t="shared" si="22"/>
        <v>10174.321941120001</v>
      </c>
      <c r="X604" s="52">
        <v>0</v>
      </c>
      <c r="Y604" s="52">
        <v>0</v>
      </c>
    </row>
    <row r="605" spans="1:25" x14ac:dyDescent="0.25">
      <c r="A605" s="52">
        <v>2010</v>
      </c>
      <c r="B605" s="52" t="s">
        <v>107</v>
      </c>
      <c r="C605" s="52" t="s">
        <v>116</v>
      </c>
      <c r="D605" s="52">
        <v>20291</v>
      </c>
      <c r="E605" s="52">
        <v>23212</v>
      </c>
      <c r="F605" s="52">
        <v>9</v>
      </c>
      <c r="G605" s="52" t="s">
        <v>93</v>
      </c>
      <c r="H605" s="52">
        <v>22782.93</v>
      </c>
      <c r="I605" s="52" t="s">
        <v>91</v>
      </c>
      <c r="J605" s="52" t="s">
        <v>71</v>
      </c>
      <c r="K605" s="52">
        <v>73.3</v>
      </c>
      <c r="L605" s="52">
        <v>4.02E-2</v>
      </c>
      <c r="M605" s="52">
        <v>1</v>
      </c>
      <c r="N605" s="52"/>
      <c r="O605" s="52">
        <v>0</v>
      </c>
      <c r="P605" s="52">
        <v>0</v>
      </c>
      <c r="Q605" s="52">
        <v>21</v>
      </c>
      <c r="R605" s="52"/>
      <c r="S605" s="52">
        <v>0</v>
      </c>
      <c r="T605" s="52">
        <v>0</v>
      </c>
      <c r="U605" s="52">
        <v>310</v>
      </c>
      <c r="V605" s="52">
        <f t="shared" si="21"/>
        <v>67.133548513799994</v>
      </c>
      <c r="W605" s="52">
        <f t="shared" si="22"/>
        <v>67.133548513799994</v>
      </c>
      <c r="X605" s="52">
        <v>0</v>
      </c>
      <c r="Y605" s="52">
        <v>0</v>
      </c>
    </row>
    <row r="606" spans="1:25" x14ac:dyDescent="0.25">
      <c r="A606" s="52">
        <v>2010</v>
      </c>
      <c r="B606" s="52" t="s">
        <v>107</v>
      </c>
      <c r="C606" s="52" t="s">
        <v>116</v>
      </c>
      <c r="D606" s="52">
        <v>20291</v>
      </c>
      <c r="E606" s="52">
        <v>23212</v>
      </c>
      <c r="F606" s="52">
        <v>9</v>
      </c>
      <c r="G606" s="52" t="s">
        <v>93</v>
      </c>
      <c r="H606" s="52">
        <v>44832</v>
      </c>
      <c r="I606" s="52" t="s">
        <v>91</v>
      </c>
      <c r="J606" s="52" t="s">
        <v>71</v>
      </c>
      <c r="K606" s="52">
        <v>73.3</v>
      </c>
      <c r="L606" s="52">
        <v>4.02E-2</v>
      </c>
      <c r="M606" s="52">
        <v>1</v>
      </c>
      <c r="N606" s="52"/>
      <c r="O606" s="52">
        <v>0</v>
      </c>
      <c r="P606" s="52">
        <v>0</v>
      </c>
      <c r="Q606" s="52">
        <v>21</v>
      </c>
      <c r="R606" s="52"/>
      <c r="S606" s="52">
        <v>0</v>
      </c>
      <c r="T606" s="52">
        <v>0</v>
      </c>
      <c r="U606" s="52">
        <v>310</v>
      </c>
      <c r="V606" s="52">
        <f t="shared" si="21"/>
        <v>132.10466112</v>
      </c>
      <c r="W606" s="52">
        <f t="shared" si="22"/>
        <v>132.10466112</v>
      </c>
      <c r="X606" s="52">
        <v>0</v>
      </c>
      <c r="Y606" s="52">
        <v>0</v>
      </c>
    </row>
    <row r="607" spans="1:25" x14ac:dyDescent="0.25">
      <c r="A607" s="52">
        <v>2010</v>
      </c>
      <c r="B607" s="52" t="s">
        <v>107</v>
      </c>
      <c r="C607" s="52" t="s">
        <v>116</v>
      </c>
      <c r="D607" s="52">
        <v>20291</v>
      </c>
      <c r="E607" s="52">
        <v>23212</v>
      </c>
      <c r="F607" s="52">
        <v>9</v>
      </c>
      <c r="G607" s="52" t="s">
        <v>93</v>
      </c>
      <c r="H607" s="52">
        <v>74090.73</v>
      </c>
      <c r="I607" s="52" t="s">
        <v>91</v>
      </c>
      <c r="J607" s="52" t="s">
        <v>71</v>
      </c>
      <c r="K607" s="52">
        <v>73.3</v>
      </c>
      <c r="L607" s="52">
        <v>4.02E-2</v>
      </c>
      <c r="M607" s="52">
        <v>1</v>
      </c>
      <c r="N607" s="52"/>
      <c r="O607" s="52">
        <v>0</v>
      </c>
      <c r="P607" s="52">
        <v>0</v>
      </c>
      <c r="Q607" s="52">
        <v>21</v>
      </c>
      <c r="R607" s="52"/>
      <c r="S607" s="52">
        <v>0</v>
      </c>
      <c r="T607" s="52">
        <v>0</v>
      </c>
      <c r="U607" s="52">
        <v>310</v>
      </c>
      <c r="V607" s="52">
        <f t="shared" si="21"/>
        <v>218.32019046179997</v>
      </c>
      <c r="W607" s="52">
        <f t="shared" si="22"/>
        <v>218.32019046179997</v>
      </c>
      <c r="X607" s="52">
        <v>0</v>
      </c>
      <c r="Y607" s="52">
        <v>0</v>
      </c>
    </row>
    <row r="608" spans="1:25" x14ac:dyDescent="0.25">
      <c r="A608" s="52">
        <v>2010</v>
      </c>
      <c r="B608" s="52" t="s">
        <v>107</v>
      </c>
      <c r="C608" s="52" t="s">
        <v>116</v>
      </c>
      <c r="D608" s="52">
        <v>20291</v>
      </c>
      <c r="E608" s="52">
        <v>23212</v>
      </c>
      <c r="F608" s="52">
        <v>9</v>
      </c>
      <c r="G608" s="52" t="s">
        <v>93</v>
      </c>
      <c r="H608" s="52">
        <v>266179.90000000002</v>
      </c>
      <c r="I608" s="52" t="s">
        <v>91</v>
      </c>
      <c r="J608" s="52" t="s">
        <v>71</v>
      </c>
      <c r="K608" s="52">
        <v>73.3</v>
      </c>
      <c r="L608" s="52">
        <v>4.02E-2</v>
      </c>
      <c r="M608" s="52">
        <v>1</v>
      </c>
      <c r="N608" s="52"/>
      <c r="O608" s="52">
        <v>0</v>
      </c>
      <c r="P608" s="52">
        <v>0</v>
      </c>
      <c r="Q608" s="52">
        <v>21</v>
      </c>
      <c r="R608" s="52"/>
      <c r="S608" s="52">
        <v>0</v>
      </c>
      <c r="T608" s="52">
        <v>0</v>
      </c>
      <c r="U608" s="52">
        <v>310</v>
      </c>
      <c r="V608" s="52">
        <f t="shared" si="21"/>
        <v>784.3416641340001</v>
      </c>
      <c r="W608" s="52">
        <f t="shared" si="22"/>
        <v>784.3416641340001</v>
      </c>
      <c r="X608" s="52">
        <v>0</v>
      </c>
      <c r="Y608" s="52">
        <v>0</v>
      </c>
    </row>
    <row r="609" spans="1:25" x14ac:dyDescent="0.25">
      <c r="A609" s="52">
        <v>2010</v>
      </c>
      <c r="B609" s="52" t="s">
        <v>107</v>
      </c>
      <c r="C609" s="52" t="s">
        <v>116</v>
      </c>
      <c r="D609" s="52">
        <v>20291</v>
      </c>
      <c r="E609" s="52">
        <v>23212</v>
      </c>
      <c r="F609" s="52">
        <v>9</v>
      </c>
      <c r="G609" s="52" t="s">
        <v>93</v>
      </c>
      <c r="H609" s="52">
        <v>5957</v>
      </c>
      <c r="I609" s="52" t="s">
        <v>91</v>
      </c>
      <c r="J609" s="52" t="s">
        <v>71</v>
      </c>
      <c r="K609" s="52">
        <v>73.3</v>
      </c>
      <c r="L609" s="52">
        <v>4.02E-2</v>
      </c>
      <c r="M609" s="52">
        <v>1</v>
      </c>
      <c r="N609" s="52"/>
      <c r="O609" s="52">
        <v>0</v>
      </c>
      <c r="P609" s="52">
        <v>0</v>
      </c>
      <c r="Q609" s="52">
        <v>21</v>
      </c>
      <c r="R609" s="52"/>
      <c r="S609" s="52">
        <v>0</v>
      </c>
      <c r="T609" s="52">
        <v>0</v>
      </c>
      <c r="U609" s="52">
        <v>310</v>
      </c>
      <c r="V609" s="52">
        <f t="shared" si="21"/>
        <v>17.55325362</v>
      </c>
      <c r="W609" s="52">
        <f t="shared" si="22"/>
        <v>17.55325362</v>
      </c>
      <c r="X609" s="52">
        <v>0</v>
      </c>
      <c r="Y609" s="52">
        <v>0</v>
      </c>
    </row>
    <row r="610" spans="1:25" x14ac:dyDescent="0.25">
      <c r="A610" s="52">
        <v>2010</v>
      </c>
      <c r="B610" s="52" t="s">
        <v>107</v>
      </c>
      <c r="C610" s="52" t="s">
        <v>116</v>
      </c>
      <c r="D610" s="52">
        <v>20291</v>
      </c>
      <c r="E610" s="52">
        <v>23212</v>
      </c>
      <c r="F610" s="52">
        <v>9</v>
      </c>
      <c r="G610" s="52" t="s">
        <v>93</v>
      </c>
      <c r="H610" s="52">
        <v>121309.1</v>
      </c>
      <c r="I610" s="52" t="s">
        <v>91</v>
      </c>
      <c r="J610" s="52" t="s">
        <v>71</v>
      </c>
      <c r="K610" s="52">
        <v>73.3</v>
      </c>
      <c r="L610" s="52">
        <v>4.02E-2</v>
      </c>
      <c r="M610" s="52">
        <v>1</v>
      </c>
      <c r="N610" s="52"/>
      <c r="O610" s="52">
        <v>0</v>
      </c>
      <c r="P610" s="52">
        <v>0</v>
      </c>
      <c r="Q610" s="52">
        <v>21</v>
      </c>
      <c r="R610" s="52"/>
      <c r="S610" s="52">
        <v>0</v>
      </c>
      <c r="T610" s="52">
        <v>0</v>
      </c>
      <c r="U610" s="52">
        <v>310</v>
      </c>
      <c r="V610" s="52">
        <f t="shared" si="21"/>
        <v>357.45667260599998</v>
      </c>
      <c r="W610" s="52">
        <f t="shared" si="22"/>
        <v>357.45667260599998</v>
      </c>
      <c r="X610" s="52">
        <v>0</v>
      </c>
      <c r="Y610" s="52">
        <v>0</v>
      </c>
    </row>
    <row r="611" spans="1:25" x14ac:dyDescent="0.25">
      <c r="A611" s="52">
        <v>2010</v>
      </c>
      <c r="B611" s="52" t="s">
        <v>107</v>
      </c>
      <c r="C611" s="52" t="s">
        <v>116</v>
      </c>
      <c r="D611" s="52">
        <v>20291</v>
      </c>
      <c r="E611" s="52">
        <v>23212</v>
      </c>
      <c r="F611" s="52">
        <v>9</v>
      </c>
      <c r="G611" s="52" t="s">
        <v>93</v>
      </c>
      <c r="H611" s="52">
        <v>24442</v>
      </c>
      <c r="I611" s="52" t="s">
        <v>91</v>
      </c>
      <c r="J611" s="52" t="s">
        <v>71</v>
      </c>
      <c r="K611" s="52">
        <v>73.3</v>
      </c>
      <c r="L611" s="52">
        <v>4.02E-2</v>
      </c>
      <c r="M611" s="52">
        <v>1</v>
      </c>
      <c r="N611" s="52"/>
      <c r="O611" s="52">
        <v>0</v>
      </c>
      <c r="P611" s="52">
        <v>0</v>
      </c>
      <c r="Q611" s="52">
        <v>21</v>
      </c>
      <c r="R611" s="52"/>
      <c r="S611" s="52">
        <v>0</v>
      </c>
      <c r="T611" s="52">
        <v>0</v>
      </c>
      <c r="U611" s="52">
        <v>310</v>
      </c>
      <c r="V611" s="52">
        <f t="shared" si="21"/>
        <v>72.022263719999984</v>
      </c>
      <c r="W611" s="52">
        <f t="shared" si="22"/>
        <v>72.022263719999984</v>
      </c>
      <c r="X611" s="52">
        <v>0</v>
      </c>
      <c r="Y611" s="52">
        <v>0</v>
      </c>
    </row>
    <row r="612" spans="1:25" x14ac:dyDescent="0.25">
      <c r="A612" s="52">
        <v>2010</v>
      </c>
      <c r="B612" s="52" t="s">
        <v>107</v>
      </c>
      <c r="C612" s="52" t="s">
        <v>116</v>
      </c>
      <c r="D612" s="52">
        <v>20291</v>
      </c>
      <c r="E612" s="52">
        <v>23212</v>
      </c>
      <c r="F612" s="52">
        <v>9</v>
      </c>
      <c r="G612" s="52" t="s">
        <v>93</v>
      </c>
      <c r="H612" s="52">
        <v>102806.1</v>
      </c>
      <c r="I612" s="52" t="s">
        <v>91</v>
      </c>
      <c r="J612" s="52" t="s">
        <v>71</v>
      </c>
      <c r="K612" s="52">
        <v>73.3</v>
      </c>
      <c r="L612" s="52">
        <v>4.02E-2</v>
      </c>
      <c r="M612" s="52">
        <v>1</v>
      </c>
      <c r="N612" s="52"/>
      <c r="O612" s="52">
        <v>0</v>
      </c>
      <c r="P612" s="52">
        <v>0</v>
      </c>
      <c r="Q612" s="52">
        <v>21</v>
      </c>
      <c r="R612" s="52"/>
      <c r="S612" s="52">
        <v>0</v>
      </c>
      <c r="T612" s="52">
        <v>0</v>
      </c>
      <c r="U612" s="52">
        <v>310</v>
      </c>
      <c r="V612" s="52">
        <f t="shared" si="21"/>
        <v>302.93462262599996</v>
      </c>
      <c r="W612" s="52">
        <f t="shared" si="22"/>
        <v>302.93462262599996</v>
      </c>
      <c r="X612" s="52">
        <v>0</v>
      </c>
      <c r="Y612" s="52">
        <v>0</v>
      </c>
    </row>
    <row r="613" spans="1:25" x14ac:dyDescent="0.25">
      <c r="A613" s="52">
        <v>2010</v>
      </c>
      <c r="B613" s="52" t="s">
        <v>107</v>
      </c>
      <c r="C613" s="52" t="s">
        <v>116</v>
      </c>
      <c r="D613" s="52">
        <v>20291</v>
      </c>
      <c r="E613" s="52">
        <v>23212</v>
      </c>
      <c r="F613" s="52">
        <v>9</v>
      </c>
      <c r="G613" s="52" t="s">
        <v>93</v>
      </c>
      <c r="H613" s="52">
        <v>14873</v>
      </c>
      <c r="I613" s="52" t="s">
        <v>91</v>
      </c>
      <c r="J613" s="52" t="s">
        <v>71</v>
      </c>
      <c r="K613" s="52">
        <v>73.3</v>
      </c>
      <c r="L613" s="52">
        <v>4.02E-2</v>
      </c>
      <c r="M613" s="52">
        <v>1</v>
      </c>
      <c r="N613" s="52"/>
      <c r="O613" s="52">
        <v>0</v>
      </c>
      <c r="P613" s="52">
        <v>0</v>
      </c>
      <c r="Q613" s="52">
        <v>21</v>
      </c>
      <c r="R613" s="52"/>
      <c r="S613" s="52">
        <v>0</v>
      </c>
      <c r="T613" s="52">
        <v>0</v>
      </c>
      <c r="U613" s="52">
        <v>310</v>
      </c>
      <c r="V613" s="52">
        <f t="shared" si="21"/>
        <v>43.825674179999993</v>
      </c>
      <c r="W613" s="52">
        <f t="shared" si="22"/>
        <v>43.825674179999993</v>
      </c>
      <c r="X613" s="52">
        <v>0</v>
      </c>
      <c r="Y613" s="52">
        <v>0</v>
      </c>
    </row>
    <row r="614" spans="1:25" x14ac:dyDescent="0.25">
      <c r="A614" s="52">
        <v>2010</v>
      </c>
      <c r="B614" s="52" t="s">
        <v>107</v>
      </c>
      <c r="C614" s="52" t="s">
        <v>116</v>
      </c>
      <c r="D614" s="52">
        <v>20291</v>
      </c>
      <c r="E614" s="52">
        <v>23212</v>
      </c>
      <c r="F614" s="52">
        <v>9</v>
      </c>
      <c r="G614" s="52" t="s">
        <v>93</v>
      </c>
      <c r="H614" s="52">
        <v>87315</v>
      </c>
      <c r="I614" s="52" t="s">
        <v>91</v>
      </c>
      <c r="J614" s="52" t="s">
        <v>71</v>
      </c>
      <c r="K614" s="52">
        <v>73.3</v>
      </c>
      <c r="L614" s="52">
        <v>4.02E-2</v>
      </c>
      <c r="M614" s="52">
        <v>1</v>
      </c>
      <c r="N614" s="52"/>
      <c r="O614" s="52">
        <v>0</v>
      </c>
      <c r="P614" s="52">
        <v>0</v>
      </c>
      <c r="Q614" s="52">
        <v>21</v>
      </c>
      <c r="R614" s="52"/>
      <c r="S614" s="52">
        <v>0</v>
      </c>
      <c r="T614" s="52">
        <v>0</v>
      </c>
      <c r="U614" s="52">
        <v>310</v>
      </c>
      <c r="V614" s="52">
        <f t="shared" si="21"/>
        <v>257.28761789999999</v>
      </c>
      <c r="W614" s="52">
        <f t="shared" si="22"/>
        <v>257.28761789999999</v>
      </c>
      <c r="X614" s="52">
        <v>0</v>
      </c>
      <c r="Y614" s="52">
        <v>0</v>
      </c>
    </row>
    <row r="615" spans="1:25" x14ac:dyDescent="0.25">
      <c r="A615" s="52">
        <v>2010</v>
      </c>
      <c r="B615" s="52" t="s">
        <v>107</v>
      </c>
      <c r="C615" s="52" t="s">
        <v>116</v>
      </c>
      <c r="D615" s="52">
        <v>20291</v>
      </c>
      <c r="E615" s="52">
        <v>23212</v>
      </c>
      <c r="F615" s="52">
        <v>9</v>
      </c>
      <c r="G615" s="52" t="s">
        <v>93</v>
      </c>
      <c r="H615" s="52">
        <v>42800</v>
      </c>
      <c r="I615" s="52" t="s">
        <v>91</v>
      </c>
      <c r="J615" s="52" t="s">
        <v>71</v>
      </c>
      <c r="K615" s="52">
        <v>73.3</v>
      </c>
      <c r="L615" s="52">
        <v>4.02E-2</v>
      </c>
      <c r="M615" s="52">
        <v>1</v>
      </c>
      <c r="N615" s="52"/>
      <c r="O615" s="52">
        <v>0</v>
      </c>
      <c r="P615" s="52">
        <v>0</v>
      </c>
      <c r="Q615" s="52">
        <v>21</v>
      </c>
      <c r="R615" s="52"/>
      <c r="S615" s="52">
        <v>0</v>
      </c>
      <c r="T615" s="52">
        <v>0</v>
      </c>
      <c r="U615" s="52">
        <v>310</v>
      </c>
      <c r="V615" s="52">
        <f t="shared" si="21"/>
        <v>126.117048</v>
      </c>
      <c r="W615" s="52">
        <f t="shared" si="22"/>
        <v>126.117048</v>
      </c>
      <c r="X615" s="52">
        <v>0</v>
      </c>
      <c r="Y615" s="52">
        <v>0</v>
      </c>
    </row>
    <row r="616" spans="1:25" x14ac:dyDescent="0.25">
      <c r="A616" s="52">
        <v>2010</v>
      </c>
      <c r="B616" s="52" t="s">
        <v>107</v>
      </c>
      <c r="C616" s="52" t="s">
        <v>116</v>
      </c>
      <c r="D616" s="52">
        <v>20291</v>
      </c>
      <c r="E616" s="52">
        <v>23212</v>
      </c>
      <c r="F616" s="52">
        <v>9</v>
      </c>
      <c r="G616" s="52" t="s">
        <v>93</v>
      </c>
      <c r="H616" s="52">
        <v>106145</v>
      </c>
      <c r="I616" s="52" t="s">
        <v>91</v>
      </c>
      <c r="J616" s="52" t="s">
        <v>71</v>
      </c>
      <c r="K616" s="52">
        <v>73.3</v>
      </c>
      <c r="L616" s="52">
        <v>4.02E-2</v>
      </c>
      <c r="M616" s="52">
        <v>1</v>
      </c>
      <c r="N616" s="52"/>
      <c r="O616" s="52">
        <v>0</v>
      </c>
      <c r="P616" s="52">
        <v>0</v>
      </c>
      <c r="Q616" s="52">
        <v>21</v>
      </c>
      <c r="R616" s="52"/>
      <c r="S616" s="52">
        <v>0</v>
      </c>
      <c r="T616" s="52">
        <v>0</v>
      </c>
      <c r="U616" s="52">
        <v>310</v>
      </c>
      <c r="V616" s="52">
        <f t="shared" si="21"/>
        <v>312.77322570000001</v>
      </c>
      <c r="W616" s="52">
        <f t="shared" si="22"/>
        <v>312.77322570000001</v>
      </c>
      <c r="X616" s="52">
        <v>0</v>
      </c>
      <c r="Y616" s="52">
        <v>0</v>
      </c>
    </row>
    <row r="617" spans="1:25" x14ac:dyDescent="0.25">
      <c r="A617" s="52">
        <v>2010</v>
      </c>
      <c r="B617" s="52" t="s">
        <v>107</v>
      </c>
      <c r="C617" s="52" t="s">
        <v>116</v>
      </c>
      <c r="D617" s="52">
        <v>20291</v>
      </c>
      <c r="E617" s="52">
        <v>23212</v>
      </c>
      <c r="F617" s="52">
        <v>9</v>
      </c>
      <c r="G617" s="52" t="s">
        <v>93</v>
      </c>
      <c r="H617" s="52">
        <v>16512</v>
      </c>
      <c r="I617" s="52" t="s">
        <v>91</v>
      </c>
      <c r="J617" s="52" t="s">
        <v>71</v>
      </c>
      <c r="K617" s="52">
        <v>73.3</v>
      </c>
      <c r="L617" s="52">
        <v>4.02E-2</v>
      </c>
      <c r="M617" s="52">
        <v>1</v>
      </c>
      <c r="N617" s="52"/>
      <c r="O617" s="52">
        <v>0</v>
      </c>
      <c r="P617" s="52">
        <v>0</v>
      </c>
      <c r="Q617" s="52">
        <v>21</v>
      </c>
      <c r="R617" s="52"/>
      <c r="S617" s="52">
        <v>0</v>
      </c>
      <c r="T617" s="52">
        <v>0</v>
      </c>
      <c r="U617" s="52">
        <v>310</v>
      </c>
      <c r="V617" s="52">
        <f t="shared" si="21"/>
        <v>48.655249919999996</v>
      </c>
      <c r="W617" s="52">
        <f t="shared" si="22"/>
        <v>48.655249919999996</v>
      </c>
      <c r="X617" s="52">
        <v>0</v>
      </c>
      <c r="Y617" s="52">
        <v>0</v>
      </c>
    </row>
    <row r="618" spans="1:25" x14ac:dyDescent="0.25">
      <c r="A618" s="52">
        <v>2010</v>
      </c>
      <c r="B618" s="52" t="s">
        <v>107</v>
      </c>
      <c r="C618" s="52" t="s">
        <v>116</v>
      </c>
      <c r="D618" s="52">
        <v>20291</v>
      </c>
      <c r="E618" s="52">
        <v>23212</v>
      </c>
      <c r="F618" s="52">
        <v>9</v>
      </c>
      <c r="G618" s="52" t="s">
        <v>93</v>
      </c>
      <c r="H618" s="52">
        <v>260900</v>
      </c>
      <c r="I618" s="52" t="s">
        <v>91</v>
      </c>
      <c r="J618" s="52" t="s">
        <v>71</v>
      </c>
      <c r="K618" s="52">
        <v>73.3</v>
      </c>
      <c r="L618" s="52">
        <v>4.02E-2</v>
      </c>
      <c r="M618" s="52">
        <v>1</v>
      </c>
      <c r="N618" s="52"/>
      <c r="O618" s="52">
        <v>0</v>
      </c>
      <c r="P618" s="52">
        <v>0</v>
      </c>
      <c r="Q618" s="52">
        <v>21</v>
      </c>
      <c r="R618" s="52"/>
      <c r="S618" s="52">
        <v>0</v>
      </c>
      <c r="T618" s="52">
        <v>0</v>
      </c>
      <c r="U618" s="52">
        <v>310</v>
      </c>
      <c r="V618" s="52">
        <f t="shared" si="21"/>
        <v>768.78359399999999</v>
      </c>
      <c r="W618" s="52">
        <f t="shared" si="22"/>
        <v>768.78359399999999</v>
      </c>
      <c r="X618" s="52">
        <v>0</v>
      </c>
      <c r="Y618" s="52">
        <v>0</v>
      </c>
    </row>
    <row r="619" spans="1:25" x14ac:dyDescent="0.25">
      <c r="A619" s="52">
        <v>2010</v>
      </c>
      <c r="B619" s="52" t="s">
        <v>107</v>
      </c>
      <c r="C619" s="52" t="s">
        <v>116</v>
      </c>
      <c r="D619" s="52">
        <v>20291</v>
      </c>
      <c r="E619" s="52">
        <v>23212</v>
      </c>
      <c r="F619" s="52">
        <v>9</v>
      </c>
      <c r="G619" s="52" t="s">
        <v>93</v>
      </c>
      <c r="H619" s="52">
        <v>602131.4</v>
      </c>
      <c r="I619" s="52" t="s">
        <v>91</v>
      </c>
      <c r="J619" s="52" t="s">
        <v>71</v>
      </c>
      <c r="K619" s="52">
        <v>73.3</v>
      </c>
      <c r="L619" s="52">
        <v>4.02E-2</v>
      </c>
      <c r="M619" s="52">
        <v>1</v>
      </c>
      <c r="N619" s="52"/>
      <c r="O619" s="52">
        <v>0</v>
      </c>
      <c r="P619" s="52">
        <v>0</v>
      </c>
      <c r="Q619" s="52">
        <v>21</v>
      </c>
      <c r="R619" s="52"/>
      <c r="S619" s="52">
        <v>0</v>
      </c>
      <c r="T619" s="52">
        <v>0</v>
      </c>
      <c r="U619" s="52">
        <v>310</v>
      </c>
      <c r="V619" s="52">
        <f t="shared" si="21"/>
        <v>1774.2765111239999</v>
      </c>
      <c r="W619" s="52">
        <f t="shared" si="22"/>
        <v>1774.2765111239999</v>
      </c>
      <c r="X619" s="52">
        <v>0</v>
      </c>
      <c r="Y619" s="52">
        <v>0</v>
      </c>
    </row>
    <row r="620" spans="1:25" x14ac:dyDescent="0.25">
      <c r="A620" s="52">
        <v>2010</v>
      </c>
      <c r="B620" s="52" t="s">
        <v>107</v>
      </c>
      <c r="C620" s="52" t="s">
        <v>116</v>
      </c>
      <c r="D620" s="52">
        <v>20291</v>
      </c>
      <c r="E620" s="52">
        <v>23212</v>
      </c>
      <c r="F620" s="52">
        <v>9</v>
      </c>
      <c r="G620" s="52" t="s">
        <v>93</v>
      </c>
      <c r="H620" s="52">
        <v>8391.6460000000006</v>
      </c>
      <c r="I620" s="52" t="s">
        <v>91</v>
      </c>
      <c r="J620" s="52" t="s">
        <v>71</v>
      </c>
      <c r="K620" s="52">
        <v>73.3</v>
      </c>
      <c r="L620" s="52">
        <v>4.02E-2</v>
      </c>
      <c r="M620" s="52">
        <v>1</v>
      </c>
      <c r="N620" s="52"/>
      <c r="O620" s="52">
        <v>0</v>
      </c>
      <c r="P620" s="52">
        <v>0</v>
      </c>
      <c r="Q620" s="52">
        <v>21</v>
      </c>
      <c r="R620" s="52"/>
      <c r="S620" s="52">
        <v>0</v>
      </c>
      <c r="T620" s="52">
        <v>0</v>
      </c>
      <c r="U620" s="52">
        <v>310</v>
      </c>
      <c r="V620" s="52">
        <f t="shared" si="21"/>
        <v>24.727327602360003</v>
      </c>
      <c r="W620" s="52">
        <f t="shared" si="22"/>
        <v>24.727327602360003</v>
      </c>
      <c r="X620" s="52">
        <v>0</v>
      </c>
      <c r="Y620" s="52">
        <v>0</v>
      </c>
    </row>
    <row r="621" spans="1:25" x14ac:dyDescent="0.25">
      <c r="A621" s="52">
        <v>2010</v>
      </c>
      <c r="B621" s="52" t="s">
        <v>107</v>
      </c>
      <c r="C621" s="52" t="s">
        <v>116</v>
      </c>
      <c r="D621" s="52">
        <v>20291</v>
      </c>
      <c r="E621" s="52">
        <v>23212</v>
      </c>
      <c r="F621" s="52">
        <v>9</v>
      </c>
      <c r="G621" s="52" t="s">
        <v>93</v>
      </c>
      <c r="H621" s="52">
        <v>30646</v>
      </c>
      <c r="I621" s="52" t="s">
        <v>91</v>
      </c>
      <c r="J621" s="52" t="s">
        <v>71</v>
      </c>
      <c r="K621" s="52">
        <v>73.3</v>
      </c>
      <c r="L621" s="52">
        <v>4.02E-2</v>
      </c>
      <c r="M621" s="52">
        <v>1</v>
      </c>
      <c r="N621" s="52"/>
      <c r="O621" s="52">
        <v>0</v>
      </c>
      <c r="P621" s="52">
        <v>0</v>
      </c>
      <c r="Q621" s="52">
        <v>21</v>
      </c>
      <c r="R621" s="52"/>
      <c r="S621" s="52">
        <v>0</v>
      </c>
      <c r="T621" s="52">
        <v>0</v>
      </c>
      <c r="U621" s="52">
        <v>310</v>
      </c>
      <c r="V621" s="52">
        <f t="shared" si="21"/>
        <v>90.303342360000002</v>
      </c>
      <c r="W621" s="52">
        <f t="shared" si="22"/>
        <v>90.303342360000002</v>
      </c>
      <c r="X621" s="52">
        <v>0</v>
      </c>
      <c r="Y621" s="52">
        <v>0</v>
      </c>
    </row>
    <row r="622" spans="1:25" x14ac:dyDescent="0.25">
      <c r="A622" s="52">
        <v>2010</v>
      </c>
      <c r="B622" s="52" t="s">
        <v>107</v>
      </c>
      <c r="C622" s="52" t="s">
        <v>116</v>
      </c>
      <c r="D622" s="52">
        <v>20291</v>
      </c>
      <c r="E622" s="52">
        <v>23212</v>
      </c>
      <c r="F622" s="52">
        <v>9</v>
      </c>
      <c r="G622" s="52" t="s">
        <v>93</v>
      </c>
      <c r="H622" s="52">
        <v>113760</v>
      </c>
      <c r="I622" s="52" t="s">
        <v>91</v>
      </c>
      <c r="J622" s="52" t="s">
        <v>71</v>
      </c>
      <c r="K622" s="52">
        <v>73.3</v>
      </c>
      <c r="L622" s="52">
        <v>4.02E-2</v>
      </c>
      <c r="M622" s="52">
        <v>1</v>
      </c>
      <c r="N622" s="52"/>
      <c r="O622" s="52">
        <v>0</v>
      </c>
      <c r="P622" s="52">
        <v>0</v>
      </c>
      <c r="Q622" s="52">
        <v>21</v>
      </c>
      <c r="R622" s="52"/>
      <c r="S622" s="52">
        <v>0</v>
      </c>
      <c r="T622" s="52">
        <v>0</v>
      </c>
      <c r="U622" s="52">
        <v>310</v>
      </c>
      <c r="V622" s="52">
        <f t="shared" si="21"/>
        <v>335.21204160000002</v>
      </c>
      <c r="W622" s="52">
        <f t="shared" si="22"/>
        <v>335.21204160000002</v>
      </c>
      <c r="X622" s="52">
        <v>0</v>
      </c>
      <c r="Y622" s="52">
        <v>0</v>
      </c>
    </row>
    <row r="623" spans="1:25" x14ac:dyDescent="0.25">
      <c r="A623" s="52">
        <v>2010</v>
      </c>
      <c r="B623" s="52" t="s">
        <v>107</v>
      </c>
      <c r="C623" s="52" t="s">
        <v>116</v>
      </c>
      <c r="D623" s="52">
        <v>20291</v>
      </c>
      <c r="E623" s="52">
        <v>23212</v>
      </c>
      <c r="F623" s="52">
        <v>9</v>
      </c>
      <c r="G623" s="52" t="s">
        <v>93</v>
      </c>
      <c r="H623" s="52">
        <v>283416.90000000002</v>
      </c>
      <c r="I623" s="52" t="s">
        <v>91</v>
      </c>
      <c r="J623" s="52" t="s">
        <v>71</v>
      </c>
      <c r="K623" s="52">
        <v>73.3</v>
      </c>
      <c r="L623" s="52">
        <v>4.02E-2</v>
      </c>
      <c r="M623" s="52">
        <v>1</v>
      </c>
      <c r="N623" s="52"/>
      <c r="O623" s="52">
        <v>0</v>
      </c>
      <c r="P623" s="52">
        <v>0</v>
      </c>
      <c r="Q623" s="52">
        <v>21</v>
      </c>
      <c r="R623" s="52"/>
      <c r="S623" s="52">
        <v>0</v>
      </c>
      <c r="T623" s="52">
        <v>0</v>
      </c>
      <c r="U623" s="52">
        <v>310</v>
      </c>
      <c r="V623" s="52">
        <f t="shared" si="21"/>
        <v>835.13324255400005</v>
      </c>
      <c r="W623" s="52">
        <f t="shared" si="22"/>
        <v>835.13324255400005</v>
      </c>
      <c r="X623" s="52">
        <v>0</v>
      </c>
      <c r="Y623" s="52">
        <v>0</v>
      </c>
    </row>
    <row r="624" spans="1:25" x14ac:dyDescent="0.25">
      <c r="A624" s="52">
        <v>2010</v>
      </c>
      <c r="B624" s="52" t="s">
        <v>107</v>
      </c>
      <c r="C624" s="52" t="s">
        <v>116</v>
      </c>
      <c r="D624" s="52">
        <v>20291</v>
      </c>
      <c r="E624" s="52">
        <v>23212</v>
      </c>
      <c r="F624" s="52">
        <v>9</v>
      </c>
      <c r="G624" s="52" t="s">
        <v>93</v>
      </c>
      <c r="H624" s="52">
        <v>377058.3</v>
      </c>
      <c r="I624" s="52" t="s">
        <v>91</v>
      </c>
      <c r="J624" s="52" t="s">
        <v>71</v>
      </c>
      <c r="K624" s="52">
        <v>73.3</v>
      </c>
      <c r="L624" s="52">
        <v>4.02E-2</v>
      </c>
      <c r="M624" s="52">
        <v>1</v>
      </c>
      <c r="N624" s="52"/>
      <c r="O624" s="52">
        <v>0</v>
      </c>
      <c r="P624" s="52">
        <v>0</v>
      </c>
      <c r="Q624" s="52">
        <v>21</v>
      </c>
      <c r="R624" s="52"/>
      <c r="S624" s="52">
        <v>0</v>
      </c>
      <c r="T624" s="52">
        <v>0</v>
      </c>
      <c r="U624" s="52">
        <v>310</v>
      </c>
      <c r="V624" s="52">
        <f t="shared" si="21"/>
        <v>1111.062610278</v>
      </c>
      <c r="W624" s="52">
        <f t="shared" si="22"/>
        <v>1111.062610278</v>
      </c>
      <c r="X624" s="52">
        <v>0</v>
      </c>
      <c r="Y624" s="52">
        <v>0</v>
      </c>
    </row>
    <row r="625" spans="1:25" x14ac:dyDescent="0.25">
      <c r="A625" s="52">
        <v>2010</v>
      </c>
      <c r="B625" s="52" t="s">
        <v>107</v>
      </c>
      <c r="C625" s="52" t="s">
        <v>116</v>
      </c>
      <c r="D625" s="52">
        <v>20291</v>
      </c>
      <c r="E625" s="52">
        <v>23212</v>
      </c>
      <c r="F625" s="52">
        <v>9</v>
      </c>
      <c r="G625" s="52" t="s">
        <v>93</v>
      </c>
      <c r="H625" s="52">
        <v>359872</v>
      </c>
      <c r="I625" s="52" t="s">
        <v>91</v>
      </c>
      <c r="J625" s="52" t="s">
        <v>71</v>
      </c>
      <c r="K625" s="52">
        <v>73.3</v>
      </c>
      <c r="L625" s="52">
        <v>4.02E-2</v>
      </c>
      <c r="M625" s="52">
        <v>1</v>
      </c>
      <c r="N625" s="52"/>
      <c r="O625" s="52">
        <v>0</v>
      </c>
      <c r="P625" s="52">
        <v>0</v>
      </c>
      <c r="Q625" s="52">
        <v>21</v>
      </c>
      <c r="R625" s="52"/>
      <c r="S625" s="52">
        <v>0</v>
      </c>
      <c r="T625" s="52">
        <v>0</v>
      </c>
      <c r="U625" s="52">
        <v>310</v>
      </c>
      <c r="V625" s="52">
        <f t="shared" si="21"/>
        <v>1060.42042752</v>
      </c>
      <c r="W625" s="52">
        <f t="shared" si="22"/>
        <v>1060.42042752</v>
      </c>
      <c r="X625" s="52">
        <v>0</v>
      </c>
      <c r="Y625" s="52">
        <v>0</v>
      </c>
    </row>
    <row r="626" spans="1:25" x14ac:dyDescent="0.25">
      <c r="A626" s="52">
        <v>2010</v>
      </c>
      <c r="B626" s="52" t="s">
        <v>107</v>
      </c>
      <c r="C626" s="52" t="s">
        <v>116</v>
      </c>
      <c r="D626" s="52">
        <v>20291</v>
      </c>
      <c r="E626" s="52">
        <v>23212</v>
      </c>
      <c r="F626" s="52">
        <v>9</v>
      </c>
      <c r="G626" s="52" t="s">
        <v>93</v>
      </c>
      <c r="H626" s="52">
        <v>62761</v>
      </c>
      <c r="I626" s="52" t="s">
        <v>91</v>
      </c>
      <c r="J626" s="52" t="s">
        <v>71</v>
      </c>
      <c r="K626" s="52">
        <v>73.3</v>
      </c>
      <c r="L626" s="52">
        <v>4.02E-2</v>
      </c>
      <c r="M626" s="52">
        <v>1</v>
      </c>
      <c r="N626" s="52"/>
      <c r="O626" s="52">
        <v>0</v>
      </c>
      <c r="P626" s="52">
        <v>0</v>
      </c>
      <c r="Q626" s="52">
        <v>21</v>
      </c>
      <c r="R626" s="52"/>
      <c r="S626" s="52">
        <v>0</v>
      </c>
      <c r="T626" s="52">
        <v>0</v>
      </c>
      <c r="U626" s="52">
        <v>310</v>
      </c>
      <c r="V626" s="52">
        <f t="shared" si="21"/>
        <v>184.93532825999998</v>
      </c>
      <c r="W626" s="52">
        <f t="shared" si="22"/>
        <v>184.93532825999998</v>
      </c>
      <c r="X626" s="52">
        <v>0</v>
      </c>
      <c r="Y626" s="52">
        <v>0</v>
      </c>
    </row>
    <row r="627" spans="1:25" x14ac:dyDescent="0.25">
      <c r="A627" s="52">
        <v>2010</v>
      </c>
      <c r="B627" s="52" t="s">
        <v>107</v>
      </c>
      <c r="C627" s="52" t="s">
        <v>116</v>
      </c>
      <c r="D627" s="52">
        <v>20291</v>
      </c>
      <c r="E627" s="52">
        <v>23212</v>
      </c>
      <c r="F627" s="52">
        <v>9</v>
      </c>
      <c r="G627" s="52" t="s">
        <v>93</v>
      </c>
      <c r="H627" s="52">
        <v>35880</v>
      </c>
      <c r="I627" s="52" t="s">
        <v>91</v>
      </c>
      <c r="J627" s="52" t="s">
        <v>71</v>
      </c>
      <c r="K627" s="52">
        <v>73.3</v>
      </c>
      <c r="L627" s="52">
        <v>4.02E-2</v>
      </c>
      <c r="M627" s="52">
        <v>1</v>
      </c>
      <c r="N627" s="52"/>
      <c r="O627" s="52">
        <v>0</v>
      </c>
      <c r="P627" s="52">
        <v>0</v>
      </c>
      <c r="Q627" s="52">
        <v>21</v>
      </c>
      <c r="R627" s="52"/>
      <c r="S627" s="52">
        <v>0</v>
      </c>
      <c r="T627" s="52">
        <v>0</v>
      </c>
      <c r="U627" s="52">
        <v>310</v>
      </c>
      <c r="V627" s="52">
        <f t="shared" si="21"/>
        <v>105.7261608</v>
      </c>
      <c r="W627" s="52">
        <f t="shared" si="22"/>
        <v>105.7261608</v>
      </c>
      <c r="X627" s="52">
        <v>0</v>
      </c>
      <c r="Y627" s="52">
        <v>0</v>
      </c>
    </row>
    <row r="628" spans="1:25" x14ac:dyDescent="0.25">
      <c r="A628" s="52">
        <v>2010</v>
      </c>
      <c r="B628" s="52" t="s">
        <v>107</v>
      </c>
      <c r="C628" s="52" t="s">
        <v>116</v>
      </c>
      <c r="D628" s="52">
        <v>20291</v>
      </c>
      <c r="E628" s="52">
        <v>23212</v>
      </c>
      <c r="F628" s="52">
        <v>9</v>
      </c>
      <c r="G628" s="52" t="s">
        <v>93</v>
      </c>
      <c r="H628" s="52">
        <v>33250</v>
      </c>
      <c r="I628" s="52" t="s">
        <v>91</v>
      </c>
      <c r="J628" s="52" t="s">
        <v>71</v>
      </c>
      <c r="K628" s="52">
        <v>73.3</v>
      </c>
      <c r="L628" s="52">
        <v>4.02E-2</v>
      </c>
      <c r="M628" s="52">
        <v>1</v>
      </c>
      <c r="N628" s="52"/>
      <c r="O628" s="52">
        <v>0</v>
      </c>
      <c r="P628" s="52">
        <v>0</v>
      </c>
      <c r="Q628" s="52">
        <v>21</v>
      </c>
      <c r="R628" s="52"/>
      <c r="S628" s="52">
        <v>0</v>
      </c>
      <c r="T628" s="52">
        <v>0</v>
      </c>
      <c r="U628" s="52">
        <v>310</v>
      </c>
      <c r="V628" s="52">
        <f t="shared" si="21"/>
        <v>97.976444999999998</v>
      </c>
      <c r="W628" s="52">
        <f t="shared" si="22"/>
        <v>97.976444999999998</v>
      </c>
      <c r="X628" s="52">
        <v>0</v>
      </c>
      <c r="Y628" s="52">
        <v>0</v>
      </c>
    </row>
    <row r="629" spans="1:25" x14ac:dyDescent="0.25">
      <c r="A629" s="52">
        <v>2010</v>
      </c>
      <c r="B629" s="52" t="s">
        <v>107</v>
      </c>
      <c r="C629" s="52" t="s">
        <v>116</v>
      </c>
      <c r="D629" s="52">
        <v>20291</v>
      </c>
      <c r="E629" s="52">
        <v>23212</v>
      </c>
      <c r="F629" s="52">
        <v>9</v>
      </c>
      <c r="G629" s="52" t="s">
        <v>93</v>
      </c>
      <c r="H629" s="52">
        <v>44121</v>
      </c>
      <c r="I629" s="52" t="s">
        <v>91</v>
      </c>
      <c r="J629" s="52" t="s">
        <v>71</v>
      </c>
      <c r="K629" s="52">
        <v>73.3</v>
      </c>
      <c r="L629" s="52">
        <v>4.02E-2</v>
      </c>
      <c r="M629" s="52">
        <v>1</v>
      </c>
      <c r="N629" s="52"/>
      <c r="O629" s="52">
        <v>0</v>
      </c>
      <c r="P629" s="52">
        <v>0</v>
      </c>
      <c r="Q629" s="52">
        <v>21</v>
      </c>
      <c r="R629" s="52"/>
      <c r="S629" s="52">
        <v>0</v>
      </c>
      <c r="T629" s="52">
        <v>0</v>
      </c>
      <c r="U629" s="52">
        <v>310</v>
      </c>
      <c r="V629" s="52">
        <f t="shared" si="21"/>
        <v>130.00958585999999</v>
      </c>
      <c r="W629" s="52">
        <f t="shared" si="22"/>
        <v>130.00958585999999</v>
      </c>
      <c r="X629" s="52">
        <v>0</v>
      </c>
      <c r="Y629" s="52">
        <v>0</v>
      </c>
    </row>
    <row r="630" spans="1:25" x14ac:dyDescent="0.25">
      <c r="A630" s="52">
        <v>2010</v>
      </c>
      <c r="B630" s="52" t="s">
        <v>107</v>
      </c>
      <c r="C630" s="52" t="s">
        <v>116</v>
      </c>
      <c r="D630" s="52">
        <v>20291</v>
      </c>
      <c r="E630" s="52">
        <v>23212</v>
      </c>
      <c r="F630" s="52">
        <v>9</v>
      </c>
      <c r="G630" s="52" t="s">
        <v>93</v>
      </c>
      <c r="H630" s="52">
        <v>52585.04</v>
      </c>
      <c r="I630" s="52" t="s">
        <v>91</v>
      </c>
      <c r="J630" s="52" t="s">
        <v>71</v>
      </c>
      <c r="K630" s="52">
        <v>73.3</v>
      </c>
      <c r="L630" s="52">
        <v>4.02E-2</v>
      </c>
      <c r="M630" s="52">
        <v>1</v>
      </c>
      <c r="N630" s="52"/>
      <c r="O630" s="52">
        <v>0</v>
      </c>
      <c r="P630" s="52">
        <v>0</v>
      </c>
      <c r="Q630" s="52">
        <v>21</v>
      </c>
      <c r="R630" s="52"/>
      <c r="S630" s="52">
        <v>0</v>
      </c>
      <c r="T630" s="52">
        <v>0</v>
      </c>
      <c r="U630" s="52">
        <v>310</v>
      </c>
      <c r="V630" s="52">
        <f t="shared" si="21"/>
        <v>154.95023396639999</v>
      </c>
      <c r="W630" s="52">
        <f t="shared" si="22"/>
        <v>154.95023396639999</v>
      </c>
      <c r="X630" s="52">
        <v>0</v>
      </c>
      <c r="Y630" s="52">
        <v>0</v>
      </c>
    </row>
    <row r="631" spans="1:25" x14ac:dyDescent="0.25">
      <c r="A631" s="52">
        <v>2010</v>
      </c>
      <c r="B631" s="52" t="s">
        <v>107</v>
      </c>
      <c r="C631" s="52" t="s">
        <v>116</v>
      </c>
      <c r="D631" s="52">
        <v>20291</v>
      </c>
      <c r="E631" s="52">
        <v>23212</v>
      </c>
      <c r="F631" s="52">
        <v>9</v>
      </c>
      <c r="G631" s="52" t="s">
        <v>93</v>
      </c>
      <c r="H631" s="52">
        <v>36946</v>
      </c>
      <c r="I631" s="52" t="s">
        <v>91</v>
      </c>
      <c r="J631" s="52" t="s">
        <v>71</v>
      </c>
      <c r="K631" s="52">
        <v>73.3</v>
      </c>
      <c r="L631" s="52">
        <v>4.02E-2</v>
      </c>
      <c r="M631" s="52">
        <v>1</v>
      </c>
      <c r="N631" s="52"/>
      <c r="O631" s="52">
        <v>0</v>
      </c>
      <c r="P631" s="52">
        <v>0</v>
      </c>
      <c r="Q631" s="52">
        <v>21</v>
      </c>
      <c r="R631" s="52"/>
      <c r="S631" s="52">
        <v>0</v>
      </c>
      <c r="T631" s="52">
        <v>0</v>
      </c>
      <c r="U631" s="52">
        <v>310</v>
      </c>
      <c r="V631" s="52">
        <f t="shared" si="21"/>
        <v>108.86730035999999</v>
      </c>
      <c r="W631" s="52">
        <f t="shared" si="22"/>
        <v>108.86730035999999</v>
      </c>
      <c r="X631" s="52">
        <v>0</v>
      </c>
      <c r="Y631" s="52">
        <v>0</v>
      </c>
    </row>
    <row r="632" spans="1:25" x14ac:dyDescent="0.25">
      <c r="A632" s="52">
        <v>2010</v>
      </c>
      <c r="B632" s="52" t="s">
        <v>107</v>
      </c>
      <c r="C632" s="52" t="s">
        <v>116</v>
      </c>
      <c r="D632" s="52">
        <v>20291</v>
      </c>
      <c r="E632" s="52">
        <v>23212</v>
      </c>
      <c r="F632" s="52">
        <v>9</v>
      </c>
      <c r="G632" s="52" t="s">
        <v>93</v>
      </c>
      <c r="H632" s="52">
        <v>93843</v>
      </c>
      <c r="I632" s="52" t="s">
        <v>91</v>
      </c>
      <c r="J632" s="52" t="s">
        <v>71</v>
      </c>
      <c r="K632" s="52">
        <v>73.3</v>
      </c>
      <c r="L632" s="52">
        <v>4.02E-2</v>
      </c>
      <c r="M632" s="52">
        <v>1</v>
      </c>
      <c r="N632" s="52"/>
      <c r="O632" s="52">
        <v>0</v>
      </c>
      <c r="P632" s="52">
        <v>0</v>
      </c>
      <c r="Q632" s="52">
        <v>21</v>
      </c>
      <c r="R632" s="52"/>
      <c r="S632" s="52">
        <v>0</v>
      </c>
      <c r="T632" s="52">
        <v>0</v>
      </c>
      <c r="U632" s="52">
        <v>310</v>
      </c>
      <c r="V632" s="52">
        <f t="shared" si="21"/>
        <v>276.52341437999996</v>
      </c>
      <c r="W632" s="52">
        <f t="shared" si="22"/>
        <v>276.52341437999996</v>
      </c>
      <c r="X632" s="52">
        <v>0</v>
      </c>
      <c r="Y632" s="52">
        <v>0</v>
      </c>
    </row>
    <row r="633" spans="1:25" x14ac:dyDescent="0.25">
      <c r="A633" s="52">
        <v>2010</v>
      </c>
      <c r="B633" s="52" t="s">
        <v>107</v>
      </c>
      <c r="C633" s="52" t="s">
        <v>116</v>
      </c>
      <c r="D633" s="52">
        <v>20291</v>
      </c>
      <c r="E633" s="52">
        <v>23212</v>
      </c>
      <c r="F633" s="52">
        <v>9</v>
      </c>
      <c r="G633" s="52" t="s">
        <v>93</v>
      </c>
      <c r="H633" s="52">
        <v>28861</v>
      </c>
      <c r="I633" s="52" t="s">
        <v>91</v>
      </c>
      <c r="J633" s="52" t="s">
        <v>71</v>
      </c>
      <c r="K633" s="52">
        <v>73.3</v>
      </c>
      <c r="L633" s="52">
        <v>4.02E-2</v>
      </c>
      <c r="M633" s="52">
        <v>1</v>
      </c>
      <c r="N633" s="52"/>
      <c r="O633" s="52">
        <v>0</v>
      </c>
      <c r="P633" s="52">
        <v>0</v>
      </c>
      <c r="Q633" s="52">
        <v>21</v>
      </c>
      <c r="R633" s="52"/>
      <c r="S633" s="52">
        <v>0</v>
      </c>
      <c r="T633" s="52">
        <v>0</v>
      </c>
      <c r="U633" s="52">
        <v>310</v>
      </c>
      <c r="V633" s="52">
        <f t="shared" si="21"/>
        <v>85.043554259999993</v>
      </c>
      <c r="W633" s="52">
        <f t="shared" si="22"/>
        <v>85.043554259999993</v>
      </c>
      <c r="X633" s="52">
        <v>0</v>
      </c>
      <c r="Y633" s="52">
        <v>0</v>
      </c>
    </row>
    <row r="634" spans="1:25" x14ac:dyDescent="0.25">
      <c r="A634" s="52">
        <v>2010</v>
      </c>
      <c r="B634" s="52" t="s">
        <v>107</v>
      </c>
      <c r="C634" s="52" t="s">
        <v>116</v>
      </c>
      <c r="D634" s="52">
        <v>20291</v>
      </c>
      <c r="E634" s="52">
        <v>23212</v>
      </c>
      <c r="F634" s="52">
        <v>9</v>
      </c>
      <c r="G634" s="52" t="s">
        <v>93</v>
      </c>
      <c r="H634" s="52">
        <v>23933</v>
      </c>
      <c r="I634" s="52" t="s">
        <v>91</v>
      </c>
      <c r="J634" s="52" t="s">
        <v>71</v>
      </c>
      <c r="K634" s="52">
        <v>73.3</v>
      </c>
      <c r="L634" s="52">
        <v>4.02E-2</v>
      </c>
      <c r="M634" s="52">
        <v>1</v>
      </c>
      <c r="N634" s="52"/>
      <c r="O634" s="52">
        <v>0</v>
      </c>
      <c r="P634" s="52">
        <v>0</v>
      </c>
      <c r="Q634" s="52">
        <v>21</v>
      </c>
      <c r="R634" s="52"/>
      <c r="S634" s="52">
        <v>0</v>
      </c>
      <c r="T634" s="52">
        <v>0</v>
      </c>
      <c r="U634" s="52">
        <v>310</v>
      </c>
      <c r="V634" s="52">
        <f t="shared" si="21"/>
        <v>70.522413780000008</v>
      </c>
      <c r="W634" s="52">
        <f t="shared" si="22"/>
        <v>70.522413780000008</v>
      </c>
      <c r="X634" s="52">
        <v>0</v>
      </c>
      <c r="Y634" s="52">
        <v>0</v>
      </c>
    </row>
    <row r="635" spans="1:25" x14ac:dyDescent="0.25">
      <c r="A635" s="52">
        <v>2010</v>
      </c>
      <c r="B635" s="52" t="s">
        <v>107</v>
      </c>
      <c r="C635" s="52" t="s">
        <v>116</v>
      </c>
      <c r="D635" s="52">
        <v>20291</v>
      </c>
      <c r="E635" s="52">
        <v>23212</v>
      </c>
      <c r="F635" s="52">
        <v>9</v>
      </c>
      <c r="G635" s="52" t="s">
        <v>93</v>
      </c>
      <c r="H635" s="52">
        <v>63453</v>
      </c>
      <c r="I635" s="52" t="s">
        <v>91</v>
      </c>
      <c r="J635" s="52" t="s">
        <v>71</v>
      </c>
      <c r="K635" s="52">
        <v>73.3</v>
      </c>
      <c r="L635" s="52">
        <v>4.02E-2</v>
      </c>
      <c r="M635" s="52">
        <v>1</v>
      </c>
      <c r="N635" s="52"/>
      <c r="O635" s="52">
        <v>0</v>
      </c>
      <c r="P635" s="52">
        <v>0</v>
      </c>
      <c r="Q635" s="52">
        <v>21</v>
      </c>
      <c r="R635" s="52"/>
      <c r="S635" s="52">
        <v>0</v>
      </c>
      <c r="T635" s="52">
        <v>0</v>
      </c>
      <c r="U635" s="52">
        <v>310</v>
      </c>
      <c r="V635" s="52">
        <f t="shared" si="21"/>
        <v>186.97441697999997</v>
      </c>
      <c r="W635" s="52">
        <f t="shared" si="22"/>
        <v>186.97441697999997</v>
      </c>
      <c r="X635" s="52">
        <v>0</v>
      </c>
      <c r="Y635" s="52">
        <v>0</v>
      </c>
    </row>
    <row r="636" spans="1:25" x14ac:dyDescent="0.25">
      <c r="A636" s="52">
        <v>2010</v>
      </c>
      <c r="B636" s="52" t="s">
        <v>107</v>
      </c>
      <c r="C636" s="52" t="s">
        <v>116</v>
      </c>
      <c r="D636" s="52">
        <v>20291</v>
      </c>
      <c r="E636" s="52">
        <v>23212</v>
      </c>
      <c r="F636" s="52">
        <v>9</v>
      </c>
      <c r="G636" s="52" t="s">
        <v>93</v>
      </c>
      <c r="H636" s="52">
        <v>143190.20000000001</v>
      </c>
      <c r="I636" s="52" t="s">
        <v>91</v>
      </c>
      <c r="J636" s="52" t="s">
        <v>71</v>
      </c>
      <c r="K636" s="52">
        <v>73.3</v>
      </c>
      <c r="L636" s="52">
        <v>4.02E-2</v>
      </c>
      <c r="M636" s="52">
        <v>1</v>
      </c>
      <c r="N636" s="52"/>
      <c r="O636" s="52">
        <v>0</v>
      </c>
      <c r="P636" s="52">
        <v>0</v>
      </c>
      <c r="Q636" s="52">
        <v>21</v>
      </c>
      <c r="R636" s="52"/>
      <c r="S636" s="52">
        <v>0</v>
      </c>
      <c r="T636" s="52">
        <v>0</v>
      </c>
      <c r="U636" s="52">
        <v>310</v>
      </c>
      <c r="V636" s="52">
        <f t="shared" si="21"/>
        <v>421.932834732</v>
      </c>
      <c r="W636" s="52">
        <f t="shared" si="22"/>
        <v>421.932834732</v>
      </c>
      <c r="X636" s="52">
        <v>0</v>
      </c>
      <c r="Y636" s="52">
        <v>0</v>
      </c>
    </row>
    <row r="637" spans="1:25" x14ac:dyDescent="0.25">
      <c r="A637" s="52">
        <v>2010</v>
      </c>
      <c r="B637" s="52" t="s">
        <v>107</v>
      </c>
      <c r="C637" s="52" t="s">
        <v>116</v>
      </c>
      <c r="D637" s="52">
        <v>20291</v>
      </c>
      <c r="E637" s="52">
        <v>23212</v>
      </c>
      <c r="F637" s="52">
        <v>9</v>
      </c>
      <c r="G637" s="52" t="s">
        <v>93</v>
      </c>
      <c r="H637" s="52">
        <v>8225</v>
      </c>
      <c r="I637" s="52" t="s">
        <v>91</v>
      </c>
      <c r="J637" s="52" t="s">
        <v>71</v>
      </c>
      <c r="K637" s="52">
        <v>73.3</v>
      </c>
      <c r="L637" s="52">
        <v>4.02E-2</v>
      </c>
      <c r="M637" s="52">
        <v>1</v>
      </c>
      <c r="N637" s="52"/>
      <c r="O637" s="52">
        <v>0</v>
      </c>
      <c r="P637" s="52">
        <v>0</v>
      </c>
      <c r="Q637" s="52">
        <v>21</v>
      </c>
      <c r="R637" s="52"/>
      <c r="S637" s="52">
        <v>0</v>
      </c>
      <c r="T637" s="52">
        <v>0</v>
      </c>
      <c r="U637" s="52">
        <v>310</v>
      </c>
      <c r="V637" s="52">
        <f t="shared" si="21"/>
        <v>24.236278500000001</v>
      </c>
      <c r="W637" s="52">
        <f t="shared" si="22"/>
        <v>24.236278500000001</v>
      </c>
      <c r="X637" s="52">
        <v>0</v>
      </c>
      <c r="Y637" s="52">
        <v>0</v>
      </c>
    </row>
    <row r="638" spans="1:25" x14ac:dyDescent="0.25">
      <c r="A638" s="52">
        <v>2010</v>
      </c>
      <c r="B638" s="52" t="s">
        <v>107</v>
      </c>
      <c r="C638" s="52" t="s">
        <v>116</v>
      </c>
      <c r="D638" s="52">
        <v>20291</v>
      </c>
      <c r="E638" s="52">
        <v>23212</v>
      </c>
      <c r="F638" s="52">
        <v>9</v>
      </c>
      <c r="G638" s="52" t="s">
        <v>93</v>
      </c>
      <c r="H638" s="52">
        <v>125488.2</v>
      </c>
      <c r="I638" s="52" t="s">
        <v>91</v>
      </c>
      <c r="J638" s="52" t="s">
        <v>71</v>
      </c>
      <c r="K638" s="52">
        <v>73.3</v>
      </c>
      <c r="L638" s="52">
        <v>4.02E-2</v>
      </c>
      <c r="M638" s="52">
        <v>1</v>
      </c>
      <c r="N638" s="52"/>
      <c r="O638" s="52">
        <v>0</v>
      </c>
      <c r="P638" s="52">
        <v>0</v>
      </c>
      <c r="Q638" s="52">
        <v>21</v>
      </c>
      <c r="R638" s="52"/>
      <c r="S638" s="52">
        <v>0</v>
      </c>
      <c r="T638" s="52">
        <v>0</v>
      </c>
      <c r="U638" s="52">
        <v>310</v>
      </c>
      <c r="V638" s="52">
        <f t="shared" si="21"/>
        <v>369.77105941199994</v>
      </c>
      <c r="W638" s="52">
        <f t="shared" si="22"/>
        <v>369.77105941199994</v>
      </c>
      <c r="X638" s="52">
        <v>0</v>
      </c>
      <c r="Y638" s="52">
        <v>0</v>
      </c>
    </row>
    <row r="639" spans="1:25" x14ac:dyDescent="0.25">
      <c r="A639" s="52">
        <v>2010</v>
      </c>
      <c r="B639" s="52" t="s">
        <v>107</v>
      </c>
      <c r="C639" s="52" t="s">
        <v>116</v>
      </c>
      <c r="D639" s="52">
        <v>20291</v>
      </c>
      <c r="E639" s="52">
        <v>23212</v>
      </c>
      <c r="F639" s="52">
        <v>9</v>
      </c>
      <c r="G639" s="52" t="s">
        <v>93</v>
      </c>
      <c r="H639" s="52">
        <v>140159</v>
      </c>
      <c r="I639" s="52" t="s">
        <v>91</v>
      </c>
      <c r="J639" s="52" t="s">
        <v>71</v>
      </c>
      <c r="K639" s="52">
        <v>73.3</v>
      </c>
      <c r="L639" s="52">
        <v>4.02E-2</v>
      </c>
      <c r="M639" s="52">
        <v>1</v>
      </c>
      <c r="N639" s="52"/>
      <c r="O639" s="52">
        <v>0</v>
      </c>
      <c r="P639" s="52">
        <v>0</v>
      </c>
      <c r="Q639" s="52">
        <v>21</v>
      </c>
      <c r="R639" s="52"/>
      <c r="S639" s="52">
        <v>0</v>
      </c>
      <c r="T639" s="52">
        <v>0</v>
      </c>
      <c r="U639" s="52">
        <v>310</v>
      </c>
      <c r="V639" s="52">
        <f t="shared" si="21"/>
        <v>413.00091893999996</v>
      </c>
      <c r="W639" s="52">
        <f t="shared" si="22"/>
        <v>413.00091893999996</v>
      </c>
      <c r="X639" s="52">
        <v>0</v>
      </c>
      <c r="Y639" s="52">
        <v>0</v>
      </c>
    </row>
    <row r="640" spans="1:25" x14ac:dyDescent="0.25">
      <c r="A640" s="52">
        <v>2010</v>
      </c>
      <c r="B640" s="52" t="s">
        <v>107</v>
      </c>
      <c r="C640" s="52" t="s">
        <v>116</v>
      </c>
      <c r="D640" s="52">
        <v>20291</v>
      </c>
      <c r="E640" s="52">
        <v>23212</v>
      </c>
      <c r="F640" s="52">
        <v>9</v>
      </c>
      <c r="G640" s="52" t="s">
        <v>93</v>
      </c>
      <c r="H640" s="52">
        <v>2806.5520000000001</v>
      </c>
      <c r="I640" s="52" t="s">
        <v>91</v>
      </c>
      <c r="J640" s="52" t="s">
        <v>71</v>
      </c>
      <c r="K640" s="52">
        <v>73.3</v>
      </c>
      <c r="L640" s="52">
        <v>4.02E-2</v>
      </c>
      <c r="M640" s="52">
        <v>1</v>
      </c>
      <c r="N640" s="52"/>
      <c r="O640" s="52">
        <v>0</v>
      </c>
      <c r="P640" s="52">
        <v>0</v>
      </c>
      <c r="Q640" s="52">
        <v>21</v>
      </c>
      <c r="R640" s="52"/>
      <c r="S640" s="52">
        <v>0</v>
      </c>
      <c r="T640" s="52">
        <v>0</v>
      </c>
      <c r="U640" s="52">
        <v>310</v>
      </c>
      <c r="V640" s="52">
        <f t="shared" si="21"/>
        <v>8.2699545163200003</v>
      </c>
      <c r="W640" s="52">
        <f t="shared" si="22"/>
        <v>8.2699545163200003</v>
      </c>
      <c r="X640" s="52">
        <v>0</v>
      </c>
      <c r="Y640" s="52">
        <v>0</v>
      </c>
    </row>
    <row r="641" spans="1:25" x14ac:dyDescent="0.25">
      <c r="A641" s="52">
        <v>2010</v>
      </c>
      <c r="B641" s="52" t="s">
        <v>107</v>
      </c>
      <c r="C641" s="52" t="s">
        <v>116</v>
      </c>
      <c r="D641" s="52">
        <v>20291</v>
      </c>
      <c r="E641" s="52">
        <v>23212</v>
      </c>
      <c r="F641" s="52">
        <v>9</v>
      </c>
      <c r="G641" s="52" t="s">
        <v>93</v>
      </c>
      <c r="H641" s="52">
        <v>185140</v>
      </c>
      <c r="I641" s="52" t="s">
        <v>91</v>
      </c>
      <c r="J641" s="52" t="s">
        <v>71</v>
      </c>
      <c r="K641" s="52">
        <v>73.3</v>
      </c>
      <c r="L641" s="52">
        <v>4.02E-2</v>
      </c>
      <c r="M641" s="52">
        <v>1</v>
      </c>
      <c r="N641" s="52"/>
      <c r="O641" s="52">
        <v>0</v>
      </c>
      <c r="P641" s="52">
        <v>0</v>
      </c>
      <c r="Q641" s="52">
        <v>21</v>
      </c>
      <c r="R641" s="52"/>
      <c r="S641" s="52">
        <v>0</v>
      </c>
      <c r="T641" s="52">
        <v>0</v>
      </c>
      <c r="U641" s="52">
        <v>310</v>
      </c>
      <c r="V641" s="52">
        <f t="shared" si="21"/>
        <v>545.54463239999995</v>
      </c>
      <c r="W641" s="52">
        <f t="shared" si="22"/>
        <v>545.54463239999995</v>
      </c>
      <c r="X641" s="52">
        <v>0</v>
      </c>
      <c r="Y641" s="52">
        <v>0</v>
      </c>
    </row>
    <row r="642" spans="1:25" x14ac:dyDescent="0.25">
      <c r="A642" s="52">
        <v>2010</v>
      </c>
      <c r="B642" s="52" t="s">
        <v>107</v>
      </c>
      <c r="C642" s="52" t="s">
        <v>116</v>
      </c>
      <c r="D642" s="52">
        <v>20291</v>
      </c>
      <c r="E642" s="52">
        <v>23212</v>
      </c>
      <c r="F642" s="52">
        <v>9</v>
      </c>
      <c r="G642" s="52" t="s">
        <v>93</v>
      </c>
      <c r="H642" s="52">
        <v>217917</v>
      </c>
      <c r="I642" s="52" t="s">
        <v>91</v>
      </c>
      <c r="J642" s="52" t="s">
        <v>71</v>
      </c>
      <c r="K642" s="52">
        <v>73.3</v>
      </c>
      <c r="L642" s="52">
        <v>4.02E-2</v>
      </c>
      <c r="M642" s="52">
        <v>1</v>
      </c>
      <c r="N642" s="52"/>
      <c r="O642" s="52">
        <v>0</v>
      </c>
      <c r="P642" s="52">
        <v>0</v>
      </c>
      <c r="Q642" s="52">
        <v>21</v>
      </c>
      <c r="R642" s="52"/>
      <c r="S642" s="52">
        <v>0</v>
      </c>
      <c r="T642" s="52">
        <v>0</v>
      </c>
      <c r="U642" s="52">
        <v>310</v>
      </c>
      <c r="V642" s="52">
        <f t="shared" si="21"/>
        <v>642.12730721999992</v>
      </c>
      <c r="W642" s="52">
        <f t="shared" si="22"/>
        <v>642.12730721999992</v>
      </c>
      <c r="X642" s="52">
        <v>0</v>
      </c>
      <c r="Y642" s="52">
        <v>0</v>
      </c>
    </row>
    <row r="643" spans="1:25" x14ac:dyDescent="0.25">
      <c r="A643" s="52">
        <v>2010</v>
      </c>
      <c r="B643" s="52" t="s">
        <v>107</v>
      </c>
      <c r="C643" s="52" t="s">
        <v>116</v>
      </c>
      <c r="D643" s="52">
        <v>20291</v>
      </c>
      <c r="E643" s="52">
        <v>23212</v>
      </c>
      <c r="F643" s="52">
        <v>9</v>
      </c>
      <c r="G643" s="52" t="s">
        <v>93</v>
      </c>
      <c r="H643" s="52">
        <v>3662</v>
      </c>
      <c r="I643" s="52" t="s">
        <v>91</v>
      </c>
      <c r="J643" s="52" t="s">
        <v>71</v>
      </c>
      <c r="K643" s="52">
        <v>73.3</v>
      </c>
      <c r="L643" s="52">
        <v>4.02E-2</v>
      </c>
      <c r="M643" s="52">
        <v>1</v>
      </c>
      <c r="N643" s="52"/>
      <c r="O643" s="52">
        <v>0</v>
      </c>
      <c r="P643" s="52">
        <v>0</v>
      </c>
      <c r="Q643" s="52">
        <v>21</v>
      </c>
      <c r="R643" s="52"/>
      <c r="S643" s="52">
        <v>0</v>
      </c>
      <c r="T643" s="52">
        <v>0</v>
      </c>
      <c r="U643" s="52">
        <v>310</v>
      </c>
      <c r="V643" s="52">
        <f t="shared" ref="V643:V706" si="23">IF(F643=9,((H643*K643*L643*M643)+(H643*O643*P643*Q643)+(H643*S643*T643*U643))/1000, (H643*K643*L643*M643)+(H643*O643*P643*Q643)+(H643*S643*T643*U643))</f>
        <v>10.790668919999998</v>
      </c>
      <c r="W643" s="52">
        <f t="shared" si="22"/>
        <v>10.790668919999998</v>
      </c>
      <c r="X643" s="52">
        <v>0</v>
      </c>
      <c r="Y643" s="52">
        <v>0</v>
      </c>
    </row>
    <row r="644" spans="1:25" x14ac:dyDescent="0.25">
      <c r="A644" s="52">
        <v>2010</v>
      </c>
      <c r="B644" s="52" t="s">
        <v>107</v>
      </c>
      <c r="C644" s="52" t="s">
        <v>116</v>
      </c>
      <c r="D644" s="52">
        <v>20291</v>
      </c>
      <c r="E644" s="52">
        <v>23212</v>
      </c>
      <c r="F644" s="52">
        <v>9</v>
      </c>
      <c r="G644" s="52" t="s">
        <v>93</v>
      </c>
      <c r="H644" s="52">
        <v>38377</v>
      </c>
      <c r="I644" s="52" t="s">
        <v>91</v>
      </c>
      <c r="J644" s="52" t="s">
        <v>71</v>
      </c>
      <c r="K644" s="52">
        <v>73.3</v>
      </c>
      <c r="L644" s="52">
        <v>4.02E-2</v>
      </c>
      <c r="M644" s="52">
        <v>1</v>
      </c>
      <c r="N644" s="52"/>
      <c r="O644" s="52">
        <v>0</v>
      </c>
      <c r="P644" s="52">
        <v>0</v>
      </c>
      <c r="Q644" s="52">
        <v>21</v>
      </c>
      <c r="R644" s="52"/>
      <c r="S644" s="52">
        <v>0</v>
      </c>
      <c r="T644" s="52">
        <v>0</v>
      </c>
      <c r="U644" s="52">
        <v>310</v>
      </c>
      <c r="V644" s="52">
        <f t="shared" si="23"/>
        <v>113.08397082</v>
      </c>
      <c r="W644" s="52">
        <f t="shared" si="22"/>
        <v>113.08397082</v>
      </c>
      <c r="X644" s="52">
        <v>0</v>
      </c>
      <c r="Y644" s="52">
        <v>0</v>
      </c>
    </row>
    <row r="645" spans="1:25" x14ac:dyDescent="0.25">
      <c r="A645" s="52">
        <v>2010</v>
      </c>
      <c r="B645" s="52" t="s">
        <v>107</v>
      </c>
      <c r="C645" s="52" t="s">
        <v>116</v>
      </c>
      <c r="D645" s="52">
        <v>20291</v>
      </c>
      <c r="E645" s="52">
        <v>23212</v>
      </c>
      <c r="F645" s="52">
        <v>9</v>
      </c>
      <c r="G645" s="52" t="s">
        <v>93</v>
      </c>
      <c r="H645" s="52">
        <v>14418</v>
      </c>
      <c r="I645" s="52" t="s">
        <v>91</v>
      </c>
      <c r="J645" s="52" t="s">
        <v>71</v>
      </c>
      <c r="K645" s="52">
        <v>73.3</v>
      </c>
      <c r="L645" s="52">
        <v>4.02E-2</v>
      </c>
      <c r="M645" s="52">
        <v>1</v>
      </c>
      <c r="N645" s="52"/>
      <c r="O645" s="52">
        <v>0</v>
      </c>
      <c r="P645" s="52">
        <v>0</v>
      </c>
      <c r="Q645" s="52">
        <v>21</v>
      </c>
      <c r="R645" s="52"/>
      <c r="S645" s="52">
        <v>0</v>
      </c>
      <c r="T645" s="52">
        <v>0</v>
      </c>
      <c r="U645" s="52">
        <v>310</v>
      </c>
      <c r="V645" s="52">
        <f t="shared" si="23"/>
        <v>42.484943879999996</v>
      </c>
      <c r="W645" s="52">
        <f t="shared" si="22"/>
        <v>42.484943879999996</v>
      </c>
      <c r="X645" s="52">
        <v>0</v>
      </c>
      <c r="Y645" s="52">
        <v>0</v>
      </c>
    </row>
    <row r="646" spans="1:25" x14ac:dyDescent="0.25">
      <c r="A646" s="52">
        <v>2010</v>
      </c>
      <c r="B646" s="52" t="s">
        <v>107</v>
      </c>
      <c r="C646" s="52" t="s">
        <v>116</v>
      </c>
      <c r="D646" s="52">
        <v>20291</v>
      </c>
      <c r="E646" s="52">
        <v>23212</v>
      </c>
      <c r="F646" s="52">
        <v>9</v>
      </c>
      <c r="G646" s="52" t="s">
        <v>93</v>
      </c>
      <c r="H646" s="52">
        <v>157055</v>
      </c>
      <c r="I646" s="52" t="s">
        <v>91</v>
      </c>
      <c r="J646" s="52" t="s">
        <v>71</v>
      </c>
      <c r="K646" s="52">
        <v>73.3</v>
      </c>
      <c r="L646" s="52">
        <v>4.02E-2</v>
      </c>
      <c r="M646" s="52">
        <v>1</v>
      </c>
      <c r="N646" s="52"/>
      <c r="O646" s="52">
        <v>0</v>
      </c>
      <c r="P646" s="52">
        <v>0</v>
      </c>
      <c r="Q646" s="52">
        <v>21</v>
      </c>
      <c r="R646" s="52"/>
      <c r="S646" s="52">
        <v>0</v>
      </c>
      <c r="T646" s="52">
        <v>0</v>
      </c>
      <c r="U646" s="52">
        <v>310</v>
      </c>
      <c r="V646" s="52">
        <f t="shared" si="23"/>
        <v>462.78768630000002</v>
      </c>
      <c r="W646" s="52">
        <f t="shared" si="22"/>
        <v>462.78768630000002</v>
      </c>
      <c r="X646" s="52">
        <v>0</v>
      </c>
      <c r="Y646" s="52">
        <v>0</v>
      </c>
    </row>
    <row r="647" spans="1:25" x14ac:dyDescent="0.25">
      <c r="A647" s="52">
        <v>2010</v>
      </c>
      <c r="B647" s="52" t="s">
        <v>107</v>
      </c>
      <c r="C647" s="52" t="s">
        <v>116</v>
      </c>
      <c r="D647" s="52">
        <v>20291</v>
      </c>
      <c r="E647" s="52">
        <v>23212</v>
      </c>
      <c r="F647" s="52">
        <v>9</v>
      </c>
      <c r="G647" s="52" t="s">
        <v>93</v>
      </c>
      <c r="H647" s="52">
        <v>47975</v>
      </c>
      <c r="I647" s="52" t="s">
        <v>91</v>
      </c>
      <c r="J647" s="52" t="s">
        <v>71</v>
      </c>
      <c r="K647" s="52">
        <v>73.3</v>
      </c>
      <c r="L647" s="52">
        <v>4.02E-2</v>
      </c>
      <c r="M647" s="52">
        <v>1</v>
      </c>
      <c r="N647" s="52"/>
      <c r="O647" s="52">
        <v>0</v>
      </c>
      <c r="P647" s="52">
        <v>0</v>
      </c>
      <c r="Q647" s="52">
        <v>21</v>
      </c>
      <c r="R647" s="52"/>
      <c r="S647" s="52">
        <v>0</v>
      </c>
      <c r="T647" s="52">
        <v>0</v>
      </c>
      <c r="U647" s="52">
        <v>310</v>
      </c>
      <c r="V647" s="52">
        <f t="shared" si="23"/>
        <v>141.36601350000001</v>
      </c>
      <c r="W647" s="52">
        <f t="shared" si="22"/>
        <v>141.36601350000001</v>
      </c>
      <c r="X647" s="52">
        <v>0</v>
      </c>
      <c r="Y647" s="52">
        <v>0</v>
      </c>
    </row>
    <row r="648" spans="1:25" x14ac:dyDescent="0.25">
      <c r="A648" s="52">
        <v>2010</v>
      </c>
      <c r="B648" s="52" t="s">
        <v>107</v>
      </c>
      <c r="C648" s="52" t="s">
        <v>116</v>
      </c>
      <c r="D648" s="52">
        <v>20291</v>
      </c>
      <c r="E648" s="52">
        <v>23212</v>
      </c>
      <c r="F648" s="52">
        <v>9</v>
      </c>
      <c r="G648" s="52" t="s">
        <v>93</v>
      </c>
      <c r="H648" s="52">
        <v>29250</v>
      </c>
      <c r="I648" s="52" t="s">
        <v>91</v>
      </c>
      <c r="J648" s="52" t="s">
        <v>71</v>
      </c>
      <c r="K648" s="52">
        <v>73.3</v>
      </c>
      <c r="L648" s="52">
        <v>4.02E-2</v>
      </c>
      <c r="M648" s="52">
        <v>1</v>
      </c>
      <c r="N648" s="52"/>
      <c r="O648" s="52">
        <v>0</v>
      </c>
      <c r="P648" s="52">
        <v>0</v>
      </c>
      <c r="Q648" s="52">
        <v>21</v>
      </c>
      <c r="R648" s="52"/>
      <c r="S648" s="52">
        <v>0</v>
      </c>
      <c r="T648" s="52">
        <v>0</v>
      </c>
      <c r="U648" s="52">
        <v>310</v>
      </c>
      <c r="V648" s="52">
        <f t="shared" si="23"/>
        <v>86.189804999999993</v>
      </c>
      <c r="W648" s="52">
        <f t="shared" ref="W648:W711" si="24">(V648-((O648*H648*P648*Q648)+(S648*H648*T648*U648)))/M648</f>
        <v>86.189804999999993</v>
      </c>
      <c r="X648" s="52">
        <v>0</v>
      </c>
      <c r="Y648" s="52">
        <v>0</v>
      </c>
    </row>
    <row r="649" spans="1:25" x14ac:dyDescent="0.25">
      <c r="A649" s="52">
        <v>2010</v>
      </c>
      <c r="B649" s="52" t="s">
        <v>107</v>
      </c>
      <c r="C649" s="52" t="s">
        <v>116</v>
      </c>
      <c r="D649" s="52">
        <v>20291</v>
      </c>
      <c r="E649" s="52">
        <v>23212</v>
      </c>
      <c r="F649" s="52">
        <v>9</v>
      </c>
      <c r="G649" s="52" t="s">
        <v>93</v>
      </c>
      <c r="H649" s="52">
        <v>367482</v>
      </c>
      <c r="I649" s="52" t="s">
        <v>91</v>
      </c>
      <c r="J649" s="52" t="s">
        <v>71</v>
      </c>
      <c r="K649" s="52">
        <v>73.3</v>
      </c>
      <c r="L649" s="52">
        <v>4.02E-2</v>
      </c>
      <c r="M649" s="52">
        <v>1</v>
      </c>
      <c r="N649" s="52"/>
      <c r="O649" s="52">
        <v>0</v>
      </c>
      <c r="P649" s="52">
        <v>0</v>
      </c>
      <c r="Q649" s="52">
        <v>21</v>
      </c>
      <c r="R649" s="52"/>
      <c r="S649" s="52">
        <v>0</v>
      </c>
      <c r="T649" s="52">
        <v>0</v>
      </c>
      <c r="U649" s="52">
        <v>310</v>
      </c>
      <c r="V649" s="52">
        <f t="shared" si="23"/>
        <v>1082.84451012</v>
      </c>
      <c r="W649" s="52">
        <f t="shared" si="24"/>
        <v>1082.84451012</v>
      </c>
      <c r="X649" s="52">
        <v>0</v>
      </c>
      <c r="Y649" s="52">
        <v>0</v>
      </c>
    </row>
    <row r="650" spans="1:25" x14ac:dyDescent="0.25">
      <c r="A650" s="52">
        <v>2010</v>
      </c>
      <c r="B650" s="52" t="s">
        <v>107</v>
      </c>
      <c r="C650" s="52" t="s">
        <v>116</v>
      </c>
      <c r="D650" s="52">
        <v>20291</v>
      </c>
      <c r="E650" s="52">
        <v>23212</v>
      </c>
      <c r="F650" s="52">
        <v>9</v>
      </c>
      <c r="G650" s="52" t="s">
        <v>93</v>
      </c>
      <c r="H650" s="52">
        <v>21175</v>
      </c>
      <c r="I650" s="52" t="s">
        <v>91</v>
      </c>
      <c r="J650" s="52" t="s">
        <v>71</v>
      </c>
      <c r="K650" s="52">
        <v>73.3</v>
      </c>
      <c r="L650" s="52">
        <v>4.02E-2</v>
      </c>
      <c r="M650" s="52">
        <v>1</v>
      </c>
      <c r="N650" s="52"/>
      <c r="O650" s="52">
        <v>0</v>
      </c>
      <c r="P650" s="52">
        <v>0</v>
      </c>
      <c r="Q650" s="52">
        <v>21</v>
      </c>
      <c r="R650" s="52"/>
      <c r="S650" s="52">
        <v>0</v>
      </c>
      <c r="T650" s="52">
        <v>0</v>
      </c>
      <c r="U650" s="52">
        <v>310</v>
      </c>
      <c r="V650" s="52">
        <f t="shared" si="23"/>
        <v>62.395525499999998</v>
      </c>
      <c r="W650" s="52">
        <f t="shared" si="24"/>
        <v>62.395525499999998</v>
      </c>
      <c r="X650" s="52">
        <v>0</v>
      </c>
      <c r="Y650" s="52">
        <v>0</v>
      </c>
    </row>
    <row r="651" spans="1:25" x14ac:dyDescent="0.25">
      <c r="A651" s="52">
        <v>2010</v>
      </c>
      <c r="B651" s="52" t="s">
        <v>107</v>
      </c>
      <c r="C651" s="52" t="s">
        <v>116</v>
      </c>
      <c r="D651" s="52">
        <v>20291</v>
      </c>
      <c r="E651" s="52">
        <v>23212</v>
      </c>
      <c r="F651" s="52">
        <v>9</v>
      </c>
      <c r="G651" s="52" t="s">
        <v>93</v>
      </c>
      <c r="H651" s="52">
        <v>10799</v>
      </c>
      <c r="I651" s="52" t="s">
        <v>91</v>
      </c>
      <c r="J651" s="52" t="s">
        <v>71</v>
      </c>
      <c r="K651" s="52">
        <v>73.3</v>
      </c>
      <c r="L651" s="52">
        <v>4.02E-2</v>
      </c>
      <c r="M651" s="52">
        <v>1</v>
      </c>
      <c r="N651" s="52"/>
      <c r="O651" s="52">
        <v>0</v>
      </c>
      <c r="P651" s="52">
        <v>0</v>
      </c>
      <c r="Q651" s="52">
        <v>21</v>
      </c>
      <c r="R651" s="52"/>
      <c r="S651" s="52">
        <v>0</v>
      </c>
      <c r="T651" s="52">
        <v>0</v>
      </c>
      <c r="U651" s="52">
        <v>310</v>
      </c>
      <c r="V651" s="52">
        <f t="shared" si="23"/>
        <v>31.820981339999999</v>
      </c>
      <c r="W651" s="52">
        <f t="shared" si="24"/>
        <v>31.820981339999999</v>
      </c>
      <c r="X651" s="52">
        <v>0</v>
      </c>
      <c r="Y651" s="52">
        <v>0</v>
      </c>
    </row>
    <row r="652" spans="1:25" x14ac:dyDescent="0.25">
      <c r="A652" s="52">
        <v>2010</v>
      </c>
      <c r="B652" s="52" t="s">
        <v>107</v>
      </c>
      <c r="C652" s="52" t="s">
        <v>116</v>
      </c>
      <c r="D652" s="52">
        <v>20291</v>
      </c>
      <c r="E652" s="52">
        <v>23212</v>
      </c>
      <c r="F652" s="52">
        <v>9</v>
      </c>
      <c r="G652" s="52" t="s">
        <v>93</v>
      </c>
      <c r="H652" s="52">
        <v>107343.6</v>
      </c>
      <c r="I652" s="52" t="s">
        <v>91</v>
      </c>
      <c r="J652" s="52" t="s">
        <v>71</v>
      </c>
      <c r="K652" s="52">
        <v>73.3</v>
      </c>
      <c r="L652" s="52">
        <v>4.02E-2</v>
      </c>
      <c r="M652" s="52">
        <v>1</v>
      </c>
      <c r="N652" s="52"/>
      <c r="O652" s="52">
        <v>0</v>
      </c>
      <c r="P652" s="52">
        <v>0</v>
      </c>
      <c r="Q652" s="52">
        <v>21</v>
      </c>
      <c r="R652" s="52"/>
      <c r="S652" s="52">
        <v>0</v>
      </c>
      <c r="T652" s="52">
        <v>0</v>
      </c>
      <c r="U652" s="52">
        <v>310</v>
      </c>
      <c r="V652" s="52">
        <f t="shared" si="23"/>
        <v>316.305092376</v>
      </c>
      <c r="W652" s="52">
        <f t="shared" si="24"/>
        <v>316.305092376</v>
      </c>
      <c r="X652" s="52">
        <v>0</v>
      </c>
      <c r="Y652" s="52">
        <v>0</v>
      </c>
    </row>
    <row r="653" spans="1:25" x14ac:dyDescent="0.25">
      <c r="A653" s="52">
        <v>2010</v>
      </c>
      <c r="B653" s="52" t="s">
        <v>107</v>
      </c>
      <c r="C653" s="52" t="s">
        <v>116</v>
      </c>
      <c r="D653" s="52">
        <v>20291</v>
      </c>
      <c r="E653" s="52">
        <v>23212</v>
      </c>
      <c r="F653" s="52">
        <v>9</v>
      </c>
      <c r="G653" s="52" t="s">
        <v>93</v>
      </c>
      <c r="H653" s="52">
        <v>93702.98</v>
      </c>
      <c r="I653" s="52" t="s">
        <v>91</v>
      </c>
      <c r="J653" s="52" t="s">
        <v>71</v>
      </c>
      <c r="K653" s="52">
        <v>73.3</v>
      </c>
      <c r="L653" s="52">
        <v>4.02E-2</v>
      </c>
      <c r="M653" s="52">
        <v>1</v>
      </c>
      <c r="N653" s="52"/>
      <c r="O653" s="52">
        <v>0</v>
      </c>
      <c r="P653" s="52">
        <v>0</v>
      </c>
      <c r="Q653" s="52">
        <v>21</v>
      </c>
      <c r="R653" s="52"/>
      <c r="S653" s="52">
        <v>0</v>
      </c>
      <c r="T653" s="52">
        <v>0</v>
      </c>
      <c r="U653" s="52">
        <v>310</v>
      </c>
      <c r="V653" s="52">
        <f t="shared" si="23"/>
        <v>276.11082304679996</v>
      </c>
      <c r="W653" s="52">
        <f t="shared" si="24"/>
        <v>276.11082304679996</v>
      </c>
      <c r="X653" s="52">
        <v>0</v>
      </c>
      <c r="Y653" s="52">
        <v>0</v>
      </c>
    </row>
    <row r="654" spans="1:25" x14ac:dyDescent="0.25">
      <c r="A654" s="52">
        <v>2010</v>
      </c>
      <c r="B654" s="52" t="s">
        <v>107</v>
      </c>
      <c r="C654" s="52" t="s">
        <v>116</v>
      </c>
      <c r="D654" s="52">
        <v>20291</v>
      </c>
      <c r="E654" s="52">
        <v>23212</v>
      </c>
      <c r="F654" s="52">
        <v>9</v>
      </c>
      <c r="G654" s="52" t="s">
        <v>93</v>
      </c>
      <c r="H654" s="52">
        <v>61508.86</v>
      </c>
      <c r="I654" s="52" t="s">
        <v>91</v>
      </c>
      <c r="J654" s="52" t="s">
        <v>71</v>
      </c>
      <c r="K654" s="52">
        <v>73.3</v>
      </c>
      <c r="L654" s="52">
        <v>4.02E-2</v>
      </c>
      <c r="M654" s="52">
        <v>1</v>
      </c>
      <c r="N654" s="52"/>
      <c r="O654" s="52">
        <v>0</v>
      </c>
      <c r="P654" s="52">
        <v>0</v>
      </c>
      <c r="Q654" s="52">
        <v>21</v>
      </c>
      <c r="R654" s="52"/>
      <c r="S654" s="52">
        <v>0</v>
      </c>
      <c r="T654" s="52">
        <v>0</v>
      </c>
      <c r="U654" s="52">
        <v>310</v>
      </c>
      <c r="V654" s="52">
        <f t="shared" si="23"/>
        <v>181.24569740760001</v>
      </c>
      <c r="W654" s="52">
        <f t="shared" si="24"/>
        <v>181.24569740760001</v>
      </c>
      <c r="X654" s="52">
        <v>0</v>
      </c>
      <c r="Y654" s="52">
        <v>0</v>
      </c>
    </row>
    <row r="655" spans="1:25" x14ac:dyDescent="0.25">
      <c r="A655" s="52">
        <v>2010</v>
      </c>
      <c r="B655" s="52" t="s">
        <v>107</v>
      </c>
      <c r="C655" s="52" t="s">
        <v>116</v>
      </c>
      <c r="D655" s="52">
        <v>20291</v>
      </c>
      <c r="E655" s="52">
        <v>23212</v>
      </c>
      <c r="F655" s="52">
        <v>9</v>
      </c>
      <c r="G655" s="52" t="s">
        <v>93</v>
      </c>
      <c r="H655" s="52">
        <v>26283</v>
      </c>
      <c r="I655" s="52" t="s">
        <v>91</v>
      </c>
      <c r="J655" s="52" t="s">
        <v>71</v>
      </c>
      <c r="K655" s="52">
        <v>73.3</v>
      </c>
      <c r="L655" s="52">
        <v>4.02E-2</v>
      </c>
      <c r="M655" s="52">
        <v>1</v>
      </c>
      <c r="N655" s="52"/>
      <c r="O655" s="52">
        <v>0</v>
      </c>
      <c r="P655" s="52">
        <v>0</v>
      </c>
      <c r="Q655" s="52">
        <v>21</v>
      </c>
      <c r="R655" s="52"/>
      <c r="S655" s="52">
        <v>0</v>
      </c>
      <c r="T655" s="52">
        <v>0</v>
      </c>
      <c r="U655" s="52">
        <v>310</v>
      </c>
      <c r="V655" s="52">
        <f t="shared" si="23"/>
        <v>77.447064780000005</v>
      </c>
      <c r="W655" s="52">
        <f t="shared" si="24"/>
        <v>77.447064780000005</v>
      </c>
      <c r="X655" s="52">
        <v>0</v>
      </c>
      <c r="Y655" s="52">
        <v>0</v>
      </c>
    </row>
    <row r="656" spans="1:25" x14ac:dyDescent="0.25">
      <c r="A656" s="52">
        <v>2010</v>
      </c>
      <c r="B656" s="52" t="s">
        <v>107</v>
      </c>
      <c r="C656" s="52" t="s">
        <v>116</v>
      </c>
      <c r="D656" s="52">
        <v>20291</v>
      </c>
      <c r="E656" s="52">
        <v>23212</v>
      </c>
      <c r="F656" s="52">
        <v>9</v>
      </c>
      <c r="G656" s="52" t="s">
        <v>93</v>
      </c>
      <c r="H656" s="52">
        <v>16811.3</v>
      </c>
      <c r="I656" s="52" t="s">
        <v>91</v>
      </c>
      <c r="J656" s="52" t="s">
        <v>71</v>
      </c>
      <c r="K656" s="52">
        <v>73.3</v>
      </c>
      <c r="L656" s="52">
        <v>4.02E-2</v>
      </c>
      <c r="M656" s="52">
        <v>1</v>
      </c>
      <c r="N656" s="52"/>
      <c r="O656" s="52">
        <v>0</v>
      </c>
      <c r="P656" s="52">
        <v>0</v>
      </c>
      <c r="Q656" s="52">
        <v>21</v>
      </c>
      <c r="R656" s="52"/>
      <c r="S656" s="52">
        <v>0</v>
      </c>
      <c r="T656" s="52">
        <v>0</v>
      </c>
      <c r="U656" s="52">
        <v>310</v>
      </c>
      <c r="V656" s="52">
        <f t="shared" si="23"/>
        <v>49.537185257999994</v>
      </c>
      <c r="W656" s="52">
        <f t="shared" si="24"/>
        <v>49.537185257999994</v>
      </c>
      <c r="X656" s="52">
        <v>0</v>
      </c>
      <c r="Y656" s="52">
        <v>0</v>
      </c>
    </row>
    <row r="657" spans="1:25" x14ac:dyDescent="0.25">
      <c r="A657" s="52">
        <v>2010</v>
      </c>
      <c r="B657" s="52" t="s">
        <v>107</v>
      </c>
      <c r="C657" s="52" t="s">
        <v>116</v>
      </c>
      <c r="D657" s="52">
        <v>20291</v>
      </c>
      <c r="E657" s="52">
        <v>23212</v>
      </c>
      <c r="F657" s="52">
        <v>9</v>
      </c>
      <c r="G657" s="52" t="s">
        <v>93</v>
      </c>
      <c r="H657" s="52">
        <v>116842</v>
      </c>
      <c r="I657" s="52" t="s">
        <v>91</v>
      </c>
      <c r="J657" s="52" t="s">
        <v>71</v>
      </c>
      <c r="K657" s="52">
        <v>73.3</v>
      </c>
      <c r="L657" s="52">
        <v>4.02E-2</v>
      </c>
      <c r="M657" s="52">
        <v>1</v>
      </c>
      <c r="N657" s="52"/>
      <c r="O657" s="52">
        <v>0</v>
      </c>
      <c r="P657" s="52">
        <v>0</v>
      </c>
      <c r="Q657" s="52">
        <v>21</v>
      </c>
      <c r="R657" s="52"/>
      <c r="S657" s="52">
        <v>0</v>
      </c>
      <c r="T657" s="52">
        <v>0</v>
      </c>
      <c r="U657" s="52">
        <v>310</v>
      </c>
      <c r="V657" s="52">
        <f t="shared" si="23"/>
        <v>344.29364772000002</v>
      </c>
      <c r="W657" s="52">
        <f t="shared" si="24"/>
        <v>344.29364772000002</v>
      </c>
      <c r="X657" s="52">
        <v>0</v>
      </c>
      <c r="Y657" s="52">
        <v>0</v>
      </c>
    </row>
    <row r="658" spans="1:25" x14ac:dyDescent="0.25">
      <c r="A658" s="52">
        <v>2010</v>
      </c>
      <c r="B658" s="52" t="s">
        <v>107</v>
      </c>
      <c r="C658" s="52" t="s">
        <v>116</v>
      </c>
      <c r="D658" s="52">
        <v>20291</v>
      </c>
      <c r="E658" s="52">
        <v>23212</v>
      </c>
      <c r="F658" s="52">
        <v>9</v>
      </c>
      <c r="G658" s="52" t="s">
        <v>93</v>
      </c>
      <c r="H658" s="52">
        <v>451513.2</v>
      </c>
      <c r="I658" s="52" t="s">
        <v>91</v>
      </c>
      <c r="J658" s="52" t="s">
        <v>71</v>
      </c>
      <c r="K658" s="52">
        <v>73.3</v>
      </c>
      <c r="L658" s="52">
        <v>4.02E-2</v>
      </c>
      <c r="M658" s="52">
        <v>1</v>
      </c>
      <c r="N658" s="52"/>
      <c r="O658" s="52">
        <v>0</v>
      </c>
      <c r="P658" s="52">
        <v>0</v>
      </c>
      <c r="Q658" s="52">
        <v>21</v>
      </c>
      <c r="R658" s="52"/>
      <c r="S658" s="52">
        <v>0</v>
      </c>
      <c r="T658" s="52">
        <v>0</v>
      </c>
      <c r="U658" s="52">
        <v>310</v>
      </c>
      <c r="V658" s="52">
        <f t="shared" si="23"/>
        <v>1330.455885912</v>
      </c>
      <c r="W658" s="52">
        <f t="shared" si="24"/>
        <v>1330.455885912</v>
      </c>
      <c r="X658" s="52">
        <v>0</v>
      </c>
      <c r="Y658" s="52">
        <v>0</v>
      </c>
    </row>
    <row r="659" spans="1:25" x14ac:dyDescent="0.25">
      <c r="A659" s="52">
        <v>2010</v>
      </c>
      <c r="B659" s="52" t="s">
        <v>107</v>
      </c>
      <c r="C659" s="52" t="s">
        <v>116</v>
      </c>
      <c r="D659" s="52">
        <v>20291</v>
      </c>
      <c r="E659" s="52">
        <v>23212</v>
      </c>
      <c r="F659" s="52">
        <v>9</v>
      </c>
      <c r="G659" s="52" t="s">
        <v>93</v>
      </c>
      <c r="H659" s="52">
        <v>99607</v>
      </c>
      <c r="I659" s="52" t="s">
        <v>91</v>
      </c>
      <c r="J659" s="52" t="s">
        <v>71</v>
      </c>
      <c r="K659" s="52">
        <v>73.3</v>
      </c>
      <c r="L659" s="52">
        <v>4.02E-2</v>
      </c>
      <c r="M659" s="52">
        <v>1</v>
      </c>
      <c r="N659" s="52"/>
      <c r="O659" s="52">
        <v>0</v>
      </c>
      <c r="P659" s="52">
        <v>0</v>
      </c>
      <c r="Q659" s="52">
        <v>21</v>
      </c>
      <c r="R659" s="52"/>
      <c r="S659" s="52">
        <v>0</v>
      </c>
      <c r="T659" s="52">
        <v>0</v>
      </c>
      <c r="U659" s="52">
        <v>310</v>
      </c>
      <c r="V659" s="52">
        <f t="shared" si="23"/>
        <v>293.50796262</v>
      </c>
      <c r="W659" s="52">
        <f t="shared" si="24"/>
        <v>293.50796262</v>
      </c>
      <c r="X659" s="52">
        <v>0</v>
      </c>
      <c r="Y659" s="52">
        <v>0</v>
      </c>
    </row>
    <row r="660" spans="1:25" x14ac:dyDescent="0.25">
      <c r="A660" s="52">
        <v>2010</v>
      </c>
      <c r="B660" s="52" t="s">
        <v>107</v>
      </c>
      <c r="C660" s="52" t="s">
        <v>116</v>
      </c>
      <c r="D660" s="52">
        <v>20291</v>
      </c>
      <c r="E660" s="52">
        <v>23212</v>
      </c>
      <c r="F660" s="52">
        <v>9</v>
      </c>
      <c r="G660" s="52" t="s">
        <v>93</v>
      </c>
      <c r="H660" s="52">
        <v>3005</v>
      </c>
      <c r="I660" s="52" t="s">
        <v>91</v>
      </c>
      <c r="J660" s="52" t="s">
        <v>71</v>
      </c>
      <c r="K660" s="52">
        <v>73.3</v>
      </c>
      <c r="L660" s="52">
        <v>4.02E-2</v>
      </c>
      <c r="M660" s="52">
        <v>1</v>
      </c>
      <c r="N660" s="52"/>
      <c r="O660" s="52">
        <v>0</v>
      </c>
      <c r="P660" s="52">
        <v>0</v>
      </c>
      <c r="Q660" s="52">
        <v>21</v>
      </c>
      <c r="R660" s="52"/>
      <c r="S660" s="52">
        <v>0</v>
      </c>
      <c r="T660" s="52">
        <v>0</v>
      </c>
      <c r="U660" s="52">
        <v>310</v>
      </c>
      <c r="V660" s="52">
        <f t="shared" si="23"/>
        <v>8.8547133000000002</v>
      </c>
      <c r="W660" s="52">
        <f t="shared" si="24"/>
        <v>8.8547133000000002</v>
      </c>
      <c r="X660" s="52">
        <v>0</v>
      </c>
      <c r="Y660" s="52">
        <v>0</v>
      </c>
    </row>
    <row r="661" spans="1:25" x14ac:dyDescent="0.25">
      <c r="A661" s="52">
        <v>2010</v>
      </c>
      <c r="B661" s="52" t="s">
        <v>107</v>
      </c>
      <c r="C661" s="52" t="s">
        <v>116</v>
      </c>
      <c r="D661" s="52">
        <v>20291</v>
      </c>
      <c r="E661" s="52">
        <v>23212</v>
      </c>
      <c r="F661" s="52">
        <v>9</v>
      </c>
      <c r="G661" s="52" t="s">
        <v>93</v>
      </c>
      <c r="H661" s="52">
        <v>44389.46</v>
      </c>
      <c r="I661" s="52" t="s">
        <v>91</v>
      </c>
      <c r="J661" s="52" t="s">
        <v>71</v>
      </c>
      <c r="K661" s="52">
        <v>73.3</v>
      </c>
      <c r="L661" s="52">
        <v>4.02E-2</v>
      </c>
      <c r="M661" s="52">
        <v>1</v>
      </c>
      <c r="N661" s="52"/>
      <c r="O661" s="52">
        <v>0</v>
      </c>
      <c r="P661" s="52">
        <v>0</v>
      </c>
      <c r="Q661" s="52">
        <v>21</v>
      </c>
      <c r="R661" s="52"/>
      <c r="S661" s="52">
        <v>0</v>
      </c>
      <c r="T661" s="52">
        <v>0</v>
      </c>
      <c r="U661" s="52">
        <v>310</v>
      </c>
      <c r="V661" s="52">
        <f t="shared" si="23"/>
        <v>130.8006462036</v>
      </c>
      <c r="W661" s="52">
        <f t="shared" si="24"/>
        <v>130.8006462036</v>
      </c>
      <c r="X661" s="52">
        <v>0</v>
      </c>
      <c r="Y661" s="52">
        <v>0</v>
      </c>
    </row>
    <row r="662" spans="1:25" x14ac:dyDescent="0.25">
      <c r="A662" s="52">
        <v>2010</v>
      </c>
      <c r="B662" s="52" t="s">
        <v>107</v>
      </c>
      <c r="C662" s="52" t="s">
        <v>116</v>
      </c>
      <c r="D662" s="52">
        <v>20291</v>
      </c>
      <c r="E662" s="52">
        <v>23212</v>
      </c>
      <c r="F662" s="52">
        <v>9</v>
      </c>
      <c r="G662" s="52" t="s">
        <v>93</v>
      </c>
      <c r="H662" s="52">
        <v>34767</v>
      </c>
      <c r="I662" s="52" t="s">
        <v>91</v>
      </c>
      <c r="J662" s="52" t="s">
        <v>71</v>
      </c>
      <c r="K662" s="52">
        <v>73.3</v>
      </c>
      <c r="L662" s="52">
        <v>4.02E-2</v>
      </c>
      <c r="M662" s="52">
        <v>1</v>
      </c>
      <c r="N662" s="52"/>
      <c r="O662" s="52">
        <v>0</v>
      </c>
      <c r="P662" s="52">
        <v>0</v>
      </c>
      <c r="Q662" s="52">
        <v>21</v>
      </c>
      <c r="R662" s="52"/>
      <c r="S662" s="52">
        <v>0</v>
      </c>
      <c r="T662" s="52">
        <v>0</v>
      </c>
      <c r="U662" s="52">
        <v>310</v>
      </c>
      <c r="V662" s="52">
        <f t="shared" si="23"/>
        <v>102.44652822</v>
      </c>
      <c r="W662" s="52">
        <f t="shared" si="24"/>
        <v>102.44652822</v>
      </c>
      <c r="X662" s="52">
        <v>0</v>
      </c>
      <c r="Y662" s="52">
        <v>0</v>
      </c>
    </row>
    <row r="663" spans="1:25" x14ac:dyDescent="0.25">
      <c r="A663" s="52">
        <v>2010</v>
      </c>
      <c r="B663" s="52" t="s">
        <v>107</v>
      </c>
      <c r="C663" s="52" t="s">
        <v>116</v>
      </c>
      <c r="D663" s="52">
        <v>20291</v>
      </c>
      <c r="E663" s="52">
        <v>23212</v>
      </c>
      <c r="F663" s="52">
        <v>9</v>
      </c>
      <c r="G663" s="52" t="s">
        <v>93</v>
      </c>
      <c r="H663" s="52">
        <v>50126</v>
      </c>
      <c r="I663" s="52" t="s">
        <v>91</v>
      </c>
      <c r="J663" s="52" t="s">
        <v>71</v>
      </c>
      <c r="K663" s="52">
        <v>73.3</v>
      </c>
      <c r="L663" s="52">
        <v>4.02E-2</v>
      </c>
      <c r="M663" s="52">
        <v>1</v>
      </c>
      <c r="N663" s="52"/>
      <c r="O663" s="52">
        <v>0</v>
      </c>
      <c r="P663" s="52">
        <v>0</v>
      </c>
      <c r="Q663" s="52">
        <v>21</v>
      </c>
      <c r="R663" s="52"/>
      <c r="S663" s="52">
        <v>0</v>
      </c>
      <c r="T663" s="52">
        <v>0</v>
      </c>
      <c r="U663" s="52">
        <v>310</v>
      </c>
      <c r="V663" s="52">
        <f t="shared" si="23"/>
        <v>147.70427916</v>
      </c>
      <c r="W663" s="52">
        <f t="shared" si="24"/>
        <v>147.70427916</v>
      </c>
      <c r="X663" s="52">
        <v>0</v>
      </c>
      <c r="Y663" s="52">
        <v>0</v>
      </c>
    </row>
    <row r="664" spans="1:25" x14ac:dyDescent="0.25">
      <c r="A664" s="52">
        <v>2010</v>
      </c>
      <c r="B664" s="52" t="s">
        <v>107</v>
      </c>
      <c r="C664" s="52" t="s">
        <v>116</v>
      </c>
      <c r="D664" s="52">
        <v>20291</v>
      </c>
      <c r="E664" s="52">
        <v>23212</v>
      </c>
      <c r="F664" s="52">
        <v>9</v>
      </c>
      <c r="G664" s="52" t="s">
        <v>93</v>
      </c>
      <c r="H664" s="52">
        <v>12057</v>
      </c>
      <c r="I664" s="52" t="s">
        <v>91</v>
      </c>
      <c r="J664" s="52" t="s">
        <v>71</v>
      </c>
      <c r="K664" s="52">
        <v>73.3</v>
      </c>
      <c r="L664" s="52">
        <v>4.02E-2</v>
      </c>
      <c r="M664" s="52">
        <v>1</v>
      </c>
      <c r="N664" s="52"/>
      <c r="O664" s="52">
        <v>0</v>
      </c>
      <c r="P664" s="52">
        <v>0</v>
      </c>
      <c r="Q664" s="52">
        <v>21</v>
      </c>
      <c r="R664" s="52"/>
      <c r="S664" s="52">
        <v>0</v>
      </c>
      <c r="T664" s="52">
        <v>0</v>
      </c>
      <c r="U664" s="52">
        <v>310</v>
      </c>
      <c r="V664" s="52">
        <f t="shared" si="23"/>
        <v>35.52787962</v>
      </c>
      <c r="W664" s="52">
        <f t="shared" si="24"/>
        <v>35.52787962</v>
      </c>
      <c r="X664" s="52">
        <v>0</v>
      </c>
      <c r="Y664" s="52">
        <v>0</v>
      </c>
    </row>
    <row r="665" spans="1:25" x14ac:dyDescent="0.25">
      <c r="A665" s="52">
        <v>2010</v>
      </c>
      <c r="B665" s="52" t="s">
        <v>107</v>
      </c>
      <c r="C665" s="52" t="s">
        <v>116</v>
      </c>
      <c r="D665" s="52">
        <v>20291</v>
      </c>
      <c r="E665" s="52">
        <v>23212</v>
      </c>
      <c r="F665" s="52">
        <v>9</v>
      </c>
      <c r="G665" s="52" t="s">
        <v>93</v>
      </c>
      <c r="H665" s="52">
        <v>87748</v>
      </c>
      <c r="I665" s="52" t="s">
        <v>91</v>
      </c>
      <c r="J665" s="52" t="s">
        <v>71</v>
      </c>
      <c r="K665" s="52">
        <v>73.3</v>
      </c>
      <c r="L665" s="52">
        <v>4.02E-2</v>
      </c>
      <c r="M665" s="52">
        <v>1</v>
      </c>
      <c r="N665" s="52"/>
      <c r="O665" s="52">
        <v>0</v>
      </c>
      <c r="P665" s="52">
        <v>0</v>
      </c>
      <c r="Q665" s="52">
        <v>21</v>
      </c>
      <c r="R665" s="52"/>
      <c r="S665" s="52">
        <v>0</v>
      </c>
      <c r="T665" s="52">
        <v>0</v>
      </c>
      <c r="U665" s="52">
        <v>310</v>
      </c>
      <c r="V665" s="52">
        <f t="shared" si="23"/>
        <v>258.56352167999995</v>
      </c>
      <c r="W665" s="52">
        <f t="shared" si="24"/>
        <v>258.56352167999995</v>
      </c>
      <c r="X665" s="52">
        <v>0</v>
      </c>
      <c r="Y665" s="52">
        <v>0</v>
      </c>
    </row>
    <row r="666" spans="1:25" x14ac:dyDescent="0.25">
      <c r="A666" s="52">
        <v>2010</v>
      </c>
      <c r="B666" s="52" t="s">
        <v>107</v>
      </c>
      <c r="C666" s="52" t="s">
        <v>116</v>
      </c>
      <c r="D666" s="52">
        <v>20291</v>
      </c>
      <c r="E666" s="52">
        <v>23212</v>
      </c>
      <c r="F666" s="52">
        <v>9</v>
      </c>
      <c r="G666" s="52" t="s">
        <v>93</v>
      </c>
      <c r="H666" s="52">
        <v>16253</v>
      </c>
      <c r="I666" s="52" t="s">
        <v>91</v>
      </c>
      <c r="J666" s="52" t="s">
        <v>71</v>
      </c>
      <c r="K666" s="52">
        <v>73.3</v>
      </c>
      <c r="L666" s="52">
        <v>4.02E-2</v>
      </c>
      <c r="M666" s="52">
        <v>1</v>
      </c>
      <c r="N666" s="52"/>
      <c r="O666" s="52">
        <v>0</v>
      </c>
      <c r="P666" s="52">
        <v>0</v>
      </c>
      <c r="Q666" s="52">
        <v>21</v>
      </c>
      <c r="R666" s="52"/>
      <c r="S666" s="52">
        <v>0</v>
      </c>
      <c r="T666" s="52">
        <v>0</v>
      </c>
      <c r="U666" s="52">
        <v>310</v>
      </c>
      <c r="V666" s="52">
        <f t="shared" si="23"/>
        <v>47.892064979999994</v>
      </c>
      <c r="W666" s="52">
        <f t="shared" si="24"/>
        <v>47.892064979999994</v>
      </c>
      <c r="X666" s="52">
        <v>0</v>
      </c>
      <c r="Y666" s="52">
        <v>0</v>
      </c>
    </row>
    <row r="667" spans="1:25" x14ac:dyDescent="0.25">
      <c r="A667" s="52">
        <v>2010</v>
      </c>
      <c r="B667" s="52" t="s">
        <v>107</v>
      </c>
      <c r="C667" s="52" t="s">
        <v>116</v>
      </c>
      <c r="D667" s="52">
        <v>20291</v>
      </c>
      <c r="E667" s="52">
        <v>23212</v>
      </c>
      <c r="F667" s="52">
        <v>9</v>
      </c>
      <c r="G667" s="52" t="s">
        <v>93</v>
      </c>
      <c r="H667" s="52">
        <v>172430</v>
      </c>
      <c r="I667" s="52" t="s">
        <v>91</v>
      </c>
      <c r="J667" s="52" t="s">
        <v>71</v>
      </c>
      <c r="K667" s="52">
        <v>73.3</v>
      </c>
      <c r="L667" s="52">
        <v>4.02E-2</v>
      </c>
      <c r="M667" s="52">
        <v>1</v>
      </c>
      <c r="N667" s="52"/>
      <c r="O667" s="52">
        <v>0</v>
      </c>
      <c r="P667" s="52">
        <v>0</v>
      </c>
      <c r="Q667" s="52">
        <v>21</v>
      </c>
      <c r="R667" s="52"/>
      <c r="S667" s="52">
        <v>0</v>
      </c>
      <c r="T667" s="52">
        <v>0</v>
      </c>
      <c r="U667" s="52">
        <v>310</v>
      </c>
      <c r="V667" s="52">
        <f t="shared" si="23"/>
        <v>508.0925838</v>
      </c>
      <c r="W667" s="52">
        <f t="shared" si="24"/>
        <v>508.0925838</v>
      </c>
      <c r="X667" s="52">
        <v>0</v>
      </c>
      <c r="Y667" s="52">
        <v>0</v>
      </c>
    </row>
    <row r="668" spans="1:25" x14ac:dyDescent="0.25">
      <c r="A668" s="52">
        <v>2010</v>
      </c>
      <c r="B668" s="52" t="s">
        <v>107</v>
      </c>
      <c r="C668" s="52" t="s">
        <v>116</v>
      </c>
      <c r="D668" s="52">
        <v>20291</v>
      </c>
      <c r="E668" s="52">
        <v>23212</v>
      </c>
      <c r="F668" s="52">
        <v>9</v>
      </c>
      <c r="G668" s="52" t="s">
        <v>93</v>
      </c>
      <c r="H668" s="52">
        <v>2362</v>
      </c>
      <c r="I668" s="52" t="s">
        <v>91</v>
      </c>
      <c r="J668" s="52" t="s">
        <v>71</v>
      </c>
      <c r="K668" s="52">
        <v>73.3</v>
      </c>
      <c r="L668" s="52">
        <v>4.02E-2</v>
      </c>
      <c r="M668" s="52">
        <v>1</v>
      </c>
      <c r="N668" s="52"/>
      <c r="O668" s="52">
        <v>0</v>
      </c>
      <c r="P668" s="52">
        <v>0</v>
      </c>
      <c r="Q668" s="52">
        <v>21</v>
      </c>
      <c r="R668" s="52"/>
      <c r="S668" s="52">
        <v>0</v>
      </c>
      <c r="T668" s="52">
        <v>0</v>
      </c>
      <c r="U668" s="52">
        <v>310</v>
      </c>
      <c r="V668" s="52">
        <f t="shared" si="23"/>
        <v>6.9600109199999993</v>
      </c>
      <c r="W668" s="52">
        <f t="shared" si="24"/>
        <v>6.9600109199999993</v>
      </c>
      <c r="X668" s="52">
        <v>0</v>
      </c>
      <c r="Y668" s="52">
        <v>0</v>
      </c>
    </row>
    <row r="669" spans="1:25" x14ac:dyDescent="0.25">
      <c r="A669" s="52">
        <v>2010</v>
      </c>
      <c r="B669" s="52" t="s">
        <v>107</v>
      </c>
      <c r="C669" s="52" t="s">
        <v>116</v>
      </c>
      <c r="D669" s="52">
        <v>20291</v>
      </c>
      <c r="E669" s="52">
        <v>23212</v>
      </c>
      <c r="F669" s="52">
        <v>9</v>
      </c>
      <c r="G669" s="52" t="s">
        <v>93</v>
      </c>
      <c r="H669" s="52">
        <v>78753</v>
      </c>
      <c r="I669" s="52" t="s">
        <v>91</v>
      </c>
      <c r="J669" s="52" t="s">
        <v>71</v>
      </c>
      <c r="K669" s="52">
        <v>73.3</v>
      </c>
      <c r="L669" s="52">
        <v>4.02E-2</v>
      </c>
      <c r="M669" s="52">
        <v>1</v>
      </c>
      <c r="N669" s="52"/>
      <c r="O669" s="52">
        <v>0</v>
      </c>
      <c r="P669" s="52">
        <v>0</v>
      </c>
      <c r="Q669" s="52">
        <v>21</v>
      </c>
      <c r="R669" s="52"/>
      <c r="S669" s="52">
        <v>0</v>
      </c>
      <c r="T669" s="52">
        <v>0</v>
      </c>
      <c r="U669" s="52">
        <v>310</v>
      </c>
      <c r="V669" s="52">
        <f t="shared" si="23"/>
        <v>232.05831497999998</v>
      </c>
      <c r="W669" s="52">
        <f t="shared" si="24"/>
        <v>232.05831497999998</v>
      </c>
      <c r="X669" s="52">
        <v>0</v>
      </c>
      <c r="Y669" s="52">
        <v>0</v>
      </c>
    </row>
    <row r="670" spans="1:25" x14ac:dyDescent="0.25">
      <c r="A670" s="52">
        <v>2010</v>
      </c>
      <c r="B670" s="52" t="s">
        <v>107</v>
      </c>
      <c r="C670" s="52" t="s">
        <v>116</v>
      </c>
      <c r="D670" s="52">
        <v>20291</v>
      </c>
      <c r="E670" s="52">
        <v>23212</v>
      </c>
      <c r="F670" s="52">
        <v>9</v>
      </c>
      <c r="G670" s="52" t="s">
        <v>93</v>
      </c>
      <c r="H670" s="52">
        <v>7538</v>
      </c>
      <c r="I670" s="52" t="s">
        <v>91</v>
      </c>
      <c r="J670" s="52" t="s">
        <v>71</v>
      </c>
      <c r="K670" s="52">
        <v>73.3</v>
      </c>
      <c r="L670" s="52">
        <v>4.02E-2</v>
      </c>
      <c r="M670" s="52">
        <v>1</v>
      </c>
      <c r="N670" s="52"/>
      <c r="O670" s="52">
        <v>0</v>
      </c>
      <c r="P670" s="52">
        <v>0</v>
      </c>
      <c r="Q670" s="52">
        <v>21</v>
      </c>
      <c r="R670" s="52"/>
      <c r="S670" s="52">
        <v>0</v>
      </c>
      <c r="T670" s="52">
        <v>0</v>
      </c>
      <c r="U670" s="52">
        <v>310</v>
      </c>
      <c r="V670" s="52">
        <f t="shared" si="23"/>
        <v>22.211923080000002</v>
      </c>
      <c r="W670" s="52">
        <f t="shared" si="24"/>
        <v>22.211923080000002</v>
      </c>
      <c r="X670" s="52">
        <v>0</v>
      </c>
      <c r="Y670" s="52">
        <v>0</v>
      </c>
    </row>
    <row r="671" spans="1:25" x14ac:dyDescent="0.25">
      <c r="A671" s="52">
        <v>2010</v>
      </c>
      <c r="B671" s="52" t="s">
        <v>107</v>
      </c>
      <c r="C671" s="52" t="s">
        <v>116</v>
      </c>
      <c r="D671" s="52">
        <v>20291</v>
      </c>
      <c r="E671" s="52">
        <v>23212</v>
      </c>
      <c r="F671" s="52">
        <v>9</v>
      </c>
      <c r="G671" s="52" t="s">
        <v>93</v>
      </c>
      <c r="H671" s="52">
        <v>120239</v>
      </c>
      <c r="I671" s="52" t="s">
        <v>91</v>
      </c>
      <c r="J671" s="52" t="s">
        <v>71</v>
      </c>
      <c r="K671" s="52">
        <v>73.3</v>
      </c>
      <c r="L671" s="52">
        <v>4.02E-2</v>
      </c>
      <c r="M671" s="52">
        <v>1</v>
      </c>
      <c r="N671" s="52"/>
      <c r="O671" s="52">
        <v>0</v>
      </c>
      <c r="P671" s="52">
        <v>0</v>
      </c>
      <c r="Q671" s="52">
        <v>21</v>
      </c>
      <c r="R671" s="52"/>
      <c r="S671" s="52">
        <v>0</v>
      </c>
      <c r="T671" s="52">
        <v>0</v>
      </c>
      <c r="U671" s="52">
        <v>310</v>
      </c>
      <c r="V671" s="52">
        <f t="shared" si="23"/>
        <v>354.30345174000001</v>
      </c>
      <c r="W671" s="52">
        <f t="shared" si="24"/>
        <v>354.30345174000001</v>
      </c>
      <c r="X671" s="52">
        <v>0</v>
      </c>
      <c r="Y671" s="52">
        <v>0</v>
      </c>
    </row>
    <row r="672" spans="1:25" x14ac:dyDescent="0.25">
      <c r="A672" s="52">
        <v>2010</v>
      </c>
      <c r="B672" s="52" t="s">
        <v>107</v>
      </c>
      <c r="C672" s="52" t="s">
        <v>116</v>
      </c>
      <c r="D672" s="52">
        <v>20291</v>
      </c>
      <c r="E672" s="52">
        <v>23212</v>
      </c>
      <c r="F672" s="52">
        <v>9</v>
      </c>
      <c r="G672" s="52" t="s">
        <v>93</v>
      </c>
      <c r="H672" s="52">
        <v>6623</v>
      </c>
      <c r="I672" s="52" t="s">
        <v>91</v>
      </c>
      <c r="J672" s="52" t="s">
        <v>71</v>
      </c>
      <c r="K672" s="52">
        <v>73.3</v>
      </c>
      <c r="L672" s="52">
        <v>4.02E-2</v>
      </c>
      <c r="M672" s="52">
        <v>1</v>
      </c>
      <c r="N672" s="52"/>
      <c r="O672" s="52">
        <v>0</v>
      </c>
      <c r="P672" s="52">
        <v>0</v>
      </c>
      <c r="Q672" s="52">
        <v>21</v>
      </c>
      <c r="R672" s="52"/>
      <c r="S672" s="52">
        <v>0</v>
      </c>
      <c r="T672" s="52">
        <v>0</v>
      </c>
      <c r="U672" s="52">
        <v>310</v>
      </c>
      <c r="V672" s="52">
        <f t="shared" si="23"/>
        <v>19.515729179999997</v>
      </c>
      <c r="W672" s="52">
        <f t="shared" si="24"/>
        <v>19.515729179999997</v>
      </c>
      <c r="X672" s="52">
        <v>0</v>
      </c>
      <c r="Y672" s="52">
        <v>0</v>
      </c>
    </row>
    <row r="673" spans="1:25" x14ac:dyDescent="0.25">
      <c r="A673" s="52">
        <v>2010</v>
      </c>
      <c r="B673" s="52" t="s">
        <v>107</v>
      </c>
      <c r="C673" s="52" t="s">
        <v>116</v>
      </c>
      <c r="D673" s="52">
        <v>20291</v>
      </c>
      <c r="E673" s="52">
        <v>23212</v>
      </c>
      <c r="F673" s="52">
        <v>9</v>
      </c>
      <c r="G673" s="52" t="s">
        <v>93</v>
      </c>
      <c r="H673" s="52">
        <v>89002.99</v>
      </c>
      <c r="I673" s="52" t="s">
        <v>91</v>
      </c>
      <c r="J673" s="52" t="s">
        <v>71</v>
      </c>
      <c r="K673" s="52">
        <v>73.3</v>
      </c>
      <c r="L673" s="52">
        <v>4.02E-2</v>
      </c>
      <c r="M673" s="52">
        <v>1</v>
      </c>
      <c r="N673" s="52"/>
      <c r="O673" s="52">
        <v>0</v>
      </c>
      <c r="P673" s="52">
        <v>0</v>
      </c>
      <c r="Q673" s="52">
        <v>21</v>
      </c>
      <c r="R673" s="52"/>
      <c r="S673" s="52">
        <v>0</v>
      </c>
      <c r="T673" s="52">
        <v>0</v>
      </c>
      <c r="U673" s="52">
        <v>310</v>
      </c>
      <c r="V673" s="52">
        <f t="shared" si="23"/>
        <v>262.26155051339998</v>
      </c>
      <c r="W673" s="52">
        <f t="shared" si="24"/>
        <v>262.26155051339998</v>
      </c>
      <c r="X673" s="52">
        <v>0</v>
      </c>
      <c r="Y673" s="52">
        <v>0</v>
      </c>
    </row>
    <row r="674" spans="1:25" x14ac:dyDescent="0.25">
      <c r="A674" s="52">
        <v>2010</v>
      </c>
      <c r="B674" s="52" t="s">
        <v>107</v>
      </c>
      <c r="C674" s="52" t="s">
        <v>116</v>
      </c>
      <c r="D674" s="52">
        <v>20291</v>
      </c>
      <c r="E674" s="52">
        <v>23212</v>
      </c>
      <c r="F674" s="52">
        <v>9</v>
      </c>
      <c r="G674" s="52" t="s">
        <v>93</v>
      </c>
      <c r="H674" s="52">
        <v>150306</v>
      </c>
      <c r="I674" s="52" t="s">
        <v>91</v>
      </c>
      <c r="J674" s="52" t="s">
        <v>71</v>
      </c>
      <c r="K674" s="52">
        <v>73.3</v>
      </c>
      <c r="L674" s="52">
        <v>4.02E-2</v>
      </c>
      <c r="M674" s="52">
        <v>1</v>
      </c>
      <c r="N674" s="52"/>
      <c r="O674" s="52">
        <v>0</v>
      </c>
      <c r="P674" s="52">
        <v>0</v>
      </c>
      <c r="Q674" s="52">
        <v>21</v>
      </c>
      <c r="R674" s="52"/>
      <c r="S674" s="52">
        <v>0</v>
      </c>
      <c r="T674" s="52">
        <v>0</v>
      </c>
      <c r="U674" s="52">
        <v>310</v>
      </c>
      <c r="V674" s="52">
        <f t="shared" si="23"/>
        <v>442.90067795999994</v>
      </c>
      <c r="W674" s="52">
        <f t="shared" si="24"/>
        <v>442.90067795999994</v>
      </c>
      <c r="X674" s="52">
        <v>0</v>
      </c>
      <c r="Y674" s="52">
        <v>0</v>
      </c>
    </row>
    <row r="675" spans="1:25" x14ac:dyDescent="0.25">
      <c r="A675" s="52">
        <v>2010</v>
      </c>
      <c r="B675" s="52" t="s">
        <v>107</v>
      </c>
      <c r="C675" s="52" t="s">
        <v>116</v>
      </c>
      <c r="D675" s="52">
        <v>20291</v>
      </c>
      <c r="E675" s="52">
        <v>23212</v>
      </c>
      <c r="F675" s="52">
        <v>9</v>
      </c>
      <c r="G675" s="52" t="s">
        <v>93</v>
      </c>
      <c r="H675" s="52">
        <v>1406077</v>
      </c>
      <c r="I675" s="52" t="s">
        <v>91</v>
      </c>
      <c r="J675" s="52" t="s">
        <v>71</v>
      </c>
      <c r="K675" s="52">
        <v>73.3</v>
      </c>
      <c r="L675" s="52">
        <v>4.02E-2</v>
      </c>
      <c r="M675" s="52">
        <v>1</v>
      </c>
      <c r="N675" s="52"/>
      <c r="O675" s="52">
        <v>0</v>
      </c>
      <c r="P675" s="52">
        <v>0</v>
      </c>
      <c r="Q675" s="52">
        <v>21</v>
      </c>
      <c r="R675" s="52"/>
      <c r="S675" s="52">
        <v>0</v>
      </c>
      <c r="T675" s="52">
        <v>0</v>
      </c>
      <c r="U675" s="52">
        <v>310</v>
      </c>
      <c r="V675" s="52">
        <f t="shared" si="23"/>
        <v>4143.2308528200001</v>
      </c>
      <c r="W675" s="52">
        <f t="shared" si="24"/>
        <v>4143.2308528200001</v>
      </c>
      <c r="X675" s="52">
        <v>0</v>
      </c>
      <c r="Y675" s="52">
        <v>0</v>
      </c>
    </row>
    <row r="676" spans="1:25" x14ac:dyDescent="0.25">
      <c r="A676" s="52">
        <v>2010</v>
      </c>
      <c r="B676" s="52" t="s">
        <v>107</v>
      </c>
      <c r="C676" s="52" t="s">
        <v>116</v>
      </c>
      <c r="D676" s="52">
        <v>20291</v>
      </c>
      <c r="E676" s="52">
        <v>23212</v>
      </c>
      <c r="F676" s="52">
        <v>9</v>
      </c>
      <c r="G676" s="52" t="s">
        <v>93</v>
      </c>
      <c r="H676" s="52">
        <v>130843.6</v>
      </c>
      <c r="I676" s="52" t="s">
        <v>91</v>
      </c>
      <c r="J676" s="52" t="s">
        <v>71</v>
      </c>
      <c r="K676" s="52">
        <v>73.3</v>
      </c>
      <c r="L676" s="52">
        <v>4.02E-2</v>
      </c>
      <c r="M676" s="52">
        <v>1</v>
      </c>
      <c r="N676" s="52"/>
      <c r="O676" s="52">
        <v>0</v>
      </c>
      <c r="P676" s="52">
        <v>0</v>
      </c>
      <c r="Q676" s="52">
        <v>21</v>
      </c>
      <c r="R676" s="52"/>
      <c r="S676" s="52">
        <v>0</v>
      </c>
      <c r="T676" s="52">
        <v>0</v>
      </c>
      <c r="U676" s="52">
        <v>310</v>
      </c>
      <c r="V676" s="52">
        <f t="shared" si="23"/>
        <v>385.55160237600001</v>
      </c>
      <c r="W676" s="52">
        <f t="shared" si="24"/>
        <v>385.55160237600001</v>
      </c>
      <c r="X676" s="52">
        <v>0</v>
      </c>
      <c r="Y676" s="52">
        <v>0</v>
      </c>
    </row>
    <row r="677" spans="1:25" x14ac:dyDescent="0.25">
      <c r="A677" s="52">
        <v>2010</v>
      </c>
      <c r="B677" s="52" t="s">
        <v>107</v>
      </c>
      <c r="C677" s="52" t="s">
        <v>116</v>
      </c>
      <c r="D677" s="52">
        <v>20291</v>
      </c>
      <c r="E677" s="52">
        <v>23212</v>
      </c>
      <c r="F677" s="52">
        <v>9</v>
      </c>
      <c r="G677" s="52" t="s">
        <v>93</v>
      </c>
      <c r="H677" s="52">
        <v>86975.1</v>
      </c>
      <c r="I677" s="52" t="s">
        <v>91</v>
      </c>
      <c r="J677" s="52" t="s">
        <v>71</v>
      </c>
      <c r="K677" s="52">
        <v>73.3</v>
      </c>
      <c r="L677" s="52">
        <v>4.02E-2</v>
      </c>
      <c r="M677" s="52">
        <v>1</v>
      </c>
      <c r="N677" s="52"/>
      <c r="O677" s="52">
        <v>0</v>
      </c>
      <c r="P677" s="52">
        <v>0</v>
      </c>
      <c r="Q677" s="52">
        <v>21</v>
      </c>
      <c r="R677" s="52"/>
      <c r="S677" s="52">
        <v>0</v>
      </c>
      <c r="T677" s="52">
        <v>0</v>
      </c>
      <c r="U677" s="52">
        <v>310</v>
      </c>
      <c r="V677" s="52">
        <f t="shared" si="23"/>
        <v>256.286048166</v>
      </c>
      <c r="W677" s="52">
        <f t="shared" si="24"/>
        <v>256.286048166</v>
      </c>
      <c r="X677" s="52">
        <v>0</v>
      </c>
      <c r="Y677" s="52">
        <v>0</v>
      </c>
    </row>
    <row r="678" spans="1:25" x14ac:dyDescent="0.25">
      <c r="A678" s="52">
        <v>2010</v>
      </c>
      <c r="B678" s="52" t="s">
        <v>107</v>
      </c>
      <c r="C678" s="52" t="s">
        <v>116</v>
      </c>
      <c r="D678" s="52">
        <v>20291</v>
      </c>
      <c r="E678" s="52">
        <v>23212</v>
      </c>
      <c r="F678" s="52">
        <v>9</v>
      </c>
      <c r="G678" s="52" t="s">
        <v>93</v>
      </c>
      <c r="H678" s="52">
        <v>69295.509999999995</v>
      </c>
      <c r="I678" s="52" t="s">
        <v>91</v>
      </c>
      <c r="J678" s="52" t="s">
        <v>71</v>
      </c>
      <c r="K678" s="52">
        <v>73.3</v>
      </c>
      <c r="L678" s="52">
        <v>4.02E-2</v>
      </c>
      <c r="M678" s="52">
        <v>1</v>
      </c>
      <c r="N678" s="52"/>
      <c r="O678" s="52">
        <v>0</v>
      </c>
      <c r="P678" s="52">
        <v>0</v>
      </c>
      <c r="Q678" s="52">
        <v>21</v>
      </c>
      <c r="R678" s="52"/>
      <c r="S678" s="52">
        <v>0</v>
      </c>
      <c r="T678" s="52">
        <v>0</v>
      </c>
      <c r="U678" s="52">
        <v>310</v>
      </c>
      <c r="V678" s="52">
        <f t="shared" si="23"/>
        <v>204.19030749659996</v>
      </c>
      <c r="W678" s="52">
        <f t="shared" si="24"/>
        <v>204.19030749659996</v>
      </c>
      <c r="X678" s="52">
        <v>0</v>
      </c>
      <c r="Y678" s="52">
        <v>0</v>
      </c>
    </row>
    <row r="679" spans="1:25" x14ac:dyDescent="0.25">
      <c r="A679" s="52">
        <v>2010</v>
      </c>
      <c r="B679" s="52" t="s">
        <v>107</v>
      </c>
      <c r="C679" s="52" t="s">
        <v>116</v>
      </c>
      <c r="D679" s="52">
        <v>20291</v>
      </c>
      <c r="E679" s="52">
        <v>23212</v>
      </c>
      <c r="F679" s="52">
        <v>9</v>
      </c>
      <c r="G679" s="52" t="s">
        <v>93</v>
      </c>
      <c r="H679" s="52">
        <v>100021.9</v>
      </c>
      <c r="I679" s="52" t="s">
        <v>91</v>
      </c>
      <c r="J679" s="52" t="s">
        <v>71</v>
      </c>
      <c r="K679" s="52">
        <v>73.3</v>
      </c>
      <c r="L679" s="52">
        <v>4.02E-2</v>
      </c>
      <c r="M679" s="52">
        <v>1</v>
      </c>
      <c r="N679" s="52"/>
      <c r="O679" s="52">
        <v>0</v>
      </c>
      <c r="P679" s="52">
        <v>0</v>
      </c>
      <c r="Q679" s="52">
        <v>21</v>
      </c>
      <c r="R679" s="52"/>
      <c r="S679" s="52">
        <v>0</v>
      </c>
      <c r="T679" s="52">
        <v>0</v>
      </c>
      <c r="U679" s="52">
        <v>310</v>
      </c>
      <c r="V679" s="52">
        <f t="shared" si="23"/>
        <v>294.73053185399999</v>
      </c>
      <c r="W679" s="52">
        <f t="shared" si="24"/>
        <v>294.73053185399999</v>
      </c>
      <c r="X679" s="52">
        <v>0</v>
      </c>
      <c r="Y679" s="52">
        <v>0</v>
      </c>
    </row>
    <row r="680" spans="1:25" x14ac:dyDescent="0.25">
      <c r="A680" s="52">
        <v>2010</v>
      </c>
      <c r="B680" s="52" t="s">
        <v>107</v>
      </c>
      <c r="C680" s="52" t="s">
        <v>116</v>
      </c>
      <c r="D680" s="52">
        <v>20291</v>
      </c>
      <c r="E680" s="52">
        <v>23212</v>
      </c>
      <c r="F680" s="52">
        <v>9</v>
      </c>
      <c r="G680" s="52" t="s">
        <v>93</v>
      </c>
      <c r="H680" s="52">
        <v>74594</v>
      </c>
      <c r="I680" s="52" t="s">
        <v>91</v>
      </c>
      <c r="J680" s="52" t="s">
        <v>71</v>
      </c>
      <c r="K680" s="52">
        <v>73.3</v>
      </c>
      <c r="L680" s="52">
        <v>4.02E-2</v>
      </c>
      <c r="M680" s="52">
        <v>1</v>
      </c>
      <c r="N680" s="52"/>
      <c r="O680" s="52">
        <v>0</v>
      </c>
      <c r="P680" s="52">
        <v>0</v>
      </c>
      <c r="Q680" s="52">
        <v>21</v>
      </c>
      <c r="R680" s="52"/>
      <c r="S680" s="52">
        <v>0</v>
      </c>
      <c r="T680" s="52">
        <v>0</v>
      </c>
      <c r="U680" s="52">
        <v>310</v>
      </c>
      <c r="V680" s="52">
        <f t="shared" si="23"/>
        <v>219.80315604</v>
      </c>
      <c r="W680" s="52">
        <f t="shared" si="24"/>
        <v>219.80315604</v>
      </c>
      <c r="X680" s="52">
        <v>0</v>
      </c>
      <c r="Y680" s="52">
        <v>0</v>
      </c>
    </row>
    <row r="681" spans="1:25" x14ac:dyDescent="0.25">
      <c r="A681" s="52">
        <v>2010</v>
      </c>
      <c r="B681" s="52" t="s">
        <v>107</v>
      </c>
      <c r="C681" s="52" t="s">
        <v>116</v>
      </c>
      <c r="D681" s="52">
        <v>20292</v>
      </c>
      <c r="E681" s="52">
        <v>23212</v>
      </c>
      <c r="F681" s="52">
        <v>9</v>
      </c>
      <c r="G681" s="52" t="s">
        <v>93</v>
      </c>
      <c r="H681" s="52">
        <v>35146.32</v>
      </c>
      <c r="I681" s="52" t="s">
        <v>91</v>
      </c>
      <c r="J681" s="52" t="s">
        <v>71</v>
      </c>
      <c r="K681" s="52">
        <v>73.3</v>
      </c>
      <c r="L681" s="52">
        <v>4.02E-2</v>
      </c>
      <c r="M681" s="52">
        <v>1</v>
      </c>
      <c r="N681" s="52"/>
      <c r="O681" s="52">
        <v>0</v>
      </c>
      <c r="P681" s="52">
        <v>0</v>
      </c>
      <c r="Q681" s="52">
        <v>21</v>
      </c>
      <c r="R681" s="52"/>
      <c r="S681" s="52">
        <v>0</v>
      </c>
      <c r="T681" s="52">
        <v>0</v>
      </c>
      <c r="U681" s="52">
        <v>310</v>
      </c>
      <c r="V681" s="52">
        <f t="shared" si="23"/>
        <v>103.5642552912</v>
      </c>
      <c r="W681" s="52">
        <f t="shared" si="24"/>
        <v>103.5642552912</v>
      </c>
      <c r="X681" s="52">
        <v>0</v>
      </c>
      <c r="Y681" s="52">
        <v>0</v>
      </c>
    </row>
    <row r="682" spans="1:25" x14ac:dyDescent="0.25">
      <c r="A682" s="52">
        <v>2010</v>
      </c>
      <c r="B682" s="52" t="s">
        <v>107</v>
      </c>
      <c r="C682" s="52" t="s">
        <v>116</v>
      </c>
      <c r="D682" s="52">
        <v>20292</v>
      </c>
      <c r="E682" s="52">
        <v>23212</v>
      </c>
      <c r="F682" s="52">
        <v>9</v>
      </c>
      <c r="G682" s="52" t="s">
        <v>93</v>
      </c>
      <c r="H682" s="52">
        <v>176525</v>
      </c>
      <c r="I682" s="52" t="s">
        <v>91</v>
      </c>
      <c r="J682" s="52" t="s">
        <v>71</v>
      </c>
      <c r="K682" s="52">
        <v>73.3</v>
      </c>
      <c r="L682" s="52">
        <v>4.02E-2</v>
      </c>
      <c r="M682" s="52">
        <v>1</v>
      </c>
      <c r="N682" s="52"/>
      <c r="O682" s="52">
        <v>0</v>
      </c>
      <c r="P682" s="52">
        <v>0</v>
      </c>
      <c r="Q682" s="52">
        <v>21</v>
      </c>
      <c r="R682" s="52"/>
      <c r="S682" s="52">
        <v>0</v>
      </c>
      <c r="T682" s="52">
        <v>0</v>
      </c>
      <c r="U682" s="52">
        <v>310</v>
      </c>
      <c r="V682" s="52">
        <f t="shared" si="23"/>
        <v>520.15915649999999</v>
      </c>
      <c r="W682" s="52">
        <f t="shared" si="24"/>
        <v>520.15915649999999</v>
      </c>
      <c r="X682" s="52">
        <v>0</v>
      </c>
      <c r="Y682" s="52">
        <v>0</v>
      </c>
    </row>
    <row r="683" spans="1:25" x14ac:dyDescent="0.25">
      <c r="A683" s="52">
        <v>2010</v>
      </c>
      <c r="B683" s="52" t="s">
        <v>107</v>
      </c>
      <c r="C683" s="52" t="s">
        <v>116</v>
      </c>
      <c r="D683" s="52">
        <v>20292</v>
      </c>
      <c r="E683" s="52">
        <v>23212</v>
      </c>
      <c r="F683" s="52">
        <v>9</v>
      </c>
      <c r="G683" s="52" t="s">
        <v>93</v>
      </c>
      <c r="H683" s="52">
        <v>416831.8</v>
      </c>
      <c r="I683" s="52" t="s">
        <v>91</v>
      </c>
      <c r="J683" s="52" t="s">
        <v>71</v>
      </c>
      <c r="K683" s="52">
        <v>73.3</v>
      </c>
      <c r="L683" s="52">
        <v>4.02E-2</v>
      </c>
      <c r="M683" s="52">
        <v>1</v>
      </c>
      <c r="N683" s="52"/>
      <c r="O683" s="52">
        <v>0</v>
      </c>
      <c r="P683" s="52">
        <v>0</v>
      </c>
      <c r="Q683" s="52">
        <v>21</v>
      </c>
      <c r="R683" s="52"/>
      <c r="S683" s="52">
        <v>0</v>
      </c>
      <c r="T683" s="52">
        <v>0</v>
      </c>
      <c r="U683" s="52">
        <v>310</v>
      </c>
      <c r="V683" s="52">
        <f t="shared" si="23"/>
        <v>1228.261591788</v>
      </c>
      <c r="W683" s="52">
        <f t="shared" si="24"/>
        <v>1228.261591788</v>
      </c>
      <c r="X683" s="52">
        <v>0</v>
      </c>
      <c r="Y683" s="52">
        <v>0</v>
      </c>
    </row>
    <row r="684" spans="1:25" x14ac:dyDescent="0.25">
      <c r="A684" s="52">
        <v>2010</v>
      </c>
      <c r="B684" s="52" t="s">
        <v>107</v>
      </c>
      <c r="C684" s="52" t="s">
        <v>116</v>
      </c>
      <c r="D684" s="52">
        <v>20292</v>
      </c>
      <c r="E684" s="52">
        <v>23212</v>
      </c>
      <c r="F684" s="52">
        <v>9</v>
      </c>
      <c r="G684" s="52" t="s">
        <v>93</v>
      </c>
      <c r="H684" s="52">
        <v>191000</v>
      </c>
      <c r="I684" s="52" t="s">
        <v>91</v>
      </c>
      <c r="J684" s="52" t="s">
        <v>71</v>
      </c>
      <c r="K684" s="52">
        <v>73.3</v>
      </c>
      <c r="L684" s="52">
        <v>4.02E-2</v>
      </c>
      <c r="M684" s="52">
        <v>1</v>
      </c>
      <c r="N684" s="52"/>
      <c r="O684" s="52">
        <v>0</v>
      </c>
      <c r="P684" s="52">
        <v>0</v>
      </c>
      <c r="Q684" s="52">
        <v>21</v>
      </c>
      <c r="R684" s="52"/>
      <c r="S684" s="52">
        <v>0</v>
      </c>
      <c r="T684" s="52">
        <v>0</v>
      </c>
      <c r="U684" s="52">
        <v>310</v>
      </c>
      <c r="V684" s="52">
        <f t="shared" si="23"/>
        <v>562.81205999999997</v>
      </c>
      <c r="W684" s="52">
        <f t="shared" si="24"/>
        <v>562.81205999999997</v>
      </c>
      <c r="X684" s="52">
        <v>0</v>
      </c>
      <c r="Y684" s="52">
        <v>0</v>
      </c>
    </row>
    <row r="685" spans="1:25" x14ac:dyDescent="0.25">
      <c r="A685" s="52">
        <v>2010</v>
      </c>
      <c r="B685" s="52" t="s">
        <v>107</v>
      </c>
      <c r="C685" s="52" t="s">
        <v>116</v>
      </c>
      <c r="D685" s="52">
        <v>20297</v>
      </c>
      <c r="E685" s="52">
        <v>23212</v>
      </c>
      <c r="F685" s="52">
        <v>9</v>
      </c>
      <c r="G685" s="52" t="s">
        <v>93</v>
      </c>
      <c r="H685" s="52">
        <v>59120.42</v>
      </c>
      <c r="I685" s="52" t="s">
        <v>91</v>
      </c>
      <c r="J685" s="52" t="s">
        <v>71</v>
      </c>
      <c r="K685" s="52">
        <v>73.3</v>
      </c>
      <c r="L685" s="52">
        <v>4.02E-2</v>
      </c>
      <c r="M685" s="52">
        <v>1</v>
      </c>
      <c r="N685" s="52"/>
      <c r="O685" s="52">
        <v>0</v>
      </c>
      <c r="P685" s="52">
        <v>0</v>
      </c>
      <c r="Q685" s="52">
        <v>21</v>
      </c>
      <c r="R685" s="52"/>
      <c r="S685" s="52">
        <v>0</v>
      </c>
      <c r="T685" s="52">
        <v>0</v>
      </c>
      <c r="U685" s="52">
        <v>310</v>
      </c>
      <c r="V685" s="52">
        <f t="shared" si="23"/>
        <v>174.20777679719998</v>
      </c>
      <c r="W685" s="52">
        <f t="shared" si="24"/>
        <v>174.20777679719998</v>
      </c>
      <c r="X685" s="52">
        <v>0</v>
      </c>
      <c r="Y685" s="52">
        <v>0</v>
      </c>
    </row>
    <row r="686" spans="1:25" x14ac:dyDescent="0.25">
      <c r="A686" s="52">
        <v>2010</v>
      </c>
      <c r="B686" s="52" t="s">
        <v>107</v>
      </c>
      <c r="C686" s="52" t="s">
        <v>116</v>
      </c>
      <c r="D686" s="52">
        <v>20299</v>
      </c>
      <c r="E686" s="52">
        <v>23212</v>
      </c>
      <c r="F686" s="52">
        <v>9</v>
      </c>
      <c r="G686" s="52" t="s">
        <v>93</v>
      </c>
      <c r="H686" s="52">
        <v>2450.9520000000002</v>
      </c>
      <c r="I686" s="52" t="s">
        <v>91</v>
      </c>
      <c r="J686" s="52" t="s">
        <v>71</v>
      </c>
      <c r="K686" s="52">
        <v>73.3</v>
      </c>
      <c r="L686" s="52">
        <v>4.02E-2</v>
      </c>
      <c r="M686" s="52">
        <v>1</v>
      </c>
      <c r="N686" s="52"/>
      <c r="O686" s="52">
        <v>0</v>
      </c>
      <c r="P686" s="52">
        <v>0</v>
      </c>
      <c r="Q686" s="52">
        <v>21</v>
      </c>
      <c r="R686" s="52"/>
      <c r="S686" s="52">
        <v>0</v>
      </c>
      <c r="T686" s="52">
        <v>0</v>
      </c>
      <c r="U686" s="52">
        <v>310</v>
      </c>
      <c r="V686" s="52">
        <f t="shared" si="23"/>
        <v>7.2221222203200002</v>
      </c>
      <c r="W686" s="52">
        <f t="shared" si="24"/>
        <v>7.2221222203200002</v>
      </c>
      <c r="X686" s="52">
        <v>0</v>
      </c>
      <c r="Y686" s="52">
        <v>0</v>
      </c>
    </row>
    <row r="687" spans="1:25" x14ac:dyDescent="0.25">
      <c r="A687" s="52">
        <v>2010</v>
      </c>
      <c r="B687" s="52" t="s">
        <v>107</v>
      </c>
      <c r="C687" s="52" t="s">
        <v>116</v>
      </c>
      <c r="D687" s="52">
        <v>21002</v>
      </c>
      <c r="E687" s="52">
        <v>23212</v>
      </c>
      <c r="F687" s="52">
        <v>9</v>
      </c>
      <c r="G687" s="52" t="s">
        <v>93</v>
      </c>
      <c r="H687" s="52">
        <v>181846</v>
      </c>
      <c r="I687" s="52" t="s">
        <v>91</v>
      </c>
      <c r="J687" s="52" t="s">
        <v>71</v>
      </c>
      <c r="K687" s="52">
        <v>73.3</v>
      </c>
      <c r="L687" s="52">
        <v>4.02E-2</v>
      </c>
      <c r="M687" s="52">
        <v>1</v>
      </c>
      <c r="N687" s="52"/>
      <c r="O687" s="52">
        <v>0</v>
      </c>
      <c r="P687" s="52">
        <v>0</v>
      </c>
      <c r="Q687" s="52">
        <v>21</v>
      </c>
      <c r="R687" s="52"/>
      <c r="S687" s="52">
        <v>0</v>
      </c>
      <c r="T687" s="52">
        <v>0</v>
      </c>
      <c r="U687" s="52">
        <v>310</v>
      </c>
      <c r="V687" s="52">
        <f t="shared" si="23"/>
        <v>535.83833435999998</v>
      </c>
      <c r="W687" s="52">
        <f t="shared" si="24"/>
        <v>535.83833435999998</v>
      </c>
      <c r="X687" s="52">
        <v>0</v>
      </c>
      <c r="Y687" s="52">
        <v>0</v>
      </c>
    </row>
    <row r="688" spans="1:25" x14ac:dyDescent="0.25">
      <c r="A688" s="52">
        <v>2010</v>
      </c>
      <c r="B688" s="52" t="s">
        <v>107</v>
      </c>
      <c r="C688" s="52" t="s">
        <v>116</v>
      </c>
      <c r="D688" s="52">
        <v>21002</v>
      </c>
      <c r="E688" s="52">
        <v>23212</v>
      </c>
      <c r="F688" s="52">
        <v>9</v>
      </c>
      <c r="G688" s="52" t="s">
        <v>93</v>
      </c>
      <c r="H688" s="52">
        <v>120987</v>
      </c>
      <c r="I688" s="52" t="s">
        <v>91</v>
      </c>
      <c r="J688" s="52" t="s">
        <v>71</v>
      </c>
      <c r="K688" s="52">
        <v>73.3</v>
      </c>
      <c r="L688" s="52">
        <v>4.02E-2</v>
      </c>
      <c r="M688" s="52">
        <v>1</v>
      </c>
      <c r="N688" s="52"/>
      <c r="O688" s="52">
        <v>0</v>
      </c>
      <c r="P688" s="52">
        <v>0</v>
      </c>
      <c r="Q688" s="52">
        <v>21</v>
      </c>
      <c r="R688" s="52"/>
      <c r="S688" s="52">
        <v>0</v>
      </c>
      <c r="T688" s="52">
        <v>0</v>
      </c>
      <c r="U688" s="52">
        <v>310</v>
      </c>
      <c r="V688" s="52">
        <f t="shared" si="23"/>
        <v>356.50755341999997</v>
      </c>
      <c r="W688" s="52">
        <f t="shared" si="24"/>
        <v>356.50755341999997</v>
      </c>
      <c r="X688" s="52">
        <v>0</v>
      </c>
      <c r="Y688" s="52">
        <v>0</v>
      </c>
    </row>
    <row r="689" spans="1:25" x14ac:dyDescent="0.25">
      <c r="A689" s="52">
        <v>2010</v>
      </c>
      <c r="B689" s="52" t="s">
        <v>107</v>
      </c>
      <c r="C689" s="52" t="s">
        <v>116</v>
      </c>
      <c r="D689" s="52">
        <v>21002</v>
      </c>
      <c r="E689" s="52">
        <v>23212</v>
      </c>
      <c r="F689" s="52">
        <v>9</v>
      </c>
      <c r="G689" s="52" t="s">
        <v>93</v>
      </c>
      <c r="H689" s="52">
        <v>10</v>
      </c>
      <c r="I689" s="52" t="s">
        <v>91</v>
      </c>
      <c r="J689" s="52" t="s">
        <v>71</v>
      </c>
      <c r="K689" s="52">
        <v>73.3</v>
      </c>
      <c r="L689" s="52">
        <v>4.02E-2</v>
      </c>
      <c r="M689" s="52">
        <v>1</v>
      </c>
      <c r="N689" s="52"/>
      <c r="O689" s="52">
        <v>0</v>
      </c>
      <c r="P689" s="52">
        <v>0</v>
      </c>
      <c r="Q689" s="52">
        <v>21</v>
      </c>
      <c r="R689" s="52"/>
      <c r="S689" s="52">
        <v>0</v>
      </c>
      <c r="T689" s="52">
        <v>0</v>
      </c>
      <c r="U689" s="52">
        <v>310</v>
      </c>
      <c r="V689" s="52">
        <f t="shared" si="23"/>
        <v>2.9466599999999999E-2</v>
      </c>
      <c r="W689" s="52">
        <f t="shared" si="24"/>
        <v>2.9466599999999999E-2</v>
      </c>
      <c r="X689" s="52">
        <v>0</v>
      </c>
      <c r="Y689" s="52">
        <v>0</v>
      </c>
    </row>
    <row r="690" spans="1:25" x14ac:dyDescent="0.25">
      <c r="A690" s="52">
        <v>2010</v>
      </c>
      <c r="B690" s="52" t="s">
        <v>107</v>
      </c>
      <c r="C690" s="52" t="s">
        <v>116</v>
      </c>
      <c r="D690" s="52">
        <v>21002</v>
      </c>
      <c r="E690" s="52">
        <v>23212</v>
      </c>
      <c r="F690" s="52">
        <v>9</v>
      </c>
      <c r="G690" s="52" t="s">
        <v>93</v>
      </c>
      <c r="H690" s="52">
        <v>5690.3469999999998</v>
      </c>
      <c r="I690" s="52" t="s">
        <v>91</v>
      </c>
      <c r="J690" s="52" t="s">
        <v>71</v>
      </c>
      <c r="K690" s="52">
        <v>73.3</v>
      </c>
      <c r="L690" s="52">
        <v>4.02E-2</v>
      </c>
      <c r="M690" s="52">
        <v>1</v>
      </c>
      <c r="N690" s="52"/>
      <c r="O690" s="52">
        <v>0</v>
      </c>
      <c r="P690" s="52">
        <v>0</v>
      </c>
      <c r="Q690" s="52">
        <v>21</v>
      </c>
      <c r="R690" s="52"/>
      <c r="S690" s="52">
        <v>0</v>
      </c>
      <c r="T690" s="52">
        <v>0</v>
      </c>
      <c r="U690" s="52">
        <v>310</v>
      </c>
      <c r="V690" s="52">
        <f t="shared" si="23"/>
        <v>16.767517891019999</v>
      </c>
      <c r="W690" s="52">
        <f t="shared" si="24"/>
        <v>16.767517891019999</v>
      </c>
      <c r="X690" s="52">
        <v>0</v>
      </c>
      <c r="Y690" s="52">
        <v>0</v>
      </c>
    </row>
    <row r="691" spans="1:25" x14ac:dyDescent="0.25">
      <c r="A691" s="52">
        <v>2010</v>
      </c>
      <c r="B691" s="52" t="s">
        <v>107</v>
      </c>
      <c r="C691" s="52" t="s">
        <v>116</v>
      </c>
      <c r="D691" s="52">
        <v>21002</v>
      </c>
      <c r="E691" s="52">
        <v>23212</v>
      </c>
      <c r="F691" s="52">
        <v>9</v>
      </c>
      <c r="G691" s="52" t="s">
        <v>93</v>
      </c>
      <c r="H691" s="52">
        <v>101948</v>
      </c>
      <c r="I691" s="52" t="s">
        <v>91</v>
      </c>
      <c r="J691" s="52" t="s">
        <v>71</v>
      </c>
      <c r="K691" s="52">
        <v>73.3</v>
      </c>
      <c r="L691" s="52">
        <v>4.02E-2</v>
      </c>
      <c r="M691" s="52">
        <v>1</v>
      </c>
      <c r="N691" s="52"/>
      <c r="O691" s="52">
        <v>0</v>
      </c>
      <c r="P691" s="52">
        <v>0</v>
      </c>
      <c r="Q691" s="52">
        <v>21</v>
      </c>
      <c r="R691" s="52"/>
      <c r="S691" s="52">
        <v>0</v>
      </c>
      <c r="T691" s="52">
        <v>0</v>
      </c>
      <c r="U691" s="52">
        <v>310</v>
      </c>
      <c r="V691" s="52">
        <f t="shared" si="23"/>
        <v>300.40609367999997</v>
      </c>
      <c r="W691" s="52">
        <f t="shared" si="24"/>
        <v>300.40609367999997</v>
      </c>
      <c r="X691" s="52">
        <v>0</v>
      </c>
      <c r="Y691" s="52">
        <v>0</v>
      </c>
    </row>
    <row r="692" spans="1:25" x14ac:dyDescent="0.25">
      <c r="A692" s="52">
        <v>2010</v>
      </c>
      <c r="B692" s="52" t="s">
        <v>107</v>
      </c>
      <c r="C692" s="52" t="s">
        <v>116</v>
      </c>
      <c r="D692" s="52">
        <v>21002</v>
      </c>
      <c r="E692" s="52">
        <v>23212</v>
      </c>
      <c r="F692" s="52">
        <v>9</v>
      </c>
      <c r="G692" s="52" t="s">
        <v>93</v>
      </c>
      <c r="H692" s="52">
        <v>312611</v>
      </c>
      <c r="I692" s="52" t="s">
        <v>91</v>
      </c>
      <c r="J692" s="52" t="s">
        <v>71</v>
      </c>
      <c r="K692" s="52">
        <v>73.3</v>
      </c>
      <c r="L692" s="52">
        <v>4.02E-2</v>
      </c>
      <c r="M692" s="52">
        <v>1</v>
      </c>
      <c r="N692" s="52"/>
      <c r="O692" s="52">
        <v>0</v>
      </c>
      <c r="P692" s="52">
        <v>0</v>
      </c>
      <c r="Q692" s="52">
        <v>21</v>
      </c>
      <c r="R692" s="52"/>
      <c r="S692" s="52">
        <v>0</v>
      </c>
      <c r="T692" s="52">
        <v>0</v>
      </c>
      <c r="U692" s="52">
        <v>310</v>
      </c>
      <c r="V692" s="52">
        <f t="shared" si="23"/>
        <v>921.15832926000007</v>
      </c>
      <c r="W692" s="52">
        <f t="shared" si="24"/>
        <v>921.15832926000007</v>
      </c>
      <c r="X692" s="52">
        <v>0</v>
      </c>
      <c r="Y692" s="52">
        <v>0</v>
      </c>
    </row>
    <row r="693" spans="1:25" x14ac:dyDescent="0.25">
      <c r="A693" s="52">
        <v>2010</v>
      </c>
      <c r="B693" s="52" t="s">
        <v>107</v>
      </c>
      <c r="C693" s="52" t="s">
        <v>116</v>
      </c>
      <c r="D693" s="52">
        <v>21002</v>
      </c>
      <c r="E693" s="52">
        <v>23212</v>
      </c>
      <c r="F693" s="52">
        <v>9</v>
      </c>
      <c r="G693" s="52" t="s">
        <v>93</v>
      </c>
      <c r="H693" s="52">
        <v>313348</v>
      </c>
      <c r="I693" s="52" t="s">
        <v>91</v>
      </c>
      <c r="J693" s="52" t="s">
        <v>71</v>
      </c>
      <c r="K693" s="52">
        <v>73.3</v>
      </c>
      <c r="L693" s="52">
        <v>4.02E-2</v>
      </c>
      <c r="M693" s="52">
        <v>1</v>
      </c>
      <c r="N693" s="52"/>
      <c r="O693" s="52">
        <v>0</v>
      </c>
      <c r="P693" s="52">
        <v>0</v>
      </c>
      <c r="Q693" s="52">
        <v>21</v>
      </c>
      <c r="R693" s="52"/>
      <c r="S693" s="52">
        <v>0</v>
      </c>
      <c r="T693" s="52">
        <v>0</v>
      </c>
      <c r="U693" s="52">
        <v>310</v>
      </c>
      <c r="V693" s="52">
        <f t="shared" si="23"/>
        <v>923.33001767999997</v>
      </c>
      <c r="W693" s="52">
        <f t="shared" si="24"/>
        <v>923.33001767999997</v>
      </c>
      <c r="X693" s="52">
        <v>0</v>
      </c>
      <c r="Y693" s="52">
        <v>0</v>
      </c>
    </row>
    <row r="694" spans="1:25" x14ac:dyDescent="0.25">
      <c r="A694" s="52">
        <v>2010</v>
      </c>
      <c r="B694" s="52" t="s">
        <v>107</v>
      </c>
      <c r="C694" s="52" t="s">
        <v>116</v>
      </c>
      <c r="D694" s="52">
        <v>21002</v>
      </c>
      <c r="E694" s="52">
        <v>23212</v>
      </c>
      <c r="F694" s="52">
        <v>9</v>
      </c>
      <c r="G694" s="52" t="s">
        <v>93</v>
      </c>
      <c r="H694" s="52">
        <v>21874.31</v>
      </c>
      <c r="I694" s="52" t="s">
        <v>91</v>
      </c>
      <c r="J694" s="52" t="s">
        <v>71</v>
      </c>
      <c r="K694" s="52">
        <v>73.3</v>
      </c>
      <c r="L694" s="52">
        <v>4.02E-2</v>
      </c>
      <c r="M694" s="52">
        <v>1</v>
      </c>
      <c r="N694" s="52"/>
      <c r="O694" s="52">
        <v>0</v>
      </c>
      <c r="P694" s="52">
        <v>0</v>
      </c>
      <c r="Q694" s="52">
        <v>21</v>
      </c>
      <c r="R694" s="52"/>
      <c r="S694" s="52">
        <v>0</v>
      </c>
      <c r="T694" s="52">
        <v>0</v>
      </c>
      <c r="U694" s="52">
        <v>310</v>
      </c>
      <c r="V694" s="52">
        <f t="shared" si="23"/>
        <v>64.456154304600005</v>
      </c>
      <c r="W694" s="52">
        <f t="shared" si="24"/>
        <v>64.456154304600005</v>
      </c>
      <c r="X694" s="52">
        <v>0</v>
      </c>
      <c r="Y694" s="52">
        <v>0</v>
      </c>
    </row>
    <row r="695" spans="1:25" x14ac:dyDescent="0.25">
      <c r="A695" s="52">
        <v>2010</v>
      </c>
      <c r="B695" s="52" t="s">
        <v>107</v>
      </c>
      <c r="C695" s="52" t="s">
        <v>116</v>
      </c>
      <c r="D695" s="52">
        <v>21002</v>
      </c>
      <c r="E695" s="52">
        <v>23212</v>
      </c>
      <c r="F695" s="52">
        <v>9</v>
      </c>
      <c r="G695" s="52" t="s">
        <v>93</v>
      </c>
      <c r="H695" s="52">
        <v>358962.6</v>
      </c>
      <c r="I695" s="52" t="s">
        <v>91</v>
      </c>
      <c r="J695" s="52" t="s">
        <v>71</v>
      </c>
      <c r="K695" s="52">
        <v>73.3</v>
      </c>
      <c r="L695" s="52">
        <v>4.02E-2</v>
      </c>
      <c r="M695" s="52">
        <v>1</v>
      </c>
      <c r="N695" s="52"/>
      <c r="O695" s="52">
        <v>0</v>
      </c>
      <c r="P695" s="52">
        <v>0</v>
      </c>
      <c r="Q695" s="52">
        <v>21</v>
      </c>
      <c r="R695" s="52"/>
      <c r="S695" s="52">
        <v>0</v>
      </c>
      <c r="T695" s="52">
        <v>0</v>
      </c>
      <c r="U695" s="52">
        <v>310</v>
      </c>
      <c r="V695" s="52">
        <f t="shared" si="23"/>
        <v>1057.7407349159998</v>
      </c>
      <c r="W695" s="52">
        <f t="shared" si="24"/>
        <v>1057.7407349159998</v>
      </c>
      <c r="X695" s="52">
        <v>0</v>
      </c>
      <c r="Y695" s="52">
        <v>0</v>
      </c>
    </row>
    <row r="696" spans="1:25" x14ac:dyDescent="0.25">
      <c r="A696" s="52">
        <v>2010</v>
      </c>
      <c r="B696" s="52" t="s">
        <v>107</v>
      </c>
      <c r="C696" s="52" t="s">
        <v>116</v>
      </c>
      <c r="D696" s="52">
        <v>21002</v>
      </c>
      <c r="E696" s="52">
        <v>23212</v>
      </c>
      <c r="F696" s="52">
        <v>9</v>
      </c>
      <c r="G696" s="52" t="s">
        <v>93</v>
      </c>
      <c r="H696" s="52">
        <v>10493.26</v>
      </c>
      <c r="I696" s="52" t="s">
        <v>91</v>
      </c>
      <c r="J696" s="52" t="s">
        <v>71</v>
      </c>
      <c r="K696" s="52">
        <v>73.3</v>
      </c>
      <c r="L696" s="52">
        <v>4.02E-2</v>
      </c>
      <c r="M696" s="52">
        <v>1</v>
      </c>
      <c r="N696" s="52"/>
      <c r="O696" s="52">
        <v>0</v>
      </c>
      <c r="P696" s="52">
        <v>0</v>
      </c>
      <c r="Q696" s="52">
        <v>21</v>
      </c>
      <c r="R696" s="52"/>
      <c r="S696" s="52">
        <v>0</v>
      </c>
      <c r="T696" s="52">
        <v>0</v>
      </c>
      <c r="U696" s="52">
        <v>310</v>
      </c>
      <c r="V696" s="52">
        <f t="shared" si="23"/>
        <v>30.920069511599998</v>
      </c>
      <c r="W696" s="52">
        <f t="shared" si="24"/>
        <v>30.920069511599998</v>
      </c>
      <c r="X696" s="52">
        <v>0</v>
      </c>
      <c r="Y696" s="52">
        <v>0</v>
      </c>
    </row>
    <row r="697" spans="1:25" x14ac:dyDescent="0.25">
      <c r="A697" s="52">
        <v>2010</v>
      </c>
      <c r="B697" s="52" t="s">
        <v>107</v>
      </c>
      <c r="C697" s="52" t="s">
        <v>116</v>
      </c>
      <c r="D697" s="52">
        <v>21002</v>
      </c>
      <c r="E697" s="52">
        <v>23212</v>
      </c>
      <c r="F697" s="52">
        <v>9</v>
      </c>
      <c r="G697" s="52" t="s">
        <v>93</v>
      </c>
      <c r="H697" s="52">
        <v>49744.26</v>
      </c>
      <c r="I697" s="52" t="s">
        <v>91</v>
      </c>
      <c r="J697" s="52" t="s">
        <v>71</v>
      </c>
      <c r="K697" s="52">
        <v>73.3</v>
      </c>
      <c r="L697" s="52">
        <v>4.02E-2</v>
      </c>
      <c r="M697" s="52">
        <v>1</v>
      </c>
      <c r="N697" s="52"/>
      <c r="O697" s="52">
        <v>0</v>
      </c>
      <c r="P697" s="52">
        <v>0</v>
      </c>
      <c r="Q697" s="52">
        <v>21</v>
      </c>
      <c r="R697" s="52"/>
      <c r="S697" s="52">
        <v>0</v>
      </c>
      <c r="T697" s="52">
        <v>0</v>
      </c>
      <c r="U697" s="52">
        <v>310</v>
      </c>
      <c r="V697" s="52">
        <f t="shared" si="23"/>
        <v>146.57942117159999</v>
      </c>
      <c r="W697" s="52">
        <f t="shared" si="24"/>
        <v>146.57942117159999</v>
      </c>
      <c r="X697" s="52">
        <v>0</v>
      </c>
      <c r="Y697" s="52">
        <v>0</v>
      </c>
    </row>
    <row r="698" spans="1:25" x14ac:dyDescent="0.25">
      <c r="A698" s="52">
        <v>2010</v>
      </c>
      <c r="B698" s="52" t="s">
        <v>107</v>
      </c>
      <c r="C698" s="52" t="s">
        <v>116</v>
      </c>
      <c r="D698" s="52">
        <v>21002</v>
      </c>
      <c r="E698" s="52">
        <v>23212</v>
      </c>
      <c r="F698" s="52">
        <v>9</v>
      </c>
      <c r="G698" s="52" t="s">
        <v>93</v>
      </c>
      <c r="H698" s="52">
        <v>26787.64</v>
      </c>
      <c r="I698" s="52" t="s">
        <v>91</v>
      </c>
      <c r="J698" s="52" t="s">
        <v>71</v>
      </c>
      <c r="K698" s="52">
        <v>73.3</v>
      </c>
      <c r="L698" s="52">
        <v>4.02E-2</v>
      </c>
      <c r="M698" s="52">
        <v>1</v>
      </c>
      <c r="N698" s="52"/>
      <c r="O698" s="52">
        <v>0</v>
      </c>
      <c r="P698" s="52">
        <v>0</v>
      </c>
      <c r="Q698" s="52">
        <v>21</v>
      </c>
      <c r="R698" s="52"/>
      <c r="S698" s="52">
        <v>0</v>
      </c>
      <c r="T698" s="52">
        <v>0</v>
      </c>
      <c r="U698" s="52">
        <v>310</v>
      </c>
      <c r="V698" s="52">
        <f t="shared" si="23"/>
        <v>78.934067282399994</v>
      </c>
      <c r="W698" s="52">
        <f t="shared" si="24"/>
        <v>78.934067282399994</v>
      </c>
      <c r="X698" s="52">
        <v>0</v>
      </c>
      <c r="Y698" s="52">
        <v>0</v>
      </c>
    </row>
    <row r="699" spans="1:25" x14ac:dyDescent="0.25">
      <c r="A699" s="52">
        <v>2010</v>
      </c>
      <c r="B699" s="52" t="s">
        <v>107</v>
      </c>
      <c r="C699" s="52" t="s">
        <v>116</v>
      </c>
      <c r="D699" s="52">
        <v>21003</v>
      </c>
      <c r="E699" s="52">
        <v>23212</v>
      </c>
      <c r="F699" s="52">
        <v>9</v>
      </c>
      <c r="G699" s="52" t="s">
        <v>93</v>
      </c>
      <c r="H699" s="52">
        <v>150220</v>
      </c>
      <c r="I699" s="52" t="s">
        <v>91</v>
      </c>
      <c r="J699" s="52" t="s">
        <v>71</v>
      </c>
      <c r="K699" s="52">
        <v>73.3</v>
      </c>
      <c r="L699" s="52">
        <v>4.02E-2</v>
      </c>
      <c r="M699" s="52">
        <v>1</v>
      </c>
      <c r="N699" s="52"/>
      <c r="O699" s="52">
        <v>0</v>
      </c>
      <c r="P699" s="52">
        <v>0</v>
      </c>
      <c r="Q699" s="52">
        <v>21</v>
      </c>
      <c r="R699" s="52"/>
      <c r="S699" s="52">
        <v>0</v>
      </c>
      <c r="T699" s="52">
        <v>0</v>
      </c>
      <c r="U699" s="52">
        <v>310</v>
      </c>
      <c r="V699" s="52">
        <f t="shared" si="23"/>
        <v>442.64726520000005</v>
      </c>
      <c r="W699" s="52">
        <f t="shared" si="24"/>
        <v>442.64726520000005</v>
      </c>
      <c r="X699" s="52">
        <v>0</v>
      </c>
      <c r="Y699" s="52">
        <v>0</v>
      </c>
    </row>
    <row r="700" spans="1:25" x14ac:dyDescent="0.25">
      <c r="A700" s="52">
        <v>2010</v>
      </c>
      <c r="B700" s="52" t="s">
        <v>107</v>
      </c>
      <c r="C700" s="52" t="s">
        <v>116</v>
      </c>
      <c r="D700" s="52">
        <v>21003</v>
      </c>
      <c r="E700" s="52">
        <v>23212</v>
      </c>
      <c r="F700" s="52">
        <v>9</v>
      </c>
      <c r="G700" s="52" t="s">
        <v>93</v>
      </c>
      <c r="H700" s="52">
        <v>19847.36</v>
      </c>
      <c r="I700" s="52" t="s">
        <v>91</v>
      </c>
      <c r="J700" s="52" t="s">
        <v>71</v>
      </c>
      <c r="K700" s="52">
        <v>73.3</v>
      </c>
      <c r="L700" s="52">
        <v>4.02E-2</v>
      </c>
      <c r="M700" s="52">
        <v>1</v>
      </c>
      <c r="N700" s="52"/>
      <c r="O700" s="52">
        <v>0</v>
      </c>
      <c r="P700" s="52">
        <v>0</v>
      </c>
      <c r="Q700" s="52">
        <v>21</v>
      </c>
      <c r="R700" s="52"/>
      <c r="S700" s="52">
        <v>0</v>
      </c>
      <c r="T700" s="52">
        <v>0</v>
      </c>
      <c r="U700" s="52">
        <v>310</v>
      </c>
      <c r="V700" s="52">
        <f t="shared" si="23"/>
        <v>58.483421817599989</v>
      </c>
      <c r="W700" s="52">
        <f t="shared" si="24"/>
        <v>58.483421817599989</v>
      </c>
      <c r="X700" s="52">
        <v>0</v>
      </c>
      <c r="Y700" s="52">
        <v>0</v>
      </c>
    </row>
    <row r="701" spans="1:25" x14ac:dyDescent="0.25">
      <c r="A701" s="52">
        <v>2010</v>
      </c>
      <c r="B701" s="52" t="s">
        <v>107</v>
      </c>
      <c r="C701" s="52" t="s">
        <v>116</v>
      </c>
      <c r="D701" s="52">
        <v>21003</v>
      </c>
      <c r="E701" s="52">
        <v>23212</v>
      </c>
      <c r="F701" s="52">
        <v>9</v>
      </c>
      <c r="G701" s="52" t="s">
        <v>93</v>
      </c>
      <c r="H701" s="52">
        <v>389974.5</v>
      </c>
      <c r="I701" s="52" t="s">
        <v>91</v>
      </c>
      <c r="J701" s="52" t="s">
        <v>71</v>
      </c>
      <c r="K701" s="52">
        <v>73.3</v>
      </c>
      <c r="L701" s="52">
        <v>4.02E-2</v>
      </c>
      <c r="M701" s="52">
        <v>1</v>
      </c>
      <c r="N701" s="52"/>
      <c r="O701" s="52">
        <v>0</v>
      </c>
      <c r="P701" s="52">
        <v>0</v>
      </c>
      <c r="Q701" s="52">
        <v>21</v>
      </c>
      <c r="R701" s="52"/>
      <c r="S701" s="52">
        <v>0</v>
      </c>
      <c r="T701" s="52">
        <v>0</v>
      </c>
      <c r="U701" s="52">
        <v>310</v>
      </c>
      <c r="V701" s="52">
        <f t="shared" si="23"/>
        <v>1149.1222601699999</v>
      </c>
      <c r="W701" s="52">
        <f t="shared" si="24"/>
        <v>1149.1222601699999</v>
      </c>
      <c r="X701" s="52">
        <v>0</v>
      </c>
      <c r="Y701" s="52">
        <v>0</v>
      </c>
    </row>
    <row r="702" spans="1:25" x14ac:dyDescent="0.25">
      <c r="A702" s="52">
        <v>2010</v>
      </c>
      <c r="B702" s="52" t="s">
        <v>107</v>
      </c>
      <c r="C702" s="52" t="s">
        <v>116</v>
      </c>
      <c r="D702" s="52">
        <v>21003</v>
      </c>
      <c r="E702" s="52">
        <v>23212</v>
      </c>
      <c r="F702" s="52">
        <v>9</v>
      </c>
      <c r="G702" s="52" t="s">
        <v>93</v>
      </c>
      <c r="H702" s="52">
        <v>22311</v>
      </c>
      <c r="I702" s="52" t="s">
        <v>91</v>
      </c>
      <c r="J702" s="52" t="s">
        <v>71</v>
      </c>
      <c r="K702" s="52">
        <v>73.3</v>
      </c>
      <c r="L702" s="52">
        <v>4.02E-2</v>
      </c>
      <c r="M702" s="52">
        <v>1</v>
      </c>
      <c r="N702" s="52"/>
      <c r="O702" s="52">
        <v>0</v>
      </c>
      <c r="P702" s="52">
        <v>0</v>
      </c>
      <c r="Q702" s="52">
        <v>21</v>
      </c>
      <c r="R702" s="52"/>
      <c r="S702" s="52">
        <v>0</v>
      </c>
      <c r="T702" s="52">
        <v>0</v>
      </c>
      <c r="U702" s="52">
        <v>310</v>
      </c>
      <c r="V702" s="52">
        <f t="shared" si="23"/>
        <v>65.742931259999992</v>
      </c>
      <c r="W702" s="52">
        <f t="shared" si="24"/>
        <v>65.742931259999992</v>
      </c>
      <c r="X702" s="52">
        <v>0</v>
      </c>
      <c r="Y702" s="52">
        <v>0</v>
      </c>
    </row>
    <row r="703" spans="1:25" x14ac:dyDescent="0.25">
      <c r="A703" s="52">
        <v>2010</v>
      </c>
      <c r="B703" s="52" t="s">
        <v>107</v>
      </c>
      <c r="C703" s="52" t="s">
        <v>116</v>
      </c>
      <c r="D703" s="52">
        <v>21003</v>
      </c>
      <c r="E703" s="52">
        <v>23212</v>
      </c>
      <c r="F703" s="52">
        <v>9</v>
      </c>
      <c r="G703" s="52" t="s">
        <v>93</v>
      </c>
      <c r="H703" s="52">
        <v>117372</v>
      </c>
      <c r="I703" s="52" t="s">
        <v>91</v>
      </c>
      <c r="J703" s="52" t="s">
        <v>71</v>
      </c>
      <c r="K703" s="52">
        <v>73.3</v>
      </c>
      <c r="L703" s="52">
        <v>4.02E-2</v>
      </c>
      <c r="M703" s="52">
        <v>1</v>
      </c>
      <c r="N703" s="52"/>
      <c r="O703" s="52">
        <v>0</v>
      </c>
      <c r="P703" s="52">
        <v>0</v>
      </c>
      <c r="Q703" s="52">
        <v>21</v>
      </c>
      <c r="R703" s="52"/>
      <c r="S703" s="52">
        <v>0</v>
      </c>
      <c r="T703" s="52">
        <v>0</v>
      </c>
      <c r="U703" s="52">
        <v>310</v>
      </c>
      <c r="V703" s="52">
        <f t="shared" si="23"/>
        <v>345.85537751999999</v>
      </c>
      <c r="W703" s="52">
        <f t="shared" si="24"/>
        <v>345.85537751999999</v>
      </c>
      <c r="X703" s="52">
        <v>0</v>
      </c>
      <c r="Y703" s="52">
        <v>0</v>
      </c>
    </row>
    <row r="704" spans="1:25" x14ac:dyDescent="0.25">
      <c r="A704" s="52">
        <v>2010</v>
      </c>
      <c r="B704" s="52" t="s">
        <v>107</v>
      </c>
      <c r="C704" s="52" t="s">
        <v>116</v>
      </c>
      <c r="D704" s="52">
        <v>21003</v>
      </c>
      <c r="E704" s="52">
        <v>23212</v>
      </c>
      <c r="F704" s="52">
        <v>9</v>
      </c>
      <c r="G704" s="52" t="s">
        <v>93</v>
      </c>
      <c r="H704" s="52">
        <v>116184</v>
      </c>
      <c r="I704" s="52" t="s">
        <v>91</v>
      </c>
      <c r="J704" s="52" t="s">
        <v>71</v>
      </c>
      <c r="K704" s="52">
        <v>73.3</v>
      </c>
      <c r="L704" s="52">
        <v>4.02E-2</v>
      </c>
      <c r="M704" s="52">
        <v>1</v>
      </c>
      <c r="N704" s="52"/>
      <c r="O704" s="52">
        <v>0</v>
      </c>
      <c r="P704" s="52">
        <v>0</v>
      </c>
      <c r="Q704" s="52">
        <v>21</v>
      </c>
      <c r="R704" s="52"/>
      <c r="S704" s="52">
        <v>0</v>
      </c>
      <c r="T704" s="52">
        <v>0</v>
      </c>
      <c r="U704" s="52">
        <v>310</v>
      </c>
      <c r="V704" s="52">
        <f t="shared" si="23"/>
        <v>342.35474543999999</v>
      </c>
      <c r="W704" s="52">
        <f t="shared" si="24"/>
        <v>342.35474543999999</v>
      </c>
      <c r="X704" s="52">
        <v>0</v>
      </c>
      <c r="Y704" s="52">
        <v>0</v>
      </c>
    </row>
    <row r="705" spans="1:25" x14ac:dyDescent="0.25">
      <c r="A705" s="52">
        <v>2010</v>
      </c>
      <c r="B705" s="52" t="s">
        <v>107</v>
      </c>
      <c r="C705" s="52" t="s">
        <v>116</v>
      </c>
      <c r="D705" s="52">
        <v>21003</v>
      </c>
      <c r="E705" s="52">
        <v>23212</v>
      </c>
      <c r="F705" s="52">
        <v>9</v>
      </c>
      <c r="G705" s="52" t="s">
        <v>93</v>
      </c>
      <c r="H705" s="52">
        <v>22758.75</v>
      </c>
      <c r="I705" s="52" t="s">
        <v>91</v>
      </c>
      <c r="J705" s="52" t="s">
        <v>71</v>
      </c>
      <c r="K705" s="52">
        <v>73.3</v>
      </c>
      <c r="L705" s="52">
        <v>4.02E-2</v>
      </c>
      <c r="M705" s="52">
        <v>1</v>
      </c>
      <c r="N705" s="52"/>
      <c r="O705" s="52">
        <v>0</v>
      </c>
      <c r="P705" s="52">
        <v>0</v>
      </c>
      <c r="Q705" s="52">
        <v>21</v>
      </c>
      <c r="R705" s="52"/>
      <c r="S705" s="52">
        <v>0</v>
      </c>
      <c r="T705" s="52">
        <v>0</v>
      </c>
      <c r="U705" s="52">
        <v>310</v>
      </c>
      <c r="V705" s="52">
        <f t="shared" si="23"/>
        <v>67.062298274999989</v>
      </c>
      <c r="W705" s="52">
        <f t="shared" si="24"/>
        <v>67.062298274999989</v>
      </c>
      <c r="X705" s="52">
        <v>0</v>
      </c>
      <c r="Y705" s="52">
        <v>0</v>
      </c>
    </row>
    <row r="706" spans="1:25" x14ac:dyDescent="0.25">
      <c r="A706" s="52">
        <v>2010</v>
      </c>
      <c r="B706" s="52" t="s">
        <v>107</v>
      </c>
      <c r="C706" s="52" t="s">
        <v>116</v>
      </c>
      <c r="D706" s="52">
        <v>21004</v>
      </c>
      <c r="E706" s="52">
        <v>23212</v>
      </c>
      <c r="F706" s="52">
        <v>9</v>
      </c>
      <c r="G706" s="52" t="s">
        <v>93</v>
      </c>
      <c r="H706" s="52">
        <v>83</v>
      </c>
      <c r="I706" s="52" t="s">
        <v>91</v>
      </c>
      <c r="J706" s="52" t="s">
        <v>71</v>
      </c>
      <c r="K706" s="52">
        <v>73.3</v>
      </c>
      <c r="L706" s="52">
        <v>4.02E-2</v>
      </c>
      <c r="M706" s="52">
        <v>1</v>
      </c>
      <c r="N706" s="52"/>
      <c r="O706" s="52">
        <v>0</v>
      </c>
      <c r="P706" s="52">
        <v>0</v>
      </c>
      <c r="Q706" s="52">
        <v>21</v>
      </c>
      <c r="R706" s="52"/>
      <c r="S706" s="52">
        <v>0</v>
      </c>
      <c r="T706" s="52">
        <v>0</v>
      </c>
      <c r="U706" s="52">
        <v>310</v>
      </c>
      <c r="V706" s="52">
        <f t="shared" si="23"/>
        <v>0.24457277999999999</v>
      </c>
      <c r="W706" s="52">
        <f t="shared" si="24"/>
        <v>0.24457277999999999</v>
      </c>
      <c r="X706" s="52">
        <v>0</v>
      </c>
      <c r="Y706" s="52">
        <v>0</v>
      </c>
    </row>
    <row r="707" spans="1:25" x14ac:dyDescent="0.25">
      <c r="A707" s="52">
        <v>2010</v>
      </c>
      <c r="B707" s="52" t="s">
        <v>107</v>
      </c>
      <c r="C707" s="52" t="s">
        <v>116</v>
      </c>
      <c r="D707" s="52">
        <v>21004</v>
      </c>
      <c r="E707" s="52">
        <v>23212</v>
      </c>
      <c r="F707" s="52">
        <v>9</v>
      </c>
      <c r="G707" s="52" t="s">
        <v>93</v>
      </c>
      <c r="H707" s="52">
        <v>13556.68</v>
      </c>
      <c r="I707" s="52" t="s">
        <v>91</v>
      </c>
      <c r="J707" s="52" t="s">
        <v>71</v>
      </c>
      <c r="K707" s="52">
        <v>73.3</v>
      </c>
      <c r="L707" s="52">
        <v>4.02E-2</v>
      </c>
      <c r="M707" s="52">
        <v>1</v>
      </c>
      <c r="N707" s="52"/>
      <c r="O707" s="52">
        <v>0</v>
      </c>
      <c r="P707" s="52">
        <v>0</v>
      </c>
      <c r="Q707" s="52">
        <v>21</v>
      </c>
      <c r="R707" s="52"/>
      <c r="S707" s="52">
        <v>0</v>
      </c>
      <c r="T707" s="52">
        <v>0</v>
      </c>
      <c r="U707" s="52">
        <v>310</v>
      </c>
      <c r="V707" s="52">
        <f t="shared" ref="V707:V725" si="25">IF(F707=9,((H707*K707*L707*M707)+(H707*O707*P707*Q707)+(H707*S707*T707*U707))/1000, (H707*K707*L707*M707)+(H707*O707*P707*Q707)+(H707*S707*T707*U707))</f>
        <v>39.946926688799998</v>
      </c>
      <c r="W707" s="52">
        <f t="shared" si="24"/>
        <v>39.946926688799998</v>
      </c>
      <c r="X707" s="52">
        <v>0</v>
      </c>
      <c r="Y707" s="52">
        <v>0</v>
      </c>
    </row>
    <row r="708" spans="1:25" x14ac:dyDescent="0.25">
      <c r="A708" s="52">
        <v>2010</v>
      </c>
      <c r="B708" s="52" t="s">
        <v>107</v>
      </c>
      <c r="C708" s="52" t="s">
        <v>116</v>
      </c>
      <c r="D708" s="52">
        <v>21009</v>
      </c>
      <c r="E708" s="52">
        <v>23212</v>
      </c>
      <c r="F708" s="52">
        <v>9</v>
      </c>
      <c r="G708" s="52" t="s">
        <v>93</v>
      </c>
      <c r="H708" s="52">
        <v>28355.040000000001</v>
      </c>
      <c r="I708" s="52" t="s">
        <v>91</v>
      </c>
      <c r="J708" s="52" t="s">
        <v>71</v>
      </c>
      <c r="K708" s="52">
        <v>73.3</v>
      </c>
      <c r="L708" s="52">
        <v>4.02E-2</v>
      </c>
      <c r="M708" s="52">
        <v>1</v>
      </c>
      <c r="N708" s="52"/>
      <c r="O708" s="52">
        <v>0</v>
      </c>
      <c r="P708" s="52">
        <v>0</v>
      </c>
      <c r="Q708" s="52">
        <v>21</v>
      </c>
      <c r="R708" s="52"/>
      <c r="S708" s="52">
        <v>0</v>
      </c>
      <c r="T708" s="52">
        <v>0</v>
      </c>
      <c r="U708" s="52">
        <v>310</v>
      </c>
      <c r="V708" s="52">
        <f t="shared" si="25"/>
        <v>83.552662166399998</v>
      </c>
      <c r="W708" s="52">
        <f t="shared" si="24"/>
        <v>83.552662166399998</v>
      </c>
      <c r="X708" s="52">
        <v>0</v>
      </c>
      <c r="Y708" s="52">
        <v>0</v>
      </c>
    </row>
    <row r="709" spans="1:25" x14ac:dyDescent="0.25">
      <c r="A709" s="52">
        <v>2010</v>
      </c>
      <c r="B709" s="52" t="s">
        <v>107</v>
      </c>
      <c r="C709" s="52" t="s">
        <v>116</v>
      </c>
      <c r="D709" s="52">
        <v>21009</v>
      </c>
      <c r="E709" s="52">
        <v>23212</v>
      </c>
      <c r="F709" s="52">
        <v>9</v>
      </c>
      <c r="G709" s="52" t="s">
        <v>93</v>
      </c>
      <c r="H709" s="52">
        <v>1407.2570000000001</v>
      </c>
      <c r="I709" s="52" t="s">
        <v>91</v>
      </c>
      <c r="J709" s="52" t="s">
        <v>71</v>
      </c>
      <c r="K709" s="52">
        <v>73.3</v>
      </c>
      <c r="L709" s="52">
        <v>4.02E-2</v>
      </c>
      <c r="M709" s="52">
        <v>1</v>
      </c>
      <c r="N709" s="52"/>
      <c r="O709" s="52">
        <v>0</v>
      </c>
      <c r="P709" s="52">
        <v>0</v>
      </c>
      <c r="Q709" s="52">
        <v>21</v>
      </c>
      <c r="R709" s="52"/>
      <c r="S709" s="52">
        <v>0</v>
      </c>
      <c r="T709" s="52">
        <v>0</v>
      </c>
      <c r="U709" s="52">
        <v>310</v>
      </c>
      <c r="V709" s="52">
        <f t="shared" si="25"/>
        <v>4.1467079116200001</v>
      </c>
      <c r="W709" s="52">
        <f t="shared" si="24"/>
        <v>4.1467079116200001</v>
      </c>
      <c r="X709" s="52">
        <v>0</v>
      </c>
      <c r="Y709" s="52">
        <v>0</v>
      </c>
    </row>
    <row r="710" spans="1:25" x14ac:dyDescent="0.25">
      <c r="A710" s="52">
        <v>2010</v>
      </c>
      <c r="B710" s="52" t="s">
        <v>107</v>
      </c>
      <c r="C710" s="52" t="s">
        <v>116</v>
      </c>
      <c r="D710" s="52">
        <v>21009</v>
      </c>
      <c r="E710" s="52">
        <v>23212</v>
      </c>
      <c r="F710" s="52">
        <v>9</v>
      </c>
      <c r="G710" s="52" t="s">
        <v>93</v>
      </c>
      <c r="H710" s="52">
        <v>23244</v>
      </c>
      <c r="I710" s="52" t="s">
        <v>91</v>
      </c>
      <c r="J710" s="52" t="s">
        <v>71</v>
      </c>
      <c r="K710" s="52">
        <v>73.3</v>
      </c>
      <c r="L710" s="52">
        <v>4.02E-2</v>
      </c>
      <c r="M710" s="52">
        <v>1</v>
      </c>
      <c r="N710" s="52"/>
      <c r="O710" s="52">
        <v>0</v>
      </c>
      <c r="P710" s="52">
        <v>0</v>
      </c>
      <c r="Q710" s="52">
        <v>21</v>
      </c>
      <c r="R710" s="52"/>
      <c r="S710" s="52">
        <v>0</v>
      </c>
      <c r="T710" s="52">
        <v>0</v>
      </c>
      <c r="U710" s="52">
        <v>310</v>
      </c>
      <c r="V710" s="52">
        <f t="shared" si="25"/>
        <v>68.492165039999989</v>
      </c>
      <c r="W710" s="52">
        <f t="shared" si="24"/>
        <v>68.492165039999989</v>
      </c>
      <c r="X710" s="52">
        <v>0</v>
      </c>
      <c r="Y710" s="52">
        <v>0</v>
      </c>
    </row>
    <row r="711" spans="1:25" x14ac:dyDescent="0.25">
      <c r="A711" s="52">
        <v>2010</v>
      </c>
      <c r="B711" s="52" t="s">
        <v>107</v>
      </c>
      <c r="C711" s="52" t="s">
        <v>116</v>
      </c>
      <c r="D711" s="52">
        <v>21009</v>
      </c>
      <c r="E711" s="52">
        <v>23212</v>
      </c>
      <c r="F711" s="52">
        <v>9</v>
      </c>
      <c r="G711" s="52" t="s">
        <v>93</v>
      </c>
      <c r="H711" s="52">
        <v>22426.400000000001</v>
      </c>
      <c r="I711" s="52" t="s">
        <v>91</v>
      </c>
      <c r="J711" s="52" t="s">
        <v>71</v>
      </c>
      <c r="K711" s="52">
        <v>73.3</v>
      </c>
      <c r="L711" s="52">
        <v>4.02E-2</v>
      </c>
      <c r="M711" s="52">
        <v>1</v>
      </c>
      <c r="N711" s="52"/>
      <c r="O711" s="52">
        <v>0</v>
      </c>
      <c r="P711" s="52">
        <v>0</v>
      </c>
      <c r="Q711" s="52">
        <v>21</v>
      </c>
      <c r="R711" s="52"/>
      <c r="S711" s="52">
        <v>0</v>
      </c>
      <c r="T711" s="52">
        <v>0</v>
      </c>
      <c r="U711" s="52">
        <v>310</v>
      </c>
      <c r="V711" s="52">
        <f t="shared" si="25"/>
        <v>66.082975824000002</v>
      </c>
      <c r="W711" s="52">
        <f t="shared" si="24"/>
        <v>66.082975824000002</v>
      </c>
      <c r="X711" s="52">
        <v>0</v>
      </c>
      <c r="Y711" s="52">
        <v>0</v>
      </c>
    </row>
    <row r="712" spans="1:25" x14ac:dyDescent="0.25">
      <c r="A712" s="52">
        <v>2010</v>
      </c>
      <c r="B712" s="52" t="s">
        <v>107</v>
      </c>
      <c r="C712" s="52" t="s">
        <v>116</v>
      </c>
      <c r="D712" s="52">
        <v>22119</v>
      </c>
      <c r="E712" s="52">
        <v>23212</v>
      </c>
      <c r="F712" s="52">
        <v>9</v>
      </c>
      <c r="G712" s="52" t="s">
        <v>93</v>
      </c>
      <c r="H712" s="52">
        <v>104560.8</v>
      </c>
      <c r="I712" s="52" t="s">
        <v>91</v>
      </c>
      <c r="J712" s="52" t="s">
        <v>71</v>
      </c>
      <c r="K712" s="52">
        <v>73.3</v>
      </c>
      <c r="L712" s="52">
        <v>4.02E-2</v>
      </c>
      <c r="M712" s="52">
        <v>1</v>
      </c>
      <c r="N712" s="52"/>
      <c r="O712" s="52">
        <v>0</v>
      </c>
      <c r="P712" s="52">
        <v>0</v>
      </c>
      <c r="Q712" s="52">
        <v>21</v>
      </c>
      <c r="R712" s="52"/>
      <c r="S712" s="52">
        <v>0</v>
      </c>
      <c r="T712" s="52">
        <v>0</v>
      </c>
      <c r="U712" s="52">
        <v>310</v>
      </c>
      <c r="V712" s="52">
        <f t="shared" si="25"/>
        <v>308.105126928</v>
      </c>
      <c r="W712" s="52">
        <f t="shared" ref="W712:W725" si="26">(V712-((O712*H712*P712*Q712)+(S712*H712*T712*U712)))/M712</f>
        <v>308.105126928</v>
      </c>
      <c r="X712" s="52">
        <v>0</v>
      </c>
      <c r="Y712" s="52">
        <v>0</v>
      </c>
    </row>
    <row r="713" spans="1:25" x14ac:dyDescent="0.25">
      <c r="A713" s="52">
        <v>2010</v>
      </c>
      <c r="B713" s="52" t="s">
        <v>107</v>
      </c>
      <c r="C713" s="52" t="s">
        <v>116</v>
      </c>
      <c r="D713" s="52">
        <v>22191</v>
      </c>
      <c r="E713" s="52">
        <v>23212</v>
      </c>
      <c r="F713" s="52">
        <v>9</v>
      </c>
      <c r="G713" s="52" t="s">
        <v>93</v>
      </c>
      <c r="H713" s="52">
        <v>16000</v>
      </c>
      <c r="I713" s="52" t="s">
        <v>91</v>
      </c>
      <c r="J713" s="52" t="s">
        <v>71</v>
      </c>
      <c r="K713" s="52">
        <v>73.3</v>
      </c>
      <c r="L713" s="52">
        <v>4.02E-2</v>
      </c>
      <c r="M713" s="52">
        <v>1</v>
      </c>
      <c r="N713" s="52"/>
      <c r="O713" s="52">
        <v>0</v>
      </c>
      <c r="P713" s="52">
        <v>0</v>
      </c>
      <c r="Q713" s="52">
        <v>21</v>
      </c>
      <c r="R713" s="52"/>
      <c r="S713" s="52">
        <v>0</v>
      </c>
      <c r="T713" s="52">
        <v>0</v>
      </c>
      <c r="U713" s="52">
        <v>310</v>
      </c>
      <c r="V713" s="52">
        <f t="shared" si="25"/>
        <v>47.146560000000001</v>
      </c>
      <c r="W713" s="52">
        <f t="shared" si="26"/>
        <v>47.146560000000001</v>
      </c>
      <c r="X713" s="52">
        <v>0</v>
      </c>
      <c r="Y713" s="52">
        <v>0</v>
      </c>
    </row>
    <row r="714" spans="1:25" x14ac:dyDescent="0.25">
      <c r="A714" s="52">
        <v>2010</v>
      </c>
      <c r="B714" s="52" t="s">
        <v>107</v>
      </c>
      <c r="C714" s="52" t="s">
        <v>116</v>
      </c>
      <c r="D714" s="52">
        <v>22192</v>
      </c>
      <c r="E714" s="52">
        <v>23212</v>
      </c>
      <c r="F714" s="52">
        <v>9</v>
      </c>
      <c r="G714" s="52" t="s">
        <v>93</v>
      </c>
      <c r="H714" s="52">
        <v>131000</v>
      </c>
      <c r="I714" s="52" t="s">
        <v>91</v>
      </c>
      <c r="J714" s="52" t="s">
        <v>71</v>
      </c>
      <c r="K714" s="52">
        <v>73.3</v>
      </c>
      <c r="L714" s="52">
        <v>4.02E-2</v>
      </c>
      <c r="M714" s="52">
        <v>1</v>
      </c>
      <c r="N714" s="52"/>
      <c r="O714" s="52">
        <v>0</v>
      </c>
      <c r="P714" s="52">
        <v>0</v>
      </c>
      <c r="Q714" s="52">
        <v>21</v>
      </c>
      <c r="R714" s="52"/>
      <c r="S714" s="52">
        <v>0</v>
      </c>
      <c r="T714" s="52">
        <v>0</v>
      </c>
      <c r="U714" s="52">
        <v>310</v>
      </c>
      <c r="V714" s="52">
        <f t="shared" si="25"/>
        <v>386.01246000000003</v>
      </c>
      <c r="W714" s="52">
        <f t="shared" si="26"/>
        <v>386.01246000000003</v>
      </c>
      <c r="X714" s="52">
        <v>0</v>
      </c>
      <c r="Y714" s="52">
        <v>0</v>
      </c>
    </row>
    <row r="715" spans="1:25" x14ac:dyDescent="0.25">
      <c r="A715" s="52">
        <v>2010</v>
      </c>
      <c r="B715" s="52" t="s">
        <v>107</v>
      </c>
      <c r="C715" s="52" t="s">
        <v>116</v>
      </c>
      <c r="D715" s="52">
        <v>22203</v>
      </c>
      <c r="E715" s="52">
        <v>23212</v>
      </c>
      <c r="F715" s="52">
        <v>9</v>
      </c>
      <c r="G715" s="52" t="s">
        <v>93</v>
      </c>
      <c r="H715" s="52">
        <v>3426</v>
      </c>
      <c r="I715" s="52" t="s">
        <v>91</v>
      </c>
      <c r="J715" s="52" t="s">
        <v>71</v>
      </c>
      <c r="K715" s="52">
        <v>73.3</v>
      </c>
      <c r="L715" s="52">
        <v>4.02E-2</v>
      </c>
      <c r="M715" s="52">
        <v>1</v>
      </c>
      <c r="N715" s="52"/>
      <c r="O715" s="52">
        <v>0</v>
      </c>
      <c r="P715" s="52">
        <v>0</v>
      </c>
      <c r="Q715" s="52">
        <v>21</v>
      </c>
      <c r="R715" s="52"/>
      <c r="S715" s="52">
        <v>0</v>
      </c>
      <c r="T715" s="52">
        <v>0</v>
      </c>
      <c r="U715" s="52">
        <v>310</v>
      </c>
      <c r="V715" s="52">
        <f t="shared" si="25"/>
        <v>10.095257159999999</v>
      </c>
      <c r="W715" s="52">
        <f t="shared" si="26"/>
        <v>10.095257159999999</v>
      </c>
      <c r="X715" s="52">
        <v>0</v>
      </c>
      <c r="Y715" s="52">
        <v>0</v>
      </c>
    </row>
    <row r="716" spans="1:25" x14ac:dyDescent="0.25">
      <c r="A716" s="52">
        <v>2010</v>
      </c>
      <c r="B716" s="52" t="s">
        <v>107</v>
      </c>
      <c r="C716" s="52" t="s">
        <v>116</v>
      </c>
      <c r="D716" s="52">
        <v>22203</v>
      </c>
      <c r="E716" s="52">
        <v>23212</v>
      </c>
      <c r="F716" s="52">
        <v>9</v>
      </c>
      <c r="G716" s="52" t="s">
        <v>93</v>
      </c>
      <c r="H716" s="52">
        <v>2996</v>
      </c>
      <c r="I716" s="52" t="s">
        <v>91</v>
      </c>
      <c r="J716" s="52" t="s">
        <v>71</v>
      </c>
      <c r="K716" s="52">
        <v>73.3</v>
      </c>
      <c r="L716" s="52">
        <v>4.02E-2</v>
      </c>
      <c r="M716" s="52">
        <v>1</v>
      </c>
      <c r="N716" s="52"/>
      <c r="O716" s="52">
        <v>0</v>
      </c>
      <c r="P716" s="52">
        <v>0</v>
      </c>
      <c r="Q716" s="52">
        <v>21</v>
      </c>
      <c r="R716" s="52"/>
      <c r="S716" s="52">
        <v>0</v>
      </c>
      <c r="T716" s="52">
        <v>0</v>
      </c>
      <c r="U716" s="52">
        <v>310</v>
      </c>
      <c r="V716" s="52">
        <f t="shared" si="25"/>
        <v>8.8281933599999984</v>
      </c>
      <c r="W716" s="52">
        <f t="shared" si="26"/>
        <v>8.8281933599999984</v>
      </c>
      <c r="X716" s="52">
        <v>0</v>
      </c>
      <c r="Y716" s="52">
        <v>0</v>
      </c>
    </row>
    <row r="717" spans="1:25" x14ac:dyDescent="0.25">
      <c r="A717" s="52">
        <v>2010</v>
      </c>
      <c r="B717" s="52" t="s">
        <v>107</v>
      </c>
      <c r="C717" s="52" t="s">
        <v>116</v>
      </c>
      <c r="D717" s="52">
        <v>22209</v>
      </c>
      <c r="E717" s="52">
        <v>23212</v>
      </c>
      <c r="F717" s="52">
        <v>9</v>
      </c>
      <c r="G717" s="52" t="s">
        <v>93</v>
      </c>
      <c r="H717" s="52">
        <v>246300.1</v>
      </c>
      <c r="I717" s="52" t="s">
        <v>91</v>
      </c>
      <c r="J717" s="52" t="s">
        <v>71</v>
      </c>
      <c r="K717" s="52">
        <v>73.3</v>
      </c>
      <c r="L717" s="52">
        <v>4.02E-2</v>
      </c>
      <c r="M717" s="52">
        <v>1</v>
      </c>
      <c r="N717" s="52"/>
      <c r="O717" s="52">
        <v>0</v>
      </c>
      <c r="P717" s="52">
        <v>0</v>
      </c>
      <c r="Q717" s="52">
        <v>21</v>
      </c>
      <c r="R717" s="52"/>
      <c r="S717" s="52">
        <v>0</v>
      </c>
      <c r="T717" s="52">
        <v>0</v>
      </c>
      <c r="U717" s="52">
        <v>310</v>
      </c>
      <c r="V717" s="52">
        <f t="shared" si="25"/>
        <v>725.76265266599989</v>
      </c>
      <c r="W717" s="52">
        <f t="shared" si="26"/>
        <v>725.76265266599989</v>
      </c>
      <c r="X717" s="52">
        <v>0</v>
      </c>
      <c r="Y717" s="52">
        <v>0</v>
      </c>
    </row>
    <row r="718" spans="1:25" x14ac:dyDescent="0.25">
      <c r="A718" s="52">
        <v>2010</v>
      </c>
      <c r="B718" s="52" t="s">
        <v>107</v>
      </c>
      <c r="C718" s="52" t="s">
        <v>116</v>
      </c>
      <c r="D718" s="52">
        <v>22209</v>
      </c>
      <c r="E718" s="52">
        <v>23212</v>
      </c>
      <c r="F718" s="52">
        <v>9</v>
      </c>
      <c r="G718" s="52" t="s">
        <v>93</v>
      </c>
      <c r="H718" s="52">
        <v>140803.9</v>
      </c>
      <c r="I718" s="52" t="s">
        <v>91</v>
      </c>
      <c r="J718" s="52" t="s">
        <v>71</v>
      </c>
      <c r="K718" s="52">
        <v>73.3</v>
      </c>
      <c r="L718" s="52">
        <v>4.02E-2</v>
      </c>
      <c r="M718" s="52">
        <v>1</v>
      </c>
      <c r="N718" s="52"/>
      <c r="O718" s="52">
        <v>0</v>
      </c>
      <c r="P718" s="52">
        <v>0</v>
      </c>
      <c r="Q718" s="52">
        <v>21</v>
      </c>
      <c r="R718" s="52"/>
      <c r="S718" s="52">
        <v>0</v>
      </c>
      <c r="T718" s="52">
        <v>0</v>
      </c>
      <c r="U718" s="52">
        <v>310</v>
      </c>
      <c r="V718" s="52">
        <f t="shared" si="25"/>
        <v>414.90121997399996</v>
      </c>
      <c r="W718" s="52">
        <f t="shared" si="26"/>
        <v>414.90121997399996</v>
      </c>
      <c r="X718" s="52">
        <v>0</v>
      </c>
      <c r="Y718" s="52">
        <v>0</v>
      </c>
    </row>
    <row r="719" spans="1:25" x14ac:dyDescent="0.25">
      <c r="A719" s="52">
        <v>2010</v>
      </c>
      <c r="B719" s="52" t="s">
        <v>107</v>
      </c>
      <c r="C719" s="52" t="s">
        <v>116</v>
      </c>
      <c r="D719" s="52">
        <v>27201</v>
      </c>
      <c r="E719" s="52">
        <v>23212</v>
      </c>
      <c r="F719" s="52">
        <v>9</v>
      </c>
      <c r="G719" s="52" t="s">
        <v>93</v>
      </c>
      <c r="H719" s="52">
        <v>13795</v>
      </c>
      <c r="I719" s="52" t="s">
        <v>91</v>
      </c>
      <c r="J719" s="52" t="s">
        <v>71</v>
      </c>
      <c r="K719" s="52">
        <v>73.3</v>
      </c>
      <c r="L719" s="52">
        <v>4.02E-2</v>
      </c>
      <c r="M719" s="52">
        <v>1</v>
      </c>
      <c r="N719" s="52"/>
      <c r="O719" s="52">
        <v>0</v>
      </c>
      <c r="P719" s="52">
        <v>0</v>
      </c>
      <c r="Q719" s="52">
        <v>21</v>
      </c>
      <c r="R719" s="52"/>
      <c r="S719" s="52">
        <v>0</v>
      </c>
      <c r="T719" s="52">
        <v>0</v>
      </c>
      <c r="U719" s="52">
        <v>310</v>
      </c>
      <c r="V719" s="52">
        <f t="shared" si="25"/>
        <v>40.649174700000003</v>
      </c>
      <c r="W719" s="52">
        <f t="shared" si="26"/>
        <v>40.649174700000003</v>
      </c>
      <c r="X719" s="52">
        <v>0</v>
      </c>
      <c r="Y719" s="52">
        <v>0</v>
      </c>
    </row>
    <row r="720" spans="1:25" x14ac:dyDescent="0.25">
      <c r="A720" s="52">
        <v>2010</v>
      </c>
      <c r="B720" s="52" t="s">
        <v>107</v>
      </c>
      <c r="C720" s="52" t="s">
        <v>116</v>
      </c>
      <c r="D720" s="52">
        <v>27201</v>
      </c>
      <c r="E720" s="52">
        <v>23212</v>
      </c>
      <c r="F720" s="52">
        <v>9</v>
      </c>
      <c r="G720" s="52" t="s">
        <v>93</v>
      </c>
      <c r="H720" s="52">
        <v>239097</v>
      </c>
      <c r="I720" s="52" t="s">
        <v>91</v>
      </c>
      <c r="J720" s="52" t="s">
        <v>71</v>
      </c>
      <c r="K720" s="52">
        <v>73.3</v>
      </c>
      <c r="L720" s="52">
        <v>4.02E-2</v>
      </c>
      <c r="M720" s="52">
        <v>1</v>
      </c>
      <c r="N720" s="52"/>
      <c r="O720" s="52">
        <v>0</v>
      </c>
      <c r="P720" s="52">
        <v>0</v>
      </c>
      <c r="Q720" s="52">
        <v>21</v>
      </c>
      <c r="R720" s="52"/>
      <c r="S720" s="52">
        <v>0</v>
      </c>
      <c r="T720" s="52">
        <v>0</v>
      </c>
      <c r="U720" s="52">
        <v>310</v>
      </c>
      <c r="V720" s="52">
        <f t="shared" si="25"/>
        <v>704.53756601999987</v>
      </c>
      <c r="W720" s="52">
        <f t="shared" si="26"/>
        <v>704.53756601999987</v>
      </c>
      <c r="X720" s="52">
        <v>0</v>
      </c>
      <c r="Y720" s="52">
        <v>0</v>
      </c>
    </row>
    <row r="721" spans="1:25" x14ac:dyDescent="0.25">
      <c r="A721" s="52">
        <v>2010</v>
      </c>
      <c r="B721" s="52" t="s">
        <v>107</v>
      </c>
      <c r="C721" s="52" t="s">
        <v>116</v>
      </c>
      <c r="D721" s="52">
        <v>32501</v>
      </c>
      <c r="E721" s="52">
        <v>23212</v>
      </c>
      <c r="F721" s="52">
        <v>9</v>
      </c>
      <c r="G721" s="52" t="s">
        <v>93</v>
      </c>
      <c r="H721" s="52">
        <v>4398.0370000000003</v>
      </c>
      <c r="I721" s="52" t="s">
        <v>91</v>
      </c>
      <c r="J721" s="52" t="s">
        <v>71</v>
      </c>
      <c r="K721" s="52">
        <v>73.3</v>
      </c>
      <c r="L721" s="52">
        <v>4.02E-2</v>
      </c>
      <c r="M721" s="52">
        <v>1</v>
      </c>
      <c r="N721" s="52"/>
      <c r="O721" s="52">
        <v>0</v>
      </c>
      <c r="P721" s="52">
        <v>0</v>
      </c>
      <c r="Q721" s="52">
        <v>21</v>
      </c>
      <c r="R721" s="52"/>
      <c r="S721" s="52">
        <v>0</v>
      </c>
      <c r="T721" s="52">
        <v>0</v>
      </c>
      <c r="U721" s="52">
        <v>310</v>
      </c>
      <c r="V721" s="52">
        <f t="shared" si="25"/>
        <v>12.95951970642</v>
      </c>
      <c r="W721" s="52">
        <f t="shared" si="26"/>
        <v>12.95951970642</v>
      </c>
      <c r="X721" s="52">
        <v>0</v>
      </c>
      <c r="Y721" s="52">
        <v>0</v>
      </c>
    </row>
    <row r="722" spans="1:25" x14ac:dyDescent="0.25">
      <c r="A722" s="52">
        <v>2010</v>
      </c>
      <c r="B722" s="52" t="s">
        <v>107</v>
      </c>
      <c r="C722" s="52" t="s">
        <v>116</v>
      </c>
      <c r="D722" s="52">
        <v>32901</v>
      </c>
      <c r="E722" s="52">
        <v>23212</v>
      </c>
      <c r="F722" s="52">
        <v>9</v>
      </c>
      <c r="G722" s="52" t="s">
        <v>93</v>
      </c>
      <c r="H722" s="52">
        <v>357845.2</v>
      </c>
      <c r="I722" s="52" t="s">
        <v>91</v>
      </c>
      <c r="J722" s="52" t="s">
        <v>71</v>
      </c>
      <c r="K722" s="52">
        <v>73.3</v>
      </c>
      <c r="L722" s="52">
        <v>4.02E-2</v>
      </c>
      <c r="M722" s="52">
        <v>1</v>
      </c>
      <c r="N722" s="52"/>
      <c r="O722" s="52">
        <v>0</v>
      </c>
      <c r="P722" s="52">
        <v>0</v>
      </c>
      <c r="Q722" s="52">
        <v>21</v>
      </c>
      <c r="R722" s="52"/>
      <c r="S722" s="52">
        <v>0</v>
      </c>
      <c r="T722" s="52">
        <v>0</v>
      </c>
      <c r="U722" s="52">
        <v>310</v>
      </c>
      <c r="V722" s="52">
        <f t="shared" si="25"/>
        <v>1054.448137032</v>
      </c>
      <c r="W722" s="52">
        <f t="shared" si="26"/>
        <v>1054.448137032</v>
      </c>
      <c r="X722" s="52">
        <v>0</v>
      </c>
      <c r="Y722" s="52">
        <v>0</v>
      </c>
    </row>
    <row r="723" spans="1:25" x14ac:dyDescent="0.25">
      <c r="A723" s="52">
        <v>2010</v>
      </c>
      <c r="B723" s="52" t="s">
        <v>107</v>
      </c>
      <c r="C723" s="52" t="s">
        <v>116</v>
      </c>
      <c r="D723" s="52">
        <v>32901</v>
      </c>
      <c r="E723" s="52">
        <v>23212</v>
      </c>
      <c r="F723" s="52">
        <v>9</v>
      </c>
      <c r="G723" s="52" t="s">
        <v>93</v>
      </c>
      <c r="H723" s="52">
        <v>71740</v>
      </c>
      <c r="I723" s="52" t="s">
        <v>91</v>
      </c>
      <c r="J723" s="52" t="s">
        <v>71</v>
      </c>
      <c r="K723" s="52">
        <v>73.3</v>
      </c>
      <c r="L723" s="52">
        <v>4.02E-2</v>
      </c>
      <c r="M723" s="52">
        <v>1</v>
      </c>
      <c r="N723" s="52"/>
      <c r="O723" s="52">
        <v>0</v>
      </c>
      <c r="P723" s="52">
        <v>0</v>
      </c>
      <c r="Q723" s="52">
        <v>21</v>
      </c>
      <c r="R723" s="52"/>
      <c r="S723" s="52">
        <v>0</v>
      </c>
      <c r="T723" s="52">
        <v>0</v>
      </c>
      <c r="U723" s="52">
        <v>310</v>
      </c>
      <c r="V723" s="52">
        <f t="shared" si="25"/>
        <v>211.39338839999999</v>
      </c>
      <c r="W723" s="52">
        <f t="shared" si="26"/>
        <v>211.39338839999999</v>
      </c>
      <c r="X723" s="52">
        <v>0</v>
      </c>
      <c r="Y723" s="52">
        <v>0</v>
      </c>
    </row>
    <row r="724" spans="1:25" x14ac:dyDescent="0.25">
      <c r="A724" s="52">
        <v>2010</v>
      </c>
      <c r="B724" s="52" t="s">
        <v>107</v>
      </c>
      <c r="C724" s="52" t="s">
        <v>116</v>
      </c>
      <c r="D724" s="52">
        <v>32901</v>
      </c>
      <c r="E724" s="52">
        <v>23212</v>
      </c>
      <c r="F724" s="52">
        <v>9</v>
      </c>
      <c r="G724" s="52" t="s">
        <v>93</v>
      </c>
      <c r="H724" s="52">
        <v>5977.9440000000004</v>
      </c>
      <c r="I724" s="52" t="s">
        <v>91</v>
      </c>
      <c r="J724" s="52" t="s">
        <v>71</v>
      </c>
      <c r="K724" s="52">
        <v>73.3</v>
      </c>
      <c r="L724" s="52">
        <v>4.02E-2</v>
      </c>
      <c r="M724" s="52">
        <v>1</v>
      </c>
      <c r="N724" s="52"/>
      <c r="O724" s="52">
        <v>0</v>
      </c>
      <c r="P724" s="52">
        <v>0</v>
      </c>
      <c r="Q724" s="52">
        <v>21</v>
      </c>
      <c r="R724" s="52"/>
      <c r="S724" s="52">
        <v>0</v>
      </c>
      <c r="T724" s="52">
        <v>0</v>
      </c>
      <c r="U724" s="52">
        <v>310</v>
      </c>
      <c r="V724" s="52">
        <f t="shared" si="25"/>
        <v>17.614968467039997</v>
      </c>
      <c r="W724" s="52">
        <f t="shared" si="26"/>
        <v>17.614968467039997</v>
      </c>
      <c r="X724" s="52">
        <v>0</v>
      </c>
      <c r="Y724" s="52">
        <v>0</v>
      </c>
    </row>
    <row r="725" spans="1:25" x14ac:dyDescent="0.25">
      <c r="A725" s="52">
        <v>2010</v>
      </c>
      <c r="B725" s="52" t="s">
        <v>107</v>
      </c>
      <c r="C725" s="52" t="s">
        <v>116</v>
      </c>
      <c r="D725" s="52">
        <v>32909</v>
      </c>
      <c r="E725" s="52">
        <v>23212</v>
      </c>
      <c r="F725" s="52">
        <v>9</v>
      </c>
      <c r="G725" s="52" t="s">
        <v>93</v>
      </c>
      <c r="H725" s="52">
        <v>93412</v>
      </c>
      <c r="I725" s="52" t="s">
        <v>91</v>
      </c>
      <c r="J725" s="52" t="s">
        <v>71</v>
      </c>
      <c r="K725" s="52">
        <v>73.3</v>
      </c>
      <c r="L725" s="52">
        <v>4.02E-2</v>
      </c>
      <c r="M725" s="52">
        <v>1</v>
      </c>
      <c r="N725" s="52"/>
      <c r="O725" s="52">
        <v>0</v>
      </c>
      <c r="P725" s="52">
        <v>0</v>
      </c>
      <c r="Q725" s="52">
        <v>21</v>
      </c>
      <c r="R725" s="52"/>
      <c r="S725" s="52">
        <v>0</v>
      </c>
      <c r="T725" s="52">
        <v>0</v>
      </c>
      <c r="U725" s="52">
        <v>310</v>
      </c>
      <c r="V725" s="52">
        <f t="shared" si="25"/>
        <v>275.25340391999993</v>
      </c>
      <c r="W725" s="52">
        <f t="shared" si="26"/>
        <v>275.25340391999993</v>
      </c>
      <c r="X725" s="52">
        <v>0</v>
      </c>
      <c r="Y725" s="52">
        <v>0</v>
      </c>
    </row>
  </sheetData>
  <autoFilter ref="A2:Y725" xr:uid="{00000000-0009-0000-0000-00000D000000}">
    <sortState ref="A2:Y724">
      <sortCondition ref="C1"/>
    </sortState>
  </autoFilter>
  <mergeCells count="1">
    <mergeCell ref="A1:C1"/>
  </mergeCells>
  <pageMargins left="0.7" right="0.7" top="0.75" bottom="0.75" header="0.3" footer="0.3"/>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B965"/>
  <sheetViews>
    <sheetView topLeftCell="N24" zoomScale="66" zoomScaleNormal="42" zoomScalePageLayoutView="42" workbookViewId="0">
      <selection activeCell="AE56" sqref="AE56"/>
    </sheetView>
  </sheetViews>
  <sheetFormatPr defaultColWidth="11" defaultRowHeight="15.75" x14ac:dyDescent="0.25"/>
  <cols>
    <col min="2" max="2" width="12.125" customWidth="1"/>
    <col min="3" max="3" width="67.125" customWidth="1"/>
    <col min="4" max="4" width="12.625" customWidth="1"/>
    <col min="8" max="8" width="13.375" customWidth="1"/>
    <col min="10" max="10" width="11.625" customWidth="1"/>
    <col min="11" max="11" width="18" customWidth="1"/>
    <col min="12" max="12" width="18.625" customWidth="1"/>
    <col min="14" max="14" width="12" customWidth="1"/>
    <col min="15" max="15" width="18.375" customWidth="1"/>
    <col min="16" max="16" width="19" customWidth="1"/>
    <col min="18" max="18" width="13.375" customWidth="1"/>
    <col min="19" max="19" width="18" customWidth="1"/>
    <col min="20" max="20" width="16.875" customWidth="1"/>
    <col min="22" max="25" width="12.875" customWidth="1"/>
    <col min="27" max="27" width="82.5" customWidth="1"/>
    <col min="28" max="28" width="19" bestFit="1" customWidth="1"/>
  </cols>
  <sheetData>
    <row r="1" spans="1:28" x14ac:dyDescent="0.25">
      <c r="A1" s="166" t="s">
        <v>305</v>
      </c>
      <c r="B1" s="166"/>
      <c r="C1" s="166"/>
    </row>
    <row r="2" spans="1:28" x14ac:dyDescent="0.25">
      <c r="A2" s="95" t="s">
        <v>0</v>
      </c>
      <c r="B2" s="95" t="s">
        <v>204</v>
      </c>
      <c r="C2" s="95" t="s">
        <v>125</v>
      </c>
      <c r="D2" s="95" t="s">
        <v>219</v>
      </c>
      <c r="E2" s="95" t="s">
        <v>126</v>
      </c>
      <c r="F2" s="95" t="s">
        <v>207</v>
      </c>
      <c r="G2" s="95" t="s">
        <v>208</v>
      </c>
      <c r="H2" s="95" t="s">
        <v>117</v>
      </c>
      <c r="I2" s="95" t="s">
        <v>220</v>
      </c>
      <c r="J2" s="95" t="s">
        <v>79</v>
      </c>
      <c r="K2" s="95" t="s">
        <v>211</v>
      </c>
      <c r="L2" s="95" t="s">
        <v>80</v>
      </c>
      <c r="M2" s="95" t="s">
        <v>81</v>
      </c>
      <c r="N2" s="95" t="s">
        <v>82</v>
      </c>
      <c r="O2" s="95" t="s">
        <v>212</v>
      </c>
      <c r="P2" s="95" t="s">
        <v>83</v>
      </c>
      <c r="Q2" s="95" t="s">
        <v>84</v>
      </c>
      <c r="R2" s="95" t="s">
        <v>85</v>
      </c>
      <c r="S2" s="95" t="s">
        <v>213</v>
      </c>
      <c r="T2" s="95" t="s">
        <v>86</v>
      </c>
      <c r="U2" s="95" t="s">
        <v>87</v>
      </c>
      <c r="V2" s="95" t="s">
        <v>88</v>
      </c>
      <c r="W2" s="95" t="s">
        <v>268</v>
      </c>
      <c r="X2" s="95" t="s">
        <v>269</v>
      </c>
      <c r="Y2" s="95" t="s">
        <v>270</v>
      </c>
    </row>
    <row r="3" spans="1:28" x14ac:dyDescent="0.25">
      <c r="A3" s="52">
        <v>2011</v>
      </c>
      <c r="B3" s="52" t="s">
        <v>35</v>
      </c>
      <c r="C3" s="52" t="s">
        <v>36</v>
      </c>
      <c r="D3" s="52">
        <v>20121</v>
      </c>
      <c r="E3" s="52">
        <v>3425003</v>
      </c>
      <c r="F3" s="52">
        <v>9</v>
      </c>
      <c r="G3" s="52" t="s">
        <v>119</v>
      </c>
      <c r="H3" s="52">
        <v>8785592</v>
      </c>
      <c r="I3" s="52" t="s">
        <v>90</v>
      </c>
      <c r="J3" s="52" t="s">
        <v>71</v>
      </c>
      <c r="K3" s="52">
        <v>1.76715</v>
      </c>
      <c r="L3" s="52">
        <v>1</v>
      </c>
      <c r="M3" s="52">
        <v>1</v>
      </c>
      <c r="N3" s="52"/>
      <c r="O3" s="52">
        <v>0</v>
      </c>
      <c r="P3" s="52">
        <v>0</v>
      </c>
      <c r="Q3" s="52">
        <v>21</v>
      </c>
      <c r="R3" s="52"/>
      <c r="S3" s="52">
        <v>0</v>
      </c>
      <c r="T3" s="52">
        <v>0</v>
      </c>
      <c r="U3" s="52">
        <v>310</v>
      </c>
      <c r="V3" s="52">
        <f t="shared" ref="V3:V66" si="0">IF(F3=9,((H3*K3*L3*M3)+(H3*O3*P3*Q3)+(H3*S3*T3*U3))/1000, (H3*K3*L3*M3)+(H3*O3*P3*Q3)+(H3*S3*T3*U3))</f>
        <v>15525.458902799999</v>
      </c>
      <c r="W3" s="52">
        <f t="shared" ref="W3:W66" si="1">(V3-((O3*H3*P3*Q3)+(S3*H3*T3*U3)))/M3</f>
        <v>15525.458902799999</v>
      </c>
      <c r="X3" s="52">
        <v>0</v>
      </c>
      <c r="Y3" s="52">
        <v>0</v>
      </c>
      <c r="AB3" t="s">
        <v>223</v>
      </c>
    </row>
    <row r="4" spans="1:28" x14ac:dyDescent="0.25">
      <c r="A4" s="52">
        <v>2011</v>
      </c>
      <c r="B4" s="52" t="s">
        <v>35</v>
      </c>
      <c r="C4" s="52" t="s">
        <v>36</v>
      </c>
      <c r="D4" s="52">
        <v>20121</v>
      </c>
      <c r="E4" s="52">
        <v>3425003</v>
      </c>
      <c r="F4" s="52">
        <v>9</v>
      </c>
      <c r="G4" s="52" t="s">
        <v>119</v>
      </c>
      <c r="H4" s="52">
        <v>96700000</v>
      </c>
      <c r="I4" s="52" t="s">
        <v>90</v>
      </c>
      <c r="J4" s="52" t="s">
        <v>71</v>
      </c>
      <c r="K4" s="52">
        <v>1.76715</v>
      </c>
      <c r="L4" s="52">
        <v>1</v>
      </c>
      <c r="M4" s="52">
        <v>1</v>
      </c>
      <c r="N4" s="52"/>
      <c r="O4" s="52">
        <v>0</v>
      </c>
      <c r="P4" s="52">
        <v>0</v>
      </c>
      <c r="Q4" s="52">
        <v>21</v>
      </c>
      <c r="R4" s="52"/>
      <c r="S4" s="52">
        <v>0</v>
      </c>
      <c r="T4" s="52">
        <v>0</v>
      </c>
      <c r="U4" s="52">
        <v>310</v>
      </c>
      <c r="V4" s="52">
        <f t="shared" si="0"/>
        <v>170883.405</v>
      </c>
      <c r="W4" s="52">
        <f t="shared" si="1"/>
        <v>170883.405</v>
      </c>
      <c r="X4" s="52">
        <v>0</v>
      </c>
      <c r="Y4" s="52">
        <v>0</v>
      </c>
      <c r="AA4" s="96" t="s">
        <v>141</v>
      </c>
      <c r="AB4" s="96" t="s">
        <v>144</v>
      </c>
    </row>
    <row r="5" spans="1:28" x14ac:dyDescent="0.25">
      <c r="A5" s="52">
        <v>2011</v>
      </c>
      <c r="B5" s="52" t="s">
        <v>35</v>
      </c>
      <c r="C5" s="52" t="s">
        <v>36</v>
      </c>
      <c r="D5" s="52">
        <v>20121</v>
      </c>
      <c r="E5" s="52">
        <v>3425003</v>
      </c>
      <c r="F5" s="52">
        <v>9</v>
      </c>
      <c r="G5" s="52" t="s">
        <v>119</v>
      </c>
      <c r="H5" s="52">
        <v>7413861</v>
      </c>
      <c r="I5" s="52" t="s">
        <v>90</v>
      </c>
      <c r="J5" s="52" t="s">
        <v>71</v>
      </c>
      <c r="K5" s="52">
        <v>1.76715</v>
      </c>
      <c r="L5" s="52">
        <v>1</v>
      </c>
      <c r="M5" s="52">
        <v>1</v>
      </c>
      <c r="N5" s="52"/>
      <c r="O5" s="52">
        <v>0</v>
      </c>
      <c r="P5" s="52">
        <v>0</v>
      </c>
      <c r="Q5" s="52">
        <v>21</v>
      </c>
      <c r="R5" s="52"/>
      <c r="S5" s="52">
        <v>0</v>
      </c>
      <c r="T5" s="52">
        <v>0</v>
      </c>
      <c r="U5" s="52">
        <v>310</v>
      </c>
      <c r="V5" s="52">
        <f t="shared" si="0"/>
        <v>13101.404466150001</v>
      </c>
      <c r="W5" s="52">
        <f t="shared" si="1"/>
        <v>13101.404466150001</v>
      </c>
      <c r="X5" s="52">
        <v>0</v>
      </c>
      <c r="Y5" s="52">
        <v>0</v>
      </c>
      <c r="AA5" s="1" t="s">
        <v>36</v>
      </c>
      <c r="AB5" s="2">
        <v>766547.10112364998</v>
      </c>
    </row>
    <row r="6" spans="1:28" x14ac:dyDescent="0.25">
      <c r="A6" s="52">
        <v>2011</v>
      </c>
      <c r="B6" s="52" t="s">
        <v>35</v>
      </c>
      <c r="C6" s="52" t="s">
        <v>36</v>
      </c>
      <c r="D6" s="52">
        <v>20121</v>
      </c>
      <c r="E6" s="52">
        <v>3425003</v>
      </c>
      <c r="F6" s="52">
        <v>9</v>
      </c>
      <c r="G6" s="52" t="s">
        <v>119</v>
      </c>
      <c r="H6" s="52">
        <v>49458</v>
      </c>
      <c r="I6" s="52" t="s">
        <v>90</v>
      </c>
      <c r="J6" s="52" t="s">
        <v>71</v>
      </c>
      <c r="K6" s="52">
        <v>1.76715</v>
      </c>
      <c r="L6" s="52">
        <v>1</v>
      </c>
      <c r="M6" s="52">
        <v>1</v>
      </c>
      <c r="N6" s="52"/>
      <c r="O6" s="52">
        <v>0</v>
      </c>
      <c r="P6" s="52">
        <v>0</v>
      </c>
      <c r="Q6" s="52">
        <v>21</v>
      </c>
      <c r="R6" s="52"/>
      <c r="S6" s="52">
        <v>0</v>
      </c>
      <c r="T6" s="52">
        <v>0</v>
      </c>
      <c r="U6" s="52">
        <v>310</v>
      </c>
      <c r="V6" s="52">
        <f t="shared" si="0"/>
        <v>87.399704700000001</v>
      </c>
      <c r="W6" s="52">
        <f t="shared" si="1"/>
        <v>87.399704700000001</v>
      </c>
      <c r="X6" s="52">
        <v>0</v>
      </c>
      <c r="Y6" s="52">
        <v>0</v>
      </c>
      <c r="AA6" s="1" t="s">
        <v>136</v>
      </c>
      <c r="AB6" s="2">
        <v>11821335.536755154</v>
      </c>
    </row>
    <row r="7" spans="1:28" x14ac:dyDescent="0.25">
      <c r="A7" s="52">
        <v>2011</v>
      </c>
      <c r="B7" s="52" t="s">
        <v>35</v>
      </c>
      <c r="C7" s="52" t="s">
        <v>36</v>
      </c>
      <c r="D7" s="52">
        <v>20121</v>
      </c>
      <c r="E7" s="52">
        <v>3425004</v>
      </c>
      <c r="F7" s="52">
        <v>9</v>
      </c>
      <c r="G7" s="52" t="s">
        <v>119</v>
      </c>
      <c r="H7" s="52">
        <v>15100000</v>
      </c>
      <c r="I7" s="52" t="s">
        <v>90</v>
      </c>
      <c r="J7" s="52" t="s">
        <v>71</v>
      </c>
      <c r="K7" s="52">
        <v>1.76715</v>
      </c>
      <c r="L7" s="52">
        <v>1</v>
      </c>
      <c r="M7" s="52">
        <v>1</v>
      </c>
      <c r="N7" s="52"/>
      <c r="O7" s="52">
        <v>0</v>
      </c>
      <c r="P7" s="52">
        <v>0</v>
      </c>
      <c r="Q7" s="52">
        <v>21</v>
      </c>
      <c r="R7" s="52"/>
      <c r="S7" s="52">
        <v>0</v>
      </c>
      <c r="T7" s="52">
        <v>0</v>
      </c>
      <c r="U7" s="52">
        <v>310</v>
      </c>
      <c r="V7" s="52">
        <f t="shared" si="0"/>
        <v>26683.965</v>
      </c>
      <c r="W7" s="52">
        <f t="shared" si="1"/>
        <v>26683.965</v>
      </c>
      <c r="X7" s="52">
        <v>0</v>
      </c>
      <c r="Y7" s="52">
        <v>0</v>
      </c>
      <c r="AA7" s="1" t="s">
        <v>109</v>
      </c>
      <c r="AB7" s="2">
        <v>3884529.4003170533</v>
      </c>
    </row>
    <row r="8" spans="1:28" x14ac:dyDescent="0.25">
      <c r="A8" s="52">
        <v>2011</v>
      </c>
      <c r="B8" s="52" t="s">
        <v>35</v>
      </c>
      <c r="C8" s="52" t="s">
        <v>36</v>
      </c>
      <c r="D8" s="52">
        <v>20121</v>
      </c>
      <c r="E8" s="52">
        <v>3425004</v>
      </c>
      <c r="F8" s="52">
        <v>9</v>
      </c>
      <c r="G8" s="52" t="s">
        <v>119</v>
      </c>
      <c r="H8" s="52">
        <v>297000000</v>
      </c>
      <c r="I8" s="52" t="s">
        <v>90</v>
      </c>
      <c r="J8" s="52" t="s">
        <v>71</v>
      </c>
      <c r="K8" s="52">
        <v>1.76715</v>
      </c>
      <c r="L8" s="52">
        <v>1</v>
      </c>
      <c r="M8" s="52">
        <v>1</v>
      </c>
      <c r="N8" s="52"/>
      <c r="O8" s="52">
        <v>0</v>
      </c>
      <c r="P8" s="52">
        <v>0</v>
      </c>
      <c r="Q8" s="52">
        <v>21</v>
      </c>
      <c r="R8" s="52"/>
      <c r="S8" s="52">
        <v>0</v>
      </c>
      <c r="T8" s="52">
        <v>0</v>
      </c>
      <c r="U8" s="52">
        <v>310</v>
      </c>
      <c r="V8" s="52">
        <f t="shared" si="0"/>
        <v>524843.55000000005</v>
      </c>
      <c r="W8" s="52">
        <f t="shared" si="1"/>
        <v>524843.55000000005</v>
      </c>
      <c r="X8" s="52">
        <v>0</v>
      </c>
      <c r="Y8" s="52">
        <v>0</v>
      </c>
      <c r="AA8" s="1" t="s">
        <v>108</v>
      </c>
      <c r="AB8" s="2">
        <v>1016447.5661999999</v>
      </c>
    </row>
    <row r="9" spans="1:28" x14ac:dyDescent="0.25">
      <c r="A9" s="52">
        <v>2011</v>
      </c>
      <c r="B9" s="52" t="s">
        <v>35</v>
      </c>
      <c r="C9" s="52" t="s">
        <v>36</v>
      </c>
      <c r="D9" s="52">
        <v>20121</v>
      </c>
      <c r="E9" s="52">
        <v>3425004</v>
      </c>
      <c r="F9" s="52">
        <v>9</v>
      </c>
      <c r="G9" s="52" t="s">
        <v>119</v>
      </c>
      <c r="H9" s="52">
        <v>8727000</v>
      </c>
      <c r="I9" s="52" t="s">
        <v>90</v>
      </c>
      <c r="J9" s="52" t="s">
        <v>71</v>
      </c>
      <c r="K9" s="52">
        <v>1.76715</v>
      </c>
      <c r="L9" s="52">
        <v>1</v>
      </c>
      <c r="M9" s="52">
        <v>1</v>
      </c>
      <c r="N9" s="52"/>
      <c r="O9" s="52">
        <v>0</v>
      </c>
      <c r="P9" s="52">
        <v>0</v>
      </c>
      <c r="Q9" s="52">
        <v>21</v>
      </c>
      <c r="R9" s="52"/>
      <c r="S9" s="52">
        <v>0</v>
      </c>
      <c r="T9" s="52">
        <v>0</v>
      </c>
      <c r="U9" s="52">
        <v>310</v>
      </c>
      <c r="V9" s="52">
        <f t="shared" si="0"/>
        <v>15421.91805</v>
      </c>
      <c r="W9" s="52">
        <f t="shared" si="1"/>
        <v>15421.91805</v>
      </c>
      <c r="X9" s="52">
        <v>0</v>
      </c>
      <c r="Y9" s="52">
        <v>0</v>
      </c>
      <c r="AA9" s="1" t="s">
        <v>115</v>
      </c>
      <c r="AB9" s="2">
        <v>1973496.227524756</v>
      </c>
    </row>
    <row r="10" spans="1:28" x14ac:dyDescent="0.25">
      <c r="A10" s="52">
        <v>2011</v>
      </c>
      <c r="B10" s="52" t="s">
        <v>35</v>
      </c>
      <c r="C10" s="52" t="s">
        <v>136</v>
      </c>
      <c r="D10" s="52">
        <v>20121</v>
      </c>
      <c r="E10" s="52">
        <v>3461100</v>
      </c>
      <c r="F10" s="52">
        <v>27</v>
      </c>
      <c r="G10" s="52" t="s">
        <v>120</v>
      </c>
      <c r="H10" s="52">
        <v>639318.4</v>
      </c>
      <c r="I10" s="52" t="s">
        <v>90</v>
      </c>
      <c r="J10" s="52" t="s">
        <v>71</v>
      </c>
      <c r="K10" s="52">
        <v>0.99772000000000005</v>
      </c>
      <c r="L10" s="52">
        <v>1</v>
      </c>
      <c r="M10" s="52">
        <v>1</v>
      </c>
      <c r="N10" s="52"/>
      <c r="O10" s="52">
        <v>0</v>
      </c>
      <c r="P10" s="52">
        <v>0</v>
      </c>
      <c r="Q10" s="52">
        <v>21</v>
      </c>
      <c r="R10" s="52"/>
      <c r="S10" s="52">
        <v>0</v>
      </c>
      <c r="T10" s="52">
        <v>0</v>
      </c>
      <c r="U10" s="52">
        <v>310</v>
      </c>
      <c r="V10" s="52">
        <f t="shared" si="0"/>
        <v>637860.75404800009</v>
      </c>
      <c r="W10" s="52">
        <f t="shared" si="1"/>
        <v>637860.75404800009</v>
      </c>
      <c r="X10" s="52">
        <v>0</v>
      </c>
      <c r="Y10" s="52">
        <v>0</v>
      </c>
      <c r="AA10" s="1" t="s">
        <v>38</v>
      </c>
      <c r="AB10" s="2">
        <v>1334240</v>
      </c>
    </row>
    <row r="11" spans="1:28" x14ac:dyDescent="0.25">
      <c r="A11" s="52">
        <v>2011</v>
      </c>
      <c r="B11" s="52" t="s">
        <v>35</v>
      </c>
      <c r="C11" s="52" t="s">
        <v>136</v>
      </c>
      <c r="D11" s="52">
        <v>20121</v>
      </c>
      <c r="E11" s="52">
        <v>3461100</v>
      </c>
      <c r="F11" s="52">
        <v>27</v>
      </c>
      <c r="G11" s="52" t="s">
        <v>120</v>
      </c>
      <c r="H11" s="52">
        <v>75520.63</v>
      </c>
      <c r="I11" s="52" t="s">
        <v>90</v>
      </c>
      <c r="J11" s="52" t="s">
        <v>71</v>
      </c>
      <c r="K11" s="52">
        <v>0.99772000000000005</v>
      </c>
      <c r="L11" s="52">
        <v>1</v>
      </c>
      <c r="M11" s="52">
        <v>1</v>
      </c>
      <c r="N11" s="52"/>
      <c r="O11" s="52">
        <v>0</v>
      </c>
      <c r="P11" s="52">
        <v>0</v>
      </c>
      <c r="Q11" s="52">
        <v>21</v>
      </c>
      <c r="R11" s="52"/>
      <c r="S11" s="52">
        <v>0</v>
      </c>
      <c r="T11" s="52">
        <v>0</v>
      </c>
      <c r="U11" s="52">
        <v>310</v>
      </c>
      <c r="V11" s="52">
        <f t="shared" si="0"/>
        <v>75348.442963600013</v>
      </c>
      <c r="W11" s="52">
        <f t="shared" si="1"/>
        <v>75348.442963600013</v>
      </c>
      <c r="X11" s="52">
        <v>0</v>
      </c>
      <c r="Y11" s="52">
        <v>0</v>
      </c>
      <c r="AA11" s="1" t="s">
        <v>110</v>
      </c>
      <c r="AB11" s="2">
        <v>4596.801238944</v>
      </c>
    </row>
    <row r="12" spans="1:28" x14ac:dyDescent="0.25">
      <c r="A12" s="52">
        <v>2011</v>
      </c>
      <c r="B12" s="52" t="s">
        <v>35</v>
      </c>
      <c r="C12" s="52" t="s">
        <v>136</v>
      </c>
      <c r="D12" s="52">
        <v>20121</v>
      </c>
      <c r="E12" s="52">
        <v>3461100</v>
      </c>
      <c r="F12" s="52">
        <v>27</v>
      </c>
      <c r="G12" s="52" t="s">
        <v>120</v>
      </c>
      <c r="H12" s="52">
        <v>509340.4</v>
      </c>
      <c r="I12" s="52" t="s">
        <v>90</v>
      </c>
      <c r="J12" s="52" t="s">
        <v>71</v>
      </c>
      <c r="K12" s="52">
        <v>0.99772000000000005</v>
      </c>
      <c r="L12" s="52">
        <v>1</v>
      </c>
      <c r="M12" s="52">
        <v>1</v>
      </c>
      <c r="N12" s="52"/>
      <c r="O12" s="52">
        <v>0</v>
      </c>
      <c r="P12" s="52">
        <v>0</v>
      </c>
      <c r="Q12" s="52">
        <v>21</v>
      </c>
      <c r="R12" s="52"/>
      <c r="S12" s="52">
        <v>0</v>
      </c>
      <c r="T12" s="52">
        <v>0</v>
      </c>
      <c r="U12" s="52">
        <v>310</v>
      </c>
      <c r="V12" s="52">
        <f t="shared" si="0"/>
        <v>508179.10388800007</v>
      </c>
      <c r="W12" s="52">
        <f t="shared" si="1"/>
        <v>508179.10388800007</v>
      </c>
      <c r="X12" s="52">
        <v>0</v>
      </c>
      <c r="Y12" s="52">
        <v>0</v>
      </c>
      <c r="AA12" s="1" t="s">
        <v>113</v>
      </c>
      <c r="AB12" s="2">
        <v>17549.545425</v>
      </c>
    </row>
    <row r="13" spans="1:28" x14ac:dyDescent="0.25">
      <c r="A13" s="52">
        <v>2011</v>
      </c>
      <c r="B13" s="52" t="s">
        <v>35</v>
      </c>
      <c r="C13" s="52" t="s">
        <v>136</v>
      </c>
      <c r="D13" s="52">
        <v>20121</v>
      </c>
      <c r="E13" s="52">
        <v>3461100</v>
      </c>
      <c r="F13" s="52">
        <v>27</v>
      </c>
      <c r="G13" s="52" t="s">
        <v>120</v>
      </c>
      <c r="H13" s="52">
        <v>67.243129999999994</v>
      </c>
      <c r="I13" s="52" t="s">
        <v>90</v>
      </c>
      <c r="J13" s="52" t="s">
        <v>71</v>
      </c>
      <c r="K13" s="52">
        <v>0.99772000000000005</v>
      </c>
      <c r="L13" s="52">
        <v>1</v>
      </c>
      <c r="M13" s="52">
        <v>1</v>
      </c>
      <c r="N13" s="52"/>
      <c r="O13" s="52">
        <v>0</v>
      </c>
      <c r="P13" s="52">
        <v>0</v>
      </c>
      <c r="Q13" s="52">
        <v>21</v>
      </c>
      <c r="R13" s="52"/>
      <c r="S13" s="52">
        <v>0</v>
      </c>
      <c r="T13" s="52">
        <v>0</v>
      </c>
      <c r="U13" s="52">
        <v>310</v>
      </c>
      <c r="V13" s="52">
        <f t="shared" si="0"/>
        <v>67.089815663599992</v>
      </c>
      <c r="W13" s="52">
        <f t="shared" si="1"/>
        <v>67.089815663599992</v>
      </c>
      <c r="X13" s="52">
        <v>0</v>
      </c>
      <c r="Y13" s="52">
        <v>0</v>
      </c>
      <c r="AA13" s="1" t="s">
        <v>111</v>
      </c>
      <c r="AB13" s="2">
        <v>246367.17501959999</v>
      </c>
    </row>
    <row r="14" spans="1:28" x14ac:dyDescent="0.25">
      <c r="A14" s="52">
        <v>2011</v>
      </c>
      <c r="B14" s="52" t="s">
        <v>35</v>
      </c>
      <c r="C14" s="52" t="s">
        <v>136</v>
      </c>
      <c r="D14" s="52">
        <v>20121</v>
      </c>
      <c r="E14" s="52">
        <v>3461100</v>
      </c>
      <c r="F14" s="52">
        <v>27</v>
      </c>
      <c r="G14" s="52" t="s">
        <v>120</v>
      </c>
      <c r="H14" s="52">
        <v>411491.8</v>
      </c>
      <c r="I14" s="52" t="s">
        <v>90</v>
      </c>
      <c r="J14" s="52" t="s">
        <v>71</v>
      </c>
      <c r="K14" s="52">
        <v>0.99772000000000005</v>
      </c>
      <c r="L14" s="52">
        <v>1</v>
      </c>
      <c r="M14" s="52">
        <v>1</v>
      </c>
      <c r="N14" s="52"/>
      <c r="O14" s="52">
        <v>0</v>
      </c>
      <c r="P14" s="52">
        <v>0</v>
      </c>
      <c r="Q14" s="52">
        <v>21</v>
      </c>
      <c r="R14" s="52"/>
      <c r="S14" s="52">
        <v>0</v>
      </c>
      <c r="T14" s="52">
        <v>0</v>
      </c>
      <c r="U14" s="52">
        <v>310</v>
      </c>
      <c r="V14" s="52">
        <f t="shared" si="0"/>
        <v>410553.598696</v>
      </c>
      <c r="W14" s="52">
        <f t="shared" si="1"/>
        <v>410553.598696</v>
      </c>
      <c r="X14" s="52">
        <v>0</v>
      </c>
      <c r="Y14" s="52">
        <v>0</v>
      </c>
      <c r="AA14" s="1" t="s">
        <v>112</v>
      </c>
      <c r="AB14" s="2">
        <v>71.975539437000009</v>
      </c>
    </row>
    <row r="15" spans="1:28" x14ac:dyDescent="0.25">
      <c r="A15" s="52">
        <v>2011</v>
      </c>
      <c r="B15" s="52" t="s">
        <v>35</v>
      </c>
      <c r="C15" s="52" t="s">
        <v>136</v>
      </c>
      <c r="D15" s="52">
        <v>20121</v>
      </c>
      <c r="E15" s="52">
        <v>3461100</v>
      </c>
      <c r="F15" s="52">
        <v>27</v>
      </c>
      <c r="G15" s="52" t="s">
        <v>120</v>
      </c>
      <c r="H15" s="52">
        <v>1175150</v>
      </c>
      <c r="I15" s="52" t="s">
        <v>90</v>
      </c>
      <c r="J15" s="52" t="s">
        <v>71</v>
      </c>
      <c r="K15" s="52">
        <v>0.99772000000000005</v>
      </c>
      <c r="L15" s="52">
        <v>1</v>
      </c>
      <c r="M15" s="52">
        <v>1</v>
      </c>
      <c r="N15" s="52"/>
      <c r="O15" s="52">
        <v>0</v>
      </c>
      <c r="P15" s="52">
        <v>0</v>
      </c>
      <c r="Q15" s="52">
        <v>21</v>
      </c>
      <c r="R15" s="52"/>
      <c r="S15" s="52">
        <v>0</v>
      </c>
      <c r="T15" s="52">
        <v>0</v>
      </c>
      <c r="U15" s="52">
        <v>310</v>
      </c>
      <c r="V15" s="52">
        <f t="shared" si="0"/>
        <v>1172470.6580000001</v>
      </c>
      <c r="W15" s="52">
        <f t="shared" si="1"/>
        <v>1172470.6580000001</v>
      </c>
      <c r="X15" s="52">
        <v>0</v>
      </c>
      <c r="Y15" s="52">
        <v>0</v>
      </c>
      <c r="AA15" s="1" t="s">
        <v>114</v>
      </c>
      <c r="AB15" s="2">
        <v>521.32014000000004</v>
      </c>
    </row>
    <row r="16" spans="1:28" x14ac:dyDescent="0.25">
      <c r="A16" s="52">
        <v>2011</v>
      </c>
      <c r="B16" s="52" t="s">
        <v>35</v>
      </c>
      <c r="C16" s="52" t="s">
        <v>136</v>
      </c>
      <c r="D16" s="52">
        <v>20121</v>
      </c>
      <c r="E16" s="52">
        <v>3461100</v>
      </c>
      <c r="F16" s="52">
        <v>27</v>
      </c>
      <c r="G16" s="52" t="s">
        <v>120</v>
      </c>
      <c r="H16" s="52">
        <v>1079.7600654399998</v>
      </c>
      <c r="I16" s="52" t="s">
        <v>90</v>
      </c>
      <c r="J16" s="52" t="s">
        <v>71</v>
      </c>
      <c r="K16" s="52">
        <v>0.99772000000000005</v>
      </c>
      <c r="L16" s="52">
        <v>1</v>
      </c>
      <c r="M16" s="52">
        <v>1</v>
      </c>
      <c r="N16" s="52"/>
      <c r="O16" s="52">
        <v>0</v>
      </c>
      <c r="P16" s="52">
        <v>0</v>
      </c>
      <c r="Q16" s="52">
        <v>21</v>
      </c>
      <c r="R16" s="52"/>
      <c r="S16" s="52">
        <v>0</v>
      </c>
      <c r="T16" s="52">
        <v>0</v>
      </c>
      <c r="U16" s="52">
        <v>310</v>
      </c>
      <c r="V16" s="52">
        <f t="shared" si="0"/>
        <v>1077.2982124907967</v>
      </c>
      <c r="W16" s="52">
        <f t="shared" si="1"/>
        <v>1077.2982124907967</v>
      </c>
      <c r="X16" s="52">
        <v>0</v>
      </c>
      <c r="Y16" s="52">
        <v>0</v>
      </c>
      <c r="AA16" s="1" t="s">
        <v>116</v>
      </c>
      <c r="AB16" s="2">
        <v>371729.50876745424</v>
      </c>
    </row>
    <row r="17" spans="1:28" x14ac:dyDescent="0.25">
      <c r="A17" s="52">
        <v>2011</v>
      </c>
      <c r="B17" s="52" t="s">
        <v>35</v>
      </c>
      <c r="C17" s="52" t="s">
        <v>136</v>
      </c>
      <c r="D17" s="52">
        <v>20121</v>
      </c>
      <c r="E17" s="52">
        <v>3461100</v>
      </c>
      <c r="F17" s="52">
        <v>27</v>
      </c>
      <c r="G17" s="52" t="s">
        <v>120</v>
      </c>
      <c r="H17" s="52">
        <v>98077.78</v>
      </c>
      <c r="I17" s="52" t="s">
        <v>90</v>
      </c>
      <c r="J17" s="52" t="s">
        <v>71</v>
      </c>
      <c r="K17" s="52">
        <v>0.99772000000000005</v>
      </c>
      <c r="L17" s="52">
        <v>1</v>
      </c>
      <c r="M17" s="52">
        <v>1</v>
      </c>
      <c r="N17" s="52"/>
      <c r="O17" s="52">
        <v>0</v>
      </c>
      <c r="P17" s="52">
        <v>0</v>
      </c>
      <c r="Q17" s="52">
        <v>21</v>
      </c>
      <c r="R17" s="52"/>
      <c r="S17" s="52">
        <v>0</v>
      </c>
      <c r="T17" s="52">
        <v>0</v>
      </c>
      <c r="U17" s="52">
        <v>310</v>
      </c>
      <c r="V17" s="52">
        <f t="shared" si="0"/>
        <v>97854.162661599999</v>
      </c>
      <c r="W17" s="52">
        <f t="shared" si="1"/>
        <v>97854.162661599999</v>
      </c>
      <c r="X17" s="52">
        <v>0</v>
      </c>
      <c r="Y17" s="52">
        <v>0</v>
      </c>
      <c r="AA17" s="1" t="s">
        <v>177</v>
      </c>
      <c r="AB17" s="2">
        <v>3397813.6846136469</v>
      </c>
    </row>
    <row r="18" spans="1:28" x14ac:dyDescent="0.25">
      <c r="A18" s="52">
        <v>2011</v>
      </c>
      <c r="B18" s="52" t="s">
        <v>35</v>
      </c>
      <c r="C18" s="52" t="s">
        <v>136</v>
      </c>
      <c r="D18" s="52">
        <v>20121</v>
      </c>
      <c r="E18" s="52">
        <v>3461100</v>
      </c>
      <c r="F18" s="52">
        <v>27</v>
      </c>
      <c r="G18" s="52" t="s">
        <v>120</v>
      </c>
      <c r="H18" s="52">
        <v>1039776</v>
      </c>
      <c r="I18" s="52" t="s">
        <v>90</v>
      </c>
      <c r="J18" s="52" t="s">
        <v>71</v>
      </c>
      <c r="K18" s="52">
        <v>0.99772000000000005</v>
      </c>
      <c r="L18" s="52">
        <v>1</v>
      </c>
      <c r="M18" s="52">
        <v>1</v>
      </c>
      <c r="N18" s="52"/>
      <c r="O18" s="52">
        <v>0</v>
      </c>
      <c r="P18" s="52">
        <v>0</v>
      </c>
      <c r="Q18" s="52">
        <v>21</v>
      </c>
      <c r="R18" s="52"/>
      <c r="S18" s="52">
        <v>0</v>
      </c>
      <c r="T18" s="52">
        <v>0</v>
      </c>
      <c r="U18" s="52">
        <v>310</v>
      </c>
      <c r="V18" s="52">
        <f t="shared" si="0"/>
        <v>1037405.3107200001</v>
      </c>
      <c r="W18" s="52">
        <f t="shared" si="1"/>
        <v>1037405.3107200001</v>
      </c>
      <c r="X18" s="52">
        <v>0</v>
      </c>
      <c r="Y18" s="52">
        <v>0</v>
      </c>
      <c r="AA18" s="1" t="s">
        <v>179</v>
      </c>
      <c r="AB18" s="2">
        <v>944.30981832187013</v>
      </c>
    </row>
    <row r="19" spans="1:28" x14ac:dyDescent="0.25">
      <c r="A19" s="52">
        <v>2011</v>
      </c>
      <c r="B19" s="52" t="s">
        <v>35</v>
      </c>
      <c r="C19" s="52" t="s">
        <v>136</v>
      </c>
      <c r="D19" s="52">
        <v>20121</v>
      </c>
      <c r="E19" s="52">
        <v>3461100</v>
      </c>
      <c r="F19" s="52">
        <v>27</v>
      </c>
      <c r="G19" s="52" t="s">
        <v>120</v>
      </c>
      <c r="H19" s="52">
        <v>93115.92</v>
      </c>
      <c r="I19" s="52" t="s">
        <v>90</v>
      </c>
      <c r="J19" s="52" t="s">
        <v>71</v>
      </c>
      <c r="K19" s="52">
        <v>0.99772000000000005</v>
      </c>
      <c r="L19" s="52">
        <v>1</v>
      </c>
      <c r="M19" s="52">
        <v>1</v>
      </c>
      <c r="N19" s="52"/>
      <c r="O19" s="52">
        <v>0</v>
      </c>
      <c r="P19" s="52">
        <v>0</v>
      </c>
      <c r="Q19" s="52">
        <v>21</v>
      </c>
      <c r="R19" s="52"/>
      <c r="S19" s="52">
        <v>0</v>
      </c>
      <c r="T19" s="52">
        <v>0</v>
      </c>
      <c r="U19" s="52">
        <v>310</v>
      </c>
      <c r="V19" s="52">
        <f t="shared" si="0"/>
        <v>92903.615702399999</v>
      </c>
      <c r="W19" s="52">
        <f t="shared" si="1"/>
        <v>92903.615702399999</v>
      </c>
      <c r="X19" s="52">
        <v>0</v>
      </c>
      <c r="Y19" s="52">
        <v>0</v>
      </c>
      <c r="AA19" s="1" t="s">
        <v>178</v>
      </c>
      <c r="AB19" s="2">
        <v>355465.5</v>
      </c>
    </row>
    <row r="20" spans="1:28" x14ac:dyDescent="0.25">
      <c r="A20" s="52">
        <v>2011</v>
      </c>
      <c r="B20" s="52" t="s">
        <v>35</v>
      </c>
      <c r="C20" s="52" t="s">
        <v>136</v>
      </c>
      <c r="D20" s="52">
        <v>20121</v>
      </c>
      <c r="E20" s="52">
        <v>3461100</v>
      </c>
      <c r="F20" s="52">
        <v>27</v>
      </c>
      <c r="G20" s="52" t="s">
        <v>120</v>
      </c>
      <c r="H20" s="52">
        <v>659211.4</v>
      </c>
      <c r="I20" s="52" t="s">
        <v>90</v>
      </c>
      <c r="J20" s="52" t="s">
        <v>71</v>
      </c>
      <c r="K20" s="52">
        <v>0.99772000000000005</v>
      </c>
      <c r="L20" s="52">
        <v>1</v>
      </c>
      <c r="M20" s="52">
        <v>1</v>
      </c>
      <c r="N20" s="52"/>
      <c r="O20" s="52">
        <v>0</v>
      </c>
      <c r="P20" s="52">
        <v>0</v>
      </c>
      <c r="Q20" s="52">
        <v>21</v>
      </c>
      <c r="R20" s="52"/>
      <c r="S20" s="52">
        <v>0</v>
      </c>
      <c r="T20" s="52">
        <v>0</v>
      </c>
      <c r="U20" s="52">
        <v>310</v>
      </c>
      <c r="V20" s="52">
        <f t="shared" si="0"/>
        <v>657708.39800800011</v>
      </c>
      <c r="W20" s="52">
        <f t="shared" si="1"/>
        <v>657708.39800800011</v>
      </c>
      <c r="X20" s="52">
        <v>0</v>
      </c>
      <c r="Y20" s="52">
        <v>0</v>
      </c>
      <c r="AA20" s="1" t="s">
        <v>180</v>
      </c>
      <c r="AB20" s="2">
        <v>2463373.7421174133</v>
      </c>
    </row>
    <row r="21" spans="1:28" x14ac:dyDescent="0.25">
      <c r="A21" s="52">
        <v>2011</v>
      </c>
      <c r="B21" s="52" t="s">
        <v>35</v>
      </c>
      <c r="C21" s="52" t="s">
        <v>136</v>
      </c>
      <c r="D21" s="52">
        <v>20121</v>
      </c>
      <c r="E21" s="52">
        <v>3461100</v>
      </c>
      <c r="F21" s="52">
        <v>27</v>
      </c>
      <c r="G21" s="52" t="s">
        <v>120</v>
      </c>
      <c r="H21" s="52">
        <v>710463.3</v>
      </c>
      <c r="I21" s="52" t="s">
        <v>90</v>
      </c>
      <c r="J21" s="52" t="s">
        <v>71</v>
      </c>
      <c r="K21" s="52">
        <v>0.99772000000000005</v>
      </c>
      <c r="L21" s="52">
        <v>1</v>
      </c>
      <c r="M21" s="52">
        <v>1</v>
      </c>
      <c r="N21" s="52"/>
      <c r="O21" s="52">
        <v>0</v>
      </c>
      <c r="P21" s="52">
        <v>0</v>
      </c>
      <c r="Q21" s="52">
        <v>21</v>
      </c>
      <c r="R21" s="52"/>
      <c r="S21" s="52">
        <v>0</v>
      </c>
      <c r="T21" s="52">
        <v>0</v>
      </c>
      <c r="U21" s="52">
        <v>310</v>
      </c>
      <c r="V21" s="52">
        <f t="shared" si="0"/>
        <v>708843.44367600011</v>
      </c>
      <c r="W21" s="52">
        <f t="shared" si="1"/>
        <v>708843.44367600011</v>
      </c>
      <c r="X21" s="52">
        <v>0</v>
      </c>
      <c r="Y21" s="52">
        <v>0</v>
      </c>
      <c r="AA21" s="1" t="s">
        <v>181</v>
      </c>
      <c r="AB21" s="2">
        <v>4689987.2280663075</v>
      </c>
    </row>
    <row r="22" spans="1:28" x14ac:dyDescent="0.25">
      <c r="A22" s="52">
        <v>2011</v>
      </c>
      <c r="B22" s="52" t="s">
        <v>35</v>
      </c>
      <c r="C22" s="52" t="s">
        <v>136</v>
      </c>
      <c r="D22" s="52">
        <v>20121</v>
      </c>
      <c r="E22" s="52">
        <v>3461100</v>
      </c>
      <c r="F22" s="52">
        <v>27</v>
      </c>
      <c r="G22" s="52" t="s">
        <v>120</v>
      </c>
      <c r="H22" s="52">
        <v>738547.4</v>
      </c>
      <c r="I22" s="52" t="s">
        <v>90</v>
      </c>
      <c r="J22" s="52" t="s">
        <v>71</v>
      </c>
      <c r="K22" s="52">
        <v>0.99772000000000005</v>
      </c>
      <c r="L22" s="52">
        <v>1</v>
      </c>
      <c r="M22" s="52">
        <v>1</v>
      </c>
      <c r="N22" s="52"/>
      <c r="O22" s="52">
        <v>0</v>
      </c>
      <c r="P22" s="52">
        <v>0</v>
      </c>
      <c r="Q22" s="52">
        <v>21</v>
      </c>
      <c r="R22" s="52"/>
      <c r="S22" s="52">
        <v>0</v>
      </c>
      <c r="T22" s="52">
        <v>0</v>
      </c>
      <c r="U22" s="52">
        <v>310</v>
      </c>
      <c r="V22" s="52">
        <f t="shared" si="0"/>
        <v>736863.51192800002</v>
      </c>
      <c r="W22" s="52">
        <f t="shared" si="1"/>
        <v>736863.51192800002</v>
      </c>
      <c r="X22" s="52">
        <v>0</v>
      </c>
      <c r="Y22" s="52">
        <v>0</v>
      </c>
      <c r="AA22" s="1" t="s">
        <v>142</v>
      </c>
      <c r="AB22" s="2">
        <v>32345016.622666739</v>
      </c>
    </row>
    <row r="23" spans="1:28" x14ac:dyDescent="0.25">
      <c r="A23" s="52">
        <v>2011</v>
      </c>
      <c r="B23" s="52" t="s">
        <v>35</v>
      </c>
      <c r="C23" s="52" t="s">
        <v>136</v>
      </c>
      <c r="D23" s="52">
        <v>20121</v>
      </c>
      <c r="E23" s="52">
        <v>3461100</v>
      </c>
      <c r="F23" s="52">
        <v>27</v>
      </c>
      <c r="G23" s="52" t="s">
        <v>120</v>
      </c>
      <c r="H23" s="52">
        <v>1066727</v>
      </c>
      <c r="I23" s="52" t="s">
        <v>90</v>
      </c>
      <c r="J23" s="52" t="s">
        <v>71</v>
      </c>
      <c r="K23" s="52">
        <v>0.99772000000000005</v>
      </c>
      <c r="L23" s="52">
        <v>1</v>
      </c>
      <c r="M23" s="52">
        <v>1</v>
      </c>
      <c r="N23" s="52"/>
      <c r="O23" s="52">
        <v>0</v>
      </c>
      <c r="P23" s="52">
        <v>0</v>
      </c>
      <c r="Q23" s="52">
        <v>21</v>
      </c>
      <c r="R23" s="52"/>
      <c r="S23" s="52">
        <v>0</v>
      </c>
      <c r="T23" s="52">
        <v>0</v>
      </c>
      <c r="U23" s="52">
        <v>310</v>
      </c>
      <c r="V23" s="52">
        <f t="shared" si="0"/>
        <v>1064294.8624400001</v>
      </c>
      <c r="W23" s="52">
        <f t="shared" si="1"/>
        <v>1064294.8624400001</v>
      </c>
      <c r="X23" s="52">
        <v>0</v>
      </c>
      <c r="Y23" s="52">
        <v>0</v>
      </c>
    </row>
    <row r="24" spans="1:28" x14ac:dyDescent="0.25">
      <c r="A24" s="52">
        <v>2011</v>
      </c>
      <c r="B24" s="52" t="s">
        <v>35</v>
      </c>
      <c r="C24" s="52" t="s">
        <v>136</v>
      </c>
      <c r="D24" s="52">
        <v>20121</v>
      </c>
      <c r="E24" s="52">
        <v>3461100</v>
      </c>
      <c r="F24" s="52">
        <v>27</v>
      </c>
      <c r="G24" s="52" t="s">
        <v>120</v>
      </c>
      <c r="H24" s="52">
        <v>524.59339999999997</v>
      </c>
      <c r="I24" s="52" t="s">
        <v>90</v>
      </c>
      <c r="J24" s="52" t="s">
        <v>71</v>
      </c>
      <c r="K24" s="52">
        <v>0.99772000000000005</v>
      </c>
      <c r="L24" s="52">
        <v>1</v>
      </c>
      <c r="M24" s="52">
        <v>1</v>
      </c>
      <c r="N24" s="52"/>
      <c r="O24" s="52">
        <v>0</v>
      </c>
      <c r="P24" s="52">
        <v>0</v>
      </c>
      <c r="Q24" s="52">
        <v>21</v>
      </c>
      <c r="R24" s="52"/>
      <c r="S24" s="52">
        <v>0</v>
      </c>
      <c r="T24" s="52">
        <v>0</v>
      </c>
      <c r="U24" s="52">
        <v>310</v>
      </c>
      <c r="V24" s="52">
        <f t="shared" si="0"/>
        <v>523.39732704799997</v>
      </c>
      <c r="W24" s="52">
        <f t="shared" si="1"/>
        <v>523.39732704799997</v>
      </c>
      <c r="X24" s="52">
        <v>0</v>
      </c>
      <c r="Y24" s="52">
        <v>0</v>
      </c>
    </row>
    <row r="25" spans="1:28" x14ac:dyDescent="0.25">
      <c r="A25" s="52">
        <v>2011</v>
      </c>
      <c r="B25" s="52" t="s">
        <v>35</v>
      </c>
      <c r="C25" s="52" t="s">
        <v>136</v>
      </c>
      <c r="D25" s="52">
        <v>20121</v>
      </c>
      <c r="E25" s="52">
        <v>3461100</v>
      </c>
      <c r="F25" s="52">
        <v>27</v>
      </c>
      <c r="G25" s="52" t="s">
        <v>120</v>
      </c>
      <c r="H25" s="52">
        <v>161689.60000000001</v>
      </c>
      <c r="I25" s="52" t="s">
        <v>90</v>
      </c>
      <c r="J25" s="52" t="s">
        <v>71</v>
      </c>
      <c r="K25" s="52">
        <v>0.99772000000000005</v>
      </c>
      <c r="L25" s="52">
        <v>1</v>
      </c>
      <c r="M25" s="52">
        <v>1</v>
      </c>
      <c r="N25" s="52"/>
      <c r="O25" s="52">
        <v>0</v>
      </c>
      <c r="P25" s="52">
        <v>0</v>
      </c>
      <c r="Q25" s="52">
        <v>21</v>
      </c>
      <c r="R25" s="52"/>
      <c r="S25" s="52">
        <v>0</v>
      </c>
      <c r="T25" s="52">
        <v>0</v>
      </c>
      <c r="U25" s="52">
        <v>310</v>
      </c>
      <c r="V25" s="52">
        <f t="shared" si="0"/>
        <v>161320.94771200002</v>
      </c>
      <c r="W25" s="52">
        <f t="shared" si="1"/>
        <v>161320.94771200002</v>
      </c>
      <c r="X25" s="52">
        <v>0</v>
      </c>
      <c r="Y25" s="52">
        <v>0</v>
      </c>
    </row>
    <row r="26" spans="1:28" x14ac:dyDescent="0.25">
      <c r="A26" s="52">
        <v>2011</v>
      </c>
      <c r="B26" s="52" t="s">
        <v>35</v>
      </c>
      <c r="C26" s="52" t="s">
        <v>136</v>
      </c>
      <c r="D26" s="52">
        <v>20121</v>
      </c>
      <c r="E26" s="52">
        <v>3461100</v>
      </c>
      <c r="F26" s="52">
        <v>27</v>
      </c>
      <c r="G26" s="52" t="s">
        <v>120</v>
      </c>
      <c r="H26" s="52">
        <v>2531.2088449799999</v>
      </c>
      <c r="I26" s="52" t="s">
        <v>90</v>
      </c>
      <c r="J26" s="52" t="s">
        <v>71</v>
      </c>
      <c r="K26" s="52">
        <v>0.99772000000000005</v>
      </c>
      <c r="L26" s="52">
        <v>1</v>
      </c>
      <c r="M26" s="52">
        <v>1</v>
      </c>
      <c r="N26" s="52"/>
      <c r="O26" s="52">
        <v>0</v>
      </c>
      <c r="P26" s="52">
        <v>0</v>
      </c>
      <c r="Q26" s="52">
        <v>21</v>
      </c>
      <c r="R26" s="52"/>
      <c r="S26" s="52">
        <v>0</v>
      </c>
      <c r="T26" s="52">
        <v>0</v>
      </c>
      <c r="U26" s="52">
        <v>310</v>
      </c>
      <c r="V26" s="52">
        <f t="shared" si="0"/>
        <v>2525.4376888134457</v>
      </c>
      <c r="W26" s="52">
        <f t="shared" si="1"/>
        <v>2525.4376888134457</v>
      </c>
      <c r="X26" s="52">
        <v>0</v>
      </c>
      <c r="Y26" s="52">
        <v>0</v>
      </c>
    </row>
    <row r="27" spans="1:28" x14ac:dyDescent="0.25">
      <c r="A27" s="52">
        <v>2011</v>
      </c>
      <c r="B27" s="52" t="s">
        <v>35</v>
      </c>
      <c r="C27" s="52" t="s">
        <v>136</v>
      </c>
      <c r="D27" s="52">
        <v>20121</v>
      </c>
      <c r="E27" s="52">
        <v>3461100</v>
      </c>
      <c r="F27" s="52">
        <v>27</v>
      </c>
      <c r="G27" s="52" t="s">
        <v>120</v>
      </c>
      <c r="H27" s="52">
        <v>689367.8</v>
      </c>
      <c r="I27" s="52" t="s">
        <v>90</v>
      </c>
      <c r="J27" s="52" t="s">
        <v>71</v>
      </c>
      <c r="K27" s="52">
        <v>0.99772000000000005</v>
      </c>
      <c r="L27" s="52">
        <v>1</v>
      </c>
      <c r="M27" s="52">
        <v>1</v>
      </c>
      <c r="N27" s="52"/>
      <c r="O27" s="52">
        <v>0</v>
      </c>
      <c r="P27" s="52">
        <v>0</v>
      </c>
      <c r="Q27" s="52">
        <v>21</v>
      </c>
      <c r="R27" s="52"/>
      <c r="S27" s="52">
        <v>0</v>
      </c>
      <c r="T27" s="52">
        <v>0</v>
      </c>
      <c r="U27" s="52">
        <v>310</v>
      </c>
      <c r="V27" s="52">
        <f t="shared" si="0"/>
        <v>687796.04141600011</v>
      </c>
      <c r="W27" s="52">
        <f t="shared" si="1"/>
        <v>687796.04141600011</v>
      </c>
      <c r="X27" s="52">
        <v>0</v>
      </c>
      <c r="Y27" s="52">
        <v>0</v>
      </c>
    </row>
    <row r="28" spans="1:28" x14ac:dyDescent="0.25">
      <c r="A28" s="52">
        <v>2011</v>
      </c>
      <c r="B28" s="52" t="s">
        <v>35</v>
      </c>
      <c r="C28" s="52" t="s">
        <v>136</v>
      </c>
      <c r="D28" s="52">
        <v>20121</v>
      </c>
      <c r="E28" s="52">
        <v>3461100</v>
      </c>
      <c r="F28" s="52">
        <v>27</v>
      </c>
      <c r="G28" s="52" t="s">
        <v>120</v>
      </c>
      <c r="H28" s="52">
        <v>706010.6</v>
      </c>
      <c r="I28" s="52" t="s">
        <v>90</v>
      </c>
      <c r="J28" s="52" t="s">
        <v>71</v>
      </c>
      <c r="K28" s="52">
        <v>0.99772000000000005</v>
      </c>
      <c r="L28" s="52">
        <v>1</v>
      </c>
      <c r="M28" s="52">
        <v>1</v>
      </c>
      <c r="N28" s="52"/>
      <c r="O28" s="52">
        <v>0</v>
      </c>
      <c r="P28" s="52">
        <v>0</v>
      </c>
      <c r="Q28" s="52">
        <v>21</v>
      </c>
      <c r="R28" s="52"/>
      <c r="S28" s="52">
        <v>0</v>
      </c>
      <c r="T28" s="52">
        <v>0</v>
      </c>
      <c r="U28" s="52">
        <v>310</v>
      </c>
      <c r="V28" s="52">
        <f t="shared" si="0"/>
        <v>704400.89583200007</v>
      </c>
      <c r="W28" s="52">
        <f t="shared" si="1"/>
        <v>704400.89583200007</v>
      </c>
      <c r="X28" s="52">
        <v>0</v>
      </c>
      <c r="Y28" s="52">
        <v>0</v>
      </c>
    </row>
    <row r="29" spans="1:28" x14ac:dyDescent="0.25">
      <c r="A29" s="52">
        <v>2011</v>
      </c>
      <c r="B29" s="52" t="s">
        <v>35</v>
      </c>
      <c r="C29" s="52" t="s">
        <v>136</v>
      </c>
      <c r="D29" s="52">
        <v>20121</v>
      </c>
      <c r="E29" s="52">
        <v>3461100</v>
      </c>
      <c r="F29" s="52">
        <v>27</v>
      </c>
      <c r="G29" s="52" t="s">
        <v>120</v>
      </c>
      <c r="H29" s="52">
        <v>628940.30000000005</v>
      </c>
      <c r="I29" s="52" t="s">
        <v>90</v>
      </c>
      <c r="J29" s="52" t="s">
        <v>71</v>
      </c>
      <c r="K29" s="52">
        <v>0.99772000000000005</v>
      </c>
      <c r="L29" s="52">
        <v>1</v>
      </c>
      <c r="M29" s="52">
        <v>1</v>
      </c>
      <c r="N29" s="52"/>
      <c r="O29" s="52">
        <v>0</v>
      </c>
      <c r="P29" s="52">
        <v>0</v>
      </c>
      <c r="Q29" s="52">
        <v>21</v>
      </c>
      <c r="R29" s="52"/>
      <c r="S29" s="52">
        <v>0</v>
      </c>
      <c r="T29" s="52">
        <v>0</v>
      </c>
      <c r="U29" s="52">
        <v>310</v>
      </c>
      <c r="V29" s="52">
        <f t="shared" si="0"/>
        <v>627506.31611600006</v>
      </c>
      <c r="W29" s="52">
        <f t="shared" si="1"/>
        <v>627506.31611600006</v>
      </c>
      <c r="X29" s="52">
        <v>0</v>
      </c>
      <c r="Y29" s="52">
        <v>0</v>
      </c>
    </row>
    <row r="30" spans="1:28" x14ac:dyDescent="0.25">
      <c r="A30" s="52">
        <v>2011</v>
      </c>
      <c r="B30" s="52" t="s">
        <v>35</v>
      </c>
      <c r="C30" s="52" t="s">
        <v>136</v>
      </c>
      <c r="D30" s="52">
        <v>20121</v>
      </c>
      <c r="E30" s="52">
        <v>3461100</v>
      </c>
      <c r="F30" s="52">
        <v>27</v>
      </c>
      <c r="G30" s="52" t="s">
        <v>120</v>
      </c>
      <c r="H30" s="52">
        <v>850804</v>
      </c>
      <c r="I30" s="52" t="s">
        <v>90</v>
      </c>
      <c r="J30" s="52" t="s">
        <v>71</v>
      </c>
      <c r="K30" s="52">
        <v>0.99772000000000005</v>
      </c>
      <c r="L30" s="52">
        <v>1</v>
      </c>
      <c r="M30" s="52">
        <v>1</v>
      </c>
      <c r="N30" s="52"/>
      <c r="O30" s="52">
        <v>0</v>
      </c>
      <c r="P30" s="52">
        <v>0</v>
      </c>
      <c r="Q30" s="52">
        <v>21</v>
      </c>
      <c r="R30" s="52"/>
      <c r="S30" s="52">
        <v>0</v>
      </c>
      <c r="T30" s="52">
        <v>0</v>
      </c>
      <c r="U30" s="52">
        <v>310</v>
      </c>
      <c r="V30" s="52">
        <f t="shared" si="0"/>
        <v>848864.16688000003</v>
      </c>
      <c r="W30" s="52">
        <f t="shared" si="1"/>
        <v>848864.16688000003</v>
      </c>
      <c r="X30" s="52">
        <v>0</v>
      </c>
      <c r="Y30" s="52">
        <v>0</v>
      </c>
    </row>
    <row r="31" spans="1:28" x14ac:dyDescent="0.25">
      <c r="A31" s="52">
        <v>2011</v>
      </c>
      <c r="B31" s="52" t="s">
        <v>35</v>
      </c>
      <c r="C31" s="52" t="s">
        <v>136</v>
      </c>
      <c r="D31" s="52">
        <v>20121</v>
      </c>
      <c r="E31" s="52">
        <v>3461100</v>
      </c>
      <c r="F31" s="52">
        <v>27</v>
      </c>
      <c r="G31" s="52" t="s">
        <v>120</v>
      </c>
      <c r="H31" s="52">
        <v>159744.6</v>
      </c>
      <c r="I31" s="52" t="s">
        <v>90</v>
      </c>
      <c r="J31" s="52" t="s">
        <v>71</v>
      </c>
      <c r="K31" s="52">
        <v>0.99772000000000005</v>
      </c>
      <c r="L31" s="52">
        <v>1</v>
      </c>
      <c r="M31" s="52">
        <v>1</v>
      </c>
      <c r="N31" s="52"/>
      <c r="O31" s="52">
        <v>0</v>
      </c>
      <c r="P31" s="52">
        <v>0</v>
      </c>
      <c r="Q31" s="52">
        <v>21</v>
      </c>
      <c r="R31" s="52"/>
      <c r="S31" s="52">
        <v>0</v>
      </c>
      <c r="T31" s="52">
        <v>0</v>
      </c>
      <c r="U31" s="52">
        <v>310</v>
      </c>
      <c r="V31" s="52">
        <f t="shared" si="0"/>
        <v>159380.382312</v>
      </c>
      <c r="W31" s="52">
        <f t="shared" si="1"/>
        <v>159380.382312</v>
      </c>
      <c r="X31" s="52">
        <v>0</v>
      </c>
      <c r="Y31" s="52">
        <v>0</v>
      </c>
    </row>
    <row r="32" spans="1:28" x14ac:dyDescent="0.25">
      <c r="A32" s="52">
        <v>2011</v>
      </c>
      <c r="B32" s="52" t="s">
        <v>35</v>
      </c>
      <c r="C32" s="52" t="s">
        <v>136</v>
      </c>
      <c r="D32" s="52">
        <v>20121</v>
      </c>
      <c r="E32" s="52">
        <v>3461100</v>
      </c>
      <c r="F32" s="52">
        <v>27</v>
      </c>
      <c r="G32" s="52" t="s">
        <v>120</v>
      </c>
      <c r="H32" s="52">
        <v>1430407</v>
      </c>
      <c r="I32" s="52" t="s">
        <v>90</v>
      </c>
      <c r="J32" s="52" t="s">
        <v>71</v>
      </c>
      <c r="K32" s="52">
        <v>0.99772000000000005</v>
      </c>
      <c r="L32" s="52">
        <v>1</v>
      </c>
      <c r="M32" s="52">
        <v>1</v>
      </c>
      <c r="N32" s="52"/>
      <c r="O32" s="52">
        <v>0</v>
      </c>
      <c r="P32" s="52">
        <v>0</v>
      </c>
      <c r="Q32" s="52">
        <v>21</v>
      </c>
      <c r="R32" s="52"/>
      <c r="S32" s="52">
        <v>0</v>
      </c>
      <c r="T32" s="52">
        <v>0</v>
      </c>
      <c r="U32" s="52">
        <v>310</v>
      </c>
      <c r="V32" s="52">
        <f t="shared" si="0"/>
        <v>1427145.6720400001</v>
      </c>
      <c r="W32" s="52">
        <f t="shared" si="1"/>
        <v>1427145.6720400001</v>
      </c>
      <c r="X32" s="52">
        <v>0</v>
      </c>
      <c r="Y32" s="52">
        <v>0</v>
      </c>
    </row>
    <row r="33" spans="1:25" x14ac:dyDescent="0.25">
      <c r="A33" s="52">
        <v>2011</v>
      </c>
      <c r="B33" s="52" t="s">
        <v>35</v>
      </c>
      <c r="C33" s="52" t="s">
        <v>136</v>
      </c>
      <c r="D33" s="52">
        <v>20121</v>
      </c>
      <c r="E33" s="52">
        <v>3461100</v>
      </c>
      <c r="F33" s="52">
        <v>27</v>
      </c>
      <c r="G33" s="52" t="s">
        <v>120</v>
      </c>
      <c r="H33" s="52">
        <v>443.03879999999998</v>
      </c>
      <c r="I33" s="52" t="s">
        <v>90</v>
      </c>
      <c r="J33" s="52" t="s">
        <v>71</v>
      </c>
      <c r="K33" s="52">
        <v>0.99772000000000005</v>
      </c>
      <c r="L33" s="52">
        <v>1</v>
      </c>
      <c r="M33" s="52">
        <v>1</v>
      </c>
      <c r="N33" s="52"/>
      <c r="O33" s="52">
        <v>0</v>
      </c>
      <c r="P33" s="52">
        <v>0</v>
      </c>
      <c r="Q33" s="52">
        <v>21</v>
      </c>
      <c r="R33" s="52"/>
      <c r="S33" s="52">
        <v>0</v>
      </c>
      <c r="T33" s="52">
        <v>0</v>
      </c>
      <c r="U33" s="52">
        <v>310</v>
      </c>
      <c r="V33" s="52">
        <f t="shared" si="0"/>
        <v>442.02867153599999</v>
      </c>
      <c r="W33" s="52">
        <f t="shared" si="1"/>
        <v>442.02867153599999</v>
      </c>
      <c r="X33" s="52">
        <v>0</v>
      </c>
      <c r="Y33" s="52">
        <v>0</v>
      </c>
    </row>
    <row r="34" spans="1:25" x14ac:dyDescent="0.25">
      <c r="A34" s="52">
        <v>2011</v>
      </c>
      <c r="B34" s="52" t="s">
        <v>104</v>
      </c>
      <c r="C34" s="52" t="s">
        <v>178</v>
      </c>
      <c r="D34" s="52">
        <v>24104</v>
      </c>
      <c r="E34" s="52">
        <v>4111200</v>
      </c>
      <c r="F34" s="52">
        <v>27</v>
      </c>
      <c r="G34" s="52" t="s">
        <v>120</v>
      </c>
      <c r="H34" s="52">
        <v>1</v>
      </c>
      <c r="I34" s="52" t="s">
        <v>90</v>
      </c>
      <c r="J34" s="52" t="s">
        <v>71</v>
      </c>
      <c r="K34" s="52">
        <v>1.5</v>
      </c>
      <c r="L34" s="52">
        <v>1</v>
      </c>
      <c r="M34" s="52">
        <v>1</v>
      </c>
      <c r="N34" s="52" t="s">
        <v>73</v>
      </c>
      <c r="O34" s="52">
        <v>0</v>
      </c>
      <c r="P34" s="52">
        <v>1</v>
      </c>
      <c r="Q34" s="52">
        <v>21</v>
      </c>
      <c r="R34" s="52"/>
      <c r="S34" s="52">
        <v>0</v>
      </c>
      <c r="T34" s="52">
        <v>0</v>
      </c>
      <c r="U34" s="52">
        <v>310</v>
      </c>
      <c r="V34" s="52">
        <f t="shared" si="0"/>
        <v>1.5</v>
      </c>
      <c r="W34" s="52">
        <f t="shared" si="1"/>
        <v>1.5</v>
      </c>
      <c r="X34" s="52">
        <f t="shared" ref="X34:X66" si="2">(V34-((K34*H34*L34*M34)+(S34*H34*T34*U34)))/Q34</f>
        <v>0</v>
      </c>
      <c r="Y34" s="52">
        <v>0</v>
      </c>
    </row>
    <row r="35" spans="1:25" x14ac:dyDescent="0.25">
      <c r="A35" s="52">
        <v>2011</v>
      </c>
      <c r="B35" s="52" t="s">
        <v>104</v>
      </c>
      <c r="C35" s="52" t="s">
        <v>178</v>
      </c>
      <c r="D35" s="52">
        <v>24104</v>
      </c>
      <c r="E35" s="52">
        <v>4111200</v>
      </c>
      <c r="F35" s="52">
        <v>27</v>
      </c>
      <c r="G35" s="52" t="s">
        <v>120</v>
      </c>
      <c r="H35" s="52">
        <v>314</v>
      </c>
      <c r="I35" s="52" t="s">
        <v>90</v>
      </c>
      <c r="J35" s="52" t="s">
        <v>71</v>
      </c>
      <c r="K35" s="52">
        <v>1.5</v>
      </c>
      <c r="L35" s="52">
        <v>1</v>
      </c>
      <c r="M35" s="52">
        <v>1</v>
      </c>
      <c r="N35" s="52" t="s">
        <v>73</v>
      </c>
      <c r="O35" s="52">
        <v>0</v>
      </c>
      <c r="P35" s="52">
        <v>1</v>
      </c>
      <c r="Q35" s="52">
        <v>21</v>
      </c>
      <c r="R35" s="52"/>
      <c r="S35" s="52">
        <v>0</v>
      </c>
      <c r="T35" s="52">
        <v>0</v>
      </c>
      <c r="U35" s="52">
        <v>310</v>
      </c>
      <c r="V35" s="52">
        <f t="shared" si="0"/>
        <v>471</v>
      </c>
      <c r="W35" s="52">
        <f t="shared" si="1"/>
        <v>471</v>
      </c>
      <c r="X35" s="52">
        <f t="shared" si="2"/>
        <v>0</v>
      </c>
      <c r="Y35" s="52">
        <v>0</v>
      </c>
    </row>
    <row r="36" spans="1:25" x14ac:dyDescent="0.25">
      <c r="A36" s="52">
        <v>2011</v>
      </c>
      <c r="B36" s="52" t="s">
        <v>104</v>
      </c>
      <c r="C36" s="52" t="s">
        <v>178</v>
      </c>
      <c r="D36" s="52">
        <v>24104</v>
      </c>
      <c r="E36" s="52">
        <v>4111200</v>
      </c>
      <c r="F36" s="52">
        <v>27</v>
      </c>
      <c r="G36" s="52" t="s">
        <v>120</v>
      </c>
      <c r="H36" s="52">
        <v>57345</v>
      </c>
      <c r="I36" s="52" t="s">
        <v>90</v>
      </c>
      <c r="J36" s="52" t="s">
        <v>71</v>
      </c>
      <c r="K36" s="52">
        <v>1.5</v>
      </c>
      <c r="L36" s="52">
        <v>1</v>
      </c>
      <c r="M36" s="52">
        <v>1</v>
      </c>
      <c r="N36" s="52" t="s">
        <v>73</v>
      </c>
      <c r="O36" s="52">
        <v>0</v>
      </c>
      <c r="P36" s="52">
        <v>1</v>
      </c>
      <c r="Q36" s="52">
        <v>21</v>
      </c>
      <c r="R36" s="52"/>
      <c r="S36" s="52">
        <v>0</v>
      </c>
      <c r="T36" s="52">
        <v>0</v>
      </c>
      <c r="U36" s="52">
        <v>310</v>
      </c>
      <c r="V36" s="52">
        <f t="shared" si="0"/>
        <v>86017.5</v>
      </c>
      <c r="W36" s="52">
        <f t="shared" si="1"/>
        <v>86017.5</v>
      </c>
      <c r="X36" s="52">
        <f t="shared" si="2"/>
        <v>0</v>
      </c>
      <c r="Y36" s="52">
        <v>0</v>
      </c>
    </row>
    <row r="37" spans="1:25" x14ac:dyDescent="0.25">
      <c r="A37" s="52">
        <v>2011</v>
      </c>
      <c r="B37" s="52" t="s">
        <v>104</v>
      </c>
      <c r="C37" s="52" t="s">
        <v>178</v>
      </c>
      <c r="D37" s="52">
        <v>24104</v>
      </c>
      <c r="E37" s="52">
        <v>4111200</v>
      </c>
      <c r="F37" s="52">
        <v>27</v>
      </c>
      <c r="G37" s="52" t="s">
        <v>120</v>
      </c>
      <c r="H37" s="52">
        <v>564</v>
      </c>
      <c r="I37" s="52" t="s">
        <v>90</v>
      </c>
      <c r="J37" s="52" t="s">
        <v>71</v>
      </c>
      <c r="K37" s="52">
        <v>1.5</v>
      </c>
      <c r="L37" s="52">
        <v>1</v>
      </c>
      <c r="M37" s="52">
        <v>1</v>
      </c>
      <c r="N37" s="52" t="s">
        <v>73</v>
      </c>
      <c r="O37" s="52">
        <v>0</v>
      </c>
      <c r="P37" s="52">
        <v>1</v>
      </c>
      <c r="Q37" s="52">
        <v>21</v>
      </c>
      <c r="R37" s="52"/>
      <c r="S37" s="52">
        <v>0</v>
      </c>
      <c r="T37" s="52">
        <v>0</v>
      </c>
      <c r="U37" s="52">
        <v>310</v>
      </c>
      <c r="V37" s="52">
        <f t="shared" si="0"/>
        <v>846</v>
      </c>
      <c r="W37" s="52">
        <f t="shared" si="1"/>
        <v>846</v>
      </c>
      <c r="X37" s="52">
        <f t="shared" si="2"/>
        <v>0</v>
      </c>
      <c r="Y37" s="52">
        <v>0</v>
      </c>
    </row>
    <row r="38" spans="1:25" x14ac:dyDescent="0.25">
      <c r="A38" s="52">
        <v>2011</v>
      </c>
      <c r="B38" s="52" t="s">
        <v>104</v>
      </c>
      <c r="C38" s="52" t="s">
        <v>178</v>
      </c>
      <c r="D38" s="52">
        <v>24104</v>
      </c>
      <c r="E38" s="52">
        <v>4111200</v>
      </c>
      <c r="F38" s="52">
        <v>27</v>
      </c>
      <c r="G38" s="52" t="s">
        <v>120</v>
      </c>
      <c r="H38" s="52">
        <v>41897</v>
      </c>
      <c r="I38" s="52" t="s">
        <v>90</v>
      </c>
      <c r="J38" s="52" t="s">
        <v>71</v>
      </c>
      <c r="K38" s="52">
        <v>1.5</v>
      </c>
      <c r="L38" s="52">
        <v>1</v>
      </c>
      <c r="M38" s="52">
        <v>1</v>
      </c>
      <c r="N38" s="52" t="s">
        <v>73</v>
      </c>
      <c r="O38" s="52">
        <v>0</v>
      </c>
      <c r="P38" s="52">
        <v>1</v>
      </c>
      <c r="Q38" s="52">
        <v>21</v>
      </c>
      <c r="R38" s="52"/>
      <c r="S38" s="52">
        <v>0</v>
      </c>
      <c r="T38" s="52">
        <v>0</v>
      </c>
      <c r="U38" s="52">
        <v>310</v>
      </c>
      <c r="V38" s="52">
        <f t="shared" si="0"/>
        <v>62845.5</v>
      </c>
      <c r="W38" s="52">
        <f t="shared" si="1"/>
        <v>62845.5</v>
      </c>
      <c r="X38" s="52">
        <f t="shared" si="2"/>
        <v>0</v>
      </c>
      <c r="Y38" s="52">
        <v>0</v>
      </c>
    </row>
    <row r="39" spans="1:25" x14ac:dyDescent="0.25">
      <c r="A39" s="52">
        <v>2011</v>
      </c>
      <c r="B39" s="52" t="s">
        <v>104</v>
      </c>
      <c r="C39" s="52" t="s">
        <v>178</v>
      </c>
      <c r="D39" s="52">
        <v>24104</v>
      </c>
      <c r="E39" s="52">
        <v>4111200</v>
      </c>
      <c r="F39" s="52">
        <v>27</v>
      </c>
      <c r="G39" s="52" t="s">
        <v>120</v>
      </c>
      <c r="H39" s="52">
        <v>102142</v>
      </c>
      <c r="I39" s="52" t="s">
        <v>90</v>
      </c>
      <c r="J39" s="52" t="s">
        <v>71</v>
      </c>
      <c r="K39" s="52">
        <v>1.5</v>
      </c>
      <c r="L39" s="52">
        <v>1</v>
      </c>
      <c r="M39" s="52">
        <v>1</v>
      </c>
      <c r="N39" s="52" t="s">
        <v>73</v>
      </c>
      <c r="O39" s="52">
        <v>0</v>
      </c>
      <c r="P39" s="52">
        <v>1</v>
      </c>
      <c r="Q39" s="52">
        <v>21</v>
      </c>
      <c r="R39" s="52"/>
      <c r="S39" s="52">
        <v>0</v>
      </c>
      <c r="T39" s="52">
        <v>0</v>
      </c>
      <c r="U39" s="52">
        <v>310</v>
      </c>
      <c r="V39" s="52">
        <f t="shared" si="0"/>
        <v>153213</v>
      </c>
      <c r="W39" s="52">
        <f t="shared" si="1"/>
        <v>153213</v>
      </c>
      <c r="X39" s="52">
        <f t="shared" si="2"/>
        <v>0</v>
      </c>
      <c r="Y39" s="52">
        <v>0</v>
      </c>
    </row>
    <row r="40" spans="1:25" x14ac:dyDescent="0.25">
      <c r="A40" s="52">
        <v>2011</v>
      </c>
      <c r="B40" s="52" t="s">
        <v>104</v>
      </c>
      <c r="C40" s="52" t="s">
        <v>178</v>
      </c>
      <c r="D40" s="52">
        <v>24104</v>
      </c>
      <c r="E40" s="52">
        <v>4111200</v>
      </c>
      <c r="F40" s="52">
        <v>27</v>
      </c>
      <c r="G40" s="52" t="s">
        <v>120</v>
      </c>
      <c r="H40" s="52">
        <v>22879</v>
      </c>
      <c r="I40" s="52" t="s">
        <v>90</v>
      </c>
      <c r="J40" s="52" t="s">
        <v>71</v>
      </c>
      <c r="K40" s="52">
        <v>1.5</v>
      </c>
      <c r="L40" s="52">
        <v>1</v>
      </c>
      <c r="M40" s="52">
        <v>1</v>
      </c>
      <c r="N40" s="52" t="s">
        <v>73</v>
      </c>
      <c r="O40" s="52">
        <v>0</v>
      </c>
      <c r="P40" s="52">
        <v>1</v>
      </c>
      <c r="Q40" s="52">
        <v>21</v>
      </c>
      <c r="R40" s="52"/>
      <c r="S40" s="52">
        <v>0</v>
      </c>
      <c r="T40" s="52">
        <v>0</v>
      </c>
      <c r="U40" s="52">
        <v>310</v>
      </c>
      <c r="V40" s="52">
        <f t="shared" si="0"/>
        <v>34318.5</v>
      </c>
      <c r="W40" s="52">
        <f t="shared" si="1"/>
        <v>34318.5</v>
      </c>
      <c r="X40" s="52">
        <f t="shared" si="2"/>
        <v>0</v>
      </c>
      <c r="Y40" s="52">
        <v>0</v>
      </c>
    </row>
    <row r="41" spans="1:25" x14ac:dyDescent="0.25">
      <c r="A41" s="52">
        <v>2011</v>
      </c>
      <c r="B41" s="52" t="s">
        <v>104</v>
      </c>
      <c r="C41" s="52" t="s">
        <v>178</v>
      </c>
      <c r="D41" s="52">
        <v>24104</v>
      </c>
      <c r="E41" s="52">
        <v>4111200</v>
      </c>
      <c r="F41" s="52">
        <v>27</v>
      </c>
      <c r="G41" s="52" t="s">
        <v>120</v>
      </c>
      <c r="H41" s="52">
        <v>1800</v>
      </c>
      <c r="I41" s="52" t="s">
        <v>90</v>
      </c>
      <c r="J41" s="52" t="s">
        <v>71</v>
      </c>
      <c r="K41" s="52">
        <v>1.5</v>
      </c>
      <c r="L41" s="52">
        <v>1</v>
      </c>
      <c r="M41" s="52">
        <v>1</v>
      </c>
      <c r="N41" s="52" t="s">
        <v>73</v>
      </c>
      <c r="O41" s="52">
        <v>0</v>
      </c>
      <c r="P41" s="52">
        <v>1</v>
      </c>
      <c r="Q41" s="52">
        <v>21</v>
      </c>
      <c r="R41" s="52"/>
      <c r="S41" s="52">
        <v>0</v>
      </c>
      <c r="T41" s="52">
        <v>0</v>
      </c>
      <c r="U41" s="52">
        <v>310</v>
      </c>
      <c r="V41" s="52">
        <f t="shared" si="0"/>
        <v>2700</v>
      </c>
      <c r="W41" s="52">
        <f t="shared" si="1"/>
        <v>2700</v>
      </c>
      <c r="X41" s="52">
        <f t="shared" si="2"/>
        <v>0</v>
      </c>
      <c r="Y41" s="52">
        <v>0</v>
      </c>
    </row>
    <row r="42" spans="1:25" x14ac:dyDescent="0.25">
      <c r="A42" s="52">
        <v>2011</v>
      </c>
      <c r="B42" s="52" t="s">
        <v>104</v>
      </c>
      <c r="C42" s="52" t="s">
        <v>178</v>
      </c>
      <c r="D42" s="52">
        <v>24104</v>
      </c>
      <c r="E42" s="52">
        <v>4111200</v>
      </c>
      <c r="F42" s="52">
        <v>27</v>
      </c>
      <c r="G42" s="52" t="s">
        <v>120</v>
      </c>
      <c r="H42" s="52">
        <v>1293</v>
      </c>
      <c r="I42" s="52" t="s">
        <v>90</v>
      </c>
      <c r="J42" s="52" t="s">
        <v>71</v>
      </c>
      <c r="K42" s="52">
        <v>1.5</v>
      </c>
      <c r="L42" s="52">
        <v>1</v>
      </c>
      <c r="M42" s="52">
        <v>1</v>
      </c>
      <c r="N42" s="52" t="s">
        <v>73</v>
      </c>
      <c r="O42" s="52">
        <v>0</v>
      </c>
      <c r="P42" s="52">
        <v>1</v>
      </c>
      <c r="Q42" s="52">
        <v>21</v>
      </c>
      <c r="R42" s="52"/>
      <c r="S42" s="52">
        <v>0</v>
      </c>
      <c r="T42" s="52">
        <v>0</v>
      </c>
      <c r="U42" s="52">
        <v>310</v>
      </c>
      <c r="V42" s="52">
        <f t="shared" si="0"/>
        <v>1939.5</v>
      </c>
      <c r="W42" s="52">
        <f t="shared" si="1"/>
        <v>1939.5</v>
      </c>
      <c r="X42" s="52">
        <f t="shared" si="2"/>
        <v>0</v>
      </c>
      <c r="Y42" s="52">
        <v>0</v>
      </c>
    </row>
    <row r="43" spans="1:25" x14ac:dyDescent="0.25">
      <c r="A43" s="52">
        <v>2011</v>
      </c>
      <c r="B43" s="52" t="s">
        <v>104</v>
      </c>
      <c r="C43" s="52" t="s">
        <v>178</v>
      </c>
      <c r="D43" s="52">
        <v>24104</v>
      </c>
      <c r="E43" s="52">
        <v>4111200</v>
      </c>
      <c r="F43" s="52">
        <v>27</v>
      </c>
      <c r="G43" s="52" t="s">
        <v>120</v>
      </c>
      <c r="H43" s="52">
        <v>374</v>
      </c>
      <c r="I43" s="52" t="s">
        <v>90</v>
      </c>
      <c r="J43" s="52" t="s">
        <v>71</v>
      </c>
      <c r="K43" s="52">
        <v>1.5</v>
      </c>
      <c r="L43" s="52">
        <v>1</v>
      </c>
      <c r="M43" s="52">
        <v>1</v>
      </c>
      <c r="N43" s="52" t="s">
        <v>73</v>
      </c>
      <c r="O43" s="52">
        <v>0</v>
      </c>
      <c r="P43" s="52">
        <v>1</v>
      </c>
      <c r="Q43" s="52">
        <v>21</v>
      </c>
      <c r="R43" s="52"/>
      <c r="S43" s="52">
        <v>0</v>
      </c>
      <c r="T43" s="52">
        <v>0</v>
      </c>
      <c r="U43" s="52">
        <v>310</v>
      </c>
      <c r="V43" s="52">
        <f t="shared" si="0"/>
        <v>561</v>
      </c>
      <c r="W43" s="52">
        <f t="shared" si="1"/>
        <v>561</v>
      </c>
      <c r="X43" s="52">
        <f t="shared" si="2"/>
        <v>0</v>
      </c>
      <c r="Y43" s="52">
        <v>0</v>
      </c>
    </row>
    <row r="44" spans="1:25" x14ac:dyDescent="0.25">
      <c r="A44" s="52">
        <v>2011</v>
      </c>
      <c r="B44" s="52" t="s">
        <v>104</v>
      </c>
      <c r="C44" s="52" t="s">
        <v>178</v>
      </c>
      <c r="D44" s="52">
        <v>24104</v>
      </c>
      <c r="E44" s="52">
        <v>4111200</v>
      </c>
      <c r="F44" s="52">
        <v>27</v>
      </c>
      <c r="G44" s="52" t="s">
        <v>120</v>
      </c>
      <c r="H44" s="52">
        <v>377</v>
      </c>
      <c r="I44" s="52" t="s">
        <v>90</v>
      </c>
      <c r="J44" s="52" t="s">
        <v>71</v>
      </c>
      <c r="K44" s="52">
        <v>1.5</v>
      </c>
      <c r="L44" s="52">
        <v>1</v>
      </c>
      <c r="M44" s="52">
        <v>1</v>
      </c>
      <c r="N44" s="52" t="s">
        <v>73</v>
      </c>
      <c r="O44" s="52">
        <v>0</v>
      </c>
      <c r="P44" s="52">
        <v>1</v>
      </c>
      <c r="Q44" s="52">
        <v>21</v>
      </c>
      <c r="R44" s="52"/>
      <c r="S44" s="52">
        <v>0</v>
      </c>
      <c r="T44" s="52">
        <v>0</v>
      </c>
      <c r="U44" s="52">
        <v>310</v>
      </c>
      <c r="V44" s="52">
        <f t="shared" si="0"/>
        <v>565.5</v>
      </c>
      <c r="W44" s="52">
        <f t="shared" si="1"/>
        <v>565.5</v>
      </c>
      <c r="X44" s="52">
        <f t="shared" si="2"/>
        <v>0</v>
      </c>
      <c r="Y44" s="52">
        <v>0</v>
      </c>
    </row>
    <row r="45" spans="1:25" x14ac:dyDescent="0.25">
      <c r="A45" s="52">
        <v>2011</v>
      </c>
      <c r="B45" s="52" t="s">
        <v>104</v>
      </c>
      <c r="C45" s="52" t="s">
        <v>178</v>
      </c>
      <c r="D45" s="52">
        <v>24104</v>
      </c>
      <c r="E45" s="52">
        <v>4111200</v>
      </c>
      <c r="F45" s="52">
        <v>27</v>
      </c>
      <c r="G45" s="52" t="s">
        <v>120</v>
      </c>
      <c r="H45" s="52">
        <v>1728</v>
      </c>
      <c r="I45" s="52" t="s">
        <v>90</v>
      </c>
      <c r="J45" s="52" t="s">
        <v>71</v>
      </c>
      <c r="K45" s="52">
        <v>1.5</v>
      </c>
      <c r="L45" s="52">
        <v>1</v>
      </c>
      <c r="M45" s="52">
        <v>1</v>
      </c>
      <c r="N45" s="52" t="s">
        <v>73</v>
      </c>
      <c r="O45" s="52">
        <v>0</v>
      </c>
      <c r="P45" s="52">
        <v>1</v>
      </c>
      <c r="Q45" s="52">
        <v>21</v>
      </c>
      <c r="R45" s="52"/>
      <c r="S45" s="52">
        <v>0</v>
      </c>
      <c r="T45" s="52">
        <v>0</v>
      </c>
      <c r="U45" s="52">
        <v>310</v>
      </c>
      <c r="V45" s="52">
        <f t="shared" si="0"/>
        <v>2592</v>
      </c>
      <c r="W45" s="52">
        <f t="shared" si="1"/>
        <v>2592</v>
      </c>
      <c r="X45" s="52">
        <f t="shared" si="2"/>
        <v>0</v>
      </c>
      <c r="Y45" s="52">
        <v>0</v>
      </c>
    </row>
    <row r="46" spans="1:25" x14ac:dyDescent="0.25">
      <c r="A46" s="52">
        <v>2011</v>
      </c>
      <c r="B46" s="52" t="s">
        <v>104</v>
      </c>
      <c r="C46" s="52" t="s">
        <v>178</v>
      </c>
      <c r="D46" s="52">
        <v>24104</v>
      </c>
      <c r="E46" s="52">
        <v>4111200</v>
      </c>
      <c r="F46" s="52">
        <v>27</v>
      </c>
      <c r="G46" s="52" t="s">
        <v>120</v>
      </c>
      <c r="H46" s="52">
        <v>6263</v>
      </c>
      <c r="I46" s="52" t="s">
        <v>90</v>
      </c>
      <c r="J46" s="52" t="s">
        <v>71</v>
      </c>
      <c r="K46" s="52">
        <v>1.5</v>
      </c>
      <c r="L46" s="52">
        <v>1</v>
      </c>
      <c r="M46" s="52">
        <v>1</v>
      </c>
      <c r="N46" s="52" t="s">
        <v>73</v>
      </c>
      <c r="O46" s="52">
        <v>0</v>
      </c>
      <c r="P46" s="52">
        <v>1</v>
      </c>
      <c r="Q46" s="52">
        <v>21</v>
      </c>
      <c r="R46" s="52"/>
      <c r="S46" s="52">
        <v>0</v>
      </c>
      <c r="T46" s="52">
        <v>0</v>
      </c>
      <c r="U46" s="52">
        <v>310</v>
      </c>
      <c r="V46" s="52">
        <f t="shared" si="0"/>
        <v>9394.5</v>
      </c>
      <c r="W46" s="52">
        <f t="shared" si="1"/>
        <v>9394.5</v>
      </c>
      <c r="X46" s="52">
        <f t="shared" si="2"/>
        <v>0</v>
      </c>
      <c r="Y46" s="52">
        <v>0</v>
      </c>
    </row>
    <row r="47" spans="1:25" x14ac:dyDescent="0.25">
      <c r="A47" s="52">
        <v>2011</v>
      </c>
      <c r="B47" s="52" t="s">
        <v>104</v>
      </c>
      <c r="C47" s="52" t="s">
        <v>179</v>
      </c>
      <c r="D47" s="52">
        <v>24103</v>
      </c>
      <c r="E47" s="52">
        <v>4111513</v>
      </c>
      <c r="F47" s="52">
        <v>27</v>
      </c>
      <c r="G47" s="52" t="s">
        <v>120</v>
      </c>
      <c r="H47" s="52">
        <v>2349</v>
      </c>
      <c r="I47" s="52" t="s">
        <v>90</v>
      </c>
      <c r="J47" s="52" t="s">
        <v>71</v>
      </c>
      <c r="K47" s="52">
        <v>4</v>
      </c>
      <c r="L47" s="52">
        <v>1E-3</v>
      </c>
      <c r="M47" s="52">
        <v>1</v>
      </c>
      <c r="N47" s="52" t="s">
        <v>73</v>
      </c>
      <c r="O47" s="52">
        <v>1.1019999999999999E-3</v>
      </c>
      <c r="P47" s="52">
        <v>1E-3</v>
      </c>
      <c r="Q47" s="52">
        <v>21</v>
      </c>
      <c r="R47" s="52"/>
      <c r="S47" s="52">
        <v>0</v>
      </c>
      <c r="T47" s="52">
        <v>0</v>
      </c>
      <c r="U47" s="52">
        <v>310</v>
      </c>
      <c r="V47" s="52">
        <f t="shared" si="0"/>
        <v>9.4503605580000016</v>
      </c>
      <c r="W47" s="52">
        <f t="shared" si="1"/>
        <v>9.3960000000000008</v>
      </c>
      <c r="X47" s="52">
        <f t="shared" si="2"/>
        <v>2.58859800000004E-3</v>
      </c>
      <c r="Y47" s="52">
        <v>0</v>
      </c>
    </row>
    <row r="48" spans="1:25" x14ac:dyDescent="0.25">
      <c r="A48" s="52">
        <v>2011</v>
      </c>
      <c r="B48" s="52" t="s">
        <v>104</v>
      </c>
      <c r="C48" s="52" t="s">
        <v>179</v>
      </c>
      <c r="D48" s="52">
        <v>24103</v>
      </c>
      <c r="E48" s="52">
        <v>4111513</v>
      </c>
      <c r="F48" s="52">
        <v>27</v>
      </c>
      <c r="G48" s="52" t="s">
        <v>120</v>
      </c>
      <c r="H48" s="52">
        <v>3463</v>
      </c>
      <c r="I48" s="52" t="s">
        <v>90</v>
      </c>
      <c r="J48" s="52" t="s">
        <v>71</v>
      </c>
      <c r="K48" s="52">
        <v>4</v>
      </c>
      <c r="L48" s="52">
        <v>1E-3</v>
      </c>
      <c r="M48" s="52">
        <v>1</v>
      </c>
      <c r="N48" s="52" t="s">
        <v>73</v>
      </c>
      <c r="O48" s="52">
        <v>1.1019999999999999E-3</v>
      </c>
      <c r="P48" s="52">
        <v>1E-3</v>
      </c>
      <c r="Q48" s="52">
        <v>21</v>
      </c>
      <c r="R48" s="52"/>
      <c r="S48" s="52">
        <v>0</v>
      </c>
      <c r="T48" s="52">
        <v>0</v>
      </c>
      <c r="U48" s="52">
        <v>310</v>
      </c>
      <c r="V48" s="52">
        <f t="shared" si="0"/>
        <v>13.932140746</v>
      </c>
      <c r="W48" s="52">
        <f t="shared" si="1"/>
        <v>13.852</v>
      </c>
      <c r="X48" s="52">
        <f t="shared" si="2"/>
        <v>3.8162259999999833E-3</v>
      </c>
      <c r="Y48" s="52">
        <v>0</v>
      </c>
    </row>
    <row r="49" spans="1:25" x14ac:dyDescent="0.25">
      <c r="A49" s="52">
        <v>2011</v>
      </c>
      <c r="B49" s="52" t="s">
        <v>104</v>
      </c>
      <c r="C49" s="52" t="s">
        <v>179</v>
      </c>
      <c r="D49" s="52">
        <v>24103</v>
      </c>
      <c r="E49" s="52">
        <v>4111513</v>
      </c>
      <c r="F49" s="52">
        <v>27</v>
      </c>
      <c r="G49" s="52" t="s">
        <v>120</v>
      </c>
      <c r="H49" s="52">
        <v>1656</v>
      </c>
      <c r="I49" s="52" t="s">
        <v>90</v>
      </c>
      <c r="J49" s="52" t="s">
        <v>71</v>
      </c>
      <c r="K49" s="52">
        <v>4</v>
      </c>
      <c r="L49" s="52">
        <v>1E-3</v>
      </c>
      <c r="M49" s="52">
        <v>1</v>
      </c>
      <c r="N49" s="52" t="s">
        <v>73</v>
      </c>
      <c r="O49" s="52">
        <v>1.1019999999999999E-3</v>
      </c>
      <c r="P49" s="52">
        <v>1E-3</v>
      </c>
      <c r="Q49" s="52">
        <v>21</v>
      </c>
      <c r="R49" s="52"/>
      <c r="S49" s="52">
        <v>0</v>
      </c>
      <c r="T49" s="52">
        <v>0</v>
      </c>
      <c r="U49" s="52">
        <v>310</v>
      </c>
      <c r="V49" s="52">
        <f t="shared" si="0"/>
        <v>6.6623231520000008</v>
      </c>
      <c r="W49" s="52">
        <f t="shared" si="1"/>
        <v>6.6240000000000006</v>
      </c>
      <c r="X49" s="52">
        <f t="shared" si="2"/>
        <v>1.8249120000000119E-3</v>
      </c>
      <c r="Y49" s="52">
        <v>0</v>
      </c>
    </row>
    <row r="50" spans="1:25" x14ac:dyDescent="0.25">
      <c r="A50" s="52">
        <v>2011</v>
      </c>
      <c r="B50" s="52" t="s">
        <v>104</v>
      </c>
      <c r="C50" s="52" t="s">
        <v>179</v>
      </c>
      <c r="D50" s="52">
        <v>24103</v>
      </c>
      <c r="E50" s="52">
        <v>4111513</v>
      </c>
      <c r="F50" s="52">
        <v>27</v>
      </c>
      <c r="G50" s="52" t="s">
        <v>120</v>
      </c>
      <c r="H50" s="52">
        <v>2671</v>
      </c>
      <c r="I50" s="52" t="s">
        <v>90</v>
      </c>
      <c r="J50" s="52" t="s">
        <v>71</v>
      </c>
      <c r="K50" s="52">
        <v>4</v>
      </c>
      <c r="L50" s="52">
        <v>1E-3</v>
      </c>
      <c r="M50" s="52">
        <v>1</v>
      </c>
      <c r="N50" s="52" t="s">
        <v>73</v>
      </c>
      <c r="O50" s="52">
        <v>1.1019999999999999E-3</v>
      </c>
      <c r="P50" s="52">
        <v>1E-3</v>
      </c>
      <c r="Q50" s="52">
        <v>21</v>
      </c>
      <c r="R50" s="52"/>
      <c r="S50" s="52">
        <v>0</v>
      </c>
      <c r="T50" s="52">
        <v>0</v>
      </c>
      <c r="U50" s="52">
        <v>310</v>
      </c>
      <c r="V50" s="52">
        <f t="shared" si="0"/>
        <v>10.745812282000001</v>
      </c>
      <c r="W50" s="52">
        <f t="shared" si="1"/>
        <v>10.684000000000001</v>
      </c>
      <c r="X50" s="52">
        <f t="shared" si="2"/>
        <v>2.9434419999999997E-3</v>
      </c>
      <c r="Y50" s="52">
        <v>0</v>
      </c>
    </row>
    <row r="51" spans="1:25" x14ac:dyDescent="0.25">
      <c r="A51" s="52">
        <v>2011</v>
      </c>
      <c r="B51" s="52" t="s">
        <v>104</v>
      </c>
      <c r="C51" s="52" t="s">
        <v>179</v>
      </c>
      <c r="D51" s="52">
        <v>24103</v>
      </c>
      <c r="E51" s="52">
        <v>4111513</v>
      </c>
      <c r="F51" s="52">
        <v>27</v>
      </c>
      <c r="G51" s="52" t="s">
        <v>120</v>
      </c>
      <c r="H51" s="52">
        <v>30099</v>
      </c>
      <c r="I51" s="52" t="s">
        <v>90</v>
      </c>
      <c r="J51" s="52" t="s">
        <v>71</v>
      </c>
      <c r="K51" s="52">
        <v>4</v>
      </c>
      <c r="L51" s="52">
        <v>1E-3</v>
      </c>
      <c r="M51" s="52">
        <v>1</v>
      </c>
      <c r="N51" s="52" t="s">
        <v>73</v>
      </c>
      <c r="O51" s="52">
        <v>1.1019999999999999E-3</v>
      </c>
      <c r="P51" s="52">
        <v>1E-3</v>
      </c>
      <c r="Q51" s="52">
        <v>21</v>
      </c>
      <c r="R51" s="52"/>
      <c r="S51" s="52">
        <v>0</v>
      </c>
      <c r="T51" s="52">
        <v>0</v>
      </c>
      <c r="U51" s="52">
        <v>310</v>
      </c>
      <c r="V51" s="52">
        <f t="shared" si="0"/>
        <v>121.092551058</v>
      </c>
      <c r="W51" s="52">
        <f t="shared" si="1"/>
        <v>120.396</v>
      </c>
      <c r="X51" s="52">
        <f t="shared" si="2"/>
        <v>3.3169097999999862E-2</v>
      </c>
      <c r="Y51" s="52">
        <v>0</v>
      </c>
    </row>
    <row r="52" spans="1:25" x14ac:dyDescent="0.25">
      <c r="A52" s="52">
        <v>2011</v>
      </c>
      <c r="B52" s="52" t="s">
        <v>104</v>
      </c>
      <c r="C52" s="52" t="s">
        <v>179</v>
      </c>
      <c r="D52" s="52">
        <v>24103</v>
      </c>
      <c r="E52" s="52">
        <v>4111513</v>
      </c>
      <c r="F52" s="52">
        <v>27</v>
      </c>
      <c r="G52" s="52" t="s">
        <v>120</v>
      </c>
      <c r="H52" s="52">
        <v>1002</v>
      </c>
      <c r="I52" s="52" t="s">
        <v>90</v>
      </c>
      <c r="J52" s="52" t="s">
        <v>71</v>
      </c>
      <c r="K52" s="52">
        <v>4</v>
      </c>
      <c r="L52" s="52">
        <v>1E-3</v>
      </c>
      <c r="M52" s="52">
        <v>1</v>
      </c>
      <c r="N52" s="52" t="s">
        <v>73</v>
      </c>
      <c r="O52" s="52">
        <v>1.1019999999999999E-3</v>
      </c>
      <c r="P52" s="52">
        <v>1E-3</v>
      </c>
      <c r="Q52" s="52">
        <v>21</v>
      </c>
      <c r="R52" s="52"/>
      <c r="S52" s="52">
        <v>0</v>
      </c>
      <c r="T52" s="52">
        <v>0</v>
      </c>
      <c r="U52" s="52">
        <v>310</v>
      </c>
      <c r="V52" s="52">
        <f t="shared" si="0"/>
        <v>4.0311882839999997</v>
      </c>
      <c r="W52" s="52">
        <f t="shared" si="1"/>
        <v>4.008</v>
      </c>
      <c r="X52" s="52">
        <f t="shared" si="2"/>
        <v>1.1042039999999869E-3</v>
      </c>
      <c r="Y52" s="52">
        <v>0</v>
      </c>
    </row>
    <row r="53" spans="1:25" x14ac:dyDescent="0.25">
      <c r="A53" s="52">
        <v>2011</v>
      </c>
      <c r="B53" s="52" t="s">
        <v>104</v>
      </c>
      <c r="C53" s="52" t="s">
        <v>179</v>
      </c>
      <c r="D53" s="52">
        <v>24104</v>
      </c>
      <c r="E53" s="52">
        <v>4111513</v>
      </c>
      <c r="F53" s="52">
        <v>27</v>
      </c>
      <c r="G53" s="52" t="s">
        <v>120</v>
      </c>
      <c r="H53" s="52">
        <v>5985</v>
      </c>
      <c r="I53" s="52" t="s">
        <v>90</v>
      </c>
      <c r="J53" s="52" t="s">
        <v>71</v>
      </c>
      <c r="K53" s="52">
        <v>4</v>
      </c>
      <c r="L53" s="52">
        <v>1E-3</v>
      </c>
      <c r="M53" s="52">
        <v>1</v>
      </c>
      <c r="N53" s="52" t="s">
        <v>73</v>
      </c>
      <c r="O53" s="52">
        <v>1.1019999999999999E-3</v>
      </c>
      <c r="P53" s="52">
        <v>1E-3</v>
      </c>
      <c r="Q53" s="52">
        <v>21</v>
      </c>
      <c r="R53" s="52"/>
      <c r="S53" s="52">
        <v>0</v>
      </c>
      <c r="T53" s="52">
        <v>0</v>
      </c>
      <c r="U53" s="52">
        <v>310</v>
      </c>
      <c r="V53" s="52">
        <f t="shared" si="0"/>
        <v>24.07850487</v>
      </c>
      <c r="W53" s="52">
        <f t="shared" si="1"/>
        <v>23.94</v>
      </c>
      <c r="X53" s="52">
        <f t="shared" si="2"/>
        <v>6.5954699999999263E-3</v>
      </c>
      <c r="Y53" s="52">
        <v>0</v>
      </c>
    </row>
    <row r="54" spans="1:25" x14ac:dyDescent="0.25">
      <c r="A54" s="52">
        <v>2011</v>
      </c>
      <c r="B54" s="52" t="s">
        <v>104</v>
      </c>
      <c r="C54" s="52" t="s">
        <v>179</v>
      </c>
      <c r="D54" s="52">
        <v>24104</v>
      </c>
      <c r="E54" s="52">
        <v>4111513</v>
      </c>
      <c r="F54" s="52">
        <v>27</v>
      </c>
      <c r="G54" s="52" t="s">
        <v>120</v>
      </c>
      <c r="H54" s="52">
        <v>2298</v>
      </c>
      <c r="I54" s="52" t="s">
        <v>90</v>
      </c>
      <c r="J54" s="52" t="s">
        <v>71</v>
      </c>
      <c r="K54" s="52">
        <v>4</v>
      </c>
      <c r="L54" s="52">
        <v>1E-3</v>
      </c>
      <c r="M54" s="52">
        <v>1</v>
      </c>
      <c r="N54" s="52" t="s">
        <v>73</v>
      </c>
      <c r="O54" s="52">
        <v>1.1019999999999999E-3</v>
      </c>
      <c r="P54" s="52">
        <v>1E-3</v>
      </c>
      <c r="Q54" s="52">
        <v>21</v>
      </c>
      <c r="R54" s="52"/>
      <c r="S54" s="52">
        <v>0</v>
      </c>
      <c r="T54" s="52">
        <v>0</v>
      </c>
      <c r="U54" s="52">
        <v>310</v>
      </c>
      <c r="V54" s="52">
        <f t="shared" si="0"/>
        <v>9.2451803160000008</v>
      </c>
      <c r="W54" s="52">
        <f t="shared" si="1"/>
        <v>9.1920000000000002</v>
      </c>
      <c r="X54" s="52">
        <f t="shared" si="2"/>
        <v>2.5323960000000292E-3</v>
      </c>
      <c r="Y54" s="52">
        <v>0</v>
      </c>
    </row>
    <row r="55" spans="1:25" x14ac:dyDescent="0.25">
      <c r="A55" s="52">
        <v>2011</v>
      </c>
      <c r="B55" s="52" t="s">
        <v>104</v>
      </c>
      <c r="C55" s="52" t="s">
        <v>179</v>
      </c>
      <c r="D55" s="52">
        <v>24104</v>
      </c>
      <c r="E55" s="52">
        <v>4111513</v>
      </c>
      <c r="F55" s="52">
        <v>27</v>
      </c>
      <c r="G55" s="52" t="s">
        <v>120</v>
      </c>
      <c r="H55" s="52">
        <v>8942</v>
      </c>
      <c r="I55" s="52" t="s">
        <v>90</v>
      </c>
      <c r="J55" s="52" t="s">
        <v>71</v>
      </c>
      <c r="K55" s="52">
        <v>4</v>
      </c>
      <c r="L55" s="52">
        <v>1E-3</v>
      </c>
      <c r="M55" s="52">
        <v>1</v>
      </c>
      <c r="N55" s="52" t="s">
        <v>73</v>
      </c>
      <c r="O55" s="52">
        <v>1.1019999999999999E-3</v>
      </c>
      <c r="P55" s="52">
        <v>1E-3</v>
      </c>
      <c r="Q55" s="52">
        <v>21</v>
      </c>
      <c r="R55" s="52"/>
      <c r="S55" s="52">
        <v>0</v>
      </c>
      <c r="T55" s="52">
        <v>0</v>
      </c>
      <c r="U55" s="52">
        <v>310</v>
      </c>
      <c r="V55" s="52">
        <f t="shared" si="0"/>
        <v>35.974935764000001</v>
      </c>
      <c r="W55" s="52">
        <f t="shared" si="1"/>
        <v>35.768000000000001</v>
      </c>
      <c r="X55" s="52">
        <f t="shared" si="2"/>
        <v>9.854084000000032E-3</v>
      </c>
      <c r="Y55" s="52">
        <v>0</v>
      </c>
    </row>
    <row r="56" spans="1:25" x14ac:dyDescent="0.25">
      <c r="A56" s="52">
        <v>2011</v>
      </c>
      <c r="B56" s="52" t="s">
        <v>104</v>
      </c>
      <c r="C56" s="52" t="s">
        <v>179</v>
      </c>
      <c r="D56" s="52">
        <v>24104</v>
      </c>
      <c r="E56" s="52">
        <v>4111513</v>
      </c>
      <c r="F56" s="52">
        <v>27</v>
      </c>
      <c r="G56" s="52" t="s">
        <v>120</v>
      </c>
      <c r="H56" s="52">
        <v>3354</v>
      </c>
      <c r="I56" s="52" t="s">
        <v>90</v>
      </c>
      <c r="J56" s="52" t="s">
        <v>71</v>
      </c>
      <c r="K56" s="52">
        <v>4</v>
      </c>
      <c r="L56" s="52">
        <v>1E-3</v>
      </c>
      <c r="M56" s="52">
        <v>1</v>
      </c>
      <c r="N56" s="52" t="s">
        <v>73</v>
      </c>
      <c r="O56" s="52">
        <v>1.1019999999999999E-3</v>
      </c>
      <c r="P56" s="52">
        <v>1E-3</v>
      </c>
      <c r="Q56" s="52">
        <v>21</v>
      </c>
      <c r="R56" s="52"/>
      <c r="S56" s="52">
        <v>0</v>
      </c>
      <c r="T56" s="52">
        <v>0</v>
      </c>
      <c r="U56" s="52">
        <v>310</v>
      </c>
      <c r="V56" s="52">
        <f t="shared" si="0"/>
        <v>13.493618268000001</v>
      </c>
      <c r="W56" s="52">
        <f t="shared" si="1"/>
        <v>13.416</v>
      </c>
      <c r="X56" s="52">
        <f t="shared" si="2"/>
        <v>3.6961080000000074E-3</v>
      </c>
      <c r="Y56" s="52">
        <v>0</v>
      </c>
    </row>
    <row r="57" spans="1:25" x14ac:dyDescent="0.25">
      <c r="A57" s="52">
        <v>2011</v>
      </c>
      <c r="B57" s="52" t="s">
        <v>104</v>
      </c>
      <c r="C57" s="52" t="s">
        <v>179</v>
      </c>
      <c r="D57" s="52">
        <v>24104</v>
      </c>
      <c r="E57" s="52">
        <v>4111513</v>
      </c>
      <c r="F57" s="52">
        <v>27</v>
      </c>
      <c r="G57" s="52" t="s">
        <v>120</v>
      </c>
      <c r="H57" s="52">
        <v>1767</v>
      </c>
      <c r="I57" s="52" t="s">
        <v>90</v>
      </c>
      <c r="J57" s="52" t="s">
        <v>71</v>
      </c>
      <c r="K57" s="52">
        <v>4</v>
      </c>
      <c r="L57" s="52">
        <v>1E-3</v>
      </c>
      <c r="M57" s="52">
        <v>1</v>
      </c>
      <c r="N57" s="52" t="s">
        <v>73</v>
      </c>
      <c r="O57" s="52">
        <v>1.1019999999999999E-3</v>
      </c>
      <c r="P57" s="52">
        <v>1E-3</v>
      </c>
      <c r="Q57" s="52">
        <v>21</v>
      </c>
      <c r="R57" s="52"/>
      <c r="S57" s="52">
        <v>0</v>
      </c>
      <c r="T57" s="52">
        <v>0</v>
      </c>
      <c r="U57" s="52">
        <v>310</v>
      </c>
      <c r="V57" s="52">
        <f t="shared" si="0"/>
        <v>7.1088919140000009</v>
      </c>
      <c r="W57" s="52">
        <f t="shared" si="1"/>
        <v>7.0680000000000005</v>
      </c>
      <c r="X57" s="52">
        <f t="shared" si="2"/>
        <v>1.9472340000000173E-3</v>
      </c>
      <c r="Y57" s="52">
        <v>0</v>
      </c>
    </row>
    <row r="58" spans="1:25" x14ac:dyDescent="0.25">
      <c r="A58" s="52">
        <v>2011</v>
      </c>
      <c r="B58" s="52" t="s">
        <v>104</v>
      </c>
      <c r="C58" s="52" t="s">
        <v>179</v>
      </c>
      <c r="D58" s="52">
        <v>24104</v>
      </c>
      <c r="E58" s="52">
        <v>4111513</v>
      </c>
      <c r="F58" s="52">
        <v>27</v>
      </c>
      <c r="G58" s="52" t="s">
        <v>120</v>
      </c>
      <c r="H58" s="52">
        <v>17476</v>
      </c>
      <c r="I58" s="52" t="s">
        <v>90</v>
      </c>
      <c r="J58" s="52" t="s">
        <v>71</v>
      </c>
      <c r="K58" s="52">
        <v>4</v>
      </c>
      <c r="L58" s="52">
        <v>1E-3</v>
      </c>
      <c r="M58" s="52">
        <v>1</v>
      </c>
      <c r="N58" s="52" t="s">
        <v>73</v>
      </c>
      <c r="O58" s="52">
        <v>1.1019999999999999E-3</v>
      </c>
      <c r="P58" s="52">
        <v>1E-3</v>
      </c>
      <c r="Q58" s="52">
        <v>21</v>
      </c>
      <c r="R58" s="52"/>
      <c r="S58" s="52">
        <v>0</v>
      </c>
      <c r="T58" s="52">
        <v>0</v>
      </c>
      <c r="U58" s="52">
        <v>310</v>
      </c>
      <c r="V58" s="52">
        <f t="shared" si="0"/>
        <v>70.308429591999996</v>
      </c>
      <c r="W58" s="52">
        <f t="shared" si="1"/>
        <v>69.903999999999996</v>
      </c>
      <c r="X58" s="52">
        <f t="shared" si="2"/>
        <v>1.9258551999999981E-2</v>
      </c>
      <c r="Y58" s="52">
        <v>0</v>
      </c>
    </row>
    <row r="59" spans="1:25" x14ac:dyDescent="0.25">
      <c r="A59" s="52">
        <v>2011</v>
      </c>
      <c r="B59" s="52" t="s">
        <v>104</v>
      </c>
      <c r="C59" s="52" t="s">
        <v>179</v>
      </c>
      <c r="D59" s="52">
        <v>24104</v>
      </c>
      <c r="E59" s="52">
        <v>4111513</v>
      </c>
      <c r="F59" s="52">
        <v>27</v>
      </c>
      <c r="G59" s="52" t="s">
        <v>120</v>
      </c>
      <c r="H59" s="52">
        <v>1941</v>
      </c>
      <c r="I59" s="52" t="s">
        <v>90</v>
      </c>
      <c r="J59" s="52" t="s">
        <v>71</v>
      </c>
      <c r="K59" s="52">
        <v>4</v>
      </c>
      <c r="L59" s="52">
        <v>1E-3</v>
      </c>
      <c r="M59" s="52">
        <v>1</v>
      </c>
      <c r="N59" s="52" t="s">
        <v>73</v>
      </c>
      <c r="O59" s="52">
        <v>1.1019999999999999E-3</v>
      </c>
      <c r="P59" s="52">
        <v>1E-3</v>
      </c>
      <c r="Q59" s="52">
        <v>21</v>
      </c>
      <c r="R59" s="52"/>
      <c r="S59" s="52">
        <v>0</v>
      </c>
      <c r="T59" s="52">
        <v>0</v>
      </c>
      <c r="U59" s="52">
        <v>310</v>
      </c>
      <c r="V59" s="52">
        <f t="shared" si="0"/>
        <v>7.8089186220000002</v>
      </c>
      <c r="W59" s="52">
        <f t="shared" si="1"/>
        <v>7.7640000000000002</v>
      </c>
      <c r="X59" s="52">
        <f t="shared" si="2"/>
        <v>2.1389819999999985E-3</v>
      </c>
      <c r="Y59" s="52">
        <v>0</v>
      </c>
    </row>
    <row r="60" spans="1:25" x14ac:dyDescent="0.25">
      <c r="A60" s="52">
        <v>2011</v>
      </c>
      <c r="B60" s="52" t="s">
        <v>104</v>
      </c>
      <c r="C60" s="52" t="s">
        <v>179</v>
      </c>
      <c r="D60" s="52">
        <v>24104</v>
      </c>
      <c r="E60" s="52">
        <v>4111513</v>
      </c>
      <c r="F60" s="52">
        <v>27</v>
      </c>
      <c r="G60" s="52" t="s">
        <v>120</v>
      </c>
      <c r="H60" s="52">
        <v>3996</v>
      </c>
      <c r="I60" s="52" t="s">
        <v>90</v>
      </c>
      <c r="J60" s="52" t="s">
        <v>71</v>
      </c>
      <c r="K60" s="52">
        <v>4</v>
      </c>
      <c r="L60" s="52">
        <v>1E-3</v>
      </c>
      <c r="M60" s="52">
        <v>1</v>
      </c>
      <c r="N60" s="52" t="s">
        <v>73</v>
      </c>
      <c r="O60" s="52">
        <v>1.1019999999999999E-3</v>
      </c>
      <c r="P60" s="52">
        <v>1E-3</v>
      </c>
      <c r="Q60" s="52">
        <v>21</v>
      </c>
      <c r="R60" s="52"/>
      <c r="S60" s="52">
        <v>0</v>
      </c>
      <c r="T60" s="52">
        <v>0</v>
      </c>
      <c r="U60" s="52">
        <v>310</v>
      </c>
      <c r="V60" s="52">
        <f t="shared" si="0"/>
        <v>16.076475431999999</v>
      </c>
      <c r="W60" s="52">
        <f t="shared" si="1"/>
        <v>15.983999999999998</v>
      </c>
      <c r="X60" s="52">
        <f t="shared" si="2"/>
        <v>4.4035919999999406E-3</v>
      </c>
      <c r="Y60" s="52">
        <v>0</v>
      </c>
    </row>
    <row r="61" spans="1:25" x14ac:dyDescent="0.25">
      <c r="A61" s="52">
        <v>2011</v>
      </c>
      <c r="B61" s="52" t="s">
        <v>104</v>
      </c>
      <c r="C61" s="52" t="s">
        <v>179</v>
      </c>
      <c r="D61" s="52">
        <v>24104</v>
      </c>
      <c r="E61" s="52">
        <v>4111513</v>
      </c>
      <c r="F61" s="52">
        <v>27</v>
      </c>
      <c r="G61" s="52" t="s">
        <v>120</v>
      </c>
      <c r="H61" s="52">
        <v>164</v>
      </c>
      <c r="I61" s="52" t="s">
        <v>90</v>
      </c>
      <c r="J61" s="52" t="s">
        <v>71</v>
      </c>
      <c r="K61" s="52">
        <v>4</v>
      </c>
      <c r="L61" s="52">
        <v>1E-3</v>
      </c>
      <c r="M61" s="52">
        <v>1</v>
      </c>
      <c r="N61" s="52" t="s">
        <v>73</v>
      </c>
      <c r="O61" s="52">
        <v>1.1019999999999999E-3</v>
      </c>
      <c r="P61" s="52">
        <v>1E-3</v>
      </c>
      <c r="Q61" s="52">
        <v>21</v>
      </c>
      <c r="R61" s="52"/>
      <c r="S61" s="52">
        <v>0</v>
      </c>
      <c r="T61" s="52">
        <v>0</v>
      </c>
      <c r="U61" s="52">
        <v>310</v>
      </c>
      <c r="V61" s="52">
        <f t="shared" si="0"/>
        <v>0.65979528799999998</v>
      </c>
      <c r="W61" s="52">
        <f t="shared" si="1"/>
        <v>0.65600000000000003</v>
      </c>
      <c r="X61" s="52">
        <f t="shared" si="2"/>
        <v>1.8072799999999773E-4</v>
      </c>
      <c r="Y61" s="52">
        <v>0</v>
      </c>
    </row>
    <row r="62" spans="1:25" x14ac:dyDescent="0.25">
      <c r="A62" s="52">
        <v>2011</v>
      </c>
      <c r="B62" s="52" t="s">
        <v>104</v>
      </c>
      <c r="C62" s="52" t="s">
        <v>179</v>
      </c>
      <c r="D62" s="52">
        <v>24104</v>
      </c>
      <c r="E62" s="52">
        <v>4111513</v>
      </c>
      <c r="F62" s="52">
        <v>27</v>
      </c>
      <c r="G62" s="52" t="s">
        <v>120</v>
      </c>
      <c r="H62" s="52">
        <v>3857</v>
      </c>
      <c r="I62" s="52" t="s">
        <v>90</v>
      </c>
      <c r="J62" s="52" t="s">
        <v>71</v>
      </c>
      <c r="K62" s="52">
        <v>4</v>
      </c>
      <c r="L62" s="52">
        <v>1E-3</v>
      </c>
      <c r="M62" s="52">
        <v>1</v>
      </c>
      <c r="N62" s="52" t="s">
        <v>73</v>
      </c>
      <c r="O62" s="52">
        <v>1.1019999999999999E-3</v>
      </c>
      <c r="P62" s="52">
        <v>1E-3</v>
      </c>
      <c r="Q62" s="52">
        <v>21</v>
      </c>
      <c r="R62" s="52"/>
      <c r="S62" s="52">
        <v>0</v>
      </c>
      <c r="T62" s="52">
        <v>0</v>
      </c>
      <c r="U62" s="52">
        <v>310</v>
      </c>
      <c r="V62" s="52">
        <f t="shared" si="0"/>
        <v>15.517258694000001</v>
      </c>
      <c r="W62" s="52">
        <f t="shared" si="1"/>
        <v>15.428000000000001</v>
      </c>
      <c r="X62" s="52">
        <f t="shared" si="2"/>
        <v>4.250413999999988E-3</v>
      </c>
      <c r="Y62" s="52">
        <v>0</v>
      </c>
    </row>
    <row r="63" spans="1:25" x14ac:dyDescent="0.25">
      <c r="A63" s="52">
        <v>2011</v>
      </c>
      <c r="B63" s="52" t="s">
        <v>104</v>
      </c>
      <c r="C63" s="52" t="s">
        <v>179</v>
      </c>
      <c r="D63" s="52">
        <v>24104</v>
      </c>
      <c r="E63" s="52">
        <v>4111513</v>
      </c>
      <c r="F63" s="52">
        <v>27</v>
      </c>
      <c r="G63" s="52" t="s">
        <v>120</v>
      </c>
      <c r="H63" s="52">
        <v>22297</v>
      </c>
      <c r="I63" s="52" t="s">
        <v>90</v>
      </c>
      <c r="J63" s="52" t="s">
        <v>71</v>
      </c>
      <c r="K63" s="52">
        <v>4</v>
      </c>
      <c r="L63" s="52">
        <v>1E-3</v>
      </c>
      <c r="M63" s="52">
        <v>1</v>
      </c>
      <c r="N63" s="52" t="s">
        <v>73</v>
      </c>
      <c r="O63" s="52">
        <v>1.1019999999999999E-3</v>
      </c>
      <c r="P63" s="52">
        <v>1E-3</v>
      </c>
      <c r="Q63" s="52">
        <v>21</v>
      </c>
      <c r="R63" s="52"/>
      <c r="S63" s="52">
        <v>0</v>
      </c>
      <c r="T63" s="52">
        <v>0</v>
      </c>
      <c r="U63" s="52">
        <v>310</v>
      </c>
      <c r="V63" s="52">
        <f t="shared" si="0"/>
        <v>89.703997174000008</v>
      </c>
      <c r="W63" s="52">
        <f t="shared" si="1"/>
        <v>89.188000000000002</v>
      </c>
      <c r="X63" s="52">
        <f t="shared" si="2"/>
        <v>2.4571294000000285E-2</v>
      </c>
      <c r="Y63" s="52">
        <v>0</v>
      </c>
    </row>
    <row r="64" spans="1:25" x14ac:dyDescent="0.25">
      <c r="A64" s="52">
        <v>2011</v>
      </c>
      <c r="B64" s="52" t="s">
        <v>104</v>
      </c>
      <c r="C64" s="52" t="s">
        <v>179</v>
      </c>
      <c r="D64" s="52">
        <v>24104</v>
      </c>
      <c r="E64" s="52">
        <v>4111513</v>
      </c>
      <c r="F64" s="52">
        <v>27</v>
      </c>
      <c r="G64" s="52" t="s">
        <v>120</v>
      </c>
      <c r="H64" s="52">
        <v>118603.485</v>
      </c>
      <c r="I64" s="52" t="s">
        <v>90</v>
      </c>
      <c r="J64" s="52" t="s">
        <v>71</v>
      </c>
      <c r="K64" s="52">
        <v>4</v>
      </c>
      <c r="L64" s="52">
        <v>1E-3</v>
      </c>
      <c r="M64" s="52">
        <v>1</v>
      </c>
      <c r="N64" s="52" t="s">
        <v>73</v>
      </c>
      <c r="O64" s="52">
        <v>1.1019999999999999E-3</v>
      </c>
      <c r="P64" s="52">
        <v>1E-3</v>
      </c>
      <c r="Q64" s="52">
        <v>21</v>
      </c>
      <c r="R64" s="52"/>
      <c r="S64" s="52">
        <v>0</v>
      </c>
      <c r="T64" s="52">
        <v>0</v>
      </c>
      <c r="U64" s="52">
        <v>310</v>
      </c>
      <c r="V64" s="52">
        <f t="shared" si="0"/>
        <v>477.15866184987004</v>
      </c>
      <c r="W64" s="52">
        <f t="shared" si="1"/>
        <v>474.41394000000003</v>
      </c>
      <c r="X64" s="52">
        <f t="shared" si="2"/>
        <v>0.13070104047000086</v>
      </c>
      <c r="Y64" s="52">
        <v>0</v>
      </c>
    </row>
    <row r="65" spans="1:25" x14ac:dyDescent="0.25">
      <c r="A65" s="52">
        <v>2011</v>
      </c>
      <c r="B65" s="52" t="s">
        <v>104</v>
      </c>
      <c r="C65" s="52" t="s">
        <v>179</v>
      </c>
      <c r="D65" s="52">
        <v>24104</v>
      </c>
      <c r="E65" s="52">
        <v>4111513</v>
      </c>
      <c r="F65" s="52">
        <v>27</v>
      </c>
      <c r="G65" s="52" t="s">
        <v>120</v>
      </c>
      <c r="H65" s="52">
        <v>1023</v>
      </c>
      <c r="I65" s="52" t="s">
        <v>90</v>
      </c>
      <c r="J65" s="52" t="s">
        <v>71</v>
      </c>
      <c r="K65" s="52">
        <v>4</v>
      </c>
      <c r="L65" s="52">
        <v>1E-3</v>
      </c>
      <c r="M65" s="52">
        <v>1</v>
      </c>
      <c r="N65" s="52" t="s">
        <v>73</v>
      </c>
      <c r="O65" s="52">
        <v>1.1019999999999999E-3</v>
      </c>
      <c r="P65" s="52">
        <v>1E-3</v>
      </c>
      <c r="Q65" s="52">
        <v>21</v>
      </c>
      <c r="R65" s="52"/>
      <c r="S65" s="52">
        <v>0</v>
      </c>
      <c r="T65" s="52">
        <v>0</v>
      </c>
      <c r="U65" s="52">
        <v>310</v>
      </c>
      <c r="V65" s="52">
        <f t="shared" si="0"/>
        <v>4.115674266000001</v>
      </c>
      <c r="W65" s="52">
        <f t="shared" si="1"/>
        <v>4.0920000000000005</v>
      </c>
      <c r="X65" s="52">
        <f t="shared" si="2"/>
        <v>1.127346000000021E-3</v>
      </c>
      <c r="Y65" s="52">
        <v>0</v>
      </c>
    </row>
    <row r="66" spans="1:25" x14ac:dyDescent="0.25">
      <c r="A66" s="52">
        <v>2011</v>
      </c>
      <c r="B66" s="52" t="s">
        <v>104</v>
      </c>
      <c r="C66" s="52" t="s">
        <v>179</v>
      </c>
      <c r="D66" s="52">
        <v>24104</v>
      </c>
      <c r="E66" s="52">
        <v>4111513</v>
      </c>
      <c r="F66" s="52">
        <v>27</v>
      </c>
      <c r="G66" s="52" t="s">
        <v>120</v>
      </c>
      <c r="H66" s="52">
        <v>1776</v>
      </c>
      <c r="I66" s="52" t="s">
        <v>90</v>
      </c>
      <c r="J66" s="52" t="s">
        <v>71</v>
      </c>
      <c r="K66" s="52">
        <v>4</v>
      </c>
      <c r="L66" s="52">
        <v>1E-3</v>
      </c>
      <c r="M66" s="52">
        <v>1</v>
      </c>
      <c r="N66" s="52" t="s">
        <v>73</v>
      </c>
      <c r="O66" s="52">
        <v>1.1019999999999999E-3</v>
      </c>
      <c r="P66" s="52">
        <v>1E-3</v>
      </c>
      <c r="Q66" s="52">
        <v>21</v>
      </c>
      <c r="R66" s="52"/>
      <c r="S66" s="52">
        <v>0</v>
      </c>
      <c r="T66" s="52">
        <v>0</v>
      </c>
      <c r="U66" s="52">
        <v>310</v>
      </c>
      <c r="V66" s="52">
        <f t="shared" si="0"/>
        <v>7.1451001920000001</v>
      </c>
      <c r="W66" s="52">
        <f t="shared" si="1"/>
        <v>7.1040000000000001</v>
      </c>
      <c r="X66" s="52">
        <f t="shared" si="2"/>
        <v>1.9571520000000015E-3</v>
      </c>
      <c r="Y66" s="52">
        <v>0</v>
      </c>
    </row>
    <row r="67" spans="1:25" x14ac:dyDescent="0.25">
      <c r="A67" s="52">
        <v>2011</v>
      </c>
      <c r="B67" s="52" t="s">
        <v>104</v>
      </c>
      <c r="C67" s="52" t="s">
        <v>177</v>
      </c>
      <c r="D67" s="52">
        <v>24101</v>
      </c>
      <c r="E67" s="52">
        <v>4111300</v>
      </c>
      <c r="F67" s="52">
        <v>27</v>
      </c>
      <c r="G67" s="52" t="s">
        <v>120</v>
      </c>
      <c r="H67" s="52">
        <v>61440.171203999998</v>
      </c>
      <c r="I67" s="52" t="s">
        <v>90</v>
      </c>
      <c r="J67" s="52" t="s">
        <v>71</v>
      </c>
      <c r="K67" s="52">
        <v>1.3</v>
      </c>
      <c r="L67" s="52">
        <v>1</v>
      </c>
      <c r="M67" s="52">
        <v>1</v>
      </c>
      <c r="N67" s="52"/>
      <c r="O67" s="52">
        <v>0</v>
      </c>
      <c r="P67" s="52">
        <v>0</v>
      </c>
      <c r="Q67" s="52">
        <v>21</v>
      </c>
      <c r="R67" s="52"/>
      <c r="S67" s="52">
        <v>0</v>
      </c>
      <c r="T67" s="52">
        <v>0</v>
      </c>
      <c r="U67" s="52">
        <v>310</v>
      </c>
      <c r="V67" s="52">
        <f t="shared" ref="V67:V130" si="3">IF(F67=9,((H67*K67*L67*M67)+(H67*O67*P67*Q67)+(H67*S67*T67*U67))/1000, (H67*K67*L67*M67)+(H67*O67*P67*Q67)+(H67*S67*T67*U67))</f>
        <v>79872.222565200005</v>
      </c>
      <c r="W67" s="52">
        <f t="shared" ref="W67:W130" si="4">(V67-((O67*H67*P67*Q67)+(S67*H67*T67*U67)))/M67</f>
        <v>79872.222565200005</v>
      </c>
      <c r="X67" s="52">
        <v>0</v>
      </c>
      <c r="Y67" s="52">
        <v>0</v>
      </c>
    </row>
    <row r="68" spans="1:25" x14ac:dyDescent="0.25">
      <c r="A68" s="52">
        <v>2011</v>
      </c>
      <c r="B68" s="52" t="s">
        <v>104</v>
      </c>
      <c r="C68" s="52" t="s">
        <v>177</v>
      </c>
      <c r="D68" s="52">
        <v>24101</v>
      </c>
      <c r="E68" s="52">
        <v>4111300</v>
      </c>
      <c r="F68" s="52">
        <v>27</v>
      </c>
      <c r="G68" s="52" t="s">
        <v>120</v>
      </c>
      <c r="H68" s="52">
        <v>4826.0259999999998</v>
      </c>
      <c r="I68" s="52" t="s">
        <v>90</v>
      </c>
      <c r="J68" s="52" t="s">
        <v>71</v>
      </c>
      <c r="K68" s="52">
        <v>1.3</v>
      </c>
      <c r="L68" s="52">
        <v>1</v>
      </c>
      <c r="M68" s="52">
        <v>1</v>
      </c>
      <c r="N68" s="52"/>
      <c r="O68" s="52">
        <v>0</v>
      </c>
      <c r="P68" s="52">
        <v>0</v>
      </c>
      <c r="Q68" s="52">
        <v>21</v>
      </c>
      <c r="R68" s="52"/>
      <c r="S68" s="52">
        <v>0</v>
      </c>
      <c r="T68" s="52">
        <v>0</v>
      </c>
      <c r="U68" s="52">
        <v>310</v>
      </c>
      <c r="V68" s="52">
        <f t="shared" si="3"/>
        <v>6273.8338000000003</v>
      </c>
      <c r="W68" s="52">
        <f t="shared" si="4"/>
        <v>6273.8338000000003</v>
      </c>
      <c r="X68" s="52">
        <v>0</v>
      </c>
      <c r="Y68" s="52">
        <v>0</v>
      </c>
    </row>
    <row r="69" spans="1:25" x14ac:dyDescent="0.25">
      <c r="A69" s="52">
        <v>2011</v>
      </c>
      <c r="B69" s="52" t="s">
        <v>104</v>
      </c>
      <c r="C69" s="52" t="s">
        <v>177</v>
      </c>
      <c r="D69" s="52">
        <v>24101</v>
      </c>
      <c r="E69" s="52">
        <v>4111300</v>
      </c>
      <c r="F69" s="52">
        <v>27</v>
      </c>
      <c r="G69" s="52" t="s">
        <v>120</v>
      </c>
      <c r="H69" s="52">
        <v>5897.1859999999997</v>
      </c>
      <c r="I69" s="52" t="s">
        <v>90</v>
      </c>
      <c r="J69" s="52" t="s">
        <v>71</v>
      </c>
      <c r="K69" s="52">
        <v>1.3</v>
      </c>
      <c r="L69" s="52">
        <v>1</v>
      </c>
      <c r="M69" s="52">
        <v>1</v>
      </c>
      <c r="N69" s="52"/>
      <c r="O69" s="52">
        <v>0</v>
      </c>
      <c r="P69" s="52">
        <v>0</v>
      </c>
      <c r="Q69" s="52">
        <v>21</v>
      </c>
      <c r="R69" s="52"/>
      <c r="S69" s="52">
        <v>0</v>
      </c>
      <c r="T69" s="52">
        <v>0</v>
      </c>
      <c r="U69" s="52">
        <v>310</v>
      </c>
      <c r="V69" s="52">
        <f t="shared" si="3"/>
        <v>7666.3418000000001</v>
      </c>
      <c r="W69" s="52">
        <f t="shared" si="4"/>
        <v>7666.3418000000001</v>
      </c>
      <c r="X69" s="52">
        <v>0</v>
      </c>
      <c r="Y69" s="52">
        <v>0</v>
      </c>
    </row>
    <row r="70" spans="1:25" x14ac:dyDescent="0.25">
      <c r="A70" s="52">
        <v>2011</v>
      </c>
      <c r="B70" s="52" t="s">
        <v>104</v>
      </c>
      <c r="C70" s="52" t="s">
        <v>177</v>
      </c>
      <c r="D70" s="52">
        <v>24101</v>
      </c>
      <c r="E70" s="52">
        <v>4111300</v>
      </c>
      <c r="F70" s="52">
        <v>27</v>
      </c>
      <c r="G70" s="52" t="s">
        <v>120</v>
      </c>
      <c r="H70" s="52">
        <v>173465.9</v>
      </c>
      <c r="I70" s="52" t="s">
        <v>90</v>
      </c>
      <c r="J70" s="52" t="s">
        <v>71</v>
      </c>
      <c r="K70" s="52">
        <v>1.3</v>
      </c>
      <c r="L70" s="52">
        <v>1</v>
      </c>
      <c r="M70" s="52">
        <v>1</v>
      </c>
      <c r="N70" s="52"/>
      <c r="O70" s="52">
        <v>0</v>
      </c>
      <c r="P70" s="52">
        <v>0</v>
      </c>
      <c r="Q70" s="52">
        <v>21</v>
      </c>
      <c r="R70" s="52"/>
      <c r="S70" s="52">
        <v>0</v>
      </c>
      <c r="T70" s="52">
        <v>0</v>
      </c>
      <c r="U70" s="52">
        <v>310</v>
      </c>
      <c r="V70" s="52">
        <f t="shared" si="3"/>
        <v>225505.67</v>
      </c>
      <c r="W70" s="52">
        <f t="shared" si="4"/>
        <v>225505.67</v>
      </c>
      <c r="X70" s="52">
        <v>0</v>
      </c>
      <c r="Y70" s="52">
        <v>0</v>
      </c>
    </row>
    <row r="71" spans="1:25" x14ac:dyDescent="0.25">
      <c r="A71" s="52">
        <v>2011</v>
      </c>
      <c r="B71" s="52" t="s">
        <v>104</v>
      </c>
      <c r="C71" s="52" t="s">
        <v>177</v>
      </c>
      <c r="D71" s="52">
        <v>24104</v>
      </c>
      <c r="E71" s="52">
        <v>4111300</v>
      </c>
      <c r="F71" s="52">
        <v>27</v>
      </c>
      <c r="G71" s="52" t="s">
        <v>120</v>
      </c>
      <c r="H71" s="52">
        <v>23704.27</v>
      </c>
      <c r="I71" s="52" t="s">
        <v>90</v>
      </c>
      <c r="J71" s="52" t="s">
        <v>71</v>
      </c>
      <c r="K71" s="52">
        <v>1.3</v>
      </c>
      <c r="L71" s="52">
        <v>1</v>
      </c>
      <c r="M71" s="52">
        <v>1</v>
      </c>
      <c r="N71" s="52"/>
      <c r="O71" s="52">
        <v>0</v>
      </c>
      <c r="P71" s="52">
        <v>0</v>
      </c>
      <c r="Q71" s="52">
        <v>21</v>
      </c>
      <c r="R71" s="52"/>
      <c r="S71" s="52">
        <v>0</v>
      </c>
      <c r="T71" s="52">
        <v>0</v>
      </c>
      <c r="U71" s="52">
        <v>310</v>
      </c>
      <c r="V71" s="52">
        <f t="shared" si="3"/>
        <v>30815.551000000003</v>
      </c>
      <c r="W71" s="52">
        <f t="shared" si="4"/>
        <v>30815.551000000003</v>
      </c>
      <c r="X71" s="52">
        <v>0</v>
      </c>
      <c r="Y71" s="52">
        <v>0</v>
      </c>
    </row>
    <row r="72" spans="1:25" x14ac:dyDescent="0.25">
      <c r="A72" s="52">
        <v>2011</v>
      </c>
      <c r="B72" s="52" t="s">
        <v>104</v>
      </c>
      <c r="C72" s="52" t="s">
        <v>177</v>
      </c>
      <c r="D72" s="52">
        <v>24104</v>
      </c>
      <c r="E72" s="52">
        <v>4111300</v>
      </c>
      <c r="F72" s="52">
        <v>27</v>
      </c>
      <c r="G72" s="52" t="s">
        <v>120</v>
      </c>
      <c r="H72" s="52">
        <v>13848.41</v>
      </c>
      <c r="I72" s="52" t="s">
        <v>90</v>
      </c>
      <c r="J72" s="52" t="s">
        <v>71</v>
      </c>
      <c r="K72" s="52">
        <v>1.3</v>
      </c>
      <c r="L72" s="52">
        <v>1</v>
      </c>
      <c r="M72" s="52">
        <v>1</v>
      </c>
      <c r="N72" s="52"/>
      <c r="O72" s="52">
        <v>0</v>
      </c>
      <c r="P72" s="52">
        <v>0</v>
      </c>
      <c r="Q72" s="52">
        <v>21</v>
      </c>
      <c r="R72" s="52"/>
      <c r="S72" s="52">
        <v>0</v>
      </c>
      <c r="T72" s="52">
        <v>0</v>
      </c>
      <c r="U72" s="52">
        <v>310</v>
      </c>
      <c r="V72" s="52">
        <f t="shared" si="3"/>
        <v>18002.933000000001</v>
      </c>
      <c r="W72" s="52">
        <f t="shared" si="4"/>
        <v>18002.933000000001</v>
      </c>
      <c r="X72" s="52">
        <v>0</v>
      </c>
      <c r="Y72" s="52">
        <v>0</v>
      </c>
    </row>
    <row r="73" spans="1:25" x14ac:dyDescent="0.25">
      <c r="A73" s="52">
        <v>2011</v>
      </c>
      <c r="B73" s="52" t="s">
        <v>104</v>
      </c>
      <c r="C73" s="52" t="s">
        <v>177</v>
      </c>
      <c r="D73" s="52">
        <v>24104</v>
      </c>
      <c r="E73" s="52">
        <v>4111300</v>
      </c>
      <c r="F73" s="52">
        <v>27</v>
      </c>
      <c r="G73" s="52" t="s">
        <v>120</v>
      </c>
      <c r="H73" s="52">
        <v>86164.75</v>
      </c>
      <c r="I73" s="52" t="s">
        <v>90</v>
      </c>
      <c r="J73" s="52" t="s">
        <v>71</v>
      </c>
      <c r="K73" s="52">
        <v>1.3</v>
      </c>
      <c r="L73" s="52">
        <v>1</v>
      </c>
      <c r="M73" s="52">
        <v>1</v>
      </c>
      <c r="N73" s="52"/>
      <c r="O73" s="52">
        <v>0</v>
      </c>
      <c r="P73" s="52">
        <v>0</v>
      </c>
      <c r="Q73" s="52">
        <v>21</v>
      </c>
      <c r="R73" s="52"/>
      <c r="S73" s="52">
        <v>0</v>
      </c>
      <c r="T73" s="52">
        <v>0</v>
      </c>
      <c r="U73" s="52">
        <v>310</v>
      </c>
      <c r="V73" s="52">
        <f t="shared" si="3"/>
        <v>112014.175</v>
      </c>
      <c r="W73" s="52">
        <f t="shared" si="4"/>
        <v>112014.175</v>
      </c>
      <c r="X73" s="52">
        <v>0</v>
      </c>
      <c r="Y73" s="52">
        <v>0</v>
      </c>
    </row>
    <row r="74" spans="1:25" x14ac:dyDescent="0.25">
      <c r="A74" s="52">
        <v>2011</v>
      </c>
      <c r="B74" s="52" t="s">
        <v>104</v>
      </c>
      <c r="C74" s="52" t="s">
        <v>177</v>
      </c>
      <c r="D74" s="52">
        <v>24104</v>
      </c>
      <c r="E74" s="52">
        <v>4111300</v>
      </c>
      <c r="F74" s="52">
        <v>27</v>
      </c>
      <c r="G74" s="52" t="s">
        <v>120</v>
      </c>
      <c r="H74" s="52">
        <v>249054</v>
      </c>
      <c r="I74" s="52" t="s">
        <v>90</v>
      </c>
      <c r="J74" s="52" t="s">
        <v>71</v>
      </c>
      <c r="K74" s="52">
        <v>1.3</v>
      </c>
      <c r="L74" s="52">
        <v>1</v>
      </c>
      <c r="M74" s="52">
        <v>1</v>
      </c>
      <c r="N74" s="52"/>
      <c r="O74" s="52">
        <v>0</v>
      </c>
      <c r="P74" s="52">
        <v>0</v>
      </c>
      <c r="Q74" s="52">
        <v>21</v>
      </c>
      <c r="R74" s="52"/>
      <c r="S74" s="52">
        <v>0</v>
      </c>
      <c r="T74" s="52">
        <v>0</v>
      </c>
      <c r="U74" s="52">
        <v>310</v>
      </c>
      <c r="V74" s="52">
        <f t="shared" si="3"/>
        <v>323770.2</v>
      </c>
      <c r="W74" s="52">
        <f t="shared" si="4"/>
        <v>323770.2</v>
      </c>
      <c r="X74" s="52">
        <v>0</v>
      </c>
      <c r="Y74" s="52">
        <v>0</v>
      </c>
    </row>
    <row r="75" spans="1:25" x14ac:dyDescent="0.25">
      <c r="A75" s="52">
        <v>2011</v>
      </c>
      <c r="B75" s="52" t="s">
        <v>104</v>
      </c>
      <c r="C75" s="52" t="s">
        <v>177</v>
      </c>
      <c r="D75" s="52">
        <v>24104</v>
      </c>
      <c r="E75" s="52">
        <v>4111300</v>
      </c>
      <c r="F75" s="52">
        <v>27</v>
      </c>
      <c r="G75" s="52" t="s">
        <v>120</v>
      </c>
      <c r="H75" s="52">
        <v>470539.5</v>
      </c>
      <c r="I75" s="52" t="s">
        <v>90</v>
      </c>
      <c r="J75" s="52" t="s">
        <v>71</v>
      </c>
      <c r="K75" s="52">
        <v>1.3</v>
      </c>
      <c r="L75" s="52">
        <v>1</v>
      </c>
      <c r="M75" s="52">
        <v>1</v>
      </c>
      <c r="N75" s="52"/>
      <c r="O75" s="52">
        <v>0</v>
      </c>
      <c r="P75" s="52">
        <v>0</v>
      </c>
      <c r="Q75" s="52">
        <v>21</v>
      </c>
      <c r="R75" s="52"/>
      <c r="S75" s="52">
        <v>0</v>
      </c>
      <c r="T75" s="52">
        <v>0</v>
      </c>
      <c r="U75" s="52">
        <v>310</v>
      </c>
      <c r="V75" s="52">
        <f t="shared" si="3"/>
        <v>611701.35</v>
      </c>
      <c r="W75" s="52">
        <f t="shared" si="4"/>
        <v>611701.35</v>
      </c>
      <c r="X75" s="52">
        <v>0</v>
      </c>
      <c r="Y75" s="52">
        <v>0</v>
      </c>
    </row>
    <row r="76" spans="1:25" x14ac:dyDescent="0.25">
      <c r="A76" s="52">
        <v>2011</v>
      </c>
      <c r="B76" s="52" t="s">
        <v>104</v>
      </c>
      <c r="C76" s="52" t="s">
        <v>177</v>
      </c>
      <c r="D76" s="52">
        <v>24104</v>
      </c>
      <c r="E76" s="52">
        <v>4111300</v>
      </c>
      <c r="F76" s="52">
        <v>27</v>
      </c>
      <c r="G76" s="52" t="s">
        <v>120</v>
      </c>
      <c r="H76" s="52">
        <v>879.47029999999995</v>
      </c>
      <c r="I76" s="52" t="s">
        <v>90</v>
      </c>
      <c r="J76" s="52" t="s">
        <v>71</v>
      </c>
      <c r="K76" s="52">
        <v>1.3</v>
      </c>
      <c r="L76" s="52">
        <v>1</v>
      </c>
      <c r="M76" s="52">
        <v>1</v>
      </c>
      <c r="N76" s="52"/>
      <c r="O76" s="52">
        <v>0</v>
      </c>
      <c r="P76" s="52">
        <v>0</v>
      </c>
      <c r="Q76" s="52">
        <v>21</v>
      </c>
      <c r="R76" s="52"/>
      <c r="S76" s="52">
        <v>0</v>
      </c>
      <c r="T76" s="52">
        <v>0</v>
      </c>
      <c r="U76" s="52">
        <v>310</v>
      </c>
      <c r="V76" s="52">
        <f t="shared" si="3"/>
        <v>1143.3113900000001</v>
      </c>
      <c r="W76" s="52">
        <f t="shared" si="4"/>
        <v>1143.3113900000001</v>
      </c>
      <c r="X76" s="52">
        <v>0</v>
      </c>
      <c r="Y76" s="52">
        <v>0</v>
      </c>
    </row>
    <row r="77" spans="1:25" x14ac:dyDescent="0.25">
      <c r="A77" s="52">
        <v>2011</v>
      </c>
      <c r="B77" s="52" t="s">
        <v>104</v>
      </c>
      <c r="C77" s="52" t="s">
        <v>177</v>
      </c>
      <c r="D77" s="52">
        <v>24104</v>
      </c>
      <c r="E77" s="52">
        <v>4111300</v>
      </c>
      <c r="F77" s="52">
        <v>27</v>
      </c>
      <c r="G77" s="52" t="s">
        <v>120</v>
      </c>
      <c r="H77" s="52">
        <v>194789.6</v>
      </c>
      <c r="I77" s="52" t="s">
        <v>90</v>
      </c>
      <c r="J77" s="52" t="s">
        <v>71</v>
      </c>
      <c r="K77" s="52">
        <v>1.3</v>
      </c>
      <c r="L77" s="52">
        <v>1</v>
      </c>
      <c r="M77" s="52">
        <v>1</v>
      </c>
      <c r="N77" s="52"/>
      <c r="O77" s="52">
        <v>0</v>
      </c>
      <c r="P77" s="52">
        <v>0</v>
      </c>
      <c r="Q77" s="52">
        <v>21</v>
      </c>
      <c r="R77" s="52"/>
      <c r="S77" s="52">
        <v>0</v>
      </c>
      <c r="T77" s="52">
        <v>0</v>
      </c>
      <c r="U77" s="52">
        <v>310</v>
      </c>
      <c r="V77" s="52">
        <f t="shared" si="3"/>
        <v>253226.48</v>
      </c>
      <c r="W77" s="52">
        <f t="shared" si="4"/>
        <v>253226.48</v>
      </c>
      <c r="X77" s="52">
        <v>0</v>
      </c>
      <c r="Y77" s="52">
        <v>0</v>
      </c>
    </row>
    <row r="78" spans="1:25" x14ac:dyDescent="0.25">
      <c r="A78" s="52">
        <v>2011</v>
      </c>
      <c r="B78" s="52" t="s">
        <v>104</v>
      </c>
      <c r="C78" s="52" t="s">
        <v>177</v>
      </c>
      <c r="D78" s="52">
        <v>24104</v>
      </c>
      <c r="E78" s="52">
        <v>4111300</v>
      </c>
      <c r="F78" s="52">
        <v>27</v>
      </c>
      <c r="G78" s="52" t="s">
        <v>120</v>
      </c>
      <c r="H78" s="52">
        <v>409178.2</v>
      </c>
      <c r="I78" s="52" t="s">
        <v>90</v>
      </c>
      <c r="J78" s="52" t="s">
        <v>71</v>
      </c>
      <c r="K78" s="52">
        <v>1.3</v>
      </c>
      <c r="L78" s="52">
        <v>1</v>
      </c>
      <c r="M78" s="52">
        <v>1</v>
      </c>
      <c r="N78" s="52"/>
      <c r="O78" s="52">
        <v>0</v>
      </c>
      <c r="P78" s="52">
        <v>0</v>
      </c>
      <c r="Q78" s="52">
        <v>21</v>
      </c>
      <c r="R78" s="52"/>
      <c r="S78" s="52">
        <v>0</v>
      </c>
      <c r="T78" s="52">
        <v>0</v>
      </c>
      <c r="U78" s="52">
        <v>310</v>
      </c>
      <c r="V78" s="52">
        <f t="shared" si="3"/>
        <v>531931.66</v>
      </c>
      <c r="W78" s="52">
        <f t="shared" si="4"/>
        <v>531931.66</v>
      </c>
      <c r="X78" s="52">
        <v>0</v>
      </c>
      <c r="Y78" s="52">
        <v>0</v>
      </c>
    </row>
    <row r="79" spans="1:25" x14ac:dyDescent="0.25">
      <c r="A79" s="52">
        <v>2011</v>
      </c>
      <c r="B79" s="52" t="s">
        <v>104</v>
      </c>
      <c r="C79" s="52" t="s">
        <v>177</v>
      </c>
      <c r="D79" s="52">
        <v>24104</v>
      </c>
      <c r="E79" s="52">
        <v>4111300</v>
      </c>
      <c r="F79" s="52">
        <v>27</v>
      </c>
      <c r="G79" s="52" t="s">
        <v>120</v>
      </c>
      <c r="H79" s="52">
        <v>195170.4</v>
      </c>
      <c r="I79" s="52" t="s">
        <v>90</v>
      </c>
      <c r="J79" s="52" t="s">
        <v>71</v>
      </c>
      <c r="K79" s="52">
        <v>1.3</v>
      </c>
      <c r="L79" s="52">
        <v>1</v>
      </c>
      <c r="M79" s="52">
        <v>1</v>
      </c>
      <c r="N79" s="52"/>
      <c r="O79" s="52">
        <v>0</v>
      </c>
      <c r="P79" s="52">
        <v>0</v>
      </c>
      <c r="Q79" s="52">
        <v>21</v>
      </c>
      <c r="R79" s="52"/>
      <c r="S79" s="52">
        <v>0</v>
      </c>
      <c r="T79" s="52">
        <v>0</v>
      </c>
      <c r="U79" s="52">
        <v>310</v>
      </c>
      <c r="V79" s="52">
        <f t="shared" si="3"/>
        <v>253721.52</v>
      </c>
      <c r="W79" s="52">
        <f t="shared" si="4"/>
        <v>253721.52</v>
      </c>
      <c r="X79" s="52">
        <v>0</v>
      </c>
      <c r="Y79" s="52">
        <v>0</v>
      </c>
    </row>
    <row r="80" spans="1:25" x14ac:dyDescent="0.25">
      <c r="A80" s="52">
        <v>2011</v>
      </c>
      <c r="B80" s="52" t="s">
        <v>104</v>
      </c>
      <c r="C80" s="52" t="s">
        <v>177</v>
      </c>
      <c r="D80" s="52">
        <v>24104</v>
      </c>
      <c r="E80" s="52">
        <v>4111300</v>
      </c>
      <c r="F80" s="52">
        <v>27</v>
      </c>
      <c r="G80" s="52" t="s">
        <v>120</v>
      </c>
      <c r="H80" s="52">
        <v>286700.40000000002</v>
      </c>
      <c r="I80" s="52" t="s">
        <v>90</v>
      </c>
      <c r="J80" s="52" t="s">
        <v>71</v>
      </c>
      <c r="K80" s="52">
        <v>1.3</v>
      </c>
      <c r="L80" s="52">
        <v>1</v>
      </c>
      <c r="M80" s="52">
        <v>1</v>
      </c>
      <c r="N80" s="52"/>
      <c r="O80" s="52">
        <v>0</v>
      </c>
      <c r="P80" s="52">
        <v>0</v>
      </c>
      <c r="Q80" s="52">
        <v>21</v>
      </c>
      <c r="R80" s="52"/>
      <c r="S80" s="52">
        <v>0</v>
      </c>
      <c r="T80" s="52">
        <v>0</v>
      </c>
      <c r="U80" s="52">
        <v>310</v>
      </c>
      <c r="V80" s="52">
        <f t="shared" si="3"/>
        <v>372710.52</v>
      </c>
      <c r="W80" s="52">
        <f t="shared" si="4"/>
        <v>372710.52</v>
      </c>
      <c r="X80" s="52">
        <v>0</v>
      </c>
      <c r="Y80" s="52">
        <v>0</v>
      </c>
    </row>
    <row r="81" spans="1:25" x14ac:dyDescent="0.25">
      <c r="A81" s="52">
        <v>2011</v>
      </c>
      <c r="B81" s="52" t="s">
        <v>104</v>
      </c>
      <c r="C81" s="52" t="s">
        <v>177</v>
      </c>
      <c r="D81" s="52">
        <v>24104</v>
      </c>
      <c r="E81" s="52">
        <v>4111300</v>
      </c>
      <c r="F81" s="52">
        <v>27</v>
      </c>
      <c r="G81" s="52" t="s">
        <v>120</v>
      </c>
      <c r="H81" s="52">
        <v>956.45081418999985</v>
      </c>
      <c r="I81" s="52" t="s">
        <v>90</v>
      </c>
      <c r="J81" s="52" t="s">
        <v>71</v>
      </c>
      <c r="K81" s="52">
        <v>1.3</v>
      </c>
      <c r="L81" s="52">
        <v>1</v>
      </c>
      <c r="M81" s="52">
        <v>1</v>
      </c>
      <c r="N81" s="52"/>
      <c r="O81" s="52">
        <v>0</v>
      </c>
      <c r="P81" s="52">
        <v>0</v>
      </c>
      <c r="Q81" s="52">
        <v>21</v>
      </c>
      <c r="R81" s="52"/>
      <c r="S81" s="52">
        <v>0</v>
      </c>
      <c r="T81" s="52">
        <v>0</v>
      </c>
      <c r="U81" s="52">
        <v>310</v>
      </c>
      <c r="V81" s="52">
        <f t="shared" si="3"/>
        <v>1243.3860584469999</v>
      </c>
      <c r="W81" s="52">
        <f t="shared" si="4"/>
        <v>1243.3860584469999</v>
      </c>
      <c r="X81" s="52">
        <v>0</v>
      </c>
      <c r="Y81" s="52">
        <v>0</v>
      </c>
    </row>
    <row r="82" spans="1:25" x14ac:dyDescent="0.25">
      <c r="A82" s="52">
        <v>2011</v>
      </c>
      <c r="B82" s="52" t="s">
        <v>104</v>
      </c>
      <c r="C82" s="52" t="s">
        <v>177</v>
      </c>
      <c r="D82" s="52">
        <v>24104</v>
      </c>
      <c r="E82" s="52">
        <v>4111300</v>
      </c>
      <c r="F82" s="52">
        <v>27</v>
      </c>
      <c r="G82" s="52" t="s">
        <v>120</v>
      </c>
      <c r="H82" s="52">
        <v>437088.1</v>
      </c>
      <c r="I82" s="52" t="s">
        <v>90</v>
      </c>
      <c r="J82" s="52" t="s">
        <v>71</v>
      </c>
      <c r="K82" s="52">
        <v>1.3</v>
      </c>
      <c r="L82" s="52">
        <v>1</v>
      </c>
      <c r="M82" s="52">
        <v>1</v>
      </c>
      <c r="N82" s="52"/>
      <c r="O82" s="52">
        <v>0</v>
      </c>
      <c r="P82" s="52">
        <v>0</v>
      </c>
      <c r="Q82" s="52">
        <v>21</v>
      </c>
      <c r="R82" s="52"/>
      <c r="S82" s="52">
        <v>0</v>
      </c>
      <c r="T82" s="52">
        <v>0</v>
      </c>
      <c r="U82" s="52">
        <v>310</v>
      </c>
      <c r="V82" s="52">
        <f t="shared" si="3"/>
        <v>568214.53</v>
      </c>
      <c r="W82" s="52">
        <f t="shared" si="4"/>
        <v>568214.53</v>
      </c>
      <c r="X82" s="52">
        <v>0</v>
      </c>
      <c r="Y82" s="52">
        <v>0</v>
      </c>
    </row>
    <row r="83" spans="1:25" x14ac:dyDescent="0.25">
      <c r="A83" s="52">
        <v>2011</v>
      </c>
      <c r="B83" s="52" t="s">
        <v>94</v>
      </c>
      <c r="C83" s="52" t="s">
        <v>109</v>
      </c>
      <c r="D83" s="52">
        <v>23101</v>
      </c>
      <c r="E83" s="52">
        <v>3711105</v>
      </c>
      <c r="F83" s="52">
        <v>27</v>
      </c>
      <c r="G83" s="52" t="s">
        <v>120</v>
      </c>
      <c r="H83" s="52">
        <v>15400000</v>
      </c>
      <c r="I83" s="52" t="s">
        <v>90</v>
      </c>
      <c r="J83" s="52" t="s">
        <v>71</v>
      </c>
      <c r="K83" s="52">
        <v>0.16700000000000001</v>
      </c>
      <c r="L83" s="52">
        <v>1</v>
      </c>
      <c r="M83" s="52">
        <v>1</v>
      </c>
      <c r="N83" s="52"/>
      <c r="O83" s="52">
        <v>0</v>
      </c>
      <c r="P83" s="52">
        <v>0</v>
      </c>
      <c r="Q83" s="52">
        <v>21</v>
      </c>
      <c r="R83" s="52"/>
      <c r="S83" s="52">
        <v>0</v>
      </c>
      <c r="T83" s="52">
        <v>0</v>
      </c>
      <c r="U83" s="52">
        <v>310</v>
      </c>
      <c r="V83" s="52">
        <f t="shared" si="3"/>
        <v>2571800</v>
      </c>
      <c r="W83" s="52">
        <f t="shared" si="4"/>
        <v>2571800</v>
      </c>
      <c r="X83" s="52">
        <v>0</v>
      </c>
      <c r="Y83" s="52">
        <v>0</v>
      </c>
    </row>
    <row r="84" spans="1:25" x14ac:dyDescent="0.25">
      <c r="A84" s="52">
        <v>2011</v>
      </c>
      <c r="B84" s="52" t="s">
        <v>94</v>
      </c>
      <c r="C84" s="52" t="s">
        <v>109</v>
      </c>
      <c r="D84" s="52">
        <v>23101</v>
      </c>
      <c r="E84" s="52">
        <v>3711105</v>
      </c>
      <c r="F84" s="52">
        <v>27</v>
      </c>
      <c r="G84" s="52" t="s">
        <v>120</v>
      </c>
      <c r="H84" s="52">
        <v>1996546</v>
      </c>
      <c r="I84" s="52" t="s">
        <v>90</v>
      </c>
      <c r="J84" s="52" t="s">
        <v>71</v>
      </c>
      <c r="K84" s="52">
        <v>0.16700000000000001</v>
      </c>
      <c r="L84" s="52">
        <v>1</v>
      </c>
      <c r="M84" s="52">
        <v>1</v>
      </c>
      <c r="N84" s="52"/>
      <c r="O84" s="52">
        <v>0</v>
      </c>
      <c r="P84" s="52">
        <v>0</v>
      </c>
      <c r="Q84" s="52">
        <v>21</v>
      </c>
      <c r="R84" s="52"/>
      <c r="S84" s="52">
        <v>0</v>
      </c>
      <c r="T84" s="52">
        <v>0</v>
      </c>
      <c r="U84" s="52">
        <v>310</v>
      </c>
      <c r="V84" s="52">
        <f t="shared" si="3"/>
        <v>333423.18200000003</v>
      </c>
      <c r="W84" s="52">
        <f t="shared" si="4"/>
        <v>333423.18200000003</v>
      </c>
      <c r="X84" s="52">
        <v>0</v>
      </c>
      <c r="Y84" s="52">
        <v>0</v>
      </c>
    </row>
    <row r="85" spans="1:25" x14ac:dyDescent="0.25">
      <c r="A85" s="52">
        <v>2011</v>
      </c>
      <c r="B85" s="52" t="s">
        <v>94</v>
      </c>
      <c r="C85" s="52" t="s">
        <v>109</v>
      </c>
      <c r="D85" s="52">
        <v>23101</v>
      </c>
      <c r="E85" s="52">
        <v>3711199</v>
      </c>
      <c r="F85" s="52">
        <v>9</v>
      </c>
      <c r="G85" s="52" t="s">
        <v>119</v>
      </c>
      <c r="H85" s="52">
        <v>15489890.4498</v>
      </c>
      <c r="I85" s="52" t="s">
        <v>90</v>
      </c>
      <c r="J85" s="52" t="s">
        <v>71</v>
      </c>
      <c r="K85" s="52">
        <v>0.16700000000000001</v>
      </c>
      <c r="L85" s="52">
        <v>1</v>
      </c>
      <c r="M85" s="52">
        <v>1</v>
      </c>
      <c r="N85" s="52"/>
      <c r="O85" s="52">
        <v>0</v>
      </c>
      <c r="P85" s="52">
        <v>0</v>
      </c>
      <c r="Q85" s="52">
        <v>21</v>
      </c>
      <c r="R85" s="52"/>
      <c r="S85" s="52">
        <v>0</v>
      </c>
      <c r="T85" s="52">
        <v>0</v>
      </c>
      <c r="U85" s="52">
        <v>310</v>
      </c>
      <c r="V85" s="52">
        <f t="shared" si="3"/>
        <v>2586.8117051166005</v>
      </c>
      <c r="W85" s="52">
        <f t="shared" si="4"/>
        <v>2586.8117051166005</v>
      </c>
      <c r="X85" s="52">
        <v>0</v>
      </c>
      <c r="Y85" s="52">
        <v>0</v>
      </c>
    </row>
    <row r="86" spans="1:25" x14ac:dyDescent="0.25">
      <c r="A86" s="52">
        <v>2011</v>
      </c>
      <c r="B86" s="52" t="s">
        <v>94</v>
      </c>
      <c r="C86" s="52" t="s">
        <v>109</v>
      </c>
      <c r="D86" s="52">
        <v>23101</v>
      </c>
      <c r="E86" s="52">
        <v>3711199</v>
      </c>
      <c r="F86" s="52">
        <v>9</v>
      </c>
      <c r="G86" s="52" t="s">
        <v>119</v>
      </c>
      <c r="H86" s="52">
        <v>2410</v>
      </c>
      <c r="I86" s="52" t="s">
        <v>90</v>
      </c>
      <c r="J86" s="52" t="s">
        <v>71</v>
      </c>
      <c r="K86" s="52">
        <v>0.16700000000000001</v>
      </c>
      <c r="L86" s="52">
        <v>1</v>
      </c>
      <c r="M86" s="52">
        <v>1</v>
      </c>
      <c r="N86" s="52"/>
      <c r="O86" s="52">
        <v>0</v>
      </c>
      <c r="P86" s="52">
        <v>0</v>
      </c>
      <c r="Q86" s="52">
        <v>21</v>
      </c>
      <c r="R86" s="52"/>
      <c r="S86" s="52">
        <v>0</v>
      </c>
      <c r="T86" s="52">
        <v>0</v>
      </c>
      <c r="U86" s="52">
        <v>310</v>
      </c>
      <c r="V86" s="52">
        <f t="shared" si="3"/>
        <v>0.40247000000000005</v>
      </c>
      <c r="W86" s="52">
        <f t="shared" si="4"/>
        <v>0.40247000000000005</v>
      </c>
      <c r="X86" s="52">
        <v>0</v>
      </c>
      <c r="Y86" s="52">
        <v>0</v>
      </c>
    </row>
    <row r="87" spans="1:25" x14ac:dyDescent="0.25">
      <c r="A87" s="52">
        <v>2011</v>
      </c>
      <c r="B87" s="52" t="s">
        <v>94</v>
      </c>
      <c r="C87" s="52" t="s">
        <v>109</v>
      </c>
      <c r="D87" s="52">
        <v>23101</v>
      </c>
      <c r="E87" s="52">
        <v>3711204</v>
      </c>
      <c r="F87" s="52">
        <v>27</v>
      </c>
      <c r="G87" s="52" t="s">
        <v>120</v>
      </c>
      <c r="H87" s="52">
        <v>50128</v>
      </c>
      <c r="I87" s="52" t="s">
        <v>90</v>
      </c>
      <c r="J87" s="52" t="s">
        <v>71</v>
      </c>
      <c r="K87" s="52">
        <v>0.16700000000000001</v>
      </c>
      <c r="L87" s="52">
        <v>1</v>
      </c>
      <c r="M87" s="52">
        <v>1</v>
      </c>
      <c r="N87" s="52"/>
      <c r="O87" s="52">
        <v>0</v>
      </c>
      <c r="P87" s="52">
        <v>0</v>
      </c>
      <c r="Q87" s="52">
        <v>21</v>
      </c>
      <c r="R87" s="52"/>
      <c r="S87" s="52">
        <v>0</v>
      </c>
      <c r="T87" s="52">
        <v>0</v>
      </c>
      <c r="U87" s="52">
        <v>310</v>
      </c>
      <c r="V87" s="52">
        <f t="shared" si="3"/>
        <v>8371.3760000000002</v>
      </c>
      <c r="W87" s="52">
        <f t="shared" si="4"/>
        <v>8371.3760000000002</v>
      </c>
      <c r="X87" s="52">
        <v>0</v>
      </c>
      <c r="Y87" s="52">
        <v>0</v>
      </c>
    </row>
    <row r="88" spans="1:25" x14ac:dyDescent="0.25">
      <c r="A88" s="52">
        <v>2011</v>
      </c>
      <c r="B88" s="52" t="s">
        <v>94</v>
      </c>
      <c r="C88" s="52" t="s">
        <v>109</v>
      </c>
      <c r="D88" s="52">
        <v>23101</v>
      </c>
      <c r="E88" s="52">
        <v>3711204</v>
      </c>
      <c r="F88" s="52">
        <v>27</v>
      </c>
      <c r="G88" s="52" t="s">
        <v>120</v>
      </c>
      <c r="H88" s="52">
        <v>470461.5</v>
      </c>
      <c r="I88" s="52" t="s">
        <v>90</v>
      </c>
      <c r="J88" s="52" t="s">
        <v>71</v>
      </c>
      <c r="K88" s="52">
        <v>0.16700000000000001</v>
      </c>
      <c r="L88" s="52">
        <v>1</v>
      </c>
      <c r="M88" s="52">
        <v>1</v>
      </c>
      <c r="N88" s="52"/>
      <c r="O88" s="52">
        <v>0</v>
      </c>
      <c r="P88" s="52">
        <v>0</v>
      </c>
      <c r="Q88" s="52">
        <v>21</v>
      </c>
      <c r="R88" s="52"/>
      <c r="S88" s="52">
        <v>0</v>
      </c>
      <c r="T88" s="52">
        <v>0</v>
      </c>
      <c r="U88" s="52">
        <v>310</v>
      </c>
      <c r="V88" s="52">
        <f t="shared" si="3"/>
        <v>78567.070500000002</v>
      </c>
      <c r="W88" s="52">
        <f t="shared" si="4"/>
        <v>78567.070500000002</v>
      </c>
      <c r="X88" s="52">
        <v>0</v>
      </c>
      <c r="Y88" s="52">
        <v>0</v>
      </c>
    </row>
    <row r="89" spans="1:25" x14ac:dyDescent="0.25">
      <c r="A89" s="52">
        <v>2011</v>
      </c>
      <c r="B89" s="52" t="s">
        <v>94</v>
      </c>
      <c r="C89" s="52" t="s">
        <v>109</v>
      </c>
      <c r="D89" s="52">
        <v>23101</v>
      </c>
      <c r="E89" s="52">
        <v>3711207</v>
      </c>
      <c r="F89" s="52">
        <v>20</v>
      </c>
      <c r="G89" s="52" t="s">
        <v>122</v>
      </c>
      <c r="H89" s="52">
        <v>7303.5</v>
      </c>
      <c r="I89" s="52" t="s">
        <v>90</v>
      </c>
      <c r="J89" s="52" t="s">
        <v>71</v>
      </c>
      <c r="K89" s="52">
        <v>0.16700000000000001</v>
      </c>
      <c r="L89" s="52">
        <v>1.7850000000000001E-2</v>
      </c>
      <c r="M89" s="52">
        <v>1</v>
      </c>
      <c r="N89" s="52"/>
      <c r="O89" s="52">
        <v>0</v>
      </c>
      <c r="P89" s="52">
        <v>0</v>
      </c>
      <c r="Q89" s="52">
        <v>21</v>
      </c>
      <c r="R89" s="52"/>
      <c r="S89" s="52">
        <v>0</v>
      </c>
      <c r="T89" s="52">
        <v>0</v>
      </c>
      <c r="U89" s="52">
        <v>310</v>
      </c>
      <c r="V89" s="52">
        <f t="shared" si="3"/>
        <v>21.771368325000005</v>
      </c>
      <c r="W89" s="52">
        <f t="shared" si="4"/>
        <v>21.771368325000005</v>
      </c>
      <c r="X89" s="52">
        <v>0</v>
      </c>
      <c r="Y89" s="52">
        <v>0</v>
      </c>
    </row>
    <row r="90" spans="1:25" x14ac:dyDescent="0.25">
      <c r="A90" s="52">
        <v>2011</v>
      </c>
      <c r="B90" s="52" t="s">
        <v>94</v>
      </c>
      <c r="C90" s="52" t="s">
        <v>109</v>
      </c>
      <c r="D90" s="52">
        <v>23101</v>
      </c>
      <c r="E90" s="52">
        <v>3711207</v>
      </c>
      <c r="F90" s="52">
        <v>20</v>
      </c>
      <c r="G90" s="52" t="s">
        <v>122</v>
      </c>
      <c r="H90" s="52">
        <v>441426</v>
      </c>
      <c r="I90" s="52" t="s">
        <v>90</v>
      </c>
      <c r="J90" s="52" t="s">
        <v>71</v>
      </c>
      <c r="K90" s="52">
        <v>0.16700000000000001</v>
      </c>
      <c r="L90" s="52">
        <v>1.7850000000000001E-2</v>
      </c>
      <c r="M90" s="52">
        <v>1</v>
      </c>
      <c r="N90" s="52"/>
      <c r="O90" s="52">
        <v>0</v>
      </c>
      <c r="P90" s="52">
        <v>0</v>
      </c>
      <c r="Q90" s="52">
        <v>21</v>
      </c>
      <c r="R90" s="52"/>
      <c r="S90" s="52">
        <v>0</v>
      </c>
      <c r="T90" s="52">
        <v>0</v>
      </c>
      <c r="U90" s="52">
        <v>310</v>
      </c>
      <c r="V90" s="52">
        <f t="shared" si="3"/>
        <v>1315.8688347000002</v>
      </c>
      <c r="W90" s="52">
        <f t="shared" si="4"/>
        <v>1315.8688347000002</v>
      </c>
      <c r="X90" s="52">
        <v>0</v>
      </c>
      <c r="Y90" s="52">
        <v>0</v>
      </c>
    </row>
    <row r="91" spans="1:25" x14ac:dyDescent="0.25">
      <c r="A91" s="52">
        <v>2011</v>
      </c>
      <c r="B91" s="52" t="s">
        <v>94</v>
      </c>
      <c r="C91" s="52" t="s">
        <v>109</v>
      </c>
      <c r="D91" s="52">
        <v>23101</v>
      </c>
      <c r="E91" s="52">
        <v>3711301</v>
      </c>
      <c r="F91" s="52">
        <v>20</v>
      </c>
      <c r="G91" s="52" t="s">
        <v>122</v>
      </c>
      <c r="H91" s="52">
        <v>5381884</v>
      </c>
      <c r="I91" s="52" t="s">
        <v>90</v>
      </c>
      <c r="J91" s="52" t="s">
        <v>71</v>
      </c>
      <c r="K91" s="52">
        <v>0.16700000000000001</v>
      </c>
      <c r="L91" s="52">
        <v>1.7850000000000001E-2</v>
      </c>
      <c r="M91" s="52">
        <v>1</v>
      </c>
      <c r="N91" s="52"/>
      <c r="O91" s="52">
        <v>0</v>
      </c>
      <c r="P91" s="52">
        <v>0</v>
      </c>
      <c r="Q91" s="52">
        <v>21</v>
      </c>
      <c r="R91" s="52"/>
      <c r="S91" s="52">
        <v>0</v>
      </c>
      <c r="T91" s="52">
        <v>0</v>
      </c>
      <c r="U91" s="52">
        <v>310</v>
      </c>
      <c r="V91" s="52">
        <f t="shared" si="3"/>
        <v>16043.127109800002</v>
      </c>
      <c r="W91" s="52">
        <f t="shared" si="4"/>
        <v>16043.127109800002</v>
      </c>
      <c r="X91" s="52">
        <v>0</v>
      </c>
      <c r="Y91" s="52">
        <v>0</v>
      </c>
    </row>
    <row r="92" spans="1:25" x14ac:dyDescent="0.25">
      <c r="A92" s="52">
        <v>2011</v>
      </c>
      <c r="B92" s="52" t="s">
        <v>94</v>
      </c>
      <c r="C92" s="52" t="s">
        <v>109</v>
      </c>
      <c r="D92" s="52">
        <v>23101</v>
      </c>
      <c r="E92" s="52">
        <v>3711301</v>
      </c>
      <c r="F92" s="52">
        <v>20</v>
      </c>
      <c r="G92" s="52" t="s">
        <v>122</v>
      </c>
      <c r="H92" s="52">
        <v>58753</v>
      </c>
      <c r="I92" s="52" t="s">
        <v>90</v>
      </c>
      <c r="J92" s="52" t="s">
        <v>71</v>
      </c>
      <c r="K92" s="52">
        <v>0.16700000000000001</v>
      </c>
      <c r="L92" s="52">
        <v>1.7850000000000001E-2</v>
      </c>
      <c r="M92" s="52">
        <v>1</v>
      </c>
      <c r="N92" s="52"/>
      <c r="O92" s="52">
        <v>0</v>
      </c>
      <c r="P92" s="52">
        <v>0</v>
      </c>
      <c r="Q92" s="52">
        <v>21</v>
      </c>
      <c r="R92" s="52"/>
      <c r="S92" s="52">
        <v>0</v>
      </c>
      <c r="T92" s="52">
        <v>0</v>
      </c>
      <c r="U92" s="52">
        <v>310</v>
      </c>
      <c r="V92" s="52">
        <f t="shared" si="3"/>
        <v>175.13975535000003</v>
      </c>
      <c r="W92" s="52">
        <f t="shared" si="4"/>
        <v>175.13975535000003</v>
      </c>
      <c r="X92" s="52">
        <v>0</v>
      </c>
      <c r="Y92" s="52">
        <v>0</v>
      </c>
    </row>
    <row r="93" spans="1:25" x14ac:dyDescent="0.25">
      <c r="A93" s="52">
        <v>2011</v>
      </c>
      <c r="B93" s="52" t="s">
        <v>94</v>
      </c>
      <c r="C93" s="52" t="s">
        <v>109</v>
      </c>
      <c r="D93" s="52">
        <v>23101</v>
      </c>
      <c r="E93" s="52">
        <v>3711302</v>
      </c>
      <c r="F93" s="52">
        <v>20</v>
      </c>
      <c r="G93" s="52" t="s">
        <v>122</v>
      </c>
      <c r="H93" s="52">
        <v>1543545.5</v>
      </c>
      <c r="I93" s="52" t="s">
        <v>90</v>
      </c>
      <c r="J93" s="52" t="s">
        <v>71</v>
      </c>
      <c r="K93" s="52">
        <v>0.16700000000000001</v>
      </c>
      <c r="L93" s="52">
        <v>1.7850000000000001E-2</v>
      </c>
      <c r="M93" s="52">
        <v>1</v>
      </c>
      <c r="N93" s="52"/>
      <c r="O93" s="52">
        <v>0</v>
      </c>
      <c r="P93" s="52">
        <v>0</v>
      </c>
      <c r="Q93" s="52">
        <v>21</v>
      </c>
      <c r="R93" s="52"/>
      <c r="S93" s="52">
        <v>0</v>
      </c>
      <c r="T93" s="52">
        <v>0</v>
      </c>
      <c r="U93" s="52">
        <v>310</v>
      </c>
      <c r="V93" s="52">
        <f t="shared" si="3"/>
        <v>4601.2319582250011</v>
      </c>
      <c r="W93" s="52">
        <f t="shared" si="4"/>
        <v>4601.2319582250011</v>
      </c>
      <c r="X93" s="52">
        <v>0</v>
      </c>
      <c r="Y93" s="52">
        <v>0</v>
      </c>
    </row>
    <row r="94" spans="1:25" x14ac:dyDescent="0.25">
      <c r="A94" s="52">
        <v>2011</v>
      </c>
      <c r="B94" s="52" t="s">
        <v>94</v>
      </c>
      <c r="C94" s="52" t="s">
        <v>109</v>
      </c>
      <c r="D94" s="52">
        <v>23101</v>
      </c>
      <c r="E94" s="52">
        <v>3711302</v>
      </c>
      <c r="F94" s="52">
        <v>20</v>
      </c>
      <c r="G94" s="52" t="s">
        <v>122</v>
      </c>
      <c r="H94" s="52">
        <v>228368</v>
      </c>
      <c r="I94" s="52" t="s">
        <v>90</v>
      </c>
      <c r="J94" s="52" t="s">
        <v>71</v>
      </c>
      <c r="K94" s="52">
        <v>0.16700000000000001</v>
      </c>
      <c r="L94" s="52">
        <v>1.7850000000000001E-2</v>
      </c>
      <c r="M94" s="52">
        <v>1</v>
      </c>
      <c r="N94" s="52"/>
      <c r="O94" s="52">
        <v>0</v>
      </c>
      <c r="P94" s="52">
        <v>0</v>
      </c>
      <c r="Q94" s="52">
        <v>21</v>
      </c>
      <c r="R94" s="52"/>
      <c r="S94" s="52">
        <v>0</v>
      </c>
      <c r="T94" s="52">
        <v>0</v>
      </c>
      <c r="U94" s="52">
        <v>310</v>
      </c>
      <c r="V94" s="52">
        <f t="shared" si="3"/>
        <v>680.75358960000017</v>
      </c>
      <c r="W94" s="52">
        <f t="shared" si="4"/>
        <v>680.75358960000017</v>
      </c>
      <c r="X94" s="52">
        <v>0</v>
      </c>
      <c r="Y94" s="52">
        <v>0</v>
      </c>
    </row>
    <row r="95" spans="1:25" x14ac:dyDescent="0.25">
      <c r="A95" s="52">
        <v>2011</v>
      </c>
      <c r="B95" s="52" t="s">
        <v>94</v>
      </c>
      <c r="C95" s="52" t="s">
        <v>109</v>
      </c>
      <c r="D95" s="52">
        <v>23101</v>
      </c>
      <c r="E95" s="52">
        <v>3711302</v>
      </c>
      <c r="F95" s="52">
        <v>20</v>
      </c>
      <c r="G95" s="52" t="s">
        <v>122</v>
      </c>
      <c r="H95" s="52">
        <v>391332</v>
      </c>
      <c r="I95" s="52" t="s">
        <v>90</v>
      </c>
      <c r="J95" s="52" t="s">
        <v>71</v>
      </c>
      <c r="K95" s="52">
        <v>0.16700000000000001</v>
      </c>
      <c r="L95" s="52">
        <v>1.7850000000000001E-2</v>
      </c>
      <c r="M95" s="52">
        <v>1</v>
      </c>
      <c r="N95" s="52"/>
      <c r="O95" s="52">
        <v>0</v>
      </c>
      <c r="P95" s="52">
        <v>0</v>
      </c>
      <c r="Q95" s="52">
        <v>21</v>
      </c>
      <c r="R95" s="52"/>
      <c r="S95" s="52">
        <v>0</v>
      </c>
      <c r="T95" s="52">
        <v>0</v>
      </c>
      <c r="U95" s="52">
        <v>310</v>
      </c>
      <c r="V95" s="52">
        <f t="shared" si="3"/>
        <v>1166.5411254000001</v>
      </c>
      <c r="W95" s="52">
        <f t="shared" si="4"/>
        <v>1166.5411254000001</v>
      </c>
      <c r="X95" s="52">
        <v>0</v>
      </c>
      <c r="Y95" s="52">
        <v>0</v>
      </c>
    </row>
    <row r="96" spans="1:25" x14ac:dyDescent="0.25">
      <c r="A96" s="52">
        <v>2011</v>
      </c>
      <c r="B96" s="52" t="s">
        <v>94</v>
      </c>
      <c r="C96" s="52" t="s">
        <v>109</v>
      </c>
      <c r="D96" s="52">
        <v>23101</v>
      </c>
      <c r="E96" s="52">
        <v>3711302</v>
      </c>
      <c r="F96" s="52">
        <v>20</v>
      </c>
      <c r="G96" s="52" t="s">
        <v>122</v>
      </c>
      <c r="H96" s="52">
        <v>89425</v>
      </c>
      <c r="I96" s="52" t="s">
        <v>90</v>
      </c>
      <c r="J96" s="52" t="s">
        <v>71</v>
      </c>
      <c r="K96" s="52">
        <v>0.16700000000000001</v>
      </c>
      <c r="L96" s="52">
        <v>1.7850000000000001E-2</v>
      </c>
      <c r="M96" s="52">
        <v>1</v>
      </c>
      <c r="N96" s="52"/>
      <c r="O96" s="52">
        <v>0</v>
      </c>
      <c r="P96" s="52">
        <v>0</v>
      </c>
      <c r="Q96" s="52">
        <v>21</v>
      </c>
      <c r="R96" s="52"/>
      <c r="S96" s="52">
        <v>0</v>
      </c>
      <c r="T96" s="52">
        <v>0</v>
      </c>
      <c r="U96" s="52">
        <v>310</v>
      </c>
      <c r="V96" s="52">
        <f t="shared" si="3"/>
        <v>266.57145375000005</v>
      </c>
      <c r="W96" s="52">
        <f t="shared" si="4"/>
        <v>266.57145375000005</v>
      </c>
      <c r="X96" s="52">
        <v>0</v>
      </c>
      <c r="Y96" s="52">
        <v>0</v>
      </c>
    </row>
    <row r="97" spans="1:25" x14ac:dyDescent="0.25">
      <c r="A97" s="52">
        <v>2011</v>
      </c>
      <c r="B97" s="52" t="s">
        <v>94</v>
      </c>
      <c r="C97" s="52" t="s">
        <v>109</v>
      </c>
      <c r="D97" s="52">
        <v>23101</v>
      </c>
      <c r="E97" s="52">
        <v>3711302</v>
      </c>
      <c r="F97" s="52">
        <v>20</v>
      </c>
      <c r="G97" s="52" t="s">
        <v>122</v>
      </c>
      <c r="H97" s="52">
        <v>452954</v>
      </c>
      <c r="I97" s="52" t="s">
        <v>90</v>
      </c>
      <c r="J97" s="52" t="s">
        <v>71</v>
      </c>
      <c r="K97" s="52">
        <v>0.16700000000000001</v>
      </c>
      <c r="L97" s="52">
        <v>1.7850000000000001E-2</v>
      </c>
      <c r="M97" s="52">
        <v>1</v>
      </c>
      <c r="N97" s="52"/>
      <c r="O97" s="52">
        <v>0</v>
      </c>
      <c r="P97" s="52">
        <v>0</v>
      </c>
      <c r="Q97" s="52">
        <v>21</v>
      </c>
      <c r="R97" s="52"/>
      <c r="S97" s="52">
        <v>0</v>
      </c>
      <c r="T97" s="52">
        <v>0</v>
      </c>
      <c r="U97" s="52">
        <v>310</v>
      </c>
      <c r="V97" s="52">
        <f t="shared" si="3"/>
        <v>1350.2332263000001</v>
      </c>
      <c r="W97" s="52">
        <f t="shared" si="4"/>
        <v>1350.2332263000001</v>
      </c>
      <c r="X97" s="52">
        <v>0</v>
      </c>
      <c r="Y97" s="52">
        <v>0</v>
      </c>
    </row>
    <row r="98" spans="1:25" x14ac:dyDescent="0.25">
      <c r="A98" s="52">
        <v>2011</v>
      </c>
      <c r="B98" s="52" t="s">
        <v>94</v>
      </c>
      <c r="C98" s="52" t="s">
        <v>109</v>
      </c>
      <c r="D98" s="52">
        <v>23101</v>
      </c>
      <c r="E98" s="52">
        <v>3711302</v>
      </c>
      <c r="F98" s="52">
        <v>20</v>
      </c>
      <c r="G98" s="52" t="s">
        <v>122</v>
      </c>
      <c r="H98" s="52">
        <v>148870</v>
      </c>
      <c r="I98" s="52" t="s">
        <v>90</v>
      </c>
      <c r="J98" s="52" t="s">
        <v>71</v>
      </c>
      <c r="K98" s="52">
        <v>0.16700000000000001</v>
      </c>
      <c r="L98" s="52">
        <v>1.7850000000000001E-2</v>
      </c>
      <c r="M98" s="52">
        <v>1</v>
      </c>
      <c r="N98" s="52"/>
      <c r="O98" s="52">
        <v>0</v>
      </c>
      <c r="P98" s="52">
        <v>0</v>
      </c>
      <c r="Q98" s="52">
        <v>21</v>
      </c>
      <c r="R98" s="52"/>
      <c r="S98" s="52">
        <v>0</v>
      </c>
      <c r="T98" s="52">
        <v>0</v>
      </c>
      <c r="U98" s="52">
        <v>310</v>
      </c>
      <c r="V98" s="52">
        <f t="shared" si="3"/>
        <v>443.77402650000005</v>
      </c>
      <c r="W98" s="52">
        <f t="shared" si="4"/>
        <v>443.77402650000005</v>
      </c>
      <c r="X98" s="52">
        <v>0</v>
      </c>
      <c r="Y98" s="52">
        <v>0</v>
      </c>
    </row>
    <row r="99" spans="1:25" x14ac:dyDescent="0.25">
      <c r="A99" s="52">
        <v>2011</v>
      </c>
      <c r="B99" s="52" t="s">
        <v>94</v>
      </c>
      <c r="C99" s="52" t="s">
        <v>109</v>
      </c>
      <c r="D99" s="52">
        <v>23101</v>
      </c>
      <c r="E99" s="52">
        <v>3711302</v>
      </c>
      <c r="F99" s="52">
        <v>20</v>
      </c>
      <c r="G99" s="52" t="s">
        <v>122</v>
      </c>
      <c r="H99" s="52">
        <v>338056</v>
      </c>
      <c r="I99" s="52" t="s">
        <v>90</v>
      </c>
      <c r="J99" s="52" t="s">
        <v>71</v>
      </c>
      <c r="K99" s="52">
        <v>0.16700000000000001</v>
      </c>
      <c r="L99" s="52">
        <v>1.7850000000000001E-2</v>
      </c>
      <c r="M99" s="52">
        <v>1</v>
      </c>
      <c r="N99" s="52"/>
      <c r="O99" s="52">
        <v>0</v>
      </c>
      <c r="P99" s="52">
        <v>0</v>
      </c>
      <c r="Q99" s="52">
        <v>21</v>
      </c>
      <c r="R99" s="52"/>
      <c r="S99" s="52">
        <v>0</v>
      </c>
      <c r="T99" s="52">
        <v>0</v>
      </c>
      <c r="U99" s="52">
        <v>310</v>
      </c>
      <c r="V99" s="52">
        <f t="shared" si="3"/>
        <v>1007.7280332000001</v>
      </c>
      <c r="W99" s="52">
        <f t="shared" si="4"/>
        <v>1007.7280332000001</v>
      </c>
      <c r="X99" s="52">
        <v>0</v>
      </c>
      <c r="Y99" s="52">
        <v>0</v>
      </c>
    </row>
    <row r="100" spans="1:25" x14ac:dyDescent="0.25">
      <c r="A100" s="52">
        <v>2011</v>
      </c>
      <c r="B100" s="52" t="s">
        <v>94</v>
      </c>
      <c r="C100" s="52" t="s">
        <v>109</v>
      </c>
      <c r="D100" s="52">
        <v>23101</v>
      </c>
      <c r="E100" s="52">
        <v>3711302</v>
      </c>
      <c r="F100" s="52">
        <v>20</v>
      </c>
      <c r="G100" s="52" t="s">
        <v>122</v>
      </c>
      <c r="H100" s="52">
        <v>64899</v>
      </c>
      <c r="I100" s="52" t="s">
        <v>90</v>
      </c>
      <c r="J100" s="52" t="s">
        <v>71</v>
      </c>
      <c r="K100" s="52">
        <v>0.16700000000000001</v>
      </c>
      <c r="L100" s="52">
        <v>1.7850000000000001E-2</v>
      </c>
      <c r="M100" s="52">
        <v>1</v>
      </c>
      <c r="N100" s="52"/>
      <c r="O100" s="52">
        <v>0</v>
      </c>
      <c r="P100" s="52">
        <v>0</v>
      </c>
      <c r="Q100" s="52">
        <v>21</v>
      </c>
      <c r="R100" s="52"/>
      <c r="S100" s="52">
        <v>0</v>
      </c>
      <c r="T100" s="52">
        <v>0</v>
      </c>
      <c r="U100" s="52">
        <v>310</v>
      </c>
      <c r="V100" s="52">
        <f t="shared" si="3"/>
        <v>193.46067405000002</v>
      </c>
      <c r="W100" s="52">
        <f t="shared" si="4"/>
        <v>193.46067405000002</v>
      </c>
      <c r="X100" s="52">
        <v>0</v>
      </c>
      <c r="Y100" s="52">
        <v>0</v>
      </c>
    </row>
    <row r="101" spans="1:25" x14ac:dyDescent="0.25">
      <c r="A101" s="52">
        <v>2011</v>
      </c>
      <c r="B101" s="52" t="s">
        <v>94</v>
      </c>
      <c r="C101" s="52" t="s">
        <v>109</v>
      </c>
      <c r="D101" s="52">
        <v>23101</v>
      </c>
      <c r="E101" s="52">
        <v>3711304</v>
      </c>
      <c r="F101" s="52">
        <v>20</v>
      </c>
      <c r="G101" s="52" t="s">
        <v>122</v>
      </c>
      <c r="H101" s="52">
        <v>1182730</v>
      </c>
      <c r="I101" s="52" t="s">
        <v>90</v>
      </c>
      <c r="J101" s="52" t="s">
        <v>71</v>
      </c>
      <c r="K101" s="52">
        <v>0.16700000000000001</v>
      </c>
      <c r="L101" s="52">
        <v>1.7850000000000001E-2</v>
      </c>
      <c r="M101" s="52">
        <v>1</v>
      </c>
      <c r="N101" s="52"/>
      <c r="O101" s="52">
        <v>0</v>
      </c>
      <c r="P101" s="52">
        <v>0</v>
      </c>
      <c r="Q101" s="52">
        <v>21</v>
      </c>
      <c r="R101" s="52"/>
      <c r="S101" s="52">
        <v>0</v>
      </c>
      <c r="T101" s="52">
        <v>0</v>
      </c>
      <c r="U101" s="52">
        <v>310</v>
      </c>
      <c r="V101" s="52">
        <f t="shared" si="3"/>
        <v>3525.6589935000002</v>
      </c>
      <c r="W101" s="52">
        <f t="shared" si="4"/>
        <v>3525.6589935000002</v>
      </c>
      <c r="X101" s="52">
        <v>0</v>
      </c>
      <c r="Y101" s="52">
        <v>0</v>
      </c>
    </row>
    <row r="102" spans="1:25" x14ac:dyDescent="0.25">
      <c r="A102" s="52">
        <v>2011</v>
      </c>
      <c r="B102" s="52" t="s">
        <v>94</v>
      </c>
      <c r="C102" s="52" t="s">
        <v>109</v>
      </c>
      <c r="D102" s="52">
        <v>23101</v>
      </c>
      <c r="E102" s="52">
        <v>3711304</v>
      </c>
      <c r="F102" s="52">
        <v>20</v>
      </c>
      <c r="G102" s="52" t="s">
        <v>122</v>
      </c>
      <c r="H102" s="52">
        <v>23200000</v>
      </c>
      <c r="I102" s="52" t="s">
        <v>90</v>
      </c>
      <c r="J102" s="52" t="s">
        <v>71</v>
      </c>
      <c r="K102" s="52">
        <v>0.16700000000000001</v>
      </c>
      <c r="L102" s="52">
        <v>1.7850000000000001E-2</v>
      </c>
      <c r="M102" s="52">
        <v>1</v>
      </c>
      <c r="N102" s="52"/>
      <c r="O102" s="52">
        <v>0</v>
      </c>
      <c r="P102" s="52">
        <v>0</v>
      </c>
      <c r="Q102" s="52">
        <v>21</v>
      </c>
      <c r="R102" s="52"/>
      <c r="S102" s="52">
        <v>0</v>
      </c>
      <c r="T102" s="52">
        <v>0</v>
      </c>
      <c r="U102" s="52">
        <v>310</v>
      </c>
      <c r="V102" s="52">
        <f t="shared" si="3"/>
        <v>69158.040000000008</v>
      </c>
      <c r="W102" s="52">
        <f t="shared" si="4"/>
        <v>69158.040000000008</v>
      </c>
      <c r="X102" s="52">
        <v>0</v>
      </c>
      <c r="Y102" s="52">
        <v>0</v>
      </c>
    </row>
    <row r="103" spans="1:25" x14ac:dyDescent="0.25">
      <c r="A103" s="52">
        <v>2011</v>
      </c>
      <c r="B103" s="52" t="s">
        <v>94</v>
      </c>
      <c r="C103" s="52" t="s">
        <v>109</v>
      </c>
      <c r="D103" s="52">
        <v>23101</v>
      </c>
      <c r="E103" s="52">
        <v>3711304</v>
      </c>
      <c r="F103" s="52">
        <v>20</v>
      </c>
      <c r="G103" s="52" t="s">
        <v>122</v>
      </c>
      <c r="H103" s="52">
        <v>63686</v>
      </c>
      <c r="I103" s="52" t="s">
        <v>90</v>
      </c>
      <c r="J103" s="52" t="s">
        <v>71</v>
      </c>
      <c r="K103" s="52">
        <v>0.16700000000000001</v>
      </c>
      <c r="L103" s="52">
        <v>1.7850000000000001E-2</v>
      </c>
      <c r="M103" s="52">
        <v>1</v>
      </c>
      <c r="N103" s="52"/>
      <c r="O103" s="52">
        <v>0</v>
      </c>
      <c r="P103" s="52">
        <v>0</v>
      </c>
      <c r="Q103" s="52">
        <v>21</v>
      </c>
      <c r="R103" s="52"/>
      <c r="S103" s="52">
        <v>0</v>
      </c>
      <c r="T103" s="52">
        <v>0</v>
      </c>
      <c r="U103" s="52">
        <v>310</v>
      </c>
      <c r="V103" s="52">
        <f t="shared" si="3"/>
        <v>189.8447817</v>
      </c>
      <c r="W103" s="52">
        <f t="shared" si="4"/>
        <v>189.8447817</v>
      </c>
      <c r="X103" s="52">
        <v>0</v>
      </c>
      <c r="Y103" s="52">
        <v>0</v>
      </c>
    </row>
    <row r="104" spans="1:25" x14ac:dyDescent="0.25">
      <c r="A104" s="52">
        <v>2011</v>
      </c>
      <c r="B104" s="52" t="s">
        <v>94</v>
      </c>
      <c r="C104" s="52" t="s">
        <v>109</v>
      </c>
      <c r="D104" s="52">
        <v>23101</v>
      </c>
      <c r="E104" s="52">
        <v>3711304</v>
      </c>
      <c r="F104" s="52">
        <v>20</v>
      </c>
      <c r="G104" s="52" t="s">
        <v>122</v>
      </c>
      <c r="H104" s="52">
        <v>5510058</v>
      </c>
      <c r="I104" s="52" t="s">
        <v>90</v>
      </c>
      <c r="J104" s="52" t="s">
        <v>71</v>
      </c>
      <c r="K104" s="52">
        <v>0.16700000000000001</v>
      </c>
      <c r="L104" s="52">
        <v>1.7850000000000001E-2</v>
      </c>
      <c r="M104" s="52">
        <v>1</v>
      </c>
      <c r="N104" s="52"/>
      <c r="O104" s="52">
        <v>0</v>
      </c>
      <c r="P104" s="52">
        <v>0</v>
      </c>
      <c r="Q104" s="52">
        <v>21</v>
      </c>
      <c r="R104" s="52"/>
      <c r="S104" s="52">
        <v>0</v>
      </c>
      <c r="T104" s="52">
        <v>0</v>
      </c>
      <c r="U104" s="52">
        <v>310</v>
      </c>
      <c r="V104" s="52">
        <f t="shared" si="3"/>
        <v>16425.207395100002</v>
      </c>
      <c r="W104" s="52">
        <f t="shared" si="4"/>
        <v>16425.207395100002</v>
      </c>
      <c r="X104" s="52">
        <v>0</v>
      </c>
      <c r="Y104" s="52">
        <v>0</v>
      </c>
    </row>
    <row r="105" spans="1:25" x14ac:dyDescent="0.25">
      <c r="A105" s="52">
        <v>2011</v>
      </c>
      <c r="B105" s="52" t="s">
        <v>94</v>
      </c>
      <c r="C105" s="52" t="s">
        <v>109</v>
      </c>
      <c r="D105" s="52">
        <v>23101</v>
      </c>
      <c r="E105" s="52">
        <v>3711304</v>
      </c>
      <c r="F105" s="52">
        <v>20</v>
      </c>
      <c r="G105" s="52" t="s">
        <v>122</v>
      </c>
      <c r="H105" s="52">
        <v>4517583</v>
      </c>
      <c r="I105" s="52" t="s">
        <v>90</v>
      </c>
      <c r="J105" s="52" t="s">
        <v>71</v>
      </c>
      <c r="K105" s="52">
        <v>0.16700000000000001</v>
      </c>
      <c r="L105" s="52">
        <v>1.7850000000000001E-2</v>
      </c>
      <c r="M105" s="52">
        <v>1</v>
      </c>
      <c r="N105" s="52"/>
      <c r="O105" s="52">
        <v>0</v>
      </c>
      <c r="P105" s="52">
        <v>0</v>
      </c>
      <c r="Q105" s="52">
        <v>21</v>
      </c>
      <c r="R105" s="52"/>
      <c r="S105" s="52">
        <v>0</v>
      </c>
      <c r="T105" s="52">
        <v>0</v>
      </c>
      <c r="U105" s="52">
        <v>310</v>
      </c>
      <c r="V105" s="52">
        <f t="shared" si="3"/>
        <v>13466.689043850001</v>
      </c>
      <c r="W105" s="52">
        <f t="shared" si="4"/>
        <v>13466.689043850001</v>
      </c>
      <c r="X105" s="52">
        <v>0</v>
      </c>
      <c r="Y105" s="52">
        <v>0</v>
      </c>
    </row>
    <row r="106" spans="1:25" x14ac:dyDescent="0.25">
      <c r="A106" s="52">
        <v>2011</v>
      </c>
      <c r="B106" s="52" t="s">
        <v>94</v>
      </c>
      <c r="C106" s="52" t="s">
        <v>109</v>
      </c>
      <c r="D106" s="52">
        <v>23101</v>
      </c>
      <c r="E106" s="52">
        <v>3711304</v>
      </c>
      <c r="F106" s="52">
        <v>20</v>
      </c>
      <c r="G106" s="52" t="s">
        <v>122</v>
      </c>
      <c r="H106" s="52">
        <v>3480674</v>
      </c>
      <c r="I106" s="52" t="s">
        <v>90</v>
      </c>
      <c r="J106" s="52" t="s">
        <v>71</v>
      </c>
      <c r="K106" s="52">
        <v>0.16700000000000001</v>
      </c>
      <c r="L106" s="52">
        <v>1.7850000000000001E-2</v>
      </c>
      <c r="M106" s="52">
        <v>1</v>
      </c>
      <c r="N106" s="52"/>
      <c r="O106" s="52">
        <v>0</v>
      </c>
      <c r="P106" s="52">
        <v>0</v>
      </c>
      <c r="Q106" s="52">
        <v>21</v>
      </c>
      <c r="R106" s="52"/>
      <c r="S106" s="52">
        <v>0</v>
      </c>
      <c r="T106" s="52">
        <v>0</v>
      </c>
      <c r="U106" s="52">
        <v>310</v>
      </c>
      <c r="V106" s="52">
        <f t="shared" si="3"/>
        <v>10375.715160300002</v>
      </c>
      <c r="W106" s="52">
        <f t="shared" si="4"/>
        <v>10375.715160300002</v>
      </c>
      <c r="X106" s="52">
        <v>0</v>
      </c>
      <c r="Y106" s="52">
        <v>0</v>
      </c>
    </row>
    <row r="107" spans="1:25" x14ac:dyDescent="0.25">
      <c r="A107" s="52">
        <v>2011</v>
      </c>
      <c r="B107" s="52" t="s">
        <v>94</v>
      </c>
      <c r="C107" s="52" t="s">
        <v>109</v>
      </c>
      <c r="D107" s="52">
        <v>23101</v>
      </c>
      <c r="E107" s="52">
        <v>3711304</v>
      </c>
      <c r="F107" s="52">
        <v>20</v>
      </c>
      <c r="G107" s="52" t="s">
        <v>122</v>
      </c>
      <c r="H107" s="52">
        <v>1415103.75</v>
      </c>
      <c r="I107" s="52" t="s">
        <v>90</v>
      </c>
      <c r="J107" s="52" t="s">
        <v>71</v>
      </c>
      <c r="K107" s="52">
        <v>0.16700000000000001</v>
      </c>
      <c r="L107" s="52">
        <v>1.7850000000000001E-2</v>
      </c>
      <c r="M107" s="52">
        <v>1</v>
      </c>
      <c r="N107" s="52"/>
      <c r="O107" s="52">
        <v>0</v>
      </c>
      <c r="P107" s="52">
        <v>0</v>
      </c>
      <c r="Q107" s="52">
        <v>21</v>
      </c>
      <c r="R107" s="52"/>
      <c r="S107" s="52">
        <v>0</v>
      </c>
      <c r="T107" s="52">
        <v>0</v>
      </c>
      <c r="U107" s="52">
        <v>310</v>
      </c>
      <c r="V107" s="52">
        <f t="shared" si="3"/>
        <v>4218.3535235625004</v>
      </c>
      <c r="W107" s="52">
        <f t="shared" si="4"/>
        <v>4218.3535235625004</v>
      </c>
      <c r="X107" s="52">
        <v>0</v>
      </c>
      <c r="Y107" s="52">
        <v>0</v>
      </c>
    </row>
    <row r="108" spans="1:25" x14ac:dyDescent="0.25">
      <c r="A108" s="52">
        <v>2011</v>
      </c>
      <c r="B108" s="52" t="s">
        <v>94</v>
      </c>
      <c r="C108" s="52" t="s">
        <v>109</v>
      </c>
      <c r="D108" s="52">
        <v>23101</v>
      </c>
      <c r="E108" s="52">
        <v>3711304</v>
      </c>
      <c r="F108" s="52">
        <v>20</v>
      </c>
      <c r="G108" s="52" t="s">
        <v>122</v>
      </c>
      <c r="H108" s="52">
        <v>163885</v>
      </c>
      <c r="I108" s="52" t="s">
        <v>90</v>
      </c>
      <c r="J108" s="52" t="s">
        <v>71</v>
      </c>
      <c r="K108" s="52">
        <v>0.16700000000000001</v>
      </c>
      <c r="L108" s="52">
        <v>1.7850000000000001E-2</v>
      </c>
      <c r="M108" s="52">
        <v>1</v>
      </c>
      <c r="N108" s="52"/>
      <c r="O108" s="52">
        <v>0</v>
      </c>
      <c r="P108" s="52">
        <v>0</v>
      </c>
      <c r="Q108" s="52">
        <v>21</v>
      </c>
      <c r="R108" s="52"/>
      <c r="S108" s="52">
        <v>0</v>
      </c>
      <c r="T108" s="52">
        <v>0</v>
      </c>
      <c r="U108" s="52">
        <v>310</v>
      </c>
      <c r="V108" s="52">
        <f t="shared" si="3"/>
        <v>488.53299075000007</v>
      </c>
      <c r="W108" s="52">
        <f t="shared" si="4"/>
        <v>488.53299075000007</v>
      </c>
      <c r="X108" s="52">
        <v>0</v>
      </c>
      <c r="Y108" s="52">
        <v>0</v>
      </c>
    </row>
    <row r="109" spans="1:25" x14ac:dyDescent="0.25">
      <c r="A109" s="52">
        <v>2011</v>
      </c>
      <c r="B109" s="52" t="s">
        <v>94</v>
      </c>
      <c r="C109" s="52" t="s">
        <v>109</v>
      </c>
      <c r="D109" s="52">
        <v>23101</v>
      </c>
      <c r="E109" s="52">
        <v>3711304</v>
      </c>
      <c r="F109" s="52">
        <v>20</v>
      </c>
      <c r="G109" s="52" t="s">
        <v>122</v>
      </c>
      <c r="H109" s="52">
        <v>582371</v>
      </c>
      <c r="I109" s="52" t="s">
        <v>90</v>
      </c>
      <c r="J109" s="52" t="s">
        <v>71</v>
      </c>
      <c r="K109" s="52">
        <v>0.16700000000000001</v>
      </c>
      <c r="L109" s="52">
        <v>1.7850000000000001E-2</v>
      </c>
      <c r="M109" s="52">
        <v>1</v>
      </c>
      <c r="N109" s="52"/>
      <c r="O109" s="52">
        <v>0</v>
      </c>
      <c r="P109" s="52">
        <v>0</v>
      </c>
      <c r="Q109" s="52">
        <v>21</v>
      </c>
      <c r="R109" s="52"/>
      <c r="S109" s="52">
        <v>0</v>
      </c>
      <c r="T109" s="52">
        <v>0</v>
      </c>
      <c r="U109" s="52">
        <v>310</v>
      </c>
      <c r="V109" s="52">
        <f t="shared" si="3"/>
        <v>1736.0188324500002</v>
      </c>
      <c r="W109" s="52">
        <f t="shared" si="4"/>
        <v>1736.0188324500002</v>
      </c>
      <c r="X109" s="52">
        <v>0</v>
      </c>
      <c r="Y109" s="52">
        <v>0</v>
      </c>
    </row>
    <row r="110" spans="1:25" x14ac:dyDescent="0.25">
      <c r="A110" s="52">
        <v>2011</v>
      </c>
      <c r="B110" s="52" t="s">
        <v>94</v>
      </c>
      <c r="C110" s="52" t="s">
        <v>109</v>
      </c>
      <c r="D110" s="52">
        <v>23101</v>
      </c>
      <c r="E110" s="52">
        <v>3711304</v>
      </c>
      <c r="F110" s="52">
        <v>20</v>
      </c>
      <c r="G110" s="52" t="s">
        <v>122</v>
      </c>
      <c r="H110" s="52">
        <v>6405582</v>
      </c>
      <c r="I110" s="52" t="s">
        <v>90</v>
      </c>
      <c r="J110" s="52" t="s">
        <v>71</v>
      </c>
      <c r="K110" s="52">
        <v>0.16700000000000001</v>
      </c>
      <c r="L110" s="52">
        <v>1.7850000000000001E-2</v>
      </c>
      <c r="M110" s="52">
        <v>1</v>
      </c>
      <c r="N110" s="52"/>
      <c r="O110" s="52">
        <v>0</v>
      </c>
      <c r="P110" s="52">
        <v>0</v>
      </c>
      <c r="Q110" s="52">
        <v>21</v>
      </c>
      <c r="R110" s="52"/>
      <c r="S110" s="52">
        <v>0</v>
      </c>
      <c r="T110" s="52">
        <v>0</v>
      </c>
      <c r="U110" s="52">
        <v>310</v>
      </c>
      <c r="V110" s="52">
        <f t="shared" si="3"/>
        <v>19094.719662900003</v>
      </c>
      <c r="W110" s="52">
        <f t="shared" si="4"/>
        <v>19094.719662900003</v>
      </c>
      <c r="X110" s="52">
        <v>0</v>
      </c>
      <c r="Y110" s="52">
        <v>0</v>
      </c>
    </row>
    <row r="111" spans="1:25" x14ac:dyDescent="0.25">
      <c r="A111" s="52">
        <v>2011</v>
      </c>
      <c r="B111" s="52" t="s">
        <v>94</v>
      </c>
      <c r="C111" s="52" t="s">
        <v>109</v>
      </c>
      <c r="D111" s="52">
        <v>23101</v>
      </c>
      <c r="E111" s="52">
        <v>3711399</v>
      </c>
      <c r="F111" s="52">
        <v>20</v>
      </c>
      <c r="G111" s="52" t="s">
        <v>122</v>
      </c>
      <c r="H111" s="52">
        <v>518113</v>
      </c>
      <c r="I111" s="52" t="s">
        <v>90</v>
      </c>
      <c r="J111" s="52" t="s">
        <v>71</v>
      </c>
      <c r="K111" s="52">
        <v>0.16700000000000001</v>
      </c>
      <c r="L111" s="52">
        <v>1.7850000000000001E-2</v>
      </c>
      <c r="M111" s="52">
        <v>1</v>
      </c>
      <c r="N111" s="52"/>
      <c r="O111" s="52">
        <v>0</v>
      </c>
      <c r="P111" s="52">
        <v>0</v>
      </c>
      <c r="Q111" s="52">
        <v>21</v>
      </c>
      <c r="R111" s="52"/>
      <c r="S111" s="52">
        <v>0</v>
      </c>
      <c r="T111" s="52">
        <v>0</v>
      </c>
      <c r="U111" s="52">
        <v>310</v>
      </c>
      <c r="V111" s="52">
        <f t="shared" si="3"/>
        <v>1544.46894735</v>
      </c>
      <c r="W111" s="52">
        <f t="shared" si="4"/>
        <v>1544.46894735</v>
      </c>
      <c r="X111" s="52">
        <v>0</v>
      </c>
      <c r="Y111" s="52">
        <v>0</v>
      </c>
    </row>
    <row r="112" spans="1:25" x14ac:dyDescent="0.25">
      <c r="A112" s="52">
        <v>2011</v>
      </c>
      <c r="B112" s="52" t="s">
        <v>94</v>
      </c>
      <c r="C112" s="52" t="s">
        <v>109</v>
      </c>
      <c r="D112" s="52">
        <v>23101</v>
      </c>
      <c r="E112" s="52">
        <v>3711399</v>
      </c>
      <c r="F112" s="52">
        <v>20</v>
      </c>
      <c r="G112" s="52" t="s">
        <v>122</v>
      </c>
      <c r="H112" s="52">
        <v>845792.5</v>
      </c>
      <c r="I112" s="52" t="s">
        <v>90</v>
      </c>
      <c r="J112" s="52" t="s">
        <v>71</v>
      </c>
      <c r="K112" s="52">
        <v>0.16700000000000001</v>
      </c>
      <c r="L112" s="52">
        <v>1.7850000000000001E-2</v>
      </c>
      <c r="M112" s="52">
        <v>1</v>
      </c>
      <c r="N112" s="52"/>
      <c r="O112" s="52">
        <v>0</v>
      </c>
      <c r="P112" s="52">
        <v>0</v>
      </c>
      <c r="Q112" s="52">
        <v>21</v>
      </c>
      <c r="R112" s="52"/>
      <c r="S112" s="52">
        <v>0</v>
      </c>
      <c r="T112" s="52">
        <v>0</v>
      </c>
      <c r="U112" s="52">
        <v>310</v>
      </c>
      <c r="V112" s="52">
        <f t="shared" si="3"/>
        <v>2521.2651528750002</v>
      </c>
      <c r="W112" s="52">
        <f t="shared" si="4"/>
        <v>2521.2651528750002</v>
      </c>
      <c r="X112" s="52">
        <v>0</v>
      </c>
      <c r="Y112" s="52">
        <v>0</v>
      </c>
    </row>
    <row r="113" spans="1:25" x14ac:dyDescent="0.25">
      <c r="A113" s="52">
        <v>2011</v>
      </c>
      <c r="B113" s="52" t="s">
        <v>94</v>
      </c>
      <c r="C113" s="52" t="s">
        <v>109</v>
      </c>
      <c r="D113" s="52">
        <v>23101</v>
      </c>
      <c r="E113" s="52">
        <v>3711399</v>
      </c>
      <c r="F113" s="52">
        <v>20</v>
      </c>
      <c r="G113" s="52" t="s">
        <v>122</v>
      </c>
      <c r="H113" s="52">
        <v>4675901</v>
      </c>
      <c r="I113" s="52" t="s">
        <v>90</v>
      </c>
      <c r="J113" s="52" t="s">
        <v>71</v>
      </c>
      <c r="K113" s="52">
        <v>0.16700000000000001</v>
      </c>
      <c r="L113" s="52">
        <v>1.7850000000000001E-2</v>
      </c>
      <c r="M113" s="52">
        <v>1</v>
      </c>
      <c r="N113" s="52"/>
      <c r="O113" s="52">
        <v>0</v>
      </c>
      <c r="P113" s="52">
        <v>0</v>
      </c>
      <c r="Q113" s="52">
        <v>21</v>
      </c>
      <c r="R113" s="52"/>
      <c r="S113" s="52">
        <v>0</v>
      </c>
      <c r="T113" s="52">
        <v>0</v>
      </c>
      <c r="U113" s="52">
        <v>310</v>
      </c>
      <c r="V113" s="52">
        <f t="shared" si="3"/>
        <v>13938.627085950002</v>
      </c>
      <c r="W113" s="52">
        <f t="shared" si="4"/>
        <v>13938.627085950002</v>
      </c>
      <c r="X113" s="52">
        <v>0</v>
      </c>
      <c r="Y113" s="52">
        <v>0</v>
      </c>
    </row>
    <row r="114" spans="1:25" x14ac:dyDescent="0.25">
      <c r="A114" s="52">
        <v>2011</v>
      </c>
      <c r="B114" s="52" t="s">
        <v>94</v>
      </c>
      <c r="C114" s="52" t="s">
        <v>109</v>
      </c>
      <c r="D114" s="52">
        <v>23101</v>
      </c>
      <c r="E114" s="52">
        <v>3711399</v>
      </c>
      <c r="F114" s="52">
        <v>20</v>
      </c>
      <c r="G114" s="52" t="s">
        <v>122</v>
      </c>
      <c r="H114" s="52">
        <v>20900000</v>
      </c>
      <c r="I114" s="52" t="s">
        <v>90</v>
      </c>
      <c r="J114" s="52" t="s">
        <v>71</v>
      </c>
      <c r="K114" s="52">
        <v>0.16700000000000001</v>
      </c>
      <c r="L114" s="52">
        <v>1.7850000000000001E-2</v>
      </c>
      <c r="M114" s="52">
        <v>1</v>
      </c>
      <c r="N114" s="52"/>
      <c r="O114" s="52">
        <v>0</v>
      </c>
      <c r="P114" s="52">
        <v>0</v>
      </c>
      <c r="Q114" s="52">
        <v>21</v>
      </c>
      <c r="R114" s="52"/>
      <c r="S114" s="52">
        <v>0</v>
      </c>
      <c r="T114" s="52">
        <v>0</v>
      </c>
      <c r="U114" s="52">
        <v>310</v>
      </c>
      <c r="V114" s="52">
        <f t="shared" si="3"/>
        <v>62301.855000000003</v>
      </c>
      <c r="W114" s="52">
        <f t="shared" si="4"/>
        <v>62301.855000000003</v>
      </c>
      <c r="X114" s="52">
        <v>0</v>
      </c>
      <c r="Y114" s="52">
        <v>0</v>
      </c>
    </row>
    <row r="115" spans="1:25" x14ac:dyDescent="0.25">
      <c r="A115" s="52">
        <v>2011</v>
      </c>
      <c r="B115" s="52" t="s">
        <v>94</v>
      </c>
      <c r="C115" s="52" t="s">
        <v>109</v>
      </c>
      <c r="D115" s="52">
        <v>23101</v>
      </c>
      <c r="E115" s="52">
        <v>3711399</v>
      </c>
      <c r="F115" s="52">
        <v>20</v>
      </c>
      <c r="G115" s="52" t="s">
        <v>122</v>
      </c>
      <c r="H115" s="52">
        <v>7414284</v>
      </c>
      <c r="I115" s="52" t="s">
        <v>90</v>
      </c>
      <c r="J115" s="52" t="s">
        <v>71</v>
      </c>
      <c r="K115" s="52">
        <v>0.16700000000000001</v>
      </c>
      <c r="L115" s="52">
        <v>1.7850000000000001E-2</v>
      </c>
      <c r="M115" s="52">
        <v>1</v>
      </c>
      <c r="N115" s="52"/>
      <c r="O115" s="52">
        <v>0</v>
      </c>
      <c r="P115" s="52">
        <v>0</v>
      </c>
      <c r="Q115" s="52">
        <v>21</v>
      </c>
      <c r="R115" s="52"/>
      <c r="S115" s="52">
        <v>0</v>
      </c>
      <c r="T115" s="52">
        <v>0</v>
      </c>
      <c r="U115" s="52">
        <v>310</v>
      </c>
      <c r="V115" s="52">
        <f t="shared" si="3"/>
        <v>22101.609889800002</v>
      </c>
      <c r="W115" s="52">
        <f t="shared" si="4"/>
        <v>22101.609889800002</v>
      </c>
      <c r="X115" s="52">
        <v>0</v>
      </c>
      <c r="Y115" s="52">
        <v>0</v>
      </c>
    </row>
    <row r="116" spans="1:25" x14ac:dyDescent="0.25">
      <c r="A116" s="52">
        <v>2011</v>
      </c>
      <c r="B116" s="52" t="s">
        <v>94</v>
      </c>
      <c r="C116" s="52" t="s">
        <v>109</v>
      </c>
      <c r="D116" s="52">
        <v>23101</v>
      </c>
      <c r="E116" s="52">
        <v>3711399</v>
      </c>
      <c r="F116" s="52">
        <v>20</v>
      </c>
      <c r="G116" s="52" t="s">
        <v>122</v>
      </c>
      <c r="H116" s="52">
        <v>473912</v>
      </c>
      <c r="I116" s="52" t="s">
        <v>90</v>
      </c>
      <c r="J116" s="52" t="s">
        <v>71</v>
      </c>
      <c r="K116" s="52">
        <v>0.16700000000000001</v>
      </c>
      <c r="L116" s="52">
        <v>1.7850000000000001E-2</v>
      </c>
      <c r="M116" s="52">
        <v>1</v>
      </c>
      <c r="N116" s="52"/>
      <c r="O116" s="52">
        <v>0</v>
      </c>
      <c r="P116" s="52">
        <v>0</v>
      </c>
      <c r="Q116" s="52">
        <v>21</v>
      </c>
      <c r="R116" s="52"/>
      <c r="S116" s="52">
        <v>0</v>
      </c>
      <c r="T116" s="52">
        <v>0</v>
      </c>
      <c r="U116" s="52">
        <v>310</v>
      </c>
      <c r="V116" s="52">
        <f t="shared" si="3"/>
        <v>1412.7079764000002</v>
      </c>
      <c r="W116" s="52">
        <f t="shared" si="4"/>
        <v>1412.7079764000002</v>
      </c>
      <c r="X116" s="52">
        <v>0</v>
      </c>
      <c r="Y116" s="52">
        <v>0</v>
      </c>
    </row>
    <row r="117" spans="1:25" x14ac:dyDescent="0.25">
      <c r="A117" s="52">
        <v>2011</v>
      </c>
      <c r="B117" s="52" t="s">
        <v>94</v>
      </c>
      <c r="C117" s="52" t="s">
        <v>109</v>
      </c>
      <c r="D117" s="52">
        <v>23101</v>
      </c>
      <c r="E117" s="52">
        <v>3711399</v>
      </c>
      <c r="F117" s="52">
        <v>20</v>
      </c>
      <c r="G117" s="52" t="s">
        <v>122</v>
      </c>
      <c r="H117" s="52">
        <v>31700000</v>
      </c>
      <c r="I117" s="52" t="s">
        <v>90</v>
      </c>
      <c r="J117" s="52" t="s">
        <v>71</v>
      </c>
      <c r="K117" s="52">
        <v>0.16700000000000001</v>
      </c>
      <c r="L117" s="52">
        <v>1.7850000000000001E-2</v>
      </c>
      <c r="M117" s="52">
        <v>1</v>
      </c>
      <c r="N117" s="52"/>
      <c r="O117" s="52">
        <v>0</v>
      </c>
      <c r="P117" s="52">
        <v>0</v>
      </c>
      <c r="Q117" s="52">
        <v>21</v>
      </c>
      <c r="R117" s="52"/>
      <c r="S117" s="52">
        <v>0</v>
      </c>
      <c r="T117" s="52">
        <v>0</v>
      </c>
      <c r="U117" s="52">
        <v>310</v>
      </c>
      <c r="V117" s="52">
        <f t="shared" si="3"/>
        <v>94496.115000000005</v>
      </c>
      <c r="W117" s="52">
        <f t="shared" si="4"/>
        <v>94496.115000000005</v>
      </c>
      <c r="X117" s="52">
        <v>0</v>
      </c>
      <c r="Y117" s="52">
        <v>0</v>
      </c>
    </row>
    <row r="118" spans="1:25" x14ac:dyDescent="0.25">
      <c r="A118" s="52">
        <v>2011</v>
      </c>
      <c r="B118" s="52" t="s">
        <v>94</v>
      </c>
      <c r="C118" s="52" t="s">
        <v>109</v>
      </c>
      <c r="D118" s="52">
        <v>23101</v>
      </c>
      <c r="E118" s="52">
        <v>3711401</v>
      </c>
      <c r="F118" s="52">
        <v>20</v>
      </c>
      <c r="G118" s="52" t="s">
        <v>122</v>
      </c>
      <c r="H118" s="52">
        <v>234864</v>
      </c>
      <c r="I118" s="52" t="s">
        <v>90</v>
      </c>
      <c r="J118" s="52" t="s">
        <v>71</v>
      </c>
      <c r="K118" s="52">
        <v>0.16700000000000001</v>
      </c>
      <c r="L118" s="52">
        <v>1.7850000000000001E-2</v>
      </c>
      <c r="M118" s="52">
        <v>1</v>
      </c>
      <c r="N118" s="52"/>
      <c r="O118" s="52">
        <v>0</v>
      </c>
      <c r="P118" s="52">
        <v>0</v>
      </c>
      <c r="Q118" s="52">
        <v>21</v>
      </c>
      <c r="R118" s="52"/>
      <c r="S118" s="52">
        <v>0</v>
      </c>
      <c r="T118" s="52">
        <v>0</v>
      </c>
      <c r="U118" s="52">
        <v>310</v>
      </c>
      <c r="V118" s="52">
        <f t="shared" si="3"/>
        <v>700.11784080000007</v>
      </c>
      <c r="W118" s="52">
        <f t="shared" si="4"/>
        <v>700.11784080000007</v>
      </c>
      <c r="X118" s="52">
        <v>0</v>
      </c>
      <c r="Y118" s="52">
        <v>0</v>
      </c>
    </row>
    <row r="119" spans="1:25" x14ac:dyDescent="0.25">
      <c r="A119" s="52">
        <v>2011</v>
      </c>
      <c r="B119" s="52" t="s">
        <v>94</v>
      </c>
      <c r="C119" s="52" t="s">
        <v>109</v>
      </c>
      <c r="D119" s="52">
        <v>23101</v>
      </c>
      <c r="E119" s="52">
        <v>3711401</v>
      </c>
      <c r="F119" s="52">
        <v>20</v>
      </c>
      <c r="G119" s="52" t="s">
        <v>122</v>
      </c>
      <c r="H119" s="52">
        <v>182020.07069999998</v>
      </c>
      <c r="I119" s="52" t="s">
        <v>90</v>
      </c>
      <c r="J119" s="52" t="s">
        <v>71</v>
      </c>
      <c r="K119" s="52">
        <v>0.16700000000000001</v>
      </c>
      <c r="L119" s="52">
        <v>1.7850000000000001E-2</v>
      </c>
      <c r="M119" s="52">
        <v>1</v>
      </c>
      <c r="N119" s="52"/>
      <c r="O119" s="52">
        <v>0</v>
      </c>
      <c r="P119" s="52">
        <v>0</v>
      </c>
      <c r="Q119" s="52">
        <v>21</v>
      </c>
      <c r="R119" s="52"/>
      <c r="S119" s="52">
        <v>0</v>
      </c>
      <c r="T119" s="52">
        <v>0</v>
      </c>
      <c r="U119" s="52">
        <v>310</v>
      </c>
      <c r="V119" s="52">
        <f t="shared" si="3"/>
        <v>542.59272975316503</v>
      </c>
      <c r="W119" s="52">
        <f t="shared" si="4"/>
        <v>542.59272975316503</v>
      </c>
      <c r="X119" s="52">
        <v>0</v>
      </c>
      <c r="Y119" s="52">
        <v>0</v>
      </c>
    </row>
    <row r="120" spans="1:25" x14ac:dyDescent="0.25">
      <c r="A120" s="52">
        <v>2011</v>
      </c>
      <c r="B120" s="52" t="s">
        <v>94</v>
      </c>
      <c r="C120" s="52" t="s">
        <v>109</v>
      </c>
      <c r="D120" s="52">
        <v>23101</v>
      </c>
      <c r="E120" s="52">
        <v>3711401</v>
      </c>
      <c r="F120" s="52">
        <v>20</v>
      </c>
      <c r="G120" s="52" t="s">
        <v>122</v>
      </c>
      <c r="H120" s="52">
        <v>1029254</v>
      </c>
      <c r="I120" s="52" t="s">
        <v>90</v>
      </c>
      <c r="J120" s="52" t="s">
        <v>71</v>
      </c>
      <c r="K120" s="52">
        <v>0.16700000000000001</v>
      </c>
      <c r="L120" s="52">
        <v>1.7850000000000001E-2</v>
      </c>
      <c r="M120" s="52">
        <v>1</v>
      </c>
      <c r="N120" s="52"/>
      <c r="O120" s="52">
        <v>0</v>
      </c>
      <c r="P120" s="52">
        <v>0</v>
      </c>
      <c r="Q120" s="52">
        <v>21</v>
      </c>
      <c r="R120" s="52"/>
      <c r="S120" s="52">
        <v>0</v>
      </c>
      <c r="T120" s="52">
        <v>0</v>
      </c>
      <c r="U120" s="52">
        <v>310</v>
      </c>
      <c r="V120" s="52">
        <f t="shared" si="3"/>
        <v>3068.1547113000001</v>
      </c>
      <c r="W120" s="52">
        <f t="shared" si="4"/>
        <v>3068.1547113000001</v>
      </c>
      <c r="X120" s="52">
        <v>0</v>
      </c>
      <c r="Y120" s="52">
        <v>0</v>
      </c>
    </row>
    <row r="121" spans="1:25" x14ac:dyDescent="0.25">
      <c r="A121" s="52">
        <v>2011</v>
      </c>
      <c r="B121" s="52" t="s">
        <v>94</v>
      </c>
      <c r="C121" s="52" t="s">
        <v>109</v>
      </c>
      <c r="D121" s="52">
        <v>23101</v>
      </c>
      <c r="E121" s="52">
        <v>3711401</v>
      </c>
      <c r="F121" s="52">
        <v>20</v>
      </c>
      <c r="G121" s="52" t="s">
        <v>122</v>
      </c>
      <c r="H121" s="52">
        <v>182895</v>
      </c>
      <c r="I121" s="52" t="s">
        <v>90</v>
      </c>
      <c r="J121" s="52" t="s">
        <v>71</v>
      </c>
      <c r="K121" s="52">
        <v>0.16700000000000001</v>
      </c>
      <c r="L121" s="52">
        <v>1.7850000000000001E-2</v>
      </c>
      <c r="M121" s="52">
        <v>1</v>
      </c>
      <c r="N121" s="52"/>
      <c r="O121" s="52">
        <v>0</v>
      </c>
      <c r="P121" s="52">
        <v>0</v>
      </c>
      <c r="Q121" s="52">
        <v>21</v>
      </c>
      <c r="R121" s="52"/>
      <c r="S121" s="52">
        <v>0</v>
      </c>
      <c r="T121" s="52">
        <v>0</v>
      </c>
      <c r="U121" s="52">
        <v>310</v>
      </c>
      <c r="V121" s="52">
        <f t="shared" si="3"/>
        <v>545.20085025000003</v>
      </c>
      <c r="W121" s="52">
        <f t="shared" si="4"/>
        <v>545.20085025000003</v>
      </c>
      <c r="X121" s="52">
        <v>0</v>
      </c>
      <c r="Y121" s="52">
        <v>0</v>
      </c>
    </row>
    <row r="122" spans="1:25" x14ac:dyDescent="0.25">
      <c r="A122" s="52">
        <v>2011</v>
      </c>
      <c r="B122" s="52" t="s">
        <v>94</v>
      </c>
      <c r="C122" s="52" t="s">
        <v>109</v>
      </c>
      <c r="D122" s="52">
        <v>23101</v>
      </c>
      <c r="E122" s="52">
        <v>3711499</v>
      </c>
      <c r="F122" s="52">
        <v>20</v>
      </c>
      <c r="G122" s="52" t="s">
        <v>122</v>
      </c>
      <c r="H122" s="52">
        <v>573065.26429999992</v>
      </c>
      <c r="I122" s="52" t="s">
        <v>90</v>
      </c>
      <c r="J122" s="52" t="s">
        <v>71</v>
      </c>
      <c r="K122" s="52">
        <v>0.16700000000000001</v>
      </c>
      <c r="L122" s="52">
        <v>1.7850000000000001E-2</v>
      </c>
      <c r="M122" s="52">
        <v>1</v>
      </c>
      <c r="N122" s="52"/>
      <c r="O122" s="52">
        <v>0</v>
      </c>
      <c r="P122" s="52">
        <v>0</v>
      </c>
      <c r="Q122" s="52">
        <v>21</v>
      </c>
      <c r="R122" s="52"/>
      <c r="S122" s="52">
        <v>0</v>
      </c>
      <c r="T122" s="52">
        <v>0</v>
      </c>
      <c r="U122" s="52">
        <v>310</v>
      </c>
      <c r="V122" s="52">
        <f t="shared" si="3"/>
        <v>1708.278899615085</v>
      </c>
      <c r="W122" s="52">
        <f t="shared" si="4"/>
        <v>1708.278899615085</v>
      </c>
      <c r="X122" s="52">
        <v>0</v>
      </c>
      <c r="Y122" s="52">
        <v>0</v>
      </c>
    </row>
    <row r="123" spans="1:25" x14ac:dyDescent="0.25">
      <c r="A123" s="52">
        <v>2011</v>
      </c>
      <c r="B123" s="52" t="s">
        <v>94</v>
      </c>
      <c r="C123" s="52" t="s">
        <v>109</v>
      </c>
      <c r="D123" s="52">
        <v>23101</v>
      </c>
      <c r="E123" s="52">
        <v>3711499</v>
      </c>
      <c r="F123" s="52">
        <v>20</v>
      </c>
      <c r="G123" s="52" t="s">
        <v>122</v>
      </c>
      <c r="H123" s="52">
        <v>3226199.6442</v>
      </c>
      <c r="I123" s="52" t="s">
        <v>90</v>
      </c>
      <c r="J123" s="52" t="s">
        <v>71</v>
      </c>
      <c r="K123" s="52">
        <v>0.16700000000000001</v>
      </c>
      <c r="L123" s="52">
        <v>1.7850000000000001E-2</v>
      </c>
      <c r="M123" s="52">
        <v>1</v>
      </c>
      <c r="N123" s="52"/>
      <c r="O123" s="52">
        <v>0</v>
      </c>
      <c r="P123" s="52">
        <v>0</v>
      </c>
      <c r="Q123" s="52">
        <v>21</v>
      </c>
      <c r="R123" s="52"/>
      <c r="S123" s="52">
        <v>0</v>
      </c>
      <c r="T123" s="52">
        <v>0</v>
      </c>
      <c r="U123" s="52">
        <v>310</v>
      </c>
      <c r="V123" s="52">
        <f t="shared" si="3"/>
        <v>9617.1398293779894</v>
      </c>
      <c r="W123" s="52">
        <f t="shared" si="4"/>
        <v>9617.1398293779894</v>
      </c>
      <c r="X123" s="52">
        <v>0</v>
      </c>
      <c r="Y123" s="52">
        <v>0</v>
      </c>
    </row>
    <row r="124" spans="1:25" x14ac:dyDescent="0.25">
      <c r="A124" s="52">
        <v>2011</v>
      </c>
      <c r="B124" s="52" t="s">
        <v>94</v>
      </c>
      <c r="C124" s="52" t="s">
        <v>109</v>
      </c>
      <c r="D124" s="52">
        <v>23101</v>
      </c>
      <c r="E124" s="52">
        <v>3711500</v>
      </c>
      <c r="F124" s="52">
        <v>20</v>
      </c>
      <c r="G124" s="52" t="s">
        <v>122</v>
      </c>
      <c r="H124" s="52">
        <v>48597</v>
      </c>
      <c r="I124" s="52" t="s">
        <v>90</v>
      </c>
      <c r="J124" s="52" t="s">
        <v>71</v>
      </c>
      <c r="K124" s="52">
        <v>0.16700000000000001</v>
      </c>
      <c r="L124" s="52">
        <v>1.7850000000000001E-2</v>
      </c>
      <c r="M124" s="52">
        <v>1</v>
      </c>
      <c r="N124" s="52"/>
      <c r="O124" s="52">
        <v>0</v>
      </c>
      <c r="P124" s="52">
        <v>0</v>
      </c>
      <c r="Q124" s="52">
        <v>21</v>
      </c>
      <c r="R124" s="52"/>
      <c r="S124" s="52">
        <v>0</v>
      </c>
      <c r="T124" s="52">
        <v>0</v>
      </c>
      <c r="U124" s="52">
        <v>310</v>
      </c>
      <c r="V124" s="52">
        <f t="shared" si="3"/>
        <v>144.86522715000001</v>
      </c>
      <c r="W124" s="52">
        <f t="shared" si="4"/>
        <v>144.86522715000001</v>
      </c>
      <c r="X124" s="52">
        <v>0</v>
      </c>
      <c r="Y124" s="52">
        <v>0</v>
      </c>
    </row>
    <row r="125" spans="1:25" x14ac:dyDescent="0.25">
      <c r="A125" s="52">
        <v>2011</v>
      </c>
      <c r="B125" s="52" t="s">
        <v>94</v>
      </c>
      <c r="C125" s="52" t="s">
        <v>109</v>
      </c>
      <c r="D125" s="52">
        <v>23101</v>
      </c>
      <c r="E125" s="52">
        <v>3711500</v>
      </c>
      <c r="F125" s="52">
        <v>20</v>
      </c>
      <c r="G125" s="52" t="s">
        <v>122</v>
      </c>
      <c r="H125" s="52">
        <v>11070</v>
      </c>
      <c r="I125" s="52" t="s">
        <v>90</v>
      </c>
      <c r="J125" s="52" t="s">
        <v>71</v>
      </c>
      <c r="K125" s="52">
        <v>0.16700000000000001</v>
      </c>
      <c r="L125" s="52">
        <v>1.7850000000000001E-2</v>
      </c>
      <c r="M125" s="52">
        <v>1</v>
      </c>
      <c r="N125" s="52"/>
      <c r="O125" s="52">
        <v>0</v>
      </c>
      <c r="P125" s="52">
        <v>0</v>
      </c>
      <c r="Q125" s="52">
        <v>21</v>
      </c>
      <c r="R125" s="52"/>
      <c r="S125" s="52">
        <v>0</v>
      </c>
      <c r="T125" s="52">
        <v>0</v>
      </c>
      <c r="U125" s="52">
        <v>310</v>
      </c>
      <c r="V125" s="52">
        <f t="shared" si="3"/>
        <v>32.999116500000007</v>
      </c>
      <c r="W125" s="52">
        <f t="shared" si="4"/>
        <v>32.999116500000007</v>
      </c>
      <c r="X125" s="52">
        <v>0</v>
      </c>
      <c r="Y125" s="52">
        <v>0</v>
      </c>
    </row>
    <row r="126" spans="1:25" x14ac:dyDescent="0.25">
      <c r="A126" s="52">
        <v>2011</v>
      </c>
      <c r="B126" s="52" t="s">
        <v>94</v>
      </c>
      <c r="C126" s="52" t="s">
        <v>109</v>
      </c>
      <c r="D126" s="52">
        <v>23101</v>
      </c>
      <c r="E126" s="52">
        <v>3711500</v>
      </c>
      <c r="F126" s="52">
        <v>20</v>
      </c>
      <c r="G126" s="52" t="s">
        <v>122</v>
      </c>
      <c r="H126" s="52">
        <v>13601.25</v>
      </c>
      <c r="I126" s="52" t="s">
        <v>90</v>
      </c>
      <c r="J126" s="52" t="s">
        <v>71</v>
      </c>
      <c r="K126" s="52">
        <v>0.16700000000000001</v>
      </c>
      <c r="L126" s="52">
        <v>1.7850000000000001E-2</v>
      </c>
      <c r="M126" s="52">
        <v>1</v>
      </c>
      <c r="N126" s="52"/>
      <c r="O126" s="52">
        <v>0</v>
      </c>
      <c r="P126" s="52">
        <v>0</v>
      </c>
      <c r="Q126" s="52">
        <v>21</v>
      </c>
      <c r="R126" s="52"/>
      <c r="S126" s="52">
        <v>0</v>
      </c>
      <c r="T126" s="52">
        <v>0</v>
      </c>
      <c r="U126" s="52">
        <v>310</v>
      </c>
      <c r="V126" s="52">
        <f t="shared" si="3"/>
        <v>40.544646187500007</v>
      </c>
      <c r="W126" s="52">
        <f t="shared" si="4"/>
        <v>40.544646187500007</v>
      </c>
      <c r="X126" s="52">
        <v>0</v>
      </c>
      <c r="Y126" s="52">
        <v>0</v>
      </c>
    </row>
    <row r="127" spans="1:25" x14ac:dyDescent="0.25">
      <c r="A127" s="52">
        <v>2011</v>
      </c>
      <c r="B127" s="52" t="s">
        <v>94</v>
      </c>
      <c r="C127" s="52" t="s">
        <v>109</v>
      </c>
      <c r="D127" s="52">
        <v>23101</v>
      </c>
      <c r="E127" s="52">
        <v>3711500</v>
      </c>
      <c r="F127" s="52">
        <v>20</v>
      </c>
      <c r="G127" s="52" t="s">
        <v>122</v>
      </c>
      <c r="H127" s="52">
        <v>41948</v>
      </c>
      <c r="I127" s="52" t="s">
        <v>90</v>
      </c>
      <c r="J127" s="52" t="s">
        <v>71</v>
      </c>
      <c r="K127" s="52">
        <v>0.16700000000000001</v>
      </c>
      <c r="L127" s="52">
        <v>1.7850000000000001E-2</v>
      </c>
      <c r="M127" s="52">
        <v>1</v>
      </c>
      <c r="N127" s="52"/>
      <c r="O127" s="52">
        <v>0</v>
      </c>
      <c r="P127" s="52">
        <v>0</v>
      </c>
      <c r="Q127" s="52">
        <v>21</v>
      </c>
      <c r="R127" s="52"/>
      <c r="S127" s="52">
        <v>0</v>
      </c>
      <c r="T127" s="52">
        <v>0</v>
      </c>
      <c r="U127" s="52">
        <v>310</v>
      </c>
      <c r="V127" s="52">
        <f t="shared" si="3"/>
        <v>125.04489060000002</v>
      </c>
      <c r="W127" s="52">
        <f t="shared" si="4"/>
        <v>125.04489060000002</v>
      </c>
      <c r="X127" s="52">
        <v>0</v>
      </c>
      <c r="Y127" s="52">
        <v>0</v>
      </c>
    </row>
    <row r="128" spans="1:25" x14ac:dyDescent="0.25">
      <c r="A128" s="52">
        <v>2011</v>
      </c>
      <c r="B128" s="52" t="s">
        <v>94</v>
      </c>
      <c r="C128" s="52" t="s">
        <v>109</v>
      </c>
      <c r="D128" s="52">
        <v>23101</v>
      </c>
      <c r="E128" s="52">
        <v>3711500</v>
      </c>
      <c r="F128" s="52">
        <v>20</v>
      </c>
      <c r="G128" s="52" t="s">
        <v>122</v>
      </c>
      <c r="H128" s="52">
        <v>319485</v>
      </c>
      <c r="I128" s="52" t="s">
        <v>90</v>
      </c>
      <c r="J128" s="52" t="s">
        <v>71</v>
      </c>
      <c r="K128" s="52">
        <v>0.16700000000000001</v>
      </c>
      <c r="L128" s="52">
        <v>1.7850000000000001E-2</v>
      </c>
      <c r="M128" s="52">
        <v>1</v>
      </c>
      <c r="N128" s="52"/>
      <c r="O128" s="52">
        <v>0</v>
      </c>
      <c r="P128" s="52">
        <v>0</v>
      </c>
      <c r="Q128" s="52">
        <v>21</v>
      </c>
      <c r="R128" s="52"/>
      <c r="S128" s="52">
        <v>0</v>
      </c>
      <c r="T128" s="52">
        <v>0</v>
      </c>
      <c r="U128" s="52">
        <v>310</v>
      </c>
      <c r="V128" s="52">
        <f t="shared" si="3"/>
        <v>952.36881075000008</v>
      </c>
      <c r="W128" s="52">
        <f t="shared" si="4"/>
        <v>952.36881075000008</v>
      </c>
      <c r="X128" s="52">
        <v>0</v>
      </c>
      <c r="Y128" s="52">
        <v>0</v>
      </c>
    </row>
    <row r="129" spans="1:25" x14ac:dyDescent="0.25">
      <c r="A129" s="52">
        <v>2011</v>
      </c>
      <c r="B129" s="52" t="s">
        <v>94</v>
      </c>
      <c r="C129" s="52" t="s">
        <v>109</v>
      </c>
      <c r="D129" s="52">
        <v>23101</v>
      </c>
      <c r="E129" s="52">
        <v>3711500</v>
      </c>
      <c r="F129" s="52">
        <v>20</v>
      </c>
      <c r="G129" s="52" t="s">
        <v>122</v>
      </c>
      <c r="H129" s="52">
        <v>530851</v>
      </c>
      <c r="I129" s="52" t="s">
        <v>90</v>
      </c>
      <c r="J129" s="52" t="s">
        <v>71</v>
      </c>
      <c r="K129" s="52">
        <v>0.16700000000000001</v>
      </c>
      <c r="L129" s="52">
        <v>1.7850000000000001E-2</v>
      </c>
      <c r="M129" s="52">
        <v>1</v>
      </c>
      <c r="N129" s="52"/>
      <c r="O129" s="52">
        <v>0</v>
      </c>
      <c r="P129" s="52">
        <v>0</v>
      </c>
      <c r="Q129" s="52">
        <v>21</v>
      </c>
      <c r="R129" s="52"/>
      <c r="S129" s="52">
        <v>0</v>
      </c>
      <c r="T129" s="52">
        <v>0</v>
      </c>
      <c r="U129" s="52">
        <v>310</v>
      </c>
      <c r="V129" s="52">
        <f t="shared" si="3"/>
        <v>1582.44028845</v>
      </c>
      <c r="W129" s="52">
        <f t="shared" si="4"/>
        <v>1582.44028845</v>
      </c>
      <c r="X129" s="52">
        <v>0</v>
      </c>
      <c r="Y129" s="52">
        <v>0</v>
      </c>
    </row>
    <row r="130" spans="1:25" x14ac:dyDescent="0.25">
      <c r="A130" s="52">
        <v>2011</v>
      </c>
      <c r="B130" s="52" t="s">
        <v>94</v>
      </c>
      <c r="C130" s="52" t="s">
        <v>109</v>
      </c>
      <c r="D130" s="52">
        <v>23101</v>
      </c>
      <c r="E130" s="52">
        <v>3711500</v>
      </c>
      <c r="F130" s="52">
        <v>20</v>
      </c>
      <c r="G130" s="52" t="s">
        <v>122</v>
      </c>
      <c r="H130" s="52">
        <v>14868</v>
      </c>
      <c r="I130" s="52" t="s">
        <v>90</v>
      </c>
      <c r="J130" s="52" t="s">
        <v>71</v>
      </c>
      <c r="K130" s="52">
        <v>0.16700000000000001</v>
      </c>
      <c r="L130" s="52">
        <v>1.7850000000000001E-2</v>
      </c>
      <c r="M130" s="52">
        <v>1</v>
      </c>
      <c r="N130" s="52"/>
      <c r="O130" s="52">
        <v>0</v>
      </c>
      <c r="P130" s="52">
        <v>0</v>
      </c>
      <c r="Q130" s="52">
        <v>21</v>
      </c>
      <c r="R130" s="52"/>
      <c r="S130" s="52">
        <v>0</v>
      </c>
      <c r="T130" s="52">
        <v>0</v>
      </c>
      <c r="U130" s="52">
        <v>310</v>
      </c>
      <c r="V130" s="52">
        <f t="shared" si="3"/>
        <v>44.320764600000004</v>
      </c>
      <c r="W130" s="52">
        <f t="shared" si="4"/>
        <v>44.320764600000004</v>
      </c>
      <c r="X130" s="52">
        <v>0</v>
      </c>
      <c r="Y130" s="52">
        <v>0</v>
      </c>
    </row>
    <row r="131" spans="1:25" x14ac:dyDescent="0.25">
      <c r="A131" s="52">
        <v>2011</v>
      </c>
      <c r="B131" s="52" t="s">
        <v>94</v>
      </c>
      <c r="C131" s="52" t="s">
        <v>109</v>
      </c>
      <c r="D131" s="52">
        <v>23101</v>
      </c>
      <c r="E131" s="52">
        <v>3711500</v>
      </c>
      <c r="F131" s="52">
        <v>20</v>
      </c>
      <c r="G131" s="52" t="s">
        <v>122</v>
      </c>
      <c r="H131" s="52">
        <v>309831.87690000003</v>
      </c>
      <c r="I131" s="52" t="s">
        <v>90</v>
      </c>
      <c r="J131" s="52" t="s">
        <v>71</v>
      </c>
      <c r="K131" s="52">
        <v>0.16700000000000001</v>
      </c>
      <c r="L131" s="52">
        <v>1.7850000000000001E-2</v>
      </c>
      <c r="M131" s="52">
        <v>1</v>
      </c>
      <c r="N131" s="52"/>
      <c r="O131" s="52">
        <v>0</v>
      </c>
      <c r="P131" s="52">
        <v>0</v>
      </c>
      <c r="Q131" s="52">
        <v>21</v>
      </c>
      <c r="R131" s="52"/>
      <c r="S131" s="52">
        <v>0</v>
      </c>
      <c r="T131" s="52">
        <v>0</v>
      </c>
      <c r="U131" s="52">
        <v>310</v>
      </c>
      <c r="V131" s="52">
        <f t="shared" ref="V131:V194" si="5">IF(F131=9,((H131*K131*L131*M131)+(H131*O131*P131*Q131)+(H131*S131*T131*U131))/1000, (H131*K131*L131*M131)+(H131*O131*P131*Q131)+(H131*S131*T131*U131))</f>
        <v>923.59333344505524</v>
      </c>
      <c r="W131" s="52">
        <f t="shared" ref="W131:W194" si="6">(V131-((O131*H131*P131*Q131)+(S131*H131*T131*U131)))/M131</f>
        <v>923.59333344505524</v>
      </c>
      <c r="X131" s="52">
        <v>0</v>
      </c>
      <c r="Y131" s="52">
        <v>0</v>
      </c>
    </row>
    <row r="132" spans="1:25" x14ac:dyDescent="0.25">
      <c r="A132" s="52">
        <v>2011</v>
      </c>
      <c r="B132" s="52" t="s">
        <v>94</v>
      </c>
      <c r="C132" s="52" t="s">
        <v>109</v>
      </c>
      <c r="D132" s="52">
        <v>23101</v>
      </c>
      <c r="E132" s="52">
        <v>3711500</v>
      </c>
      <c r="F132" s="52">
        <v>20</v>
      </c>
      <c r="G132" s="52" t="s">
        <v>122</v>
      </c>
      <c r="H132" s="52">
        <v>203482</v>
      </c>
      <c r="I132" s="52" t="s">
        <v>90</v>
      </c>
      <c r="J132" s="52" t="s">
        <v>71</v>
      </c>
      <c r="K132" s="52">
        <v>0.16700000000000001</v>
      </c>
      <c r="L132" s="52">
        <v>1.7850000000000001E-2</v>
      </c>
      <c r="M132" s="52">
        <v>1</v>
      </c>
      <c r="N132" s="52"/>
      <c r="O132" s="52">
        <v>0</v>
      </c>
      <c r="P132" s="52">
        <v>0</v>
      </c>
      <c r="Q132" s="52">
        <v>21</v>
      </c>
      <c r="R132" s="52"/>
      <c r="S132" s="52">
        <v>0</v>
      </c>
      <c r="T132" s="52">
        <v>0</v>
      </c>
      <c r="U132" s="52">
        <v>310</v>
      </c>
      <c r="V132" s="52">
        <f t="shared" si="5"/>
        <v>606.56966790000001</v>
      </c>
      <c r="W132" s="52">
        <f t="shared" si="6"/>
        <v>606.56966790000001</v>
      </c>
      <c r="X132" s="52">
        <v>0</v>
      </c>
      <c r="Y132" s="52">
        <v>0</v>
      </c>
    </row>
    <row r="133" spans="1:25" x14ac:dyDescent="0.25">
      <c r="A133" s="52">
        <v>2011</v>
      </c>
      <c r="B133" s="52" t="s">
        <v>94</v>
      </c>
      <c r="C133" s="52" t="s">
        <v>109</v>
      </c>
      <c r="D133" s="52">
        <v>23101</v>
      </c>
      <c r="E133" s="52">
        <v>3711602</v>
      </c>
      <c r="F133" s="52">
        <v>9</v>
      </c>
      <c r="G133" s="52" t="s">
        <v>119</v>
      </c>
      <c r="H133" s="52">
        <v>604009</v>
      </c>
      <c r="I133" s="52" t="s">
        <v>90</v>
      </c>
      <c r="J133" s="52" t="s">
        <v>71</v>
      </c>
      <c r="K133" s="52">
        <v>0.16700000000000001</v>
      </c>
      <c r="L133" s="52">
        <v>1</v>
      </c>
      <c r="M133" s="52">
        <v>1</v>
      </c>
      <c r="N133" s="52"/>
      <c r="O133" s="52">
        <v>0</v>
      </c>
      <c r="P133" s="52">
        <v>0</v>
      </c>
      <c r="Q133" s="52">
        <v>21</v>
      </c>
      <c r="R133" s="52"/>
      <c r="S133" s="52">
        <v>0</v>
      </c>
      <c r="T133" s="52">
        <v>0</v>
      </c>
      <c r="U133" s="52">
        <v>310</v>
      </c>
      <c r="V133" s="52">
        <f t="shared" si="5"/>
        <v>100.86950300000001</v>
      </c>
      <c r="W133" s="52">
        <f t="shared" si="6"/>
        <v>100.86950300000001</v>
      </c>
      <c r="X133" s="52">
        <v>0</v>
      </c>
      <c r="Y133" s="52">
        <v>0</v>
      </c>
    </row>
    <row r="134" spans="1:25" x14ac:dyDescent="0.25">
      <c r="A134" s="52">
        <v>2011</v>
      </c>
      <c r="B134" s="52" t="s">
        <v>94</v>
      </c>
      <c r="C134" s="52" t="s">
        <v>109</v>
      </c>
      <c r="D134" s="52">
        <v>23101</v>
      </c>
      <c r="E134" s="52">
        <v>3711602</v>
      </c>
      <c r="F134" s="52">
        <v>9</v>
      </c>
      <c r="G134" s="52" t="s">
        <v>119</v>
      </c>
      <c r="H134" s="52">
        <v>117513</v>
      </c>
      <c r="I134" s="52" t="s">
        <v>90</v>
      </c>
      <c r="J134" s="52" t="s">
        <v>71</v>
      </c>
      <c r="K134" s="52">
        <v>0.16700000000000001</v>
      </c>
      <c r="L134" s="52">
        <v>1</v>
      </c>
      <c r="M134" s="52">
        <v>1</v>
      </c>
      <c r="N134" s="52"/>
      <c r="O134" s="52">
        <v>0</v>
      </c>
      <c r="P134" s="52">
        <v>0</v>
      </c>
      <c r="Q134" s="52">
        <v>21</v>
      </c>
      <c r="R134" s="52"/>
      <c r="S134" s="52">
        <v>0</v>
      </c>
      <c r="T134" s="52">
        <v>0</v>
      </c>
      <c r="U134" s="52">
        <v>310</v>
      </c>
      <c r="V134" s="52">
        <f t="shared" si="5"/>
        <v>19.624671000000003</v>
      </c>
      <c r="W134" s="52">
        <f t="shared" si="6"/>
        <v>19.624671000000003</v>
      </c>
      <c r="X134" s="52">
        <v>0</v>
      </c>
      <c r="Y134" s="52">
        <v>0</v>
      </c>
    </row>
    <row r="135" spans="1:25" x14ac:dyDescent="0.25">
      <c r="A135" s="52">
        <v>2011</v>
      </c>
      <c r="B135" s="52" t="s">
        <v>94</v>
      </c>
      <c r="C135" s="52" t="s">
        <v>109</v>
      </c>
      <c r="D135" s="52">
        <v>23101</v>
      </c>
      <c r="E135" s="52">
        <v>3711703</v>
      </c>
      <c r="F135" s="52">
        <v>9</v>
      </c>
      <c r="G135" s="52" t="s">
        <v>119</v>
      </c>
      <c r="H135" s="52">
        <v>2578879</v>
      </c>
      <c r="I135" s="52" t="s">
        <v>90</v>
      </c>
      <c r="J135" s="52" t="s">
        <v>71</v>
      </c>
      <c r="K135" s="52">
        <v>0.16700000000000001</v>
      </c>
      <c r="L135" s="52">
        <v>1</v>
      </c>
      <c r="M135" s="52">
        <v>1</v>
      </c>
      <c r="N135" s="52"/>
      <c r="O135" s="52">
        <v>0</v>
      </c>
      <c r="P135" s="52">
        <v>0</v>
      </c>
      <c r="Q135" s="52">
        <v>21</v>
      </c>
      <c r="R135" s="52"/>
      <c r="S135" s="52">
        <v>0</v>
      </c>
      <c r="T135" s="52">
        <v>0</v>
      </c>
      <c r="U135" s="52">
        <v>310</v>
      </c>
      <c r="V135" s="52">
        <f t="shared" si="5"/>
        <v>430.67279300000001</v>
      </c>
      <c r="W135" s="52">
        <f t="shared" si="6"/>
        <v>430.67279300000001</v>
      </c>
      <c r="X135" s="52">
        <v>0</v>
      </c>
      <c r="Y135" s="52">
        <v>0</v>
      </c>
    </row>
    <row r="136" spans="1:25" x14ac:dyDescent="0.25">
      <c r="A136" s="52">
        <v>2011</v>
      </c>
      <c r="B136" s="52" t="s">
        <v>94</v>
      </c>
      <c r="C136" s="52" t="s">
        <v>109</v>
      </c>
      <c r="D136" s="52">
        <v>23101</v>
      </c>
      <c r="E136" s="52">
        <v>3711703</v>
      </c>
      <c r="F136" s="52">
        <v>9</v>
      </c>
      <c r="G136" s="52" t="s">
        <v>119</v>
      </c>
      <c r="H136" s="52">
        <v>1363716</v>
      </c>
      <c r="I136" s="52" t="s">
        <v>90</v>
      </c>
      <c r="J136" s="52" t="s">
        <v>71</v>
      </c>
      <c r="K136" s="52">
        <v>0.16700000000000001</v>
      </c>
      <c r="L136" s="52">
        <v>1</v>
      </c>
      <c r="M136" s="52">
        <v>1</v>
      </c>
      <c r="N136" s="52"/>
      <c r="O136" s="52">
        <v>0</v>
      </c>
      <c r="P136" s="52">
        <v>0</v>
      </c>
      <c r="Q136" s="52">
        <v>21</v>
      </c>
      <c r="R136" s="52"/>
      <c r="S136" s="52">
        <v>0</v>
      </c>
      <c r="T136" s="52">
        <v>0</v>
      </c>
      <c r="U136" s="52">
        <v>310</v>
      </c>
      <c r="V136" s="52">
        <f t="shared" si="5"/>
        <v>227.74057200000001</v>
      </c>
      <c r="W136" s="52">
        <f t="shared" si="6"/>
        <v>227.74057200000001</v>
      </c>
      <c r="X136" s="52">
        <v>0</v>
      </c>
      <c r="Y136" s="52">
        <v>0</v>
      </c>
    </row>
    <row r="137" spans="1:25" x14ac:dyDescent="0.25">
      <c r="A137" s="52">
        <v>2011</v>
      </c>
      <c r="B137" s="52" t="s">
        <v>94</v>
      </c>
      <c r="C137" s="52" t="s">
        <v>109</v>
      </c>
      <c r="D137" s="52">
        <v>23102</v>
      </c>
      <c r="E137" s="52">
        <v>3711103</v>
      </c>
      <c r="F137" s="52">
        <v>9</v>
      </c>
      <c r="G137" s="52" t="s">
        <v>119</v>
      </c>
      <c r="H137" s="52">
        <v>2119365</v>
      </c>
      <c r="I137" s="52" t="s">
        <v>90</v>
      </c>
      <c r="J137" s="52" t="s">
        <v>71</v>
      </c>
      <c r="K137" s="52">
        <v>0.16700000000000001</v>
      </c>
      <c r="L137" s="52">
        <v>1</v>
      </c>
      <c r="M137" s="52">
        <v>1</v>
      </c>
      <c r="N137" s="52"/>
      <c r="O137" s="52">
        <v>0</v>
      </c>
      <c r="P137" s="52">
        <v>0</v>
      </c>
      <c r="Q137" s="52">
        <v>21</v>
      </c>
      <c r="R137" s="52"/>
      <c r="S137" s="52">
        <v>0</v>
      </c>
      <c r="T137" s="52">
        <v>0</v>
      </c>
      <c r="U137" s="52">
        <v>310</v>
      </c>
      <c r="V137" s="52">
        <f t="shared" si="5"/>
        <v>353.93395500000003</v>
      </c>
      <c r="W137" s="52">
        <f t="shared" si="6"/>
        <v>353.93395500000003</v>
      </c>
      <c r="X137" s="52">
        <v>0</v>
      </c>
      <c r="Y137" s="52">
        <v>0</v>
      </c>
    </row>
    <row r="138" spans="1:25" x14ac:dyDescent="0.25">
      <c r="A138" s="52">
        <v>2011</v>
      </c>
      <c r="B138" s="52" t="s">
        <v>94</v>
      </c>
      <c r="C138" s="52" t="s">
        <v>109</v>
      </c>
      <c r="D138" s="52">
        <v>23102</v>
      </c>
      <c r="E138" s="52">
        <v>3711103</v>
      </c>
      <c r="F138" s="52">
        <v>9</v>
      </c>
      <c r="G138" s="52" t="s">
        <v>119</v>
      </c>
      <c r="H138" s="52">
        <v>3108875</v>
      </c>
      <c r="I138" s="52" t="s">
        <v>90</v>
      </c>
      <c r="J138" s="52" t="s">
        <v>71</v>
      </c>
      <c r="K138" s="52">
        <v>0.16700000000000001</v>
      </c>
      <c r="L138" s="52">
        <v>1</v>
      </c>
      <c r="M138" s="52">
        <v>1</v>
      </c>
      <c r="N138" s="52"/>
      <c r="O138" s="52">
        <v>0</v>
      </c>
      <c r="P138" s="52">
        <v>0</v>
      </c>
      <c r="Q138" s="52">
        <v>21</v>
      </c>
      <c r="R138" s="52"/>
      <c r="S138" s="52">
        <v>0</v>
      </c>
      <c r="T138" s="52">
        <v>0</v>
      </c>
      <c r="U138" s="52">
        <v>310</v>
      </c>
      <c r="V138" s="52">
        <f t="shared" si="5"/>
        <v>519.18212500000004</v>
      </c>
      <c r="W138" s="52">
        <f t="shared" si="6"/>
        <v>519.18212500000004</v>
      </c>
      <c r="X138" s="52">
        <v>0</v>
      </c>
      <c r="Y138" s="52">
        <v>0</v>
      </c>
    </row>
    <row r="139" spans="1:25" x14ac:dyDescent="0.25">
      <c r="A139" s="52">
        <v>2011</v>
      </c>
      <c r="B139" s="52" t="s">
        <v>94</v>
      </c>
      <c r="C139" s="52" t="s">
        <v>109</v>
      </c>
      <c r="D139" s="52">
        <v>23102</v>
      </c>
      <c r="E139" s="52">
        <v>3711103</v>
      </c>
      <c r="F139" s="52">
        <v>9</v>
      </c>
      <c r="G139" s="52" t="s">
        <v>119</v>
      </c>
      <c r="H139" s="52">
        <v>2361426.6398999998</v>
      </c>
      <c r="I139" s="52" t="s">
        <v>90</v>
      </c>
      <c r="J139" s="52" t="s">
        <v>71</v>
      </c>
      <c r="K139" s="52">
        <v>0.16700000000000001</v>
      </c>
      <c r="L139" s="52">
        <v>1</v>
      </c>
      <c r="M139" s="52">
        <v>1</v>
      </c>
      <c r="N139" s="52"/>
      <c r="O139" s="52">
        <v>0</v>
      </c>
      <c r="P139" s="52">
        <v>0</v>
      </c>
      <c r="Q139" s="52">
        <v>21</v>
      </c>
      <c r="R139" s="52"/>
      <c r="S139" s="52">
        <v>0</v>
      </c>
      <c r="T139" s="52">
        <v>0</v>
      </c>
      <c r="U139" s="52">
        <v>310</v>
      </c>
      <c r="V139" s="52">
        <f t="shared" si="5"/>
        <v>394.35824886329999</v>
      </c>
      <c r="W139" s="52">
        <f t="shared" si="6"/>
        <v>394.35824886329999</v>
      </c>
      <c r="X139" s="52">
        <v>0</v>
      </c>
      <c r="Y139" s="52">
        <v>0</v>
      </c>
    </row>
    <row r="140" spans="1:25" x14ac:dyDescent="0.25">
      <c r="A140" s="52">
        <v>2011</v>
      </c>
      <c r="B140" s="52" t="s">
        <v>94</v>
      </c>
      <c r="C140" s="52" t="s">
        <v>109</v>
      </c>
      <c r="D140" s="52">
        <v>23102</v>
      </c>
      <c r="E140" s="52">
        <v>3711302</v>
      </c>
      <c r="F140" s="52">
        <v>20</v>
      </c>
      <c r="G140" s="52" t="s">
        <v>122</v>
      </c>
      <c r="H140" s="52">
        <v>695963</v>
      </c>
      <c r="I140" s="52" t="s">
        <v>90</v>
      </c>
      <c r="J140" s="52" t="s">
        <v>71</v>
      </c>
      <c r="K140" s="52">
        <v>0.16700000000000001</v>
      </c>
      <c r="L140" s="52">
        <v>1.7850000000000001E-2</v>
      </c>
      <c r="M140" s="52">
        <v>1</v>
      </c>
      <c r="N140" s="52"/>
      <c r="O140" s="52">
        <v>0</v>
      </c>
      <c r="P140" s="52">
        <v>0</v>
      </c>
      <c r="Q140" s="52">
        <v>21</v>
      </c>
      <c r="R140" s="52"/>
      <c r="S140" s="52">
        <v>0</v>
      </c>
      <c r="T140" s="52">
        <v>0</v>
      </c>
      <c r="U140" s="52">
        <v>310</v>
      </c>
      <c r="V140" s="52">
        <f t="shared" si="5"/>
        <v>2074.6309048500002</v>
      </c>
      <c r="W140" s="52">
        <f t="shared" si="6"/>
        <v>2074.6309048500002</v>
      </c>
      <c r="X140" s="52">
        <v>0</v>
      </c>
      <c r="Y140" s="52">
        <v>0</v>
      </c>
    </row>
    <row r="141" spans="1:25" x14ac:dyDescent="0.25">
      <c r="A141" s="52">
        <v>2011</v>
      </c>
      <c r="B141" s="52" t="s">
        <v>94</v>
      </c>
      <c r="C141" s="52" t="s">
        <v>109</v>
      </c>
      <c r="D141" s="52">
        <v>23102</v>
      </c>
      <c r="E141" s="52">
        <v>3712101</v>
      </c>
      <c r="F141" s="52">
        <v>9</v>
      </c>
      <c r="G141" s="52" t="s">
        <v>119</v>
      </c>
      <c r="H141" s="52">
        <v>50000000</v>
      </c>
      <c r="I141" s="52" t="s">
        <v>90</v>
      </c>
      <c r="J141" s="52" t="s">
        <v>71</v>
      </c>
      <c r="K141" s="52">
        <v>0.16700000000000001</v>
      </c>
      <c r="L141" s="52">
        <v>1</v>
      </c>
      <c r="M141" s="52">
        <v>1</v>
      </c>
      <c r="N141" s="52"/>
      <c r="O141" s="52">
        <v>0</v>
      </c>
      <c r="P141" s="52">
        <v>0</v>
      </c>
      <c r="Q141" s="52">
        <v>21</v>
      </c>
      <c r="R141" s="52"/>
      <c r="S141" s="52">
        <v>0</v>
      </c>
      <c r="T141" s="52">
        <v>0</v>
      </c>
      <c r="U141" s="52">
        <v>310</v>
      </c>
      <c r="V141" s="52">
        <f t="shared" si="5"/>
        <v>8350.0000000000018</v>
      </c>
      <c r="W141" s="52">
        <f t="shared" si="6"/>
        <v>8350.0000000000018</v>
      </c>
      <c r="X141" s="52">
        <v>0</v>
      </c>
      <c r="Y141" s="52">
        <v>0</v>
      </c>
    </row>
    <row r="142" spans="1:25" x14ac:dyDescent="0.25">
      <c r="A142" s="52">
        <v>2011</v>
      </c>
      <c r="B142" s="52" t="s">
        <v>94</v>
      </c>
      <c r="C142" s="52" t="s">
        <v>109</v>
      </c>
      <c r="D142" s="52">
        <v>23102</v>
      </c>
      <c r="E142" s="52">
        <v>3712101</v>
      </c>
      <c r="F142" s="52">
        <v>9</v>
      </c>
      <c r="G142" s="52" t="s">
        <v>119</v>
      </c>
      <c r="H142" s="52">
        <v>9361839.9375999998</v>
      </c>
      <c r="I142" s="52" t="s">
        <v>90</v>
      </c>
      <c r="J142" s="52" t="s">
        <v>71</v>
      </c>
      <c r="K142" s="52">
        <v>0.16700000000000001</v>
      </c>
      <c r="L142" s="52">
        <v>1</v>
      </c>
      <c r="M142" s="52">
        <v>1</v>
      </c>
      <c r="N142" s="52"/>
      <c r="O142" s="52">
        <v>0</v>
      </c>
      <c r="P142" s="52">
        <v>0</v>
      </c>
      <c r="Q142" s="52">
        <v>21</v>
      </c>
      <c r="R142" s="52"/>
      <c r="S142" s="52">
        <v>0</v>
      </c>
      <c r="T142" s="52">
        <v>0</v>
      </c>
      <c r="U142" s="52">
        <v>310</v>
      </c>
      <c r="V142" s="52">
        <f t="shared" si="5"/>
        <v>1563.4272695792001</v>
      </c>
      <c r="W142" s="52">
        <f t="shared" si="6"/>
        <v>1563.4272695792001</v>
      </c>
      <c r="X142" s="52">
        <v>0</v>
      </c>
      <c r="Y142" s="52">
        <v>0</v>
      </c>
    </row>
    <row r="143" spans="1:25" x14ac:dyDescent="0.25">
      <c r="A143" s="52">
        <v>2011</v>
      </c>
      <c r="B143" s="52" t="s">
        <v>94</v>
      </c>
      <c r="C143" s="52" t="s">
        <v>109</v>
      </c>
      <c r="D143" s="52">
        <v>23102</v>
      </c>
      <c r="E143" s="52">
        <v>3712101</v>
      </c>
      <c r="F143" s="52">
        <v>9</v>
      </c>
      <c r="G143" s="52" t="s">
        <v>119</v>
      </c>
      <c r="H143" s="52">
        <v>12500000</v>
      </c>
      <c r="I143" s="52" t="s">
        <v>90</v>
      </c>
      <c r="J143" s="52" t="s">
        <v>71</v>
      </c>
      <c r="K143" s="52">
        <v>0.16700000000000001</v>
      </c>
      <c r="L143" s="52">
        <v>1</v>
      </c>
      <c r="M143" s="52">
        <v>1</v>
      </c>
      <c r="N143" s="52"/>
      <c r="O143" s="52">
        <v>0</v>
      </c>
      <c r="P143" s="52">
        <v>0</v>
      </c>
      <c r="Q143" s="52">
        <v>21</v>
      </c>
      <c r="R143" s="52"/>
      <c r="S143" s="52">
        <v>0</v>
      </c>
      <c r="T143" s="52">
        <v>0</v>
      </c>
      <c r="U143" s="52">
        <v>310</v>
      </c>
      <c r="V143" s="52">
        <f t="shared" si="5"/>
        <v>2087.5000000000005</v>
      </c>
      <c r="W143" s="52">
        <f t="shared" si="6"/>
        <v>2087.5000000000005</v>
      </c>
      <c r="X143" s="52">
        <v>0</v>
      </c>
      <c r="Y143" s="52">
        <v>0</v>
      </c>
    </row>
    <row r="144" spans="1:25" x14ac:dyDescent="0.25">
      <c r="A144" s="52">
        <v>2011</v>
      </c>
      <c r="B144" s="52" t="s">
        <v>94</v>
      </c>
      <c r="C144" s="52" t="s">
        <v>109</v>
      </c>
      <c r="D144" s="52">
        <v>23102</v>
      </c>
      <c r="E144" s="52">
        <v>3712101</v>
      </c>
      <c r="F144" s="52">
        <v>9</v>
      </c>
      <c r="G144" s="52" t="s">
        <v>119</v>
      </c>
      <c r="H144" s="52">
        <v>214678.5</v>
      </c>
      <c r="I144" s="52" t="s">
        <v>90</v>
      </c>
      <c r="J144" s="52" t="s">
        <v>71</v>
      </c>
      <c r="K144" s="52">
        <v>0.16700000000000001</v>
      </c>
      <c r="L144" s="52">
        <v>1</v>
      </c>
      <c r="M144" s="52">
        <v>1</v>
      </c>
      <c r="N144" s="52"/>
      <c r="O144" s="52">
        <v>0</v>
      </c>
      <c r="P144" s="52">
        <v>0</v>
      </c>
      <c r="Q144" s="52">
        <v>21</v>
      </c>
      <c r="R144" s="52"/>
      <c r="S144" s="52">
        <v>0</v>
      </c>
      <c r="T144" s="52">
        <v>0</v>
      </c>
      <c r="U144" s="52">
        <v>310</v>
      </c>
      <c r="V144" s="52">
        <f t="shared" si="5"/>
        <v>35.851309500000006</v>
      </c>
      <c r="W144" s="52">
        <f t="shared" si="6"/>
        <v>35.851309500000006</v>
      </c>
      <c r="X144" s="52">
        <v>0</v>
      </c>
      <c r="Y144" s="52">
        <v>0</v>
      </c>
    </row>
    <row r="145" spans="1:25" x14ac:dyDescent="0.25">
      <c r="A145" s="52">
        <v>2011</v>
      </c>
      <c r="B145" s="52" t="s">
        <v>94</v>
      </c>
      <c r="C145" s="52" t="s">
        <v>109</v>
      </c>
      <c r="D145" s="52">
        <v>23102</v>
      </c>
      <c r="E145" s="52">
        <v>3712101</v>
      </c>
      <c r="F145" s="52">
        <v>9</v>
      </c>
      <c r="G145" s="52" t="s">
        <v>119</v>
      </c>
      <c r="H145" s="52">
        <v>769132.8</v>
      </c>
      <c r="I145" s="52" t="s">
        <v>90</v>
      </c>
      <c r="J145" s="52" t="s">
        <v>71</v>
      </c>
      <c r="K145" s="52">
        <v>0.16700000000000001</v>
      </c>
      <c r="L145" s="52">
        <v>1</v>
      </c>
      <c r="M145" s="52">
        <v>1</v>
      </c>
      <c r="N145" s="52"/>
      <c r="O145" s="52">
        <v>0</v>
      </c>
      <c r="P145" s="52">
        <v>0</v>
      </c>
      <c r="Q145" s="52">
        <v>21</v>
      </c>
      <c r="R145" s="52"/>
      <c r="S145" s="52">
        <v>0</v>
      </c>
      <c r="T145" s="52">
        <v>0</v>
      </c>
      <c r="U145" s="52">
        <v>310</v>
      </c>
      <c r="V145" s="52">
        <f t="shared" si="5"/>
        <v>128.44517760000002</v>
      </c>
      <c r="W145" s="52">
        <f t="shared" si="6"/>
        <v>128.44517760000002</v>
      </c>
      <c r="X145" s="52">
        <v>0</v>
      </c>
      <c r="Y145" s="52">
        <v>0</v>
      </c>
    </row>
    <row r="146" spans="1:25" x14ac:dyDescent="0.25">
      <c r="A146" s="52">
        <v>2011</v>
      </c>
      <c r="B146" s="52" t="s">
        <v>94</v>
      </c>
      <c r="C146" s="52" t="s">
        <v>109</v>
      </c>
      <c r="D146" s="52">
        <v>23102</v>
      </c>
      <c r="E146" s="52">
        <v>3712102</v>
      </c>
      <c r="F146" s="52">
        <v>9</v>
      </c>
      <c r="G146" s="52" t="s">
        <v>119</v>
      </c>
      <c r="H146" s="52">
        <v>3219.75</v>
      </c>
      <c r="I146" s="52" t="s">
        <v>90</v>
      </c>
      <c r="J146" s="52" t="s">
        <v>71</v>
      </c>
      <c r="K146" s="52">
        <v>0.16700000000000001</v>
      </c>
      <c r="L146" s="52">
        <v>1</v>
      </c>
      <c r="M146" s="52">
        <v>1</v>
      </c>
      <c r="N146" s="52"/>
      <c r="O146" s="52">
        <v>0</v>
      </c>
      <c r="P146" s="52">
        <v>0</v>
      </c>
      <c r="Q146" s="52">
        <v>21</v>
      </c>
      <c r="R146" s="52"/>
      <c r="S146" s="52">
        <v>0</v>
      </c>
      <c r="T146" s="52">
        <v>0</v>
      </c>
      <c r="U146" s="52">
        <v>310</v>
      </c>
      <c r="V146" s="52">
        <f t="shared" si="5"/>
        <v>0.53769825000000004</v>
      </c>
      <c r="W146" s="52">
        <f t="shared" si="6"/>
        <v>0.53769825000000004</v>
      </c>
      <c r="X146" s="52">
        <v>0</v>
      </c>
      <c r="Y146" s="52">
        <v>0</v>
      </c>
    </row>
    <row r="147" spans="1:25" x14ac:dyDescent="0.25">
      <c r="A147" s="52">
        <v>2011</v>
      </c>
      <c r="B147" s="52" t="s">
        <v>94</v>
      </c>
      <c r="C147" s="52" t="s">
        <v>109</v>
      </c>
      <c r="D147" s="52">
        <v>23102</v>
      </c>
      <c r="E147" s="52">
        <v>3712102</v>
      </c>
      <c r="F147" s="52">
        <v>9</v>
      </c>
      <c r="G147" s="52" t="s">
        <v>119</v>
      </c>
      <c r="H147" s="52">
        <v>879056</v>
      </c>
      <c r="I147" s="52" t="s">
        <v>90</v>
      </c>
      <c r="J147" s="52" t="s">
        <v>71</v>
      </c>
      <c r="K147" s="52">
        <v>0.16700000000000001</v>
      </c>
      <c r="L147" s="52">
        <v>1</v>
      </c>
      <c r="M147" s="52">
        <v>1</v>
      </c>
      <c r="N147" s="52"/>
      <c r="O147" s="52">
        <v>0</v>
      </c>
      <c r="P147" s="52">
        <v>0</v>
      </c>
      <c r="Q147" s="52">
        <v>21</v>
      </c>
      <c r="R147" s="52"/>
      <c r="S147" s="52">
        <v>0</v>
      </c>
      <c r="T147" s="52">
        <v>0</v>
      </c>
      <c r="U147" s="52">
        <v>310</v>
      </c>
      <c r="V147" s="52">
        <f t="shared" si="5"/>
        <v>146.80235200000001</v>
      </c>
      <c r="W147" s="52">
        <f t="shared" si="6"/>
        <v>146.80235200000001</v>
      </c>
      <c r="X147" s="52">
        <v>0</v>
      </c>
      <c r="Y147" s="52">
        <v>0</v>
      </c>
    </row>
    <row r="148" spans="1:25" x14ac:dyDescent="0.25">
      <c r="A148" s="52">
        <v>2011</v>
      </c>
      <c r="B148" s="52" t="s">
        <v>94</v>
      </c>
      <c r="C148" s="52" t="s">
        <v>109</v>
      </c>
      <c r="D148" s="52">
        <v>23102</v>
      </c>
      <c r="E148" s="52">
        <v>3712103</v>
      </c>
      <c r="F148" s="52">
        <v>27</v>
      </c>
      <c r="G148" s="52" t="s">
        <v>120</v>
      </c>
      <c r="H148" s="52">
        <v>147402.31590000002</v>
      </c>
      <c r="I148" s="52" t="s">
        <v>90</v>
      </c>
      <c r="J148" s="52" t="s">
        <v>71</v>
      </c>
      <c r="K148" s="52">
        <v>0.16700000000000001</v>
      </c>
      <c r="L148" s="52">
        <v>1</v>
      </c>
      <c r="M148" s="52">
        <v>1</v>
      </c>
      <c r="N148" s="52"/>
      <c r="O148" s="52">
        <v>0</v>
      </c>
      <c r="P148" s="52">
        <v>0</v>
      </c>
      <c r="Q148" s="52">
        <v>21</v>
      </c>
      <c r="R148" s="52"/>
      <c r="S148" s="52">
        <v>0</v>
      </c>
      <c r="T148" s="52">
        <v>0</v>
      </c>
      <c r="U148" s="52">
        <v>310</v>
      </c>
      <c r="V148" s="52">
        <f t="shared" si="5"/>
        <v>24616.186755300005</v>
      </c>
      <c r="W148" s="52">
        <f t="shared" si="6"/>
        <v>24616.186755300005</v>
      </c>
      <c r="X148" s="52">
        <v>0</v>
      </c>
      <c r="Y148" s="52">
        <v>0</v>
      </c>
    </row>
    <row r="149" spans="1:25" x14ac:dyDescent="0.25">
      <c r="A149" s="52">
        <v>2011</v>
      </c>
      <c r="B149" s="52" t="s">
        <v>94</v>
      </c>
      <c r="C149" s="52" t="s">
        <v>109</v>
      </c>
      <c r="D149" s="52">
        <v>23102</v>
      </c>
      <c r="E149" s="52">
        <v>3712103</v>
      </c>
      <c r="F149" s="52">
        <v>27</v>
      </c>
      <c r="G149" s="52" t="s">
        <v>120</v>
      </c>
      <c r="H149" s="52">
        <v>67815.199899999992</v>
      </c>
      <c r="I149" s="52" t="s">
        <v>90</v>
      </c>
      <c r="J149" s="52" t="s">
        <v>71</v>
      </c>
      <c r="K149" s="52">
        <v>0.16700000000000001</v>
      </c>
      <c r="L149" s="52">
        <v>1</v>
      </c>
      <c r="M149" s="52">
        <v>1</v>
      </c>
      <c r="N149" s="52"/>
      <c r="O149" s="52">
        <v>0</v>
      </c>
      <c r="P149" s="52">
        <v>0</v>
      </c>
      <c r="Q149" s="52">
        <v>21</v>
      </c>
      <c r="R149" s="52"/>
      <c r="S149" s="52">
        <v>0</v>
      </c>
      <c r="T149" s="52">
        <v>0</v>
      </c>
      <c r="U149" s="52">
        <v>310</v>
      </c>
      <c r="V149" s="52">
        <f t="shared" si="5"/>
        <v>11325.1383833</v>
      </c>
      <c r="W149" s="52">
        <f t="shared" si="6"/>
        <v>11325.1383833</v>
      </c>
      <c r="X149" s="52">
        <v>0</v>
      </c>
      <c r="Y149" s="52">
        <v>0</v>
      </c>
    </row>
    <row r="150" spans="1:25" x14ac:dyDescent="0.25">
      <c r="A150" s="52">
        <v>2011</v>
      </c>
      <c r="B150" s="52" t="s">
        <v>94</v>
      </c>
      <c r="C150" s="52" t="s">
        <v>109</v>
      </c>
      <c r="D150" s="52">
        <v>23102</v>
      </c>
      <c r="E150" s="52">
        <v>3712103</v>
      </c>
      <c r="F150" s="52">
        <v>27</v>
      </c>
      <c r="G150" s="52" t="s">
        <v>120</v>
      </c>
      <c r="H150" s="52">
        <v>735</v>
      </c>
      <c r="I150" s="52" t="s">
        <v>90</v>
      </c>
      <c r="J150" s="52" t="s">
        <v>71</v>
      </c>
      <c r="K150" s="52">
        <v>0.16700000000000001</v>
      </c>
      <c r="L150" s="52">
        <v>1</v>
      </c>
      <c r="M150" s="52">
        <v>1</v>
      </c>
      <c r="N150" s="52"/>
      <c r="O150" s="52">
        <v>0</v>
      </c>
      <c r="P150" s="52">
        <v>0</v>
      </c>
      <c r="Q150" s="52">
        <v>21</v>
      </c>
      <c r="R150" s="52"/>
      <c r="S150" s="52">
        <v>0</v>
      </c>
      <c r="T150" s="52">
        <v>0</v>
      </c>
      <c r="U150" s="52">
        <v>310</v>
      </c>
      <c r="V150" s="52">
        <f t="shared" si="5"/>
        <v>122.745</v>
      </c>
      <c r="W150" s="52">
        <f t="shared" si="6"/>
        <v>122.745</v>
      </c>
      <c r="X150" s="52">
        <v>0</v>
      </c>
      <c r="Y150" s="52">
        <v>0</v>
      </c>
    </row>
    <row r="151" spans="1:25" x14ac:dyDescent="0.25">
      <c r="A151" s="52">
        <v>2011</v>
      </c>
      <c r="B151" s="52" t="s">
        <v>94</v>
      </c>
      <c r="C151" s="52" t="s">
        <v>109</v>
      </c>
      <c r="D151" s="52">
        <v>23102</v>
      </c>
      <c r="E151" s="52">
        <v>3712103</v>
      </c>
      <c r="F151" s="52">
        <v>27</v>
      </c>
      <c r="G151" s="52" t="s">
        <v>120</v>
      </c>
      <c r="H151" s="52">
        <v>756659.04459999991</v>
      </c>
      <c r="I151" s="52" t="s">
        <v>90</v>
      </c>
      <c r="J151" s="52" t="s">
        <v>71</v>
      </c>
      <c r="K151" s="52">
        <v>0.16700000000000001</v>
      </c>
      <c r="L151" s="52">
        <v>1</v>
      </c>
      <c r="M151" s="52">
        <v>1</v>
      </c>
      <c r="N151" s="52"/>
      <c r="O151" s="52">
        <v>0</v>
      </c>
      <c r="P151" s="52">
        <v>0</v>
      </c>
      <c r="Q151" s="52">
        <v>21</v>
      </c>
      <c r="R151" s="52"/>
      <c r="S151" s="52">
        <v>0</v>
      </c>
      <c r="T151" s="52">
        <v>0</v>
      </c>
      <c r="U151" s="52">
        <v>310</v>
      </c>
      <c r="V151" s="52">
        <f t="shared" si="5"/>
        <v>126362.06044819999</v>
      </c>
      <c r="W151" s="52">
        <f t="shared" si="6"/>
        <v>126362.06044819999</v>
      </c>
      <c r="X151" s="52">
        <v>0</v>
      </c>
      <c r="Y151" s="52">
        <v>0</v>
      </c>
    </row>
    <row r="152" spans="1:25" x14ac:dyDescent="0.25">
      <c r="A152" s="52">
        <v>2011</v>
      </c>
      <c r="B152" s="52" t="s">
        <v>94</v>
      </c>
      <c r="C152" s="52" t="s">
        <v>109</v>
      </c>
      <c r="D152" s="52">
        <v>23102</v>
      </c>
      <c r="E152" s="52">
        <v>3712105</v>
      </c>
      <c r="F152" s="52">
        <v>9</v>
      </c>
      <c r="G152" s="52" t="s">
        <v>119</v>
      </c>
      <c r="H152" s="52">
        <v>16438</v>
      </c>
      <c r="I152" s="52" t="s">
        <v>90</v>
      </c>
      <c r="J152" s="52" t="s">
        <v>71</v>
      </c>
      <c r="K152" s="52">
        <v>0.16700000000000001</v>
      </c>
      <c r="L152" s="52">
        <v>1</v>
      </c>
      <c r="M152" s="52">
        <v>1</v>
      </c>
      <c r="N152" s="52"/>
      <c r="O152" s="52">
        <v>0</v>
      </c>
      <c r="P152" s="52">
        <v>0</v>
      </c>
      <c r="Q152" s="52">
        <v>21</v>
      </c>
      <c r="R152" s="52"/>
      <c r="S152" s="52">
        <v>0</v>
      </c>
      <c r="T152" s="52">
        <v>0</v>
      </c>
      <c r="U152" s="52">
        <v>310</v>
      </c>
      <c r="V152" s="52">
        <f t="shared" si="5"/>
        <v>2.7451460000000001</v>
      </c>
      <c r="W152" s="52">
        <f t="shared" si="6"/>
        <v>2.7451460000000001</v>
      </c>
      <c r="X152" s="52">
        <v>0</v>
      </c>
      <c r="Y152" s="52">
        <v>0</v>
      </c>
    </row>
    <row r="153" spans="1:25" x14ac:dyDescent="0.25">
      <c r="A153" s="52">
        <v>2011</v>
      </c>
      <c r="B153" s="52" t="s">
        <v>94</v>
      </c>
      <c r="C153" s="52" t="s">
        <v>109</v>
      </c>
      <c r="D153" s="52">
        <v>23102</v>
      </c>
      <c r="E153" s="52">
        <v>3712106</v>
      </c>
      <c r="F153" s="52">
        <v>14</v>
      </c>
      <c r="G153" s="52" t="s">
        <v>127</v>
      </c>
      <c r="H153" s="52">
        <v>2640</v>
      </c>
      <c r="I153" s="52" t="s">
        <v>90</v>
      </c>
      <c r="J153" s="52" t="s">
        <v>71</v>
      </c>
      <c r="K153" s="52">
        <v>0.16700000000000001</v>
      </c>
      <c r="L153" s="52">
        <v>1</v>
      </c>
      <c r="M153" s="52">
        <v>1</v>
      </c>
      <c r="N153" s="52"/>
      <c r="O153" s="52">
        <v>0</v>
      </c>
      <c r="P153" s="52">
        <v>0</v>
      </c>
      <c r="Q153" s="52">
        <v>21</v>
      </c>
      <c r="R153" s="52"/>
      <c r="S153" s="52">
        <v>0</v>
      </c>
      <c r="T153" s="52">
        <v>0</v>
      </c>
      <c r="U153" s="52">
        <v>310</v>
      </c>
      <c r="V153" s="52">
        <f t="shared" si="5"/>
        <v>440.88000000000005</v>
      </c>
      <c r="W153" s="52">
        <f t="shared" si="6"/>
        <v>440.88000000000005</v>
      </c>
      <c r="X153" s="52">
        <v>0</v>
      </c>
      <c r="Y153" s="52">
        <v>0</v>
      </c>
    </row>
    <row r="154" spans="1:25" x14ac:dyDescent="0.25">
      <c r="A154" s="52">
        <v>2011</v>
      </c>
      <c r="B154" s="52" t="s">
        <v>94</v>
      </c>
      <c r="C154" s="52" t="s">
        <v>109</v>
      </c>
      <c r="D154" s="52">
        <v>23102</v>
      </c>
      <c r="E154" s="52">
        <v>3712106</v>
      </c>
      <c r="F154" s="52">
        <v>14</v>
      </c>
      <c r="G154" s="52" t="s">
        <v>127</v>
      </c>
      <c r="H154" s="52">
        <v>42084</v>
      </c>
      <c r="I154" s="52" t="s">
        <v>90</v>
      </c>
      <c r="J154" s="52" t="s">
        <v>71</v>
      </c>
      <c r="K154" s="52">
        <v>0.16700000000000001</v>
      </c>
      <c r="L154" s="52">
        <v>1</v>
      </c>
      <c r="M154" s="52">
        <v>1</v>
      </c>
      <c r="N154" s="52"/>
      <c r="O154" s="52">
        <v>0</v>
      </c>
      <c r="P154" s="52">
        <v>0</v>
      </c>
      <c r="Q154" s="52">
        <v>21</v>
      </c>
      <c r="R154" s="52"/>
      <c r="S154" s="52">
        <v>0</v>
      </c>
      <c r="T154" s="52">
        <v>0</v>
      </c>
      <c r="U154" s="52">
        <v>310</v>
      </c>
      <c r="V154" s="52">
        <f t="shared" si="5"/>
        <v>7028.0280000000002</v>
      </c>
      <c r="W154" s="52">
        <f t="shared" si="6"/>
        <v>7028.0280000000002</v>
      </c>
      <c r="X154" s="52">
        <v>0</v>
      </c>
      <c r="Y154" s="52">
        <v>0</v>
      </c>
    </row>
    <row r="155" spans="1:25" x14ac:dyDescent="0.25">
      <c r="A155" s="52">
        <v>2011</v>
      </c>
      <c r="B155" s="52" t="s">
        <v>94</v>
      </c>
      <c r="C155" s="52" t="s">
        <v>109</v>
      </c>
      <c r="D155" s="52">
        <v>23102</v>
      </c>
      <c r="E155" s="52">
        <v>3712106</v>
      </c>
      <c r="F155" s="52">
        <v>14</v>
      </c>
      <c r="G155" s="52" t="s">
        <v>127</v>
      </c>
      <c r="H155" s="52">
        <v>72786.304999999993</v>
      </c>
      <c r="I155" s="52" t="s">
        <v>90</v>
      </c>
      <c r="J155" s="52" t="s">
        <v>71</v>
      </c>
      <c r="K155" s="52">
        <v>0.16700000000000001</v>
      </c>
      <c r="L155" s="52">
        <v>1</v>
      </c>
      <c r="M155" s="52">
        <v>1</v>
      </c>
      <c r="N155" s="52"/>
      <c r="O155" s="52">
        <v>0</v>
      </c>
      <c r="P155" s="52">
        <v>0</v>
      </c>
      <c r="Q155" s="52">
        <v>21</v>
      </c>
      <c r="R155" s="52"/>
      <c r="S155" s="52">
        <v>0</v>
      </c>
      <c r="T155" s="52">
        <v>0</v>
      </c>
      <c r="U155" s="52">
        <v>310</v>
      </c>
      <c r="V155" s="52">
        <f t="shared" si="5"/>
        <v>12155.312935</v>
      </c>
      <c r="W155" s="52">
        <f t="shared" si="6"/>
        <v>12155.312935</v>
      </c>
      <c r="X155" s="52">
        <v>0</v>
      </c>
      <c r="Y155" s="52">
        <v>0</v>
      </c>
    </row>
    <row r="156" spans="1:25" x14ac:dyDescent="0.25">
      <c r="A156" s="52">
        <v>2011</v>
      </c>
      <c r="B156" s="52" t="s">
        <v>94</v>
      </c>
      <c r="C156" s="52" t="s">
        <v>109</v>
      </c>
      <c r="D156" s="52">
        <v>23102</v>
      </c>
      <c r="E156" s="52">
        <v>3712106</v>
      </c>
      <c r="F156" s="52">
        <v>14</v>
      </c>
      <c r="G156" s="52" t="s">
        <v>127</v>
      </c>
      <c r="H156" s="52">
        <v>400</v>
      </c>
      <c r="I156" s="52" t="s">
        <v>90</v>
      </c>
      <c r="J156" s="52" t="s">
        <v>71</v>
      </c>
      <c r="K156" s="52">
        <v>0.16700000000000001</v>
      </c>
      <c r="L156" s="52">
        <v>1</v>
      </c>
      <c r="M156" s="52">
        <v>1</v>
      </c>
      <c r="N156" s="52"/>
      <c r="O156" s="52">
        <v>0</v>
      </c>
      <c r="P156" s="52">
        <v>0</v>
      </c>
      <c r="Q156" s="52">
        <v>21</v>
      </c>
      <c r="R156" s="52"/>
      <c r="S156" s="52">
        <v>0</v>
      </c>
      <c r="T156" s="52">
        <v>0</v>
      </c>
      <c r="U156" s="52">
        <v>310</v>
      </c>
      <c r="V156" s="52">
        <f t="shared" si="5"/>
        <v>66.8</v>
      </c>
      <c r="W156" s="52">
        <f t="shared" si="6"/>
        <v>66.8</v>
      </c>
      <c r="X156" s="52">
        <v>0</v>
      </c>
      <c r="Y156" s="52">
        <v>0</v>
      </c>
    </row>
    <row r="157" spans="1:25" x14ac:dyDescent="0.25">
      <c r="A157" s="52">
        <v>2011</v>
      </c>
      <c r="B157" s="52" t="s">
        <v>94</v>
      </c>
      <c r="C157" s="52" t="s">
        <v>109</v>
      </c>
      <c r="D157" s="52">
        <v>23102</v>
      </c>
      <c r="E157" s="52">
        <v>3712106</v>
      </c>
      <c r="F157" s="52">
        <v>14</v>
      </c>
      <c r="G157" s="52" t="s">
        <v>127</v>
      </c>
      <c r="H157" s="52">
        <v>2816.5679</v>
      </c>
      <c r="I157" s="52" t="s">
        <v>90</v>
      </c>
      <c r="J157" s="52" t="s">
        <v>71</v>
      </c>
      <c r="K157" s="52">
        <v>0.16700000000000001</v>
      </c>
      <c r="L157" s="52">
        <v>1</v>
      </c>
      <c r="M157" s="52">
        <v>1</v>
      </c>
      <c r="N157" s="52"/>
      <c r="O157" s="52">
        <v>0</v>
      </c>
      <c r="P157" s="52">
        <v>0</v>
      </c>
      <c r="Q157" s="52">
        <v>21</v>
      </c>
      <c r="R157" s="52"/>
      <c r="S157" s="52">
        <v>0</v>
      </c>
      <c r="T157" s="52">
        <v>0</v>
      </c>
      <c r="U157" s="52">
        <v>310</v>
      </c>
      <c r="V157" s="52">
        <f t="shared" si="5"/>
        <v>470.36683930000004</v>
      </c>
      <c r="W157" s="52">
        <f t="shared" si="6"/>
        <v>470.36683930000004</v>
      </c>
      <c r="X157" s="52">
        <v>0</v>
      </c>
      <c r="Y157" s="52">
        <v>0</v>
      </c>
    </row>
    <row r="158" spans="1:25" x14ac:dyDescent="0.25">
      <c r="A158" s="52">
        <v>2011</v>
      </c>
      <c r="B158" s="52" t="s">
        <v>94</v>
      </c>
      <c r="C158" s="52" t="s">
        <v>109</v>
      </c>
      <c r="D158" s="52">
        <v>23102</v>
      </c>
      <c r="E158" s="52">
        <v>3712106</v>
      </c>
      <c r="F158" s="52">
        <v>14</v>
      </c>
      <c r="G158" s="52" t="s">
        <v>127</v>
      </c>
      <c r="H158" s="52">
        <v>142756</v>
      </c>
      <c r="I158" s="52" t="s">
        <v>90</v>
      </c>
      <c r="J158" s="52" t="s">
        <v>71</v>
      </c>
      <c r="K158" s="52">
        <v>0.16700000000000001</v>
      </c>
      <c r="L158" s="52">
        <v>1</v>
      </c>
      <c r="M158" s="52">
        <v>1</v>
      </c>
      <c r="N158" s="52"/>
      <c r="O158" s="52">
        <v>0</v>
      </c>
      <c r="P158" s="52">
        <v>0</v>
      </c>
      <c r="Q158" s="52">
        <v>21</v>
      </c>
      <c r="R158" s="52"/>
      <c r="S158" s="52">
        <v>0</v>
      </c>
      <c r="T158" s="52">
        <v>0</v>
      </c>
      <c r="U158" s="52">
        <v>310</v>
      </c>
      <c r="V158" s="52">
        <f t="shared" si="5"/>
        <v>23840.252</v>
      </c>
      <c r="W158" s="52">
        <f t="shared" si="6"/>
        <v>23840.252</v>
      </c>
      <c r="X158" s="52">
        <v>0</v>
      </c>
      <c r="Y158" s="52">
        <v>0</v>
      </c>
    </row>
    <row r="159" spans="1:25" x14ac:dyDescent="0.25">
      <c r="A159" s="52">
        <v>2011</v>
      </c>
      <c r="B159" s="52" t="s">
        <v>94</v>
      </c>
      <c r="C159" s="52" t="s">
        <v>109</v>
      </c>
      <c r="D159" s="52">
        <v>23102</v>
      </c>
      <c r="E159" s="52">
        <v>3712106</v>
      </c>
      <c r="F159" s="52">
        <v>14</v>
      </c>
      <c r="G159" s="52" t="s">
        <v>127</v>
      </c>
      <c r="H159" s="52">
        <v>789.75</v>
      </c>
      <c r="I159" s="52" t="s">
        <v>90</v>
      </c>
      <c r="J159" s="52" t="s">
        <v>71</v>
      </c>
      <c r="K159" s="52">
        <v>0.16700000000000001</v>
      </c>
      <c r="L159" s="52">
        <v>1</v>
      </c>
      <c r="M159" s="52">
        <v>1</v>
      </c>
      <c r="N159" s="52"/>
      <c r="O159" s="52">
        <v>0</v>
      </c>
      <c r="P159" s="52">
        <v>0</v>
      </c>
      <c r="Q159" s="52">
        <v>21</v>
      </c>
      <c r="R159" s="52"/>
      <c r="S159" s="52">
        <v>0</v>
      </c>
      <c r="T159" s="52">
        <v>0</v>
      </c>
      <c r="U159" s="52">
        <v>310</v>
      </c>
      <c r="V159" s="52">
        <f t="shared" si="5"/>
        <v>131.88825</v>
      </c>
      <c r="W159" s="52">
        <f t="shared" si="6"/>
        <v>131.88825</v>
      </c>
      <c r="X159" s="52">
        <v>0</v>
      </c>
      <c r="Y159" s="52">
        <v>0</v>
      </c>
    </row>
    <row r="160" spans="1:25" x14ac:dyDescent="0.25">
      <c r="A160" s="52">
        <v>2011</v>
      </c>
      <c r="B160" s="52" t="s">
        <v>94</v>
      </c>
      <c r="C160" s="52" t="s">
        <v>109</v>
      </c>
      <c r="D160" s="52">
        <v>23102</v>
      </c>
      <c r="E160" s="52">
        <v>3712106</v>
      </c>
      <c r="F160" s="52">
        <v>14</v>
      </c>
      <c r="G160" s="52" t="s">
        <v>127</v>
      </c>
      <c r="H160" s="52">
        <v>3546</v>
      </c>
      <c r="I160" s="52" t="s">
        <v>90</v>
      </c>
      <c r="J160" s="52" t="s">
        <v>71</v>
      </c>
      <c r="K160" s="52">
        <v>0.16700000000000001</v>
      </c>
      <c r="L160" s="52">
        <v>1</v>
      </c>
      <c r="M160" s="52">
        <v>1</v>
      </c>
      <c r="N160" s="52"/>
      <c r="O160" s="52">
        <v>0</v>
      </c>
      <c r="P160" s="52">
        <v>0</v>
      </c>
      <c r="Q160" s="52">
        <v>21</v>
      </c>
      <c r="R160" s="52"/>
      <c r="S160" s="52">
        <v>0</v>
      </c>
      <c r="T160" s="52">
        <v>0</v>
      </c>
      <c r="U160" s="52">
        <v>310</v>
      </c>
      <c r="V160" s="52">
        <f t="shared" si="5"/>
        <v>592.18200000000002</v>
      </c>
      <c r="W160" s="52">
        <f t="shared" si="6"/>
        <v>592.18200000000002</v>
      </c>
      <c r="X160" s="52">
        <v>0</v>
      </c>
      <c r="Y160" s="52">
        <v>0</v>
      </c>
    </row>
    <row r="161" spans="1:25" x14ac:dyDescent="0.25">
      <c r="A161" s="52">
        <v>2011</v>
      </c>
      <c r="B161" s="52" t="s">
        <v>94</v>
      </c>
      <c r="C161" s="52" t="s">
        <v>109</v>
      </c>
      <c r="D161" s="52">
        <v>23102</v>
      </c>
      <c r="E161" s="52">
        <v>3712106</v>
      </c>
      <c r="F161" s="52">
        <v>14</v>
      </c>
      <c r="G161" s="52" t="s">
        <v>127</v>
      </c>
      <c r="H161" s="52">
        <v>43051.5141</v>
      </c>
      <c r="I161" s="52" t="s">
        <v>90</v>
      </c>
      <c r="J161" s="52" t="s">
        <v>71</v>
      </c>
      <c r="K161" s="52">
        <v>0.16700000000000001</v>
      </c>
      <c r="L161" s="52">
        <v>1</v>
      </c>
      <c r="M161" s="52">
        <v>1</v>
      </c>
      <c r="N161" s="52"/>
      <c r="O161" s="52">
        <v>0</v>
      </c>
      <c r="P161" s="52">
        <v>0</v>
      </c>
      <c r="Q161" s="52">
        <v>21</v>
      </c>
      <c r="R161" s="52"/>
      <c r="S161" s="52">
        <v>0</v>
      </c>
      <c r="T161" s="52">
        <v>0</v>
      </c>
      <c r="U161" s="52">
        <v>310</v>
      </c>
      <c r="V161" s="52">
        <f t="shared" si="5"/>
        <v>7189.6028547000005</v>
      </c>
      <c r="W161" s="52">
        <f t="shared" si="6"/>
        <v>7189.6028547000005</v>
      </c>
      <c r="X161" s="52">
        <v>0</v>
      </c>
      <c r="Y161" s="52">
        <v>0</v>
      </c>
    </row>
    <row r="162" spans="1:25" x14ac:dyDescent="0.25">
      <c r="A162" s="52">
        <v>2011</v>
      </c>
      <c r="B162" s="52" t="s">
        <v>94</v>
      </c>
      <c r="C162" s="52" t="s">
        <v>109</v>
      </c>
      <c r="D162" s="52">
        <v>23102</v>
      </c>
      <c r="E162" s="52">
        <v>3712106</v>
      </c>
      <c r="F162" s="52">
        <v>14</v>
      </c>
      <c r="G162" s="52" t="s">
        <v>127</v>
      </c>
      <c r="H162" s="52">
        <v>40.5</v>
      </c>
      <c r="I162" s="52" t="s">
        <v>90</v>
      </c>
      <c r="J162" s="52" t="s">
        <v>71</v>
      </c>
      <c r="K162" s="52">
        <v>0.16700000000000001</v>
      </c>
      <c r="L162" s="52">
        <v>1</v>
      </c>
      <c r="M162" s="52">
        <v>1</v>
      </c>
      <c r="N162" s="52"/>
      <c r="O162" s="52">
        <v>0</v>
      </c>
      <c r="P162" s="52">
        <v>0</v>
      </c>
      <c r="Q162" s="52">
        <v>21</v>
      </c>
      <c r="R162" s="52"/>
      <c r="S162" s="52">
        <v>0</v>
      </c>
      <c r="T162" s="52">
        <v>0</v>
      </c>
      <c r="U162" s="52">
        <v>310</v>
      </c>
      <c r="V162" s="52">
        <f t="shared" si="5"/>
        <v>6.7635000000000005</v>
      </c>
      <c r="W162" s="52">
        <f t="shared" si="6"/>
        <v>6.7635000000000005</v>
      </c>
      <c r="X162" s="52">
        <v>0</v>
      </c>
      <c r="Y162" s="52">
        <v>0</v>
      </c>
    </row>
    <row r="163" spans="1:25" x14ac:dyDescent="0.25">
      <c r="A163" s="52">
        <v>2011</v>
      </c>
      <c r="B163" s="52" t="s">
        <v>94</v>
      </c>
      <c r="C163" s="52" t="s">
        <v>109</v>
      </c>
      <c r="D163" s="52">
        <v>23102</v>
      </c>
      <c r="E163" s="52">
        <v>3712106</v>
      </c>
      <c r="F163" s="52">
        <v>14</v>
      </c>
      <c r="G163" s="52" t="s">
        <v>127</v>
      </c>
      <c r="H163" s="52">
        <v>1224209.3753000002</v>
      </c>
      <c r="I163" s="52" t="s">
        <v>90</v>
      </c>
      <c r="J163" s="52" t="s">
        <v>71</v>
      </c>
      <c r="K163" s="52">
        <v>0.16700000000000001</v>
      </c>
      <c r="L163" s="52">
        <v>1</v>
      </c>
      <c r="M163" s="52">
        <v>1</v>
      </c>
      <c r="N163" s="52"/>
      <c r="O163" s="52">
        <v>0</v>
      </c>
      <c r="P163" s="52">
        <v>0</v>
      </c>
      <c r="Q163" s="52">
        <v>21</v>
      </c>
      <c r="R163" s="52"/>
      <c r="S163" s="52">
        <v>0</v>
      </c>
      <c r="T163" s="52">
        <v>0</v>
      </c>
      <c r="U163" s="52">
        <v>310</v>
      </c>
      <c r="V163" s="52">
        <f t="shared" si="5"/>
        <v>204442.96567510004</v>
      </c>
      <c r="W163" s="52">
        <f t="shared" si="6"/>
        <v>204442.96567510004</v>
      </c>
      <c r="X163" s="52">
        <v>0</v>
      </c>
      <c r="Y163" s="52">
        <v>0</v>
      </c>
    </row>
    <row r="164" spans="1:25" x14ac:dyDescent="0.25">
      <c r="A164" s="52">
        <v>2011</v>
      </c>
      <c r="B164" s="52" t="s">
        <v>94</v>
      </c>
      <c r="C164" s="52" t="s">
        <v>109</v>
      </c>
      <c r="D164" s="52">
        <v>23102</v>
      </c>
      <c r="E164" s="52">
        <v>3712106</v>
      </c>
      <c r="F164" s="52">
        <v>14</v>
      </c>
      <c r="G164" s="52" t="s">
        <v>127</v>
      </c>
      <c r="H164" s="52">
        <v>90780.534</v>
      </c>
      <c r="I164" s="52" t="s">
        <v>90</v>
      </c>
      <c r="J164" s="52" t="s">
        <v>71</v>
      </c>
      <c r="K164" s="52">
        <v>0.16700000000000001</v>
      </c>
      <c r="L164" s="52">
        <v>1</v>
      </c>
      <c r="M164" s="52">
        <v>1</v>
      </c>
      <c r="N164" s="52"/>
      <c r="O164" s="52">
        <v>0</v>
      </c>
      <c r="P164" s="52">
        <v>0</v>
      </c>
      <c r="Q164" s="52">
        <v>21</v>
      </c>
      <c r="R164" s="52"/>
      <c r="S164" s="52">
        <v>0</v>
      </c>
      <c r="T164" s="52">
        <v>0</v>
      </c>
      <c r="U164" s="52">
        <v>310</v>
      </c>
      <c r="V164" s="52">
        <f t="shared" si="5"/>
        <v>15160.349178</v>
      </c>
      <c r="W164" s="52">
        <f t="shared" si="6"/>
        <v>15160.349178</v>
      </c>
      <c r="X164" s="52">
        <v>0</v>
      </c>
      <c r="Y164" s="52">
        <v>0</v>
      </c>
    </row>
    <row r="165" spans="1:25" x14ac:dyDescent="0.25">
      <c r="A165" s="52">
        <v>2011</v>
      </c>
      <c r="B165" s="52" t="s">
        <v>94</v>
      </c>
      <c r="C165" s="52" t="s">
        <v>109</v>
      </c>
      <c r="D165" s="52">
        <v>23102</v>
      </c>
      <c r="E165" s="52">
        <v>3712106</v>
      </c>
      <c r="F165" s="52">
        <v>14</v>
      </c>
      <c r="G165" s="52" t="s">
        <v>127</v>
      </c>
      <c r="H165" s="52">
        <v>705</v>
      </c>
      <c r="I165" s="52" t="s">
        <v>90</v>
      </c>
      <c r="J165" s="52" t="s">
        <v>71</v>
      </c>
      <c r="K165" s="52">
        <v>0.16700000000000001</v>
      </c>
      <c r="L165" s="52">
        <v>1</v>
      </c>
      <c r="M165" s="52">
        <v>1</v>
      </c>
      <c r="N165" s="52"/>
      <c r="O165" s="52">
        <v>0</v>
      </c>
      <c r="P165" s="52">
        <v>0</v>
      </c>
      <c r="Q165" s="52">
        <v>21</v>
      </c>
      <c r="R165" s="52"/>
      <c r="S165" s="52">
        <v>0</v>
      </c>
      <c r="T165" s="52">
        <v>0</v>
      </c>
      <c r="U165" s="52">
        <v>310</v>
      </c>
      <c r="V165" s="52">
        <f t="shared" si="5"/>
        <v>117.73500000000001</v>
      </c>
      <c r="W165" s="52">
        <f t="shared" si="6"/>
        <v>117.73500000000001</v>
      </c>
      <c r="X165" s="52">
        <v>0</v>
      </c>
      <c r="Y165" s="52">
        <v>0</v>
      </c>
    </row>
    <row r="166" spans="1:25" x14ac:dyDescent="0.25">
      <c r="A166" s="52">
        <v>2011</v>
      </c>
      <c r="B166" s="52" t="s">
        <v>94</v>
      </c>
      <c r="C166" s="52" t="s">
        <v>109</v>
      </c>
      <c r="D166" s="52">
        <v>23102</v>
      </c>
      <c r="E166" s="52">
        <v>3712106</v>
      </c>
      <c r="F166" s="52">
        <v>14</v>
      </c>
      <c r="G166" s="52" t="s">
        <v>127</v>
      </c>
      <c r="H166" s="52">
        <v>13405</v>
      </c>
      <c r="I166" s="52" t="s">
        <v>90</v>
      </c>
      <c r="J166" s="52" t="s">
        <v>71</v>
      </c>
      <c r="K166" s="52">
        <v>0.16700000000000001</v>
      </c>
      <c r="L166" s="52">
        <v>1</v>
      </c>
      <c r="M166" s="52">
        <v>1</v>
      </c>
      <c r="N166" s="52"/>
      <c r="O166" s="52">
        <v>0</v>
      </c>
      <c r="P166" s="52">
        <v>0</v>
      </c>
      <c r="Q166" s="52">
        <v>21</v>
      </c>
      <c r="R166" s="52"/>
      <c r="S166" s="52">
        <v>0</v>
      </c>
      <c r="T166" s="52">
        <v>0</v>
      </c>
      <c r="U166" s="52">
        <v>310</v>
      </c>
      <c r="V166" s="52">
        <f t="shared" si="5"/>
        <v>2238.6350000000002</v>
      </c>
      <c r="W166" s="52">
        <f t="shared" si="6"/>
        <v>2238.6350000000002</v>
      </c>
      <c r="X166" s="52">
        <v>0</v>
      </c>
      <c r="Y166" s="52">
        <v>0</v>
      </c>
    </row>
    <row r="167" spans="1:25" x14ac:dyDescent="0.25">
      <c r="A167" s="52">
        <v>2011</v>
      </c>
      <c r="B167" s="52" t="s">
        <v>94</v>
      </c>
      <c r="C167" s="52" t="s">
        <v>109</v>
      </c>
      <c r="D167" s="52">
        <v>23102</v>
      </c>
      <c r="E167" s="52">
        <v>3712106</v>
      </c>
      <c r="F167" s="52">
        <v>14</v>
      </c>
      <c r="G167" s="52" t="s">
        <v>127</v>
      </c>
      <c r="H167" s="52">
        <v>2961.7459999999996</v>
      </c>
      <c r="I167" s="52" t="s">
        <v>90</v>
      </c>
      <c r="J167" s="52" t="s">
        <v>71</v>
      </c>
      <c r="K167" s="52">
        <v>0.16700000000000001</v>
      </c>
      <c r="L167" s="52">
        <v>1</v>
      </c>
      <c r="M167" s="52">
        <v>1</v>
      </c>
      <c r="N167" s="52"/>
      <c r="O167" s="52">
        <v>0</v>
      </c>
      <c r="P167" s="52">
        <v>0</v>
      </c>
      <c r="Q167" s="52">
        <v>21</v>
      </c>
      <c r="R167" s="52"/>
      <c r="S167" s="52">
        <v>0</v>
      </c>
      <c r="T167" s="52">
        <v>0</v>
      </c>
      <c r="U167" s="52">
        <v>310</v>
      </c>
      <c r="V167" s="52">
        <f t="shared" si="5"/>
        <v>494.61158199999994</v>
      </c>
      <c r="W167" s="52">
        <f t="shared" si="6"/>
        <v>494.61158199999994</v>
      </c>
      <c r="X167" s="52">
        <v>0</v>
      </c>
      <c r="Y167" s="52">
        <v>0</v>
      </c>
    </row>
    <row r="168" spans="1:25" x14ac:dyDescent="0.25">
      <c r="A168" s="52">
        <v>2011</v>
      </c>
      <c r="B168" s="52" t="s">
        <v>94</v>
      </c>
      <c r="C168" s="52" t="s">
        <v>109</v>
      </c>
      <c r="D168" s="52">
        <v>23102</v>
      </c>
      <c r="E168" s="52">
        <v>3712106</v>
      </c>
      <c r="F168" s="52">
        <v>14</v>
      </c>
      <c r="G168" s="52" t="s">
        <v>127</v>
      </c>
      <c r="H168" s="52">
        <v>106050.1689</v>
      </c>
      <c r="I168" s="52" t="s">
        <v>90</v>
      </c>
      <c r="J168" s="52" t="s">
        <v>71</v>
      </c>
      <c r="K168" s="52">
        <v>0.16700000000000001</v>
      </c>
      <c r="L168" s="52">
        <v>1</v>
      </c>
      <c r="M168" s="52">
        <v>1</v>
      </c>
      <c r="N168" s="52"/>
      <c r="O168" s="52">
        <v>0</v>
      </c>
      <c r="P168" s="52">
        <v>0</v>
      </c>
      <c r="Q168" s="52">
        <v>21</v>
      </c>
      <c r="R168" s="52"/>
      <c r="S168" s="52">
        <v>0</v>
      </c>
      <c r="T168" s="52">
        <v>0</v>
      </c>
      <c r="U168" s="52">
        <v>310</v>
      </c>
      <c r="V168" s="52">
        <f t="shared" si="5"/>
        <v>17710.378206300004</v>
      </c>
      <c r="W168" s="52">
        <f t="shared" si="6"/>
        <v>17710.378206300004</v>
      </c>
      <c r="X168" s="52">
        <v>0</v>
      </c>
      <c r="Y168" s="52">
        <v>0</v>
      </c>
    </row>
    <row r="169" spans="1:25" x14ac:dyDescent="0.25">
      <c r="A169" s="52">
        <v>2011</v>
      </c>
      <c r="B169" s="52" t="s">
        <v>94</v>
      </c>
      <c r="C169" s="52" t="s">
        <v>109</v>
      </c>
      <c r="D169" s="52">
        <v>23102</v>
      </c>
      <c r="E169" s="52">
        <v>3712106</v>
      </c>
      <c r="F169" s="52">
        <v>14</v>
      </c>
      <c r="G169" s="52" t="s">
        <v>127</v>
      </c>
      <c r="H169" s="52">
        <v>350</v>
      </c>
      <c r="I169" s="52" t="s">
        <v>90</v>
      </c>
      <c r="J169" s="52" t="s">
        <v>71</v>
      </c>
      <c r="K169" s="52">
        <v>0.16700000000000001</v>
      </c>
      <c r="L169" s="52">
        <v>1</v>
      </c>
      <c r="M169" s="52">
        <v>1</v>
      </c>
      <c r="N169" s="52"/>
      <c r="O169" s="52">
        <v>0</v>
      </c>
      <c r="P169" s="52">
        <v>0</v>
      </c>
      <c r="Q169" s="52">
        <v>21</v>
      </c>
      <c r="R169" s="52"/>
      <c r="S169" s="52">
        <v>0</v>
      </c>
      <c r="T169" s="52">
        <v>0</v>
      </c>
      <c r="U169" s="52">
        <v>310</v>
      </c>
      <c r="V169" s="52">
        <f t="shared" si="5"/>
        <v>58.45</v>
      </c>
      <c r="W169" s="52">
        <f t="shared" si="6"/>
        <v>58.45</v>
      </c>
      <c r="X169" s="52">
        <v>0</v>
      </c>
      <c r="Y169" s="52">
        <v>0</v>
      </c>
    </row>
    <row r="170" spans="1:25" x14ac:dyDescent="0.25">
      <c r="A170" s="52">
        <v>2011</v>
      </c>
      <c r="B170" s="52" t="s">
        <v>94</v>
      </c>
      <c r="C170" s="52" t="s">
        <v>109</v>
      </c>
      <c r="D170" s="52">
        <v>23102</v>
      </c>
      <c r="E170" s="52">
        <v>3712106</v>
      </c>
      <c r="F170" s="52">
        <v>14</v>
      </c>
      <c r="G170" s="52" t="s">
        <v>127</v>
      </c>
      <c r="H170" s="52">
        <v>4972</v>
      </c>
      <c r="I170" s="52" t="s">
        <v>90</v>
      </c>
      <c r="J170" s="52" t="s">
        <v>71</v>
      </c>
      <c r="K170" s="52">
        <v>0.16700000000000001</v>
      </c>
      <c r="L170" s="52">
        <v>1</v>
      </c>
      <c r="M170" s="52">
        <v>1</v>
      </c>
      <c r="N170" s="52"/>
      <c r="O170" s="52">
        <v>0</v>
      </c>
      <c r="P170" s="52">
        <v>0</v>
      </c>
      <c r="Q170" s="52">
        <v>21</v>
      </c>
      <c r="R170" s="52"/>
      <c r="S170" s="52">
        <v>0</v>
      </c>
      <c r="T170" s="52">
        <v>0</v>
      </c>
      <c r="U170" s="52">
        <v>310</v>
      </c>
      <c r="V170" s="52">
        <f t="shared" si="5"/>
        <v>830.32400000000007</v>
      </c>
      <c r="W170" s="52">
        <f t="shared" si="6"/>
        <v>830.32400000000007</v>
      </c>
      <c r="X170" s="52">
        <v>0</v>
      </c>
      <c r="Y170" s="52">
        <v>0</v>
      </c>
    </row>
    <row r="171" spans="1:25" x14ac:dyDescent="0.25">
      <c r="A171" s="52">
        <v>2011</v>
      </c>
      <c r="B171" s="52" t="s">
        <v>94</v>
      </c>
      <c r="C171" s="52" t="s">
        <v>109</v>
      </c>
      <c r="D171" s="52">
        <v>23102</v>
      </c>
      <c r="E171" s="52">
        <v>3712106</v>
      </c>
      <c r="F171" s="52">
        <v>14</v>
      </c>
      <c r="G171" s="52" t="s">
        <v>127</v>
      </c>
      <c r="H171" s="52">
        <v>1050</v>
      </c>
      <c r="I171" s="52" t="s">
        <v>90</v>
      </c>
      <c r="J171" s="52" t="s">
        <v>71</v>
      </c>
      <c r="K171" s="52">
        <v>0.16700000000000001</v>
      </c>
      <c r="L171" s="52">
        <v>1</v>
      </c>
      <c r="M171" s="52">
        <v>1</v>
      </c>
      <c r="N171" s="52"/>
      <c r="O171" s="52">
        <v>0</v>
      </c>
      <c r="P171" s="52">
        <v>0</v>
      </c>
      <c r="Q171" s="52">
        <v>21</v>
      </c>
      <c r="R171" s="52"/>
      <c r="S171" s="52">
        <v>0</v>
      </c>
      <c r="T171" s="52">
        <v>0</v>
      </c>
      <c r="U171" s="52">
        <v>310</v>
      </c>
      <c r="V171" s="52">
        <f t="shared" si="5"/>
        <v>175.35000000000002</v>
      </c>
      <c r="W171" s="52">
        <f t="shared" si="6"/>
        <v>175.35000000000002</v>
      </c>
      <c r="X171" s="52">
        <v>0</v>
      </c>
      <c r="Y171" s="52">
        <v>0</v>
      </c>
    </row>
    <row r="172" spans="1:25" x14ac:dyDescent="0.25">
      <c r="A172" s="52">
        <v>2011</v>
      </c>
      <c r="B172" s="52" t="s">
        <v>94</v>
      </c>
      <c r="C172" s="52" t="s">
        <v>109</v>
      </c>
      <c r="D172" s="52">
        <v>23102</v>
      </c>
      <c r="E172" s="52">
        <v>3712106</v>
      </c>
      <c r="F172" s="52">
        <v>14</v>
      </c>
      <c r="G172" s="52" t="s">
        <v>127</v>
      </c>
      <c r="H172" s="52">
        <v>7338</v>
      </c>
      <c r="I172" s="52" t="s">
        <v>90</v>
      </c>
      <c r="J172" s="52" t="s">
        <v>71</v>
      </c>
      <c r="K172" s="52">
        <v>0.16700000000000001</v>
      </c>
      <c r="L172" s="52">
        <v>1</v>
      </c>
      <c r="M172" s="52">
        <v>1</v>
      </c>
      <c r="N172" s="52"/>
      <c r="O172" s="52">
        <v>0</v>
      </c>
      <c r="P172" s="52">
        <v>0</v>
      </c>
      <c r="Q172" s="52">
        <v>21</v>
      </c>
      <c r="R172" s="52"/>
      <c r="S172" s="52">
        <v>0</v>
      </c>
      <c r="T172" s="52">
        <v>0</v>
      </c>
      <c r="U172" s="52">
        <v>310</v>
      </c>
      <c r="V172" s="52">
        <f t="shared" si="5"/>
        <v>1225.4460000000001</v>
      </c>
      <c r="W172" s="52">
        <f t="shared" si="6"/>
        <v>1225.4460000000001</v>
      </c>
      <c r="X172" s="52">
        <v>0</v>
      </c>
      <c r="Y172" s="52">
        <v>0</v>
      </c>
    </row>
    <row r="173" spans="1:25" x14ac:dyDescent="0.25">
      <c r="A173" s="52">
        <v>2011</v>
      </c>
      <c r="B173" s="52" t="s">
        <v>94</v>
      </c>
      <c r="C173" s="52" t="s">
        <v>109</v>
      </c>
      <c r="D173" s="52">
        <v>23102</v>
      </c>
      <c r="E173" s="52">
        <v>3712106</v>
      </c>
      <c r="F173" s="52">
        <v>14</v>
      </c>
      <c r="G173" s="52" t="s">
        <v>127</v>
      </c>
      <c r="H173" s="52">
        <v>188564.05010000002</v>
      </c>
      <c r="I173" s="52" t="s">
        <v>90</v>
      </c>
      <c r="J173" s="52" t="s">
        <v>71</v>
      </c>
      <c r="K173" s="52">
        <v>0.16700000000000001</v>
      </c>
      <c r="L173" s="52">
        <v>1</v>
      </c>
      <c r="M173" s="52">
        <v>1</v>
      </c>
      <c r="N173" s="52"/>
      <c r="O173" s="52">
        <v>0</v>
      </c>
      <c r="P173" s="52">
        <v>0</v>
      </c>
      <c r="Q173" s="52">
        <v>21</v>
      </c>
      <c r="R173" s="52"/>
      <c r="S173" s="52">
        <v>0</v>
      </c>
      <c r="T173" s="52">
        <v>0</v>
      </c>
      <c r="U173" s="52">
        <v>310</v>
      </c>
      <c r="V173" s="52">
        <f t="shared" si="5"/>
        <v>31490.196366700005</v>
      </c>
      <c r="W173" s="52">
        <f t="shared" si="6"/>
        <v>31490.196366700005</v>
      </c>
      <c r="X173" s="52">
        <v>0</v>
      </c>
      <c r="Y173" s="52">
        <v>0</v>
      </c>
    </row>
    <row r="174" spans="1:25" x14ac:dyDescent="0.25">
      <c r="A174" s="52">
        <v>2011</v>
      </c>
      <c r="B174" s="52" t="s">
        <v>94</v>
      </c>
      <c r="C174" s="52" t="s">
        <v>109</v>
      </c>
      <c r="D174" s="52">
        <v>23102</v>
      </c>
      <c r="E174" s="52">
        <v>3719199</v>
      </c>
      <c r="F174" s="52">
        <v>9</v>
      </c>
      <c r="G174" s="52" t="s">
        <v>119</v>
      </c>
      <c r="H174" s="52">
        <v>932489.4852</v>
      </c>
      <c r="I174" s="52" t="s">
        <v>90</v>
      </c>
      <c r="J174" s="52" t="s">
        <v>71</v>
      </c>
      <c r="K174" s="52">
        <v>0.16700000000000001</v>
      </c>
      <c r="L174" s="52">
        <v>1</v>
      </c>
      <c r="M174" s="52">
        <v>1</v>
      </c>
      <c r="N174" s="52"/>
      <c r="O174" s="52">
        <v>0</v>
      </c>
      <c r="P174" s="52">
        <v>0</v>
      </c>
      <c r="Q174" s="52">
        <v>21</v>
      </c>
      <c r="R174" s="52"/>
      <c r="S174" s="52">
        <v>0</v>
      </c>
      <c r="T174" s="52">
        <v>0</v>
      </c>
      <c r="U174" s="52">
        <v>310</v>
      </c>
      <c r="V174" s="52">
        <f t="shared" si="5"/>
        <v>155.72574402840002</v>
      </c>
      <c r="W174" s="52">
        <f t="shared" si="6"/>
        <v>155.72574402840002</v>
      </c>
      <c r="X174" s="52">
        <v>0</v>
      </c>
      <c r="Y174" s="52">
        <v>0</v>
      </c>
    </row>
    <row r="175" spans="1:25" x14ac:dyDescent="0.25">
      <c r="A175" s="52">
        <v>2011</v>
      </c>
      <c r="B175" s="52" t="s">
        <v>103</v>
      </c>
      <c r="C175" s="52" t="s">
        <v>180</v>
      </c>
      <c r="D175" s="52">
        <v>24101</v>
      </c>
      <c r="E175" s="52">
        <v>1633002</v>
      </c>
      <c r="F175" s="52">
        <v>27</v>
      </c>
      <c r="G175" s="52" t="s">
        <v>120</v>
      </c>
      <c r="H175" s="52">
        <v>10260</v>
      </c>
      <c r="I175" s="52" t="s">
        <v>91</v>
      </c>
      <c r="J175" s="52" t="s">
        <v>71</v>
      </c>
      <c r="K175" s="52">
        <v>0.526586</v>
      </c>
      <c r="L175" s="52">
        <v>1</v>
      </c>
      <c r="M175" s="52">
        <v>1</v>
      </c>
      <c r="N175" s="52"/>
      <c r="O175" s="52">
        <v>0</v>
      </c>
      <c r="P175" s="52">
        <v>0</v>
      </c>
      <c r="Q175" s="52">
        <v>21</v>
      </c>
      <c r="R175" s="52"/>
      <c r="S175" s="52">
        <v>0</v>
      </c>
      <c r="T175" s="52">
        <v>0</v>
      </c>
      <c r="U175" s="52">
        <v>310</v>
      </c>
      <c r="V175" s="52">
        <f t="shared" si="5"/>
        <v>5402.7723599999999</v>
      </c>
      <c r="W175" s="52">
        <f t="shared" si="6"/>
        <v>5402.7723599999999</v>
      </c>
      <c r="X175" s="52">
        <v>0</v>
      </c>
      <c r="Y175" s="52">
        <v>0</v>
      </c>
    </row>
    <row r="176" spans="1:25" x14ac:dyDescent="0.25">
      <c r="A176" s="52">
        <v>2011</v>
      </c>
      <c r="B176" s="52" t="s">
        <v>103</v>
      </c>
      <c r="C176" s="52" t="s">
        <v>180</v>
      </c>
      <c r="D176" s="52">
        <v>24101</v>
      </c>
      <c r="E176" s="52">
        <v>1633002</v>
      </c>
      <c r="F176" s="52">
        <v>27</v>
      </c>
      <c r="G176" s="52" t="s">
        <v>120</v>
      </c>
      <c r="H176" s="52">
        <v>738</v>
      </c>
      <c r="I176" s="52" t="s">
        <v>91</v>
      </c>
      <c r="J176" s="52" t="s">
        <v>71</v>
      </c>
      <c r="K176" s="52">
        <v>0.526586</v>
      </c>
      <c r="L176" s="52">
        <v>1</v>
      </c>
      <c r="M176" s="52">
        <v>1</v>
      </c>
      <c r="N176" s="52"/>
      <c r="O176" s="52">
        <v>0</v>
      </c>
      <c r="P176" s="52">
        <v>0</v>
      </c>
      <c r="Q176" s="52">
        <v>21</v>
      </c>
      <c r="R176" s="52"/>
      <c r="S176" s="52">
        <v>0</v>
      </c>
      <c r="T176" s="52">
        <v>0</v>
      </c>
      <c r="U176" s="52">
        <v>310</v>
      </c>
      <c r="V176" s="52">
        <f t="shared" si="5"/>
        <v>388.62046800000002</v>
      </c>
      <c r="W176" s="52">
        <f t="shared" si="6"/>
        <v>388.62046800000002</v>
      </c>
      <c r="X176" s="52">
        <v>0</v>
      </c>
      <c r="Y176" s="52">
        <v>0</v>
      </c>
    </row>
    <row r="177" spans="1:25" x14ac:dyDescent="0.25">
      <c r="A177" s="52">
        <v>2011</v>
      </c>
      <c r="B177" s="52" t="s">
        <v>103</v>
      </c>
      <c r="C177" s="52" t="s">
        <v>180</v>
      </c>
      <c r="D177" s="52">
        <v>24101</v>
      </c>
      <c r="E177" s="52">
        <v>1633002</v>
      </c>
      <c r="F177" s="52">
        <v>27</v>
      </c>
      <c r="G177" s="52" t="s">
        <v>120</v>
      </c>
      <c r="H177" s="52">
        <v>56.605500000000006</v>
      </c>
      <c r="I177" s="52" t="s">
        <v>91</v>
      </c>
      <c r="J177" s="52" t="s">
        <v>71</v>
      </c>
      <c r="K177" s="52">
        <v>0.526586</v>
      </c>
      <c r="L177" s="52">
        <v>1</v>
      </c>
      <c r="M177" s="52">
        <v>1</v>
      </c>
      <c r="N177" s="52"/>
      <c r="O177" s="52">
        <v>0</v>
      </c>
      <c r="P177" s="52">
        <v>0</v>
      </c>
      <c r="Q177" s="52">
        <v>21</v>
      </c>
      <c r="R177" s="52"/>
      <c r="S177" s="52">
        <v>0</v>
      </c>
      <c r="T177" s="52">
        <v>0</v>
      </c>
      <c r="U177" s="52">
        <v>310</v>
      </c>
      <c r="V177" s="52">
        <f t="shared" si="5"/>
        <v>29.807663823000002</v>
      </c>
      <c r="W177" s="52">
        <f t="shared" si="6"/>
        <v>29.807663823000002</v>
      </c>
      <c r="X177" s="52">
        <v>0</v>
      </c>
      <c r="Y177" s="52">
        <v>0</v>
      </c>
    </row>
    <row r="178" spans="1:25" x14ac:dyDescent="0.25">
      <c r="A178" s="52">
        <v>2011</v>
      </c>
      <c r="B178" s="52" t="s">
        <v>103</v>
      </c>
      <c r="C178" s="52" t="s">
        <v>180</v>
      </c>
      <c r="D178" s="52">
        <v>24101</v>
      </c>
      <c r="E178" s="52">
        <v>1633002</v>
      </c>
      <c r="F178" s="52">
        <v>27</v>
      </c>
      <c r="G178" s="52" t="s">
        <v>120</v>
      </c>
      <c r="H178" s="52">
        <v>4328.9688000000006</v>
      </c>
      <c r="I178" s="52" t="s">
        <v>91</v>
      </c>
      <c r="J178" s="52" t="s">
        <v>71</v>
      </c>
      <c r="K178" s="52">
        <v>0.526586</v>
      </c>
      <c r="L178" s="52">
        <v>1</v>
      </c>
      <c r="M178" s="52">
        <v>1</v>
      </c>
      <c r="N178" s="52"/>
      <c r="O178" s="52">
        <v>0</v>
      </c>
      <c r="P178" s="52">
        <v>0</v>
      </c>
      <c r="Q178" s="52">
        <v>21</v>
      </c>
      <c r="R178" s="52"/>
      <c r="S178" s="52">
        <v>0</v>
      </c>
      <c r="T178" s="52">
        <v>0</v>
      </c>
      <c r="U178" s="52">
        <v>310</v>
      </c>
      <c r="V178" s="52">
        <f t="shared" si="5"/>
        <v>2279.5743645168004</v>
      </c>
      <c r="W178" s="52">
        <f t="shared" si="6"/>
        <v>2279.5743645168004</v>
      </c>
      <c r="X178" s="52">
        <v>0</v>
      </c>
      <c r="Y178" s="52">
        <v>0</v>
      </c>
    </row>
    <row r="179" spans="1:25" x14ac:dyDescent="0.25">
      <c r="A179" s="52">
        <v>2011</v>
      </c>
      <c r="B179" s="52" t="s">
        <v>103</v>
      </c>
      <c r="C179" s="52" t="s">
        <v>180</v>
      </c>
      <c r="D179" s="52">
        <v>24101</v>
      </c>
      <c r="E179" s="52">
        <v>1633002</v>
      </c>
      <c r="F179" s="52">
        <v>27</v>
      </c>
      <c r="G179" s="52" t="s">
        <v>120</v>
      </c>
      <c r="H179" s="52">
        <v>11777</v>
      </c>
      <c r="I179" s="52" t="s">
        <v>91</v>
      </c>
      <c r="J179" s="52" t="s">
        <v>71</v>
      </c>
      <c r="K179" s="52">
        <v>0.526586</v>
      </c>
      <c r="L179" s="52">
        <v>1</v>
      </c>
      <c r="M179" s="52">
        <v>1</v>
      </c>
      <c r="N179" s="52"/>
      <c r="O179" s="52">
        <v>0</v>
      </c>
      <c r="P179" s="52">
        <v>0</v>
      </c>
      <c r="Q179" s="52">
        <v>21</v>
      </c>
      <c r="R179" s="52"/>
      <c r="S179" s="52">
        <v>0</v>
      </c>
      <c r="T179" s="52">
        <v>0</v>
      </c>
      <c r="U179" s="52">
        <v>310</v>
      </c>
      <c r="V179" s="52">
        <f t="shared" si="5"/>
        <v>6201.6033219999999</v>
      </c>
      <c r="W179" s="52">
        <f t="shared" si="6"/>
        <v>6201.6033219999999</v>
      </c>
      <c r="X179" s="52">
        <v>0</v>
      </c>
      <c r="Y179" s="52">
        <v>0</v>
      </c>
    </row>
    <row r="180" spans="1:25" x14ac:dyDescent="0.25">
      <c r="A180" s="52">
        <v>2011</v>
      </c>
      <c r="B180" s="52" t="s">
        <v>103</v>
      </c>
      <c r="C180" s="52" t="s">
        <v>180</v>
      </c>
      <c r="D180" s="52">
        <v>24101</v>
      </c>
      <c r="E180" s="52">
        <v>1633002</v>
      </c>
      <c r="F180" s="52">
        <v>27</v>
      </c>
      <c r="G180" s="52" t="s">
        <v>120</v>
      </c>
      <c r="H180" s="52">
        <v>724021.18099999998</v>
      </c>
      <c r="I180" s="52" t="s">
        <v>91</v>
      </c>
      <c r="J180" s="52" t="s">
        <v>71</v>
      </c>
      <c r="K180" s="52">
        <v>0.526586</v>
      </c>
      <c r="L180" s="52">
        <v>1</v>
      </c>
      <c r="M180" s="52">
        <v>1</v>
      </c>
      <c r="N180" s="52"/>
      <c r="O180" s="52">
        <v>0</v>
      </c>
      <c r="P180" s="52">
        <v>0</v>
      </c>
      <c r="Q180" s="52">
        <v>21</v>
      </c>
      <c r="R180" s="52"/>
      <c r="S180" s="52">
        <v>0</v>
      </c>
      <c r="T180" s="52">
        <v>0</v>
      </c>
      <c r="U180" s="52">
        <v>310</v>
      </c>
      <c r="V180" s="52">
        <f t="shared" si="5"/>
        <v>381259.41761806601</v>
      </c>
      <c r="W180" s="52">
        <f t="shared" si="6"/>
        <v>381259.41761806601</v>
      </c>
      <c r="X180" s="52">
        <v>0</v>
      </c>
      <c r="Y180" s="52">
        <v>0</v>
      </c>
    </row>
    <row r="181" spans="1:25" x14ac:dyDescent="0.25">
      <c r="A181" s="52">
        <v>2011</v>
      </c>
      <c r="B181" s="52" t="s">
        <v>103</v>
      </c>
      <c r="C181" s="52" t="s">
        <v>180</v>
      </c>
      <c r="D181" s="52">
        <v>24101</v>
      </c>
      <c r="E181" s="52">
        <v>1633002</v>
      </c>
      <c r="F181" s="52">
        <v>27</v>
      </c>
      <c r="G181" s="52" t="s">
        <v>120</v>
      </c>
      <c r="H181" s="52">
        <v>77776</v>
      </c>
      <c r="I181" s="52" t="s">
        <v>91</v>
      </c>
      <c r="J181" s="52" t="s">
        <v>71</v>
      </c>
      <c r="K181" s="52">
        <v>0.526586</v>
      </c>
      <c r="L181" s="52">
        <v>1</v>
      </c>
      <c r="M181" s="52">
        <v>1</v>
      </c>
      <c r="N181" s="52"/>
      <c r="O181" s="52">
        <v>0</v>
      </c>
      <c r="P181" s="52">
        <v>0</v>
      </c>
      <c r="Q181" s="52">
        <v>21</v>
      </c>
      <c r="R181" s="52"/>
      <c r="S181" s="52">
        <v>0</v>
      </c>
      <c r="T181" s="52">
        <v>0</v>
      </c>
      <c r="U181" s="52">
        <v>310</v>
      </c>
      <c r="V181" s="52">
        <f t="shared" si="5"/>
        <v>40955.752736000002</v>
      </c>
      <c r="W181" s="52">
        <f t="shared" si="6"/>
        <v>40955.752736000002</v>
      </c>
      <c r="X181" s="52">
        <v>0</v>
      </c>
      <c r="Y181" s="52">
        <v>0</v>
      </c>
    </row>
    <row r="182" spans="1:25" x14ac:dyDescent="0.25">
      <c r="A182" s="52">
        <v>2011</v>
      </c>
      <c r="B182" s="52" t="s">
        <v>103</v>
      </c>
      <c r="C182" s="52" t="s">
        <v>180</v>
      </c>
      <c r="D182" s="52">
        <v>24101</v>
      </c>
      <c r="E182" s="52">
        <v>1633002</v>
      </c>
      <c r="F182" s="52">
        <v>27</v>
      </c>
      <c r="G182" s="52" t="s">
        <v>120</v>
      </c>
      <c r="H182" s="52">
        <v>27117</v>
      </c>
      <c r="I182" s="52" t="s">
        <v>91</v>
      </c>
      <c r="J182" s="52" t="s">
        <v>71</v>
      </c>
      <c r="K182" s="52">
        <v>0.526586</v>
      </c>
      <c r="L182" s="52">
        <v>1</v>
      </c>
      <c r="M182" s="52">
        <v>1</v>
      </c>
      <c r="N182" s="52"/>
      <c r="O182" s="52">
        <v>0</v>
      </c>
      <c r="P182" s="52">
        <v>0</v>
      </c>
      <c r="Q182" s="52">
        <v>21</v>
      </c>
      <c r="R182" s="52"/>
      <c r="S182" s="52">
        <v>0</v>
      </c>
      <c r="T182" s="52">
        <v>0</v>
      </c>
      <c r="U182" s="52">
        <v>310</v>
      </c>
      <c r="V182" s="52">
        <f t="shared" si="5"/>
        <v>14279.432562</v>
      </c>
      <c r="W182" s="52">
        <f t="shared" si="6"/>
        <v>14279.432562</v>
      </c>
      <c r="X182" s="52">
        <v>0</v>
      </c>
      <c r="Y182" s="52">
        <v>0</v>
      </c>
    </row>
    <row r="183" spans="1:25" x14ac:dyDescent="0.25">
      <c r="A183" s="52">
        <v>2011</v>
      </c>
      <c r="B183" s="52" t="s">
        <v>103</v>
      </c>
      <c r="C183" s="52" t="s">
        <v>180</v>
      </c>
      <c r="D183" s="52">
        <v>24101</v>
      </c>
      <c r="E183" s="52">
        <v>1633002</v>
      </c>
      <c r="F183" s="52">
        <v>27</v>
      </c>
      <c r="G183" s="52" t="s">
        <v>120</v>
      </c>
      <c r="H183" s="52">
        <v>616.37099999999998</v>
      </c>
      <c r="I183" s="52" t="s">
        <v>91</v>
      </c>
      <c r="J183" s="52" t="s">
        <v>71</v>
      </c>
      <c r="K183" s="52">
        <v>0.526586</v>
      </c>
      <c r="L183" s="52">
        <v>1</v>
      </c>
      <c r="M183" s="52">
        <v>1</v>
      </c>
      <c r="N183" s="52"/>
      <c r="O183" s="52">
        <v>0</v>
      </c>
      <c r="P183" s="52">
        <v>0</v>
      </c>
      <c r="Q183" s="52">
        <v>21</v>
      </c>
      <c r="R183" s="52"/>
      <c r="S183" s="52">
        <v>0</v>
      </c>
      <c r="T183" s="52">
        <v>0</v>
      </c>
      <c r="U183" s="52">
        <v>310</v>
      </c>
      <c r="V183" s="52">
        <f t="shared" si="5"/>
        <v>324.57233940599997</v>
      </c>
      <c r="W183" s="52">
        <f t="shared" si="6"/>
        <v>324.57233940599997</v>
      </c>
      <c r="X183" s="52">
        <v>0</v>
      </c>
      <c r="Y183" s="52">
        <v>0</v>
      </c>
    </row>
    <row r="184" spans="1:25" x14ac:dyDescent="0.25">
      <c r="A184" s="52">
        <v>2011</v>
      </c>
      <c r="B184" s="52" t="s">
        <v>103</v>
      </c>
      <c r="C184" s="52" t="s">
        <v>180</v>
      </c>
      <c r="D184" s="52">
        <v>24101</v>
      </c>
      <c r="E184" s="52">
        <v>1633002</v>
      </c>
      <c r="F184" s="52">
        <v>27</v>
      </c>
      <c r="G184" s="52" t="s">
        <v>120</v>
      </c>
      <c r="H184" s="52">
        <v>23838</v>
      </c>
      <c r="I184" s="52" t="s">
        <v>91</v>
      </c>
      <c r="J184" s="52" t="s">
        <v>71</v>
      </c>
      <c r="K184" s="52">
        <v>0.526586</v>
      </c>
      <c r="L184" s="52">
        <v>1</v>
      </c>
      <c r="M184" s="52">
        <v>1</v>
      </c>
      <c r="N184" s="52"/>
      <c r="O184" s="52">
        <v>0</v>
      </c>
      <c r="P184" s="52">
        <v>0</v>
      </c>
      <c r="Q184" s="52">
        <v>21</v>
      </c>
      <c r="R184" s="52"/>
      <c r="S184" s="52">
        <v>0</v>
      </c>
      <c r="T184" s="52">
        <v>0</v>
      </c>
      <c r="U184" s="52">
        <v>310</v>
      </c>
      <c r="V184" s="52">
        <f t="shared" si="5"/>
        <v>12552.757068000001</v>
      </c>
      <c r="W184" s="52">
        <f t="shared" si="6"/>
        <v>12552.757068000001</v>
      </c>
      <c r="X184" s="52">
        <v>0</v>
      </c>
      <c r="Y184" s="52">
        <v>0</v>
      </c>
    </row>
    <row r="185" spans="1:25" x14ac:dyDescent="0.25">
      <c r="A185" s="52">
        <v>2011</v>
      </c>
      <c r="B185" s="52" t="s">
        <v>103</v>
      </c>
      <c r="C185" s="52" t="s">
        <v>180</v>
      </c>
      <c r="D185" s="52">
        <v>24101</v>
      </c>
      <c r="E185" s="52">
        <v>1633002</v>
      </c>
      <c r="F185" s="52">
        <v>27</v>
      </c>
      <c r="G185" s="52" t="s">
        <v>120</v>
      </c>
      <c r="H185" s="52">
        <v>24483</v>
      </c>
      <c r="I185" s="52" t="s">
        <v>91</v>
      </c>
      <c r="J185" s="52" t="s">
        <v>71</v>
      </c>
      <c r="K185" s="52">
        <v>0.526586</v>
      </c>
      <c r="L185" s="52">
        <v>1</v>
      </c>
      <c r="M185" s="52">
        <v>1</v>
      </c>
      <c r="N185" s="52"/>
      <c r="O185" s="52">
        <v>0</v>
      </c>
      <c r="P185" s="52">
        <v>0</v>
      </c>
      <c r="Q185" s="52">
        <v>21</v>
      </c>
      <c r="R185" s="52"/>
      <c r="S185" s="52">
        <v>0</v>
      </c>
      <c r="T185" s="52">
        <v>0</v>
      </c>
      <c r="U185" s="52">
        <v>310</v>
      </c>
      <c r="V185" s="52">
        <f t="shared" si="5"/>
        <v>12892.405038000001</v>
      </c>
      <c r="W185" s="52">
        <f t="shared" si="6"/>
        <v>12892.405038000001</v>
      </c>
      <c r="X185" s="52">
        <v>0</v>
      </c>
      <c r="Y185" s="52">
        <v>0</v>
      </c>
    </row>
    <row r="186" spans="1:25" x14ac:dyDescent="0.25">
      <c r="A186" s="52">
        <v>2011</v>
      </c>
      <c r="B186" s="52" t="s">
        <v>103</v>
      </c>
      <c r="C186" s="52" t="s">
        <v>180</v>
      </c>
      <c r="D186" s="52">
        <v>24101</v>
      </c>
      <c r="E186" s="52">
        <v>1633002</v>
      </c>
      <c r="F186" s="52">
        <v>27</v>
      </c>
      <c r="G186" s="52" t="s">
        <v>120</v>
      </c>
      <c r="H186" s="52">
        <v>1259</v>
      </c>
      <c r="I186" s="52" t="s">
        <v>91</v>
      </c>
      <c r="J186" s="52" t="s">
        <v>71</v>
      </c>
      <c r="K186" s="52">
        <v>0.526586</v>
      </c>
      <c r="L186" s="52">
        <v>1</v>
      </c>
      <c r="M186" s="52">
        <v>1</v>
      </c>
      <c r="N186" s="52"/>
      <c r="O186" s="52">
        <v>0</v>
      </c>
      <c r="P186" s="52">
        <v>0</v>
      </c>
      <c r="Q186" s="52">
        <v>21</v>
      </c>
      <c r="R186" s="52"/>
      <c r="S186" s="52">
        <v>0</v>
      </c>
      <c r="T186" s="52">
        <v>0</v>
      </c>
      <c r="U186" s="52">
        <v>310</v>
      </c>
      <c r="V186" s="52">
        <f t="shared" si="5"/>
        <v>662.97177399999998</v>
      </c>
      <c r="W186" s="52">
        <f t="shared" si="6"/>
        <v>662.97177399999998</v>
      </c>
      <c r="X186" s="52">
        <v>0</v>
      </c>
      <c r="Y186" s="52">
        <v>0</v>
      </c>
    </row>
    <row r="187" spans="1:25" x14ac:dyDescent="0.25">
      <c r="A187" s="52">
        <v>2011</v>
      </c>
      <c r="B187" s="52" t="s">
        <v>103</v>
      </c>
      <c r="C187" s="52" t="s">
        <v>180</v>
      </c>
      <c r="D187" s="52">
        <v>24101</v>
      </c>
      <c r="E187" s="52">
        <v>1633002</v>
      </c>
      <c r="F187" s="52">
        <v>27</v>
      </c>
      <c r="G187" s="52" t="s">
        <v>120</v>
      </c>
      <c r="H187" s="52">
        <v>36941</v>
      </c>
      <c r="I187" s="52" t="s">
        <v>91</v>
      </c>
      <c r="J187" s="52" t="s">
        <v>71</v>
      </c>
      <c r="K187" s="52">
        <v>0.526586</v>
      </c>
      <c r="L187" s="52">
        <v>1</v>
      </c>
      <c r="M187" s="52">
        <v>1</v>
      </c>
      <c r="N187" s="52"/>
      <c r="O187" s="52">
        <v>0</v>
      </c>
      <c r="P187" s="52">
        <v>0</v>
      </c>
      <c r="Q187" s="52">
        <v>21</v>
      </c>
      <c r="R187" s="52"/>
      <c r="S187" s="52">
        <v>0</v>
      </c>
      <c r="T187" s="52">
        <v>0</v>
      </c>
      <c r="U187" s="52">
        <v>310</v>
      </c>
      <c r="V187" s="52">
        <f t="shared" si="5"/>
        <v>19452.613426</v>
      </c>
      <c r="W187" s="52">
        <f t="shared" si="6"/>
        <v>19452.613426</v>
      </c>
      <c r="X187" s="52">
        <v>0</v>
      </c>
      <c r="Y187" s="52">
        <v>0</v>
      </c>
    </row>
    <row r="188" spans="1:25" x14ac:dyDescent="0.25">
      <c r="A188" s="52">
        <v>2011</v>
      </c>
      <c r="B188" s="52" t="s">
        <v>103</v>
      </c>
      <c r="C188" s="52" t="s">
        <v>180</v>
      </c>
      <c r="D188" s="52">
        <v>24101</v>
      </c>
      <c r="E188" s="52">
        <v>1633002</v>
      </c>
      <c r="F188" s="52">
        <v>27</v>
      </c>
      <c r="G188" s="52" t="s">
        <v>120</v>
      </c>
      <c r="H188" s="52">
        <v>20804</v>
      </c>
      <c r="I188" s="52" t="s">
        <v>91</v>
      </c>
      <c r="J188" s="52" t="s">
        <v>71</v>
      </c>
      <c r="K188" s="52">
        <v>0.526586</v>
      </c>
      <c r="L188" s="52">
        <v>1</v>
      </c>
      <c r="M188" s="52">
        <v>1</v>
      </c>
      <c r="N188" s="52"/>
      <c r="O188" s="52">
        <v>0</v>
      </c>
      <c r="P188" s="52">
        <v>0</v>
      </c>
      <c r="Q188" s="52">
        <v>21</v>
      </c>
      <c r="R188" s="52"/>
      <c r="S188" s="52">
        <v>0</v>
      </c>
      <c r="T188" s="52">
        <v>0</v>
      </c>
      <c r="U188" s="52">
        <v>310</v>
      </c>
      <c r="V188" s="52">
        <f t="shared" si="5"/>
        <v>10955.095144000001</v>
      </c>
      <c r="W188" s="52">
        <f t="shared" si="6"/>
        <v>10955.095144000001</v>
      </c>
      <c r="X188" s="52">
        <v>0</v>
      </c>
      <c r="Y188" s="52">
        <v>0</v>
      </c>
    </row>
    <row r="189" spans="1:25" x14ac:dyDescent="0.25">
      <c r="A189" s="52">
        <v>2011</v>
      </c>
      <c r="B189" s="52" t="s">
        <v>103</v>
      </c>
      <c r="C189" s="52" t="s">
        <v>180</v>
      </c>
      <c r="D189" s="52">
        <v>24101</v>
      </c>
      <c r="E189" s="52">
        <v>1633002</v>
      </c>
      <c r="F189" s="52">
        <v>27</v>
      </c>
      <c r="G189" s="52" t="s">
        <v>120</v>
      </c>
      <c r="H189" s="52">
        <v>4816</v>
      </c>
      <c r="I189" s="52" t="s">
        <v>91</v>
      </c>
      <c r="J189" s="52" t="s">
        <v>71</v>
      </c>
      <c r="K189" s="52">
        <v>0.526586</v>
      </c>
      <c r="L189" s="52">
        <v>1</v>
      </c>
      <c r="M189" s="52">
        <v>1</v>
      </c>
      <c r="N189" s="52"/>
      <c r="O189" s="52">
        <v>0</v>
      </c>
      <c r="P189" s="52">
        <v>0</v>
      </c>
      <c r="Q189" s="52">
        <v>21</v>
      </c>
      <c r="R189" s="52"/>
      <c r="S189" s="52">
        <v>0</v>
      </c>
      <c r="T189" s="52">
        <v>0</v>
      </c>
      <c r="U189" s="52">
        <v>310</v>
      </c>
      <c r="V189" s="52">
        <f t="shared" si="5"/>
        <v>2536.038176</v>
      </c>
      <c r="W189" s="52">
        <f t="shared" si="6"/>
        <v>2536.038176</v>
      </c>
      <c r="X189" s="52">
        <v>0</v>
      </c>
      <c r="Y189" s="52">
        <v>0</v>
      </c>
    </row>
    <row r="190" spans="1:25" x14ac:dyDescent="0.25">
      <c r="A190" s="52">
        <v>2011</v>
      </c>
      <c r="B190" s="52" t="s">
        <v>103</v>
      </c>
      <c r="C190" s="52" t="s">
        <v>180</v>
      </c>
      <c r="D190" s="52">
        <v>24101</v>
      </c>
      <c r="E190" s="52">
        <v>1633002</v>
      </c>
      <c r="F190" s="52">
        <v>27</v>
      </c>
      <c r="G190" s="52" t="s">
        <v>120</v>
      </c>
      <c r="H190" s="52">
        <v>9771</v>
      </c>
      <c r="I190" s="52" t="s">
        <v>91</v>
      </c>
      <c r="J190" s="52" t="s">
        <v>71</v>
      </c>
      <c r="K190" s="52">
        <v>0.526586</v>
      </c>
      <c r="L190" s="52">
        <v>1</v>
      </c>
      <c r="M190" s="52">
        <v>1</v>
      </c>
      <c r="N190" s="52"/>
      <c r="O190" s="52">
        <v>0</v>
      </c>
      <c r="P190" s="52">
        <v>0</v>
      </c>
      <c r="Q190" s="52">
        <v>21</v>
      </c>
      <c r="R190" s="52"/>
      <c r="S190" s="52">
        <v>0</v>
      </c>
      <c r="T190" s="52">
        <v>0</v>
      </c>
      <c r="U190" s="52">
        <v>310</v>
      </c>
      <c r="V190" s="52">
        <f t="shared" si="5"/>
        <v>5145.2718059999997</v>
      </c>
      <c r="W190" s="52">
        <f t="shared" si="6"/>
        <v>5145.2718059999997</v>
      </c>
      <c r="X190" s="52">
        <v>0</v>
      </c>
      <c r="Y190" s="52">
        <v>0</v>
      </c>
    </row>
    <row r="191" spans="1:25" x14ac:dyDescent="0.25">
      <c r="A191" s="52">
        <v>2011</v>
      </c>
      <c r="B191" s="52" t="s">
        <v>103</v>
      </c>
      <c r="C191" s="52" t="s">
        <v>180</v>
      </c>
      <c r="D191" s="52">
        <v>24101</v>
      </c>
      <c r="E191" s="52">
        <v>1633002</v>
      </c>
      <c r="F191" s="52">
        <v>27</v>
      </c>
      <c r="G191" s="52" t="s">
        <v>120</v>
      </c>
      <c r="H191" s="52">
        <v>340791.92799999996</v>
      </c>
      <c r="I191" s="52" t="s">
        <v>91</v>
      </c>
      <c r="J191" s="52" t="s">
        <v>71</v>
      </c>
      <c r="K191" s="52">
        <v>0.526586</v>
      </c>
      <c r="L191" s="52">
        <v>1</v>
      </c>
      <c r="M191" s="52">
        <v>1</v>
      </c>
      <c r="N191" s="52"/>
      <c r="O191" s="52">
        <v>0</v>
      </c>
      <c r="P191" s="52">
        <v>0</v>
      </c>
      <c r="Q191" s="52">
        <v>21</v>
      </c>
      <c r="R191" s="52"/>
      <c r="S191" s="52">
        <v>0</v>
      </c>
      <c r="T191" s="52">
        <v>0</v>
      </c>
      <c r="U191" s="52">
        <v>310</v>
      </c>
      <c r="V191" s="52">
        <f t="shared" si="5"/>
        <v>179456.25819780797</v>
      </c>
      <c r="W191" s="52">
        <f t="shared" si="6"/>
        <v>179456.25819780797</v>
      </c>
      <c r="X191" s="52">
        <v>0</v>
      </c>
      <c r="Y191" s="52">
        <v>0</v>
      </c>
    </row>
    <row r="192" spans="1:25" x14ac:dyDescent="0.25">
      <c r="A192" s="52">
        <v>2011</v>
      </c>
      <c r="B192" s="52" t="s">
        <v>103</v>
      </c>
      <c r="C192" s="52" t="s">
        <v>180</v>
      </c>
      <c r="D192" s="52">
        <v>24101</v>
      </c>
      <c r="E192" s="52">
        <v>1633002</v>
      </c>
      <c r="F192" s="52">
        <v>27</v>
      </c>
      <c r="G192" s="52" t="s">
        <v>120</v>
      </c>
      <c r="H192" s="52">
        <v>11895</v>
      </c>
      <c r="I192" s="52" t="s">
        <v>91</v>
      </c>
      <c r="J192" s="52" t="s">
        <v>71</v>
      </c>
      <c r="K192" s="52">
        <v>0.526586</v>
      </c>
      <c r="L192" s="52">
        <v>1</v>
      </c>
      <c r="M192" s="52">
        <v>1</v>
      </c>
      <c r="N192" s="52"/>
      <c r="O192" s="52">
        <v>0</v>
      </c>
      <c r="P192" s="52">
        <v>0</v>
      </c>
      <c r="Q192" s="52">
        <v>21</v>
      </c>
      <c r="R192" s="52"/>
      <c r="S192" s="52">
        <v>0</v>
      </c>
      <c r="T192" s="52">
        <v>0</v>
      </c>
      <c r="U192" s="52">
        <v>310</v>
      </c>
      <c r="V192" s="52">
        <f t="shared" si="5"/>
        <v>6263.7404699999997</v>
      </c>
      <c r="W192" s="52">
        <f t="shared" si="6"/>
        <v>6263.7404699999997</v>
      </c>
      <c r="X192" s="52">
        <v>0</v>
      </c>
      <c r="Y192" s="52">
        <v>0</v>
      </c>
    </row>
    <row r="193" spans="1:25" x14ac:dyDescent="0.25">
      <c r="A193" s="52">
        <v>2011</v>
      </c>
      <c r="B193" s="52" t="s">
        <v>103</v>
      </c>
      <c r="C193" s="52" t="s">
        <v>180</v>
      </c>
      <c r="D193" s="52">
        <v>24101</v>
      </c>
      <c r="E193" s="52">
        <v>1633002</v>
      </c>
      <c r="F193" s="52">
        <v>27</v>
      </c>
      <c r="G193" s="52" t="s">
        <v>120</v>
      </c>
      <c r="H193" s="52">
        <v>457</v>
      </c>
      <c r="I193" s="52" t="s">
        <v>91</v>
      </c>
      <c r="J193" s="52" t="s">
        <v>71</v>
      </c>
      <c r="K193" s="52">
        <v>0.526586</v>
      </c>
      <c r="L193" s="52">
        <v>1</v>
      </c>
      <c r="M193" s="52">
        <v>1</v>
      </c>
      <c r="N193" s="52"/>
      <c r="O193" s="52">
        <v>0</v>
      </c>
      <c r="P193" s="52">
        <v>0</v>
      </c>
      <c r="Q193" s="52">
        <v>21</v>
      </c>
      <c r="R193" s="52"/>
      <c r="S193" s="52">
        <v>0</v>
      </c>
      <c r="T193" s="52">
        <v>0</v>
      </c>
      <c r="U193" s="52">
        <v>310</v>
      </c>
      <c r="V193" s="52">
        <f t="shared" si="5"/>
        <v>240.64980199999999</v>
      </c>
      <c r="W193" s="52">
        <f t="shared" si="6"/>
        <v>240.64980199999999</v>
      </c>
      <c r="X193" s="52">
        <v>0</v>
      </c>
      <c r="Y193" s="52">
        <v>0</v>
      </c>
    </row>
    <row r="194" spans="1:25" x14ac:dyDescent="0.25">
      <c r="A194" s="52">
        <v>2011</v>
      </c>
      <c r="B194" s="52" t="s">
        <v>103</v>
      </c>
      <c r="C194" s="52" t="s">
        <v>180</v>
      </c>
      <c r="D194" s="52">
        <v>24101</v>
      </c>
      <c r="E194" s="52">
        <v>1633002</v>
      </c>
      <c r="F194" s="52">
        <v>27</v>
      </c>
      <c r="G194" s="52" t="s">
        <v>120</v>
      </c>
      <c r="H194" s="52">
        <v>6152</v>
      </c>
      <c r="I194" s="52" t="s">
        <v>91</v>
      </c>
      <c r="J194" s="52" t="s">
        <v>71</v>
      </c>
      <c r="K194" s="52">
        <v>0.526586</v>
      </c>
      <c r="L194" s="52">
        <v>1</v>
      </c>
      <c r="M194" s="52">
        <v>1</v>
      </c>
      <c r="N194" s="52"/>
      <c r="O194" s="52">
        <v>0</v>
      </c>
      <c r="P194" s="52">
        <v>0</v>
      </c>
      <c r="Q194" s="52">
        <v>21</v>
      </c>
      <c r="R194" s="52"/>
      <c r="S194" s="52">
        <v>0</v>
      </c>
      <c r="T194" s="52">
        <v>0</v>
      </c>
      <c r="U194" s="52">
        <v>310</v>
      </c>
      <c r="V194" s="52">
        <f t="shared" si="5"/>
        <v>3239.5570720000001</v>
      </c>
      <c r="W194" s="52">
        <f t="shared" si="6"/>
        <v>3239.5570720000001</v>
      </c>
      <c r="X194" s="52">
        <v>0</v>
      </c>
      <c r="Y194" s="52">
        <v>0</v>
      </c>
    </row>
    <row r="195" spans="1:25" x14ac:dyDescent="0.25">
      <c r="A195" s="52">
        <v>2011</v>
      </c>
      <c r="B195" s="52" t="s">
        <v>103</v>
      </c>
      <c r="C195" s="52" t="s">
        <v>180</v>
      </c>
      <c r="D195" s="52">
        <v>24101</v>
      </c>
      <c r="E195" s="52">
        <v>1633002</v>
      </c>
      <c r="F195" s="52">
        <v>27</v>
      </c>
      <c r="G195" s="52" t="s">
        <v>120</v>
      </c>
      <c r="H195" s="52">
        <v>15353</v>
      </c>
      <c r="I195" s="52" t="s">
        <v>91</v>
      </c>
      <c r="J195" s="52" t="s">
        <v>71</v>
      </c>
      <c r="K195" s="52">
        <v>0.526586</v>
      </c>
      <c r="L195" s="52">
        <v>1</v>
      </c>
      <c r="M195" s="52">
        <v>1</v>
      </c>
      <c r="N195" s="52"/>
      <c r="O195" s="52">
        <v>0</v>
      </c>
      <c r="P195" s="52">
        <v>0</v>
      </c>
      <c r="Q195" s="52">
        <v>21</v>
      </c>
      <c r="R195" s="52"/>
      <c r="S195" s="52">
        <v>0</v>
      </c>
      <c r="T195" s="52">
        <v>0</v>
      </c>
      <c r="U195" s="52">
        <v>310</v>
      </c>
      <c r="V195" s="52">
        <f t="shared" ref="V195:V258" si="7">IF(F195=9,((H195*K195*L195*M195)+(H195*O195*P195*Q195)+(H195*S195*T195*U195))/1000, (H195*K195*L195*M195)+(H195*O195*P195*Q195)+(H195*S195*T195*U195))</f>
        <v>8084.6748580000003</v>
      </c>
      <c r="W195" s="52">
        <f t="shared" ref="W195:W258" si="8">(V195-((O195*H195*P195*Q195)+(S195*H195*T195*U195)))/M195</f>
        <v>8084.6748580000003</v>
      </c>
      <c r="X195" s="52">
        <v>0</v>
      </c>
      <c r="Y195" s="52">
        <v>0</v>
      </c>
    </row>
    <row r="196" spans="1:25" x14ac:dyDescent="0.25">
      <c r="A196" s="52">
        <v>2011</v>
      </c>
      <c r="B196" s="52" t="s">
        <v>103</v>
      </c>
      <c r="C196" s="52" t="s">
        <v>180</v>
      </c>
      <c r="D196" s="52">
        <v>24101</v>
      </c>
      <c r="E196" s="52">
        <v>1633002</v>
      </c>
      <c r="F196" s="52">
        <v>27</v>
      </c>
      <c r="G196" s="52" t="s">
        <v>120</v>
      </c>
      <c r="H196" s="52">
        <v>6</v>
      </c>
      <c r="I196" s="52" t="s">
        <v>91</v>
      </c>
      <c r="J196" s="52" t="s">
        <v>71</v>
      </c>
      <c r="K196" s="52">
        <v>0.526586</v>
      </c>
      <c r="L196" s="52">
        <v>1</v>
      </c>
      <c r="M196" s="52">
        <v>1</v>
      </c>
      <c r="N196" s="52"/>
      <c r="O196" s="52">
        <v>0</v>
      </c>
      <c r="P196" s="52">
        <v>0</v>
      </c>
      <c r="Q196" s="52">
        <v>21</v>
      </c>
      <c r="R196" s="52"/>
      <c r="S196" s="52">
        <v>0</v>
      </c>
      <c r="T196" s="52">
        <v>0</v>
      </c>
      <c r="U196" s="52">
        <v>310</v>
      </c>
      <c r="V196" s="52">
        <f t="shared" si="7"/>
        <v>3.159516</v>
      </c>
      <c r="W196" s="52">
        <f t="shared" si="8"/>
        <v>3.159516</v>
      </c>
      <c r="X196" s="52">
        <v>0</v>
      </c>
      <c r="Y196" s="52">
        <v>0</v>
      </c>
    </row>
    <row r="197" spans="1:25" x14ac:dyDescent="0.25">
      <c r="A197" s="52">
        <v>2011</v>
      </c>
      <c r="B197" s="52" t="s">
        <v>103</v>
      </c>
      <c r="C197" s="52" t="s">
        <v>180</v>
      </c>
      <c r="D197" s="52">
        <v>24101</v>
      </c>
      <c r="E197" s="52">
        <v>1633002</v>
      </c>
      <c r="F197" s="52">
        <v>27</v>
      </c>
      <c r="G197" s="52" t="s">
        <v>120</v>
      </c>
      <c r="H197" s="52">
        <v>4830</v>
      </c>
      <c r="I197" s="52" t="s">
        <v>91</v>
      </c>
      <c r="J197" s="52" t="s">
        <v>71</v>
      </c>
      <c r="K197" s="52">
        <v>0.526586</v>
      </c>
      <c r="L197" s="52">
        <v>1</v>
      </c>
      <c r="M197" s="52">
        <v>1</v>
      </c>
      <c r="N197" s="52"/>
      <c r="O197" s="52">
        <v>0</v>
      </c>
      <c r="P197" s="52">
        <v>0</v>
      </c>
      <c r="Q197" s="52">
        <v>21</v>
      </c>
      <c r="R197" s="52"/>
      <c r="S197" s="52">
        <v>0</v>
      </c>
      <c r="T197" s="52">
        <v>0</v>
      </c>
      <c r="U197" s="52">
        <v>310</v>
      </c>
      <c r="V197" s="52">
        <f t="shared" si="7"/>
        <v>2543.4103799999998</v>
      </c>
      <c r="W197" s="52">
        <f t="shared" si="8"/>
        <v>2543.4103799999998</v>
      </c>
      <c r="X197" s="52">
        <v>0</v>
      </c>
      <c r="Y197" s="52">
        <v>0</v>
      </c>
    </row>
    <row r="198" spans="1:25" x14ac:dyDescent="0.25">
      <c r="A198" s="52">
        <v>2011</v>
      </c>
      <c r="B198" s="52" t="s">
        <v>103</v>
      </c>
      <c r="C198" s="52" t="s">
        <v>180</v>
      </c>
      <c r="D198" s="52">
        <v>24101</v>
      </c>
      <c r="E198" s="52">
        <v>1633002</v>
      </c>
      <c r="F198" s="52">
        <v>27</v>
      </c>
      <c r="G198" s="52" t="s">
        <v>120</v>
      </c>
      <c r="H198" s="52">
        <v>12287</v>
      </c>
      <c r="I198" s="52" t="s">
        <v>91</v>
      </c>
      <c r="J198" s="52" t="s">
        <v>71</v>
      </c>
      <c r="K198" s="52">
        <v>0.526586</v>
      </c>
      <c r="L198" s="52">
        <v>1</v>
      </c>
      <c r="M198" s="52">
        <v>1</v>
      </c>
      <c r="N198" s="52"/>
      <c r="O198" s="52">
        <v>0</v>
      </c>
      <c r="P198" s="52">
        <v>0</v>
      </c>
      <c r="Q198" s="52">
        <v>21</v>
      </c>
      <c r="R198" s="52"/>
      <c r="S198" s="52">
        <v>0</v>
      </c>
      <c r="T198" s="52">
        <v>0</v>
      </c>
      <c r="U198" s="52">
        <v>310</v>
      </c>
      <c r="V198" s="52">
        <f t="shared" si="7"/>
        <v>6470.162182</v>
      </c>
      <c r="W198" s="52">
        <f t="shared" si="8"/>
        <v>6470.162182</v>
      </c>
      <c r="X198" s="52">
        <v>0</v>
      </c>
      <c r="Y198" s="52">
        <v>0</v>
      </c>
    </row>
    <row r="199" spans="1:25" x14ac:dyDescent="0.25">
      <c r="A199" s="52">
        <v>2011</v>
      </c>
      <c r="B199" s="52" t="s">
        <v>103</v>
      </c>
      <c r="C199" s="52" t="s">
        <v>180</v>
      </c>
      <c r="D199" s="52">
        <v>24101</v>
      </c>
      <c r="E199" s="52">
        <v>1633002</v>
      </c>
      <c r="F199" s="52">
        <v>27</v>
      </c>
      <c r="G199" s="52" t="s">
        <v>120</v>
      </c>
      <c r="H199" s="52">
        <v>16579</v>
      </c>
      <c r="I199" s="52" t="s">
        <v>91</v>
      </c>
      <c r="J199" s="52" t="s">
        <v>71</v>
      </c>
      <c r="K199" s="52">
        <v>0.526586</v>
      </c>
      <c r="L199" s="52">
        <v>1</v>
      </c>
      <c r="M199" s="52">
        <v>1</v>
      </c>
      <c r="N199" s="52"/>
      <c r="O199" s="52">
        <v>0</v>
      </c>
      <c r="P199" s="52">
        <v>0</v>
      </c>
      <c r="Q199" s="52">
        <v>21</v>
      </c>
      <c r="R199" s="52"/>
      <c r="S199" s="52">
        <v>0</v>
      </c>
      <c r="T199" s="52">
        <v>0</v>
      </c>
      <c r="U199" s="52">
        <v>310</v>
      </c>
      <c r="V199" s="52">
        <f t="shared" si="7"/>
        <v>8730.2692939999997</v>
      </c>
      <c r="W199" s="52">
        <f t="shared" si="8"/>
        <v>8730.2692939999997</v>
      </c>
      <c r="X199" s="52">
        <v>0</v>
      </c>
      <c r="Y199" s="52">
        <v>0</v>
      </c>
    </row>
    <row r="200" spans="1:25" x14ac:dyDescent="0.25">
      <c r="A200" s="52">
        <v>2011</v>
      </c>
      <c r="B200" s="52" t="s">
        <v>103</v>
      </c>
      <c r="C200" s="52" t="s">
        <v>180</v>
      </c>
      <c r="D200" s="52">
        <v>24101</v>
      </c>
      <c r="E200" s="52">
        <v>1633002</v>
      </c>
      <c r="F200" s="52">
        <v>27</v>
      </c>
      <c r="G200" s="52" t="s">
        <v>120</v>
      </c>
      <c r="H200" s="52">
        <v>7561</v>
      </c>
      <c r="I200" s="52" t="s">
        <v>91</v>
      </c>
      <c r="J200" s="52" t="s">
        <v>71</v>
      </c>
      <c r="K200" s="52">
        <v>0.526586</v>
      </c>
      <c r="L200" s="52">
        <v>1</v>
      </c>
      <c r="M200" s="52">
        <v>1</v>
      </c>
      <c r="N200" s="52"/>
      <c r="O200" s="52">
        <v>0</v>
      </c>
      <c r="P200" s="52">
        <v>0</v>
      </c>
      <c r="Q200" s="52">
        <v>21</v>
      </c>
      <c r="R200" s="52"/>
      <c r="S200" s="52">
        <v>0</v>
      </c>
      <c r="T200" s="52">
        <v>0</v>
      </c>
      <c r="U200" s="52">
        <v>310</v>
      </c>
      <c r="V200" s="52">
        <f t="shared" si="7"/>
        <v>3981.5167459999998</v>
      </c>
      <c r="W200" s="52">
        <f t="shared" si="8"/>
        <v>3981.5167459999998</v>
      </c>
      <c r="X200" s="52">
        <v>0</v>
      </c>
      <c r="Y200" s="52">
        <v>0</v>
      </c>
    </row>
    <row r="201" spans="1:25" x14ac:dyDescent="0.25">
      <c r="A201" s="52">
        <v>2011</v>
      </c>
      <c r="B201" s="52" t="s">
        <v>103</v>
      </c>
      <c r="C201" s="52" t="s">
        <v>180</v>
      </c>
      <c r="D201" s="52">
        <v>24101</v>
      </c>
      <c r="E201" s="52">
        <v>1633002</v>
      </c>
      <c r="F201" s="52">
        <v>27</v>
      </c>
      <c r="G201" s="52" t="s">
        <v>120</v>
      </c>
      <c r="H201" s="52">
        <v>17567</v>
      </c>
      <c r="I201" s="52" t="s">
        <v>91</v>
      </c>
      <c r="J201" s="52" t="s">
        <v>71</v>
      </c>
      <c r="K201" s="52">
        <v>0.526586</v>
      </c>
      <c r="L201" s="52">
        <v>1</v>
      </c>
      <c r="M201" s="52">
        <v>1</v>
      </c>
      <c r="N201" s="52"/>
      <c r="O201" s="52">
        <v>0</v>
      </c>
      <c r="P201" s="52">
        <v>0</v>
      </c>
      <c r="Q201" s="52">
        <v>21</v>
      </c>
      <c r="R201" s="52"/>
      <c r="S201" s="52">
        <v>0</v>
      </c>
      <c r="T201" s="52">
        <v>0</v>
      </c>
      <c r="U201" s="52">
        <v>310</v>
      </c>
      <c r="V201" s="52">
        <f t="shared" si="7"/>
        <v>9250.5362619999996</v>
      </c>
      <c r="W201" s="52">
        <f t="shared" si="8"/>
        <v>9250.5362619999996</v>
      </c>
      <c r="X201" s="52">
        <v>0</v>
      </c>
      <c r="Y201" s="52">
        <v>0</v>
      </c>
    </row>
    <row r="202" spans="1:25" x14ac:dyDescent="0.25">
      <c r="A202" s="52">
        <v>2011</v>
      </c>
      <c r="B202" s="52" t="s">
        <v>103</v>
      </c>
      <c r="C202" s="52" t="s">
        <v>180</v>
      </c>
      <c r="D202" s="52">
        <v>24101</v>
      </c>
      <c r="E202" s="52">
        <v>1633002</v>
      </c>
      <c r="F202" s="52">
        <v>27</v>
      </c>
      <c r="G202" s="52" t="s">
        <v>120</v>
      </c>
      <c r="H202" s="52">
        <v>9895</v>
      </c>
      <c r="I202" s="52" t="s">
        <v>91</v>
      </c>
      <c r="J202" s="52" t="s">
        <v>71</v>
      </c>
      <c r="K202" s="52">
        <v>0.526586</v>
      </c>
      <c r="L202" s="52">
        <v>1</v>
      </c>
      <c r="M202" s="52">
        <v>1</v>
      </c>
      <c r="N202" s="52"/>
      <c r="O202" s="52">
        <v>0</v>
      </c>
      <c r="P202" s="52">
        <v>0</v>
      </c>
      <c r="Q202" s="52">
        <v>21</v>
      </c>
      <c r="R202" s="52"/>
      <c r="S202" s="52">
        <v>0</v>
      </c>
      <c r="T202" s="52">
        <v>0</v>
      </c>
      <c r="U202" s="52">
        <v>310</v>
      </c>
      <c r="V202" s="52">
        <f t="shared" si="7"/>
        <v>5210.5684700000002</v>
      </c>
      <c r="W202" s="52">
        <f t="shared" si="8"/>
        <v>5210.5684700000002</v>
      </c>
      <c r="X202" s="52">
        <v>0</v>
      </c>
      <c r="Y202" s="52">
        <v>0</v>
      </c>
    </row>
    <row r="203" spans="1:25" x14ac:dyDescent="0.25">
      <c r="A203" s="52">
        <v>2011</v>
      </c>
      <c r="B203" s="52" t="s">
        <v>103</v>
      </c>
      <c r="C203" s="52" t="s">
        <v>180</v>
      </c>
      <c r="D203" s="52">
        <v>24101</v>
      </c>
      <c r="E203" s="52">
        <v>1633002</v>
      </c>
      <c r="F203" s="52">
        <v>27</v>
      </c>
      <c r="G203" s="52" t="s">
        <v>120</v>
      </c>
      <c r="H203" s="52">
        <v>2746</v>
      </c>
      <c r="I203" s="52" t="s">
        <v>91</v>
      </c>
      <c r="J203" s="52" t="s">
        <v>71</v>
      </c>
      <c r="K203" s="52">
        <v>0.526586</v>
      </c>
      <c r="L203" s="52">
        <v>1</v>
      </c>
      <c r="M203" s="52">
        <v>1</v>
      </c>
      <c r="N203" s="52"/>
      <c r="O203" s="52">
        <v>0</v>
      </c>
      <c r="P203" s="52">
        <v>0</v>
      </c>
      <c r="Q203" s="52">
        <v>21</v>
      </c>
      <c r="R203" s="52"/>
      <c r="S203" s="52">
        <v>0</v>
      </c>
      <c r="T203" s="52">
        <v>0</v>
      </c>
      <c r="U203" s="52">
        <v>310</v>
      </c>
      <c r="V203" s="52">
        <f t="shared" si="7"/>
        <v>1446.0051559999999</v>
      </c>
      <c r="W203" s="52">
        <f t="shared" si="8"/>
        <v>1446.0051559999999</v>
      </c>
      <c r="X203" s="52">
        <v>0</v>
      </c>
      <c r="Y203" s="52">
        <v>0</v>
      </c>
    </row>
    <row r="204" spans="1:25" x14ac:dyDescent="0.25">
      <c r="A204" s="52">
        <v>2011</v>
      </c>
      <c r="B204" s="52" t="s">
        <v>103</v>
      </c>
      <c r="C204" s="52" t="s">
        <v>180</v>
      </c>
      <c r="D204" s="52">
        <v>24101</v>
      </c>
      <c r="E204" s="52">
        <v>1633002</v>
      </c>
      <c r="F204" s="52">
        <v>27</v>
      </c>
      <c r="G204" s="52" t="s">
        <v>120</v>
      </c>
      <c r="H204" s="52">
        <v>806.77559999999994</v>
      </c>
      <c r="I204" s="52" t="s">
        <v>91</v>
      </c>
      <c r="J204" s="52" t="s">
        <v>71</v>
      </c>
      <c r="K204" s="52">
        <v>0.526586</v>
      </c>
      <c r="L204" s="52">
        <v>1</v>
      </c>
      <c r="M204" s="52">
        <v>1</v>
      </c>
      <c r="N204" s="52"/>
      <c r="O204" s="52">
        <v>0</v>
      </c>
      <c r="P204" s="52">
        <v>0</v>
      </c>
      <c r="Q204" s="52">
        <v>21</v>
      </c>
      <c r="R204" s="52"/>
      <c r="S204" s="52">
        <v>0</v>
      </c>
      <c r="T204" s="52">
        <v>0</v>
      </c>
      <c r="U204" s="52">
        <v>310</v>
      </c>
      <c r="V204" s="52">
        <f t="shared" si="7"/>
        <v>424.83673610159997</v>
      </c>
      <c r="W204" s="52">
        <f t="shared" si="8"/>
        <v>424.83673610159997</v>
      </c>
      <c r="X204" s="52">
        <v>0</v>
      </c>
      <c r="Y204" s="52">
        <v>0</v>
      </c>
    </row>
    <row r="205" spans="1:25" x14ac:dyDescent="0.25">
      <c r="A205" s="52">
        <v>2011</v>
      </c>
      <c r="B205" s="52" t="s">
        <v>103</v>
      </c>
      <c r="C205" s="52" t="s">
        <v>180</v>
      </c>
      <c r="D205" s="52">
        <v>24101</v>
      </c>
      <c r="E205" s="52">
        <v>1633002</v>
      </c>
      <c r="F205" s="52">
        <v>27</v>
      </c>
      <c r="G205" s="52" t="s">
        <v>120</v>
      </c>
      <c r="H205" s="52">
        <v>25320</v>
      </c>
      <c r="I205" s="52" t="s">
        <v>91</v>
      </c>
      <c r="J205" s="52" t="s">
        <v>71</v>
      </c>
      <c r="K205" s="52">
        <v>0.526586</v>
      </c>
      <c r="L205" s="52">
        <v>1</v>
      </c>
      <c r="M205" s="52">
        <v>1</v>
      </c>
      <c r="N205" s="52"/>
      <c r="O205" s="52">
        <v>0</v>
      </c>
      <c r="P205" s="52">
        <v>0</v>
      </c>
      <c r="Q205" s="52">
        <v>21</v>
      </c>
      <c r="R205" s="52"/>
      <c r="S205" s="52">
        <v>0</v>
      </c>
      <c r="T205" s="52">
        <v>0</v>
      </c>
      <c r="U205" s="52">
        <v>310</v>
      </c>
      <c r="V205" s="52">
        <f t="shared" si="7"/>
        <v>13333.157520000001</v>
      </c>
      <c r="W205" s="52">
        <f t="shared" si="8"/>
        <v>13333.157520000001</v>
      </c>
      <c r="X205" s="52">
        <v>0</v>
      </c>
      <c r="Y205" s="52">
        <v>0</v>
      </c>
    </row>
    <row r="206" spans="1:25" x14ac:dyDescent="0.25">
      <c r="A206" s="52">
        <v>2011</v>
      </c>
      <c r="B206" s="52" t="s">
        <v>103</v>
      </c>
      <c r="C206" s="52" t="s">
        <v>180</v>
      </c>
      <c r="D206" s="52">
        <v>24103</v>
      </c>
      <c r="E206" s="52">
        <v>1633002</v>
      </c>
      <c r="F206" s="52">
        <v>27</v>
      </c>
      <c r="G206" s="52" t="s">
        <v>120</v>
      </c>
      <c r="H206" s="52">
        <v>771.12979999999993</v>
      </c>
      <c r="I206" s="52" t="s">
        <v>91</v>
      </c>
      <c r="J206" s="52" t="s">
        <v>71</v>
      </c>
      <c r="K206" s="52">
        <v>0.526586</v>
      </c>
      <c r="L206" s="52">
        <v>1</v>
      </c>
      <c r="M206" s="52">
        <v>1</v>
      </c>
      <c r="N206" s="52"/>
      <c r="O206" s="52">
        <v>0</v>
      </c>
      <c r="P206" s="52">
        <v>0</v>
      </c>
      <c r="Q206" s="52">
        <v>21</v>
      </c>
      <c r="R206" s="52"/>
      <c r="S206" s="52">
        <v>0</v>
      </c>
      <c r="T206" s="52">
        <v>0</v>
      </c>
      <c r="U206" s="52">
        <v>310</v>
      </c>
      <c r="V206" s="52">
        <f t="shared" si="7"/>
        <v>406.06615686279997</v>
      </c>
      <c r="W206" s="52">
        <f t="shared" si="8"/>
        <v>406.06615686279997</v>
      </c>
      <c r="X206" s="52">
        <v>0</v>
      </c>
      <c r="Y206" s="52">
        <v>0</v>
      </c>
    </row>
    <row r="207" spans="1:25" x14ac:dyDescent="0.25">
      <c r="A207" s="52">
        <v>2011</v>
      </c>
      <c r="B207" s="52" t="s">
        <v>103</v>
      </c>
      <c r="C207" s="52" t="s">
        <v>180</v>
      </c>
      <c r="D207" s="52">
        <v>24103</v>
      </c>
      <c r="E207" s="52">
        <v>1633002</v>
      </c>
      <c r="F207" s="52">
        <v>27</v>
      </c>
      <c r="G207" s="52" t="s">
        <v>120</v>
      </c>
      <c r="H207" s="52">
        <v>1326</v>
      </c>
      <c r="I207" s="52" t="s">
        <v>91</v>
      </c>
      <c r="J207" s="52" t="s">
        <v>71</v>
      </c>
      <c r="K207" s="52">
        <v>0.526586</v>
      </c>
      <c r="L207" s="52">
        <v>1</v>
      </c>
      <c r="M207" s="52">
        <v>1</v>
      </c>
      <c r="N207" s="52"/>
      <c r="O207" s="52">
        <v>0</v>
      </c>
      <c r="P207" s="52">
        <v>0</v>
      </c>
      <c r="Q207" s="52">
        <v>21</v>
      </c>
      <c r="R207" s="52"/>
      <c r="S207" s="52">
        <v>0</v>
      </c>
      <c r="T207" s="52">
        <v>0</v>
      </c>
      <c r="U207" s="52">
        <v>310</v>
      </c>
      <c r="V207" s="52">
        <f t="shared" si="7"/>
        <v>698.25303599999995</v>
      </c>
      <c r="W207" s="52">
        <f t="shared" si="8"/>
        <v>698.25303599999995</v>
      </c>
      <c r="X207" s="52">
        <v>0</v>
      </c>
      <c r="Y207" s="52">
        <v>0</v>
      </c>
    </row>
    <row r="208" spans="1:25" x14ac:dyDescent="0.25">
      <c r="A208" s="52">
        <v>2011</v>
      </c>
      <c r="B208" s="52" t="s">
        <v>103</v>
      </c>
      <c r="C208" s="52" t="s">
        <v>180</v>
      </c>
      <c r="D208" s="52">
        <v>24103</v>
      </c>
      <c r="E208" s="52">
        <v>1633002</v>
      </c>
      <c r="F208" s="52">
        <v>27</v>
      </c>
      <c r="G208" s="52" t="s">
        <v>120</v>
      </c>
      <c r="H208" s="52">
        <v>1084559</v>
      </c>
      <c r="I208" s="52" t="s">
        <v>91</v>
      </c>
      <c r="J208" s="52" t="s">
        <v>71</v>
      </c>
      <c r="K208" s="52">
        <v>0.526586</v>
      </c>
      <c r="L208" s="52">
        <v>1</v>
      </c>
      <c r="M208" s="52">
        <v>1</v>
      </c>
      <c r="N208" s="52"/>
      <c r="O208" s="52">
        <v>0</v>
      </c>
      <c r="P208" s="52">
        <v>0</v>
      </c>
      <c r="Q208" s="52">
        <v>21</v>
      </c>
      <c r="R208" s="52"/>
      <c r="S208" s="52">
        <v>0</v>
      </c>
      <c r="T208" s="52">
        <v>0</v>
      </c>
      <c r="U208" s="52">
        <v>310</v>
      </c>
      <c r="V208" s="52">
        <f t="shared" si="7"/>
        <v>571113.58557400003</v>
      </c>
      <c r="W208" s="52">
        <f t="shared" si="8"/>
        <v>571113.58557400003</v>
      </c>
      <c r="X208" s="52">
        <v>0</v>
      </c>
      <c r="Y208" s="52">
        <v>0</v>
      </c>
    </row>
    <row r="209" spans="1:25" x14ac:dyDescent="0.25">
      <c r="A209" s="52">
        <v>2011</v>
      </c>
      <c r="B209" s="52" t="s">
        <v>103</v>
      </c>
      <c r="C209" s="52" t="s">
        <v>180</v>
      </c>
      <c r="D209" s="52">
        <v>24103</v>
      </c>
      <c r="E209" s="52">
        <v>1633002</v>
      </c>
      <c r="F209" s="52">
        <v>27</v>
      </c>
      <c r="G209" s="52" t="s">
        <v>120</v>
      </c>
      <c r="H209" s="52">
        <v>570</v>
      </c>
      <c r="I209" s="52" t="s">
        <v>91</v>
      </c>
      <c r="J209" s="52" t="s">
        <v>71</v>
      </c>
      <c r="K209" s="52">
        <v>0.526586</v>
      </c>
      <c r="L209" s="52">
        <v>1</v>
      </c>
      <c r="M209" s="52">
        <v>1</v>
      </c>
      <c r="N209" s="52"/>
      <c r="O209" s="52">
        <v>0</v>
      </c>
      <c r="P209" s="52">
        <v>0</v>
      </c>
      <c r="Q209" s="52">
        <v>21</v>
      </c>
      <c r="R209" s="52"/>
      <c r="S209" s="52">
        <v>0</v>
      </c>
      <c r="T209" s="52">
        <v>0</v>
      </c>
      <c r="U209" s="52">
        <v>310</v>
      </c>
      <c r="V209" s="52">
        <f t="shared" si="7"/>
        <v>300.15402</v>
      </c>
      <c r="W209" s="52">
        <f t="shared" si="8"/>
        <v>300.15402</v>
      </c>
      <c r="X209" s="52">
        <v>0</v>
      </c>
      <c r="Y209" s="52">
        <v>0</v>
      </c>
    </row>
    <row r="210" spans="1:25" x14ac:dyDescent="0.25">
      <c r="A210" s="52">
        <v>2011</v>
      </c>
      <c r="B210" s="52" t="s">
        <v>103</v>
      </c>
      <c r="C210" s="52" t="s">
        <v>180</v>
      </c>
      <c r="D210" s="52">
        <v>24103</v>
      </c>
      <c r="E210" s="52">
        <v>1633002</v>
      </c>
      <c r="F210" s="52">
        <v>27</v>
      </c>
      <c r="G210" s="52" t="s">
        <v>120</v>
      </c>
      <c r="H210" s="52">
        <v>1990</v>
      </c>
      <c r="I210" s="52" t="s">
        <v>91</v>
      </c>
      <c r="J210" s="52" t="s">
        <v>71</v>
      </c>
      <c r="K210" s="52">
        <v>0.526586</v>
      </c>
      <c r="L210" s="52">
        <v>1</v>
      </c>
      <c r="M210" s="52">
        <v>1</v>
      </c>
      <c r="N210" s="52"/>
      <c r="O210" s="52">
        <v>0</v>
      </c>
      <c r="P210" s="52">
        <v>0</v>
      </c>
      <c r="Q210" s="52">
        <v>21</v>
      </c>
      <c r="R210" s="52"/>
      <c r="S210" s="52">
        <v>0</v>
      </c>
      <c r="T210" s="52">
        <v>0</v>
      </c>
      <c r="U210" s="52">
        <v>310</v>
      </c>
      <c r="V210" s="52">
        <f t="shared" si="7"/>
        <v>1047.9061400000001</v>
      </c>
      <c r="W210" s="52">
        <f t="shared" si="8"/>
        <v>1047.9061400000001</v>
      </c>
      <c r="X210" s="52">
        <v>0</v>
      </c>
      <c r="Y210" s="52">
        <v>0</v>
      </c>
    </row>
    <row r="211" spans="1:25" x14ac:dyDescent="0.25">
      <c r="A211" s="52">
        <v>2011</v>
      </c>
      <c r="B211" s="52" t="s">
        <v>103</v>
      </c>
      <c r="C211" s="52" t="s">
        <v>180</v>
      </c>
      <c r="D211" s="52">
        <v>24103</v>
      </c>
      <c r="E211" s="52">
        <v>1633002</v>
      </c>
      <c r="F211" s="52">
        <v>27</v>
      </c>
      <c r="G211" s="52" t="s">
        <v>120</v>
      </c>
      <c r="H211" s="52">
        <v>1847</v>
      </c>
      <c r="I211" s="52" t="s">
        <v>91</v>
      </c>
      <c r="J211" s="52" t="s">
        <v>71</v>
      </c>
      <c r="K211" s="52">
        <v>0.526586</v>
      </c>
      <c r="L211" s="52">
        <v>1</v>
      </c>
      <c r="M211" s="52">
        <v>1</v>
      </c>
      <c r="N211" s="52"/>
      <c r="O211" s="52">
        <v>0</v>
      </c>
      <c r="P211" s="52">
        <v>0</v>
      </c>
      <c r="Q211" s="52">
        <v>21</v>
      </c>
      <c r="R211" s="52"/>
      <c r="S211" s="52">
        <v>0</v>
      </c>
      <c r="T211" s="52">
        <v>0</v>
      </c>
      <c r="U211" s="52">
        <v>310</v>
      </c>
      <c r="V211" s="52">
        <f t="shared" si="7"/>
        <v>972.60434199999997</v>
      </c>
      <c r="W211" s="52">
        <f t="shared" si="8"/>
        <v>972.60434199999997</v>
      </c>
      <c r="X211" s="52">
        <v>0</v>
      </c>
      <c r="Y211" s="52">
        <v>0</v>
      </c>
    </row>
    <row r="212" spans="1:25" x14ac:dyDescent="0.25">
      <c r="A212" s="52">
        <v>2011</v>
      </c>
      <c r="B212" s="52" t="s">
        <v>103</v>
      </c>
      <c r="C212" s="52" t="s">
        <v>180</v>
      </c>
      <c r="D212" s="52">
        <v>24103</v>
      </c>
      <c r="E212" s="52">
        <v>1633002</v>
      </c>
      <c r="F212" s="52">
        <v>27</v>
      </c>
      <c r="G212" s="52" t="s">
        <v>120</v>
      </c>
      <c r="H212" s="52">
        <v>817747</v>
      </c>
      <c r="I212" s="52" t="s">
        <v>91</v>
      </c>
      <c r="J212" s="52" t="s">
        <v>71</v>
      </c>
      <c r="K212" s="52">
        <v>0.526586</v>
      </c>
      <c r="L212" s="52">
        <v>1</v>
      </c>
      <c r="M212" s="52">
        <v>1</v>
      </c>
      <c r="N212" s="52"/>
      <c r="O212" s="52">
        <v>0</v>
      </c>
      <c r="P212" s="52">
        <v>0</v>
      </c>
      <c r="Q212" s="52">
        <v>21</v>
      </c>
      <c r="R212" s="52"/>
      <c r="S212" s="52">
        <v>0</v>
      </c>
      <c r="T212" s="52">
        <v>0</v>
      </c>
      <c r="U212" s="52">
        <v>310</v>
      </c>
      <c r="V212" s="52">
        <f t="shared" si="7"/>
        <v>430614.12174199999</v>
      </c>
      <c r="W212" s="52">
        <f t="shared" si="8"/>
        <v>430614.12174199999</v>
      </c>
      <c r="X212" s="52">
        <v>0</v>
      </c>
      <c r="Y212" s="52">
        <v>0</v>
      </c>
    </row>
    <row r="213" spans="1:25" x14ac:dyDescent="0.25">
      <c r="A213" s="52">
        <v>2011</v>
      </c>
      <c r="B213" s="52" t="s">
        <v>103</v>
      </c>
      <c r="C213" s="52" t="s">
        <v>180</v>
      </c>
      <c r="D213" s="52">
        <v>24103</v>
      </c>
      <c r="E213" s="52">
        <v>1633002</v>
      </c>
      <c r="F213" s="52">
        <v>27</v>
      </c>
      <c r="G213" s="52" t="s">
        <v>120</v>
      </c>
      <c r="H213" s="52">
        <v>1078</v>
      </c>
      <c r="I213" s="52" t="s">
        <v>91</v>
      </c>
      <c r="J213" s="52" t="s">
        <v>71</v>
      </c>
      <c r="K213" s="52">
        <v>0.526586</v>
      </c>
      <c r="L213" s="52">
        <v>1</v>
      </c>
      <c r="M213" s="52">
        <v>1</v>
      </c>
      <c r="N213" s="52"/>
      <c r="O213" s="52">
        <v>0</v>
      </c>
      <c r="P213" s="52">
        <v>0</v>
      </c>
      <c r="Q213" s="52">
        <v>21</v>
      </c>
      <c r="R213" s="52"/>
      <c r="S213" s="52">
        <v>0</v>
      </c>
      <c r="T213" s="52">
        <v>0</v>
      </c>
      <c r="U213" s="52">
        <v>310</v>
      </c>
      <c r="V213" s="52">
        <f t="shared" si="7"/>
        <v>567.65970800000002</v>
      </c>
      <c r="W213" s="52">
        <f t="shared" si="8"/>
        <v>567.65970800000002</v>
      </c>
      <c r="X213" s="52">
        <v>0</v>
      </c>
      <c r="Y213" s="52">
        <v>0</v>
      </c>
    </row>
    <row r="214" spans="1:25" x14ac:dyDescent="0.25">
      <c r="A214" s="52">
        <v>2011</v>
      </c>
      <c r="B214" s="52" t="s">
        <v>103</v>
      </c>
      <c r="C214" s="52" t="s">
        <v>180</v>
      </c>
      <c r="D214" s="52">
        <v>24103</v>
      </c>
      <c r="E214" s="52">
        <v>1633002</v>
      </c>
      <c r="F214" s="52">
        <v>27</v>
      </c>
      <c r="G214" s="52" t="s">
        <v>120</v>
      </c>
      <c r="H214" s="52">
        <v>656572</v>
      </c>
      <c r="I214" s="52" t="s">
        <v>91</v>
      </c>
      <c r="J214" s="52" t="s">
        <v>71</v>
      </c>
      <c r="K214" s="52">
        <v>0.526586</v>
      </c>
      <c r="L214" s="52">
        <v>1</v>
      </c>
      <c r="M214" s="52">
        <v>1</v>
      </c>
      <c r="N214" s="52"/>
      <c r="O214" s="52">
        <v>0</v>
      </c>
      <c r="P214" s="52">
        <v>0</v>
      </c>
      <c r="Q214" s="52">
        <v>21</v>
      </c>
      <c r="R214" s="52"/>
      <c r="S214" s="52">
        <v>0</v>
      </c>
      <c r="T214" s="52">
        <v>0</v>
      </c>
      <c r="U214" s="52">
        <v>310</v>
      </c>
      <c r="V214" s="52">
        <f t="shared" si="7"/>
        <v>345741.62319199997</v>
      </c>
      <c r="W214" s="52">
        <f t="shared" si="8"/>
        <v>345741.62319199997</v>
      </c>
      <c r="X214" s="52">
        <v>0</v>
      </c>
      <c r="Y214" s="52">
        <v>0</v>
      </c>
    </row>
    <row r="215" spans="1:25" x14ac:dyDescent="0.25">
      <c r="A215" s="52">
        <v>2011</v>
      </c>
      <c r="B215" s="52" t="s">
        <v>103</v>
      </c>
      <c r="C215" s="52" t="s">
        <v>180</v>
      </c>
      <c r="D215" s="52">
        <v>24103</v>
      </c>
      <c r="E215" s="52">
        <v>1633002</v>
      </c>
      <c r="F215" s="52">
        <v>27</v>
      </c>
      <c r="G215" s="52" t="s">
        <v>120</v>
      </c>
      <c r="H215" s="52">
        <v>2323</v>
      </c>
      <c r="I215" s="52" t="s">
        <v>91</v>
      </c>
      <c r="J215" s="52" t="s">
        <v>71</v>
      </c>
      <c r="K215" s="52">
        <v>0.526586</v>
      </c>
      <c r="L215" s="52">
        <v>1</v>
      </c>
      <c r="M215" s="52">
        <v>1</v>
      </c>
      <c r="N215" s="52"/>
      <c r="O215" s="52">
        <v>0</v>
      </c>
      <c r="P215" s="52">
        <v>0</v>
      </c>
      <c r="Q215" s="52">
        <v>21</v>
      </c>
      <c r="R215" s="52"/>
      <c r="S215" s="52">
        <v>0</v>
      </c>
      <c r="T215" s="52">
        <v>0</v>
      </c>
      <c r="U215" s="52">
        <v>310</v>
      </c>
      <c r="V215" s="52">
        <f t="shared" si="7"/>
        <v>1223.259278</v>
      </c>
      <c r="W215" s="52">
        <f t="shared" si="8"/>
        <v>1223.259278</v>
      </c>
      <c r="X215" s="52">
        <v>0</v>
      </c>
      <c r="Y215" s="52">
        <v>0</v>
      </c>
    </row>
    <row r="216" spans="1:25" x14ac:dyDescent="0.25">
      <c r="A216" s="52">
        <v>2011</v>
      </c>
      <c r="B216" s="52" t="s">
        <v>103</v>
      </c>
      <c r="C216" s="52" t="s">
        <v>180</v>
      </c>
      <c r="D216" s="52">
        <v>24103</v>
      </c>
      <c r="E216" s="52">
        <v>1633002</v>
      </c>
      <c r="F216" s="52">
        <v>27</v>
      </c>
      <c r="G216" s="52" t="s">
        <v>120</v>
      </c>
      <c r="H216" s="52">
        <v>1337</v>
      </c>
      <c r="I216" s="52" t="s">
        <v>91</v>
      </c>
      <c r="J216" s="52" t="s">
        <v>71</v>
      </c>
      <c r="K216" s="52">
        <v>0.526586</v>
      </c>
      <c r="L216" s="52">
        <v>1</v>
      </c>
      <c r="M216" s="52">
        <v>1</v>
      </c>
      <c r="N216" s="52"/>
      <c r="O216" s="52">
        <v>0</v>
      </c>
      <c r="P216" s="52">
        <v>0</v>
      </c>
      <c r="Q216" s="52">
        <v>21</v>
      </c>
      <c r="R216" s="52"/>
      <c r="S216" s="52">
        <v>0</v>
      </c>
      <c r="T216" s="52">
        <v>0</v>
      </c>
      <c r="U216" s="52">
        <v>310</v>
      </c>
      <c r="V216" s="52">
        <f t="shared" si="7"/>
        <v>704.04548199999999</v>
      </c>
      <c r="W216" s="52">
        <f t="shared" si="8"/>
        <v>704.04548199999999</v>
      </c>
      <c r="X216" s="52">
        <v>0</v>
      </c>
      <c r="Y216" s="52">
        <v>0</v>
      </c>
    </row>
    <row r="217" spans="1:25" x14ac:dyDescent="0.25">
      <c r="A217" s="52">
        <v>2011</v>
      </c>
      <c r="B217" s="52" t="s">
        <v>103</v>
      </c>
      <c r="C217" s="52" t="s">
        <v>180</v>
      </c>
      <c r="D217" s="52">
        <v>24103</v>
      </c>
      <c r="E217" s="52">
        <v>1633002</v>
      </c>
      <c r="F217" s="52">
        <v>27</v>
      </c>
      <c r="G217" s="52" t="s">
        <v>120</v>
      </c>
      <c r="H217" s="52">
        <v>1416</v>
      </c>
      <c r="I217" s="52" t="s">
        <v>91</v>
      </c>
      <c r="J217" s="52" t="s">
        <v>71</v>
      </c>
      <c r="K217" s="52">
        <v>0.526586</v>
      </c>
      <c r="L217" s="52">
        <v>1</v>
      </c>
      <c r="M217" s="52">
        <v>1</v>
      </c>
      <c r="N217" s="52"/>
      <c r="O217" s="52">
        <v>0</v>
      </c>
      <c r="P217" s="52">
        <v>0</v>
      </c>
      <c r="Q217" s="52">
        <v>21</v>
      </c>
      <c r="R217" s="52"/>
      <c r="S217" s="52">
        <v>0</v>
      </c>
      <c r="T217" s="52">
        <v>0</v>
      </c>
      <c r="U217" s="52">
        <v>310</v>
      </c>
      <c r="V217" s="52">
        <f t="shared" si="7"/>
        <v>745.64577599999996</v>
      </c>
      <c r="W217" s="52">
        <f t="shared" si="8"/>
        <v>745.64577599999996</v>
      </c>
      <c r="X217" s="52">
        <v>0</v>
      </c>
      <c r="Y217" s="52">
        <v>0</v>
      </c>
    </row>
    <row r="218" spans="1:25" x14ac:dyDescent="0.25">
      <c r="A218" s="52">
        <v>2011</v>
      </c>
      <c r="B218" s="52" t="s">
        <v>103</v>
      </c>
      <c r="C218" s="52" t="s">
        <v>180</v>
      </c>
      <c r="D218" s="52">
        <v>24103</v>
      </c>
      <c r="E218" s="52">
        <v>1633002</v>
      </c>
      <c r="F218" s="52">
        <v>27</v>
      </c>
      <c r="G218" s="52" t="s">
        <v>120</v>
      </c>
      <c r="H218" s="52">
        <v>551</v>
      </c>
      <c r="I218" s="52" t="s">
        <v>91</v>
      </c>
      <c r="J218" s="52" t="s">
        <v>71</v>
      </c>
      <c r="K218" s="52">
        <v>0.526586</v>
      </c>
      <c r="L218" s="52">
        <v>1</v>
      </c>
      <c r="M218" s="52">
        <v>1</v>
      </c>
      <c r="N218" s="52"/>
      <c r="O218" s="52">
        <v>0</v>
      </c>
      <c r="P218" s="52">
        <v>0</v>
      </c>
      <c r="Q218" s="52">
        <v>21</v>
      </c>
      <c r="R218" s="52"/>
      <c r="S218" s="52">
        <v>0</v>
      </c>
      <c r="T218" s="52">
        <v>0</v>
      </c>
      <c r="U218" s="52">
        <v>310</v>
      </c>
      <c r="V218" s="52">
        <f t="shared" si="7"/>
        <v>290.148886</v>
      </c>
      <c r="W218" s="52">
        <f t="shared" si="8"/>
        <v>290.148886</v>
      </c>
      <c r="X218" s="52">
        <v>0</v>
      </c>
      <c r="Y218" s="52">
        <v>0</v>
      </c>
    </row>
    <row r="219" spans="1:25" x14ac:dyDescent="0.25">
      <c r="A219" s="52">
        <v>2011</v>
      </c>
      <c r="B219" s="52" t="s">
        <v>103</v>
      </c>
      <c r="C219" s="52" t="s">
        <v>180</v>
      </c>
      <c r="D219" s="52">
        <v>24103</v>
      </c>
      <c r="E219" s="52">
        <v>1633002</v>
      </c>
      <c r="F219" s="52">
        <v>27</v>
      </c>
      <c r="G219" s="52" t="s">
        <v>120</v>
      </c>
      <c r="H219" s="52">
        <v>612</v>
      </c>
      <c r="I219" s="52" t="s">
        <v>91</v>
      </c>
      <c r="J219" s="52" t="s">
        <v>71</v>
      </c>
      <c r="K219" s="52">
        <v>0.526586</v>
      </c>
      <c r="L219" s="52">
        <v>1</v>
      </c>
      <c r="M219" s="52">
        <v>1</v>
      </c>
      <c r="N219" s="52"/>
      <c r="O219" s="52">
        <v>0</v>
      </c>
      <c r="P219" s="52">
        <v>0</v>
      </c>
      <c r="Q219" s="52">
        <v>21</v>
      </c>
      <c r="R219" s="52"/>
      <c r="S219" s="52">
        <v>0</v>
      </c>
      <c r="T219" s="52">
        <v>0</v>
      </c>
      <c r="U219" s="52">
        <v>310</v>
      </c>
      <c r="V219" s="52">
        <f t="shared" si="7"/>
        <v>322.27063199999998</v>
      </c>
      <c r="W219" s="52">
        <f t="shared" si="8"/>
        <v>322.27063199999998</v>
      </c>
      <c r="X219" s="52">
        <v>0</v>
      </c>
      <c r="Y219" s="52">
        <v>0</v>
      </c>
    </row>
    <row r="220" spans="1:25" x14ac:dyDescent="0.25">
      <c r="A220" s="52">
        <v>2011</v>
      </c>
      <c r="B220" s="52" t="s">
        <v>103</v>
      </c>
      <c r="C220" s="52" t="s">
        <v>180</v>
      </c>
      <c r="D220" s="52">
        <v>24103</v>
      </c>
      <c r="E220" s="52">
        <v>1633002</v>
      </c>
      <c r="F220" s="52">
        <v>27</v>
      </c>
      <c r="G220" s="52" t="s">
        <v>120</v>
      </c>
      <c r="H220" s="52">
        <v>590283</v>
      </c>
      <c r="I220" s="52" t="s">
        <v>91</v>
      </c>
      <c r="J220" s="52" t="s">
        <v>71</v>
      </c>
      <c r="K220" s="52">
        <v>0.526586</v>
      </c>
      <c r="L220" s="52">
        <v>1</v>
      </c>
      <c r="M220" s="52">
        <v>1</v>
      </c>
      <c r="N220" s="52"/>
      <c r="O220" s="52">
        <v>0</v>
      </c>
      <c r="P220" s="52">
        <v>0</v>
      </c>
      <c r="Q220" s="52">
        <v>21</v>
      </c>
      <c r="R220" s="52"/>
      <c r="S220" s="52">
        <v>0</v>
      </c>
      <c r="T220" s="52">
        <v>0</v>
      </c>
      <c r="U220" s="52">
        <v>310</v>
      </c>
      <c r="V220" s="52">
        <f t="shared" si="7"/>
        <v>310834.76383800001</v>
      </c>
      <c r="W220" s="52">
        <f t="shared" si="8"/>
        <v>310834.76383800001</v>
      </c>
      <c r="X220" s="52">
        <v>0</v>
      </c>
      <c r="Y220" s="52">
        <v>0</v>
      </c>
    </row>
    <row r="221" spans="1:25" x14ac:dyDescent="0.25">
      <c r="A221" s="52">
        <v>2011</v>
      </c>
      <c r="B221" s="52" t="s">
        <v>103</v>
      </c>
      <c r="C221" s="52" t="s">
        <v>180</v>
      </c>
      <c r="D221" s="52">
        <v>24103</v>
      </c>
      <c r="E221" s="52">
        <v>1633004</v>
      </c>
      <c r="F221" s="52">
        <v>27</v>
      </c>
      <c r="G221" s="52" t="s">
        <v>120</v>
      </c>
      <c r="H221" s="52">
        <v>12971.093799999999</v>
      </c>
      <c r="I221" s="52" t="s">
        <v>91</v>
      </c>
      <c r="J221" s="52" t="s">
        <v>71</v>
      </c>
      <c r="K221" s="52">
        <v>0.526586</v>
      </c>
      <c r="L221" s="52">
        <v>1</v>
      </c>
      <c r="M221" s="52">
        <v>1</v>
      </c>
      <c r="N221" s="52"/>
      <c r="O221" s="52">
        <v>0</v>
      </c>
      <c r="P221" s="52">
        <v>0</v>
      </c>
      <c r="Q221" s="52">
        <v>21</v>
      </c>
      <c r="R221" s="52"/>
      <c r="S221" s="52">
        <v>0</v>
      </c>
      <c r="T221" s="52">
        <v>0</v>
      </c>
      <c r="U221" s="52">
        <v>310</v>
      </c>
      <c r="V221" s="52">
        <f t="shared" si="7"/>
        <v>6830.3963997667997</v>
      </c>
      <c r="W221" s="52">
        <f t="shared" si="8"/>
        <v>6830.3963997667997</v>
      </c>
      <c r="X221" s="52">
        <v>0</v>
      </c>
      <c r="Y221" s="52">
        <v>0</v>
      </c>
    </row>
    <row r="222" spans="1:25" x14ac:dyDescent="0.25">
      <c r="A222" s="52">
        <v>2011</v>
      </c>
      <c r="B222" s="52" t="s">
        <v>103</v>
      </c>
      <c r="C222" s="52" t="s">
        <v>180</v>
      </c>
      <c r="D222" s="52">
        <v>24105</v>
      </c>
      <c r="E222" s="52">
        <v>1633002</v>
      </c>
      <c r="F222" s="52">
        <v>27</v>
      </c>
      <c r="G222" s="52" t="s">
        <v>120</v>
      </c>
      <c r="H222" s="52">
        <v>14675</v>
      </c>
      <c r="I222" s="52" t="s">
        <v>91</v>
      </c>
      <c r="J222" s="52" t="s">
        <v>71</v>
      </c>
      <c r="K222" s="52">
        <v>0.526586</v>
      </c>
      <c r="L222" s="52">
        <v>1</v>
      </c>
      <c r="M222" s="52">
        <v>1</v>
      </c>
      <c r="N222" s="52"/>
      <c r="O222" s="52">
        <v>0</v>
      </c>
      <c r="P222" s="52">
        <v>0</v>
      </c>
      <c r="Q222" s="52">
        <v>21</v>
      </c>
      <c r="R222" s="52"/>
      <c r="S222" s="52">
        <v>0</v>
      </c>
      <c r="T222" s="52">
        <v>0</v>
      </c>
      <c r="U222" s="52">
        <v>310</v>
      </c>
      <c r="V222" s="52">
        <f t="shared" si="7"/>
        <v>7727.6495500000001</v>
      </c>
      <c r="W222" s="52">
        <f t="shared" si="8"/>
        <v>7727.6495500000001</v>
      </c>
      <c r="X222" s="52">
        <v>0</v>
      </c>
      <c r="Y222" s="52">
        <v>0</v>
      </c>
    </row>
    <row r="223" spans="1:25" x14ac:dyDescent="0.25">
      <c r="A223" s="52">
        <v>2011</v>
      </c>
      <c r="B223" s="52" t="s">
        <v>103</v>
      </c>
      <c r="C223" s="52" t="s">
        <v>180</v>
      </c>
      <c r="D223" s="52">
        <v>24109</v>
      </c>
      <c r="E223" s="52">
        <v>1633002</v>
      </c>
      <c r="F223" s="52">
        <v>27</v>
      </c>
      <c r="G223" s="52" t="s">
        <v>120</v>
      </c>
      <c r="H223" s="52">
        <v>310</v>
      </c>
      <c r="I223" s="52" t="s">
        <v>91</v>
      </c>
      <c r="J223" s="52" t="s">
        <v>71</v>
      </c>
      <c r="K223" s="52">
        <v>0.526586</v>
      </c>
      <c r="L223" s="52">
        <v>1</v>
      </c>
      <c r="M223" s="52">
        <v>1</v>
      </c>
      <c r="N223" s="52"/>
      <c r="O223" s="52">
        <v>0</v>
      </c>
      <c r="P223" s="52">
        <v>0</v>
      </c>
      <c r="Q223" s="52">
        <v>21</v>
      </c>
      <c r="R223" s="52"/>
      <c r="S223" s="52">
        <v>0</v>
      </c>
      <c r="T223" s="52">
        <v>0</v>
      </c>
      <c r="U223" s="52">
        <v>310</v>
      </c>
      <c r="V223" s="52">
        <f t="shared" si="7"/>
        <v>163.24166</v>
      </c>
      <c r="W223" s="52">
        <f t="shared" si="8"/>
        <v>163.24166</v>
      </c>
      <c r="X223" s="52">
        <v>0</v>
      </c>
      <c r="Y223" s="52">
        <v>0</v>
      </c>
    </row>
    <row r="224" spans="1:25" x14ac:dyDescent="0.25">
      <c r="A224" s="52">
        <v>2011</v>
      </c>
      <c r="B224" s="52" t="s">
        <v>103</v>
      </c>
      <c r="C224" s="52" t="s">
        <v>180</v>
      </c>
      <c r="D224" s="52">
        <v>24109</v>
      </c>
      <c r="E224" s="52">
        <v>1633002</v>
      </c>
      <c r="F224" s="52">
        <v>27</v>
      </c>
      <c r="G224" s="52" t="s">
        <v>120</v>
      </c>
      <c r="H224" s="52">
        <v>12239.367</v>
      </c>
      <c r="I224" s="52" t="s">
        <v>91</v>
      </c>
      <c r="J224" s="52" t="s">
        <v>71</v>
      </c>
      <c r="K224" s="52">
        <v>0.526586</v>
      </c>
      <c r="L224" s="52">
        <v>1</v>
      </c>
      <c r="M224" s="52">
        <v>1</v>
      </c>
      <c r="N224" s="52"/>
      <c r="O224" s="52">
        <v>0</v>
      </c>
      <c r="P224" s="52">
        <v>0</v>
      </c>
      <c r="Q224" s="52">
        <v>21</v>
      </c>
      <c r="R224" s="52"/>
      <c r="S224" s="52">
        <v>0</v>
      </c>
      <c r="T224" s="52">
        <v>0</v>
      </c>
      <c r="U224" s="52">
        <v>310</v>
      </c>
      <c r="V224" s="52">
        <f t="shared" si="7"/>
        <v>6445.0793110619998</v>
      </c>
      <c r="W224" s="52">
        <f t="shared" si="8"/>
        <v>6445.0793110619998</v>
      </c>
      <c r="X224" s="52">
        <v>0</v>
      </c>
      <c r="Y224" s="52">
        <v>0</v>
      </c>
    </row>
    <row r="225" spans="1:25" x14ac:dyDescent="0.25">
      <c r="A225" s="52">
        <v>2011</v>
      </c>
      <c r="B225" s="52" t="s">
        <v>103</v>
      </c>
      <c r="C225" s="52" t="s">
        <v>180</v>
      </c>
      <c r="D225" s="52">
        <v>24109</v>
      </c>
      <c r="E225" s="52">
        <v>1633002</v>
      </c>
      <c r="F225" s="52">
        <v>27</v>
      </c>
      <c r="G225" s="52" t="s">
        <v>120</v>
      </c>
      <c r="H225" s="52">
        <v>1105</v>
      </c>
      <c r="I225" s="52" t="s">
        <v>91</v>
      </c>
      <c r="J225" s="52" t="s">
        <v>71</v>
      </c>
      <c r="K225" s="52">
        <v>0.526586</v>
      </c>
      <c r="L225" s="52">
        <v>1</v>
      </c>
      <c r="M225" s="52">
        <v>1</v>
      </c>
      <c r="N225" s="52"/>
      <c r="O225" s="52">
        <v>0</v>
      </c>
      <c r="P225" s="52">
        <v>0</v>
      </c>
      <c r="Q225" s="52">
        <v>21</v>
      </c>
      <c r="R225" s="52"/>
      <c r="S225" s="52">
        <v>0</v>
      </c>
      <c r="T225" s="52">
        <v>0</v>
      </c>
      <c r="U225" s="52">
        <v>310</v>
      </c>
      <c r="V225" s="52">
        <f t="shared" si="7"/>
        <v>581.87752999999998</v>
      </c>
      <c r="W225" s="52">
        <f t="shared" si="8"/>
        <v>581.87752999999998</v>
      </c>
      <c r="X225" s="52">
        <v>0</v>
      </c>
      <c r="Y225" s="52">
        <v>0</v>
      </c>
    </row>
    <row r="226" spans="1:25" x14ac:dyDescent="0.25">
      <c r="A226" s="52">
        <v>2011</v>
      </c>
      <c r="B226" s="52" t="s">
        <v>103</v>
      </c>
      <c r="C226" s="52" t="s">
        <v>180</v>
      </c>
      <c r="D226" s="52">
        <v>24319</v>
      </c>
      <c r="E226" s="52">
        <v>1633002</v>
      </c>
      <c r="F226" s="52">
        <v>27</v>
      </c>
      <c r="G226" s="52" t="s">
        <v>120</v>
      </c>
      <c r="H226" s="52">
        <v>22876</v>
      </c>
      <c r="I226" s="52" t="s">
        <v>91</v>
      </c>
      <c r="J226" s="52" t="s">
        <v>71</v>
      </c>
      <c r="K226" s="52">
        <v>0.526586</v>
      </c>
      <c r="L226" s="52">
        <v>1</v>
      </c>
      <c r="M226" s="52">
        <v>1</v>
      </c>
      <c r="N226" s="52"/>
      <c r="O226" s="52">
        <v>0</v>
      </c>
      <c r="P226" s="52">
        <v>0</v>
      </c>
      <c r="Q226" s="52">
        <v>21</v>
      </c>
      <c r="R226" s="52"/>
      <c r="S226" s="52">
        <v>0</v>
      </c>
      <c r="T226" s="52">
        <v>0</v>
      </c>
      <c r="U226" s="52">
        <v>310</v>
      </c>
      <c r="V226" s="52">
        <f t="shared" si="7"/>
        <v>12046.181336</v>
      </c>
      <c r="W226" s="52">
        <f t="shared" si="8"/>
        <v>12046.181336</v>
      </c>
      <c r="X226" s="52">
        <v>0</v>
      </c>
      <c r="Y226" s="52">
        <v>0</v>
      </c>
    </row>
    <row r="227" spans="1:25" x14ac:dyDescent="0.25">
      <c r="A227" s="52">
        <v>2011</v>
      </c>
      <c r="B227" s="52" t="s">
        <v>103</v>
      </c>
      <c r="C227" s="52" t="s">
        <v>181</v>
      </c>
      <c r="D227" s="52">
        <v>24101</v>
      </c>
      <c r="E227" s="52">
        <v>1633005</v>
      </c>
      <c r="F227" s="52">
        <v>27</v>
      </c>
      <c r="G227" s="52" t="s">
        <v>120</v>
      </c>
      <c r="H227" s="52">
        <v>38105</v>
      </c>
      <c r="I227" s="52" t="s">
        <v>91</v>
      </c>
      <c r="J227" s="52" t="s">
        <v>71</v>
      </c>
      <c r="K227" s="52">
        <v>0.45267000000000002</v>
      </c>
      <c r="L227" s="52">
        <v>1</v>
      </c>
      <c r="M227" s="52">
        <v>1</v>
      </c>
      <c r="N227" s="52"/>
      <c r="O227" s="52">
        <v>0</v>
      </c>
      <c r="P227" s="52">
        <v>0</v>
      </c>
      <c r="Q227" s="52">
        <v>21</v>
      </c>
      <c r="R227" s="52"/>
      <c r="S227" s="52">
        <v>0</v>
      </c>
      <c r="T227" s="52">
        <v>0</v>
      </c>
      <c r="U227" s="52">
        <v>310</v>
      </c>
      <c r="V227" s="52">
        <f t="shared" si="7"/>
        <v>17248.99035</v>
      </c>
      <c r="W227" s="52">
        <f t="shared" si="8"/>
        <v>17248.99035</v>
      </c>
      <c r="X227" s="52">
        <v>0</v>
      </c>
      <c r="Y227" s="52">
        <v>0</v>
      </c>
    </row>
    <row r="228" spans="1:25" x14ac:dyDescent="0.25">
      <c r="A228" s="52">
        <v>2011</v>
      </c>
      <c r="B228" s="52" t="s">
        <v>103</v>
      </c>
      <c r="C228" s="52" t="s">
        <v>181</v>
      </c>
      <c r="D228" s="52">
        <v>24101</v>
      </c>
      <c r="E228" s="52">
        <v>1633005</v>
      </c>
      <c r="F228" s="52">
        <v>27</v>
      </c>
      <c r="G228" s="52" t="s">
        <v>120</v>
      </c>
      <c r="H228" s="52">
        <v>12105</v>
      </c>
      <c r="I228" s="52" t="s">
        <v>91</v>
      </c>
      <c r="J228" s="52" t="s">
        <v>71</v>
      </c>
      <c r="K228" s="52">
        <v>0.45267000000000002</v>
      </c>
      <c r="L228" s="52">
        <v>1</v>
      </c>
      <c r="M228" s="52">
        <v>1</v>
      </c>
      <c r="N228" s="52"/>
      <c r="O228" s="52">
        <v>0</v>
      </c>
      <c r="P228" s="52">
        <v>0</v>
      </c>
      <c r="Q228" s="52">
        <v>21</v>
      </c>
      <c r="R228" s="52"/>
      <c r="S228" s="52">
        <v>0</v>
      </c>
      <c r="T228" s="52">
        <v>0</v>
      </c>
      <c r="U228" s="52">
        <v>310</v>
      </c>
      <c r="V228" s="52">
        <f t="shared" si="7"/>
        <v>5479.57035</v>
      </c>
      <c r="W228" s="52">
        <f t="shared" si="8"/>
        <v>5479.57035</v>
      </c>
      <c r="X228" s="52">
        <v>0</v>
      </c>
      <c r="Y228" s="52">
        <v>0</v>
      </c>
    </row>
    <row r="229" spans="1:25" x14ac:dyDescent="0.25">
      <c r="A229" s="52">
        <v>2011</v>
      </c>
      <c r="B229" s="52" t="s">
        <v>103</v>
      </c>
      <c r="C229" s="52" t="s">
        <v>181</v>
      </c>
      <c r="D229" s="52">
        <v>24101</v>
      </c>
      <c r="E229" s="52">
        <v>1633005</v>
      </c>
      <c r="F229" s="52">
        <v>27</v>
      </c>
      <c r="G229" s="52" t="s">
        <v>120</v>
      </c>
      <c r="H229" s="52">
        <v>10192</v>
      </c>
      <c r="I229" s="52" t="s">
        <v>91</v>
      </c>
      <c r="J229" s="52" t="s">
        <v>71</v>
      </c>
      <c r="K229" s="52">
        <v>0.45267000000000002</v>
      </c>
      <c r="L229" s="52">
        <v>1</v>
      </c>
      <c r="M229" s="52">
        <v>1</v>
      </c>
      <c r="N229" s="52"/>
      <c r="O229" s="52">
        <v>0</v>
      </c>
      <c r="P229" s="52">
        <v>0</v>
      </c>
      <c r="Q229" s="52">
        <v>21</v>
      </c>
      <c r="R229" s="52"/>
      <c r="S229" s="52">
        <v>0</v>
      </c>
      <c r="T229" s="52">
        <v>0</v>
      </c>
      <c r="U229" s="52">
        <v>310</v>
      </c>
      <c r="V229" s="52">
        <f t="shared" si="7"/>
        <v>4613.6126400000003</v>
      </c>
      <c r="W229" s="52">
        <f t="shared" si="8"/>
        <v>4613.6126400000003</v>
      </c>
      <c r="X229" s="52">
        <v>0</v>
      </c>
      <c r="Y229" s="52">
        <v>0</v>
      </c>
    </row>
    <row r="230" spans="1:25" x14ac:dyDescent="0.25">
      <c r="A230" s="52">
        <v>2011</v>
      </c>
      <c r="B230" s="52" t="s">
        <v>103</v>
      </c>
      <c r="C230" s="52" t="s">
        <v>181</v>
      </c>
      <c r="D230" s="52">
        <v>24101</v>
      </c>
      <c r="E230" s="52">
        <v>1633005</v>
      </c>
      <c r="F230" s="52">
        <v>27</v>
      </c>
      <c r="G230" s="52" t="s">
        <v>120</v>
      </c>
      <c r="H230" s="52">
        <v>565</v>
      </c>
      <c r="I230" s="52" t="s">
        <v>91</v>
      </c>
      <c r="J230" s="52" t="s">
        <v>71</v>
      </c>
      <c r="K230" s="52">
        <v>0.45267000000000002</v>
      </c>
      <c r="L230" s="52">
        <v>1</v>
      </c>
      <c r="M230" s="52">
        <v>1</v>
      </c>
      <c r="N230" s="52"/>
      <c r="O230" s="52">
        <v>0</v>
      </c>
      <c r="P230" s="52">
        <v>0</v>
      </c>
      <c r="Q230" s="52">
        <v>21</v>
      </c>
      <c r="R230" s="52"/>
      <c r="S230" s="52">
        <v>0</v>
      </c>
      <c r="T230" s="52">
        <v>0</v>
      </c>
      <c r="U230" s="52">
        <v>310</v>
      </c>
      <c r="V230" s="52">
        <f t="shared" si="7"/>
        <v>255.75855000000001</v>
      </c>
      <c r="W230" s="52">
        <f t="shared" si="8"/>
        <v>255.75855000000001</v>
      </c>
      <c r="X230" s="52">
        <v>0</v>
      </c>
      <c r="Y230" s="52">
        <v>0</v>
      </c>
    </row>
    <row r="231" spans="1:25" x14ac:dyDescent="0.25">
      <c r="A231" s="52">
        <v>2011</v>
      </c>
      <c r="B231" s="52" t="s">
        <v>103</v>
      </c>
      <c r="C231" s="52" t="s">
        <v>181</v>
      </c>
      <c r="D231" s="52">
        <v>24101</v>
      </c>
      <c r="E231" s="52">
        <v>1633005</v>
      </c>
      <c r="F231" s="52">
        <v>27</v>
      </c>
      <c r="G231" s="52" t="s">
        <v>120</v>
      </c>
      <c r="H231" s="52">
        <v>55703</v>
      </c>
      <c r="I231" s="52" t="s">
        <v>91</v>
      </c>
      <c r="J231" s="52" t="s">
        <v>71</v>
      </c>
      <c r="K231" s="52">
        <v>0.45267000000000002</v>
      </c>
      <c r="L231" s="52">
        <v>1</v>
      </c>
      <c r="M231" s="52">
        <v>1</v>
      </c>
      <c r="N231" s="52"/>
      <c r="O231" s="52">
        <v>0</v>
      </c>
      <c r="P231" s="52">
        <v>0</v>
      </c>
      <c r="Q231" s="52">
        <v>21</v>
      </c>
      <c r="R231" s="52"/>
      <c r="S231" s="52">
        <v>0</v>
      </c>
      <c r="T231" s="52">
        <v>0</v>
      </c>
      <c r="U231" s="52">
        <v>310</v>
      </c>
      <c r="V231" s="52">
        <f t="shared" si="7"/>
        <v>25215.077010000001</v>
      </c>
      <c r="W231" s="52">
        <f t="shared" si="8"/>
        <v>25215.077010000001</v>
      </c>
      <c r="X231" s="52">
        <v>0</v>
      </c>
      <c r="Y231" s="52">
        <v>0</v>
      </c>
    </row>
    <row r="232" spans="1:25" x14ac:dyDescent="0.25">
      <c r="A232" s="52">
        <v>2011</v>
      </c>
      <c r="B232" s="52" t="s">
        <v>103</v>
      </c>
      <c r="C232" s="52" t="s">
        <v>181</v>
      </c>
      <c r="D232" s="52">
        <v>24101</v>
      </c>
      <c r="E232" s="52">
        <v>1633005</v>
      </c>
      <c r="F232" s="52">
        <v>27</v>
      </c>
      <c r="G232" s="52" t="s">
        <v>120</v>
      </c>
      <c r="H232" s="52">
        <v>41938</v>
      </c>
      <c r="I232" s="52" t="s">
        <v>91</v>
      </c>
      <c r="J232" s="52" t="s">
        <v>71</v>
      </c>
      <c r="K232" s="52">
        <v>0.45267000000000002</v>
      </c>
      <c r="L232" s="52">
        <v>1</v>
      </c>
      <c r="M232" s="52">
        <v>1</v>
      </c>
      <c r="N232" s="52"/>
      <c r="O232" s="52">
        <v>0</v>
      </c>
      <c r="P232" s="52">
        <v>0</v>
      </c>
      <c r="Q232" s="52">
        <v>21</v>
      </c>
      <c r="R232" s="52"/>
      <c r="S232" s="52">
        <v>0</v>
      </c>
      <c r="T232" s="52">
        <v>0</v>
      </c>
      <c r="U232" s="52">
        <v>310</v>
      </c>
      <c r="V232" s="52">
        <f t="shared" si="7"/>
        <v>18984.07446</v>
      </c>
      <c r="W232" s="52">
        <f t="shared" si="8"/>
        <v>18984.07446</v>
      </c>
      <c r="X232" s="52">
        <v>0</v>
      </c>
      <c r="Y232" s="52">
        <v>0</v>
      </c>
    </row>
    <row r="233" spans="1:25" x14ac:dyDescent="0.25">
      <c r="A233" s="52">
        <v>2011</v>
      </c>
      <c r="B233" s="52" t="s">
        <v>103</v>
      </c>
      <c r="C233" s="52" t="s">
        <v>181</v>
      </c>
      <c r="D233" s="52">
        <v>24101</v>
      </c>
      <c r="E233" s="52">
        <v>1633005</v>
      </c>
      <c r="F233" s="52">
        <v>27</v>
      </c>
      <c r="G233" s="52" t="s">
        <v>120</v>
      </c>
      <c r="H233" s="52">
        <v>45440</v>
      </c>
      <c r="I233" s="52" t="s">
        <v>91</v>
      </c>
      <c r="J233" s="52" t="s">
        <v>71</v>
      </c>
      <c r="K233" s="52">
        <v>0.45267000000000002</v>
      </c>
      <c r="L233" s="52">
        <v>1</v>
      </c>
      <c r="M233" s="52">
        <v>1</v>
      </c>
      <c r="N233" s="52"/>
      <c r="O233" s="52">
        <v>0</v>
      </c>
      <c r="P233" s="52">
        <v>0</v>
      </c>
      <c r="Q233" s="52">
        <v>21</v>
      </c>
      <c r="R233" s="52"/>
      <c r="S233" s="52">
        <v>0</v>
      </c>
      <c r="T233" s="52">
        <v>0</v>
      </c>
      <c r="U233" s="52">
        <v>310</v>
      </c>
      <c r="V233" s="52">
        <f t="shared" si="7"/>
        <v>20569.324800000002</v>
      </c>
      <c r="W233" s="52">
        <f t="shared" si="8"/>
        <v>20569.324800000002</v>
      </c>
      <c r="X233" s="52">
        <v>0</v>
      </c>
      <c r="Y233" s="52">
        <v>0</v>
      </c>
    </row>
    <row r="234" spans="1:25" x14ac:dyDescent="0.25">
      <c r="A234" s="52">
        <v>2011</v>
      </c>
      <c r="B234" s="52" t="s">
        <v>103</v>
      </c>
      <c r="C234" s="52" t="s">
        <v>181</v>
      </c>
      <c r="D234" s="52">
        <v>24101</v>
      </c>
      <c r="E234" s="52">
        <v>1633005</v>
      </c>
      <c r="F234" s="52">
        <v>27</v>
      </c>
      <c r="G234" s="52" t="s">
        <v>120</v>
      </c>
      <c r="H234" s="52">
        <v>94.342500000000001</v>
      </c>
      <c r="I234" s="52" t="s">
        <v>91</v>
      </c>
      <c r="J234" s="52" t="s">
        <v>71</v>
      </c>
      <c r="K234" s="52">
        <v>0.45267000000000002</v>
      </c>
      <c r="L234" s="52">
        <v>1</v>
      </c>
      <c r="M234" s="52">
        <v>1</v>
      </c>
      <c r="N234" s="52"/>
      <c r="O234" s="52">
        <v>0</v>
      </c>
      <c r="P234" s="52">
        <v>0</v>
      </c>
      <c r="Q234" s="52">
        <v>21</v>
      </c>
      <c r="R234" s="52"/>
      <c r="S234" s="52">
        <v>0</v>
      </c>
      <c r="T234" s="52">
        <v>0</v>
      </c>
      <c r="U234" s="52">
        <v>310</v>
      </c>
      <c r="V234" s="52">
        <f t="shared" si="7"/>
        <v>42.706019475000005</v>
      </c>
      <c r="W234" s="52">
        <f t="shared" si="8"/>
        <v>42.706019475000005</v>
      </c>
      <c r="X234" s="52">
        <v>0</v>
      </c>
      <c r="Y234" s="52">
        <v>0</v>
      </c>
    </row>
    <row r="235" spans="1:25" x14ac:dyDescent="0.25">
      <c r="A235" s="52">
        <v>2011</v>
      </c>
      <c r="B235" s="52" t="s">
        <v>103</v>
      </c>
      <c r="C235" s="52" t="s">
        <v>181</v>
      </c>
      <c r="D235" s="52">
        <v>24101</v>
      </c>
      <c r="E235" s="52">
        <v>1633005</v>
      </c>
      <c r="F235" s="52">
        <v>27</v>
      </c>
      <c r="G235" s="52" t="s">
        <v>120</v>
      </c>
      <c r="H235" s="52">
        <v>16833</v>
      </c>
      <c r="I235" s="52" t="s">
        <v>91</v>
      </c>
      <c r="J235" s="52" t="s">
        <v>71</v>
      </c>
      <c r="K235" s="52">
        <v>0.45267000000000002</v>
      </c>
      <c r="L235" s="52">
        <v>1</v>
      </c>
      <c r="M235" s="52">
        <v>1</v>
      </c>
      <c r="N235" s="52"/>
      <c r="O235" s="52">
        <v>0</v>
      </c>
      <c r="P235" s="52">
        <v>0</v>
      </c>
      <c r="Q235" s="52">
        <v>21</v>
      </c>
      <c r="R235" s="52"/>
      <c r="S235" s="52">
        <v>0</v>
      </c>
      <c r="T235" s="52">
        <v>0</v>
      </c>
      <c r="U235" s="52">
        <v>310</v>
      </c>
      <c r="V235" s="52">
        <f t="shared" si="7"/>
        <v>7619.7941100000007</v>
      </c>
      <c r="W235" s="52">
        <f t="shared" si="8"/>
        <v>7619.7941100000007</v>
      </c>
      <c r="X235" s="52">
        <v>0</v>
      </c>
      <c r="Y235" s="52">
        <v>0</v>
      </c>
    </row>
    <row r="236" spans="1:25" x14ac:dyDescent="0.25">
      <c r="A236" s="52">
        <v>2011</v>
      </c>
      <c r="B236" s="52" t="s">
        <v>103</v>
      </c>
      <c r="C236" s="52" t="s">
        <v>181</v>
      </c>
      <c r="D236" s="52">
        <v>24101</v>
      </c>
      <c r="E236" s="52">
        <v>1633005</v>
      </c>
      <c r="F236" s="52">
        <v>27</v>
      </c>
      <c r="G236" s="52" t="s">
        <v>120</v>
      </c>
      <c r="H236" s="52">
        <v>5711</v>
      </c>
      <c r="I236" s="52" t="s">
        <v>91</v>
      </c>
      <c r="J236" s="52" t="s">
        <v>71</v>
      </c>
      <c r="K236" s="52">
        <v>0.45267000000000002</v>
      </c>
      <c r="L236" s="52">
        <v>1</v>
      </c>
      <c r="M236" s="52">
        <v>1</v>
      </c>
      <c r="N236" s="52"/>
      <c r="O236" s="52">
        <v>0</v>
      </c>
      <c r="P236" s="52">
        <v>0</v>
      </c>
      <c r="Q236" s="52">
        <v>21</v>
      </c>
      <c r="R236" s="52"/>
      <c r="S236" s="52">
        <v>0</v>
      </c>
      <c r="T236" s="52">
        <v>0</v>
      </c>
      <c r="U236" s="52">
        <v>310</v>
      </c>
      <c r="V236" s="52">
        <f t="shared" si="7"/>
        <v>2585.1983700000001</v>
      </c>
      <c r="W236" s="52">
        <f t="shared" si="8"/>
        <v>2585.1983700000001</v>
      </c>
      <c r="X236" s="52">
        <v>0</v>
      </c>
      <c r="Y236" s="52">
        <v>0</v>
      </c>
    </row>
    <row r="237" spans="1:25" x14ac:dyDescent="0.25">
      <c r="A237" s="52">
        <v>2011</v>
      </c>
      <c r="B237" s="52" t="s">
        <v>103</v>
      </c>
      <c r="C237" s="52" t="s">
        <v>181</v>
      </c>
      <c r="D237" s="52">
        <v>24101</v>
      </c>
      <c r="E237" s="52">
        <v>1633005</v>
      </c>
      <c r="F237" s="52">
        <v>27</v>
      </c>
      <c r="G237" s="52" t="s">
        <v>120</v>
      </c>
      <c r="H237" s="52">
        <v>459</v>
      </c>
      <c r="I237" s="52" t="s">
        <v>91</v>
      </c>
      <c r="J237" s="52" t="s">
        <v>71</v>
      </c>
      <c r="K237" s="52">
        <v>0.45267000000000002</v>
      </c>
      <c r="L237" s="52">
        <v>1</v>
      </c>
      <c r="M237" s="52">
        <v>1</v>
      </c>
      <c r="N237" s="52"/>
      <c r="O237" s="52">
        <v>0</v>
      </c>
      <c r="P237" s="52">
        <v>0</v>
      </c>
      <c r="Q237" s="52">
        <v>21</v>
      </c>
      <c r="R237" s="52"/>
      <c r="S237" s="52">
        <v>0</v>
      </c>
      <c r="T237" s="52">
        <v>0</v>
      </c>
      <c r="U237" s="52">
        <v>310</v>
      </c>
      <c r="V237" s="52">
        <f t="shared" si="7"/>
        <v>207.77553</v>
      </c>
      <c r="W237" s="52">
        <f t="shared" si="8"/>
        <v>207.77553</v>
      </c>
      <c r="X237" s="52">
        <v>0</v>
      </c>
      <c r="Y237" s="52">
        <v>0</v>
      </c>
    </row>
    <row r="238" spans="1:25" x14ac:dyDescent="0.25">
      <c r="A238" s="52">
        <v>2011</v>
      </c>
      <c r="B238" s="52" t="s">
        <v>103</v>
      </c>
      <c r="C238" s="52" t="s">
        <v>181</v>
      </c>
      <c r="D238" s="52">
        <v>24101</v>
      </c>
      <c r="E238" s="52">
        <v>1633005</v>
      </c>
      <c r="F238" s="52">
        <v>27</v>
      </c>
      <c r="G238" s="52" t="s">
        <v>120</v>
      </c>
      <c r="H238" s="52">
        <v>10920</v>
      </c>
      <c r="I238" s="52" t="s">
        <v>91</v>
      </c>
      <c r="J238" s="52" t="s">
        <v>71</v>
      </c>
      <c r="K238" s="52">
        <v>0.45267000000000002</v>
      </c>
      <c r="L238" s="52">
        <v>1</v>
      </c>
      <c r="M238" s="52">
        <v>1</v>
      </c>
      <c r="N238" s="52"/>
      <c r="O238" s="52">
        <v>0</v>
      </c>
      <c r="P238" s="52">
        <v>0</v>
      </c>
      <c r="Q238" s="52">
        <v>21</v>
      </c>
      <c r="R238" s="52"/>
      <c r="S238" s="52">
        <v>0</v>
      </c>
      <c r="T238" s="52">
        <v>0</v>
      </c>
      <c r="U238" s="52">
        <v>310</v>
      </c>
      <c r="V238" s="52">
        <f t="shared" si="7"/>
        <v>4943.1563999999998</v>
      </c>
      <c r="W238" s="52">
        <f t="shared" si="8"/>
        <v>4943.1563999999998</v>
      </c>
      <c r="X238" s="52">
        <v>0</v>
      </c>
      <c r="Y238" s="52">
        <v>0</v>
      </c>
    </row>
    <row r="239" spans="1:25" x14ac:dyDescent="0.25">
      <c r="A239" s="52">
        <v>2011</v>
      </c>
      <c r="B239" s="52" t="s">
        <v>103</v>
      </c>
      <c r="C239" s="52" t="s">
        <v>181</v>
      </c>
      <c r="D239" s="52">
        <v>24101</v>
      </c>
      <c r="E239" s="52">
        <v>1633005</v>
      </c>
      <c r="F239" s="52">
        <v>27</v>
      </c>
      <c r="G239" s="52" t="s">
        <v>120</v>
      </c>
      <c r="H239" s="52">
        <v>18523</v>
      </c>
      <c r="I239" s="52" t="s">
        <v>91</v>
      </c>
      <c r="J239" s="52" t="s">
        <v>71</v>
      </c>
      <c r="K239" s="52">
        <v>0.45267000000000002</v>
      </c>
      <c r="L239" s="52">
        <v>1</v>
      </c>
      <c r="M239" s="52">
        <v>1</v>
      </c>
      <c r="N239" s="52"/>
      <c r="O239" s="52">
        <v>0</v>
      </c>
      <c r="P239" s="52">
        <v>0</v>
      </c>
      <c r="Q239" s="52">
        <v>21</v>
      </c>
      <c r="R239" s="52"/>
      <c r="S239" s="52">
        <v>0</v>
      </c>
      <c r="T239" s="52">
        <v>0</v>
      </c>
      <c r="U239" s="52">
        <v>310</v>
      </c>
      <c r="V239" s="52">
        <f t="shared" si="7"/>
        <v>8384.8064100000011</v>
      </c>
      <c r="W239" s="52">
        <f t="shared" si="8"/>
        <v>8384.8064100000011</v>
      </c>
      <c r="X239" s="52">
        <v>0</v>
      </c>
      <c r="Y239" s="52">
        <v>0</v>
      </c>
    </row>
    <row r="240" spans="1:25" x14ac:dyDescent="0.25">
      <c r="A240" s="52">
        <v>2011</v>
      </c>
      <c r="B240" s="52" t="s">
        <v>103</v>
      </c>
      <c r="C240" s="52" t="s">
        <v>181</v>
      </c>
      <c r="D240" s="52">
        <v>24101</v>
      </c>
      <c r="E240" s="52">
        <v>1633005</v>
      </c>
      <c r="F240" s="52">
        <v>27</v>
      </c>
      <c r="G240" s="52" t="s">
        <v>120</v>
      </c>
      <c r="H240" s="52">
        <v>5720</v>
      </c>
      <c r="I240" s="52" t="s">
        <v>91</v>
      </c>
      <c r="J240" s="52" t="s">
        <v>71</v>
      </c>
      <c r="K240" s="52">
        <v>0.45267000000000002</v>
      </c>
      <c r="L240" s="52">
        <v>1</v>
      </c>
      <c r="M240" s="52">
        <v>1</v>
      </c>
      <c r="N240" s="52"/>
      <c r="O240" s="52">
        <v>0</v>
      </c>
      <c r="P240" s="52">
        <v>0</v>
      </c>
      <c r="Q240" s="52">
        <v>21</v>
      </c>
      <c r="R240" s="52"/>
      <c r="S240" s="52">
        <v>0</v>
      </c>
      <c r="T240" s="52">
        <v>0</v>
      </c>
      <c r="U240" s="52">
        <v>310</v>
      </c>
      <c r="V240" s="52">
        <f t="shared" si="7"/>
        <v>2589.2724000000003</v>
      </c>
      <c r="W240" s="52">
        <f t="shared" si="8"/>
        <v>2589.2724000000003</v>
      </c>
      <c r="X240" s="52">
        <v>0</v>
      </c>
      <c r="Y240" s="52">
        <v>0</v>
      </c>
    </row>
    <row r="241" spans="1:25" x14ac:dyDescent="0.25">
      <c r="A241" s="52">
        <v>2011</v>
      </c>
      <c r="B241" s="52" t="s">
        <v>103</v>
      </c>
      <c r="C241" s="52" t="s">
        <v>181</v>
      </c>
      <c r="D241" s="52">
        <v>24101</v>
      </c>
      <c r="E241" s="52">
        <v>1633005</v>
      </c>
      <c r="F241" s="52">
        <v>27</v>
      </c>
      <c r="G241" s="52" t="s">
        <v>120</v>
      </c>
      <c r="H241" s="52">
        <v>33545</v>
      </c>
      <c r="I241" s="52" t="s">
        <v>91</v>
      </c>
      <c r="J241" s="52" t="s">
        <v>71</v>
      </c>
      <c r="K241" s="52">
        <v>0.45267000000000002</v>
      </c>
      <c r="L241" s="52">
        <v>1</v>
      </c>
      <c r="M241" s="52">
        <v>1</v>
      </c>
      <c r="N241" s="52"/>
      <c r="O241" s="52">
        <v>0</v>
      </c>
      <c r="P241" s="52">
        <v>0</v>
      </c>
      <c r="Q241" s="52">
        <v>21</v>
      </c>
      <c r="R241" s="52"/>
      <c r="S241" s="52">
        <v>0</v>
      </c>
      <c r="T241" s="52">
        <v>0</v>
      </c>
      <c r="U241" s="52">
        <v>310</v>
      </c>
      <c r="V241" s="52">
        <f t="shared" si="7"/>
        <v>15184.81515</v>
      </c>
      <c r="W241" s="52">
        <f t="shared" si="8"/>
        <v>15184.81515</v>
      </c>
      <c r="X241" s="52">
        <v>0</v>
      </c>
      <c r="Y241" s="52">
        <v>0</v>
      </c>
    </row>
    <row r="242" spans="1:25" x14ac:dyDescent="0.25">
      <c r="A242" s="52">
        <v>2011</v>
      </c>
      <c r="B242" s="52" t="s">
        <v>103</v>
      </c>
      <c r="C242" s="52" t="s">
        <v>181</v>
      </c>
      <c r="D242" s="52">
        <v>24101</v>
      </c>
      <c r="E242" s="52">
        <v>1633005</v>
      </c>
      <c r="F242" s="52">
        <v>27</v>
      </c>
      <c r="G242" s="52" t="s">
        <v>120</v>
      </c>
      <c r="H242" s="52">
        <v>53610</v>
      </c>
      <c r="I242" s="52" t="s">
        <v>91</v>
      </c>
      <c r="J242" s="52" t="s">
        <v>71</v>
      </c>
      <c r="K242" s="52">
        <v>0.45267000000000002</v>
      </c>
      <c r="L242" s="52">
        <v>1</v>
      </c>
      <c r="M242" s="52">
        <v>1</v>
      </c>
      <c r="N242" s="52"/>
      <c r="O242" s="52">
        <v>0</v>
      </c>
      <c r="P242" s="52">
        <v>0</v>
      </c>
      <c r="Q242" s="52">
        <v>21</v>
      </c>
      <c r="R242" s="52"/>
      <c r="S242" s="52">
        <v>0</v>
      </c>
      <c r="T242" s="52">
        <v>0</v>
      </c>
      <c r="U242" s="52">
        <v>310</v>
      </c>
      <c r="V242" s="52">
        <f t="shared" si="7"/>
        <v>24267.6387</v>
      </c>
      <c r="W242" s="52">
        <f t="shared" si="8"/>
        <v>24267.6387</v>
      </c>
      <c r="X242" s="52">
        <v>0</v>
      </c>
      <c r="Y242" s="52">
        <v>0</v>
      </c>
    </row>
    <row r="243" spans="1:25" x14ac:dyDescent="0.25">
      <c r="A243" s="52">
        <v>2011</v>
      </c>
      <c r="B243" s="52" t="s">
        <v>103</v>
      </c>
      <c r="C243" s="52" t="s">
        <v>181</v>
      </c>
      <c r="D243" s="52">
        <v>24101</v>
      </c>
      <c r="E243" s="52">
        <v>1633005</v>
      </c>
      <c r="F243" s="52">
        <v>27</v>
      </c>
      <c r="G243" s="52" t="s">
        <v>120</v>
      </c>
      <c r="H243" s="52">
        <v>25526</v>
      </c>
      <c r="I243" s="52" t="s">
        <v>91</v>
      </c>
      <c r="J243" s="52" t="s">
        <v>71</v>
      </c>
      <c r="K243" s="52">
        <v>0.45267000000000002</v>
      </c>
      <c r="L243" s="52">
        <v>1</v>
      </c>
      <c r="M243" s="52">
        <v>1</v>
      </c>
      <c r="N243" s="52"/>
      <c r="O243" s="52">
        <v>0</v>
      </c>
      <c r="P243" s="52">
        <v>0</v>
      </c>
      <c r="Q243" s="52">
        <v>21</v>
      </c>
      <c r="R243" s="52"/>
      <c r="S243" s="52">
        <v>0</v>
      </c>
      <c r="T243" s="52">
        <v>0</v>
      </c>
      <c r="U243" s="52">
        <v>310</v>
      </c>
      <c r="V243" s="52">
        <f t="shared" si="7"/>
        <v>11554.85442</v>
      </c>
      <c r="W243" s="52">
        <f t="shared" si="8"/>
        <v>11554.85442</v>
      </c>
      <c r="X243" s="52">
        <v>0</v>
      </c>
      <c r="Y243" s="52">
        <v>0</v>
      </c>
    </row>
    <row r="244" spans="1:25" x14ac:dyDescent="0.25">
      <c r="A244" s="52">
        <v>2011</v>
      </c>
      <c r="B244" s="52" t="s">
        <v>103</v>
      </c>
      <c r="C244" s="52" t="s">
        <v>181</v>
      </c>
      <c r="D244" s="52">
        <v>24101</v>
      </c>
      <c r="E244" s="52">
        <v>1633005</v>
      </c>
      <c r="F244" s="52">
        <v>27</v>
      </c>
      <c r="G244" s="52" t="s">
        <v>120</v>
      </c>
      <c r="H244" s="52">
        <v>31310.202000000001</v>
      </c>
      <c r="I244" s="52" t="s">
        <v>91</v>
      </c>
      <c r="J244" s="52" t="s">
        <v>71</v>
      </c>
      <c r="K244" s="52">
        <v>0.45267000000000002</v>
      </c>
      <c r="L244" s="52">
        <v>1</v>
      </c>
      <c r="M244" s="52">
        <v>1</v>
      </c>
      <c r="N244" s="52"/>
      <c r="O244" s="52">
        <v>0</v>
      </c>
      <c r="P244" s="52">
        <v>0</v>
      </c>
      <c r="Q244" s="52">
        <v>21</v>
      </c>
      <c r="R244" s="52"/>
      <c r="S244" s="52">
        <v>0</v>
      </c>
      <c r="T244" s="52">
        <v>0</v>
      </c>
      <c r="U244" s="52">
        <v>310</v>
      </c>
      <c r="V244" s="52">
        <f t="shared" si="7"/>
        <v>14173.189139340002</v>
      </c>
      <c r="W244" s="52">
        <f t="shared" si="8"/>
        <v>14173.189139340002</v>
      </c>
      <c r="X244" s="52">
        <v>0</v>
      </c>
      <c r="Y244" s="52">
        <v>0</v>
      </c>
    </row>
    <row r="245" spans="1:25" x14ac:dyDescent="0.25">
      <c r="A245" s="52">
        <v>2011</v>
      </c>
      <c r="B245" s="52" t="s">
        <v>103</v>
      </c>
      <c r="C245" s="52" t="s">
        <v>181</v>
      </c>
      <c r="D245" s="52">
        <v>24101</v>
      </c>
      <c r="E245" s="52">
        <v>1633005</v>
      </c>
      <c r="F245" s="52">
        <v>27</v>
      </c>
      <c r="G245" s="52" t="s">
        <v>120</v>
      </c>
      <c r="H245" s="52">
        <v>21976</v>
      </c>
      <c r="I245" s="52" t="s">
        <v>91</v>
      </c>
      <c r="J245" s="52" t="s">
        <v>71</v>
      </c>
      <c r="K245" s="52">
        <v>0.45267000000000002</v>
      </c>
      <c r="L245" s="52">
        <v>1</v>
      </c>
      <c r="M245" s="52">
        <v>1</v>
      </c>
      <c r="N245" s="52"/>
      <c r="O245" s="52">
        <v>0</v>
      </c>
      <c r="P245" s="52">
        <v>0</v>
      </c>
      <c r="Q245" s="52">
        <v>21</v>
      </c>
      <c r="R245" s="52"/>
      <c r="S245" s="52">
        <v>0</v>
      </c>
      <c r="T245" s="52">
        <v>0</v>
      </c>
      <c r="U245" s="52">
        <v>310</v>
      </c>
      <c r="V245" s="52">
        <f t="shared" si="7"/>
        <v>9947.8759200000004</v>
      </c>
      <c r="W245" s="52">
        <f t="shared" si="8"/>
        <v>9947.8759200000004</v>
      </c>
      <c r="X245" s="52">
        <v>0</v>
      </c>
      <c r="Y245" s="52">
        <v>0</v>
      </c>
    </row>
    <row r="246" spans="1:25" x14ac:dyDescent="0.25">
      <c r="A246" s="52">
        <v>2011</v>
      </c>
      <c r="B246" s="52" t="s">
        <v>103</v>
      </c>
      <c r="C246" s="52" t="s">
        <v>181</v>
      </c>
      <c r="D246" s="52">
        <v>24101</v>
      </c>
      <c r="E246" s="52">
        <v>1633005</v>
      </c>
      <c r="F246" s="52">
        <v>27</v>
      </c>
      <c r="G246" s="52" t="s">
        <v>120</v>
      </c>
      <c r="H246" s="52">
        <v>572.34450000000004</v>
      </c>
      <c r="I246" s="52" t="s">
        <v>91</v>
      </c>
      <c r="J246" s="52" t="s">
        <v>71</v>
      </c>
      <c r="K246" s="52">
        <v>0.45267000000000002</v>
      </c>
      <c r="L246" s="52">
        <v>1</v>
      </c>
      <c r="M246" s="52">
        <v>1</v>
      </c>
      <c r="N246" s="52"/>
      <c r="O246" s="52">
        <v>0</v>
      </c>
      <c r="P246" s="52">
        <v>0</v>
      </c>
      <c r="Q246" s="52">
        <v>21</v>
      </c>
      <c r="R246" s="52"/>
      <c r="S246" s="52">
        <v>0</v>
      </c>
      <c r="T246" s="52">
        <v>0</v>
      </c>
      <c r="U246" s="52">
        <v>310</v>
      </c>
      <c r="V246" s="52">
        <f t="shared" si="7"/>
        <v>259.08318481500004</v>
      </c>
      <c r="W246" s="52">
        <f t="shared" si="8"/>
        <v>259.08318481500004</v>
      </c>
      <c r="X246" s="52">
        <v>0</v>
      </c>
      <c r="Y246" s="52">
        <v>0</v>
      </c>
    </row>
    <row r="247" spans="1:25" x14ac:dyDescent="0.25">
      <c r="A247" s="52">
        <v>2011</v>
      </c>
      <c r="B247" s="52" t="s">
        <v>103</v>
      </c>
      <c r="C247" s="52" t="s">
        <v>181</v>
      </c>
      <c r="D247" s="52">
        <v>24103</v>
      </c>
      <c r="E247" s="52">
        <v>1633005</v>
      </c>
      <c r="F247" s="52">
        <v>27</v>
      </c>
      <c r="G247" s="52" t="s">
        <v>120</v>
      </c>
      <c r="H247" s="52">
        <v>476355</v>
      </c>
      <c r="I247" s="52" t="s">
        <v>91</v>
      </c>
      <c r="J247" s="52" t="s">
        <v>71</v>
      </c>
      <c r="K247" s="52">
        <v>0.45267000000000002</v>
      </c>
      <c r="L247" s="52">
        <v>1</v>
      </c>
      <c r="M247" s="52">
        <v>1</v>
      </c>
      <c r="N247" s="52"/>
      <c r="O247" s="52">
        <v>0</v>
      </c>
      <c r="P247" s="52">
        <v>0</v>
      </c>
      <c r="Q247" s="52">
        <v>21</v>
      </c>
      <c r="R247" s="52"/>
      <c r="S247" s="52">
        <v>0</v>
      </c>
      <c r="T247" s="52">
        <v>0</v>
      </c>
      <c r="U247" s="52">
        <v>310</v>
      </c>
      <c r="V247" s="52">
        <f t="shared" si="7"/>
        <v>215631.61785000001</v>
      </c>
      <c r="W247" s="52">
        <f t="shared" si="8"/>
        <v>215631.61785000001</v>
      </c>
      <c r="X247" s="52">
        <v>0</v>
      </c>
      <c r="Y247" s="52">
        <v>0</v>
      </c>
    </row>
    <row r="248" spans="1:25" x14ac:dyDescent="0.25">
      <c r="A248" s="52">
        <v>2011</v>
      </c>
      <c r="B248" s="52" t="s">
        <v>103</v>
      </c>
      <c r="C248" s="52" t="s">
        <v>181</v>
      </c>
      <c r="D248" s="52">
        <v>24103</v>
      </c>
      <c r="E248" s="52">
        <v>1633005</v>
      </c>
      <c r="F248" s="52">
        <v>27</v>
      </c>
      <c r="G248" s="52" t="s">
        <v>120</v>
      </c>
      <c r="H248" s="52">
        <v>347613</v>
      </c>
      <c r="I248" s="52" t="s">
        <v>91</v>
      </c>
      <c r="J248" s="52" t="s">
        <v>71</v>
      </c>
      <c r="K248" s="52">
        <v>0.45267000000000002</v>
      </c>
      <c r="L248" s="52">
        <v>1</v>
      </c>
      <c r="M248" s="52">
        <v>1</v>
      </c>
      <c r="N248" s="52"/>
      <c r="O248" s="52">
        <v>0</v>
      </c>
      <c r="P248" s="52">
        <v>0</v>
      </c>
      <c r="Q248" s="52">
        <v>21</v>
      </c>
      <c r="R248" s="52"/>
      <c r="S248" s="52">
        <v>0</v>
      </c>
      <c r="T248" s="52">
        <v>0</v>
      </c>
      <c r="U248" s="52">
        <v>310</v>
      </c>
      <c r="V248" s="52">
        <f t="shared" si="7"/>
        <v>157353.97671000002</v>
      </c>
      <c r="W248" s="52">
        <f t="shared" si="8"/>
        <v>157353.97671000002</v>
      </c>
      <c r="X248" s="52">
        <v>0</v>
      </c>
      <c r="Y248" s="52">
        <v>0</v>
      </c>
    </row>
    <row r="249" spans="1:25" x14ac:dyDescent="0.25">
      <c r="A249" s="52">
        <v>2011</v>
      </c>
      <c r="B249" s="52" t="s">
        <v>103</v>
      </c>
      <c r="C249" s="52" t="s">
        <v>181</v>
      </c>
      <c r="D249" s="52">
        <v>24103</v>
      </c>
      <c r="E249" s="52">
        <v>1633005</v>
      </c>
      <c r="F249" s="52">
        <v>27</v>
      </c>
      <c r="G249" s="52" t="s">
        <v>120</v>
      </c>
      <c r="H249" s="52">
        <v>556</v>
      </c>
      <c r="I249" s="52" t="s">
        <v>91</v>
      </c>
      <c r="J249" s="52" t="s">
        <v>71</v>
      </c>
      <c r="K249" s="52">
        <v>0.45267000000000002</v>
      </c>
      <c r="L249" s="52">
        <v>1</v>
      </c>
      <c r="M249" s="52">
        <v>1</v>
      </c>
      <c r="N249" s="52"/>
      <c r="O249" s="52">
        <v>0</v>
      </c>
      <c r="P249" s="52">
        <v>0</v>
      </c>
      <c r="Q249" s="52">
        <v>21</v>
      </c>
      <c r="R249" s="52"/>
      <c r="S249" s="52">
        <v>0</v>
      </c>
      <c r="T249" s="52">
        <v>0</v>
      </c>
      <c r="U249" s="52">
        <v>310</v>
      </c>
      <c r="V249" s="52">
        <f t="shared" si="7"/>
        <v>251.68452000000002</v>
      </c>
      <c r="W249" s="52">
        <f t="shared" si="8"/>
        <v>251.68452000000002</v>
      </c>
      <c r="X249" s="52">
        <v>0</v>
      </c>
      <c r="Y249" s="52">
        <v>0</v>
      </c>
    </row>
    <row r="250" spans="1:25" x14ac:dyDescent="0.25">
      <c r="A250" s="52">
        <v>2011</v>
      </c>
      <c r="B250" s="52" t="s">
        <v>103</v>
      </c>
      <c r="C250" s="52" t="s">
        <v>181</v>
      </c>
      <c r="D250" s="52">
        <v>24103</v>
      </c>
      <c r="E250" s="52">
        <v>1633005</v>
      </c>
      <c r="F250" s="52">
        <v>27</v>
      </c>
      <c r="G250" s="52" t="s">
        <v>120</v>
      </c>
      <c r="H250" s="52">
        <v>627016</v>
      </c>
      <c r="I250" s="52" t="s">
        <v>91</v>
      </c>
      <c r="J250" s="52" t="s">
        <v>71</v>
      </c>
      <c r="K250" s="52">
        <v>0.45267000000000002</v>
      </c>
      <c r="L250" s="52">
        <v>1</v>
      </c>
      <c r="M250" s="52">
        <v>1</v>
      </c>
      <c r="N250" s="52"/>
      <c r="O250" s="52">
        <v>0</v>
      </c>
      <c r="P250" s="52">
        <v>0</v>
      </c>
      <c r="Q250" s="52">
        <v>21</v>
      </c>
      <c r="R250" s="52"/>
      <c r="S250" s="52">
        <v>0</v>
      </c>
      <c r="T250" s="52">
        <v>0</v>
      </c>
      <c r="U250" s="52">
        <v>310</v>
      </c>
      <c r="V250" s="52">
        <f t="shared" si="7"/>
        <v>283831.33272000001</v>
      </c>
      <c r="W250" s="52">
        <f t="shared" si="8"/>
        <v>283831.33272000001</v>
      </c>
      <c r="X250" s="52">
        <v>0</v>
      </c>
      <c r="Y250" s="52">
        <v>0</v>
      </c>
    </row>
    <row r="251" spans="1:25" x14ac:dyDescent="0.25">
      <c r="A251" s="52">
        <v>2011</v>
      </c>
      <c r="B251" s="52" t="s">
        <v>103</v>
      </c>
      <c r="C251" s="52" t="s">
        <v>181</v>
      </c>
      <c r="D251" s="52">
        <v>24103</v>
      </c>
      <c r="E251" s="52">
        <v>1633005</v>
      </c>
      <c r="F251" s="52">
        <v>27</v>
      </c>
      <c r="G251" s="52" t="s">
        <v>120</v>
      </c>
      <c r="H251" s="52">
        <v>6742</v>
      </c>
      <c r="I251" s="52" t="s">
        <v>91</v>
      </c>
      <c r="J251" s="52" t="s">
        <v>71</v>
      </c>
      <c r="K251" s="52">
        <v>0.45267000000000002</v>
      </c>
      <c r="L251" s="52">
        <v>1</v>
      </c>
      <c r="M251" s="52">
        <v>1</v>
      </c>
      <c r="N251" s="52"/>
      <c r="O251" s="52">
        <v>0</v>
      </c>
      <c r="P251" s="52">
        <v>0</v>
      </c>
      <c r="Q251" s="52">
        <v>21</v>
      </c>
      <c r="R251" s="52"/>
      <c r="S251" s="52">
        <v>0</v>
      </c>
      <c r="T251" s="52">
        <v>0</v>
      </c>
      <c r="U251" s="52">
        <v>310</v>
      </c>
      <c r="V251" s="52">
        <f t="shared" si="7"/>
        <v>3051.9011399999999</v>
      </c>
      <c r="W251" s="52">
        <f t="shared" si="8"/>
        <v>3051.9011399999999</v>
      </c>
      <c r="X251" s="52">
        <v>0</v>
      </c>
      <c r="Y251" s="52">
        <v>0</v>
      </c>
    </row>
    <row r="252" spans="1:25" x14ac:dyDescent="0.25">
      <c r="A252" s="52">
        <v>2011</v>
      </c>
      <c r="B252" s="52" t="s">
        <v>103</v>
      </c>
      <c r="C252" s="52" t="s">
        <v>181</v>
      </c>
      <c r="D252" s="52">
        <v>24103</v>
      </c>
      <c r="E252" s="52">
        <v>1633005</v>
      </c>
      <c r="F252" s="52">
        <v>27</v>
      </c>
      <c r="G252" s="52" t="s">
        <v>120</v>
      </c>
      <c r="H252" s="52">
        <v>887133</v>
      </c>
      <c r="I252" s="52" t="s">
        <v>91</v>
      </c>
      <c r="J252" s="52" t="s">
        <v>71</v>
      </c>
      <c r="K252" s="52">
        <v>0.45267000000000002</v>
      </c>
      <c r="L252" s="52">
        <v>1</v>
      </c>
      <c r="M252" s="52">
        <v>1</v>
      </c>
      <c r="N252" s="52"/>
      <c r="O252" s="52">
        <v>0</v>
      </c>
      <c r="P252" s="52">
        <v>0</v>
      </c>
      <c r="Q252" s="52">
        <v>21</v>
      </c>
      <c r="R252" s="52"/>
      <c r="S252" s="52">
        <v>0</v>
      </c>
      <c r="T252" s="52">
        <v>0</v>
      </c>
      <c r="U252" s="52">
        <v>310</v>
      </c>
      <c r="V252" s="52">
        <f t="shared" si="7"/>
        <v>401578.49511000002</v>
      </c>
      <c r="W252" s="52">
        <f t="shared" si="8"/>
        <v>401578.49511000002</v>
      </c>
      <c r="X252" s="52">
        <v>0</v>
      </c>
      <c r="Y252" s="52">
        <v>0</v>
      </c>
    </row>
    <row r="253" spans="1:25" x14ac:dyDescent="0.25">
      <c r="A253" s="52">
        <v>2011</v>
      </c>
      <c r="B253" s="52" t="s">
        <v>103</v>
      </c>
      <c r="C253" s="52" t="s">
        <v>181</v>
      </c>
      <c r="D253" s="52">
        <v>24103</v>
      </c>
      <c r="E253" s="52">
        <v>1633005</v>
      </c>
      <c r="F253" s="52">
        <v>27</v>
      </c>
      <c r="G253" s="52" t="s">
        <v>120</v>
      </c>
      <c r="H253" s="52">
        <v>8998</v>
      </c>
      <c r="I253" s="52" t="s">
        <v>91</v>
      </c>
      <c r="J253" s="52" t="s">
        <v>71</v>
      </c>
      <c r="K253" s="52">
        <v>0.45267000000000002</v>
      </c>
      <c r="L253" s="52">
        <v>1</v>
      </c>
      <c r="M253" s="52">
        <v>1</v>
      </c>
      <c r="N253" s="52"/>
      <c r="O253" s="52">
        <v>0</v>
      </c>
      <c r="P253" s="52">
        <v>0</v>
      </c>
      <c r="Q253" s="52">
        <v>21</v>
      </c>
      <c r="R253" s="52"/>
      <c r="S253" s="52">
        <v>0</v>
      </c>
      <c r="T253" s="52">
        <v>0</v>
      </c>
      <c r="U253" s="52">
        <v>310</v>
      </c>
      <c r="V253" s="52">
        <f t="shared" si="7"/>
        <v>4073.1246599999999</v>
      </c>
      <c r="W253" s="52">
        <f t="shared" si="8"/>
        <v>4073.1246599999999</v>
      </c>
      <c r="X253" s="52">
        <v>0</v>
      </c>
      <c r="Y253" s="52">
        <v>0</v>
      </c>
    </row>
    <row r="254" spans="1:25" x14ac:dyDescent="0.25">
      <c r="A254" s="52">
        <v>2011</v>
      </c>
      <c r="B254" s="52" t="s">
        <v>103</v>
      </c>
      <c r="C254" s="52" t="s">
        <v>181</v>
      </c>
      <c r="D254" s="52">
        <v>24103</v>
      </c>
      <c r="E254" s="52">
        <v>1633005</v>
      </c>
      <c r="F254" s="52">
        <v>27</v>
      </c>
      <c r="G254" s="52" t="s">
        <v>120</v>
      </c>
      <c r="H254" s="52">
        <v>1158046</v>
      </c>
      <c r="I254" s="52" t="s">
        <v>91</v>
      </c>
      <c r="J254" s="52" t="s">
        <v>71</v>
      </c>
      <c r="K254" s="52">
        <v>0.45267000000000002</v>
      </c>
      <c r="L254" s="52">
        <v>1</v>
      </c>
      <c r="M254" s="52">
        <v>1</v>
      </c>
      <c r="N254" s="52"/>
      <c r="O254" s="52">
        <v>0</v>
      </c>
      <c r="P254" s="52">
        <v>0</v>
      </c>
      <c r="Q254" s="52">
        <v>21</v>
      </c>
      <c r="R254" s="52"/>
      <c r="S254" s="52">
        <v>0</v>
      </c>
      <c r="T254" s="52">
        <v>0</v>
      </c>
      <c r="U254" s="52">
        <v>310</v>
      </c>
      <c r="V254" s="52">
        <f t="shared" si="7"/>
        <v>524212.68282000005</v>
      </c>
      <c r="W254" s="52">
        <f t="shared" si="8"/>
        <v>524212.68282000005</v>
      </c>
      <c r="X254" s="52">
        <v>0</v>
      </c>
      <c r="Y254" s="52">
        <v>0</v>
      </c>
    </row>
    <row r="255" spans="1:25" x14ac:dyDescent="0.25">
      <c r="A255" s="52">
        <v>2011</v>
      </c>
      <c r="B255" s="52" t="s">
        <v>103</v>
      </c>
      <c r="C255" s="52" t="s">
        <v>181</v>
      </c>
      <c r="D255" s="52">
        <v>24103</v>
      </c>
      <c r="E255" s="52">
        <v>1633005</v>
      </c>
      <c r="F255" s="52">
        <v>27</v>
      </c>
      <c r="G255" s="52" t="s">
        <v>120</v>
      </c>
      <c r="H255" s="52">
        <v>1408</v>
      </c>
      <c r="I255" s="52" t="s">
        <v>91</v>
      </c>
      <c r="J255" s="52" t="s">
        <v>71</v>
      </c>
      <c r="K255" s="52">
        <v>0.45267000000000002</v>
      </c>
      <c r="L255" s="52">
        <v>1</v>
      </c>
      <c r="M255" s="52">
        <v>1</v>
      </c>
      <c r="N255" s="52"/>
      <c r="O255" s="52">
        <v>0</v>
      </c>
      <c r="P255" s="52">
        <v>0</v>
      </c>
      <c r="Q255" s="52">
        <v>21</v>
      </c>
      <c r="R255" s="52"/>
      <c r="S255" s="52">
        <v>0</v>
      </c>
      <c r="T255" s="52">
        <v>0</v>
      </c>
      <c r="U255" s="52">
        <v>310</v>
      </c>
      <c r="V255" s="52">
        <f t="shared" si="7"/>
        <v>637.35936000000004</v>
      </c>
      <c r="W255" s="52">
        <f t="shared" si="8"/>
        <v>637.35936000000004</v>
      </c>
      <c r="X255" s="52">
        <v>0</v>
      </c>
      <c r="Y255" s="52">
        <v>0</v>
      </c>
    </row>
    <row r="256" spans="1:25" x14ac:dyDescent="0.25">
      <c r="A256" s="52">
        <v>2011</v>
      </c>
      <c r="B256" s="52" t="s">
        <v>103</v>
      </c>
      <c r="C256" s="52" t="s">
        <v>181</v>
      </c>
      <c r="D256" s="52">
        <v>24105</v>
      </c>
      <c r="E256" s="52">
        <v>1520006</v>
      </c>
      <c r="F256" s="52">
        <v>27</v>
      </c>
      <c r="G256" s="52" t="s">
        <v>120</v>
      </c>
      <c r="H256" s="52">
        <v>11963</v>
      </c>
      <c r="I256" s="52" t="s">
        <v>91</v>
      </c>
      <c r="J256" s="52" t="s">
        <v>71</v>
      </c>
      <c r="K256" s="52">
        <v>0.45267000000000002</v>
      </c>
      <c r="L256" s="52">
        <v>2.27</v>
      </c>
      <c r="M256" s="52">
        <v>1</v>
      </c>
      <c r="N256" s="52"/>
      <c r="O256" s="52">
        <v>0</v>
      </c>
      <c r="P256" s="52">
        <v>0</v>
      </c>
      <c r="Q256" s="52">
        <v>21</v>
      </c>
      <c r="R256" s="52"/>
      <c r="S256" s="52">
        <v>0</v>
      </c>
      <c r="T256" s="52">
        <v>0</v>
      </c>
      <c r="U256" s="52">
        <v>310</v>
      </c>
      <c r="V256" s="52">
        <f t="shared" si="7"/>
        <v>12292.7110467</v>
      </c>
      <c r="W256" s="52">
        <f t="shared" si="8"/>
        <v>12292.7110467</v>
      </c>
      <c r="X256" s="52">
        <v>0</v>
      </c>
      <c r="Y256" s="52">
        <v>0</v>
      </c>
    </row>
    <row r="257" spans="1:25" x14ac:dyDescent="0.25">
      <c r="A257" s="52">
        <v>2011</v>
      </c>
      <c r="B257" s="52" t="s">
        <v>103</v>
      </c>
      <c r="C257" s="52" t="s">
        <v>181</v>
      </c>
      <c r="D257" s="52">
        <v>24105</v>
      </c>
      <c r="E257" s="52">
        <v>1520008</v>
      </c>
      <c r="F257" s="52">
        <v>27</v>
      </c>
      <c r="G257" s="52" t="s">
        <v>120</v>
      </c>
      <c r="H257" s="52">
        <v>310</v>
      </c>
      <c r="I257" s="52" t="s">
        <v>91</v>
      </c>
      <c r="J257" s="52" t="s">
        <v>71</v>
      </c>
      <c r="K257" s="52">
        <v>0.45267000000000002</v>
      </c>
      <c r="L257" s="52">
        <v>2.27</v>
      </c>
      <c r="M257" s="52">
        <v>1</v>
      </c>
      <c r="N257" s="52"/>
      <c r="O257" s="52">
        <v>0</v>
      </c>
      <c r="P257" s="52">
        <v>0</v>
      </c>
      <c r="Q257" s="52">
        <v>21</v>
      </c>
      <c r="R257" s="52"/>
      <c r="S257" s="52">
        <v>0</v>
      </c>
      <c r="T257" s="52">
        <v>0</v>
      </c>
      <c r="U257" s="52">
        <v>310</v>
      </c>
      <c r="V257" s="52">
        <f t="shared" si="7"/>
        <v>318.543879</v>
      </c>
      <c r="W257" s="52">
        <f t="shared" si="8"/>
        <v>318.543879</v>
      </c>
      <c r="X257" s="52">
        <v>0</v>
      </c>
      <c r="Y257" s="52">
        <v>0</v>
      </c>
    </row>
    <row r="258" spans="1:25" x14ac:dyDescent="0.25">
      <c r="A258" s="52">
        <v>2011</v>
      </c>
      <c r="B258" s="52" t="s">
        <v>103</v>
      </c>
      <c r="C258" s="52" t="s">
        <v>181</v>
      </c>
      <c r="D258" s="52">
        <v>24105</v>
      </c>
      <c r="E258" s="52">
        <v>1633005</v>
      </c>
      <c r="F258" s="52">
        <v>27</v>
      </c>
      <c r="G258" s="52" t="s">
        <v>120</v>
      </c>
      <c r="H258" s="52">
        <v>69651</v>
      </c>
      <c r="I258" s="52" t="s">
        <v>91</v>
      </c>
      <c r="J258" s="52" t="s">
        <v>71</v>
      </c>
      <c r="K258" s="52">
        <v>0.45267000000000002</v>
      </c>
      <c r="L258" s="52">
        <v>2.27</v>
      </c>
      <c r="M258" s="52">
        <v>1</v>
      </c>
      <c r="N258" s="52"/>
      <c r="O258" s="52">
        <v>0</v>
      </c>
      <c r="P258" s="52">
        <v>0</v>
      </c>
      <c r="Q258" s="52">
        <v>21</v>
      </c>
      <c r="R258" s="52"/>
      <c r="S258" s="52">
        <v>0</v>
      </c>
      <c r="T258" s="52">
        <v>0</v>
      </c>
      <c r="U258" s="52">
        <v>310</v>
      </c>
      <c r="V258" s="52">
        <f t="shared" si="7"/>
        <v>71570.644245899995</v>
      </c>
      <c r="W258" s="52">
        <f t="shared" si="8"/>
        <v>71570.644245899995</v>
      </c>
      <c r="X258" s="52">
        <v>0</v>
      </c>
      <c r="Y258" s="52">
        <v>0</v>
      </c>
    </row>
    <row r="259" spans="1:25" x14ac:dyDescent="0.25">
      <c r="A259" s="52">
        <v>2011</v>
      </c>
      <c r="B259" s="52" t="s">
        <v>103</v>
      </c>
      <c r="C259" s="52" t="s">
        <v>181</v>
      </c>
      <c r="D259" s="52">
        <v>24105</v>
      </c>
      <c r="E259" s="52">
        <v>1633005</v>
      </c>
      <c r="F259" s="52">
        <v>27</v>
      </c>
      <c r="G259" s="52" t="s">
        <v>120</v>
      </c>
      <c r="H259" s="52">
        <v>52</v>
      </c>
      <c r="I259" s="52" t="s">
        <v>91</v>
      </c>
      <c r="J259" s="52" t="s">
        <v>71</v>
      </c>
      <c r="K259" s="52">
        <v>0.45267000000000002</v>
      </c>
      <c r="L259" s="52">
        <v>2.27</v>
      </c>
      <c r="M259" s="52">
        <v>1</v>
      </c>
      <c r="N259" s="52"/>
      <c r="O259" s="52">
        <v>0</v>
      </c>
      <c r="P259" s="52">
        <v>0</v>
      </c>
      <c r="Q259" s="52">
        <v>21</v>
      </c>
      <c r="R259" s="52"/>
      <c r="S259" s="52">
        <v>0</v>
      </c>
      <c r="T259" s="52">
        <v>0</v>
      </c>
      <c r="U259" s="52">
        <v>310</v>
      </c>
      <c r="V259" s="52">
        <f t="shared" ref="V259:V322" si="9">IF(F259=9,((H259*K259*L259*M259)+(H259*O259*P259*Q259)+(H259*S259*T259*U259))/1000, (H259*K259*L259*M259)+(H259*O259*P259*Q259)+(H259*S259*T259*U259))</f>
        <v>53.433166800000002</v>
      </c>
      <c r="W259" s="52">
        <f t="shared" ref="W259:W322" si="10">(V259-((O259*H259*P259*Q259)+(S259*H259*T259*U259)))/M259</f>
        <v>53.433166800000002</v>
      </c>
      <c r="X259" s="52">
        <v>0</v>
      </c>
      <c r="Y259" s="52">
        <v>0</v>
      </c>
    </row>
    <row r="260" spans="1:25" x14ac:dyDescent="0.25">
      <c r="A260" s="52">
        <v>2011</v>
      </c>
      <c r="B260" s="52" t="s">
        <v>103</v>
      </c>
      <c r="C260" s="52" t="s">
        <v>181</v>
      </c>
      <c r="D260" s="52">
        <v>24105</v>
      </c>
      <c r="E260" s="52">
        <v>1633005</v>
      </c>
      <c r="F260" s="52">
        <v>27</v>
      </c>
      <c r="G260" s="52" t="s">
        <v>120</v>
      </c>
      <c r="H260" s="52">
        <v>787</v>
      </c>
      <c r="I260" s="52" t="s">
        <v>91</v>
      </c>
      <c r="J260" s="52" t="s">
        <v>71</v>
      </c>
      <c r="K260" s="52">
        <v>0.45267000000000002</v>
      </c>
      <c r="L260" s="52">
        <v>2.27</v>
      </c>
      <c r="M260" s="52">
        <v>1</v>
      </c>
      <c r="N260" s="52"/>
      <c r="O260" s="52">
        <v>0</v>
      </c>
      <c r="P260" s="52">
        <v>0</v>
      </c>
      <c r="Q260" s="52">
        <v>21</v>
      </c>
      <c r="R260" s="52"/>
      <c r="S260" s="52">
        <v>0</v>
      </c>
      <c r="T260" s="52">
        <v>0</v>
      </c>
      <c r="U260" s="52">
        <v>310</v>
      </c>
      <c r="V260" s="52">
        <f t="shared" si="9"/>
        <v>808.69042830000012</v>
      </c>
      <c r="W260" s="52">
        <f t="shared" si="10"/>
        <v>808.69042830000012</v>
      </c>
      <c r="X260" s="52">
        <v>0</v>
      </c>
      <c r="Y260" s="52">
        <v>0</v>
      </c>
    </row>
    <row r="261" spans="1:25" x14ac:dyDescent="0.25">
      <c r="A261" s="52">
        <v>2011</v>
      </c>
      <c r="B261" s="52" t="s">
        <v>103</v>
      </c>
      <c r="C261" s="52" t="s">
        <v>181</v>
      </c>
      <c r="D261" s="52">
        <v>24105</v>
      </c>
      <c r="E261" s="52">
        <v>1633005</v>
      </c>
      <c r="F261" s="52">
        <v>27</v>
      </c>
      <c r="G261" s="52" t="s">
        <v>120</v>
      </c>
      <c r="H261" s="52">
        <v>5874</v>
      </c>
      <c r="I261" s="52" t="s">
        <v>91</v>
      </c>
      <c r="J261" s="52" t="s">
        <v>71</v>
      </c>
      <c r="K261" s="52">
        <v>0.45267000000000002</v>
      </c>
      <c r="L261" s="52">
        <v>2.27</v>
      </c>
      <c r="M261" s="52">
        <v>1</v>
      </c>
      <c r="N261" s="52"/>
      <c r="O261" s="52">
        <v>0</v>
      </c>
      <c r="P261" s="52">
        <v>0</v>
      </c>
      <c r="Q261" s="52">
        <v>21</v>
      </c>
      <c r="R261" s="52"/>
      <c r="S261" s="52">
        <v>0</v>
      </c>
      <c r="T261" s="52">
        <v>0</v>
      </c>
      <c r="U261" s="52">
        <v>310</v>
      </c>
      <c r="V261" s="52">
        <f t="shared" si="9"/>
        <v>6035.8927266000001</v>
      </c>
      <c r="W261" s="52">
        <f t="shared" si="10"/>
        <v>6035.8927266000001</v>
      </c>
      <c r="X261" s="52">
        <v>0</v>
      </c>
      <c r="Y261" s="52">
        <v>0</v>
      </c>
    </row>
    <row r="262" spans="1:25" x14ac:dyDescent="0.25">
      <c r="A262" s="52">
        <v>2011</v>
      </c>
      <c r="B262" s="52" t="s">
        <v>103</v>
      </c>
      <c r="C262" s="52" t="s">
        <v>181</v>
      </c>
      <c r="D262" s="52">
        <v>24105</v>
      </c>
      <c r="E262" s="52">
        <v>1633005</v>
      </c>
      <c r="F262" s="52">
        <v>27</v>
      </c>
      <c r="G262" s="52" t="s">
        <v>120</v>
      </c>
      <c r="H262" s="52">
        <v>342.16269999999997</v>
      </c>
      <c r="I262" s="52" t="s">
        <v>91</v>
      </c>
      <c r="J262" s="52" t="s">
        <v>71</v>
      </c>
      <c r="K262" s="52">
        <v>0.45267000000000002</v>
      </c>
      <c r="L262" s="52">
        <v>2.27</v>
      </c>
      <c r="M262" s="52">
        <v>1</v>
      </c>
      <c r="N262" s="52"/>
      <c r="O262" s="52">
        <v>0</v>
      </c>
      <c r="P262" s="52">
        <v>0</v>
      </c>
      <c r="Q262" s="52">
        <v>21</v>
      </c>
      <c r="R262" s="52"/>
      <c r="S262" s="52">
        <v>0</v>
      </c>
      <c r="T262" s="52">
        <v>0</v>
      </c>
      <c r="U262" s="52">
        <v>310</v>
      </c>
      <c r="V262" s="52">
        <f t="shared" si="9"/>
        <v>351.59301195843</v>
      </c>
      <c r="W262" s="52">
        <f t="shared" si="10"/>
        <v>351.59301195843</v>
      </c>
      <c r="X262" s="52">
        <v>0</v>
      </c>
      <c r="Y262" s="52">
        <v>0</v>
      </c>
    </row>
    <row r="263" spans="1:25" x14ac:dyDescent="0.25">
      <c r="A263" s="52">
        <v>2011</v>
      </c>
      <c r="B263" s="52" t="s">
        <v>103</v>
      </c>
      <c r="C263" s="52" t="s">
        <v>181</v>
      </c>
      <c r="D263" s="52">
        <v>24105</v>
      </c>
      <c r="E263" s="52">
        <v>1633005</v>
      </c>
      <c r="F263" s="52">
        <v>27</v>
      </c>
      <c r="G263" s="52" t="s">
        <v>120</v>
      </c>
      <c r="H263" s="52">
        <v>4353</v>
      </c>
      <c r="I263" s="52" t="s">
        <v>91</v>
      </c>
      <c r="J263" s="52" t="s">
        <v>71</v>
      </c>
      <c r="K263" s="52">
        <v>0.45267000000000002</v>
      </c>
      <c r="L263" s="52">
        <v>2.27</v>
      </c>
      <c r="M263" s="52">
        <v>1</v>
      </c>
      <c r="N263" s="52"/>
      <c r="O263" s="52">
        <v>0</v>
      </c>
      <c r="P263" s="52">
        <v>0</v>
      </c>
      <c r="Q263" s="52">
        <v>21</v>
      </c>
      <c r="R263" s="52"/>
      <c r="S263" s="52">
        <v>0</v>
      </c>
      <c r="T263" s="52">
        <v>0</v>
      </c>
      <c r="U263" s="52">
        <v>310</v>
      </c>
      <c r="V263" s="52">
        <f t="shared" si="9"/>
        <v>4472.9725976999998</v>
      </c>
      <c r="W263" s="52">
        <f t="shared" si="10"/>
        <v>4472.9725976999998</v>
      </c>
      <c r="X263" s="52">
        <v>0</v>
      </c>
      <c r="Y263" s="52">
        <v>0</v>
      </c>
    </row>
    <row r="264" spans="1:25" x14ac:dyDescent="0.25">
      <c r="A264" s="52">
        <v>2011</v>
      </c>
      <c r="B264" s="52" t="s">
        <v>103</v>
      </c>
      <c r="C264" s="52" t="s">
        <v>181</v>
      </c>
      <c r="D264" s="52">
        <v>24105</v>
      </c>
      <c r="E264" s="52">
        <v>1633005</v>
      </c>
      <c r="F264" s="52">
        <v>27</v>
      </c>
      <c r="G264" s="52" t="s">
        <v>120</v>
      </c>
      <c r="H264" s="52">
        <v>1760571</v>
      </c>
      <c r="I264" s="52" t="s">
        <v>91</v>
      </c>
      <c r="J264" s="52" t="s">
        <v>71</v>
      </c>
      <c r="K264" s="52">
        <v>0.45267000000000002</v>
      </c>
      <c r="L264" s="52">
        <v>2.27</v>
      </c>
      <c r="M264" s="52">
        <v>1</v>
      </c>
      <c r="N264" s="52"/>
      <c r="O264" s="52">
        <v>0</v>
      </c>
      <c r="P264" s="52">
        <v>0</v>
      </c>
      <c r="Q264" s="52">
        <v>21</v>
      </c>
      <c r="R264" s="52"/>
      <c r="S264" s="52">
        <v>0</v>
      </c>
      <c r="T264" s="52">
        <v>0</v>
      </c>
      <c r="U264" s="52">
        <v>310</v>
      </c>
      <c r="V264" s="52">
        <f t="shared" si="9"/>
        <v>1809093.9212739002</v>
      </c>
      <c r="W264" s="52">
        <f t="shared" si="10"/>
        <v>1809093.9212739002</v>
      </c>
      <c r="X264" s="52">
        <v>0</v>
      </c>
      <c r="Y264" s="52">
        <v>0</v>
      </c>
    </row>
    <row r="265" spans="1:25" x14ac:dyDescent="0.25">
      <c r="A265" s="52">
        <v>2011</v>
      </c>
      <c r="B265" s="52" t="s">
        <v>103</v>
      </c>
      <c r="C265" s="52" t="s">
        <v>181</v>
      </c>
      <c r="D265" s="52">
        <v>24109</v>
      </c>
      <c r="E265" s="52">
        <v>1633005</v>
      </c>
      <c r="F265" s="52">
        <v>27</v>
      </c>
      <c r="G265" s="52" t="s">
        <v>120</v>
      </c>
      <c r="H265" s="52">
        <v>47587</v>
      </c>
      <c r="I265" s="52" t="s">
        <v>91</v>
      </c>
      <c r="J265" s="52" t="s">
        <v>71</v>
      </c>
      <c r="K265" s="52">
        <v>0.45267000000000002</v>
      </c>
      <c r="L265" s="52">
        <v>1</v>
      </c>
      <c r="M265" s="52">
        <v>1</v>
      </c>
      <c r="N265" s="52"/>
      <c r="O265" s="52">
        <v>0</v>
      </c>
      <c r="P265" s="52">
        <v>0</v>
      </c>
      <c r="Q265" s="52">
        <v>21</v>
      </c>
      <c r="R265" s="52"/>
      <c r="S265" s="52">
        <v>0</v>
      </c>
      <c r="T265" s="52">
        <v>0</v>
      </c>
      <c r="U265" s="52">
        <v>310</v>
      </c>
      <c r="V265" s="52">
        <f t="shared" si="9"/>
        <v>21541.207290000002</v>
      </c>
      <c r="W265" s="52">
        <f t="shared" si="10"/>
        <v>21541.207290000002</v>
      </c>
      <c r="X265" s="52">
        <v>0</v>
      </c>
      <c r="Y265" s="52">
        <v>0</v>
      </c>
    </row>
    <row r="266" spans="1:25" x14ac:dyDescent="0.25">
      <c r="A266" s="52">
        <v>2011</v>
      </c>
      <c r="B266" s="52" t="s">
        <v>103</v>
      </c>
      <c r="C266" s="52" t="s">
        <v>181</v>
      </c>
      <c r="D266" s="52">
        <v>24109</v>
      </c>
      <c r="E266" s="52">
        <v>1633005</v>
      </c>
      <c r="F266" s="52">
        <v>27</v>
      </c>
      <c r="G266" s="52" t="s">
        <v>120</v>
      </c>
      <c r="H266" s="52">
        <v>97.829899999999995</v>
      </c>
      <c r="I266" s="52" t="s">
        <v>91</v>
      </c>
      <c r="J266" s="52" t="s">
        <v>71</v>
      </c>
      <c r="K266" s="52">
        <v>0.45267000000000002</v>
      </c>
      <c r="L266" s="52">
        <v>1</v>
      </c>
      <c r="M266" s="52">
        <v>1</v>
      </c>
      <c r="N266" s="52"/>
      <c r="O266" s="52">
        <v>0</v>
      </c>
      <c r="P266" s="52">
        <v>0</v>
      </c>
      <c r="Q266" s="52">
        <v>21</v>
      </c>
      <c r="R266" s="52"/>
      <c r="S266" s="52">
        <v>0</v>
      </c>
      <c r="T266" s="52">
        <v>0</v>
      </c>
      <c r="U266" s="52">
        <v>310</v>
      </c>
      <c r="V266" s="52">
        <f t="shared" si="9"/>
        <v>44.284660832999997</v>
      </c>
      <c r="W266" s="52">
        <f t="shared" si="10"/>
        <v>44.284660832999997</v>
      </c>
      <c r="X266" s="52">
        <v>0</v>
      </c>
      <c r="Y266" s="52">
        <v>0</v>
      </c>
    </row>
    <row r="267" spans="1:25" x14ac:dyDescent="0.25">
      <c r="A267" s="52">
        <v>2011</v>
      </c>
      <c r="B267" s="52" t="s">
        <v>103</v>
      </c>
      <c r="C267" s="52" t="s">
        <v>181</v>
      </c>
      <c r="D267" s="52">
        <v>24109</v>
      </c>
      <c r="E267" s="52">
        <v>1633005</v>
      </c>
      <c r="F267" s="52">
        <v>27</v>
      </c>
      <c r="G267" s="52" t="s">
        <v>120</v>
      </c>
      <c r="H267" s="52">
        <v>688399</v>
      </c>
      <c r="I267" s="52" t="s">
        <v>91</v>
      </c>
      <c r="J267" s="52" t="s">
        <v>71</v>
      </c>
      <c r="K267" s="52">
        <v>0.45267000000000002</v>
      </c>
      <c r="L267" s="52">
        <v>1</v>
      </c>
      <c r="M267" s="52">
        <v>1</v>
      </c>
      <c r="N267" s="52"/>
      <c r="O267" s="52">
        <v>0</v>
      </c>
      <c r="P267" s="52">
        <v>0</v>
      </c>
      <c r="Q267" s="52">
        <v>21</v>
      </c>
      <c r="R267" s="52"/>
      <c r="S267" s="52">
        <v>0</v>
      </c>
      <c r="T267" s="52">
        <v>0</v>
      </c>
      <c r="U267" s="52">
        <v>310</v>
      </c>
      <c r="V267" s="52">
        <f t="shared" si="9"/>
        <v>311617.57533000002</v>
      </c>
      <c r="W267" s="52">
        <f t="shared" si="10"/>
        <v>311617.57533000002</v>
      </c>
      <c r="X267" s="52">
        <v>0</v>
      </c>
      <c r="Y267" s="52">
        <v>0</v>
      </c>
    </row>
    <row r="268" spans="1:25" x14ac:dyDescent="0.25">
      <c r="A268" s="52">
        <v>2011</v>
      </c>
      <c r="B268" s="52" t="s">
        <v>103</v>
      </c>
      <c r="C268" s="52" t="s">
        <v>181</v>
      </c>
      <c r="D268" s="52">
        <v>24109</v>
      </c>
      <c r="E268" s="52">
        <v>1633005</v>
      </c>
      <c r="F268" s="52">
        <v>27</v>
      </c>
      <c r="G268" s="52" t="s">
        <v>120</v>
      </c>
      <c r="H268" s="52">
        <v>1444512</v>
      </c>
      <c r="I268" s="52" t="s">
        <v>91</v>
      </c>
      <c r="J268" s="52" t="s">
        <v>71</v>
      </c>
      <c r="K268" s="52">
        <v>0.45267000000000002</v>
      </c>
      <c r="L268" s="52">
        <v>1</v>
      </c>
      <c r="M268" s="52">
        <v>1</v>
      </c>
      <c r="N268" s="52"/>
      <c r="O268" s="52">
        <v>0</v>
      </c>
      <c r="P268" s="52">
        <v>0</v>
      </c>
      <c r="Q268" s="52">
        <v>21</v>
      </c>
      <c r="R268" s="52"/>
      <c r="S268" s="52">
        <v>0</v>
      </c>
      <c r="T268" s="52">
        <v>0</v>
      </c>
      <c r="U268" s="52">
        <v>310</v>
      </c>
      <c r="V268" s="52">
        <f t="shared" si="9"/>
        <v>653887.24704000005</v>
      </c>
      <c r="W268" s="52">
        <f t="shared" si="10"/>
        <v>653887.24704000005</v>
      </c>
      <c r="X268" s="52">
        <v>0</v>
      </c>
      <c r="Y268" s="52">
        <v>0</v>
      </c>
    </row>
    <row r="269" spans="1:25" x14ac:dyDescent="0.25">
      <c r="A269" s="52">
        <v>2011</v>
      </c>
      <c r="B269" s="52" t="s">
        <v>103</v>
      </c>
      <c r="C269" s="52" t="s">
        <v>181</v>
      </c>
      <c r="D269" s="52">
        <v>24319</v>
      </c>
      <c r="E269" s="52">
        <v>1520006</v>
      </c>
      <c r="F269" s="52">
        <v>27</v>
      </c>
      <c r="G269" s="52" t="s">
        <v>120</v>
      </c>
      <c r="H269" s="52">
        <v>3173</v>
      </c>
      <c r="I269" s="52" t="s">
        <v>91</v>
      </c>
      <c r="J269" s="52" t="s">
        <v>71</v>
      </c>
      <c r="K269" s="52">
        <v>0.45267000000000002</v>
      </c>
      <c r="L269" s="52">
        <v>1</v>
      </c>
      <c r="M269" s="52">
        <v>1</v>
      </c>
      <c r="N269" s="52"/>
      <c r="O269" s="52">
        <v>0</v>
      </c>
      <c r="P269" s="52">
        <v>0</v>
      </c>
      <c r="Q269" s="52">
        <v>21</v>
      </c>
      <c r="R269" s="52"/>
      <c r="S269" s="52">
        <v>0</v>
      </c>
      <c r="T269" s="52">
        <v>0</v>
      </c>
      <c r="U269" s="52">
        <v>310</v>
      </c>
      <c r="V269" s="52">
        <f t="shared" si="9"/>
        <v>1436.3219100000001</v>
      </c>
      <c r="W269" s="52">
        <f t="shared" si="10"/>
        <v>1436.3219100000001</v>
      </c>
      <c r="X269" s="52">
        <v>0</v>
      </c>
      <c r="Y269" s="52">
        <v>0</v>
      </c>
    </row>
    <row r="270" spans="1:25" x14ac:dyDescent="0.25">
      <c r="A270" s="52">
        <v>2011</v>
      </c>
      <c r="B270" s="52" t="s">
        <v>103</v>
      </c>
      <c r="C270" s="52" t="s">
        <v>181</v>
      </c>
      <c r="D270" s="52">
        <v>24319</v>
      </c>
      <c r="E270" s="52">
        <v>1520006</v>
      </c>
      <c r="F270" s="52">
        <v>27</v>
      </c>
      <c r="G270" s="52" t="s">
        <v>120</v>
      </c>
      <c r="H270" s="52">
        <v>296.40000000000003</v>
      </c>
      <c r="I270" s="52" t="s">
        <v>91</v>
      </c>
      <c r="J270" s="52" t="s">
        <v>71</v>
      </c>
      <c r="K270" s="52">
        <v>0.45267000000000002</v>
      </c>
      <c r="L270" s="52">
        <v>1</v>
      </c>
      <c r="M270" s="52">
        <v>1</v>
      </c>
      <c r="N270" s="52"/>
      <c r="O270" s="52">
        <v>0</v>
      </c>
      <c r="P270" s="52">
        <v>0</v>
      </c>
      <c r="Q270" s="52">
        <v>21</v>
      </c>
      <c r="R270" s="52"/>
      <c r="S270" s="52">
        <v>0</v>
      </c>
      <c r="T270" s="52">
        <v>0</v>
      </c>
      <c r="U270" s="52">
        <v>310</v>
      </c>
      <c r="V270" s="52">
        <f t="shared" si="9"/>
        <v>134.17138800000001</v>
      </c>
      <c r="W270" s="52">
        <f t="shared" si="10"/>
        <v>134.17138800000001</v>
      </c>
      <c r="X270" s="52">
        <v>0</v>
      </c>
      <c r="Y270" s="52">
        <v>0</v>
      </c>
    </row>
    <row r="271" spans="1:25" x14ac:dyDescent="0.25">
      <c r="A271" s="52">
        <v>2011</v>
      </c>
      <c r="B271" s="52" t="s">
        <v>103</v>
      </c>
      <c r="C271" s="52" t="s">
        <v>181</v>
      </c>
      <c r="D271" s="52">
        <v>24319</v>
      </c>
      <c r="E271" s="52">
        <v>1633005</v>
      </c>
      <c r="F271" s="52">
        <v>27</v>
      </c>
      <c r="G271" s="52" t="s">
        <v>120</v>
      </c>
      <c r="H271" s="52">
        <v>60.261299999999999</v>
      </c>
      <c r="I271" s="52" t="s">
        <v>91</v>
      </c>
      <c r="J271" s="52" t="s">
        <v>71</v>
      </c>
      <c r="K271" s="52">
        <v>0.45267000000000002</v>
      </c>
      <c r="L271" s="52">
        <v>1</v>
      </c>
      <c r="M271" s="52">
        <v>1</v>
      </c>
      <c r="N271" s="52"/>
      <c r="O271" s="52">
        <v>0</v>
      </c>
      <c r="P271" s="52">
        <v>0</v>
      </c>
      <c r="Q271" s="52">
        <v>21</v>
      </c>
      <c r="R271" s="52"/>
      <c r="S271" s="52">
        <v>0</v>
      </c>
      <c r="T271" s="52">
        <v>0</v>
      </c>
      <c r="U271" s="52">
        <v>310</v>
      </c>
      <c r="V271" s="52">
        <f t="shared" si="9"/>
        <v>27.278482670999999</v>
      </c>
      <c r="W271" s="52">
        <f t="shared" si="10"/>
        <v>27.278482670999999</v>
      </c>
      <c r="X271" s="52">
        <v>0</v>
      </c>
      <c r="Y271" s="52">
        <v>0</v>
      </c>
    </row>
    <row r="272" spans="1:25" x14ac:dyDescent="0.25">
      <c r="A272" s="52">
        <v>2011</v>
      </c>
      <c r="B272" s="52" t="s">
        <v>103</v>
      </c>
      <c r="C272" s="52" t="s">
        <v>181</v>
      </c>
      <c r="D272" s="52">
        <v>24319</v>
      </c>
      <c r="E272" s="52">
        <v>1633005</v>
      </c>
      <c r="F272" s="52">
        <v>27</v>
      </c>
      <c r="G272" s="52" t="s">
        <v>120</v>
      </c>
      <c r="H272" s="52">
        <v>727.5</v>
      </c>
      <c r="I272" s="52" t="s">
        <v>91</v>
      </c>
      <c r="J272" s="52" t="s">
        <v>71</v>
      </c>
      <c r="K272" s="52">
        <v>0.45267000000000002</v>
      </c>
      <c r="L272" s="52">
        <v>1</v>
      </c>
      <c r="M272" s="52">
        <v>1</v>
      </c>
      <c r="N272" s="52"/>
      <c r="O272" s="52">
        <v>0</v>
      </c>
      <c r="P272" s="52">
        <v>0</v>
      </c>
      <c r="Q272" s="52">
        <v>21</v>
      </c>
      <c r="R272" s="52"/>
      <c r="S272" s="52">
        <v>0</v>
      </c>
      <c r="T272" s="52">
        <v>0</v>
      </c>
      <c r="U272" s="52">
        <v>310</v>
      </c>
      <c r="V272" s="52">
        <f t="shared" si="9"/>
        <v>329.31742500000001</v>
      </c>
      <c r="W272" s="52">
        <f t="shared" si="10"/>
        <v>329.31742500000001</v>
      </c>
      <c r="X272" s="52">
        <v>0</v>
      </c>
      <c r="Y272" s="52">
        <v>0</v>
      </c>
    </row>
    <row r="273" spans="1:25" x14ac:dyDescent="0.25">
      <c r="A273" s="52">
        <v>2011</v>
      </c>
      <c r="B273" s="52" t="s">
        <v>103</v>
      </c>
      <c r="C273" s="52" t="s">
        <v>181</v>
      </c>
      <c r="D273" s="52">
        <v>24319</v>
      </c>
      <c r="E273" s="52">
        <v>1633005</v>
      </c>
      <c r="F273" s="52">
        <v>27</v>
      </c>
      <c r="G273" s="52" t="s">
        <v>120</v>
      </c>
      <c r="H273" s="52">
        <v>3459.9</v>
      </c>
      <c r="I273" s="52" t="s">
        <v>91</v>
      </c>
      <c r="J273" s="52" t="s">
        <v>71</v>
      </c>
      <c r="K273" s="52">
        <v>0.45267000000000002</v>
      </c>
      <c r="L273" s="52">
        <v>1</v>
      </c>
      <c r="M273" s="52">
        <v>1</v>
      </c>
      <c r="N273" s="52"/>
      <c r="O273" s="52">
        <v>0</v>
      </c>
      <c r="P273" s="52">
        <v>0</v>
      </c>
      <c r="Q273" s="52">
        <v>21</v>
      </c>
      <c r="R273" s="52"/>
      <c r="S273" s="52">
        <v>0</v>
      </c>
      <c r="T273" s="52">
        <v>0</v>
      </c>
      <c r="U273" s="52">
        <v>310</v>
      </c>
      <c r="V273" s="52">
        <f t="shared" si="9"/>
        <v>1566.192933</v>
      </c>
      <c r="W273" s="52">
        <f t="shared" si="10"/>
        <v>1566.192933</v>
      </c>
      <c r="X273" s="52">
        <v>0</v>
      </c>
      <c r="Y273" s="52">
        <v>0</v>
      </c>
    </row>
    <row r="274" spans="1:25" x14ac:dyDescent="0.25">
      <c r="A274" s="52">
        <v>2011</v>
      </c>
      <c r="B274" s="52" t="s">
        <v>103</v>
      </c>
      <c r="C274" s="52" t="s">
        <v>181</v>
      </c>
      <c r="D274" s="52">
        <v>24319</v>
      </c>
      <c r="E274" s="52">
        <v>1633005</v>
      </c>
      <c r="F274" s="52">
        <v>27</v>
      </c>
      <c r="G274" s="52" t="s">
        <v>120</v>
      </c>
      <c r="H274" s="52">
        <v>25</v>
      </c>
      <c r="I274" s="52" t="s">
        <v>91</v>
      </c>
      <c r="J274" s="52" t="s">
        <v>71</v>
      </c>
      <c r="K274" s="52">
        <v>0.45267000000000002</v>
      </c>
      <c r="L274" s="52">
        <v>1</v>
      </c>
      <c r="M274" s="52">
        <v>1</v>
      </c>
      <c r="N274" s="52"/>
      <c r="O274" s="52">
        <v>0</v>
      </c>
      <c r="P274" s="52">
        <v>0</v>
      </c>
      <c r="Q274" s="52">
        <v>21</v>
      </c>
      <c r="R274" s="52"/>
      <c r="S274" s="52">
        <v>0</v>
      </c>
      <c r="T274" s="52">
        <v>0</v>
      </c>
      <c r="U274" s="52">
        <v>310</v>
      </c>
      <c r="V274" s="52">
        <f t="shared" si="9"/>
        <v>11.316750000000001</v>
      </c>
      <c r="W274" s="52">
        <f t="shared" si="10"/>
        <v>11.316750000000001</v>
      </c>
      <c r="X274" s="52">
        <v>0</v>
      </c>
      <c r="Y274" s="52">
        <v>0</v>
      </c>
    </row>
    <row r="275" spans="1:25" x14ac:dyDescent="0.25">
      <c r="A275" s="52">
        <v>2011</v>
      </c>
      <c r="B275" s="52" t="s">
        <v>103</v>
      </c>
      <c r="C275" s="52" t="s">
        <v>181</v>
      </c>
      <c r="D275" s="52">
        <v>24319</v>
      </c>
      <c r="E275" s="52">
        <v>1633005</v>
      </c>
      <c r="F275" s="52">
        <v>27</v>
      </c>
      <c r="G275" s="52" t="s">
        <v>120</v>
      </c>
      <c r="H275" s="52">
        <v>21.9132</v>
      </c>
      <c r="I275" s="52" t="s">
        <v>91</v>
      </c>
      <c r="J275" s="52" t="s">
        <v>71</v>
      </c>
      <c r="K275" s="52">
        <v>0.45267000000000002</v>
      </c>
      <c r="L275" s="52">
        <v>1</v>
      </c>
      <c r="M275" s="52">
        <v>1</v>
      </c>
      <c r="N275" s="52"/>
      <c r="O275" s="52">
        <v>0</v>
      </c>
      <c r="P275" s="52">
        <v>0</v>
      </c>
      <c r="Q275" s="52">
        <v>21</v>
      </c>
      <c r="R275" s="52"/>
      <c r="S275" s="52">
        <v>0</v>
      </c>
      <c r="T275" s="52">
        <v>0</v>
      </c>
      <c r="U275" s="52">
        <v>310</v>
      </c>
      <c r="V275" s="52">
        <f t="shared" si="9"/>
        <v>9.9194482439999998</v>
      </c>
      <c r="W275" s="52">
        <f t="shared" si="10"/>
        <v>9.9194482439999998</v>
      </c>
      <c r="X275" s="52">
        <v>0</v>
      </c>
      <c r="Y275" s="52">
        <v>0</v>
      </c>
    </row>
    <row r="276" spans="1:25" x14ac:dyDescent="0.25">
      <c r="A276" s="52">
        <v>2011</v>
      </c>
      <c r="B276" s="52" t="s">
        <v>103</v>
      </c>
      <c r="C276" s="52" t="s">
        <v>181</v>
      </c>
      <c r="D276" s="52">
        <v>24319</v>
      </c>
      <c r="E276" s="52">
        <v>1633005</v>
      </c>
      <c r="F276" s="52">
        <v>27</v>
      </c>
      <c r="G276" s="52" t="s">
        <v>120</v>
      </c>
      <c r="H276" s="52">
        <v>21.9132</v>
      </c>
      <c r="I276" s="52" t="s">
        <v>91</v>
      </c>
      <c r="J276" s="52" t="s">
        <v>71</v>
      </c>
      <c r="K276" s="52">
        <v>0.45267000000000002</v>
      </c>
      <c r="L276" s="52">
        <v>1</v>
      </c>
      <c r="M276" s="52">
        <v>1</v>
      </c>
      <c r="N276" s="52"/>
      <c r="O276" s="52">
        <v>0</v>
      </c>
      <c r="P276" s="52">
        <v>0</v>
      </c>
      <c r="Q276" s="52">
        <v>21</v>
      </c>
      <c r="R276" s="52"/>
      <c r="S276" s="52">
        <v>0</v>
      </c>
      <c r="T276" s="52">
        <v>0</v>
      </c>
      <c r="U276" s="52">
        <v>310</v>
      </c>
      <c r="V276" s="52">
        <f t="shared" si="9"/>
        <v>9.9194482439999998</v>
      </c>
      <c r="W276" s="52">
        <f t="shared" si="10"/>
        <v>9.9194482439999998</v>
      </c>
      <c r="X276" s="52">
        <v>0</v>
      </c>
      <c r="Y276" s="52">
        <v>0</v>
      </c>
    </row>
    <row r="277" spans="1:25" x14ac:dyDescent="0.25">
      <c r="A277" s="52">
        <v>2011</v>
      </c>
      <c r="B277" s="52" t="s">
        <v>103</v>
      </c>
      <c r="C277" s="52" t="s">
        <v>181</v>
      </c>
      <c r="D277" s="52">
        <v>24319</v>
      </c>
      <c r="E277" s="52">
        <v>1633005</v>
      </c>
      <c r="F277" s="52">
        <v>27</v>
      </c>
      <c r="G277" s="52" t="s">
        <v>120</v>
      </c>
      <c r="H277" s="52">
        <v>27.432500000000001</v>
      </c>
      <c r="I277" s="52" t="s">
        <v>91</v>
      </c>
      <c r="J277" s="52" t="s">
        <v>71</v>
      </c>
      <c r="K277" s="52">
        <v>0.45267000000000002</v>
      </c>
      <c r="L277" s="52">
        <v>1</v>
      </c>
      <c r="M277" s="52">
        <v>1</v>
      </c>
      <c r="N277" s="52"/>
      <c r="O277" s="52">
        <v>0</v>
      </c>
      <c r="P277" s="52">
        <v>0</v>
      </c>
      <c r="Q277" s="52">
        <v>21</v>
      </c>
      <c r="R277" s="52"/>
      <c r="S277" s="52">
        <v>0</v>
      </c>
      <c r="T277" s="52">
        <v>0</v>
      </c>
      <c r="U277" s="52">
        <v>310</v>
      </c>
      <c r="V277" s="52">
        <f t="shared" si="9"/>
        <v>12.417869775000002</v>
      </c>
      <c r="W277" s="52">
        <f t="shared" si="10"/>
        <v>12.417869775000002</v>
      </c>
      <c r="X277" s="52">
        <v>0</v>
      </c>
      <c r="Y277" s="52">
        <v>0</v>
      </c>
    </row>
    <row r="278" spans="1:25" x14ac:dyDescent="0.25">
      <c r="A278" s="52">
        <v>2011</v>
      </c>
      <c r="B278" s="52" t="s">
        <v>103</v>
      </c>
      <c r="C278" s="52" t="s">
        <v>181</v>
      </c>
      <c r="D278" s="52">
        <v>24319</v>
      </c>
      <c r="E278" s="52">
        <v>1633005</v>
      </c>
      <c r="F278" s="52">
        <v>27</v>
      </c>
      <c r="G278" s="52" t="s">
        <v>120</v>
      </c>
      <c r="H278" s="52">
        <v>49.304699999999997</v>
      </c>
      <c r="I278" s="52" t="s">
        <v>91</v>
      </c>
      <c r="J278" s="52" t="s">
        <v>71</v>
      </c>
      <c r="K278" s="52">
        <v>0.45267000000000002</v>
      </c>
      <c r="L278" s="52">
        <v>1</v>
      </c>
      <c r="M278" s="52">
        <v>1</v>
      </c>
      <c r="N278" s="52"/>
      <c r="O278" s="52">
        <v>0</v>
      </c>
      <c r="P278" s="52">
        <v>0</v>
      </c>
      <c r="Q278" s="52">
        <v>21</v>
      </c>
      <c r="R278" s="52"/>
      <c r="S278" s="52">
        <v>0</v>
      </c>
      <c r="T278" s="52">
        <v>0</v>
      </c>
      <c r="U278" s="52">
        <v>310</v>
      </c>
      <c r="V278" s="52">
        <f t="shared" si="9"/>
        <v>22.318758548999998</v>
      </c>
      <c r="W278" s="52">
        <f t="shared" si="10"/>
        <v>22.318758548999998</v>
      </c>
      <c r="X278" s="52">
        <v>0</v>
      </c>
      <c r="Y278" s="52">
        <v>0</v>
      </c>
    </row>
    <row r="279" spans="1:25" x14ac:dyDescent="0.25">
      <c r="A279" s="52">
        <v>2011</v>
      </c>
      <c r="B279" s="52" t="s">
        <v>103</v>
      </c>
      <c r="C279" s="52" t="s">
        <v>181</v>
      </c>
      <c r="D279" s="52">
        <v>24319</v>
      </c>
      <c r="E279" s="52">
        <v>1633005</v>
      </c>
      <c r="F279" s="52">
        <v>27</v>
      </c>
      <c r="G279" s="52" t="s">
        <v>120</v>
      </c>
      <c r="H279" s="52">
        <v>246.90960000000001</v>
      </c>
      <c r="I279" s="52" t="s">
        <v>91</v>
      </c>
      <c r="J279" s="52" t="s">
        <v>71</v>
      </c>
      <c r="K279" s="52">
        <v>0.45267000000000002</v>
      </c>
      <c r="L279" s="52">
        <v>1</v>
      </c>
      <c r="M279" s="52">
        <v>1</v>
      </c>
      <c r="N279" s="52"/>
      <c r="O279" s="52">
        <v>0</v>
      </c>
      <c r="P279" s="52">
        <v>0</v>
      </c>
      <c r="Q279" s="52">
        <v>21</v>
      </c>
      <c r="R279" s="52"/>
      <c r="S279" s="52">
        <v>0</v>
      </c>
      <c r="T279" s="52">
        <v>0</v>
      </c>
      <c r="U279" s="52">
        <v>310</v>
      </c>
      <c r="V279" s="52">
        <f t="shared" si="9"/>
        <v>111.76856863200001</v>
      </c>
      <c r="W279" s="52">
        <f t="shared" si="10"/>
        <v>111.76856863200001</v>
      </c>
      <c r="X279" s="52">
        <v>0</v>
      </c>
      <c r="Y279" s="52">
        <v>0</v>
      </c>
    </row>
    <row r="280" spans="1:25" x14ac:dyDescent="0.25">
      <c r="A280" s="52">
        <v>2011</v>
      </c>
      <c r="B280" s="52" t="s">
        <v>103</v>
      </c>
      <c r="C280" s="52" t="s">
        <v>181</v>
      </c>
      <c r="D280" s="52">
        <v>24319</v>
      </c>
      <c r="E280" s="52">
        <v>1633005</v>
      </c>
      <c r="F280" s="52">
        <v>27</v>
      </c>
      <c r="G280" s="52" t="s">
        <v>120</v>
      </c>
      <c r="H280" s="52">
        <v>19916</v>
      </c>
      <c r="I280" s="52" t="s">
        <v>91</v>
      </c>
      <c r="J280" s="52" t="s">
        <v>71</v>
      </c>
      <c r="K280" s="52">
        <v>0.45267000000000002</v>
      </c>
      <c r="L280" s="52">
        <v>1</v>
      </c>
      <c r="M280" s="52">
        <v>1</v>
      </c>
      <c r="N280" s="52"/>
      <c r="O280" s="52">
        <v>0</v>
      </c>
      <c r="P280" s="52">
        <v>0</v>
      </c>
      <c r="Q280" s="52">
        <v>21</v>
      </c>
      <c r="R280" s="52"/>
      <c r="S280" s="52">
        <v>0</v>
      </c>
      <c r="T280" s="52">
        <v>0</v>
      </c>
      <c r="U280" s="52">
        <v>310</v>
      </c>
      <c r="V280" s="52">
        <f t="shared" si="9"/>
        <v>9015.37572</v>
      </c>
      <c r="W280" s="52">
        <f t="shared" si="10"/>
        <v>9015.37572</v>
      </c>
      <c r="X280" s="52">
        <v>0</v>
      </c>
      <c r="Y280" s="52">
        <v>0</v>
      </c>
    </row>
    <row r="281" spans="1:25" x14ac:dyDescent="0.25">
      <c r="A281" s="52">
        <v>2011</v>
      </c>
      <c r="B281" s="52" t="s">
        <v>103</v>
      </c>
      <c r="C281" s="52" t="s">
        <v>181</v>
      </c>
      <c r="D281" s="52">
        <v>24319</v>
      </c>
      <c r="E281" s="52">
        <v>1633005</v>
      </c>
      <c r="F281" s="52">
        <v>27</v>
      </c>
      <c r="G281" s="52" t="s">
        <v>120</v>
      </c>
      <c r="H281" s="52">
        <v>309.1875</v>
      </c>
      <c r="I281" s="52" t="s">
        <v>91</v>
      </c>
      <c r="J281" s="52" t="s">
        <v>71</v>
      </c>
      <c r="K281" s="52">
        <v>0.45267000000000002</v>
      </c>
      <c r="L281" s="52">
        <v>1</v>
      </c>
      <c r="M281" s="52">
        <v>1</v>
      </c>
      <c r="N281" s="52"/>
      <c r="O281" s="52">
        <v>0</v>
      </c>
      <c r="P281" s="52">
        <v>0</v>
      </c>
      <c r="Q281" s="52">
        <v>21</v>
      </c>
      <c r="R281" s="52"/>
      <c r="S281" s="52">
        <v>0</v>
      </c>
      <c r="T281" s="52">
        <v>0</v>
      </c>
      <c r="U281" s="52">
        <v>310</v>
      </c>
      <c r="V281" s="52">
        <f t="shared" si="9"/>
        <v>139.959905625</v>
      </c>
      <c r="W281" s="52">
        <f t="shared" si="10"/>
        <v>139.959905625</v>
      </c>
      <c r="X281" s="52">
        <v>0</v>
      </c>
      <c r="Y281" s="52">
        <v>0</v>
      </c>
    </row>
    <row r="282" spans="1:25" x14ac:dyDescent="0.25">
      <c r="A282" s="52">
        <v>2011</v>
      </c>
      <c r="B282" s="52" t="s">
        <v>103</v>
      </c>
      <c r="C282" s="52" t="s">
        <v>181</v>
      </c>
      <c r="D282" s="52">
        <v>24319</v>
      </c>
      <c r="E282" s="52">
        <v>1633005</v>
      </c>
      <c r="F282" s="52">
        <v>27</v>
      </c>
      <c r="G282" s="52" t="s">
        <v>120</v>
      </c>
      <c r="H282" s="52">
        <v>329</v>
      </c>
      <c r="I282" s="52" t="s">
        <v>91</v>
      </c>
      <c r="J282" s="52" t="s">
        <v>71</v>
      </c>
      <c r="K282" s="52">
        <v>0.45267000000000002</v>
      </c>
      <c r="L282" s="52">
        <v>1</v>
      </c>
      <c r="M282" s="52">
        <v>1</v>
      </c>
      <c r="N282" s="52"/>
      <c r="O282" s="52">
        <v>0</v>
      </c>
      <c r="P282" s="52">
        <v>0</v>
      </c>
      <c r="Q282" s="52">
        <v>21</v>
      </c>
      <c r="R282" s="52"/>
      <c r="S282" s="52">
        <v>0</v>
      </c>
      <c r="T282" s="52">
        <v>0</v>
      </c>
      <c r="U282" s="52">
        <v>310</v>
      </c>
      <c r="V282" s="52">
        <f t="shared" si="9"/>
        <v>148.92842999999999</v>
      </c>
      <c r="W282" s="52">
        <f t="shared" si="10"/>
        <v>148.92842999999999</v>
      </c>
      <c r="X282" s="52">
        <v>0</v>
      </c>
      <c r="Y282" s="52">
        <v>0</v>
      </c>
    </row>
    <row r="283" spans="1:25" x14ac:dyDescent="0.25">
      <c r="A283" s="52">
        <v>2011</v>
      </c>
      <c r="B283" s="52" t="s">
        <v>103</v>
      </c>
      <c r="C283" s="52" t="s">
        <v>181</v>
      </c>
      <c r="D283" s="52">
        <v>24319</v>
      </c>
      <c r="E283" s="52">
        <v>1633005</v>
      </c>
      <c r="F283" s="52">
        <v>27</v>
      </c>
      <c r="G283" s="52" t="s">
        <v>120</v>
      </c>
      <c r="H283" s="52">
        <v>119.7</v>
      </c>
      <c r="I283" s="52" t="s">
        <v>91</v>
      </c>
      <c r="J283" s="52" t="s">
        <v>71</v>
      </c>
      <c r="K283" s="52">
        <v>0.45267000000000002</v>
      </c>
      <c r="L283" s="52">
        <v>1</v>
      </c>
      <c r="M283" s="52">
        <v>1</v>
      </c>
      <c r="N283" s="52"/>
      <c r="O283" s="52">
        <v>0</v>
      </c>
      <c r="P283" s="52">
        <v>0</v>
      </c>
      <c r="Q283" s="52">
        <v>21</v>
      </c>
      <c r="R283" s="52"/>
      <c r="S283" s="52">
        <v>0</v>
      </c>
      <c r="T283" s="52">
        <v>0</v>
      </c>
      <c r="U283" s="52">
        <v>310</v>
      </c>
      <c r="V283" s="52">
        <f t="shared" si="9"/>
        <v>54.184599000000006</v>
      </c>
      <c r="W283" s="52">
        <f t="shared" si="10"/>
        <v>54.184599000000006</v>
      </c>
      <c r="X283" s="52">
        <v>0</v>
      </c>
      <c r="Y283" s="52">
        <v>0</v>
      </c>
    </row>
    <row r="284" spans="1:25" x14ac:dyDescent="0.25">
      <c r="A284" s="52">
        <v>2011</v>
      </c>
      <c r="B284" s="52" t="s">
        <v>103</v>
      </c>
      <c r="C284" s="52" t="s">
        <v>181</v>
      </c>
      <c r="D284" s="52">
        <v>24319</v>
      </c>
      <c r="E284" s="52">
        <v>1633005</v>
      </c>
      <c r="F284" s="52">
        <v>27</v>
      </c>
      <c r="G284" s="52" t="s">
        <v>120</v>
      </c>
      <c r="H284" s="52">
        <v>180</v>
      </c>
      <c r="I284" s="52" t="s">
        <v>91</v>
      </c>
      <c r="J284" s="52" t="s">
        <v>71</v>
      </c>
      <c r="K284" s="52">
        <v>0.45267000000000002</v>
      </c>
      <c r="L284" s="52">
        <v>1</v>
      </c>
      <c r="M284" s="52">
        <v>1</v>
      </c>
      <c r="N284" s="52"/>
      <c r="O284" s="52">
        <v>0</v>
      </c>
      <c r="P284" s="52">
        <v>0</v>
      </c>
      <c r="Q284" s="52">
        <v>21</v>
      </c>
      <c r="R284" s="52"/>
      <c r="S284" s="52">
        <v>0</v>
      </c>
      <c r="T284" s="52">
        <v>0</v>
      </c>
      <c r="U284" s="52">
        <v>310</v>
      </c>
      <c r="V284" s="52">
        <f t="shared" si="9"/>
        <v>81.48060000000001</v>
      </c>
      <c r="W284" s="52">
        <f t="shared" si="10"/>
        <v>81.48060000000001</v>
      </c>
      <c r="X284" s="52">
        <v>0</v>
      </c>
      <c r="Y284" s="52">
        <v>0</v>
      </c>
    </row>
    <row r="285" spans="1:25" x14ac:dyDescent="0.25">
      <c r="A285" s="52">
        <v>2011</v>
      </c>
      <c r="B285" s="52" t="s">
        <v>103</v>
      </c>
      <c r="C285" s="52" t="s">
        <v>181</v>
      </c>
      <c r="D285" s="52">
        <v>24319</v>
      </c>
      <c r="E285" s="52">
        <v>1633005</v>
      </c>
      <c r="F285" s="52">
        <v>27</v>
      </c>
      <c r="G285" s="52" t="s">
        <v>120</v>
      </c>
      <c r="H285" s="52">
        <v>36</v>
      </c>
      <c r="I285" s="52" t="s">
        <v>91</v>
      </c>
      <c r="J285" s="52" t="s">
        <v>71</v>
      </c>
      <c r="K285" s="52">
        <v>0.45267000000000002</v>
      </c>
      <c r="L285" s="52">
        <v>1</v>
      </c>
      <c r="M285" s="52">
        <v>1</v>
      </c>
      <c r="N285" s="52"/>
      <c r="O285" s="52">
        <v>0</v>
      </c>
      <c r="P285" s="52">
        <v>0</v>
      </c>
      <c r="Q285" s="52">
        <v>21</v>
      </c>
      <c r="R285" s="52"/>
      <c r="S285" s="52">
        <v>0</v>
      </c>
      <c r="T285" s="52">
        <v>0</v>
      </c>
      <c r="U285" s="52">
        <v>310</v>
      </c>
      <c r="V285" s="52">
        <f t="shared" si="9"/>
        <v>16.296120000000002</v>
      </c>
      <c r="W285" s="52">
        <f t="shared" si="10"/>
        <v>16.296120000000002</v>
      </c>
      <c r="X285" s="52">
        <v>0</v>
      </c>
      <c r="Y285" s="52">
        <v>0</v>
      </c>
    </row>
    <row r="286" spans="1:25" x14ac:dyDescent="0.25">
      <c r="A286" s="52">
        <v>2011</v>
      </c>
      <c r="B286" s="52" t="s">
        <v>103</v>
      </c>
      <c r="C286" s="52" t="s">
        <v>181</v>
      </c>
      <c r="D286" s="52">
        <v>24319</v>
      </c>
      <c r="E286" s="52">
        <v>1633005</v>
      </c>
      <c r="F286" s="52">
        <v>27</v>
      </c>
      <c r="G286" s="52" t="s">
        <v>120</v>
      </c>
      <c r="H286" s="52">
        <v>28</v>
      </c>
      <c r="I286" s="52" t="s">
        <v>91</v>
      </c>
      <c r="J286" s="52" t="s">
        <v>71</v>
      </c>
      <c r="K286" s="52">
        <v>0.45267000000000002</v>
      </c>
      <c r="L286" s="52">
        <v>1</v>
      </c>
      <c r="M286" s="52">
        <v>1</v>
      </c>
      <c r="N286" s="52"/>
      <c r="O286" s="52">
        <v>0</v>
      </c>
      <c r="P286" s="52">
        <v>0</v>
      </c>
      <c r="Q286" s="52">
        <v>21</v>
      </c>
      <c r="R286" s="52"/>
      <c r="S286" s="52">
        <v>0</v>
      </c>
      <c r="T286" s="52">
        <v>0</v>
      </c>
      <c r="U286" s="52">
        <v>310</v>
      </c>
      <c r="V286" s="52">
        <f t="shared" si="9"/>
        <v>12.674760000000001</v>
      </c>
      <c r="W286" s="52">
        <f t="shared" si="10"/>
        <v>12.674760000000001</v>
      </c>
      <c r="X286" s="52">
        <v>0</v>
      </c>
      <c r="Y286" s="52">
        <v>0</v>
      </c>
    </row>
    <row r="287" spans="1:25" x14ac:dyDescent="0.25">
      <c r="A287" s="52">
        <v>2011</v>
      </c>
      <c r="B287" s="52" t="s">
        <v>103</v>
      </c>
      <c r="C287" s="52" t="s">
        <v>181</v>
      </c>
      <c r="D287" s="52">
        <v>24319</v>
      </c>
      <c r="E287" s="52">
        <v>1633005</v>
      </c>
      <c r="F287" s="52">
        <v>27</v>
      </c>
      <c r="G287" s="52" t="s">
        <v>120</v>
      </c>
      <c r="H287" s="52">
        <v>21.9132</v>
      </c>
      <c r="I287" s="52" t="s">
        <v>91</v>
      </c>
      <c r="J287" s="52" t="s">
        <v>71</v>
      </c>
      <c r="K287" s="52">
        <v>0.45267000000000002</v>
      </c>
      <c r="L287" s="52">
        <v>1</v>
      </c>
      <c r="M287" s="52">
        <v>1</v>
      </c>
      <c r="N287" s="52"/>
      <c r="O287" s="52">
        <v>0</v>
      </c>
      <c r="P287" s="52">
        <v>0</v>
      </c>
      <c r="Q287" s="52">
        <v>21</v>
      </c>
      <c r="R287" s="52"/>
      <c r="S287" s="52">
        <v>0</v>
      </c>
      <c r="T287" s="52">
        <v>0</v>
      </c>
      <c r="U287" s="52">
        <v>310</v>
      </c>
      <c r="V287" s="52">
        <f t="shared" si="9"/>
        <v>9.9194482439999998</v>
      </c>
      <c r="W287" s="52">
        <f t="shared" si="10"/>
        <v>9.9194482439999998</v>
      </c>
      <c r="X287" s="52">
        <v>0</v>
      </c>
      <c r="Y287" s="52">
        <v>0</v>
      </c>
    </row>
    <row r="288" spans="1:25" x14ac:dyDescent="0.25">
      <c r="A288" s="52">
        <v>2011</v>
      </c>
      <c r="B288" s="52" t="s">
        <v>92</v>
      </c>
      <c r="C288" s="52" t="s">
        <v>108</v>
      </c>
      <c r="D288" s="52">
        <v>23944</v>
      </c>
      <c r="E288" s="52">
        <v>3742001</v>
      </c>
      <c r="F288" s="52">
        <v>27</v>
      </c>
      <c r="G288" s="52" t="s">
        <v>120</v>
      </c>
      <c r="H288" s="52">
        <v>1422</v>
      </c>
      <c r="I288" s="52" t="s">
        <v>90</v>
      </c>
      <c r="J288" s="52" t="s">
        <v>71</v>
      </c>
      <c r="K288" s="52">
        <v>0.75</v>
      </c>
      <c r="L288" s="52">
        <v>1</v>
      </c>
      <c r="M288" s="52">
        <v>1</v>
      </c>
      <c r="N288" s="52"/>
      <c r="O288" s="52">
        <v>0</v>
      </c>
      <c r="P288" s="52">
        <v>0</v>
      </c>
      <c r="Q288" s="52">
        <v>21</v>
      </c>
      <c r="R288" s="52"/>
      <c r="S288" s="52">
        <v>0</v>
      </c>
      <c r="T288" s="52">
        <v>0</v>
      </c>
      <c r="U288" s="52">
        <v>310</v>
      </c>
      <c r="V288" s="52">
        <f t="shared" si="9"/>
        <v>1066.5</v>
      </c>
      <c r="W288" s="52">
        <f t="shared" si="10"/>
        <v>1066.5</v>
      </c>
      <c r="X288" s="52">
        <v>0</v>
      </c>
      <c r="Y288" s="52">
        <v>0</v>
      </c>
    </row>
    <row r="289" spans="1:25" x14ac:dyDescent="0.25">
      <c r="A289" s="52">
        <v>2011</v>
      </c>
      <c r="B289" s="52" t="s">
        <v>92</v>
      </c>
      <c r="C289" s="52" t="s">
        <v>108</v>
      </c>
      <c r="D289" s="52">
        <v>23944</v>
      </c>
      <c r="E289" s="52">
        <v>3742001</v>
      </c>
      <c r="F289" s="52">
        <v>27</v>
      </c>
      <c r="G289" s="52" t="s">
        <v>120</v>
      </c>
      <c r="H289" s="52">
        <v>9005.1936000000005</v>
      </c>
      <c r="I289" s="52" t="s">
        <v>90</v>
      </c>
      <c r="J289" s="52" t="s">
        <v>71</v>
      </c>
      <c r="K289" s="52">
        <v>0.75</v>
      </c>
      <c r="L289" s="52">
        <v>1</v>
      </c>
      <c r="M289" s="52">
        <v>1</v>
      </c>
      <c r="N289" s="52"/>
      <c r="O289" s="52">
        <v>0</v>
      </c>
      <c r="P289" s="52">
        <v>0</v>
      </c>
      <c r="Q289" s="52">
        <v>21</v>
      </c>
      <c r="R289" s="52"/>
      <c r="S289" s="52">
        <v>0</v>
      </c>
      <c r="T289" s="52">
        <v>0</v>
      </c>
      <c r="U289" s="52">
        <v>310</v>
      </c>
      <c r="V289" s="52">
        <f t="shared" si="9"/>
        <v>6753.8952000000008</v>
      </c>
      <c r="W289" s="52">
        <f t="shared" si="10"/>
        <v>6753.8952000000008</v>
      </c>
      <c r="X289" s="52">
        <v>0</v>
      </c>
      <c r="Y289" s="52">
        <v>0</v>
      </c>
    </row>
    <row r="290" spans="1:25" x14ac:dyDescent="0.25">
      <c r="A290" s="52">
        <v>2011</v>
      </c>
      <c r="B290" s="52" t="s">
        <v>92</v>
      </c>
      <c r="C290" s="52" t="s">
        <v>108</v>
      </c>
      <c r="D290" s="52">
        <v>23944</v>
      </c>
      <c r="E290" s="52">
        <v>3742001</v>
      </c>
      <c r="F290" s="52">
        <v>27</v>
      </c>
      <c r="G290" s="52" t="s">
        <v>120</v>
      </c>
      <c r="H290" s="52">
        <v>245844.17429999998</v>
      </c>
      <c r="I290" s="52" t="s">
        <v>90</v>
      </c>
      <c r="J290" s="52" t="s">
        <v>71</v>
      </c>
      <c r="K290" s="52">
        <v>0.75</v>
      </c>
      <c r="L290" s="52">
        <v>1</v>
      </c>
      <c r="M290" s="52">
        <v>1</v>
      </c>
      <c r="N290" s="52"/>
      <c r="O290" s="52">
        <v>0</v>
      </c>
      <c r="P290" s="52">
        <v>0</v>
      </c>
      <c r="Q290" s="52">
        <v>21</v>
      </c>
      <c r="R290" s="52"/>
      <c r="S290" s="52">
        <v>0</v>
      </c>
      <c r="T290" s="52">
        <v>0</v>
      </c>
      <c r="U290" s="52">
        <v>310</v>
      </c>
      <c r="V290" s="52">
        <f t="shared" si="9"/>
        <v>184383.130725</v>
      </c>
      <c r="W290" s="52">
        <f t="shared" si="10"/>
        <v>184383.130725</v>
      </c>
      <c r="X290" s="52">
        <v>0</v>
      </c>
      <c r="Y290" s="52">
        <v>0</v>
      </c>
    </row>
    <row r="291" spans="1:25" x14ac:dyDescent="0.25">
      <c r="A291" s="52">
        <v>2011</v>
      </c>
      <c r="B291" s="52" t="s">
        <v>92</v>
      </c>
      <c r="C291" s="52" t="s">
        <v>108</v>
      </c>
      <c r="D291" s="52">
        <v>23944</v>
      </c>
      <c r="E291" s="52">
        <v>3742001</v>
      </c>
      <c r="F291" s="52">
        <v>27</v>
      </c>
      <c r="G291" s="52" t="s">
        <v>120</v>
      </c>
      <c r="H291" s="52">
        <v>4834.5190000000002</v>
      </c>
      <c r="I291" s="52" t="s">
        <v>90</v>
      </c>
      <c r="J291" s="52" t="s">
        <v>71</v>
      </c>
      <c r="K291" s="52">
        <v>0.75</v>
      </c>
      <c r="L291" s="52">
        <v>1</v>
      </c>
      <c r="M291" s="52">
        <v>1</v>
      </c>
      <c r="N291" s="52"/>
      <c r="O291" s="52">
        <v>0</v>
      </c>
      <c r="P291" s="52">
        <v>0</v>
      </c>
      <c r="Q291" s="52">
        <v>21</v>
      </c>
      <c r="R291" s="52"/>
      <c r="S291" s="52">
        <v>0</v>
      </c>
      <c r="T291" s="52">
        <v>0</v>
      </c>
      <c r="U291" s="52">
        <v>310</v>
      </c>
      <c r="V291" s="52">
        <f t="shared" si="9"/>
        <v>3625.8892500000002</v>
      </c>
      <c r="W291" s="52">
        <f t="shared" si="10"/>
        <v>3625.8892500000002</v>
      </c>
      <c r="X291" s="52">
        <v>0</v>
      </c>
      <c r="Y291" s="52">
        <v>0</v>
      </c>
    </row>
    <row r="292" spans="1:25" x14ac:dyDescent="0.25">
      <c r="A292" s="52">
        <v>2011</v>
      </c>
      <c r="B292" s="52" t="s">
        <v>92</v>
      </c>
      <c r="C292" s="52" t="s">
        <v>108</v>
      </c>
      <c r="D292" s="52">
        <v>23944</v>
      </c>
      <c r="E292" s="52">
        <v>3742001</v>
      </c>
      <c r="F292" s="52">
        <v>27</v>
      </c>
      <c r="G292" s="52" t="s">
        <v>120</v>
      </c>
      <c r="H292" s="52">
        <v>509.77859999999998</v>
      </c>
      <c r="I292" s="52" t="s">
        <v>90</v>
      </c>
      <c r="J292" s="52" t="s">
        <v>71</v>
      </c>
      <c r="K292" s="52">
        <v>0.75</v>
      </c>
      <c r="L292" s="52">
        <v>1</v>
      </c>
      <c r="M292" s="52">
        <v>1</v>
      </c>
      <c r="N292" s="52"/>
      <c r="O292" s="52">
        <v>0</v>
      </c>
      <c r="P292" s="52">
        <v>0</v>
      </c>
      <c r="Q292" s="52">
        <v>21</v>
      </c>
      <c r="R292" s="52"/>
      <c r="S292" s="52">
        <v>0</v>
      </c>
      <c r="T292" s="52">
        <v>0</v>
      </c>
      <c r="U292" s="52">
        <v>310</v>
      </c>
      <c r="V292" s="52">
        <f t="shared" si="9"/>
        <v>382.33394999999996</v>
      </c>
      <c r="W292" s="52">
        <f t="shared" si="10"/>
        <v>382.33394999999996</v>
      </c>
      <c r="X292" s="52">
        <v>0</v>
      </c>
      <c r="Y292" s="52">
        <v>0</v>
      </c>
    </row>
    <row r="293" spans="1:25" x14ac:dyDescent="0.25">
      <c r="A293" s="52">
        <v>2011</v>
      </c>
      <c r="B293" s="52" t="s">
        <v>92</v>
      </c>
      <c r="C293" s="52" t="s">
        <v>108</v>
      </c>
      <c r="D293" s="52">
        <v>23944</v>
      </c>
      <c r="E293" s="52">
        <v>3742001</v>
      </c>
      <c r="F293" s="52">
        <v>27</v>
      </c>
      <c r="G293" s="52" t="s">
        <v>120</v>
      </c>
      <c r="H293" s="52">
        <v>63997.880999999994</v>
      </c>
      <c r="I293" s="52" t="s">
        <v>90</v>
      </c>
      <c r="J293" s="52" t="s">
        <v>71</v>
      </c>
      <c r="K293" s="52">
        <v>0.75</v>
      </c>
      <c r="L293" s="52">
        <v>1</v>
      </c>
      <c r="M293" s="52">
        <v>1</v>
      </c>
      <c r="N293" s="52"/>
      <c r="O293" s="52">
        <v>0</v>
      </c>
      <c r="P293" s="52">
        <v>0</v>
      </c>
      <c r="Q293" s="52">
        <v>21</v>
      </c>
      <c r="R293" s="52"/>
      <c r="S293" s="52">
        <v>0</v>
      </c>
      <c r="T293" s="52">
        <v>0</v>
      </c>
      <c r="U293" s="52">
        <v>310</v>
      </c>
      <c r="V293" s="52">
        <f t="shared" si="9"/>
        <v>47998.410749999995</v>
      </c>
      <c r="W293" s="52">
        <f t="shared" si="10"/>
        <v>47998.410749999995</v>
      </c>
      <c r="X293" s="52">
        <v>0</v>
      </c>
      <c r="Y293" s="52">
        <v>0</v>
      </c>
    </row>
    <row r="294" spans="1:25" x14ac:dyDescent="0.25">
      <c r="A294" s="52">
        <v>2011</v>
      </c>
      <c r="B294" s="52" t="s">
        <v>92</v>
      </c>
      <c r="C294" s="52" t="s">
        <v>108</v>
      </c>
      <c r="D294" s="52">
        <v>23944</v>
      </c>
      <c r="E294" s="52">
        <v>3742002</v>
      </c>
      <c r="F294" s="52">
        <v>27</v>
      </c>
      <c r="G294" s="52" t="s">
        <v>120</v>
      </c>
      <c r="H294" s="52">
        <v>2972.8683999999998</v>
      </c>
      <c r="I294" s="52" t="s">
        <v>90</v>
      </c>
      <c r="J294" s="52" t="s">
        <v>71</v>
      </c>
      <c r="K294" s="52">
        <v>0.75</v>
      </c>
      <c r="L294" s="52">
        <v>1</v>
      </c>
      <c r="M294" s="52">
        <v>1</v>
      </c>
      <c r="N294" s="52"/>
      <c r="O294" s="52">
        <v>0</v>
      </c>
      <c r="P294" s="52">
        <v>0</v>
      </c>
      <c r="Q294" s="52">
        <v>21</v>
      </c>
      <c r="R294" s="52"/>
      <c r="S294" s="52">
        <v>0</v>
      </c>
      <c r="T294" s="52">
        <v>0</v>
      </c>
      <c r="U294" s="52">
        <v>310</v>
      </c>
      <c r="V294" s="52">
        <f t="shared" si="9"/>
        <v>2229.6513</v>
      </c>
      <c r="W294" s="52">
        <f t="shared" si="10"/>
        <v>2229.6513</v>
      </c>
      <c r="X294" s="52">
        <v>0</v>
      </c>
      <c r="Y294" s="52">
        <v>0</v>
      </c>
    </row>
    <row r="295" spans="1:25" x14ac:dyDescent="0.25">
      <c r="A295" s="52">
        <v>2011</v>
      </c>
      <c r="B295" s="52" t="s">
        <v>92</v>
      </c>
      <c r="C295" s="52" t="s">
        <v>108</v>
      </c>
      <c r="D295" s="52">
        <v>23944</v>
      </c>
      <c r="E295" s="52">
        <v>3742002</v>
      </c>
      <c r="F295" s="52">
        <v>27</v>
      </c>
      <c r="G295" s="52" t="s">
        <v>120</v>
      </c>
      <c r="H295" s="52">
        <v>54325.865399999995</v>
      </c>
      <c r="I295" s="52" t="s">
        <v>90</v>
      </c>
      <c r="J295" s="52" t="s">
        <v>71</v>
      </c>
      <c r="K295" s="52">
        <v>0.75</v>
      </c>
      <c r="L295" s="52">
        <v>1</v>
      </c>
      <c r="M295" s="52">
        <v>1</v>
      </c>
      <c r="N295" s="52"/>
      <c r="O295" s="52">
        <v>0</v>
      </c>
      <c r="P295" s="52">
        <v>0</v>
      </c>
      <c r="Q295" s="52">
        <v>21</v>
      </c>
      <c r="R295" s="52"/>
      <c r="S295" s="52">
        <v>0</v>
      </c>
      <c r="T295" s="52">
        <v>0</v>
      </c>
      <c r="U295" s="52">
        <v>310</v>
      </c>
      <c r="V295" s="52">
        <f t="shared" si="9"/>
        <v>40744.399049999993</v>
      </c>
      <c r="W295" s="52">
        <f t="shared" si="10"/>
        <v>40744.399049999993</v>
      </c>
      <c r="X295" s="52">
        <v>0</v>
      </c>
      <c r="Y295" s="52">
        <v>0</v>
      </c>
    </row>
    <row r="296" spans="1:25" x14ac:dyDescent="0.25">
      <c r="A296" s="52">
        <v>2011</v>
      </c>
      <c r="B296" s="52" t="s">
        <v>92</v>
      </c>
      <c r="C296" s="52" t="s">
        <v>108</v>
      </c>
      <c r="D296" s="52">
        <v>23944</v>
      </c>
      <c r="E296" s="52">
        <v>3742002</v>
      </c>
      <c r="F296" s="52">
        <v>27</v>
      </c>
      <c r="G296" s="52" t="s">
        <v>120</v>
      </c>
      <c r="H296" s="52">
        <v>844</v>
      </c>
      <c r="I296" s="52" t="s">
        <v>90</v>
      </c>
      <c r="J296" s="52" t="s">
        <v>71</v>
      </c>
      <c r="K296" s="52">
        <v>0.75</v>
      </c>
      <c r="L296" s="52">
        <v>1</v>
      </c>
      <c r="M296" s="52">
        <v>1</v>
      </c>
      <c r="N296" s="52"/>
      <c r="O296" s="52">
        <v>0</v>
      </c>
      <c r="P296" s="52">
        <v>0</v>
      </c>
      <c r="Q296" s="52">
        <v>21</v>
      </c>
      <c r="R296" s="52"/>
      <c r="S296" s="52">
        <v>0</v>
      </c>
      <c r="T296" s="52">
        <v>0</v>
      </c>
      <c r="U296" s="52">
        <v>310</v>
      </c>
      <c r="V296" s="52">
        <f t="shared" si="9"/>
        <v>633</v>
      </c>
      <c r="W296" s="52">
        <f t="shared" si="10"/>
        <v>633</v>
      </c>
      <c r="X296" s="52">
        <v>0</v>
      </c>
      <c r="Y296" s="52">
        <v>0</v>
      </c>
    </row>
    <row r="297" spans="1:25" x14ac:dyDescent="0.25">
      <c r="A297" s="52">
        <v>2011</v>
      </c>
      <c r="B297" s="52" t="s">
        <v>92</v>
      </c>
      <c r="C297" s="52" t="s">
        <v>108</v>
      </c>
      <c r="D297" s="52">
        <v>23944</v>
      </c>
      <c r="E297" s="52">
        <v>3742002</v>
      </c>
      <c r="F297" s="52">
        <v>27</v>
      </c>
      <c r="G297" s="52" t="s">
        <v>120</v>
      </c>
      <c r="H297" s="52">
        <v>11284.018199999999</v>
      </c>
      <c r="I297" s="52" t="s">
        <v>90</v>
      </c>
      <c r="J297" s="52" t="s">
        <v>71</v>
      </c>
      <c r="K297" s="52">
        <v>0.75</v>
      </c>
      <c r="L297" s="52">
        <v>1</v>
      </c>
      <c r="M297" s="52">
        <v>1</v>
      </c>
      <c r="N297" s="52"/>
      <c r="O297" s="52">
        <v>0</v>
      </c>
      <c r="P297" s="52">
        <v>0</v>
      </c>
      <c r="Q297" s="52">
        <v>21</v>
      </c>
      <c r="R297" s="52"/>
      <c r="S297" s="52">
        <v>0</v>
      </c>
      <c r="T297" s="52">
        <v>0</v>
      </c>
      <c r="U297" s="52">
        <v>310</v>
      </c>
      <c r="V297" s="52">
        <f t="shared" si="9"/>
        <v>8463.013649999999</v>
      </c>
      <c r="W297" s="52">
        <f t="shared" si="10"/>
        <v>8463.013649999999</v>
      </c>
      <c r="X297" s="52">
        <v>0</v>
      </c>
      <c r="Y297" s="52">
        <v>0</v>
      </c>
    </row>
    <row r="298" spans="1:25" x14ac:dyDescent="0.25">
      <c r="A298" s="52">
        <v>2011</v>
      </c>
      <c r="B298" s="52" t="s">
        <v>92</v>
      </c>
      <c r="C298" s="52" t="s">
        <v>108</v>
      </c>
      <c r="D298" s="52">
        <v>23944</v>
      </c>
      <c r="E298" s="52">
        <v>3742002</v>
      </c>
      <c r="F298" s="52">
        <v>27</v>
      </c>
      <c r="G298" s="52" t="s">
        <v>120</v>
      </c>
      <c r="H298" s="52">
        <v>200108.7672</v>
      </c>
      <c r="I298" s="52" t="s">
        <v>90</v>
      </c>
      <c r="J298" s="52" t="s">
        <v>71</v>
      </c>
      <c r="K298" s="52">
        <v>0.75</v>
      </c>
      <c r="L298" s="52">
        <v>1</v>
      </c>
      <c r="M298" s="52">
        <v>1</v>
      </c>
      <c r="N298" s="52"/>
      <c r="O298" s="52">
        <v>0</v>
      </c>
      <c r="P298" s="52">
        <v>0</v>
      </c>
      <c r="Q298" s="52">
        <v>21</v>
      </c>
      <c r="R298" s="52"/>
      <c r="S298" s="52">
        <v>0</v>
      </c>
      <c r="T298" s="52">
        <v>0</v>
      </c>
      <c r="U298" s="52">
        <v>310</v>
      </c>
      <c r="V298" s="52">
        <f t="shared" si="9"/>
        <v>150081.5754</v>
      </c>
      <c r="W298" s="52">
        <f t="shared" si="10"/>
        <v>150081.5754</v>
      </c>
      <c r="X298" s="52">
        <v>0</v>
      </c>
      <c r="Y298" s="52">
        <v>0</v>
      </c>
    </row>
    <row r="299" spans="1:25" x14ac:dyDescent="0.25">
      <c r="A299" s="52">
        <v>2011</v>
      </c>
      <c r="B299" s="52" t="s">
        <v>92</v>
      </c>
      <c r="C299" s="52" t="s">
        <v>108</v>
      </c>
      <c r="D299" s="52">
        <v>23944</v>
      </c>
      <c r="E299" s="52">
        <v>3742002</v>
      </c>
      <c r="F299" s="52">
        <v>27</v>
      </c>
      <c r="G299" s="52" t="s">
        <v>120</v>
      </c>
      <c r="H299" s="52">
        <v>9820.8000000000011</v>
      </c>
      <c r="I299" s="52" t="s">
        <v>90</v>
      </c>
      <c r="J299" s="52" t="s">
        <v>71</v>
      </c>
      <c r="K299" s="52">
        <v>0.75</v>
      </c>
      <c r="L299" s="52">
        <v>1</v>
      </c>
      <c r="M299" s="52">
        <v>1</v>
      </c>
      <c r="N299" s="52"/>
      <c r="O299" s="52">
        <v>0</v>
      </c>
      <c r="P299" s="52">
        <v>0</v>
      </c>
      <c r="Q299" s="52">
        <v>21</v>
      </c>
      <c r="R299" s="52"/>
      <c r="S299" s="52">
        <v>0</v>
      </c>
      <c r="T299" s="52">
        <v>0</v>
      </c>
      <c r="U299" s="52">
        <v>310</v>
      </c>
      <c r="V299" s="52">
        <f t="shared" si="9"/>
        <v>7365.6</v>
      </c>
      <c r="W299" s="52">
        <f t="shared" si="10"/>
        <v>7365.6</v>
      </c>
      <c r="X299" s="52">
        <v>0</v>
      </c>
      <c r="Y299" s="52">
        <v>0</v>
      </c>
    </row>
    <row r="300" spans="1:25" x14ac:dyDescent="0.25">
      <c r="A300" s="52">
        <v>2011</v>
      </c>
      <c r="B300" s="52" t="s">
        <v>92</v>
      </c>
      <c r="C300" s="52" t="s">
        <v>108</v>
      </c>
      <c r="D300" s="52">
        <v>23944</v>
      </c>
      <c r="E300" s="52">
        <v>3742002</v>
      </c>
      <c r="F300" s="52">
        <v>27</v>
      </c>
      <c r="G300" s="52" t="s">
        <v>120</v>
      </c>
      <c r="H300" s="52">
        <v>7219.5671999999995</v>
      </c>
      <c r="I300" s="52" t="s">
        <v>90</v>
      </c>
      <c r="J300" s="52" t="s">
        <v>71</v>
      </c>
      <c r="K300" s="52">
        <v>0.75</v>
      </c>
      <c r="L300" s="52">
        <v>1</v>
      </c>
      <c r="M300" s="52">
        <v>1</v>
      </c>
      <c r="N300" s="52"/>
      <c r="O300" s="52">
        <v>0</v>
      </c>
      <c r="P300" s="52">
        <v>0</v>
      </c>
      <c r="Q300" s="52">
        <v>21</v>
      </c>
      <c r="R300" s="52"/>
      <c r="S300" s="52">
        <v>0</v>
      </c>
      <c r="T300" s="52">
        <v>0</v>
      </c>
      <c r="U300" s="52">
        <v>310</v>
      </c>
      <c r="V300" s="52">
        <f t="shared" si="9"/>
        <v>5414.6754000000001</v>
      </c>
      <c r="W300" s="52">
        <f t="shared" si="10"/>
        <v>5414.6754000000001</v>
      </c>
      <c r="X300" s="52">
        <v>0</v>
      </c>
      <c r="Y300" s="52">
        <v>0</v>
      </c>
    </row>
    <row r="301" spans="1:25" x14ac:dyDescent="0.25">
      <c r="A301" s="52">
        <v>2011</v>
      </c>
      <c r="B301" s="52" t="s">
        <v>92</v>
      </c>
      <c r="C301" s="52" t="s">
        <v>108</v>
      </c>
      <c r="D301" s="52">
        <v>23944</v>
      </c>
      <c r="E301" s="52">
        <v>3742003</v>
      </c>
      <c r="F301" s="52">
        <v>27</v>
      </c>
      <c r="G301" s="52" t="s">
        <v>120</v>
      </c>
      <c r="H301" s="52">
        <v>47710.208400000003</v>
      </c>
      <c r="I301" s="52" t="s">
        <v>90</v>
      </c>
      <c r="J301" s="52" t="s">
        <v>71</v>
      </c>
      <c r="K301" s="52">
        <v>0.75</v>
      </c>
      <c r="L301" s="52">
        <v>1</v>
      </c>
      <c r="M301" s="52">
        <v>1</v>
      </c>
      <c r="N301" s="52"/>
      <c r="O301" s="52">
        <v>0</v>
      </c>
      <c r="P301" s="52">
        <v>0</v>
      </c>
      <c r="Q301" s="52">
        <v>21</v>
      </c>
      <c r="R301" s="52"/>
      <c r="S301" s="52">
        <v>0</v>
      </c>
      <c r="T301" s="52">
        <v>0</v>
      </c>
      <c r="U301" s="52">
        <v>310</v>
      </c>
      <c r="V301" s="52">
        <f t="shared" si="9"/>
        <v>35782.656300000002</v>
      </c>
      <c r="W301" s="52">
        <f t="shared" si="10"/>
        <v>35782.656300000002</v>
      </c>
      <c r="X301" s="52">
        <v>0</v>
      </c>
      <c r="Y301" s="52">
        <v>0</v>
      </c>
    </row>
    <row r="302" spans="1:25" x14ac:dyDescent="0.25">
      <c r="A302" s="52">
        <v>2011</v>
      </c>
      <c r="B302" s="52" t="s">
        <v>92</v>
      </c>
      <c r="C302" s="52" t="s">
        <v>108</v>
      </c>
      <c r="D302" s="52">
        <v>23944</v>
      </c>
      <c r="E302" s="52">
        <v>3742099</v>
      </c>
      <c r="F302" s="52">
        <v>27</v>
      </c>
      <c r="G302" s="52" t="s">
        <v>120</v>
      </c>
      <c r="H302" s="52">
        <v>374154.43310000002</v>
      </c>
      <c r="I302" s="52" t="s">
        <v>90</v>
      </c>
      <c r="J302" s="52" t="s">
        <v>71</v>
      </c>
      <c r="K302" s="52">
        <v>0.75</v>
      </c>
      <c r="L302" s="52">
        <v>1</v>
      </c>
      <c r="M302" s="52">
        <v>1</v>
      </c>
      <c r="N302" s="52"/>
      <c r="O302" s="52">
        <v>0</v>
      </c>
      <c r="P302" s="52">
        <v>0</v>
      </c>
      <c r="Q302" s="52">
        <v>21</v>
      </c>
      <c r="R302" s="52"/>
      <c r="S302" s="52">
        <v>0</v>
      </c>
      <c r="T302" s="52">
        <v>0</v>
      </c>
      <c r="U302" s="52">
        <v>310</v>
      </c>
      <c r="V302" s="52">
        <f t="shared" si="9"/>
        <v>280615.82482500002</v>
      </c>
      <c r="W302" s="52">
        <f t="shared" si="10"/>
        <v>280615.82482500002</v>
      </c>
      <c r="X302" s="52">
        <v>0</v>
      </c>
      <c r="Y302" s="52">
        <v>0</v>
      </c>
    </row>
    <row r="303" spans="1:25" x14ac:dyDescent="0.25">
      <c r="A303" s="52">
        <v>2011</v>
      </c>
      <c r="B303" s="52" t="s">
        <v>92</v>
      </c>
      <c r="C303" s="52" t="s">
        <v>108</v>
      </c>
      <c r="D303" s="52">
        <v>23944</v>
      </c>
      <c r="E303" s="52">
        <v>3742099</v>
      </c>
      <c r="F303" s="52">
        <v>27</v>
      </c>
      <c r="G303" s="52" t="s">
        <v>120</v>
      </c>
      <c r="H303" s="52">
        <v>36111.613799999999</v>
      </c>
      <c r="I303" s="52" t="s">
        <v>90</v>
      </c>
      <c r="J303" s="52" t="s">
        <v>71</v>
      </c>
      <c r="K303" s="52">
        <v>0.75</v>
      </c>
      <c r="L303" s="52">
        <v>1</v>
      </c>
      <c r="M303" s="52">
        <v>1</v>
      </c>
      <c r="N303" s="52"/>
      <c r="O303" s="52">
        <v>0</v>
      </c>
      <c r="P303" s="52">
        <v>0</v>
      </c>
      <c r="Q303" s="52">
        <v>21</v>
      </c>
      <c r="R303" s="52"/>
      <c r="S303" s="52">
        <v>0</v>
      </c>
      <c r="T303" s="52">
        <v>0</v>
      </c>
      <c r="U303" s="52">
        <v>310</v>
      </c>
      <c r="V303" s="52">
        <f t="shared" si="9"/>
        <v>27083.710350000001</v>
      </c>
      <c r="W303" s="52">
        <f t="shared" si="10"/>
        <v>27083.710350000001</v>
      </c>
      <c r="X303" s="52">
        <v>0</v>
      </c>
      <c r="Y303" s="52">
        <v>0</v>
      </c>
    </row>
    <row r="304" spans="1:25" x14ac:dyDescent="0.25">
      <c r="A304" s="52">
        <v>2011</v>
      </c>
      <c r="B304" s="52" t="s">
        <v>92</v>
      </c>
      <c r="C304" s="52" t="s">
        <v>108</v>
      </c>
      <c r="D304" s="52">
        <v>23944</v>
      </c>
      <c r="E304" s="52">
        <v>3742099</v>
      </c>
      <c r="F304" s="52">
        <v>27</v>
      </c>
      <c r="G304" s="52" t="s">
        <v>120</v>
      </c>
      <c r="H304" s="52">
        <v>8101.3463999999994</v>
      </c>
      <c r="I304" s="52" t="s">
        <v>90</v>
      </c>
      <c r="J304" s="52" t="s">
        <v>71</v>
      </c>
      <c r="K304" s="52">
        <v>0.75</v>
      </c>
      <c r="L304" s="52">
        <v>1</v>
      </c>
      <c r="M304" s="52">
        <v>1</v>
      </c>
      <c r="N304" s="52"/>
      <c r="O304" s="52">
        <v>0</v>
      </c>
      <c r="P304" s="52">
        <v>0</v>
      </c>
      <c r="Q304" s="52">
        <v>21</v>
      </c>
      <c r="R304" s="52"/>
      <c r="S304" s="52">
        <v>0</v>
      </c>
      <c r="T304" s="52">
        <v>0</v>
      </c>
      <c r="U304" s="52">
        <v>310</v>
      </c>
      <c r="V304" s="52">
        <f t="shared" si="9"/>
        <v>6076.0097999999998</v>
      </c>
      <c r="W304" s="52">
        <f t="shared" si="10"/>
        <v>6076.0097999999998</v>
      </c>
      <c r="X304" s="52">
        <v>0</v>
      </c>
      <c r="Y304" s="52">
        <v>0</v>
      </c>
    </row>
    <row r="305" spans="1:25" x14ac:dyDescent="0.25">
      <c r="A305" s="52">
        <v>2011</v>
      </c>
      <c r="B305" s="52" t="s">
        <v>92</v>
      </c>
      <c r="C305" s="52" t="s">
        <v>108</v>
      </c>
      <c r="D305" s="52">
        <v>23944</v>
      </c>
      <c r="E305" s="52">
        <v>3742099</v>
      </c>
      <c r="F305" s="52">
        <v>27</v>
      </c>
      <c r="G305" s="52" t="s">
        <v>120</v>
      </c>
      <c r="H305" s="52">
        <v>17397.0527</v>
      </c>
      <c r="I305" s="52" t="s">
        <v>90</v>
      </c>
      <c r="J305" s="52" t="s">
        <v>71</v>
      </c>
      <c r="K305" s="52">
        <v>0.75</v>
      </c>
      <c r="L305" s="52">
        <v>1</v>
      </c>
      <c r="M305" s="52">
        <v>1</v>
      </c>
      <c r="N305" s="52"/>
      <c r="O305" s="52">
        <v>0</v>
      </c>
      <c r="P305" s="52">
        <v>0</v>
      </c>
      <c r="Q305" s="52">
        <v>21</v>
      </c>
      <c r="R305" s="52"/>
      <c r="S305" s="52">
        <v>0</v>
      </c>
      <c r="T305" s="52">
        <v>0</v>
      </c>
      <c r="U305" s="52">
        <v>310</v>
      </c>
      <c r="V305" s="52">
        <f t="shared" si="9"/>
        <v>13047.789525</v>
      </c>
      <c r="W305" s="52">
        <f t="shared" si="10"/>
        <v>13047.789525</v>
      </c>
      <c r="X305" s="52">
        <v>0</v>
      </c>
      <c r="Y305" s="52">
        <v>0</v>
      </c>
    </row>
    <row r="306" spans="1:25" x14ac:dyDescent="0.25">
      <c r="A306" s="52">
        <v>2011</v>
      </c>
      <c r="B306" s="52" t="s">
        <v>92</v>
      </c>
      <c r="C306" s="52" t="s">
        <v>108</v>
      </c>
      <c r="D306" s="52">
        <v>23944</v>
      </c>
      <c r="E306" s="52">
        <v>3742099</v>
      </c>
      <c r="F306" s="52">
        <v>27</v>
      </c>
      <c r="G306" s="52" t="s">
        <v>120</v>
      </c>
      <c r="H306" s="52">
        <v>20225.810399999998</v>
      </c>
      <c r="I306" s="52" t="s">
        <v>90</v>
      </c>
      <c r="J306" s="52" t="s">
        <v>71</v>
      </c>
      <c r="K306" s="52">
        <v>0.75</v>
      </c>
      <c r="L306" s="52">
        <v>1</v>
      </c>
      <c r="M306" s="52">
        <v>1</v>
      </c>
      <c r="N306" s="52"/>
      <c r="O306" s="52">
        <v>0</v>
      </c>
      <c r="P306" s="52">
        <v>0</v>
      </c>
      <c r="Q306" s="52">
        <v>21</v>
      </c>
      <c r="R306" s="52"/>
      <c r="S306" s="52">
        <v>0</v>
      </c>
      <c r="T306" s="52">
        <v>0</v>
      </c>
      <c r="U306" s="52">
        <v>310</v>
      </c>
      <c r="V306" s="52">
        <f t="shared" si="9"/>
        <v>15169.357799999998</v>
      </c>
      <c r="W306" s="52">
        <f t="shared" si="10"/>
        <v>15169.357799999998</v>
      </c>
      <c r="X306" s="52">
        <v>0</v>
      </c>
      <c r="Y306" s="52">
        <v>0</v>
      </c>
    </row>
    <row r="307" spans="1:25" x14ac:dyDescent="0.25">
      <c r="A307" s="52">
        <v>2011</v>
      </c>
      <c r="B307" s="52" t="s">
        <v>92</v>
      </c>
      <c r="C307" s="52" t="s">
        <v>108</v>
      </c>
      <c r="D307" s="52">
        <v>23944</v>
      </c>
      <c r="E307" s="52">
        <v>3742099</v>
      </c>
      <c r="F307" s="52">
        <v>27</v>
      </c>
      <c r="G307" s="52" t="s">
        <v>120</v>
      </c>
      <c r="H307" s="52">
        <v>102375.94289999999</v>
      </c>
      <c r="I307" s="52" t="s">
        <v>90</v>
      </c>
      <c r="J307" s="52" t="s">
        <v>71</v>
      </c>
      <c r="K307" s="52">
        <v>0.75</v>
      </c>
      <c r="L307" s="52">
        <v>1</v>
      </c>
      <c r="M307" s="52">
        <v>1</v>
      </c>
      <c r="N307" s="52"/>
      <c r="O307" s="52">
        <v>0</v>
      </c>
      <c r="P307" s="52">
        <v>0</v>
      </c>
      <c r="Q307" s="52">
        <v>21</v>
      </c>
      <c r="R307" s="52"/>
      <c r="S307" s="52">
        <v>0</v>
      </c>
      <c r="T307" s="52">
        <v>0</v>
      </c>
      <c r="U307" s="52">
        <v>310</v>
      </c>
      <c r="V307" s="52">
        <f t="shared" si="9"/>
        <v>76781.957174999989</v>
      </c>
      <c r="W307" s="52">
        <f t="shared" si="10"/>
        <v>76781.957174999989</v>
      </c>
      <c r="X307" s="52">
        <v>0</v>
      </c>
      <c r="Y307" s="52">
        <v>0</v>
      </c>
    </row>
    <row r="308" spans="1:25" x14ac:dyDescent="0.25">
      <c r="A308" s="52">
        <v>2011</v>
      </c>
      <c r="B308" s="52" t="s">
        <v>92</v>
      </c>
      <c r="C308" s="52" t="s">
        <v>108</v>
      </c>
      <c r="D308" s="52">
        <v>23944</v>
      </c>
      <c r="E308" s="52">
        <v>3742099</v>
      </c>
      <c r="F308" s="52">
        <v>27</v>
      </c>
      <c r="G308" s="52" t="s">
        <v>120</v>
      </c>
      <c r="H308" s="52">
        <v>1933.8076000000001</v>
      </c>
      <c r="I308" s="52" t="s">
        <v>90</v>
      </c>
      <c r="J308" s="52" t="s">
        <v>71</v>
      </c>
      <c r="K308" s="52">
        <v>0.75</v>
      </c>
      <c r="L308" s="52">
        <v>1</v>
      </c>
      <c r="M308" s="52">
        <v>1</v>
      </c>
      <c r="N308" s="52"/>
      <c r="O308" s="52">
        <v>0</v>
      </c>
      <c r="P308" s="52">
        <v>0</v>
      </c>
      <c r="Q308" s="52">
        <v>21</v>
      </c>
      <c r="R308" s="52"/>
      <c r="S308" s="52">
        <v>0</v>
      </c>
      <c r="T308" s="52">
        <v>0</v>
      </c>
      <c r="U308" s="52">
        <v>310</v>
      </c>
      <c r="V308" s="52">
        <f t="shared" si="9"/>
        <v>1450.3557000000001</v>
      </c>
      <c r="W308" s="52">
        <f t="shared" si="10"/>
        <v>1450.3557000000001</v>
      </c>
      <c r="X308" s="52">
        <v>0</v>
      </c>
      <c r="Y308" s="52">
        <v>0</v>
      </c>
    </row>
    <row r="309" spans="1:25" x14ac:dyDescent="0.25">
      <c r="A309" s="52">
        <v>2011</v>
      </c>
      <c r="B309" s="52" t="s">
        <v>92</v>
      </c>
      <c r="C309" s="52" t="s">
        <v>108</v>
      </c>
      <c r="D309" s="52">
        <v>23944</v>
      </c>
      <c r="E309" s="52">
        <v>3742099</v>
      </c>
      <c r="F309" s="52">
        <v>27</v>
      </c>
      <c r="G309" s="52" t="s">
        <v>120</v>
      </c>
      <c r="H309" s="52">
        <v>135063.77340000001</v>
      </c>
      <c r="I309" s="52" t="s">
        <v>90</v>
      </c>
      <c r="J309" s="52" t="s">
        <v>71</v>
      </c>
      <c r="K309" s="52">
        <v>0.75</v>
      </c>
      <c r="L309" s="52">
        <v>1</v>
      </c>
      <c r="M309" s="52">
        <v>1</v>
      </c>
      <c r="N309" s="52"/>
      <c r="O309" s="52">
        <v>0</v>
      </c>
      <c r="P309" s="52">
        <v>0</v>
      </c>
      <c r="Q309" s="52">
        <v>21</v>
      </c>
      <c r="R309" s="52"/>
      <c r="S309" s="52">
        <v>0</v>
      </c>
      <c r="T309" s="52">
        <v>0</v>
      </c>
      <c r="U309" s="52">
        <v>310</v>
      </c>
      <c r="V309" s="52">
        <f t="shared" si="9"/>
        <v>101297.83005</v>
      </c>
      <c r="W309" s="52">
        <f t="shared" si="10"/>
        <v>101297.83005</v>
      </c>
      <c r="X309" s="52">
        <v>0</v>
      </c>
      <c r="Y309" s="52">
        <v>0</v>
      </c>
    </row>
    <row r="310" spans="1:25" x14ac:dyDescent="0.25">
      <c r="A310" s="52">
        <v>2011</v>
      </c>
      <c r="B310" s="52" t="s">
        <v>106</v>
      </c>
      <c r="C310" s="52" t="s">
        <v>115</v>
      </c>
      <c r="D310" s="52">
        <v>10305</v>
      </c>
      <c r="E310" s="52">
        <v>3338008</v>
      </c>
      <c r="F310" s="52">
        <v>12</v>
      </c>
      <c r="G310" s="52" t="s">
        <v>118</v>
      </c>
      <c r="H310" s="52">
        <v>138805.68369999999</v>
      </c>
      <c r="I310" s="52" t="s">
        <v>91</v>
      </c>
      <c r="J310" s="52" t="s">
        <v>71</v>
      </c>
      <c r="K310" s="52">
        <v>73.3</v>
      </c>
      <c r="L310" s="52">
        <v>3.3200000000000001E-5</v>
      </c>
      <c r="M310" s="52">
        <v>1</v>
      </c>
      <c r="N310" s="52"/>
      <c r="O310" s="52">
        <v>0</v>
      </c>
      <c r="P310" s="52">
        <v>0</v>
      </c>
      <c r="Q310" s="52">
        <v>21</v>
      </c>
      <c r="R310" s="52"/>
      <c r="S310" s="52">
        <v>0</v>
      </c>
      <c r="T310" s="52">
        <v>0</v>
      </c>
      <c r="U310" s="52">
        <v>310</v>
      </c>
      <c r="V310" s="52">
        <f t="shared" si="9"/>
        <v>337.79195962497198</v>
      </c>
      <c r="W310" s="52">
        <f t="shared" si="10"/>
        <v>337.79195962497198</v>
      </c>
      <c r="X310" s="52">
        <v>0</v>
      </c>
      <c r="Y310" s="52">
        <v>0</v>
      </c>
    </row>
    <row r="311" spans="1:25" x14ac:dyDescent="0.25">
      <c r="A311" s="52">
        <v>2011</v>
      </c>
      <c r="B311" s="52" t="s">
        <v>106</v>
      </c>
      <c r="C311" s="52" t="s">
        <v>115</v>
      </c>
      <c r="D311" s="52">
        <v>10401</v>
      </c>
      <c r="E311" s="52">
        <v>3338007</v>
      </c>
      <c r="F311" s="52">
        <v>12</v>
      </c>
      <c r="G311" s="52" t="s">
        <v>118</v>
      </c>
      <c r="H311" s="52">
        <v>60555376.550400004</v>
      </c>
      <c r="I311" s="52" t="s">
        <v>91</v>
      </c>
      <c r="J311" s="52" t="s">
        <v>71</v>
      </c>
      <c r="K311" s="52">
        <v>73.3</v>
      </c>
      <c r="L311" s="52">
        <v>3.3200000000000001E-5</v>
      </c>
      <c r="M311" s="52">
        <v>1</v>
      </c>
      <c r="N311" s="52"/>
      <c r="O311" s="52">
        <v>0</v>
      </c>
      <c r="P311" s="52">
        <v>0</v>
      </c>
      <c r="Q311" s="52">
        <v>21</v>
      </c>
      <c r="R311" s="52"/>
      <c r="S311" s="52">
        <v>0</v>
      </c>
      <c r="T311" s="52">
        <v>0</v>
      </c>
      <c r="U311" s="52">
        <v>310</v>
      </c>
      <c r="V311" s="52">
        <f t="shared" si="9"/>
        <v>147365.14215799145</v>
      </c>
      <c r="W311" s="52">
        <f t="shared" si="10"/>
        <v>147365.14215799145</v>
      </c>
      <c r="X311" s="52">
        <v>0</v>
      </c>
      <c r="Y311" s="52">
        <v>0</v>
      </c>
    </row>
    <row r="312" spans="1:25" x14ac:dyDescent="0.25">
      <c r="A312" s="52">
        <v>2011</v>
      </c>
      <c r="B312" s="52" t="s">
        <v>106</v>
      </c>
      <c r="C312" s="52" t="s">
        <v>115</v>
      </c>
      <c r="D312" s="52">
        <v>10401</v>
      </c>
      <c r="E312" s="52">
        <v>3338012</v>
      </c>
      <c r="F312" s="52">
        <v>12</v>
      </c>
      <c r="G312" s="52" t="s">
        <v>118</v>
      </c>
      <c r="H312" s="52">
        <v>28000000</v>
      </c>
      <c r="I312" s="52" t="s">
        <v>91</v>
      </c>
      <c r="J312" s="52" t="s">
        <v>71</v>
      </c>
      <c r="K312" s="52">
        <v>73.3</v>
      </c>
      <c r="L312" s="52">
        <v>3.3200000000000001E-5</v>
      </c>
      <c r="M312" s="52">
        <v>1</v>
      </c>
      <c r="N312" s="52"/>
      <c r="O312" s="52">
        <v>0</v>
      </c>
      <c r="P312" s="52">
        <v>0</v>
      </c>
      <c r="Q312" s="52">
        <v>21</v>
      </c>
      <c r="R312" s="52"/>
      <c r="S312" s="52">
        <v>0</v>
      </c>
      <c r="T312" s="52">
        <v>0</v>
      </c>
      <c r="U312" s="52">
        <v>310</v>
      </c>
      <c r="V312" s="52">
        <f t="shared" si="9"/>
        <v>68139.680000000008</v>
      </c>
      <c r="W312" s="52">
        <f t="shared" si="10"/>
        <v>68139.680000000008</v>
      </c>
      <c r="X312" s="52">
        <v>0</v>
      </c>
      <c r="Y312" s="52">
        <v>0</v>
      </c>
    </row>
    <row r="313" spans="1:25" x14ac:dyDescent="0.25">
      <c r="A313" s="52">
        <v>2011</v>
      </c>
      <c r="B313" s="52" t="s">
        <v>106</v>
      </c>
      <c r="C313" s="52" t="s">
        <v>115</v>
      </c>
      <c r="D313" s="52">
        <v>10402</v>
      </c>
      <c r="E313" s="52">
        <v>3338012</v>
      </c>
      <c r="F313" s="52">
        <v>12</v>
      </c>
      <c r="G313" s="52" t="s">
        <v>118</v>
      </c>
      <c r="H313" s="52">
        <v>26100000</v>
      </c>
      <c r="I313" s="52" t="s">
        <v>91</v>
      </c>
      <c r="J313" s="52" t="s">
        <v>71</v>
      </c>
      <c r="K313" s="52">
        <v>73.3</v>
      </c>
      <c r="L313" s="52">
        <v>3.3200000000000001E-5</v>
      </c>
      <c r="M313" s="52">
        <v>1</v>
      </c>
      <c r="N313" s="52"/>
      <c r="O313" s="52">
        <v>0</v>
      </c>
      <c r="P313" s="52">
        <v>0</v>
      </c>
      <c r="Q313" s="52">
        <v>21</v>
      </c>
      <c r="R313" s="52"/>
      <c r="S313" s="52">
        <v>0</v>
      </c>
      <c r="T313" s="52">
        <v>0</v>
      </c>
      <c r="U313" s="52">
        <v>310</v>
      </c>
      <c r="V313" s="52">
        <f t="shared" si="9"/>
        <v>63515.916000000005</v>
      </c>
      <c r="W313" s="52">
        <f t="shared" si="10"/>
        <v>63515.916000000005</v>
      </c>
      <c r="X313" s="52">
        <v>0</v>
      </c>
      <c r="Y313" s="52">
        <v>0</v>
      </c>
    </row>
    <row r="314" spans="1:25" x14ac:dyDescent="0.25">
      <c r="A314" s="52">
        <v>2011</v>
      </c>
      <c r="B314" s="52" t="s">
        <v>106</v>
      </c>
      <c r="C314" s="52" t="s">
        <v>115</v>
      </c>
      <c r="D314" s="52">
        <v>10402</v>
      </c>
      <c r="E314" s="52">
        <v>3338012</v>
      </c>
      <c r="F314" s="52">
        <v>12</v>
      </c>
      <c r="G314" s="52" t="s">
        <v>118</v>
      </c>
      <c r="H314" s="52">
        <v>16748</v>
      </c>
      <c r="I314" s="52" t="s">
        <v>91</v>
      </c>
      <c r="J314" s="52" t="s">
        <v>71</v>
      </c>
      <c r="K314" s="52">
        <v>73.3</v>
      </c>
      <c r="L314" s="52">
        <v>3.3200000000000001E-5</v>
      </c>
      <c r="M314" s="52">
        <v>1</v>
      </c>
      <c r="N314" s="52"/>
      <c r="O314" s="52">
        <v>0</v>
      </c>
      <c r="P314" s="52">
        <v>0</v>
      </c>
      <c r="Q314" s="52">
        <v>21</v>
      </c>
      <c r="R314" s="52"/>
      <c r="S314" s="52">
        <v>0</v>
      </c>
      <c r="T314" s="52">
        <v>0</v>
      </c>
      <c r="U314" s="52">
        <v>310</v>
      </c>
      <c r="V314" s="52">
        <f t="shared" si="9"/>
        <v>40.757262879999999</v>
      </c>
      <c r="W314" s="52">
        <f t="shared" si="10"/>
        <v>40.757262879999999</v>
      </c>
      <c r="X314" s="52">
        <v>0</v>
      </c>
      <c r="Y314" s="52">
        <v>0</v>
      </c>
    </row>
    <row r="315" spans="1:25" x14ac:dyDescent="0.25">
      <c r="A315" s="52">
        <v>2011</v>
      </c>
      <c r="B315" s="52" t="s">
        <v>106</v>
      </c>
      <c r="C315" s="52" t="s">
        <v>115</v>
      </c>
      <c r="D315" s="52">
        <v>10402</v>
      </c>
      <c r="E315" s="52">
        <v>3338012</v>
      </c>
      <c r="F315" s="52">
        <v>12</v>
      </c>
      <c r="G315" s="52" t="s">
        <v>118</v>
      </c>
      <c r="H315" s="52">
        <v>111000000</v>
      </c>
      <c r="I315" s="52" t="s">
        <v>91</v>
      </c>
      <c r="J315" s="52" t="s">
        <v>71</v>
      </c>
      <c r="K315" s="52">
        <v>73.3</v>
      </c>
      <c r="L315" s="52">
        <v>3.3200000000000001E-5</v>
      </c>
      <c r="M315" s="52">
        <v>1</v>
      </c>
      <c r="N315" s="52"/>
      <c r="O315" s="52">
        <v>0</v>
      </c>
      <c r="P315" s="52">
        <v>0</v>
      </c>
      <c r="Q315" s="52">
        <v>21</v>
      </c>
      <c r="R315" s="52"/>
      <c r="S315" s="52">
        <v>0</v>
      </c>
      <c r="T315" s="52">
        <v>0</v>
      </c>
      <c r="U315" s="52">
        <v>310</v>
      </c>
      <c r="V315" s="52">
        <f t="shared" si="9"/>
        <v>270125.16000000003</v>
      </c>
      <c r="W315" s="52">
        <f t="shared" si="10"/>
        <v>270125.16000000003</v>
      </c>
      <c r="X315" s="52">
        <v>0</v>
      </c>
      <c r="Y315" s="52">
        <v>0</v>
      </c>
    </row>
    <row r="316" spans="1:25" x14ac:dyDescent="0.25">
      <c r="A316" s="52">
        <v>2011</v>
      </c>
      <c r="B316" s="52" t="s">
        <v>106</v>
      </c>
      <c r="C316" s="52" t="s">
        <v>115</v>
      </c>
      <c r="D316" s="52">
        <v>10402</v>
      </c>
      <c r="E316" s="52">
        <v>3338012</v>
      </c>
      <c r="F316" s="52">
        <v>12</v>
      </c>
      <c r="G316" s="52" t="s">
        <v>118</v>
      </c>
      <c r="H316" s="52">
        <v>1806205</v>
      </c>
      <c r="I316" s="52" t="s">
        <v>91</v>
      </c>
      <c r="J316" s="52" t="s">
        <v>71</v>
      </c>
      <c r="K316" s="52">
        <v>73.3</v>
      </c>
      <c r="L316" s="52">
        <v>3.3200000000000001E-5</v>
      </c>
      <c r="M316" s="52">
        <v>1</v>
      </c>
      <c r="N316" s="52"/>
      <c r="O316" s="52">
        <v>0</v>
      </c>
      <c r="P316" s="52">
        <v>0</v>
      </c>
      <c r="Q316" s="52">
        <v>21</v>
      </c>
      <c r="R316" s="52"/>
      <c r="S316" s="52">
        <v>0</v>
      </c>
      <c r="T316" s="52">
        <v>0</v>
      </c>
      <c r="U316" s="52">
        <v>310</v>
      </c>
      <c r="V316" s="52">
        <f t="shared" si="9"/>
        <v>4395.5082398000004</v>
      </c>
      <c r="W316" s="52">
        <f t="shared" si="10"/>
        <v>4395.5082398000004</v>
      </c>
      <c r="X316" s="52">
        <v>0</v>
      </c>
      <c r="Y316" s="52">
        <v>0</v>
      </c>
    </row>
    <row r="317" spans="1:25" x14ac:dyDescent="0.25">
      <c r="A317" s="52">
        <v>2011</v>
      </c>
      <c r="B317" s="52" t="s">
        <v>106</v>
      </c>
      <c r="C317" s="52" t="s">
        <v>115</v>
      </c>
      <c r="D317" s="52">
        <v>10402</v>
      </c>
      <c r="E317" s="52">
        <v>3338012</v>
      </c>
      <c r="F317" s="52">
        <v>12</v>
      </c>
      <c r="G317" s="52" t="s">
        <v>118</v>
      </c>
      <c r="H317" s="52">
        <v>31600000</v>
      </c>
      <c r="I317" s="52" t="s">
        <v>91</v>
      </c>
      <c r="J317" s="52" t="s">
        <v>71</v>
      </c>
      <c r="K317" s="52">
        <v>73.3</v>
      </c>
      <c r="L317" s="52">
        <v>3.3200000000000001E-5</v>
      </c>
      <c r="M317" s="52">
        <v>1</v>
      </c>
      <c r="N317" s="52"/>
      <c r="O317" s="52">
        <v>0</v>
      </c>
      <c r="P317" s="52">
        <v>0</v>
      </c>
      <c r="Q317" s="52">
        <v>21</v>
      </c>
      <c r="R317" s="52"/>
      <c r="S317" s="52">
        <v>0</v>
      </c>
      <c r="T317" s="52">
        <v>0</v>
      </c>
      <c r="U317" s="52">
        <v>310</v>
      </c>
      <c r="V317" s="52">
        <f t="shared" si="9"/>
        <v>76900.495999999999</v>
      </c>
      <c r="W317" s="52">
        <f t="shared" si="10"/>
        <v>76900.495999999999</v>
      </c>
      <c r="X317" s="52">
        <v>0</v>
      </c>
      <c r="Y317" s="52">
        <v>0</v>
      </c>
    </row>
    <row r="318" spans="1:25" x14ac:dyDescent="0.25">
      <c r="A318" s="52">
        <v>2011</v>
      </c>
      <c r="B318" s="52" t="s">
        <v>106</v>
      </c>
      <c r="C318" s="52" t="s">
        <v>115</v>
      </c>
      <c r="D318" s="52">
        <v>10402</v>
      </c>
      <c r="E318" s="52">
        <v>3338012</v>
      </c>
      <c r="F318" s="52">
        <v>12</v>
      </c>
      <c r="G318" s="52" t="s">
        <v>118</v>
      </c>
      <c r="H318" s="52">
        <v>14300000</v>
      </c>
      <c r="I318" s="52" t="s">
        <v>91</v>
      </c>
      <c r="J318" s="52" t="s">
        <v>71</v>
      </c>
      <c r="K318" s="52">
        <v>73.3</v>
      </c>
      <c r="L318" s="52">
        <v>3.3200000000000001E-5</v>
      </c>
      <c r="M318" s="52">
        <v>1</v>
      </c>
      <c r="N318" s="52"/>
      <c r="O318" s="52">
        <v>0</v>
      </c>
      <c r="P318" s="52">
        <v>0</v>
      </c>
      <c r="Q318" s="52">
        <v>21</v>
      </c>
      <c r="R318" s="52"/>
      <c r="S318" s="52">
        <v>0</v>
      </c>
      <c r="T318" s="52">
        <v>0</v>
      </c>
      <c r="U318" s="52">
        <v>310</v>
      </c>
      <c r="V318" s="52">
        <f t="shared" si="9"/>
        <v>34799.908000000003</v>
      </c>
      <c r="W318" s="52">
        <f t="shared" si="10"/>
        <v>34799.908000000003</v>
      </c>
      <c r="X318" s="52">
        <v>0</v>
      </c>
      <c r="Y318" s="52">
        <v>0</v>
      </c>
    </row>
    <row r="319" spans="1:25" x14ac:dyDescent="0.25">
      <c r="A319" s="52">
        <v>2011</v>
      </c>
      <c r="B319" s="52" t="s">
        <v>106</v>
      </c>
      <c r="C319" s="52" t="s">
        <v>115</v>
      </c>
      <c r="D319" s="52">
        <v>10629</v>
      </c>
      <c r="E319" s="52">
        <v>3338007</v>
      </c>
      <c r="F319" s="52">
        <v>12</v>
      </c>
      <c r="G319" s="52" t="s">
        <v>118</v>
      </c>
      <c r="H319" s="52">
        <v>9370</v>
      </c>
      <c r="I319" s="52" t="s">
        <v>91</v>
      </c>
      <c r="J319" s="52" t="s">
        <v>71</v>
      </c>
      <c r="K319" s="52">
        <v>73.3</v>
      </c>
      <c r="L319" s="52">
        <v>3.3200000000000001E-5</v>
      </c>
      <c r="M319" s="52">
        <v>1</v>
      </c>
      <c r="N319" s="52"/>
      <c r="O319" s="52">
        <v>0</v>
      </c>
      <c r="P319" s="52">
        <v>0</v>
      </c>
      <c r="Q319" s="52">
        <v>21</v>
      </c>
      <c r="R319" s="52"/>
      <c r="S319" s="52">
        <v>0</v>
      </c>
      <c r="T319" s="52">
        <v>0</v>
      </c>
      <c r="U319" s="52">
        <v>310</v>
      </c>
      <c r="V319" s="52">
        <f t="shared" si="9"/>
        <v>22.802457199999999</v>
      </c>
      <c r="W319" s="52">
        <f t="shared" si="10"/>
        <v>22.802457199999999</v>
      </c>
      <c r="X319" s="52">
        <v>0</v>
      </c>
      <c r="Y319" s="52">
        <v>0</v>
      </c>
    </row>
    <row r="320" spans="1:25" x14ac:dyDescent="0.25">
      <c r="A320" s="52">
        <v>2011</v>
      </c>
      <c r="B320" s="52" t="s">
        <v>106</v>
      </c>
      <c r="C320" s="52" t="s">
        <v>115</v>
      </c>
      <c r="D320" s="52">
        <v>10711</v>
      </c>
      <c r="E320" s="52">
        <v>3338007</v>
      </c>
      <c r="F320" s="52">
        <v>12</v>
      </c>
      <c r="G320" s="52" t="s">
        <v>118</v>
      </c>
      <c r="H320" s="52">
        <v>420019.1629</v>
      </c>
      <c r="I320" s="52" t="s">
        <v>91</v>
      </c>
      <c r="J320" s="52" t="s">
        <v>71</v>
      </c>
      <c r="K320" s="52">
        <v>73.3</v>
      </c>
      <c r="L320" s="52">
        <v>3.3200000000000001E-5</v>
      </c>
      <c r="M320" s="52">
        <v>1</v>
      </c>
      <c r="N320" s="52"/>
      <c r="O320" s="52">
        <v>0</v>
      </c>
      <c r="P320" s="52">
        <v>0</v>
      </c>
      <c r="Q320" s="52">
        <v>21</v>
      </c>
      <c r="R320" s="52"/>
      <c r="S320" s="52">
        <v>0</v>
      </c>
      <c r="T320" s="52">
        <v>0</v>
      </c>
      <c r="U320" s="52">
        <v>310</v>
      </c>
      <c r="V320" s="52">
        <f t="shared" si="9"/>
        <v>1022.141834066924</v>
      </c>
      <c r="W320" s="52">
        <f t="shared" si="10"/>
        <v>1022.141834066924</v>
      </c>
      <c r="X320" s="52">
        <v>0</v>
      </c>
      <c r="Y320" s="52">
        <v>0</v>
      </c>
    </row>
    <row r="321" spans="1:25" x14ac:dyDescent="0.25">
      <c r="A321" s="52">
        <v>2011</v>
      </c>
      <c r="B321" s="52" t="s">
        <v>106</v>
      </c>
      <c r="C321" s="52" t="s">
        <v>115</v>
      </c>
      <c r="D321" s="52">
        <v>10711</v>
      </c>
      <c r="E321" s="52">
        <v>3338011</v>
      </c>
      <c r="F321" s="52">
        <v>12</v>
      </c>
      <c r="G321" s="52" t="s">
        <v>118</v>
      </c>
      <c r="H321" s="52">
        <v>2412</v>
      </c>
      <c r="I321" s="52" t="s">
        <v>91</v>
      </c>
      <c r="J321" s="52" t="s">
        <v>71</v>
      </c>
      <c r="K321" s="52">
        <v>73.3</v>
      </c>
      <c r="L321" s="52">
        <v>3.3200000000000001E-5</v>
      </c>
      <c r="M321" s="52">
        <v>1</v>
      </c>
      <c r="N321" s="52"/>
      <c r="O321" s="52">
        <v>0</v>
      </c>
      <c r="P321" s="52">
        <v>0</v>
      </c>
      <c r="Q321" s="52">
        <v>21</v>
      </c>
      <c r="R321" s="52"/>
      <c r="S321" s="52">
        <v>0</v>
      </c>
      <c r="T321" s="52">
        <v>0</v>
      </c>
      <c r="U321" s="52">
        <v>310</v>
      </c>
      <c r="V321" s="52">
        <f t="shared" si="9"/>
        <v>5.8697467200000002</v>
      </c>
      <c r="W321" s="52">
        <f t="shared" si="10"/>
        <v>5.8697467200000002</v>
      </c>
      <c r="X321" s="52">
        <v>0</v>
      </c>
      <c r="Y321" s="52">
        <v>0</v>
      </c>
    </row>
    <row r="322" spans="1:25" x14ac:dyDescent="0.25">
      <c r="A322" s="52">
        <v>2011</v>
      </c>
      <c r="B322" s="52" t="s">
        <v>106</v>
      </c>
      <c r="C322" s="52" t="s">
        <v>115</v>
      </c>
      <c r="D322" s="52">
        <v>10795</v>
      </c>
      <c r="E322" s="52">
        <v>3338004</v>
      </c>
      <c r="F322" s="52">
        <v>12</v>
      </c>
      <c r="G322" s="52" t="s">
        <v>118</v>
      </c>
      <c r="H322" s="52">
        <v>93075.125</v>
      </c>
      <c r="I322" s="52" t="s">
        <v>91</v>
      </c>
      <c r="J322" s="52" t="s">
        <v>71</v>
      </c>
      <c r="K322" s="52">
        <v>73.3</v>
      </c>
      <c r="L322" s="52">
        <v>3.3200000000000001E-5</v>
      </c>
      <c r="M322" s="52">
        <v>1</v>
      </c>
      <c r="N322" s="52"/>
      <c r="O322" s="52">
        <v>0</v>
      </c>
      <c r="P322" s="52">
        <v>0</v>
      </c>
      <c r="Q322" s="52">
        <v>21</v>
      </c>
      <c r="R322" s="52"/>
      <c r="S322" s="52">
        <v>0</v>
      </c>
      <c r="T322" s="52">
        <v>0</v>
      </c>
      <c r="U322" s="52">
        <v>310</v>
      </c>
      <c r="V322" s="52">
        <f t="shared" si="9"/>
        <v>226.503901195</v>
      </c>
      <c r="W322" s="52">
        <f t="shared" si="10"/>
        <v>226.503901195</v>
      </c>
      <c r="X322" s="52">
        <v>0</v>
      </c>
      <c r="Y322" s="52">
        <v>0</v>
      </c>
    </row>
    <row r="323" spans="1:25" x14ac:dyDescent="0.25">
      <c r="A323" s="52">
        <v>2011</v>
      </c>
      <c r="B323" s="52" t="s">
        <v>106</v>
      </c>
      <c r="C323" s="52" t="s">
        <v>115</v>
      </c>
      <c r="D323" s="52">
        <v>10795</v>
      </c>
      <c r="E323" s="52">
        <v>3338007</v>
      </c>
      <c r="F323" s="52">
        <v>12</v>
      </c>
      <c r="G323" s="52" t="s">
        <v>118</v>
      </c>
      <c r="H323" s="52">
        <v>169203</v>
      </c>
      <c r="I323" s="52" t="s">
        <v>91</v>
      </c>
      <c r="J323" s="52" t="s">
        <v>71</v>
      </c>
      <c r="K323" s="52">
        <v>73.3</v>
      </c>
      <c r="L323" s="52">
        <v>3.3200000000000001E-5</v>
      </c>
      <c r="M323" s="52">
        <v>1</v>
      </c>
      <c r="N323" s="52"/>
      <c r="O323" s="52">
        <v>0</v>
      </c>
      <c r="P323" s="52">
        <v>0</v>
      </c>
      <c r="Q323" s="52">
        <v>21</v>
      </c>
      <c r="R323" s="52"/>
      <c r="S323" s="52">
        <v>0</v>
      </c>
      <c r="T323" s="52">
        <v>0</v>
      </c>
      <c r="U323" s="52">
        <v>310</v>
      </c>
      <c r="V323" s="52">
        <f t="shared" ref="V323:V386" si="11">IF(F323=9,((H323*K323*L323*M323)+(H323*O323*P323*Q323)+(H323*S323*T323*U323))/1000, (H323*K323*L323*M323)+(H323*O323*P323*Q323)+(H323*S323*T323*U323))</f>
        <v>411.76565268000002</v>
      </c>
      <c r="W323" s="52">
        <f t="shared" ref="W323:W386" si="12">(V323-((O323*H323*P323*Q323)+(S323*H323*T323*U323)))/M323</f>
        <v>411.76565268000002</v>
      </c>
      <c r="X323" s="52">
        <v>0</v>
      </c>
      <c r="Y323" s="52">
        <v>0</v>
      </c>
    </row>
    <row r="324" spans="1:25" x14ac:dyDescent="0.25">
      <c r="A324" s="52">
        <v>2011</v>
      </c>
      <c r="B324" s="52" t="s">
        <v>106</v>
      </c>
      <c r="C324" s="52" t="s">
        <v>115</v>
      </c>
      <c r="D324" s="52">
        <v>10795</v>
      </c>
      <c r="E324" s="52">
        <v>3338007</v>
      </c>
      <c r="F324" s="52">
        <v>12</v>
      </c>
      <c r="G324" s="52" t="s">
        <v>118</v>
      </c>
      <c r="H324" s="52">
        <v>34965.188999999998</v>
      </c>
      <c r="I324" s="52" t="s">
        <v>91</v>
      </c>
      <c r="J324" s="52" t="s">
        <v>71</v>
      </c>
      <c r="K324" s="52">
        <v>73.3</v>
      </c>
      <c r="L324" s="52">
        <v>3.3200000000000001E-5</v>
      </c>
      <c r="M324" s="52">
        <v>1</v>
      </c>
      <c r="N324" s="52"/>
      <c r="O324" s="52">
        <v>0</v>
      </c>
      <c r="P324" s="52">
        <v>0</v>
      </c>
      <c r="Q324" s="52">
        <v>21</v>
      </c>
      <c r="R324" s="52"/>
      <c r="S324" s="52">
        <v>0</v>
      </c>
      <c r="T324" s="52">
        <v>0</v>
      </c>
      <c r="U324" s="52">
        <v>310</v>
      </c>
      <c r="V324" s="52">
        <f t="shared" si="11"/>
        <v>85.089885342839992</v>
      </c>
      <c r="W324" s="52">
        <f t="shared" si="12"/>
        <v>85.089885342839992</v>
      </c>
      <c r="X324" s="52">
        <v>0</v>
      </c>
      <c r="Y324" s="52">
        <v>0</v>
      </c>
    </row>
    <row r="325" spans="1:25" x14ac:dyDescent="0.25">
      <c r="A325" s="52">
        <v>2011</v>
      </c>
      <c r="B325" s="52" t="s">
        <v>106</v>
      </c>
      <c r="C325" s="52" t="s">
        <v>115</v>
      </c>
      <c r="D325" s="52">
        <v>13111</v>
      </c>
      <c r="E325" s="52">
        <v>3338003</v>
      </c>
      <c r="F325" s="52">
        <v>12</v>
      </c>
      <c r="G325" s="52" t="s">
        <v>118</v>
      </c>
      <c r="H325" s="52">
        <v>10960.7238</v>
      </c>
      <c r="I325" s="52" t="s">
        <v>91</v>
      </c>
      <c r="J325" s="52" t="s">
        <v>71</v>
      </c>
      <c r="K325" s="52">
        <v>73.3</v>
      </c>
      <c r="L325" s="52">
        <v>3.3200000000000001E-5</v>
      </c>
      <c r="M325" s="52">
        <v>1</v>
      </c>
      <c r="N325" s="52"/>
      <c r="O325" s="52">
        <v>0</v>
      </c>
      <c r="P325" s="52">
        <v>0</v>
      </c>
      <c r="Q325" s="52">
        <v>21</v>
      </c>
      <c r="R325" s="52"/>
      <c r="S325" s="52">
        <v>0</v>
      </c>
      <c r="T325" s="52">
        <v>0</v>
      </c>
      <c r="U325" s="52">
        <v>310</v>
      </c>
      <c r="V325" s="52">
        <f t="shared" si="11"/>
        <v>26.673579010727998</v>
      </c>
      <c r="W325" s="52">
        <f t="shared" si="12"/>
        <v>26.673579010727998</v>
      </c>
      <c r="X325" s="52">
        <v>0</v>
      </c>
      <c r="Y325" s="52">
        <v>0</v>
      </c>
    </row>
    <row r="326" spans="1:25" x14ac:dyDescent="0.25">
      <c r="A326" s="52">
        <v>2011</v>
      </c>
      <c r="B326" s="52" t="s">
        <v>106</v>
      </c>
      <c r="C326" s="52" t="s">
        <v>115</v>
      </c>
      <c r="D326" s="52">
        <v>13111</v>
      </c>
      <c r="E326" s="52">
        <v>3338003</v>
      </c>
      <c r="F326" s="52">
        <v>12</v>
      </c>
      <c r="G326" s="52" t="s">
        <v>118</v>
      </c>
      <c r="H326" s="52">
        <v>14829.526599999999</v>
      </c>
      <c r="I326" s="52" t="s">
        <v>91</v>
      </c>
      <c r="J326" s="52" t="s">
        <v>71</v>
      </c>
      <c r="K326" s="52">
        <v>73.3</v>
      </c>
      <c r="L326" s="52">
        <v>3.3200000000000001E-5</v>
      </c>
      <c r="M326" s="52">
        <v>1</v>
      </c>
      <c r="N326" s="52"/>
      <c r="O326" s="52">
        <v>0</v>
      </c>
      <c r="P326" s="52">
        <v>0</v>
      </c>
      <c r="Q326" s="52">
        <v>21</v>
      </c>
      <c r="R326" s="52"/>
      <c r="S326" s="52">
        <v>0</v>
      </c>
      <c r="T326" s="52">
        <v>0</v>
      </c>
      <c r="U326" s="52">
        <v>310</v>
      </c>
      <c r="V326" s="52">
        <f t="shared" si="11"/>
        <v>36.088542752696</v>
      </c>
      <c r="W326" s="52">
        <f t="shared" si="12"/>
        <v>36.088542752696</v>
      </c>
      <c r="X326" s="52">
        <v>0</v>
      </c>
      <c r="Y326" s="52">
        <v>0</v>
      </c>
    </row>
    <row r="327" spans="1:25" x14ac:dyDescent="0.25">
      <c r="A327" s="52">
        <v>2011</v>
      </c>
      <c r="B327" s="52" t="s">
        <v>106</v>
      </c>
      <c r="C327" s="52" t="s">
        <v>115</v>
      </c>
      <c r="D327" s="52">
        <v>13111</v>
      </c>
      <c r="E327" s="52">
        <v>3338003</v>
      </c>
      <c r="F327" s="52">
        <v>12</v>
      </c>
      <c r="G327" s="52" t="s">
        <v>118</v>
      </c>
      <c r="H327" s="52">
        <v>40096.414799999999</v>
      </c>
      <c r="I327" s="52" t="s">
        <v>91</v>
      </c>
      <c r="J327" s="52" t="s">
        <v>71</v>
      </c>
      <c r="K327" s="52">
        <v>73.3</v>
      </c>
      <c r="L327" s="52">
        <v>3.3200000000000001E-5</v>
      </c>
      <c r="M327" s="52">
        <v>1</v>
      </c>
      <c r="N327" s="52"/>
      <c r="O327" s="52">
        <v>0</v>
      </c>
      <c r="P327" s="52">
        <v>0</v>
      </c>
      <c r="Q327" s="52">
        <v>21</v>
      </c>
      <c r="R327" s="52"/>
      <c r="S327" s="52">
        <v>0</v>
      </c>
      <c r="T327" s="52">
        <v>0</v>
      </c>
      <c r="U327" s="52">
        <v>310</v>
      </c>
      <c r="V327" s="52">
        <f t="shared" si="11"/>
        <v>97.577031200687998</v>
      </c>
      <c r="W327" s="52">
        <f t="shared" si="12"/>
        <v>97.577031200687998</v>
      </c>
      <c r="X327" s="52">
        <v>0</v>
      </c>
      <c r="Y327" s="52">
        <v>0</v>
      </c>
    </row>
    <row r="328" spans="1:25" x14ac:dyDescent="0.25">
      <c r="A328" s="52">
        <v>2011</v>
      </c>
      <c r="B328" s="52" t="s">
        <v>106</v>
      </c>
      <c r="C328" s="52" t="s">
        <v>115</v>
      </c>
      <c r="D328" s="52">
        <v>13111</v>
      </c>
      <c r="E328" s="52">
        <v>3338003</v>
      </c>
      <c r="F328" s="52">
        <v>12</v>
      </c>
      <c r="G328" s="52" t="s">
        <v>118</v>
      </c>
      <c r="H328" s="52">
        <v>3091.8186000000001</v>
      </c>
      <c r="I328" s="52" t="s">
        <v>91</v>
      </c>
      <c r="J328" s="52" t="s">
        <v>71</v>
      </c>
      <c r="K328" s="52">
        <v>73.3</v>
      </c>
      <c r="L328" s="52">
        <v>3.3200000000000001E-5</v>
      </c>
      <c r="M328" s="52">
        <v>1</v>
      </c>
      <c r="N328" s="52"/>
      <c r="O328" s="52">
        <v>0</v>
      </c>
      <c r="P328" s="52">
        <v>0</v>
      </c>
      <c r="Q328" s="52">
        <v>21</v>
      </c>
      <c r="R328" s="52"/>
      <c r="S328" s="52">
        <v>0</v>
      </c>
      <c r="T328" s="52">
        <v>0</v>
      </c>
      <c r="U328" s="52">
        <v>310</v>
      </c>
      <c r="V328" s="52">
        <f t="shared" si="11"/>
        <v>7.5241260722160002</v>
      </c>
      <c r="W328" s="52">
        <f t="shared" si="12"/>
        <v>7.5241260722160002</v>
      </c>
      <c r="X328" s="52">
        <v>0</v>
      </c>
      <c r="Y328" s="52">
        <v>0</v>
      </c>
    </row>
    <row r="329" spans="1:25" x14ac:dyDescent="0.25">
      <c r="A329" s="52">
        <v>2011</v>
      </c>
      <c r="B329" s="52" t="s">
        <v>106</v>
      </c>
      <c r="C329" s="52" t="s">
        <v>115</v>
      </c>
      <c r="D329" s="52">
        <v>13114</v>
      </c>
      <c r="E329" s="52">
        <v>3338003</v>
      </c>
      <c r="F329" s="52">
        <v>12</v>
      </c>
      <c r="G329" s="52" t="s">
        <v>118</v>
      </c>
      <c r="H329" s="52">
        <v>579632.27040000004</v>
      </c>
      <c r="I329" s="52" t="s">
        <v>91</v>
      </c>
      <c r="J329" s="52" t="s">
        <v>71</v>
      </c>
      <c r="K329" s="52">
        <v>73.3</v>
      </c>
      <c r="L329" s="52">
        <v>3.3200000000000001E-5</v>
      </c>
      <c r="M329" s="52">
        <v>1</v>
      </c>
      <c r="N329" s="52"/>
      <c r="O329" s="52">
        <v>0</v>
      </c>
      <c r="P329" s="52">
        <v>0</v>
      </c>
      <c r="Q329" s="52">
        <v>21</v>
      </c>
      <c r="R329" s="52"/>
      <c r="S329" s="52">
        <v>0</v>
      </c>
      <c r="T329" s="52">
        <v>0</v>
      </c>
      <c r="U329" s="52">
        <v>310</v>
      </c>
      <c r="V329" s="52">
        <f t="shared" si="11"/>
        <v>1410.5699079546241</v>
      </c>
      <c r="W329" s="52">
        <f t="shared" si="12"/>
        <v>1410.5699079546241</v>
      </c>
      <c r="X329" s="52">
        <v>0</v>
      </c>
      <c r="Y329" s="52">
        <v>0</v>
      </c>
    </row>
    <row r="330" spans="1:25" x14ac:dyDescent="0.25">
      <c r="A330" s="52">
        <v>2011</v>
      </c>
      <c r="B330" s="52" t="s">
        <v>106</v>
      </c>
      <c r="C330" s="52" t="s">
        <v>115</v>
      </c>
      <c r="D330" s="52">
        <v>13114</v>
      </c>
      <c r="E330" s="52">
        <v>3338003</v>
      </c>
      <c r="F330" s="52">
        <v>12</v>
      </c>
      <c r="G330" s="52" t="s">
        <v>118</v>
      </c>
      <c r="H330" s="52">
        <v>638007.15029999998</v>
      </c>
      <c r="I330" s="52" t="s">
        <v>91</v>
      </c>
      <c r="J330" s="52" t="s">
        <v>71</v>
      </c>
      <c r="K330" s="52">
        <v>73.3</v>
      </c>
      <c r="L330" s="52">
        <v>3.3200000000000001E-5</v>
      </c>
      <c r="M330" s="52">
        <v>1</v>
      </c>
      <c r="N330" s="52"/>
      <c r="O330" s="52">
        <v>0</v>
      </c>
      <c r="P330" s="52">
        <v>0</v>
      </c>
      <c r="Q330" s="52">
        <v>21</v>
      </c>
      <c r="R330" s="52"/>
      <c r="S330" s="52">
        <v>0</v>
      </c>
      <c r="T330" s="52">
        <v>0</v>
      </c>
      <c r="U330" s="52">
        <v>310</v>
      </c>
      <c r="V330" s="52">
        <f t="shared" si="11"/>
        <v>1552.6286806840681</v>
      </c>
      <c r="W330" s="52">
        <f t="shared" si="12"/>
        <v>1552.6286806840681</v>
      </c>
      <c r="X330" s="52">
        <v>0</v>
      </c>
      <c r="Y330" s="52">
        <v>0</v>
      </c>
    </row>
    <row r="331" spans="1:25" x14ac:dyDescent="0.25">
      <c r="A331" s="52">
        <v>2011</v>
      </c>
      <c r="B331" s="52" t="s">
        <v>106</v>
      </c>
      <c r="C331" s="52" t="s">
        <v>115</v>
      </c>
      <c r="D331" s="52">
        <v>13114</v>
      </c>
      <c r="E331" s="52">
        <v>3338003</v>
      </c>
      <c r="F331" s="52">
        <v>12</v>
      </c>
      <c r="G331" s="52" t="s">
        <v>118</v>
      </c>
      <c r="H331" s="52">
        <v>995795</v>
      </c>
      <c r="I331" s="52" t="s">
        <v>91</v>
      </c>
      <c r="J331" s="52" t="s">
        <v>71</v>
      </c>
      <c r="K331" s="52">
        <v>73.3</v>
      </c>
      <c r="L331" s="52">
        <v>3.3200000000000001E-5</v>
      </c>
      <c r="M331" s="52">
        <v>1</v>
      </c>
      <c r="N331" s="52"/>
      <c r="O331" s="52">
        <v>0</v>
      </c>
      <c r="P331" s="52">
        <v>0</v>
      </c>
      <c r="Q331" s="52">
        <v>21</v>
      </c>
      <c r="R331" s="52"/>
      <c r="S331" s="52">
        <v>0</v>
      </c>
      <c r="T331" s="52">
        <v>0</v>
      </c>
      <c r="U331" s="52">
        <v>310</v>
      </c>
      <c r="V331" s="52">
        <f t="shared" si="11"/>
        <v>2423.3268802000002</v>
      </c>
      <c r="W331" s="52">
        <f t="shared" si="12"/>
        <v>2423.3268802000002</v>
      </c>
      <c r="X331" s="52">
        <v>0</v>
      </c>
      <c r="Y331" s="52">
        <v>0</v>
      </c>
    </row>
    <row r="332" spans="1:25" x14ac:dyDescent="0.25">
      <c r="A332" s="52">
        <v>2011</v>
      </c>
      <c r="B332" s="52" t="s">
        <v>106</v>
      </c>
      <c r="C332" s="52" t="s">
        <v>115</v>
      </c>
      <c r="D332" s="52">
        <v>13114</v>
      </c>
      <c r="E332" s="52">
        <v>3338003</v>
      </c>
      <c r="F332" s="52">
        <v>12</v>
      </c>
      <c r="G332" s="52" t="s">
        <v>118</v>
      </c>
      <c r="H332" s="52">
        <v>91224.104800000001</v>
      </c>
      <c r="I332" s="52" t="s">
        <v>91</v>
      </c>
      <c r="J332" s="52" t="s">
        <v>71</v>
      </c>
      <c r="K332" s="52">
        <v>73.3</v>
      </c>
      <c r="L332" s="52">
        <v>3.3200000000000001E-5</v>
      </c>
      <c r="M332" s="52">
        <v>1</v>
      </c>
      <c r="N332" s="52"/>
      <c r="O332" s="52">
        <v>0</v>
      </c>
      <c r="P332" s="52">
        <v>0</v>
      </c>
      <c r="Q332" s="52">
        <v>21</v>
      </c>
      <c r="R332" s="52"/>
      <c r="S332" s="52">
        <v>0</v>
      </c>
      <c r="T332" s="52">
        <v>0</v>
      </c>
      <c r="U332" s="52">
        <v>310</v>
      </c>
      <c r="V332" s="52">
        <f t="shared" si="11"/>
        <v>221.99933247708799</v>
      </c>
      <c r="W332" s="52">
        <f t="shared" si="12"/>
        <v>221.99933247708799</v>
      </c>
      <c r="X332" s="52">
        <v>0</v>
      </c>
      <c r="Y332" s="52">
        <v>0</v>
      </c>
    </row>
    <row r="333" spans="1:25" x14ac:dyDescent="0.25">
      <c r="A333" s="52">
        <v>2011</v>
      </c>
      <c r="B333" s="52" t="s">
        <v>106</v>
      </c>
      <c r="C333" s="52" t="s">
        <v>115</v>
      </c>
      <c r="D333" s="52">
        <v>13114</v>
      </c>
      <c r="E333" s="52">
        <v>3338003</v>
      </c>
      <c r="F333" s="52">
        <v>12</v>
      </c>
      <c r="G333" s="52" t="s">
        <v>118</v>
      </c>
      <c r="H333" s="52">
        <v>11840</v>
      </c>
      <c r="I333" s="52" t="s">
        <v>91</v>
      </c>
      <c r="J333" s="52" t="s">
        <v>71</v>
      </c>
      <c r="K333" s="52">
        <v>73.3</v>
      </c>
      <c r="L333" s="52">
        <v>3.3200000000000001E-5</v>
      </c>
      <c r="M333" s="52">
        <v>1</v>
      </c>
      <c r="N333" s="52"/>
      <c r="O333" s="52">
        <v>0</v>
      </c>
      <c r="P333" s="52">
        <v>0</v>
      </c>
      <c r="Q333" s="52">
        <v>21</v>
      </c>
      <c r="R333" s="52"/>
      <c r="S333" s="52">
        <v>0</v>
      </c>
      <c r="T333" s="52">
        <v>0</v>
      </c>
      <c r="U333" s="52">
        <v>310</v>
      </c>
      <c r="V333" s="52">
        <f t="shared" si="11"/>
        <v>28.813350400000001</v>
      </c>
      <c r="W333" s="52">
        <f t="shared" si="12"/>
        <v>28.813350400000001</v>
      </c>
      <c r="X333" s="52">
        <v>0</v>
      </c>
      <c r="Y333" s="52">
        <v>0</v>
      </c>
    </row>
    <row r="334" spans="1:25" x14ac:dyDescent="0.25">
      <c r="A334" s="52">
        <v>2011</v>
      </c>
      <c r="B334" s="52" t="s">
        <v>106</v>
      </c>
      <c r="C334" s="52" t="s">
        <v>115</v>
      </c>
      <c r="D334" s="52">
        <v>13114</v>
      </c>
      <c r="E334" s="52">
        <v>3338003</v>
      </c>
      <c r="F334" s="52">
        <v>12</v>
      </c>
      <c r="G334" s="52" t="s">
        <v>118</v>
      </c>
      <c r="H334" s="52">
        <v>277536</v>
      </c>
      <c r="I334" s="52" t="s">
        <v>91</v>
      </c>
      <c r="J334" s="52" t="s">
        <v>71</v>
      </c>
      <c r="K334" s="52">
        <v>73.3</v>
      </c>
      <c r="L334" s="52">
        <v>3.3200000000000001E-5</v>
      </c>
      <c r="M334" s="52">
        <v>1</v>
      </c>
      <c r="N334" s="52"/>
      <c r="O334" s="52">
        <v>0</v>
      </c>
      <c r="P334" s="52">
        <v>0</v>
      </c>
      <c r="Q334" s="52">
        <v>21</v>
      </c>
      <c r="R334" s="52"/>
      <c r="S334" s="52">
        <v>0</v>
      </c>
      <c r="T334" s="52">
        <v>0</v>
      </c>
      <c r="U334" s="52">
        <v>310</v>
      </c>
      <c r="V334" s="52">
        <f t="shared" si="11"/>
        <v>675.40050816000007</v>
      </c>
      <c r="W334" s="52">
        <f t="shared" si="12"/>
        <v>675.40050816000007</v>
      </c>
      <c r="X334" s="52">
        <v>0</v>
      </c>
      <c r="Y334" s="52">
        <v>0</v>
      </c>
    </row>
    <row r="335" spans="1:25" x14ac:dyDescent="0.25">
      <c r="A335" s="52">
        <v>2011</v>
      </c>
      <c r="B335" s="52" t="s">
        <v>106</v>
      </c>
      <c r="C335" s="52" t="s">
        <v>115</v>
      </c>
      <c r="D335" s="52">
        <v>13114</v>
      </c>
      <c r="E335" s="52">
        <v>3338003</v>
      </c>
      <c r="F335" s="52">
        <v>12</v>
      </c>
      <c r="G335" s="52" t="s">
        <v>118</v>
      </c>
      <c r="H335" s="52">
        <v>442117</v>
      </c>
      <c r="I335" s="52" t="s">
        <v>91</v>
      </c>
      <c r="J335" s="52" t="s">
        <v>71</v>
      </c>
      <c r="K335" s="52">
        <v>73.3</v>
      </c>
      <c r="L335" s="52">
        <v>3.3200000000000001E-5</v>
      </c>
      <c r="M335" s="52">
        <v>1</v>
      </c>
      <c r="N335" s="52"/>
      <c r="O335" s="52">
        <v>0</v>
      </c>
      <c r="P335" s="52">
        <v>0</v>
      </c>
      <c r="Q335" s="52">
        <v>21</v>
      </c>
      <c r="R335" s="52"/>
      <c r="S335" s="52">
        <v>0</v>
      </c>
      <c r="T335" s="52">
        <v>0</v>
      </c>
      <c r="U335" s="52">
        <v>310</v>
      </c>
      <c r="V335" s="52">
        <f t="shared" si="11"/>
        <v>1075.9182465199999</v>
      </c>
      <c r="W335" s="52">
        <f t="shared" si="12"/>
        <v>1075.9182465199999</v>
      </c>
      <c r="X335" s="52">
        <v>0</v>
      </c>
      <c r="Y335" s="52">
        <v>0</v>
      </c>
    </row>
    <row r="336" spans="1:25" x14ac:dyDescent="0.25">
      <c r="A336" s="52">
        <v>2011</v>
      </c>
      <c r="B336" s="52" t="s">
        <v>106</v>
      </c>
      <c r="C336" s="52" t="s">
        <v>115</v>
      </c>
      <c r="D336" s="52">
        <v>13114</v>
      </c>
      <c r="E336" s="52">
        <v>3338003</v>
      </c>
      <c r="F336" s="52">
        <v>12</v>
      </c>
      <c r="G336" s="52" t="s">
        <v>118</v>
      </c>
      <c r="H336" s="52">
        <v>867758</v>
      </c>
      <c r="I336" s="52" t="s">
        <v>91</v>
      </c>
      <c r="J336" s="52" t="s">
        <v>71</v>
      </c>
      <c r="K336" s="52">
        <v>73.3</v>
      </c>
      <c r="L336" s="52">
        <v>3.3200000000000001E-5</v>
      </c>
      <c r="M336" s="52">
        <v>1</v>
      </c>
      <c r="N336" s="52"/>
      <c r="O336" s="52">
        <v>0</v>
      </c>
      <c r="P336" s="52">
        <v>0</v>
      </c>
      <c r="Q336" s="52">
        <v>21</v>
      </c>
      <c r="R336" s="52"/>
      <c r="S336" s="52">
        <v>0</v>
      </c>
      <c r="T336" s="52">
        <v>0</v>
      </c>
      <c r="U336" s="52">
        <v>310</v>
      </c>
      <c r="V336" s="52">
        <f t="shared" si="11"/>
        <v>2111.7411584800002</v>
      </c>
      <c r="W336" s="52">
        <f t="shared" si="12"/>
        <v>2111.7411584800002</v>
      </c>
      <c r="X336" s="52">
        <v>0</v>
      </c>
      <c r="Y336" s="52">
        <v>0</v>
      </c>
    </row>
    <row r="337" spans="1:25" x14ac:dyDescent="0.25">
      <c r="A337" s="52">
        <v>2011</v>
      </c>
      <c r="B337" s="52" t="s">
        <v>106</v>
      </c>
      <c r="C337" s="52" t="s">
        <v>115</v>
      </c>
      <c r="D337" s="52">
        <v>13114</v>
      </c>
      <c r="E337" s="52">
        <v>3338003</v>
      </c>
      <c r="F337" s="52">
        <v>12</v>
      </c>
      <c r="G337" s="52" t="s">
        <v>118</v>
      </c>
      <c r="H337" s="52">
        <v>3308601.1665000003</v>
      </c>
      <c r="I337" s="52" t="s">
        <v>91</v>
      </c>
      <c r="J337" s="52" t="s">
        <v>71</v>
      </c>
      <c r="K337" s="52">
        <v>73.3</v>
      </c>
      <c r="L337" s="52">
        <v>3.3200000000000001E-5</v>
      </c>
      <c r="M337" s="52">
        <v>1</v>
      </c>
      <c r="N337" s="52"/>
      <c r="O337" s="52">
        <v>0</v>
      </c>
      <c r="P337" s="52">
        <v>0</v>
      </c>
      <c r="Q337" s="52">
        <v>21</v>
      </c>
      <c r="R337" s="52"/>
      <c r="S337" s="52">
        <v>0</v>
      </c>
      <c r="T337" s="52">
        <v>0</v>
      </c>
      <c r="U337" s="52">
        <v>310</v>
      </c>
      <c r="V337" s="52">
        <f t="shared" si="11"/>
        <v>8051.6794547477411</v>
      </c>
      <c r="W337" s="52">
        <f t="shared" si="12"/>
        <v>8051.6794547477411</v>
      </c>
      <c r="X337" s="52">
        <v>0</v>
      </c>
      <c r="Y337" s="52">
        <v>0</v>
      </c>
    </row>
    <row r="338" spans="1:25" x14ac:dyDescent="0.25">
      <c r="A338" s="52">
        <v>2011</v>
      </c>
      <c r="B338" s="52" t="s">
        <v>106</v>
      </c>
      <c r="C338" s="52" t="s">
        <v>115</v>
      </c>
      <c r="D338" s="52">
        <v>13114</v>
      </c>
      <c r="E338" s="52">
        <v>3338003</v>
      </c>
      <c r="F338" s="52">
        <v>12</v>
      </c>
      <c r="G338" s="52" t="s">
        <v>118</v>
      </c>
      <c r="H338" s="52">
        <v>44859</v>
      </c>
      <c r="I338" s="52" t="s">
        <v>91</v>
      </c>
      <c r="J338" s="52" t="s">
        <v>71</v>
      </c>
      <c r="K338" s="52">
        <v>73.3</v>
      </c>
      <c r="L338" s="52">
        <v>3.3200000000000001E-5</v>
      </c>
      <c r="M338" s="52">
        <v>1</v>
      </c>
      <c r="N338" s="52"/>
      <c r="O338" s="52">
        <v>0</v>
      </c>
      <c r="P338" s="52">
        <v>0</v>
      </c>
      <c r="Q338" s="52">
        <v>21</v>
      </c>
      <c r="R338" s="52"/>
      <c r="S338" s="52">
        <v>0</v>
      </c>
      <c r="T338" s="52">
        <v>0</v>
      </c>
      <c r="U338" s="52">
        <v>310</v>
      </c>
      <c r="V338" s="52">
        <f t="shared" si="11"/>
        <v>109.16706803999999</v>
      </c>
      <c r="W338" s="52">
        <f t="shared" si="12"/>
        <v>109.16706803999999</v>
      </c>
      <c r="X338" s="52">
        <v>0</v>
      </c>
      <c r="Y338" s="52">
        <v>0</v>
      </c>
    </row>
    <row r="339" spans="1:25" x14ac:dyDescent="0.25">
      <c r="A339" s="52">
        <v>2011</v>
      </c>
      <c r="B339" s="52" t="s">
        <v>106</v>
      </c>
      <c r="C339" s="52" t="s">
        <v>115</v>
      </c>
      <c r="D339" s="52">
        <v>13114</v>
      </c>
      <c r="E339" s="52">
        <v>3338003</v>
      </c>
      <c r="F339" s="52">
        <v>12</v>
      </c>
      <c r="G339" s="52" t="s">
        <v>118</v>
      </c>
      <c r="H339" s="52">
        <v>990209</v>
      </c>
      <c r="I339" s="52" t="s">
        <v>91</v>
      </c>
      <c r="J339" s="52" t="s">
        <v>71</v>
      </c>
      <c r="K339" s="52">
        <v>73.3</v>
      </c>
      <c r="L339" s="52">
        <v>3.3200000000000001E-5</v>
      </c>
      <c r="M339" s="52">
        <v>1</v>
      </c>
      <c r="N339" s="52"/>
      <c r="O339" s="52">
        <v>0</v>
      </c>
      <c r="P339" s="52">
        <v>0</v>
      </c>
      <c r="Q339" s="52">
        <v>21</v>
      </c>
      <c r="R339" s="52"/>
      <c r="S339" s="52">
        <v>0</v>
      </c>
      <c r="T339" s="52">
        <v>0</v>
      </c>
      <c r="U339" s="52">
        <v>310</v>
      </c>
      <c r="V339" s="52">
        <f t="shared" si="11"/>
        <v>2409.7330140399999</v>
      </c>
      <c r="W339" s="52">
        <f t="shared" si="12"/>
        <v>2409.7330140399999</v>
      </c>
      <c r="X339" s="52">
        <v>0</v>
      </c>
      <c r="Y339" s="52">
        <v>0</v>
      </c>
    </row>
    <row r="340" spans="1:25" x14ac:dyDescent="0.25">
      <c r="A340" s="52">
        <v>2011</v>
      </c>
      <c r="B340" s="52" t="s">
        <v>106</v>
      </c>
      <c r="C340" s="52" t="s">
        <v>115</v>
      </c>
      <c r="D340" s="52">
        <v>13114</v>
      </c>
      <c r="E340" s="52">
        <v>3338003</v>
      </c>
      <c r="F340" s="52">
        <v>12</v>
      </c>
      <c r="G340" s="52" t="s">
        <v>118</v>
      </c>
      <c r="H340" s="52">
        <v>286137.86820000003</v>
      </c>
      <c r="I340" s="52" t="s">
        <v>91</v>
      </c>
      <c r="J340" s="52" t="s">
        <v>71</v>
      </c>
      <c r="K340" s="52">
        <v>73.3</v>
      </c>
      <c r="L340" s="52">
        <v>3.3200000000000001E-5</v>
      </c>
      <c r="M340" s="52">
        <v>1</v>
      </c>
      <c r="N340" s="52"/>
      <c r="O340" s="52">
        <v>0</v>
      </c>
      <c r="P340" s="52">
        <v>0</v>
      </c>
      <c r="Q340" s="52">
        <v>21</v>
      </c>
      <c r="R340" s="52"/>
      <c r="S340" s="52">
        <v>0</v>
      </c>
      <c r="T340" s="52">
        <v>0</v>
      </c>
      <c r="U340" s="52">
        <v>310</v>
      </c>
      <c r="V340" s="52">
        <f t="shared" si="11"/>
        <v>696.33367053679206</v>
      </c>
      <c r="W340" s="52">
        <f t="shared" si="12"/>
        <v>696.33367053679206</v>
      </c>
      <c r="X340" s="52">
        <v>0</v>
      </c>
      <c r="Y340" s="52">
        <v>0</v>
      </c>
    </row>
    <row r="341" spans="1:25" x14ac:dyDescent="0.25">
      <c r="A341" s="52">
        <v>2011</v>
      </c>
      <c r="B341" s="52" t="s">
        <v>106</v>
      </c>
      <c r="C341" s="52" t="s">
        <v>115</v>
      </c>
      <c r="D341" s="52">
        <v>13114</v>
      </c>
      <c r="E341" s="52">
        <v>3338009</v>
      </c>
      <c r="F341" s="52">
        <v>12</v>
      </c>
      <c r="G341" s="52" t="s">
        <v>118</v>
      </c>
      <c r="H341" s="52">
        <v>242599</v>
      </c>
      <c r="I341" s="52" t="s">
        <v>91</v>
      </c>
      <c r="J341" s="52" t="s">
        <v>71</v>
      </c>
      <c r="K341" s="52">
        <v>73.3</v>
      </c>
      <c r="L341" s="52">
        <v>3.3200000000000001E-5</v>
      </c>
      <c r="M341" s="52">
        <v>1</v>
      </c>
      <c r="N341" s="52"/>
      <c r="O341" s="52">
        <v>0</v>
      </c>
      <c r="P341" s="52">
        <v>0</v>
      </c>
      <c r="Q341" s="52">
        <v>21</v>
      </c>
      <c r="R341" s="52"/>
      <c r="S341" s="52">
        <v>0</v>
      </c>
      <c r="T341" s="52">
        <v>0</v>
      </c>
      <c r="U341" s="52">
        <v>310</v>
      </c>
      <c r="V341" s="52">
        <f t="shared" si="11"/>
        <v>590.37922244000004</v>
      </c>
      <c r="W341" s="52">
        <f t="shared" si="12"/>
        <v>590.37922244000004</v>
      </c>
      <c r="X341" s="52">
        <v>0</v>
      </c>
      <c r="Y341" s="52">
        <v>0</v>
      </c>
    </row>
    <row r="342" spans="1:25" x14ac:dyDescent="0.25">
      <c r="A342" s="52">
        <v>2011</v>
      </c>
      <c r="B342" s="52" t="s">
        <v>106</v>
      </c>
      <c r="C342" s="52" t="s">
        <v>115</v>
      </c>
      <c r="D342" s="52">
        <v>13114</v>
      </c>
      <c r="E342" s="52">
        <v>3338012</v>
      </c>
      <c r="F342" s="52">
        <v>12</v>
      </c>
      <c r="G342" s="52" t="s">
        <v>118</v>
      </c>
      <c r="H342" s="52">
        <v>178305</v>
      </c>
      <c r="I342" s="52" t="s">
        <v>91</v>
      </c>
      <c r="J342" s="52" t="s">
        <v>71</v>
      </c>
      <c r="K342" s="52">
        <v>73.3</v>
      </c>
      <c r="L342" s="52">
        <v>3.3200000000000001E-5</v>
      </c>
      <c r="M342" s="52">
        <v>1</v>
      </c>
      <c r="N342" s="52"/>
      <c r="O342" s="52">
        <v>0</v>
      </c>
      <c r="P342" s="52">
        <v>0</v>
      </c>
      <c r="Q342" s="52">
        <v>21</v>
      </c>
      <c r="R342" s="52"/>
      <c r="S342" s="52">
        <v>0</v>
      </c>
      <c r="T342" s="52">
        <v>0</v>
      </c>
      <c r="U342" s="52">
        <v>310</v>
      </c>
      <c r="V342" s="52">
        <f t="shared" si="11"/>
        <v>433.91591579999999</v>
      </c>
      <c r="W342" s="52">
        <f t="shared" si="12"/>
        <v>433.91591579999999</v>
      </c>
      <c r="X342" s="52">
        <v>0</v>
      </c>
      <c r="Y342" s="52">
        <v>0</v>
      </c>
    </row>
    <row r="343" spans="1:25" x14ac:dyDescent="0.25">
      <c r="A343" s="52">
        <v>2011</v>
      </c>
      <c r="B343" s="52" t="s">
        <v>106</v>
      </c>
      <c r="C343" s="52" t="s">
        <v>115</v>
      </c>
      <c r="D343" s="52">
        <v>13114</v>
      </c>
      <c r="E343" s="52">
        <v>3338012</v>
      </c>
      <c r="F343" s="52">
        <v>12</v>
      </c>
      <c r="G343" s="52" t="s">
        <v>118</v>
      </c>
      <c r="H343" s="52">
        <v>133430</v>
      </c>
      <c r="I343" s="52" t="s">
        <v>91</v>
      </c>
      <c r="J343" s="52" t="s">
        <v>71</v>
      </c>
      <c r="K343" s="52">
        <v>73.3</v>
      </c>
      <c r="L343" s="52">
        <v>3.3200000000000001E-5</v>
      </c>
      <c r="M343" s="52">
        <v>1</v>
      </c>
      <c r="N343" s="52"/>
      <c r="O343" s="52">
        <v>0</v>
      </c>
      <c r="P343" s="52">
        <v>0</v>
      </c>
      <c r="Q343" s="52">
        <v>21</v>
      </c>
      <c r="R343" s="52"/>
      <c r="S343" s="52">
        <v>0</v>
      </c>
      <c r="T343" s="52">
        <v>0</v>
      </c>
      <c r="U343" s="52">
        <v>310</v>
      </c>
      <c r="V343" s="52">
        <f t="shared" si="11"/>
        <v>324.70991079999999</v>
      </c>
      <c r="W343" s="52">
        <f t="shared" si="12"/>
        <v>324.70991079999999</v>
      </c>
      <c r="X343" s="52">
        <v>0</v>
      </c>
      <c r="Y343" s="52">
        <v>0</v>
      </c>
    </row>
    <row r="344" spans="1:25" x14ac:dyDescent="0.25">
      <c r="A344" s="52">
        <v>2011</v>
      </c>
      <c r="B344" s="52" t="s">
        <v>106</v>
      </c>
      <c r="C344" s="52" t="s">
        <v>115</v>
      </c>
      <c r="D344" s="52">
        <v>13119</v>
      </c>
      <c r="E344" s="52">
        <v>3338004</v>
      </c>
      <c r="F344" s="52">
        <v>12</v>
      </c>
      <c r="G344" s="52" t="s">
        <v>118</v>
      </c>
      <c r="H344" s="52">
        <v>448314</v>
      </c>
      <c r="I344" s="52" t="s">
        <v>91</v>
      </c>
      <c r="J344" s="52" t="s">
        <v>71</v>
      </c>
      <c r="K344" s="52">
        <v>73.3</v>
      </c>
      <c r="L344" s="52">
        <v>3.3200000000000001E-5</v>
      </c>
      <c r="M344" s="52">
        <v>1</v>
      </c>
      <c r="N344" s="52"/>
      <c r="O344" s="52">
        <v>0</v>
      </c>
      <c r="P344" s="52">
        <v>0</v>
      </c>
      <c r="Q344" s="52">
        <v>21</v>
      </c>
      <c r="R344" s="52"/>
      <c r="S344" s="52">
        <v>0</v>
      </c>
      <c r="T344" s="52">
        <v>0</v>
      </c>
      <c r="U344" s="52">
        <v>310</v>
      </c>
      <c r="V344" s="52">
        <f t="shared" si="11"/>
        <v>1090.9990178400001</v>
      </c>
      <c r="W344" s="52">
        <f t="shared" si="12"/>
        <v>1090.9990178400001</v>
      </c>
      <c r="X344" s="52">
        <v>0</v>
      </c>
      <c r="Y344" s="52">
        <v>0</v>
      </c>
    </row>
    <row r="345" spans="1:25" x14ac:dyDescent="0.25">
      <c r="A345" s="52">
        <v>2011</v>
      </c>
      <c r="B345" s="52" t="s">
        <v>106</v>
      </c>
      <c r="C345" s="52" t="s">
        <v>115</v>
      </c>
      <c r="D345" s="52">
        <v>13119</v>
      </c>
      <c r="E345" s="52">
        <v>3338004</v>
      </c>
      <c r="F345" s="52">
        <v>12</v>
      </c>
      <c r="G345" s="52" t="s">
        <v>118</v>
      </c>
      <c r="H345" s="52">
        <v>111702</v>
      </c>
      <c r="I345" s="52" t="s">
        <v>91</v>
      </c>
      <c r="J345" s="52" t="s">
        <v>71</v>
      </c>
      <c r="K345" s="52">
        <v>73.3</v>
      </c>
      <c r="L345" s="52">
        <v>3.3200000000000001E-5</v>
      </c>
      <c r="M345" s="52">
        <v>1</v>
      </c>
      <c r="N345" s="52"/>
      <c r="O345" s="52">
        <v>0</v>
      </c>
      <c r="P345" s="52">
        <v>0</v>
      </c>
      <c r="Q345" s="52">
        <v>21</v>
      </c>
      <c r="R345" s="52"/>
      <c r="S345" s="52">
        <v>0</v>
      </c>
      <c r="T345" s="52">
        <v>0</v>
      </c>
      <c r="U345" s="52">
        <v>310</v>
      </c>
      <c r="V345" s="52">
        <f t="shared" si="11"/>
        <v>271.83351912000001</v>
      </c>
      <c r="W345" s="52">
        <f t="shared" si="12"/>
        <v>271.83351912000001</v>
      </c>
      <c r="X345" s="52">
        <v>0</v>
      </c>
      <c r="Y345" s="52">
        <v>0</v>
      </c>
    </row>
    <row r="346" spans="1:25" x14ac:dyDescent="0.25">
      <c r="A346" s="52">
        <v>2011</v>
      </c>
      <c r="B346" s="52" t="s">
        <v>106</v>
      </c>
      <c r="C346" s="52" t="s">
        <v>115</v>
      </c>
      <c r="D346" s="52">
        <v>13119</v>
      </c>
      <c r="E346" s="52">
        <v>3338099</v>
      </c>
      <c r="F346" s="52">
        <v>12</v>
      </c>
      <c r="G346" s="52" t="s">
        <v>118</v>
      </c>
      <c r="H346" s="52">
        <v>21700</v>
      </c>
      <c r="I346" s="52" t="s">
        <v>91</v>
      </c>
      <c r="J346" s="52" t="s">
        <v>71</v>
      </c>
      <c r="K346" s="52">
        <v>73.3</v>
      </c>
      <c r="L346" s="52">
        <v>3.3200000000000001E-5</v>
      </c>
      <c r="M346" s="52">
        <v>1</v>
      </c>
      <c r="N346" s="52"/>
      <c r="O346" s="52">
        <v>0</v>
      </c>
      <c r="P346" s="52">
        <v>0</v>
      </c>
      <c r="Q346" s="52">
        <v>21</v>
      </c>
      <c r="R346" s="52"/>
      <c r="S346" s="52">
        <v>0</v>
      </c>
      <c r="T346" s="52">
        <v>0</v>
      </c>
      <c r="U346" s="52">
        <v>310</v>
      </c>
      <c r="V346" s="52">
        <f t="shared" si="11"/>
        <v>52.808252000000003</v>
      </c>
      <c r="W346" s="52">
        <f t="shared" si="12"/>
        <v>52.808252000000003</v>
      </c>
      <c r="X346" s="52">
        <v>0</v>
      </c>
      <c r="Y346" s="52">
        <v>0</v>
      </c>
    </row>
    <row r="347" spans="1:25" x14ac:dyDescent="0.25">
      <c r="A347" s="52">
        <v>2011</v>
      </c>
      <c r="B347" s="52" t="s">
        <v>106</v>
      </c>
      <c r="C347" s="52" t="s">
        <v>115</v>
      </c>
      <c r="D347" s="52">
        <v>13124</v>
      </c>
      <c r="E347" s="52">
        <v>3338007</v>
      </c>
      <c r="F347" s="52">
        <v>12</v>
      </c>
      <c r="G347" s="52" t="s">
        <v>118</v>
      </c>
      <c r="H347" s="52">
        <v>152865</v>
      </c>
      <c r="I347" s="52" t="s">
        <v>91</v>
      </c>
      <c r="J347" s="52" t="s">
        <v>71</v>
      </c>
      <c r="K347" s="52">
        <v>73.3</v>
      </c>
      <c r="L347" s="52">
        <v>3.3200000000000001E-5</v>
      </c>
      <c r="M347" s="52">
        <v>1</v>
      </c>
      <c r="N347" s="52"/>
      <c r="O347" s="52">
        <v>0</v>
      </c>
      <c r="P347" s="52">
        <v>0</v>
      </c>
      <c r="Q347" s="52">
        <v>21</v>
      </c>
      <c r="R347" s="52"/>
      <c r="S347" s="52">
        <v>0</v>
      </c>
      <c r="T347" s="52">
        <v>0</v>
      </c>
      <c r="U347" s="52">
        <v>310</v>
      </c>
      <c r="V347" s="52">
        <f t="shared" si="11"/>
        <v>372.00614940000003</v>
      </c>
      <c r="W347" s="52">
        <f t="shared" si="12"/>
        <v>372.00614940000003</v>
      </c>
      <c r="X347" s="52">
        <v>0</v>
      </c>
      <c r="Y347" s="52">
        <v>0</v>
      </c>
    </row>
    <row r="348" spans="1:25" x14ac:dyDescent="0.25">
      <c r="A348" s="52">
        <v>2011</v>
      </c>
      <c r="B348" s="52" t="s">
        <v>106</v>
      </c>
      <c r="C348" s="52" t="s">
        <v>115</v>
      </c>
      <c r="D348" s="52">
        <v>15113</v>
      </c>
      <c r="E348" s="52">
        <v>3338005</v>
      </c>
      <c r="F348" s="52">
        <v>12</v>
      </c>
      <c r="G348" s="52" t="s">
        <v>118</v>
      </c>
      <c r="H348" s="52">
        <v>4473.8265000000001</v>
      </c>
      <c r="I348" s="52" t="s">
        <v>91</v>
      </c>
      <c r="J348" s="52" t="s">
        <v>71</v>
      </c>
      <c r="K348" s="52">
        <v>73.3</v>
      </c>
      <c r="L348" s="52">
        <v>3.3200000000000001E-5</v>
      </c>
      <c r="M348" s="52">
        <v>1</v>
      </c>
      <c r="N348" s="52"/>
      <c r="O348" s="52">
        <v>0</v>
      </c>
      <c r="P348" s="52">
        <v>0</v>
      </c>
      <c r="Q348" s="52">
        <v>21</v>
      </c>
      <c r="R348" s="52"/>
      <c r="S348" s="52">
        <v>0</v>
      </c>
      <c r="T348" s="52">
        <v>0</v>
      </c>
      <c r="U348" s="52">
        <v>310</v>
      </c>
      <c r="V348" s="52">
        <f t="shared" si="11"/>
        <v>10.887325217340001</v>
      </c>
      <c r="W348" s="52">
        <f t="shared" si="12"/>
        <v>10.887325217340001</v>
      </c>
      <c r="X348" s="52">
        <v>0</v>
      </c>
      <c r="Y348" s="52">
        <v>0</v>
      </c>
    </row>
    <row r="349" spans="1:25" x14ac:dyDescent="0.25">
      <c r="A349" s="52">
        <v>2011</v>
      </c>
      <c r="B349" s="52" t="s">
        <v>106</v>
      </c>
      <c r="C349" s="52" t="s">
        <v>115</v>
      </c>
      <c r="D349" s="52">
        <v>15113</v>
      </c>
      <c r="E349" s="52">
        <v>3338005</v>
      </c>
      <c r="F349" s="52">
        <v>12</v>
      </c>
      <c r="G349" s="52" t="s">
        <v>118</v>
      </c>
      <c r="H349" s="52">
        <v>25841</v>
      </c>
      <c r="I349" s="52" t="s">
        <v>91</v>
      </c>
      <c r="J349" s="52" t="s">
        <v>71</v>
      </c>
      <c r="K349" s="52">
        <v>73.3</v>
      </c>
      <c r="L349" s="52">
        <v>3.3200000000000001E-5</v>
      </c>
      <c r="M349" s="52">
        <v>1</v>
      </c>
      <c r="N349" s="52"/>
      <c r="O349" s="52">
        <v>0</v>
      </c>
      <c r="P349" s="52">
        <v>0</v>
      </c>
      <c r="Q349" s="52">
        <v>21</v>
      </c>
      <c r="R349" s="52"/>
      <c r="S349" s="52">
        <v>0</v>
      </c>
      <c r="T349" s="52">
        <v>0</v>
      </c>
      <c r="U349" s="52">
        <v>310</v>
      </c>
      <c r="V349" s="52">
        <f t="shared" si="11"/>
        <v>62.885623959999997</v>
      </c>
      <c r="W349" s="52">
        <f t="shared" si="12"/>
        <v>62.885623959999997</v>
      </c>
      <c r="X349" s="52">
        <v>0</v>
      </c>
      <c r="Y349" s="52">
        <v>0</v>
      </c>
    </row>
    <row r="350" spans="1:25" x14ac:dyDescent="0.25">
      <c r="A350" s="52">
        <v>2011</v>
      </c>
      <c r="B350" s="52" t="s">
        <v>106</v>
      </c>
      <c r="C350" s="52" t="s">
        <v>115</v>
      </c>
      <c r="D350" s="52">
        <v>15113</v>
      </c>
      <c r="E350" s="52">
        <v>3338005</v>
      </c>
      <c r="F350" s="52">
        <v>12</v>
      </c>
      <c r="G350" s="52" t="s">
        <v>118</v>
      </c>
      <c r="H350" s="52">
        <v>214738</v>
      </c>
      <c r="I350" s="52" t="s">
        <v>91</v>
      </c>
      <c r="J350" s="52" t="s">
        <v>71</v>
      </c>
      <c r="K350" s="52">
        <v>73.3</v>
      </c>
      <c r="L350" s="52">
        <v>3.3200000000000001E-5</v>
      </c>
      <c r="M350" s="52">
        <v>1</v>
      </c>
      <c r="N350" s="52"/>
      <c r="O350" s="52">
        <v>0</v>
      </c>
      <c r="P350" s="52">
        <v>0</v>
      </c>
      <c r="Q350" s="52">
        <v>21</v>
      </c>
      <c r="R350" s="52"/>
      <c r="S350" s="52">
        <v>0</v>
      </c>
      <c r="T350" s="52">
        <v>0</v>
      </c>
      <c r="U350" s="52">
        <v>310</v>
      </c>
      <c r="V350" s="52">
        <f t="shared" si="11"/>
        <v>522.57780728</v>
      </c>
      <c r="W350" s="52">
        <f t="shared" si="12"/>
        <v>522.57780728</v>
      </c>
      <c r="X350" s="52">
        <v>0</v>
      </c>
      <c r="Y350" s="52">
        <v>0</v>
      </c>
    </row>
    <row r="351" spans="1:25" x14ac:dyDescent="0.25">
      <c r="A351" s="52">
        <v>2011</v>
      </c>
      <c r="B351" s="52" t="s">
        <v>106</v>
      </c>
      <c r="C351" s="52" t="s">
        <v>115</v>
      </c>
      <c r="D351" s="52">
        <v>15113</v>
      </c>
      <c r="E351" s="52">
        <v>3338005</v>
      </c>
      <c r="F351" s="52">
        <v>12</v>
      </c>
      <c r="G351" s="52" t="s">
        <v>118</v>
      </c>
      <c r="H351" s="52">
        <v>19941.377700000001</v>
      </c>
      <c r="I351" s="52" t="s">
        <v>91</v>
      </c>
      <c r="J351" s="52" t="s">
        <v>71</v>
      </c>
      <c r="K351" s="52">
        <v>73.3</v>
      </c>
      <c r="L351" s="52">
        <v>3.3200000000000001E-5</v>
      </c>
      <c r="M351" s="52">
        <v>1</v>
      </c>
      <c r="N351" s="52"/>
      <c r="O351" s="52">
        <v>0</v>
      </c>
      <c r="P351" s="52">
        <v>0</v>
      </c>
      <c r="Q351" s="52">
        <v>21</v>
      </c>
      <c r="R351" s="52"/>
      <c r="S351" s="52">
        <v>0</v>
      </c>
      <c r="T351" s="52">
        <v>0</v>
      </c>
      <c r="U351" s="52">
        <v>310</v>
      </c>
      <c r="V351" s="52">
        <f t="shared" si="11"/>
        <v>48.528539115611999</v>
      </c>
      <c r="W351" s="52">
        <f t="shared" si="12"/>
        <v>48.528539115611999</v>
      </c>
      <c r="X351" s="52">
        <v>0</v>
      </c>
      <c r="Y351" s="52">
        <v>0</v>
      </c>
    </row>
    <row r="352" spans="1:25" x14ac:dyDescent="0.25">
      <c r="A352" s="52">
        <v>2011</v>
      </c>
      <c r="B352" s="52" t="s">
        <v>106</v>
      </c>
      <c r="C352" s="52" t="s">
        <v>115</v>
      </c>
      <c r="D352" s="52">
        <v>15113</v>
      </c>
      <c r="E352" s="52">
        <v>3338005</v>
      </c>
      <c r="F352" s="52">
        <v>12</v>
      </c>
      <c r="G352" s="52" t="s">
        <v>118</v>
      </c>
      <c r="H352" s="52">
        <v>37792.884000000005</v>
      </c>
      <c r="I352" s="52" t="s">
        <v>91</v>
      </c>
      <c r="J352" s="52" t="s">
        <v>71</v>
      </c>
      <c r="K352" s="52">
        <v>73.3</v>
      </c>
      <c r="L352" s="52">
        <v>3.3200000000000001E-5</v>
      </c>
      <c r="M352" s="52">
        <v>1</v>
      </c>
      <c r="N352" s="52"/>
      <c r="O352" s="52">
        <v>0</v>
      </c>
      <c r="P352" s="52">
        <v>0</v>
      </c>
      <c r="Q352" s="52">
        <v>21</v>
      </c>
      <c r="R352" s="52"/>
      <c r="S352" s="52">
        <v>0</v>
      </c>
      <c r="T352" s="52">
        <v>0</v>
      </c>
      <c r="U352" s="52">
        <v>310</v>
      </c>
      <c r="V352" s="52">
        <f t="shared" si="11"/>
        <v>91.97125078704002</v>
      </c>
      <c r="W352" s="52">
        <f t="shared" si="12"/>
        <v>91.97125078704002</v>
      </c>
      <c r="X352" s="52">
        <v>0</v>
      </c>
      <c r="Y352" s="52">
        <v>0</v>
      </c>
    </row>
    <row r="353" spans="1:25" x14ac:dyDescent="0.25">
      <c r="A353" s="52">
        <v>2011</v>
      </c>
      <c r="B353" s="52" t="s">
        <v>106</v>
      </c>
      <c r="C353" s="52" t="s">
        <v>115</v>
      </c>
      <c r="D353" s="52">
        <v>16292</v>
      </c>
      <c r="E353" s="52">
        <v>3338003</v>
      </c>
      <c r="F353" s="52">
        <v>12</v>
      </c>
      <c r="G353" s="52" t="s">
        <v>118</v>
      </c>
      <c r="H353" s="52">
        <v>12831</v>
      </c>
      <c r="I353" s="52" t="s">
        <v>91</v>
      </c>
      <c r="J353" s="52" t="s">
        <v>71</v>
      </c>
      <c r="K353" s="52">
        <v>73.3</v>
      </c>
      <c r="L353" s="52">
        <v>3.3200000000000001E-5</v>
      </c>
      <c r="M353" s="52">
        <v>1</v>
      </c>
      <c r="N353" s="52"/>
      <c r="O353" s="52">
        <v>0</v>
      </c>
      <c r="P353" s="52">
        <v>0</v>
      </c>
      <c r="Q353" s="52">
        <v>21</v>
      </c>
      <c r="R353" s="52"/>
      <c r="S353" s="52">
        <v>0</v>
      </c>
      <c r="T353" s="52">
        <v>0</v>
      </c>
      <c r="U353" s="52">
        <v>310</v>
      </c>
      <c r="V353" s="52">
        <f t="shared" si="11"/>
        <v>31.225008359999997</v>
      </c>
      <c r="W353" s="52">
        <f t="shared" si="12"/>
        <v>31.225008359999997</v>
      </c>
      <c r="X353" s="52">
        <v>0</v>
      </c>
      <c r="Y353" s="52">
        <v>0</v>
      </c>
    </row>
    <row r="354" spans="1:25" x14ac:dyDescent="0.25">
      <c r="A354" s="52">
        <v>2011</v>
      </c>
      <c r="B354" s="52" t="s">
        <v>106</v>
      </c>
      <c r="C354" s="52" t="s">
        <v>115</v>
      </c>
      <c r="D354" s="52">
        <v>19209</v>
      </c>
      <c r="E354" s="52">
        <v>3338001</v>
      </c>
      <c r="F354" s="52">
        <v>12</v>
      </c>
      <c r="G354" s="52" t="s">
        <v>118</v>
      </c>
      <c r="H354" s="52">
        <v>516429</v>
      </c>
      <c r="I354" s="52" t="s">
        <v>91</v>
      </c>
      <c r="J354" s="52" t="s">
        <v>71</v>
      </c>
      <c r="K354" s="52">
        <v>73.3</v>
      </c>
      <c r="L354" s="52">
        <v>3.3200000000000001E-5</v>
      </c>
      <c r="M354" s="52">
        <v>1</v>
      </c>
      <c r="N354" s="52"/>
      <c r="O354" s="52">
        <v>0</v>
      </c>
      <c r="P354" s="52">
        <v>0</v>
      </c>
      <c r="Q354" s="52">
        <v>21</v>
      </c>
      <c r="R354" s="52"/>
      <c r="S354" s="52">
        <v>0</v>
      </c>
      <c r="T354" s="52">
        <v>0</v>
      </c>
      <c r="U354" s="52">
        <v>310</v>
      </c>
      <c r="V354" s="52">
        <f t="shared" si="11"/>
        <v>1256.7609572399999</v>
      </c>
      <c r="W354" s="52">
        <f t="shared" si="12"/>
        <v>1256.7609572399999</v>
      </c>
      <c r="X354" s="52">
        <v>0</v>
      </c>
      <c r="Y354" s="52">
        <v>0</v>
      </c>
    </row>
    <row r="355" spans="1:25" x14ac:dyDescent="0.25">
      <c r="A355" s="52">
        <v>2011</v>
      </c>
      <c r="B355" s="52" t="s">
        <v>106</v>
      </c>
      <c r="C355" s="52" t="s">
        <v>115</v>
      </c>
      <c r="D355" s="52">
        <v>19209</v>
      </c>
      <c r="E355" s="52">
        <v>3338001</v>
      </c>
      <c r="F355" s="52">
        <v>12</v>
      </c>
      <c r="G355" s="52" t="s">
        <v>118</v>
      </c>
      <c r="H355" s="52">
        <v>3327091</v>
      </c>
      <c r="I355" s="52" t="s">
        <v>91</v>
      </c>
      <c r="J355" s="52" t="s">
        <v>71</v>
      </c>
      <c r="K355" s="52">
        <v>73.3</v>
      </c>
      <c r="L355" s="52">
        <v>3.3200000000000001E-5</v>
      </c>
      <c r="M355" s="52">
        <v>1</v>
      </c>
      <c r="N355" s="52"/>
      <c r="O355" s="52">
        <v>0</v>
      </c>
      <c r="P355" s="52">
        <v>0</v>
      </c>
      <c r="Q355" s="52">
        <v>21</v>
      </c>
      <c r="R355" s="52"/>
      <c r="S355" s="52">
        <v>0</v>
      </c>
      <c r="T355" s="52">
        <v>0</v>
      </c>
      <c r="U355" s="52">
        <v>310</v>
      </c>
      <c r="V355" s="52">
        <f t="shared" si="11"/>
        <v>8096.6755739599994</v>
      </c>
      <c r="W355" s="52">
        <f t="shared" si="12"/>
        <v>8096.6755739599994</v>
      </c>
      <c r="X355" s="52">
        <v>0</v>
      </c>
      <c r="Y355" s="52">
        <v>0</v>
      </c>
    </row>
    <row r="356" spans="1:25" x14ac:dyDescent="0.25">
      <c r="A356" s="52">
        <v>2011</v>
      </c>
      <c r="B356" s="52" t="s">
        <v>106</v>
      </c>
      <c r="C356" s="52" t="s">
        <v>115</v>
      </c>
      <c r="D356" s="52">
        <v>19209</v>
      </c>
      <c r="E356" s="52">
        <v>3338002</v>
      </c>
      <c r="F356" s="52">
        <v>12</v>
      </c>
      <c r="G356" s="52" t="s">
        <v>118</v>
      </c>
      <c r="H356" s="52">
        <v>1029659.358</v>
      </c>
      <c r="I356" s="52" t="s">
        <v>91</v>
      </c>
      <c r="J356" s="52" t="s">
        <v>71</v>
      </c>
      <c r="K356" s="52">
        <v>73.3</v>
      </c>
      <c r="L356" s="52">
        <v>3.3200000000000001E-5</v>
      </c>
      <c r="M356" s="52">
        <v>1</v>
      </c>
      <c r="N356" s="52"/>
      <c r="O356" s="52">
        <v>0</v>
      </c>
      <c r="P356" s="52">
        <v>0</v>
      </c>
      <c r="Q356" s="52">
        <v>21</v>
      </c>
      <c r="R356" s="52"/>
      <c r="S356" s="52">
        <v>0</v>
      </c>
      <c r="T356" s="52">
        <v>0</v>
      </c>
      <c r="U356" s="52">
        <v>310</v>
      </c>
      <c r="V356" s="52">
        <f t="shared" si="11"/>
        <v>2505.7378272544797</v>
      </c>
      <c r="W356" s="52">
        <f t="shared" si="12"/>
        <v>2505.7378272544797</v>
      </c>
      <c r="X356" s="52">
        <v>0</v>
      </c>
      <c r="Y356" s="52">
        <v>0</v>
      </c>
    </row>
    <row r="357" spans="1:25" x14ac:dyDescent="0.25">
      <c r="A357" s="52">
        <v>2011</v>
      </c>
      <c r="B357" s="52" t="s">
        <v>106</v>
      </c>
      <c r="C357" s="52" t="s">
        <v>115</v>
      </c>
      <c r="D357" s="52">
        <v>19209</v>
      </c>
      <c r="E357" s="52">
        <v>3338002</v>
      </c>
      <c r="F357" s="52">
        <v>12</v>
      </c>
      <c r="G357" s="52" t="s">
        <v>118</v>
      </c>
      <c r="H357" s="52">
        <v>9</v>
      </c>
      <c r="I357" s="52" t="s">
        <v>91</v>
      </c>
      <c r="J357" s="52" t="s">
        <v>71</v>
      </c>
      <c r="K357" s="52">
        <v>73.3</v>
      </c>
      <c r="L357" s="52">
        <v>3.3200000000000001E-5</v>
      </c>
      <c r="M357" s="52">
        <v>1</v>
      </c>
      <c r="N357" s="52"/>
      <c r="O357" s="52">
        <v>0</v>
      </c>
      <c r="P357" s="52">
        <v>0</v>
      </c>
      <c r="Q357" s="52">
        <v>21</v>
      </c>
      <c r="R357" s="52"/>
      <c r="S357" s="52">
        <v>0</v>
      </c>
      <c r="T357" s="52">
        <v>0</v>
      </c>
      <c r="U357" s="52">
        <v>310</v>
      </c>
      <c r="V357" s="52">
        <f t="shared" si="11"/>
        <v>2.1902039999999998E-2</v>
      </c>
      <c r="W357" s="52">
        <f t="shared" si="12"/>
        <v>2.1902039999999998E-2</v>
      </c>
      <c r="X357" s="52">
        <v>0</v>
      </c>
      <c r="Y357" s="52">
        <v>0</v>
      </c>
    </row>
    <row r="358" spans="1:25" x14ac:dyDescent="0.25">
      <c r="A358" s="52">
        <v>2011</v>
      </c>
      <c r="B358" s="52" t="s">
        <v>106</v>
      </c>
      <c r="C358" s="52" t="s">
        <v>115</v>
      </c>
      <c r="D358" s="52">
        <v>19209</v>
      </c>
      <c r="E358" s="52">
        <v>3338002</v>
      </c>
      <c r="F358" s="52">
        <v>12</v>
      </c>
      <c r="G358" s="52" t="s">
        <v>118</v>
      </c>
      <c r="H358" s="52">
        <v>13613938.736000001</v>
      </c>
      <c r="I358" s="52" t="s">
        <v>91</v>
      </c>
      <c r="J358" s="52" t="s">
        <v>71</v>
      </c>
      <c r="K358" s="52">
        <v>73.3</v>
      </c>
      <c r="L358" s="52">
        <v>3.3200000000000001E-5</v>
      </c>
      <c r="M358" s="52">
        <v>1</v>
      </c>
      <c r="N358" s="52"/>
      <c r="O358" s="52">
        <v>0</v>
      </c>
      <c r="P358" s="52">
        <v>0</v>
      </c>
      <c r="Q358" s="52">
        <v>21</v>
      </c>
      <c r="R358" s="52"/>
      <c r="S358" s="52">
        <v>0</v>
      </c>
      <c r="T358" s="52">
        <v>0</v>
      </c>
      <c r="U358" s="52">
        <v>310</v>
      </c>
      <c r="V358" s="52">
        <f t="shared" si="11"/>
        <v>33130.336750380164</v>
      </c>
      <c r="W358" s="52">
        <f t="shared" si="12"/>
        <v>33130.336750380164</v>
      </c>
      <c r="X358" s="52">
        <v>0</v>
      </c>
      <c r="Y358" s="52">
        <v>0</v>
      </c>
    </row>
    <row r="359" spans="1:25" x14ac:dyDescent="0.25">
      <c r="A359" s="52">
        <v>2011</v>
      </c>
      <c r="B359" s="52" t="s">
        <v>106</v>
      </c>
      <c r="C359" s="52" t="s">
        <v>115</v>
      </c>
      <c r="D359" s="52">
        <v>19209</v>
      </c>
      <c r="E359" s="52">
        <v>3338003</v>
      </c>
      <c r="F359" s="52">
        <v>12</v>
      </c>
      <c r="G359" s="52" t="s">
        <v>118</v>
      </c>
      <c r="H359" s="52">
        <v>134360</v>
      </c>
      <c r="I359" s="52" t="s">
        <v>91</v>
      </c>
      <c r="J359" s="52" t="s">
        <v>71</v>
      </c>
      <c r="K359" s="52">
        <v>73.3</v>
      </c>
      <c r="L359" s="52">
        <v>3.3200000000000001E-5</v>
      </c>
      <c r="M359" s="52">
        <v>1</v>
      </c>
      <c r="N359" s="52"/>
      <c r="O359" s="52">
        <v>0</v>
      </c>
      <c r="P359" s="52">
        <v>0</v>
      </c>
      <c r="Q359" s="52">
        <v>21</v>
      </c>
      <c r="R359" s="52"/>
      <c r="S359" s="52">
        <v>0</v>
      </c>
      <c r="T359" s="52">
        <v>0</v>
      </c>
      <c r="U359" s="52">
        <v>310</v>
      </c>
      <c r="V359" s="52">
        <f t="shared" si="11"/>
        <v>326.97312160000001</v>
      </c>
      <c r="W359" s="52">
        <f t="shared" si="12"/>
        <v>326.97312160000001</v>
      </c>
      <c r="X359" s="52">
        <v>0</v>
      </c>
      <c r="Y359" s="52">
        <v>0</v>
      </c>
    </row>
    <row r="360" spans="1:25" x14ac:dyDescent="0.25">
      <c r="A360" s="52">
        <v>2011</v>
      </c>
      <c r="B360" s="52" t="s">
        <v>106</v>
      </c>
      <c r="C360" s="52" t="s">
        <v>115</v>
      </c>
      <c r="D360" s="52">
        <v>19209</v>
      </c>
      <c r="E360" s="52">
        <v>3338006</v>
      </c>
      <c r="F360" s="52">
        <v>12</v>
      </c>
      <c r="G360" s="52" t="s">
        <v>118</v>
      </c>
      <c r="H360" s="52">
        <v>2271450</v>
      </c>
      <c r="I360" s="52" t="s">
        <v>91</v>
      </c>
      <c r="J360" s="52" t="s">
        <v>71</v>
      </c>
      <c r="K360" s="52">
        <v>73.3</v>
      </c>
      <c r="L360" s="52">
        <v>3.3200000000000001E-5</v>
      </c>
      <c r="M360" s="52">
        <v>1</v>
      </c>
      <c r="N360" s="52"/>
      <c r="O360" s="52">
        <v>0</v>
      </c>
      <c r="P360" s="52">
        <v>0</v>
      </c>
      <c r="Q360" s="52">
        <v>21</v>
      </c>
      <c r="R360" s="52"/>
      <c r="S360" s="52">
        <v>0</v>
      </c>
      <c r="T360" s="52">
        <v>0</v>
      </c>
      <c r="U360" s="52">
        <v>310</v>
      </c>
      <c r="V360" s="52">
        <f t="shared" si="11"/>
        <v>5527.7098619999997</v>
      </c>
      <c r="W360" s="52">
        <f t="shared" si="12"/>
        <v>5527.7098619999997</v>
      </c>
      <c r="X360" s="52">
        <v>0</v>
      </c>
      <c r="Y360" s="52">
        <v>0</v>
      </c>
    </row>
    <row r="361" spans="1:25" x14ac:dyDescent="0.25">
      <c r="A361" s="52">
        <v>2011</v>
      </c>
      <c r="B361" s="52" t="s">
        <v>106</v>
      </c>
      <c r="C361" s="52" t="s">
        <v>115</v>
      </c>
      <c r="D361" s="52">
        <v>19209</v>
      </c>
      <c r="E361" s="52">
        <v>3338007</v>
      </c>
      <c r="F361" s="52">
        <v>12</v>
      </c>
      <c r="G361" s="52" t="s">
        <v>118</v>
      </c>
      <c r="H361" s="52">
        <v>27087.9126</v>
      </c>
      <c r="I361" s="52" t="s">
        <v>91</v>
      </c>
      <c r="J361" s="52" t="s">
        <v>71</v>
      </c>
      <c r="K361" s="52">
        <v>73.3</v>
      </c>
      <c r="L361" s="52">
        <v>3.3200000000000001E-5</v>
      </c>
      <c r="M361" s="52">
        <v>1</v>
      </c>
      <c r="N361" s="52"/>
      <c r="O361" s="52">
        <v>0</v>
      </c>
      <c r="P361" s="52">
        <v>0</v>
      </c>
      <c r="Q361" s="52">
        <v>21</v>
      </c>
      <c r="R361" s="52"/>
      <c r="S361" s="52">
        <v>0</v>
      </c>
      <c r="T361" s="52">
        <v>0</v>
      </c>
      <c r="U361" s="52">
        <v>310</v>
      </c>
      <c r="V361" s="52">
        <f t="shared" si="11"/>
        <v>65.920060586855996</v>
      </c>
      <c r="W361" s="52">
        <f t="shared" si="12"/>
        <v>65.920060586855996</v>
      </c>
      <c r="X361" s="52">
        <v>0</v>
      </c>
      <c r="Y361" s="52">
        <v>0</v>
      </c>
    </row>
    <row r="362" spans="1:25" x14ac:dyDescent="0.25">
      <c r="A362" s="52">
        <v>2011</v>
      </c>
      <c r="B362" s="52" t="s">
        <v>106</v>
      </c>
      <c r="C362" s="52" t="s">
        <v>115</v>
      </c>
      <c r="D362" s="52">
        <v>19209</v>
      </c>
      <c r="E362" s="52">
        <v>3338007</v>
      </c>
      <c r="F362" s="52">
        <v>12</v>
      </c>
      <c r="G362" s="52" t="s">
        <v>118</v>
      </c>
      <c r="H362" s="52">
        <v>846763.00679999997</v>
      </c>
      <c r="I362" s="52" t="s">
        <v>91</v>
      </c>
      <c r="J362" s="52" t="s">
        <v>71</v>
      </c>
      <c r="K362" s="52">
        <v>73.3</v>
      </c>
      <c r="L362" s="52">
        <v>3.3200000000000001E-5</v>
      </c>
      <c r="M362" s="52">
        <v>1</v>
      </c>
      <c r="N362" s="52"/>
      <c r="O362" s="52">
        <v>0</v>
      </c>
      <c r="P362" s="52">
        <v>0</v>
      </c>
      <c r="Q362" s="52">
        <v>21</v>
      </c>
      <c r="R362" s="52"/>
      <c r="S362" s="52">
        <v>0</v>
      </c>
      <c r="T362" s="52">
        <v>0</v>
      </c>
      <c r="U362" s="52">
        <v>310</v>
      </c>
      <c r="V362" s="52">
        <f t="shared" si="11"/>
        <v>2060.648582828208</v>
      </c>
      <c r="W362" s="52">
        <f t="shared" si="12"/>
        <v>2060.648582828208</v>
      </c>
      <c r="X362" s="52">
        <v>0</v>
      </c>
      <c r="Y362" s="52">
        <v>0</v>
      </c>
    </row>
    <row r="363" spans="1:25" x14ac:dyDescent="0.25">
      <c r="A363" s="52">
        <v>2011</v>
      </c>
      <c r="B363" s="52" t="s">
        <v>106</v>
      </c>
      <c r="C363" s="52" t="s">
        <v>115</v>
      </c>
      <c r="D363" s="52">
        <v>19209</v>
      </c>
      <c r="E363" s="52">
        <v>3338012</v>
      </c>
      <c r="F363" s="52">
        <v>12</v>
      </c>
      <c r="G363" s="52" t="s">
        <v>118</v>
      </c>
      <c r="H363" s="52">
        <v>159219.375</v>
      </c>
      <c r="I363" s="52" t="s">
        <v>91</v>
      </c>
      <c r="J363" s="52" t="s">
        <v>71</v>
      </c>
      <c r="K363" s="52">
        <v>73.3</v>
      </c>
      <c r="L363" s="52">
        <v>3.3200000000000001E-5</v>
      </c>
      <c r="M363" s="52">
        <v>1</v>
      </c>
      <c r="N363" s="52"/>
      <c r="O363" s="52">
        <v>0</v>
      </c>
      <c r="P363" s="52">
        <v>0</v>
      </c>
      <c r="Q363" s="52">
        <v>21</v>
      </c>
      <c r="R363" s="52"/>
      <c r="S363" s="52">
        <v>0</v>
      </c>
      <c r="T363" s="52">
        <v>0</v>
      </c>
      <c r="U363" s="52">
        <v>310</v>
      </c>
      <c r="V363" s="52">
        <f t="shared" si="11"/>
        <v>387.469902225</v>
      </c>
      <c r="W363" s="52">
        <f t="shared" si="12"/>
        <v>387.469902225</v>
      </c>
      <c r="X363" s="52">
        <v>0</v>
      </c>
      <c r="Y363" s="52">
        <v>0</v>
      </c>
    </row>
    <row r="364" spans="1:25" x14ac:dyDescent="0.25">
      <c r="A364" s="52">
        <v>2011</v>
      </c>
      <c r="B364" s="52" t="s">
        <v>106</v>
      </c>
      <c r="C364" s="52" t="s">
        <v>115</v>
      </c>
      <c r="D364" s="52">
        <v>20114</v>
      </c>
      <c r="E364" s="52">
        <v>3338014</v>
      </c>
      <c r="F364" s="52">
        <v>12</v>
      </c>
      <c r="G364" s="52" t="s">
        <v>118</v>
      </c>
      <c r="H364" s="52">
        <v>13333.4</v>
      </c>
      <c r="I364" s="52" t="s">
        <v>91</v>
      </c>
      <c r="J364" s="52" t="s">
        <v>71</v>
      </c>
      <c r="K364" s="52">
        <v>73.3</v>
      </c>
      <c r="L364" s="52">
        <v>3.3200000000000001E-5</v>
      </c>
      <c r="M364" s="52">
        <v>1</v>
      </c>
      <c r="N364" s="52"/>
      <c r="O364" s="52">
        <v>0</v>
      </c>
      <c r="P364" s="52">
        <v>0</v>
      </c>
      <c r="Q364" s="52">
        <v>21</v>
      </c>
      <c r="R364" s="52"/>
      <c r="S364" s="52">
        <v>0</v>
      </c>
      <c r="T364" s="52">
        <v>0</v>
      </c>
      <c r="U364" s="52">
        <v>310</v>
      </c>
      <c r="V364" s="52">
        <f t="shared" si="11"/>
        <v>32.447628903999998</v>
      </c>
      <c r="W364" s="52">
        <f t="shared" si="12"/>
        <v>32.447628903999998</v>
      </c>
      <c r="X364" s="52">
        <v>0</v>
      </c>
      <c r="Y364" s="52">
        <v>0</v>
      </c>
    </row>
    <row r="365" spans="1:25" x14ac:dyDescent="0.25">
      <c r="A365" s="52">
        <v>2011</v>
      </c>
      <c r="B365" s="52" t="s">
        <v>106</v>
      </c>
      <c r="C365" s="52" t="s">
        <v>115</v>
      </c>
      <c r="D365" s="52">
        <v>20118</v>
      </c>
      <c r="E365" s="52">
        <v>3338012</v>
      </c>
      <c r="F365" s="52">
        <v>12</v>
      </c>
      <c r="G365" s="52" t="s">
        <v>118</v>
      </c>
      <c r="H365" s="52">
        <v>12551</v>
      </c>
      <c r="I365" s="52" t="s">
        <v>91</v>
      </c>
      <c r="J365" s="52" t="s">
        <v>71</v>
      </c>
      <c r="K365" s="52">
        <v>73.3</v>
      </c>
      <c r="L365" s="52">
        <v>3.3200000000000001E-5</v>
      </c>
      <c r="M365" s="52">
        <v>1</v>
      </c>
      <c r="N365" s="52"/>
      <c r="O365" s="52">
        <v>0</v>
      </c>
      <c r="P365" s="52">
        <v>0</v>
      </c>
      <c r="Q365" s="52">
        <v>21</v>
      </c>
      <c r="R365" s="52"/>
      <c r="S365" s="52">
        <v>0</v>
      </c>
      <c r="T365" s="52">
        <v>0</v>
      </c>
      <c r="U365" s="52">
        <v>310</v>
      </c>
      <c r="V365" s="52">
        <f t="shared" si="11"/>
        <v>30.543611559999999</v>
      </c>
      <c r="W365" s="52">
        <f t="shared" si="12"/>
        <v>30.543611559999999</v>
      </c>
      <c r="X365" s="52">
        <v>0</v>
      </c>
      <c r="Y365" s="52">
        <v>0</v>
      </c>
    </row>
    <row r="366" spans="1:25" x14ac:dyDescent="0.25">
      <c r="A366" s="52">
        <v>2011</v>
      </c>
      <c r="B366" s="52" t="s">
        <v>106</v>
      </c>
      <c r="C366" s="52" t="s">
        <v>115</v>
      </c>
      <c r="D366" s="52">
        <v>20118</v>
      </c>
      <c r="E366" s="52">
        <v>3338014</v>
      </c>
      <c r="F366" s="52">
        <v>12</v>
      </c>
      <c r="G366" s="52" t="s">
        <v>118</v>
      </c>
      <c r="H366" s="52">
        <v>63022.988000000005</v>
      </c>
      <c r="I366" s="52" t="s">
        <v>91</v>
      </c>
      <c r="J366" s="52" t="s">
        <v>71</v>
      </c>
      <c r="K366" s="52">
        <v>73.3</v>
      </c>
      <c r="L366" s="52">
        <v>3.3200000000000001E-5</v>
      </c>
      <c r="M366" s="52">
        <v>1</v>
      </c>
      <c r="N366" s="52"/>
      <c r="O366" s="52">
        <v>0</v>
      </c>
      <c r="P366" s="52">
        <v>0</v>
      </c>
      <c r="Q366" s="52">
        <v>21</v>
      </c>
      <c r="R366" s="52"/>
      <c r="S366" s="52">
        <v>0</v>
      </c>
      <c r="T366" s="52">
        <v>0</v>
      </c>
      <c r="U366" s="52">
        <v>310</v>
      </c>
      <c r="V366" s="52">
        <f t="shared" si="11"/>
        <v>153.37022267728</v>
      </c>
      <c r="W366" s="52">
        <f t="shared" si="12"/>
        <v>153.37022267728</v>
      </c>
      <c r="X366" s="52">
        <v>0</v>
      </c>
      <c r="Y366" s="52">
        <v>0</v>
      </c>
    </row>
    <row r="367" spans="1:25" x14ac:dyDescent="0.25">
      <c r="A367" s="52">
        <v>2011</v>
      </c>
      <c r="B367" s="52" t="s">
        <v>106</v>
      </c>
      <c r="C367" s="52" t="s">
        <v>115</v>
      </c>
      <c r="D367" s="52">
        <v>20119</v>
      </c>
      <c r="E367" s="52">
        <v>3338007</v>
      </c>
      <c r="F367" s="52">
        <v>12</v>
      </c>
      <c r="G367" s="52" t="s">
        <v>118</v>
      </c>
      <c r="H367" s="52">
        <v>4584040</v>
      </c>
      <c r="I367" s="52" t="s">
        <v>91</v>
      </c>
      <c r="J367" s="52" t="s">
        <v>71</v>
      </c>
      <c r="K367" s="52">
        <v>73.3</v>
      </c>
      <c r="L367" s="52">
        <v>3.3200000000000001E-5</v>
      </c>
      <c r="M367" s="52">
        <v>1</v>
      </c>
      <c r="N367" s="52"/>
      <c r="O367" s="52">
        <v>0</v>
      </c>
      <c r="P367" s="52">
        <v>0</v>
      </c>
      <c r="Q367" s="52">
        <v>21</v>
      </c>
      <c r="R367" s="52"/>
      <c r="S367" s="52">
        <v>0</v>
      </c>
      <c r="T367" s="52">
        <v>0</v>
      </c>
      <c r="U367" s="52">
        <v>310</v>
      </c>
      <c r="V367" s="52">
        <f t="shared" si="11"/>
        <v>11155.5363824</v>
      </c>
      <c r="W367" s="52">
        <f t="shared" si="12"/>
        <v>11155.5363824</v>
      </c>
      <c r="X367" s="52">
        <v>0</v>
      </c>
      <c r="Y367" s="52">
        <v>0</v>
      </c>
    </row>
    <row r="368" spans="1:25" x14ac:dyDescent="0.25">
      <c r="A368" s="52">
        <v>2011</v>
      </c>
      <c r="B368" s="52" t="s">
        <v>106</v>
      </c>
      <c r="C368" s="52" t="s">
        <v>115</v>
      </c>
      <c r="D368" s="52">
        <v>20119</v>
      </c>
      <c r="E368" s="52">
        <v>3338014</v>
      </c>
      <c r="F368" s="52">
        <v>12</v>
      </c>
      <c r="G368" s="52" t="s">
        <v>118</v>
      </c>
      <c r="H368" s="52">
        <v>329.73930000000001</v>
      </c>
      <c r="I368" s="52" t="s">
        <v>91</v>
      </c>
      <c r="J368" s="52" t="s">
        <v>71</v>
      </c>
      <c r="K368" s="52">
        <v>73.3</v>
      </c>
      <c r="L368" s="52">
        <v>3.3200000000000001E-5</v>
      </c>
      <c r="M368" s="52">
        <v>1</v>
      </c>
      <c r="N368" s="52"/>
      <c r="O368" s="52">
        <v>0</v>
      </c>
      <c r="P368" s="52">
        <v>0</v>
      </c>
      <c r="Q368" s="52">
        <v>21</v>
      </c>
      <c r="R368" s="52"/>
      <c r="S368" s="52">
        <v>0</v>
      </c>
      <c r="T368" s="52">
        <v>0</v>
      </c>
      <c r="U368" s="52">
        <v>310</v>
      </c>
      <c r="V368" s="52">
        <f t="shared" si="11"/>
        <v>0.80244037090800002</v>
      </c>
      <c r="W368" s="52">
        <f t="shared" si="12"/>
        <v>0.80244037090800002</v>
      </c>
      <c r="X368" s="52">
        <v>0</v>
      </c>
      <c r="Y368" s="52">
        <v>0</v>
      </c>
    </row>
    <row r="369" spans="1:25" x14ac:dyDescent="0.25">
      <c r="A369" s="52">
        <v>2011</v>
      </c>
      <c r="B369" s="52" t="s">
        <v>106</v>
      </c>
      <c r="C369" s="52" t="s">
        <v>115</v>
      </c>
      <c r="D369" s="52">
        <v>20119</v>
      </c>
      <c r="E369" s="52">
        <v>3338014</v>
      </c>
      <c r="F369" s="52">
        <v>12</v>
      </c>
      <c r="G369" s="52" t="s">
        <v>118</v>
      </c>
      <c r="H369" s="52">
        <v>127.26780000000001</v>
      </c>
      <c r="I369" s="52" t="s">
        <v>91</v>
      </c>
      <c r="J369" s="52" t="s">
        <v>71</v>
      </c>
      <c r="K369" s="52">
        <v>73.3</v>
      </c>
      <c r="L369" s="52">
        <v>3.3200000000000001E-5</v>
      </c>
      <c r="M369" s="52">
        <v>1</v>
      </c>
      <c r="N369" s="52"/>
      <c r="O369" s="52">
        <v>0</v>
      </c>
      <c r="P369" s="52">
        <v>0</v>
      </c>
      <c r="Q369" s="52">
        <v>21</v>
      </c>
      <c r="R369" s="52"/>
      <c r="S369" s="52">
        <v>0</v>
      </c>
      <c r="T369" s="52">
        <v>0</v>
      </c>
      <c r="U369" s="52">
        <v>310</v>
      </c>
      <c r="V369" s="52">
        <f t="shared" si="11"/>
        <v>0.30971382736800002</v>
      </c>
      <c r="W369" s="52">
        <f t="shared" si="12"/>
        <v>0.30971382736800002</v>
      </c>
      <c r="X369" s="52">
        <v>0</v>
      </c>
      <c r="Y369" s="52">
        <v>0</v>
      </c>
    </row>
    <row r="370" spans="1:25" x14ac:dyDescent="0.25">
      <c r="A370" s="52">
        <v>2011</v>
      </c>
      <c r="B370" s="52" t="s">
        <v>106</v>
      </c>
      <c r="C370" s="52" t="s">
        <v>115</v>
      </c>
      <c r="D370" s="52">
        <v>20119</v>
      </c>
      <c r="E370" s="52">
        <v>3338014</v>
      </c>
      <c r="F370" s="52">
        <v>12</v>
      </c>
      <c r="G370" s="52" t="s">
        <v>118</v>
      </c>
      <c r="H370" s="52">
        <v>613.19940000000008</v>
      </c>
      <c r="I370" s="52" t="s">
        <v>91</v>
      </c>
      <c r="J370" s="52" t="s">
        <v>71</v>
      </c>
      <c r="K370" s="52">
        <v>73.3</v>
      </c>
      <c r="L370" s="52">
        <v>3.3200000000000001E-5</v>
      </c>
      <c r="M370" s="52">
        <v>1</v>
      </c>
      <c r="N370" s="52"/>
      <c r="O370" s="52">
        <v>0</v>
      </c>
      <c r="P370" s="52">
        <v>0</v>
      </c>
      <c r="Q370" s="52">
        <v>21</v>
      </c>
      <c r="R370" s="52"/>
      <c r="S370" s="52">
        <v>0</v>
      </c>
      <c r="T370" s="52">
        <v>0</v>
      </c>
      <c r="U370" s="52">
        <v>310</v>
      </c>
      <c r="V370" s="52">
        <f t="shared" si="11"/>
        <v>1.4922575318640001</v>
      </c>
      <c r="W370" s="52">
        <f t="shared" si="12"/>
        <v>1.4922575318640001</v>
      </c>
      <c r="X370" s="52">
        <v>0</v>
      </c>
      <c r="Y370" s="52">
        <v>0</v>
      </c>
    </row>
    <row r="371" spans="1:25" x14ac:dyDescent="0.25">
      <c r="A371" s="52">
        <v>2011</v>
      </c>
      <c r="B371" s="52" t="s">
        <v>106</v>
      </c>
      <c r="C371" s="52" t="s">
        <v>115</v>
      </c>
      <c r="D371" s="52">
        <v>20211</v>
      </c>
      <c r="E371" s="52">
        <v>3338012</v>
      </c>
      <c r="F371" s="52">
        <v>12</v>
      </c>
      <c r="G371" s="52" t="s">
        <v>118</v>
      </c>
      <c r="H371" s="52">
        <v>309760</v>
      </c>
      <c r="I371" s="52" t="s">
        <v>91</v>
      </c>
      <c r="J371" s="52" t="s">
        <v>71</v>
      </c>
      <c r="K371" s="52">
        <v>73.3</v>
      </c>
      <c r="L371" s="52">
        <v>3.3200000000000001E-5</v>
      </c>
      <c r="M371" s="52">
        <v>1</v>
      </c>
      <c r="N371" s="52"/>
      <c r="O371" s="52">
        <v>0</v>
      </c>
      <c r="P371" s="52">
        <v>0</v>
      </c>
      <c r="Q371" s="52">
        <v>21</v>
      </c>
      <c r="R371" s="52"/>
      <c r="S371" s="52">
        <v>0</v>
      </c>
      <c r="T371" s="52">
        <v>0</v>
      </c>
      <c r="U371" s="52">
        <v>310</v>
      </c>
      <c r="V371" s="52">
        <f t="shared" si="11"/>
        <v>753.81954559999997</v>
      </c>
      <c r="W371" s="52">
        <f t="shared" si="12"/>
        <v>753.81954559999997</v>
      </c>
      <c r="X371" s="52">
        <v>0</v>
      </c>
      <c r="Y371" s="52">
        <v>0</v>
      </c>
    </row>
    <row r="372" spans="1:25" x14ac:dyDescent="0.25">
      <c r="A372" s="52">
        <v>2011</v>
      </c>
      <c r="B372" s="52" t="s">
        <v>106</v>
      </c>
      <c r="C372" s="52" t="s">
        <v>115</v>
      </c>
      <c r="D372" s="52">
        <v>20211</v>
      </c>
      <c r="E372" s="52">
        <v>3338012</v>
      </c>
      <c r="F372" s="52">
        <v>12</v>
      </c>
      <c r="G372" s="52" t="s">
        <v>118</v>
      </c>
      <c r="H372" s="52">
        <v>809626.66790000012</v>
      </c>
      <c r="I372" s="52" t="s">
        <v>91</v>
      </c>
      <c r="J372" s="52" t="s">
        <v>71</v>
      </c>
      <c r="K372" s="52">
        <v>73.3</v>
      </c>
      <c r="L372" s="52">
        <v>3.3200000000000001E-5</v>
      </c>
      <c r="M372" s="52">
        <v>1</v>
      </c>
      <c r="N372" s="52"/>
      <c r="O372" s="52">
        <v>0</v>
      </c>
      <c r="P372" s="52">
        <v>0</v>
      </c>
      <c r="Q372" s="52">
        <v>21</v>
      </c>
      <c r="R372" s="52"/>
      <c r="S372" s="52">
        <v>0</v>
      </c>
      <c r="T372" s="52">
        <v>0</v>
      </c>
      <c r="U372" s="52">
        <v>310</v>
      </c>
      <c r="V372" s="52">
        <f t="shared" si="11"/>
        <v>1970.2750739347241</v>
      </c>
      <c r="W372" s="52">
        <f t="shared" si="12"/>
        <v>1970.2750739347241</v>
      </c>
      <c r="X372" s="52">
        <v>0</v>
      </c>
      <c r="Y372" s="52">
        <v>0</v>
      </c>
    </row>
    <row r="373" spans="1:25" x14ac:dyDescent="0.25">
      <c r="A373" s="52">
        <v>2011</v>
      </c>
      <c r="B373" s="52" t="s">
        <v>106</v>
      </c>
      <c r="C373" s="52" t="s">
        <v>115</v>
      </c>
      <c r="D373" s="52">
        <v>20211</v>
      </c>
      <c r="E373" s="52">
        <v>3338099</v>
      </c>
      <c r="F373" s="52">
        <v>12</v>
      </c>
      <c r="G373" s="52" t="s">
        <v>118</v>
      </c>
      <c r="H373" s="52">
        <v>1442375</v>
      </c>
      <c r="I373" s="52" t="s">
        <v>91</v>
      </c>
      <c r="J373" s="52" t="s">
        <v>71</v>
      </c>
      <c r="K373" s="52">
        <v>73.3</v>
      </c>
      <c r="L373" s="52">
        <v>3.3200000000000001E-5</v>
      </c>
      <c r="M373" s="52">
        <v>1</v>
      </c>
      <c r="N373" s="52"/>
      <c r="O373" s="52">
        <v>0</v>
      </c>
      <c r="P373" s="52">
        <v>0</v>
      </c>
      <c r="Q373" s="52">
        <v>21</v>
      </c>
      <c r="R373" s="52"/>
      <c r="S373" s="52">
        <v>0</v>
      </c>
      <c r="T373" s="52">
        <v>0</v>
      </c>
      <c r="U373" s="52">
        <v>310</v>
      </c>
      <c r="V373" s="52">
        <f t="shared" si="11"/>
        <v>3510.1061049999998</v>
      </c>
      <c r="W373" s="52">
        <f t="shared" si="12"/>
        <v>3510.1061049999998</v>
      </c>
      <c r="X373" s="52">
        <v>0</v>
      </c>
      <c r="Y373" s="52">
        <v>0</v>
      </c>
    </row>
    <row r="374" spans="1:25" x14ac:dyDescent="0.25">
      <c r="A374" s="52">
        <v>2011</v>
      </c>
      <c r="B374" s="52" t="s">
        <v>106</v>
      </c>
      <c r="C374" s="52" t="s">
        <v>115</v>
      </c>
      <c r="D374" s="52">
        <v>20219</v>
      </c>
      <c r="E374" s="52">
        <v>3338003</v>
      </c>
      <c r="F374" s="52">
        <v>12</v>
      </c>
      <c r="G374" s="52" t="s">
        <v>118</v>
      </c>
      <c r="H374" s="52">
        <v>18880</v>
      </c>
      <c r="I374" s="52" t="s">
        <v>91</v>
      </c>
      <c r="J374" s="52" t="s">
        <v>71</v>
      </c>
      <c r="K374" s="52">
        <v>73.3</v>
      </c>
      <c r="L374" s="52">
        <v>3.3200000000000001E-5</v>
      </c>
      <c r="M374" s="52">
        <v>1</v>
      </c>
      <c r="N374" s="52"/>
      <c r="O374" s="52">
        <v>0</v>
      </c>
      <c r="P374" s="52">
        <v>0</v>
      </c>
      <c r="Q374" s="52">
        <v>21</v>
      </c>
      <c r="R374" s="52"/>
      <c r="S374" s="52">
        <v>0</v>
      </c>
      <c r="T374" s="52">
        <v>0</v>
      </c>
      <c r="U374" s="52">
        <v>310</v>
      </c>
      <c r="V374" s="52">
        <f t="shared" si="11"/>
        <v>45.945612799999999</v>
      </c>
      <c r="W374" s="52">
        <f t="shared" si="12"/>
        <v>45.945612799999999</v>
      </c>
      <c r="X374" s="52">
        <v>0</v>
      </c>
      <c r="Y374" s="52">
        <v>0</v>
      </c>
    </row>
    <row r="375" spans="1:25" x14ac:dyDescent="0.25">
      <c r="A375" s="52">
        <v>2011</v>
      </c>
      <c r="B375" s="52" t="s">
        <v>106</v>
      </c>
      <c r="C375" s="52" t="s">
        <v>115</v>
      </c>
      <c r="D375" s="52">
        <v>20221</v>
      </c>
      <c r="E375" s="52">
        <v>3338003</v>
      </c>
      <c r="F375" s="52">
        <v>12</v>
      </c>
      <c r="G375" s="52" t="s">
        <v>118</v>
      </c>
      <c r="H375" s="52">
        <v>4005785</v>
      </c>
      <c r="I375" s="52" t="s">
        <v>91</v>
      </c>
      <c r="J375" s="52" t="s">
        <v>71</v>
      </c>
      <c r="K375" s="52">
        <v>73.3</v>
      </c>
      <c r="L375" s="52">
        <v>3.3200000000000001E-5</v>
      </c>
      <c r="M375" s="52">
        <v>1</v>
      </c>
      <c r="N375" s="52"/>
      <c r="O375" s="52">
        <v>0</v>
      </c>
      <c r="P375" s="52">
        <v>0</v>
      </c>
      <c r="Q375" s="52">
        <v>21</v>
      </c>
      <c r="R375" s="52"/>
      <c r="S375" s="52">
        <v>0</v>
      </c>
      <c r="T375" s="52">
        <v>0</v>
      </c>
      <c r="U375" s="52">
        <v>310</v>
      </c>
      <c r="V375" s="52">
        <f t="shared" si="11"/>
        <v>9748.3181445999999</v>
      </c>
      <c r="W375" s="52">
        <f t="shared" si="12"/>
        <v>9748.3181445999999</v>
      </c>
      <c r="X375" s="52">
        <v>0</v>
      </c>
      <c r="Y375" s="52">
        <v>0</v>
      </c>
    </row>
    <row r="376" spans="1:25" x14ac:dyDescent="0.25">
      <c r="A376" s="52">
        <v>2011</v>
      </c>
      <c r="B376" s="52" t="s">
        <v>106</v>
      </c>
      <c r="C376" s="52" t="s">
        <v>115</v>
      </c>
      <c r="D376" s="52">
        <v>20221</v>
      </c>
      <c r="E376" s="52">
        <v>3338007</v>
      </c>
      <c r="F376" s="52">
        <v>12</v>
      </c>
      <c r="G376" s="52" t="s">
        <v>118</v>
      </c>
      <c r="H376" s="52">
        <v>9990744</v>
      </c>
      <c r="I376" s="52" t="s">
        <v>91</v>
      </c>
      <c r="J376" s="52" t="s">
        <v>71</v>
      </c>
      <c r="K376" s="52">
        <v>73.3</v>
      </c>
      <c r="L376" s="52">
        <v>3.3200000000000001E-5</v>
      </c>
      <c r="M376" s="52">
        <v>1</v>
      </c>
      <c r="N376" s="52"/>
      <c r="O376" s="52">
        <v>0</v>
      </c>
      <c r="P376" s="52">
        <v>0</v>
      </c>
      <c r="Q376" s="52">
        <v>21</v>
      </c>
      <c r="R376" s="52"/>
      <c r="S376" s="52">
        <v>0</v>
      </c>
      <c r="T376" s="52">
        <v>0</v>
      </c>
      <c r="U376" s="52">
        <v>310</v>
      </c>
      <c r="V376" s="52">
        <f t="shared" si="11"/>
        <v>24313.074968639998</v>
      </c>
      <c r="W376" s="52">
        <f t="shared" si="12"/>
        <v>24313.074968639998</v>
      </c>
      <c r="X376" s="52">
        <v>0</v>
      </c>
      <c r="Y376" s="52">
        <v>0</v>
      </c>
    </row>
    <row r="377" spans="1:25" x14ac:dyDescent="0.25">
      <c r="A377" s="52">
        <v>2011</v>
      </c>
      <c r="B377" s="52" t="s">
        <v>106</v>
      </c>
      <c r="C377" s="52" t="s">
        <v>115</v>
      </c>
      <c r="D377" s="52">
        <v>20221</v>
      </c>
      <c r="E377" s="52">
        <v>3338007</v>
      </c>
      <c r="F377" s="52">
        <v>12</v>
      </c>
      <c r="G377" s="52" t="s">
        <v>118</v>
      </c>
      <c r="H377" s="52">
        <v>1868059</v>
      </c>
      <c r="I377" s="52" t="s">
        <v>91</v>
      </c>
      <c r="J377" s="52" t="s">
        <v>71</v>
      </c>
      <c r="K377" s="52">
        <v>73.3</v>
      </c>
      <c r="L377" s="52">
        <v>3.3200000000000001E-5</v>
      </c>
      <c r="M377" s="52">
        <v>1</v>
      </c>
      <c r="N377" s="52"/>
      <c r="O377" s="52">
        <v>0</v>
      </c>
      <c r="P377" s="52">
        <v>0</v>
      </c>
      <c r="Q377" s="52">
        <v>21</v>
      </c>
      <c r="R377" s="52"/>
      <c r="S377" s="52">
        <v>0</v>
      </c>
      <c r="T377" s="52">
        <v>0</v>
      </c>
      <c r="U377" s="52">
        <v>310</v>
      </c>
      <c r="V377" s="52">
        <f t="shared" si="11"/>
        <v>4546.0336600399996</v>
      </c>
      <c r="W377" s="52">
        <f t="shared" si="12"/>
        <v>4546.0336600399996</v>
      </c>
      <c r="X377" s="52">
        <v>0</v>
      </c>
      <c r="Y377" s="52">
        <v>0</v>
      </c>
    </row>
    <row r="378" spans="1:25" x14ac:dyDescent="0.25">
      <c r="A378" s="52">
        <v>2011</v>
      </c>
      <c r="B378" s="52" t="s">
        <v>106</v>
      </c>
      <c r="C378" s="52" t="s">
        <v>115</v>
      </c>
      <c r="D378" s="52">
        <v>20221</v>
      </c>
      <c r="E378" s="52">
        <v>3338008</v>
      </c>
      <c r="F378" s="52">
        <v>12</v>
      </c>
      <c r="G378" s="52" t="s">
        <v>118</v>
      </c>
      <c r="H378" s="52">
        <v>2267419</v>
      </c>
      <c r="I378" s="52" t="s">
        <v>91</v>
      </c>
      <c r="J378" s="52" t="s">
        <v>71</v>
      </c>
      <c r="K378" s="52">
        <v>73.3</v>
      </c>
      <c r="L378" s="52">
        <v>3.3200000000000001E-5</v>
      </c>
      <c r="M378" s="52">
        <v>1</v>
      </c>
      <c r="N378" s="52"/>
      <c r="O378" s="52">
        <v>0</v>
      </c>
      <c r="P378" s="52">
        <v>0</v>
      </c>
      <c r="Q378" s="52">
        <v>21</v>
      </c>
      <c r="R378" s="52"/>
      <c r="S378" s="52">
        <v>0</v>
      </c>
      <c r="T378" s="52">
        <v>0</v>
      </c>
      <c r="U378" s="52">
        <v>310</v>
      </c>
      <c r="V378" s="52">
        <f t="shared" si="11"/>
        <v>5517.9001816399996</v>
      </c>
      <c r="W378" s="52">
        <f t="shared" si="12"/>
        <v>5517.9001816399996</v>
      </c>
      <c r="X378" s="52">
        <v>0</v>
      </c>
      <c r="Y378" s="52">
        <v>0</v>
      </c>
    </row>
    <row r="379" spans="1:25" x14ac:dyDescent="0.25">
      <c r="A379" s="52">
        <v>2011</v>
      </c>
      <c r="B379" s="52" t="s">
        <v>106</v>
      </c>
      <c r="C379" s="52" t="s">
        <v>115</v>
      </c>
      <c r="D379" s="52">
        <v>20221</v>
      </c>
      <c r="E379" s="52">
        <v>3338010</v>
      </c>
      <c r="F379" s="52">
        <v>12</v>
      </c>
      <c r="G379" s="52" t="s">
        <v>118</v>
      </c>
      <c r="H379" s="52">
        <v>25860.036599999999</v>
      </c>
      <c r="I379" s="52" t="s">
        <v>91</v>
      </c>
      <c r="J379" s="52" t="s">
        <v>71</v>
      </c>
      <c r="K379" s="52">
        <v>73.3</v>
      </c>
      <c r="L379" s="52">
        <v>3.3200000000000001E-5</v>
      </c>
      <c r="M379" s="52">
        <v>1</v>
      </c>
      <c r="N379" s="52"/>
      <c r="O379" s="52">
        <v>0</v>
      </c>
      <c r="P379" s="52">
        <v>0</v>
      </c>
      <c r="Q379" s="52">
        <v>21</v>
      </c>
      <c r="R379" s="52"/>
      <c r="S379" s="52">
        <v>0</v>
      </c>
      <c r="T379" s="52">
        <v>0</v>
      </c>
      <c r="U379" s="52">
        <v>310</v>
      </c>
      <c r="V379" s="52">
        <f t="shared" si="11"/>
        <v>62.931950668295997</v>
      </c>
      <c r="W379" s="52">
        <f t="shared" si="12"/>
        <v>62.931950668295997</v>
      </c>
      <c r="X379" s="52">
        <v>0</v>
      </c>
      <c r="Y379" s="52">
        <v>0</v>
      </c>
    </row>
    <row r="380" spans="1:25" x14ac:dyDescent="0.25">
      <c r="A380" s="52">
        <v>2011</v>
      </c>
      <c r="B380" s="52" t="s">
        <v>106</v>
      </c>
      <c r="C380" s="52" t="s">
        <v>115</v>
      </c>
      <c r="D380" s="52">
        <v>20221</v>
      </c>
      <c r="E380" s="52">
        <v>3338011</v>
      </c>
      <c r="F380" s="52">
        <v>12</v>
      </c>
      <c r="G380" s="52" t="s">
        <v>118</v>
      </c>
      <c r="H380" s="52">
        <v>12800000</v>
      </c>
      <c r="I380" s="52" t="s">
        <v>91</v>
      </c>
      <c r="J380" s="52" t="s">
        <v>71</v>
      </c>
      <c r="K380" s="52">
        <v>73.3</v>
      </c>
      <c r="L380" s="52">
        <v>3.3200000000000001E-5</v>
      </c>
      <c r="M380" s="52">
        <v>1</v>
      </c>
      <c r="N380" s="52"/>
      <c r="O380" s="52">
        <v>0</v>
      </c>
      <c r="P380" s="52">
        <v>0</v>
      </c>
      <c r="Q380" s="52">
        <v>21</v>
      </c>
      <c r="R380" s="52"/>
      <c r="S380" s="52">
        <v>0</v>
      </c>
      <c r="T380" s="52">
        <v>0</v>
      </c>
      <c r="U380" s="52">
        <v>310</v>
      </c>
      <c r="V380" s="52">
        <f t="shared" si="11"/>
        <v>31149.567999999999</v>
      </c>
      <c r="W380" s="52">
        <f t="shared" si="12"/>
        <v>31149.567999999999</v>
      </c>
      <c r="X380" s="52">
        <v>0</v>
      </c>
      <c r="Y380" s="52">
        <v>0</v>
      </c>
    </row>
    <row r="381" spans="1:25" x14ac:dyDescent="0.25">
      <c r="A381" s="52">
        <v>2011</v>
      </c>
      <c r="B381" s="52" t="s">
        <v>106</v>
      </c>
      <c r="C381" s="52" t="s">
        <v>115</v>
      </c>
      <c r="D381" s="52">
        <v>20221</v>
      </c>
      <c r="E381" s="52">
        <v>3338012</v>
      </c>
      <c r="F381" s="52">
        <v>12</v>
      </c>
      <c r="G381" s="52" t="s">
        <v>118</v>
      </c>
      <c r="H381" s="52">
        <v>10641</v>
      </c>
      <c r="I381" s="52" t="s">
        <v>91</v>
      </c>
      <c r="J381" s="52" t="s">
        <v>71</v>
      </c>
      <c r="K381" s="52">
        <v>73.3</v>
      </c>
      <c r="L381" s="52">
        <v>3.3200000000000001E-5</v>
      </c>
      <c r="M381" s="52">
        <v>1</v>
      </c>
      <c r="N381" s="52"/>
      <c r="O381" s="52">
        <v>0</v>
      </c>
      <c r="P381" s="52">
        <v>0</v>
      </c>
      <c r="Q381" s="52">
        <v>21</v>
      </c>
      <c r="R381" s="52"/>
      <c r="S381" s="52">
        <v>0</v>
      </c>
      <c r="T381" s="52">
        <v>0</v>
      </c>
      <c r="U381" s="52">
        <v>310</v>
      </c>
      <c r="V381" s="52">
        <f t="shared" si="11"/>
        <v>25.895511959999997</v>
      </c>
      <c r="W381" s="52">
        <f t="shared" si="12"/>
        <v>25.895511959999997</v>
      </c>
      <c r="X381" s="52">
        <v>0</v>
      </c>
      <c r="Y381" s="52">
        <v>0</v>
      </c>
    </row>
    <row r="382" spans="1:25" x14ac:dyDescent="0.25">
      <c r="A382" s="52">
        <v>2011</v>
      </c>
      <c r="B382" s="52" t="s">
        <v>106</v>
      </c>
      <c r="C382" s="52" t="s">
        <v>115</v>
      </c>
      <c r="D382" s="52">
        <v>20221</v>
      </c>
      <c r="E382" s="52">
        <v>3338012</v>
      </c>
      <c r="F382" s="52">
        <v>12</v>
      </c>
      <c r="G382" s="52" t="s">
        <v>118</v>
      </c>
      <c r="H382" s="52">
        <v>777439.56180000002</v>
      </c>
      <c r="I382" s="52" t="s">
        <v>91</v>
      </c>
      <c r="J382" s="52" t="s">
        <v>71</v>
      </c>
      <c r="K382" s="52">
        <v>73.3</v>
      </c>
      <c r="L382" s="52">
        <v>3.3200000000000001E-5</v>
      </c>
      <c r="M382" s="52">
        <v>1</v>
      </c>
      <c r="N382" s="52"/>
      <c r="O382" s="52">
        <v>0</v>
      </c>
      <c r="P382" s="52">
        <v>0</v>
      </c>
      <c r="Q382" s="52">
        <v>21</v>
      </c>
      <c r="R382" s="52"/>
      <c r="S382" s="52">
        <v>0</v>
      </c>
      <c r="T382" s="52">
        <v>0</v>
      </c>
      <c r="U382" s="52">
        <v>310</v>
      </c>
      <c r="V382" s="52">
        <f t="shared" si="11"/>
        <v>1891.9458200140082</v>
      </c>
      <c r="W382" s="52">
        <f t="shared" si="12"/>
        <v>1891.9458200140082</v>
      </c>
      <c r="X382" s="52">
        <v>0</v>
      </c>
      <c r="Y382" s="52">
        <v>0</v>
      </c>
    </row>
    <row r="383" spans="1:25" x14ac:dyDescent="0.25">
      <c r="A383" s="52">
        <v>2011</v>
      </c>
      <c r="B383" s="52" t="s">
        <v>106</v>
      </c>
      <c r="C383" s="52" t="s">
        <v>115</v>
      </c>
      <c r="D383" s="52">
        <v>20221</v>
      </c>
      <c r="E383" s="52">
        <v>3338012</v>
      </c>
      <c r="F383" s="52">
        <v>12</v>
      </c>
      <c r="G383" s="52" t="s">
        <v>118</v>
      </c>
      <c r="H383" s="52">
        <v>27455.346600000001</v>
      </c>
      <c r="I383" s="52" t="s">
        <v>91</v>
      </c>
      <c r="J383" s="52" t="s">
        <v>71</v>
      </c>
      <c r="K383" s="52">
        <v>73.3</v>
      </c>
      <c r="L383" s="52">
        <v>3.3200000000000001E-5</v>
      </c>
      <c r="M383" s="52">
        <v>1</v>
      </c>
      <c r="N383" s="52"/>
      <c r="O383" s="52">
        <v>0</v>
      </c>
      <c r="P383" s="52">
        <v>0</v>
      </c>
      <c r="Q383" s="52">
        <v>21</v>
      </c>
      <c r="R383" s="52"/>
      <c r="S383" s="52">
        <v>0</v>
      </c>
      <c r="T383" s="52">
        <v>0</v>
      </c>
      <c r="U383" s="52">
        <v>310</v>
      </c>
      <c r="V383" s="52">
        <f t="shared" si="11"/>
        <v>66.814233271896001</v>
      </c>
      <c r="W383" s="52">
        <f t="shared" si="12"/>
        <v>66.814233271896001</v>
      </c>
      <c r="X383" s="52">
        <v>0</v>
      </c>
      <c r="Y383" s="52">
        <v>0</v>
      </c>
    </row>
    <row r="384" spans="1:25" x14ac:dyDescent="0.25">
      <c r="A384" s="52">
        <v>2011</v>
      </c>
      <c r="B384" s="52" t="s">
        <v>106</v>
      </c>
      <c r="C384" s="52" t="s">
        <v>115</v>
      </c>
      <c r="D384" s="52">
        <v>20221</v>
      </c>
      <c r="E384" s="52">
        <v>3338012</v>
      </c>
      <c r="F384" s="52">
        <v>12</v>
      </c>
      <c r="G384" s="52" t="s">
        <v>118</v>
      </c>
      <c r="H384" s="52">
        <v>3775532</v>
      </c>
      <c r="I384" s="52" t="s">
        <v>91</v>
      </c>
      <c r="J384" s="52" t="s">
        <v>71</v>
      </c>
      <c r="K384" s="52">
        <v>73.3</v>
      </c>
      <c r="L384" s="52">
        <v>3.3200000000000001E-5</v>
      </c>
      <c r="M384" s="52">
        <v>1</v>
      </c>
      <c r="N384" s="52"/>
      <c r="O384" s="52">
        <v>0</v>
      </c>
      <c r="P384" s="52">
        <v>0</v>
      </c>
      <c r="Q384" s="52">
        <v>21</v>
      </c>
      <c r="R384" s="52"/>
      <c r="S384" s="52">
        <v>0</v>
      </c>
      <c r="T384" s="52">
        <v>0</v>
      </c>
      <c r="U384" s="52">
        <v>310</v>
      </c>
      <c r="V384" s="52">
        <f t="shared" si="11"/>
        <v>9187.9836539199987</v>
      </c>
      <c r="W384" s="52">
        <f t="shared" si="12"/>
        <v>9187.9836539199987</v>
      </c>
      <c r="X384" s="52">
        <v>0</v>
      </c>
      <c r="Y384" s="52">
        <v>0</v>
      </c>
    </row>
    <row r="385" spans="1:25" x14ac:dyDescent="0.25">
      <c r="A385" s="52">
        <v>2011</v>
      </c>
      <c r="B385" s="52" t="s">
        <v>106</v>
      </c>
      <c r="C385" s="52" t="s">
        <v>115</v>
      </c>
      <c r="D385" s="52">
        <v>20221</v>
      </c>
      <c r="E385" s="52">
        <v>3338012</v>
      </c>
      <c r="F385" s="52">
        <v>12</v>
      </c>
      <c r="G385" s="52" t="s">
        <v>118</v>
      </c>
      <c r="H385" s="52">
        <v>12500000</v>
      </c>
      <c r="I385" s="52" t="s">
        <v>91</v>
      </c>
      <c r="J385" s="52" t="s">
        <v>71</v>
      </c>
      <c r="K385" s="52">
        <v>73.3</v>
      </c>
      <c r="L385" s="52">
        <v>3.3200000000000001E-5</v>
      </c>
      <c r="M385" s="52">
        <v>1</v>
      </c>
      <c r="N385" s="52"/>
      <c r="O385" s="52">
        <v>0</v>
      </c>
      <c r="P385" s="52">
        <v>0</v>
      </c>
      <c r="Q385" s="52">
        <v>21</v>
      </c>
      <c r="R385" s="52"/>
      <c r="S385" s="52">
        <v>0</v>
      </c>
      <c r="T385" s="52">
        <v>0</v>
      </c>
      <c r="U385" s="52">
        <v>310</v>
      </c>
      <c r="V385" s="52">
        <f t="shared" si="11"/>
        <v>30419.5</v>
      </c>
      <c r="W385" s="52">
        <f t="shared" si="12"/>
        <v>30419.5</v>
      </c>
      <c r="X385" s="52">
        <v>0</v>
      </c>
      <c r="Y385" s="52">
        <v>0</v>
      </c>
    </row>
    <row r="386" spans="1:25" x14ac:dyDescent="0.25">
      <c r="A386" s="52">
        <v>2011</v>
      </c>
      <c r="B386" s="52" t="s">
        <v>106</v>
      </c>
      <c r="C386" s="52" t="s">
        <v>115</v>
      </c>
      <c r="D386" s="52">
        <v>20221</v>
      </c>
      <c r="E386" s="52">
        <v>3338012</v>
      </c>
      <c r="F386" s="52">
        <v>12</v>
      </c>
      <c r="G386" s="52" t="s">
        <v>118</v>
      </c>
      <c r="H386" s="52">
        <v>6082.7436000000007</v>
      </c>
      <c r="I386" s="52" t="s">
        <v>91</v>
      </c>
      <c r="J386" s="52" t="s">
        <v>71</v>
      </c>
      <c r="K386" s="52">
        <v>73.3</v>
      </c>
      <c r="L386" s="52">
        <v>3.3200000000000001E-5</v>
      </c>
      <c r="M386" s="52">
        <v>1</v>
      </c>
      <c r="N386" s="52"/>
      <c r="O386" s="52">
        <v>0</v>
      </c>
      <c r="P386" s="52">
        <v>0</v>
      </c>
      <c r="Q386" s="52">
        <v>21</v>
      </c>
      <c r="R386" s="52"/>
      <c r="S386" s="52">
        <v>0</v>
      </c>
      <c r="T386" s="52">
        <v>0</v>
      </c>
      <c r="U386" s="52">
        <v>310</v>
      </c>
      <c r="V386" s="52">
        <f t="shared" si="11"/>
        <v>14.802721515216001</v>
      </c>
      <c r="W386" s="52">
        <f t="shared" si="12"/>
        <v>14.802721515216001</v>
      </c>
      <c r="X386" s="52">
        <v>0</v>
      </c>
      <c r="Y386" s="52">
        <v>0</v>
      </c>
    </row>
    <row r="387" spans="1:25" x14ac:dyDescent="0.25">
      <c r="A387" s="52">
        <v>2011</v>
      </c>
      <c r="B387" s="52" t="s">
        <v>106</v>
      </c>
      <c r="C387" s="52" t="s">
        <v>115</v>
      </c>
      <c r="D387" s="52">
        <v>20221</v>
      </c>
      <c r="E387" s="52">
        <v>3338012</v>
      </c>
      <c r="F387" s="52">
        <v>12</v>
      </c>
      <c r="G387" s="52" t="s">
        <v>118</v>
      </c>
      <c r="H387" s="52">
        <v>197099.364</v>
      </c>
      <c r="I387" s="52" t="s">
        <v>91</v>
      </c>
      <c r="J387" s="52" t="s">
        <v>71</v>
      </c>
      <c r="K387" s="52">
        <v>73.3</v>
      </c>
      <c r="L387" s="52">
        <v>3.3200000000000001E-5</v>
      </c>
      <c r="M387" s="52">
        <v>1</v>
      </c>
      <c r="N387" s="52"/>
      <c r="O387" s="52">
        <v>0</v>
      </c>
      <c r="P387" s="52">
        <v>0</v>
      </c>
      <c r="Q387" s="52">
        <v>21</v>
      </c>
      <c r="R387" s="52"/>
      <c r="S387" s="52">
        <v>0</v>
      </c>
      <c r="T387" s="52">
        <v>0</v>
      </c>
      <c r="U387" s="52">
        <v>310</v>
      </c>
      <c r="V387" s="52">
        <f t="shared" ref="V387:V450" si="13">IF(F387=9,((H387*K387*L387*M387)+(H387*O387*P387*Q387)+(H387*S387*T387*U387))/1000, (H387*K387*L387*M387)+(H387*O387*P387*Q387)+(H387*S387*T387*U387))</f>
        <v>479.65312825583999</v>
      </c>
      <c r="W387" s="52">
        <f t="shared" ref="W387:W450" si="14">(V387-((O387*H387*P387*Q387)+(S387*H387*T387*U387)))/M387</f>
        <v>479.65312825583999</v>
      </c>
      <c r="X387" s="52">
        <v>0</v>
      </c>
      <c r="Y387" s="52">
        <v>0</v>
      </c>
    </row>
    <row r="388" spans="1:25" x14ac:dyDescent="0.25">
      <c r="A388" s="52">
        <v>2011</v>
      </c>
      <c r="B388" s="52" t="s">
        <v>106</v>
      </c>
      <c r="C388" s="52" t="s">
        <v>115</v>
      </c>
      <c r="D388" s="52">
        <v>20221</v>
      </c>
      <c r="E388" s="52">
        <v>3338012</v>
      </c>
      <c r="F388" s="52">
        <v>12</v>
      </c>
      <c r="G388" s="52" t="s">
        <v>118</v>
      </c>
      <c r="H388" s="52">
        <v>9026.6602000000003</v>
      </c>
      <c r="I388" s="52" t="s">
        <v>91</v>
      </c>
      <c r="J388" s="52" t="s">
        <v>71</v>
      </c>
      <c r="K388" s="52">
        <v>73.3</v>
      </c>
      <c r="L388" s="52">
        <v>3.3200000000000001E-5</v>
      </c>
      <c r="M388" s="52">
        <v>1</v>
      </c>
      <c r="N388" s="52"/>
      <c r="O388" s="52">
        <v>0</v>
      </c>
      <c r="P388" s="52">
        <v>0</v>
      </c>
      <c r="Q388" s="52">
        <v>21</v>
      </c>
      <c r="R388" s="52"/>
      <c r="S388" s="52">
        <v>0</v>
      </c>
      <c r="T388" s="52">
        <v>0</v>
      </c>
      <c r="U388" s="52">
        <v>310</v>
      </c>
      <c r="V388" s="52">
        <f t="shared" si="13"/>
        <v>21.966919196311999</v>
      </c>
      <c r="W388" s="52">
        <f t="shared" si="14"/>
        <v>21.966919196311999</v>
      </c>
      <c r="X388" s="52">
        <v>0</v>
      </c>
      <c r="Y388" s="52">
        <v>0</v>
      </c>
    </row>
    <row r="389" spans="1:25" x14ac:dyDescent="0.25">
      <c r="A389" s="52">
        <v>2011</v>
      </c>
      <c r="B389" s="52" t="s">
        <v>106</v>
      </c>
      <c r="C389" s="52" t="s">
        <v>115</v>
      </c>
      <c r="D389" s="52">
        <v>20223</v>
      </c>
      <c r="E389" s="52">
        <v>3338001</v>
      </c>
      <c r="F389" s="52">
        <v>12</v>
      </c>
      <c r="G389" s="52" t="s">
        <v>118</v>
      </c>
      <c r="H389" s="52">
        <v>719857.02679999999</v>
      </c>
      <c r="I389" s="52" t="s">
        <v>91</v>
      </c>
      <c r="J389" s="52" t="s">
        <v>71</v>
      </c>
      <c r="K389" s="52">
        <v>73.3</v>
      </c>
      <c r="L389" s="52">
        <v>3.3200000000000001E-5</v>
      </c>
      <c r="M389" s="52">
        <v>1</v>
      </c>
      <c r="N389" s="52"/>
      <c r="O389" s="52">
        <v>0</v>
      </c>
      <c r="P389" s="52">
        <v>0</v>
      </c>
      <c r="Q389" s="52">
        <v>21</v>
      </c>
      <c r="R389" s="52"/>
      <c r="S389" s="52">
        <v>0</v>
      </c>
      <c r="T389" s="52">
        <v>0</v>
      </c>
      <c r="U389" s="52">
        <v>310</v>
      </c>
      <c r="V389" s="52">
        <f t="shared" si="13"/>
        <v>1751.8152661394079</v>
      </c>
      <c r="W389" s="52">
        <f t="shared" si="14"/>
        <v>1751.8152661394079</v>
      </c>
      <c r="X389" s="52">
        <v>0</v>
      </c>
      <c r="Y389" s="52">
        <v>0</v>
      </c>
    </row>
    <row r="390" spans="1:25" x14ac:dyDescent="0.25">
      <c r="A390" s="52">
        <v>2011</v>
      </c>
      <c r="B390" s="52" t="s">
        <v>106</v>
      </c>
      <c r="C390" s="52" t="s">
        <v>115</v>
      </c>
      <c r="D390" s="52">
        <v>20223</v>
      </c>
      <c r="E390" s="52">
        <v>3338008</v>
      </c>
      <c r="F390" s="52">
        <v>12</v>
      </c>
      <c r="G390" s="52" t="s">
        <v>118</v>
      </c>
      <c r="H390" s="52">
        <v>289736.11060000001</v>
      </c>
      <c r="I390" s="52" t="s">
        <v>91</v>
      </c>
      <c r="J390" s="52" t="s">
        <v>71</v>
      </c>
      <c r="K390" s="52">
        <v>73.3</v>
      </c>
      <c r="L390" s="52">
        <v>3.3200000000000001E-5</v>
      </c>
      <c r="M390" s="52">
        <v>1</v>
      </c>
      <c r="N390" s="52"/>
      <c r="O390" s="52">
        <v>0</v>
      </c>
      <c r="P390" s="52">
        <v>0</v>
      </c>
      <c r="Q390" s="52">
        <v>21</v>
      </c>
      <c r="R390" s="52"/>
      <c r="S390" s="52">
        <v>0</v>
      </c>
      <c r="T390" s="52">
        <v>0</v>
      </c>
      <c r="U390" s="52">
        <v>310</v>
      </c>
      <c r="V390" s="52">
        <f t="shared" si="13"/>
        <v>705.09020931173598</v>
      </c>
      <c r="W390" s="52">
        <f t="shared" si="14"/>
        <v>705.09020931173598</v>
      </c>
      <c r="X390" s="52">
        <v>0</v>
      </c>
      <c r="Y390" s="52">
        <v>0</v>
      </c>
    </row>
    <row r="391" spans="1:25" x14ac:dyDescent="0.25">
      <c r="A391" s="52">
        <v>2011</v>
      </c>
      <c r="B391" s="52" t="s">
        <v>106</v>
      </c>
      <c r="C391" s="52" t="s">
        <v>115</v>
      </c>
      <c r="D391" s="52">
        <v>20223</v>
      </c>
      <c r="E391" s="52">
        <v>3338012</v>
      </c>
      <c r="F391" s="52">
        <v>12</v>
      </c>
      <c r="G391" s="52" t="s">
        <v>118</v>
      </c>
      <c r="H391" s="52">
        <v>2144958</v>
      </c>
      <c r="I391" s="52" t="s">
        <v>91</v>
      </c>
      <c r="J391" s="52" t="s">
        <v>71</v>
      </c>
      <c r="K391" s="52">
        <v>73.3</v>
      </c>
      <c r="L391" s="52">
        <v>3.3200000000000001E-5</v>
      </c>
      <c r="M391" s="52">
        <v>1</v>
      </c>
      <c r="N391" s="52"/>
      <c r="O391" s="52">
        <v>0</v>
      </c>
      <c r="P391" s="52">
        <v>0</v>
      </c>
      <c r="Q391" s="52">
        <v>21</v>
      </c>
      <c r="R391" s="52"/>
      <c r="S391" s="52">
        <v>0</v>
      </c>
      <c r="T391" s="52">
        <v>0</v>
      </c>
      <c r="U391" s="52">
        <v>310</v>
      </c>
      <c r="V391" s="52">
        <f t="shared" si="13"/>
        <v>5219.8839904800006</v>
      </c>
      <c r="W391" s="52">
        <f t="shared" si="14"/>
        <v>5219.8839904800006</v>
      </c>
      <c r="X391" s="52">
        <v>0</v>
      </c>
      <c r="Y391" s="52">
        <v>0</v>
      </c>
    </row>
    <row r="392" spans="1:25" x14ac:dyDescent="0.25">
      <c r="A392" s="52">
        <v>2011</v>
      </c>
      <c r="B392" s="52" t="s">
        <v>106</v>
      </c>
      <c r="C392" s="52" t="s">
        <v>115</v>
      </c>
      <c r="D392" s="52">
        <v>20224</v>
      </c>
      <c r="E392" s="52">
        <v>3338011</v>
      </c>
      <c r="F392" s="52">
        <v>12</v>
      </c>
      <c r="G392" s="52" t="s">
        <v>118</v>
      </c>
      <c r="H392" s="52">
        <v>39569</v>
      </c>
      <c r="I392" s="52" t="s">
        <v>91</v>
      </c>
      <c r="J392" s="52" t="s">
        <v>71</v>
      </c>
      <c r="K392" s="52">
        <v>73.3</v>
      </c>
      <c r="L392" s="52">
        <v>3.3200000000000001E-5</v>
      </c>
      <c r="M392" s="52">
        <v>1</v>
      </c>
      <c r="N392" s="52"/>
      <c r="O392" s="52">
        <v>0</v>
      </c>
      <c r="P392" s="52">
        <v>0</v>
      </c>
      <c r="Q392" s="52">
        <v>21</v>
      </c>
      <c r="R392" s="52"/>
      <c r="S392" s="52">
        <v>0</v>
      </c>
      <c r="T392" s="52">
        <v>0</v>
      </c>
      <c r="U392" s="52">
        <v>310</v>
      </c>
      <c r="V392" s="52">
        <f t="shared" si="13"/>
        <v>96.293535639999988</v>
      </c>
      <c r="W392" s="52">
        <f t="shared" si="14"/>
        <v>96.293535639999988</v>
      </c>
      <c r="X392" s="52">
        <v>0</v>
      </c>
      <c r="Y392" s="52">
        <v>0</v>
      </c>
    </row>
    <row r="393" spans="1:25" x14ac:dyDescent="0.25">
      <c r="A393" s="52">
        <v>2011</v>
      </c>
      <c r="B393" s="52" t="s">
        <v>106</v>
      </c>
      <c r="C393" s="52" t="s">
        <v>115</v>
      </c>
      <c r="D393" s="52">
        <v>20224</v>
      </c>
      <c r="E393" s="52">
        <v>3338011</v>
      </c>
      <c r="F393" s="52">
        <v>12</v>
      </c>
      <c r="G393" s="52" t="s">
        <v>118</v>
      </c>
      <c r="H393" s="52">
        <v>568610</v>
      </c>
      <c r="I393" s="52" t="s">
        <v>91</v>
      </c>
      <c r="J393" s="52" t="s">
        <v>71</v>
      </c>
      <c r="K393" s="52">
        <v>73.3</v>
      </c>
      <c r="L393" s="52">
        <v>3.3200000000000001E-5</v>
      </c>
      <c r="M393" s="52">
        <v>1</v>
      </c>
      <c r="N393" s="52"/>
      <c r="O393" s="52">
        <v>0</v>
      </c>
      <c r="P393" s="52">
        <v>0</v>
      </c>
      <c r="Q393" s="52">
        <v>21</v>
      </c>
      <c r="R393" s="52"/>
      <c r="S393" s="52">
        <v>0</v>
      </c>
      <c r="T393" s="52">
        <v>0</v>
      </c>
      <c r="U393" s="52">
        <v>310</v>
      </c>
      <c r="V393" s="52">
        <f t="shared" si="13"/>
        <v>1383.7465516</v>
      </c>
      <c r="W393" s="52">
        <f t="shared" si="14"/>
        <v>1383.7465516</v>
      </c>
      <c r="X393" s="52">
        <v>0</v>
      </c>
      <c r="Y393" s="52">
        <v>0</v>
      </c>
    </row>
    <row r="394" spans="1:25" x14ac:dyDescent="0.25">
      <c r="A394" s="52">
        <v>2011</v>
      </c>
      <c r="B394" s="52" t="s">
        <v>106</v>
      </c>
      <c r="C394" s="52" t="s">
        <v>115</v>
      </c>
      <c r="D394" s="52">
        <v>20229</v>
      </c>
      <c r="E394" s="52">
        <v>3338004</v>
      </c>
      <c r="F394" s="52">
        <v>12</v>
      </c>
      <c r="G394" s="52" t="s">
        <v>118</v>
      </c>
      <c r="H394" s="52">
        <v>32114.61</v>
      </c>
      <c r="I394" s="52" t="s">
        <v>91</v>
      </c>
      <c r="J394" s="52" t="s">
        <v>71</v>
      </c>
      <c r="K394" s="52">
        <v>73.3</v>
      </c>
      <c r="L394" s="52">
        <v>3.3200000000000001E-5</v>
      </c>
      <c r="M394" s="52">
        <v>1</v>
      </c>
      <c r="N394" s="52"/>
      <c r="O394" s="52">
        <v>0</v>
      </c>
      <c r="P394" s="52">
        <v>0</v>
      </c>
      <c r="Q394" s="52">
        <v>21</v>
      </c>
      <c r="R394" s="52"/>
      <c r="S394" s="52">
        <v>0</v>
      </c>
      <c r="T394" s="52">
        <v>0</v>
      </c>
      <c r="U394" s="52">
        <v>310</v>
      </c>
      <c r="V394" s="52">
        <f t="shared" si="13"/>
        <v>78.152830311600013</v>
      </c>
      <c r="W394" s="52">
        <f t="shared" si="14"/>
        <v>78.152830311600013</v>
      </c>
      <c r="X394" s="52">
        <v>0</v>
      </c>
      <c r="Y394" s="52">
        <v>0</v>
      </c>
    </row>
    <row r="395" spans="1:25" x14ac:dyDescent="0.25">
      <c r="A395" s="52">
        <v>2011</v>
      </c>
      <c r="B395" s="52" t="s">
        <v>106</v>
      </c>
      <c r="C395" s="52" t="s">
        <v>115</v>
      </c>
      <c r="D395" s="52">
        <v>20229</v>
      </c>
      <c r="E395" s="52">
        <v>3338007</v>
      </c>
      <c r="F395" s="52">
        <v>12</v>
      </c>
      <c r="G395" s="52" t="s">
        <v>118</v>
      </c>
      <c r="H395" s="52">
        <v>647482.43999999994</v>
      </c>
      <c r="I395" s="52" t="s">
        <v>91</v>
      </c>
      <c r="J395" s="52" t="s">
        <v>71</v>
      </c>
      <c r="K395" s="52">
        <v>73.3</v>
      </c>
      <c r="L395" s="52">
        <v>3.3200000000000001E-5</v>
      </c>
      <c r="M395" s="52">
        <v>1</v>
      </c>
      <c r="N395" s="52"/>
      <c r="O395" s="52">
        <v>0</v>
      </c>
      <c r="P395" s="52">
        <v>0</v>
      </c>
      <c r="Q395" s="52">
        <v>21</v>
      </c>
      <c r="R395" s="52"/>
      <c r="S395" s="52">
        <v>0</v>
      </c>
      <c r="T395" s="52">
        <v>0</v>
      </c>
      <c r="U395" s="52">
        <v>310</v>
      </c>
      <c r="V395" s="52">
        <f t="shared" si="13"/>
        <v>1575.6873666863996</v>
      </c>
      <c r="W395" s="52">
        <f t="shared" si="14"/>
        <v>1575.6873666863996</v>
      </c>
      <c r="X395" s="52">
        <v>0</v>
      </c>
      <c r="Y395" s="52">
        <v>0</v>
      </c>
    </row>
    <row r="396" spans="1:25" x14ac:dyDescent="0.25">
      <c r="A396" s="52">
        <v>2011</v>
      </c>
      <c r="B396" s="52" t="s">
        <v>106</v>
      </c>
      <c r="C396" s="52" t="s">
        <v>115</v>
      </c>
      <c r="D396" s="52">
        <v>20229</v>
      </c>
      <c r="E396" s="52">
        <v>3338012</v>
      </c>
      <c r="F396" s="52">
        <v>12</v>
      </c>
      <c r="G396" s="52" t="s">
        <v>118</v>
      </c>
      <c r="H396" s="52">
        <v>417746</v>
      </c>
      <c r="I396" s="52" t="s">
        <v>91</v>
      </c>
      <c r="J396" s="52" t="s">
        <v>71</v>
      </c>
      <c r="K396" s="52">
        <v>73.3</v>
      </c>
      <c r="L396" s="52">
        <v>3.3200000000000001E-5</v>
      </c>
      <c r="M396" s="52">
        <v>1</v>
      </c>
      <c r="N396" s="52"/>
      <c r="O396" s="52">
        <v>0</v>
      </c>
      <c r="P396" s="52">
        <v>0</v>
      </c>
      <c r="Q396" s="52">
        <v>21</v>
      </c>
      <c r="R396" s="52"/>
      <c r="S396" s="52">
        <v>0</v>
      </c>
      <c r="T396" s="52">
        <v>0</v>
      </c>
      <c r="U396" s="52">
        <v>310</v>
      </c>
      <c r="V396" s="52">
        <f t="shared" si="13"/>
        <v>1016.6099557599999</v>
      </c>
      <c r="W396" s="52">
        <f t="shared" si="14"/>
        <v>1016.6099557599999</v>
      </c>
      <c r="X396" s="52">
        <v>0</v>
      </c>
      <c r="Y396" s="52">
        <v>0</v>
      </c>
    </row>
    <row r="397" spans="1:25" x14ac:dyDescent="0.25">
      <c r="A397" s="52">
        <v>2011</v>
      </c>
      <c r="B397" s="52" t="s">
        <v>106</v>
      </c>
      <c r="C397" s="52" t="s">
        <v>115</v>
      </c>
      <c r="D397" s="52">
        <v>20229</v>
      </c>
      <c r="E397" s="52">
        <v>3338012</v>
      </c>
      <c r="F397" s="52">
        <v>12</v>
      </c>
      <c r="G397" s="52" t="s">
        <v>118</v>
      </c>
      <c r="H397" s="52">
        <v>766961.7648</v>
      </c>
      <c r="I397" s="52" t="s">
        <v>91</v>
      </c>
      <c r="J397" s="52" t="s">
        <v>71</v>
      </c>
      <c r="K397" s="52">
        <v>73.3</v>
      </c>
      <c r="L397" s="52">
        <v>3.3200000000000001E-5</v>
      </c>
      <c r="M397" s="52">
        <v>1</v>
      </c>
      <c r="N397" s="52"/>
      <c r="O397" s="52">
        <v>0</v>
      </c>
      <c r="P397" s="52">
        <v>0</v>
      </c>
      <c r="Q397" s="52">
        <v>21</v>
      </c>
      <c r="R397" s="52"/>
      <c r="S397" s="52">
        <v>0</v>
      </c>
      <c r="T397" s="52">
        <v>0</v>
      </c>
      <c r="U397" s="52">
        <v>310</v>
      </c>
      <c r="V397" s="52">
        <f t="shared" si="13"/>
        <v>1866.4474723466881</v>
      </c>
      <c r="W397" s="52">
        <f t="shared" si="14"/>
        <v>1866.4474723466881</v>
      </c>
      <c r="X397" s="52">
        <v>0</v>
      </c>
      <c r="Y397" s="52">
        <v>0</v>
      </c>
    </row>
    <row r="398" spans="1:25" x14ac:dyDescent="0.25">
      <c r="A398" s="52">
        <v>2011</v>
      </c>
      <c r="B398" s="52" t="s">
        <v>106</v>
      </c>
      <c r="C398" s="52" t="s">
        <v>115</v>
      </c>
      <c r="D398" s="52">
        <v>20231</v>
      </c>
      <c r="E398" s="52">
        <v>3338001</v>
      </c>
      <c r="F398" s="52">
        <v>12</v>
      </c>
      <c r="G398" s="52" t="s">
        <v>118</v>
      </c>
      <c r="H398" s="52">
        <v>59480</v>
      </c>
      <c r="I398" s="52" t="s">
        <v>91</v>
      </c>
      <c r="J398" s="52" t="s">
        <v>71</v>
      </c>
      <c r="K398" s="52">
        <v>73.3</v>
      </c>
      <c r="L398" s="52">
        <v>3.3200000000000001E-5</v>
      </c>
      <c r="M398" s="52">
        <v>1</v>
      </c>
      <c r="N398" s="52"/>
      <c r="O398" s="52">
        <v>0</v>
      </c>
      <c r="P398" s="52">
        <v>0</v>
      </c>
      <c r="Q398" s="52">
        <v>21</v>
      </c>
      <c r="R398" s="52"/>
      <c r="S398" s="52">
        <v>0</v>
      </c>
      <c r="T398" s="52">
        <v>0</v>
      </c>
      <c r="U398" s="52">
        <v>310</v>
      </c>
      <c r="V398" s="52">
        <f t="shared" si="13"/>
        <v>144.7481488</v>
      </c>
      <c r="W398" s="52">
        <f t="shared" si="14"/>
        <v>144.7481488</v>
      </c>
      <c r="X398" s="52">
        <v>0</v>
      </c>
      <c r="Y398" s="52">
        <v>0</v>
      </c>
    </row>
    <row r="399" spans="1:25" x14ac:dyDescent="0.25">
      <c r="A399" s="52">
        <v>2011</v>
      </c>
      <c r="B399" s="52" t="s">
        <v>106</v>
      </c>
      <c r="C399" s="52" t="s">
        <v>115</v>
      </c>
      <c r="D399" s="52">
        <v>20231</v>
      </c>
      <c r="E399" s="52">
        <v>3338001</v>
      </c>
      <c r="F399" s="52">
        <v>12</v>
      </c>
      <c r="G399" s="52" t="s">
        <v>118</v>
      </c>
      <c r="H399" s="52">
        <v>1180499</v>
      </c>
      <c r="I399" s="52" t="s">
        <v>91</v>
      </c>
      <c r="J399" s="52" t="s">
        <v>71</v>
      </c>
      <c r="K399" s="52">
        <v>73.3</v>
      </c>
      <c r="L399" s="52">
        <v>3.3200000000000001E-5</v>
      </c>
      <c r="M399" s="52">
        <v>1</v>
      </c>
      <c r="N399" s="52"/>
      <c r="O399" s="52">
        <v>0</v>
      </c>
      <c r="P399" s="52">
        <v>0</v>
      </c>
      <c r="Q399" s="52">
        <v>21</v>
      </c>
      <c r="R399" s="52"/>
      <c r="S399" s="52">
        <v>0</v>
      </c>
      <c r="T399" s="52">
        <v>0</v>
      </c>
      <c r="U399" s="52">
        <v>310</v>
      </c>
      <c r="V399" s="52">
        <f t="shared" si="13"/>
        <v>2872.8151464400003</v>
      </c>
      <c r="W399" s="52">
        <f t="shared" si="14"/>
        <v>2872.8151464400003</v>
      </c>
      <c r="X399" s="52">
        <v>0</v>
      </c>
      <c r="Y399" s="52">
        <v>0</v>
      </c>
    </row>
    <row r="400" spans="1:25" x14ac:dyDescent="0.25">
      <c r="A400" s="52">
        <v>2011</v>
      </c>
      <c r="B400" s="52" t="s">
        <v>106</v>
      </c>
      <c r="C400" s="52" t="s">
        <v>115</v>
      </c>
      <c r="D400" s="52">
        <v>20231</v>
      </c>
      <c r="E400" s="52">
        <v>3338007</v>
      </c>
      <c r="F400" s="52">
        <v>12</v>
      </c>
      <c r="G400" s="52" t="s">
        <v>118</v>
      </c>
      <c r="H400" s="52">
        <v>505051.8</v>
      </c>
      <c r="I400" s="52" t="s">
        <v>91</v>
      </c>
      <c r="J400" s="52" t="s">
        <v>71</v>
      </c>
      <c r="K400" s="52">
        <v>73.3</v>
      </c>
      <c r="L400" s="52">
        <v>3.3200000000000001E-5</v>
      </c>
      <c r="M400" s="52">
        <v>1</v>
      </c>
      <c r="N400" s="52"/>
      <c r="O400" s="52">
        <v>0</v>
      </c>
      <c r="P400" s="52">
        <v>0</v>
      </c>
      <c r="Q400" s="52">
        <v>21</v>
      </c>
      <c r="R400" s="52"/>
      <c r="S400" s="52">
        <v>0</v>
      </c>
      <c r="T400" s="52">
        <v>0</v>
      </c>
      <c r="U400" s="52">
        <v>310</v>
      </c>
      <c r="V400" s="52">
        <f t="shared" si="13"/>
        <v>1229.073858408</v>
      </c>
      <c r="W400" s="52">
        <f t="shared" si="14"/>
        <v>1229.073858408</v>
      </c>
      <c r="X400" s="52">
        <v>0</v>
      </c>
      <c r="Y400" s="52">
        <v>0</v>
      </c>
    </row>
    <row r="401" spans="1:25" x14ac:dyDescent="0.25">
      <c r="A401" s="52">
        <v>2011</v>
      </c>
      <c r="B401" s="52" t="s">
        <v>106</v>
      </c>
      <c r="C401" s="52" t="s">
        <v>115</v>
      </c>
      <c r="D401" s="52">
        <v>20231</v>
      </c>
      <c r="E401" s="52">
        <v>3338007</v>
      </c>
      <c r="F401" s="52">
        <v>12</v>
      </c>
      <c r="G401" s="52" t="s">
        <v>118</v>
      </c>
      <c r="H401" s="52">
        <v>35853.897799999999</v>
      </c>
      <c r="I401" s="52" t="s">
        <v>91</v>
      </c>
      <c r="J401" s="52" t="s">
        <v>71</v>
      </c>
      <c r="K401" s="52">
        <v>73.3</v>
      </c>
      <c r="L401" s="52">
        <v>3.3200000000000001E-5</v>
      </c>
      <c r="M401" s="52">
        <v>1</v>
      </c>
      <c r="N401" s="52"/>
      <c r="O401" s="52">
        <v>0</v>
      </c>
      <c r="P401" s="52">
        <v>0</v>
      </c>
      <c r="Q401" s="52">
        <v>21</v>
      </c>
      <c r="R401" s="52"/>
      <c r="S401" s="52">
        <v>0</v>
      </c>
      <c r="T401" s="52">
        <v>0</v>
      </c>
      <c r="U401" s="52">
        <v>310</v>
      </c>
      <c r="V401" s="52">
        <f t="shared" si="13"/>
        <v>87.252611530167997</v>
      </c>
      <c r="W401" s="52">
        <f t="shared" si="14"/>
        <v>87.252611530167997</v>
      </c>
      <c r="X401" s="52">
        <v>0</v>
      </c>
      <c r="Y401" s="52">
        <v>0</v>
      </c>
    </row>
    <row r="402" spans="1:25" x14ac:dyDescent="0.25">
      <c r="A402" s="52">
        <v>2011</v>
      </c>
      <c r="B402" s="52" t="s">
        <v>106</v>
      </c>
      <c r="C402" s="52" t="s">
        <v>115</v>
      </c>
      <c r="D402" s="52">
        <v>20231</v>
      </c>
      <c r="E402" s="52">
        <v>3338007</v>
      </c>
      <c r="F402" s="52">
        <v>12</v>
      </c>
      <c r="G402" s="52" t="s">
        <v>118</v>
      </c>
      <c r="H402" s="52">
        <v>37700000</v>
      </c>
      <c r="I402" s="52" t="s">
        <v>91</v>
      </c>
      <c r="J402" s="52" t="s">
        <v>71</v>
      </c>
      <c r="K402" s="52">
        <v>73.3</v>
      </c>
      <c r="L402" s="52">
        <v>3.3200000000000001E-5</v>
      </c>
      <c r="M402" s="52">
        <v>1</v>
      </c>
      <c r="N402" s="52"/>
      <c r="O402" s="52">
        <v>0</v>
      </c>
      <c r="P402" s="52">
        <v>0</v>
      </c>
      <c r="Q402" s="52">
        <v>21</v>
      </c>
      <c r="R402" s="52"/>
      <c r="S402" s="52">
        <v>0</v>
      </c>
      <c r="T402" s="52">
        <v>0</v>
      </c>
      <c r="U402" s="52">
        <v>310</v>
      </c>
      <c r="V402" s="52">
        <f t="shared" si="13"/>
        <v>91745.212</v>
      </c>
      <c r="W402" s="52">
        <f t="shared" si="14"/>
        <v>91745.212</v>
      </c>
      <c r="X402" s="52">
        <v>0</v>
      </c>
      <c r="Y402" s="52">
        <v>0</v>
      </c>
    </row>
    <row r="403" spans="1:25" x14ac:dyDescent="0.25">
      <c r="A403" s="52">
        <v>2011</v>
      </c>
      <c r="B403" s="52" t="s">
        <v>106</v>
      </c>
      <c r="C403" s="52" t="s">
        <v>115</v>
      </c>
      <c r="D403" s="52">
        <v>20231</v>
      </c>
      <c r="E403" s="52">
        <v>3338007</v>
      </c>
      <c r="F403" s="52">
        <v>12</v>
      </c>
      <c r="G403" s="52" t="s">
        <v>118</v>
      </c>
      <c r="H403" s="52">
        <v>719558.39999999991</v>
      </c>
      <c r="I403" s="52" t="s">
        <v>91</v>
      </c>
      <c r="J403" s="52" t="s">
        <v>71</v>
      </c>
      <c r="K403" s="52">
        <v>73.3</v>
      </c>
      <c r="L403" s="52">
        <v>3.3200000000000001E-5</v>
      </c>
      <c r="M403" s="52">
        <v>1</v>
      </c>
      <c r="N403" s="52"/>
      <c r="O403" s="52">
        <v>0</v>
      </c>
      <c r="P403" s="52">
        <v>0</v>
      </c>
      <c r="Q403" s="52">
        <v>21</v>
      </c>
      <c r="R403" s="52"/>
      <c r="S403" s="52">
        <v>0</v>
      </c>
      <c r="T403" s="52">
        <v>0</v>
      </c>
      <c r="U403" s="52">
        <v>310</v>
      </c>
      <c r="V403" s="52">
        <f t="shared" si="13"/>
        <v>1751.0885399039998</v>
      </c>
      <c r="W403" s="52">
        <f t="shared" si="14"/>
        <v>1751.0885399039998</v>
      </c>
      <c r="X403" s="52">
        <v>0</v>
      </c>
      <c r="Y403" s="52">
        <v>0</v>
      </c>
    </row>
    <row r="404" spans="1:25" x14ac:dyDescent="0.25">
      <c r="A404" s="52">
        <v>2011</v>
      </c>
      <c r="B404" s="52" t="s">
        <v>106</v>
      </c>
      <c r="C404" s="52" t="s">
        <v>115</v>
      </c>
      <c r="D404" s="52">
        <v>20231</v>
      </c>
      <c r="E404" s="52">
        <v>3338007</v>
      </c>
      <c r="F404" s="52">
        <v>12</v>
      </c>
      <c r="G404" s="52" t="s">
        <v>118</v>
      </c>
      <c r="H404" s="52">
        <v>613026.39020000002</v>
      </c>
      <c r="I404" s="52" t="s">
        <v>91</v>
      </c>
      <c r="J404" s="52" t="s">
        <v>71</v>
      </c>
      <c r="K404" s="52">
        <v>73.3</v>
      </c>
      <c r="L404" s="52">
        <v>3.3200000000000001E-5</v>
      </c>
      <c r="M404" s="52">
        <v>1</v>
      </c>
      <c r="N404" s="52"/>
      <c r="O404" s="52">
        <v>0</v>
      </c>
      <c r="P404" s="52">
        <v>0</v>
      </c>
      <c r="Q404" s="52">
        <v>21</v>
      </c>
      <c r="R404" s="52"/>
      <c r="S404" s="52">
        <v>0</v>
      </c>
      <c r="T404" s="52">
        <v>0</v>
      </c>
      <c r="U404" s="52">
        <v>310</v>
      </c>
      <c r="V404" s="52">
        <f t="shared" si="13"/>
        <v>1491.8365021351121</v>
      </c>
      <c r="W404" s="52">
        <f t="shared" si="14"/>
        <v>1491.8365021351121</v>
      </c>
      <c r="X404" s="52">
        <v>0</v>
      </c>
      <c r="Y404" s="52">
        <v>0</v>
      </c>
    </row>
    <row r="405" spans="1:25" x14ac:dyDescent="0.25">
      <c r="A405" s="52">
        <v>2011</v>
      </c>
      <c r="B405" s="52" t="s">
        <v>106</v>
      </c>
      <c r="C405" s="52" t="s">
        <v>115</v>
      </c>
      <c r="D405" s="52">
        <v>20232</v>
      </c>
      <c r="E405" s="52">
        <v>3338007</v>
      </c>
      <c r="F405" s="52">
        <v>12</v>
      </c>
      <c r="G405" s="52" t="s">
        <v>118</v>
      </c>
      <c r="H405" s="52">
        <v>148997.51999999999</v>
      </c>
      <c r="I405" s="52" t="s">
        <v>91</v>
      </c>
      <c r="J405" s="52" t="s">
        <v>71</v>
      </c>
      <c r="K405" s="52">
        <v>73.3</v>
      </c>
      <c r="L405" s="52">
        <v>3.3200000000000001E-5</v>
      </c>
      <c r="M405" s="52">
        <v>1</v>
      </c>
      <c r="N405" s="52"/>
      <c r="O405" s="52">
        <v>0</v>
      </c>
      <c r="P405" s="52">
        <v>0</v>
      </c>
      <c r="Q405" s="52">
        <v>21</v>
      </c>
      <c r="R405" s="52"/>
      <c r="S405" s="52">
        <v>0</v>
      </c>
      <c r="T405" s="52">
        <v>0</v>
      </c>
      <c r="U405" s="52">
        <v>310</v>
      </c>
      <c r="V405" s="52">
        <f t="shared" si="13"/>
        <v>362.59440477119995</v>
      </c>
      <c r="W405" s="52">
        <f t="shared" si="14"/>
        <v>362.59440477119995</v>
      </c>
      <c r="X405" s="52">
        <v>0</v>
      </c>
      <c r="Y405" s="52">
        <v>0</v>
      </c>
    </row>
    <row r="406" spans="1:25" x14ac:dyDescent="0.25">
      <c r="A406" s="52">
        <v>2011</v>
      </c>
      <c r="B406" s="52" t="s">
        <v>106</v>
      </c>
      <c r="C406" s="52" t="s">
        <v>115</v>
      </c>
      <c r="D406" s="52">
        <v>20232</v>
      </c>
      <c r="E406" s="52">
        <v>3338009</v>
      </c>
      <c r="F406" s="52">
        <v>12</v>
      </c>
      <c r="G406" s="52" t="s">
        <v>118</v>
      </c>
      <c r="H406" s="52">
        <v>23616</v>
      </c>
      <c r="I406" s="52" t="s">
        <v>91</v>
      </c>
      <c r="J406" s="52" t="s">
        <v>71</v>
      </c>
      <c r="K406" s="52">
        <v>73.3</v>
      </c>
      <c r="L406" s="52">
        <v>3.3200000000000001E-5</v>
      </c>
      <c r="M406" s="52">
        <v>1</v>
      </c>
      <c r="N406" s="52"/>
      <c r="O406" s="52">
        <v>0</v>
      </c>
      <c r="P406" s="52">
        <v>0</v>
      </c>
      <c r="Q406" s="52">
        <v>21</v>
      </c>
      <c r="R406" s="52"/>
      <c r="S406" s="52">
        <v>0</v>
      </c>
      <c r="T406" s="52">
        <v>0</v>
      </c>
      <c r="U406" s="52">
        <v>310</v>
      </c>
      <c r="V406" s="52">
        <f t="shared" si="13"/>
        <v>57.470952960000005</v>
      </c>
      <c r="W406" s="52">
        <f t="shared" si="14"/>
        <v>57.470952960000005</v>
      </c>
      <c r="X406" s="52">
        <v>0</v>
      </c>
      <c r="Y406" s="52">
        <v>0</v>
      </c>
    </row>
    <row r="407" spans="1:25" x14ac:dyDescent="0.25">
      <c r="A407" s="52">
        <v>2011</v>
      </c>
      <c r="B407" s="52" t="s">
        <v>106</v>
      </c>
      <c r="C407" s="52" t="s">
        <v>115</v>
      </c>
      <c r="D407" s="52">
        <v>20232</v>
      </c>
      <c r="E407" s="52">
        <v>3338012</v>
      </c>
      <c r="F407" s="52">
        <v>12</v>
      </c>
      <c r="G407" s="52" t="s">
        <v>118</v>
      </c>
      <c r="H407" s="52">
        <v>72228</v>
      </c>
      <c r="I407" s="52" t="s">
        <v>91</v>
      </c>
      <c r="J407" s="52" t="s">
        <v>71</v>
      </c>
      <c r="K407" s="52">
        <v>73.3</v>
      </c>
      <c r="L407" s="52">
        <v>3.3200000000000001E-5</v>
      </c>
      <c r="M407" s="52">
        <v>1</v>
      </c>
      <c r="N407" s="52"/>
      <c r="O407" s="52">
        <v>0</v>
      </c>
      <c r="P407" s="52">
        <v>0</v>
      </c>
      <c r="Q407" s="52">
        <v>21</v>
      </c>
      <c r="R407" s="52"/>
      <c r="S407" s="52">
        <v>0</v>
      </c>
      <c r="T407" s="52">
        <v>0</v>
      </c>
      <c r="U407" s="52">
        <v>310</v>
      </c>
      <c r="V407" s="52">
        <f t="shared" si="13"/>
        <v>175.77117167999998</v>
      </c>
      <c r="W407" s="52">
        <f t="shared" si="14"/>
        <v>175.77117167999998</v>
      </c>
      <c r="X407" s="52">
        <v>0</v>
      </c>
      <c r="Y407" s="52">
        <v>0</v>
      </c>
    </row>
    <row r="408" spans="1:25" x14ac:dyDescent="0.25">
      <c r="A408" s="52">
        <v>2011</v>
      </c>
      <c r="B408" s="52" t="s">
        <v>106</v>
      </c>
      <c r="C408" s="52" t="s">
        <v>115</v>
      </c>
      <c r="D408" s="52">
        <v>20232</v>
      </c>
      <c r="E408" s="52">
        <v>3338012</v>
      </c>
      <c r="F408" s="52">
        <v>12</v>
      </c>
      <c r="G408" s="52" t="s">
        <v>118</v>
      </c>
      <c r="H408" s="52">
        <v>80434.75</v>
      </c>
      <c r="I408" s="52" t="s">
        <v>91</v>
      </c>
      <c r="J408" s="52" t="s">
        <v>71</v>
      </c>
      <c r="K408" s="52">
        <v>73.3</v>
      </c>
      <c r="L408" s="52">
        <v>3.3200000000000001E-5</v>
      </c>
      <c r="M408" s="52">
        <v>1</v>
      </c>
      <c r="N408" s="52"/>
      <c r="O408" s="52">
        <v>0</v>
      </c>
      <c r="P408" s="52">
        <v>0</v>
      </c>
      <c r="Q408" s="52">
        <v>21</v>
      </c>
      <c r="R408" s="52"/>
      <c r="S408" s="52">
        <v>0</v>
      </c>
      <c r="T408" s="52">
        <v>0</v>
      </c>
      <c r="U408" s="52">
        <v>310</v>
      </c>
      <c r="V408" s="52">
        <f t="shared" si="13"/>
        <v>195.74279021000001</v>
      </c>
      <c r="W408" s="52">
        <f t="shared" si="14"/>
        <v>195.74279021000001</v>
      </c>
      <c r="X408" s="52">
        <v>0</v>
      </c>
      <c r="Y408" s="52">
        <v>0</v>
      </c>
    </row>
    <row r="409" spans="1:25" x14ac:dyDescent="0.25">
      <c r="A409" s="52">
        <v>2011</v>
      </c>
      <c r="B409" s="52" t="s">
        <v>106</v>
      </c>
      <c r="C409" s="52" t="s">
        <v>115</v>
      </c>
      <c r="D409" s="52">
        <v>20232</v>
      </c>
      <c r="E409" s="52">
        <v>3338014</v>
      </c>
      <c r="F409" s="52">
        <v>12</v>
      </c>
      <c r="G409" s="52" t="s">
        <v>118</v>
      </c>
      <c r="H409" s="52">
        <v>339275</v>
      </c>
      <c r="I409" s="52" t="s">
        <v>91</v>
      </c>
      <c r="J409" s="52" t="s">
        <v>71</v>
      </c>
      <c r="K409" s="52">
        <v>73.3</v>
      </c>
      <c r="L409" s="52">
        <v>3.3200000000000001E-5</v>
      </c>
      <c r="M409" s="52">
        <v>1</v>
      </c>
      <c r="N409" s="52"/>
      <c r="O409" s="52">
        <v>0</v>
      </c>
      <c r="P409" s="52">
        <v>0</v>
      </c>
      <c r="Q409" s="52">
        <v>21</v>
      </c>
      <c r="R409" s="52"/>
      <c r="S409" s="52">
        <v>0</v>
      </c>
      <c r="T409" s="52">
        <v>0</v>
      </c>
      <c r="U409" s="52">
        <v>310</v>
      </c>
      <c r="V409" s="52">
        <f t="shared" si="13"/>
        <v>825.64606900000001</v>
      </c>
      <c r="W409" s="52">
        <f t="shared" si="14"/>
        <v>825.64606900000001</v>
      </c>
      <c r="X409" s="52">
        <v>0</v>
      </c>
      <c r="Y409" s="52">
        <v>0</v>
      </c>
    </row>
    <row r="410" spans="1:25" x14ac:dyDescent="0.25">
      <c r="A410" s="52">
        <v>2011</v>
      </c>
      <c r="B410" s="52" t="s">
        <v>106</v>
      </c>
      <c r="C410" s="52" t="s">
        <v>115</v>
      </c>
      <c r="D410" s="52">
        <v>20233</v>
      </c>
      <c r="E410" s="52">
        <v>3338007</v>
      </c>
      <c r="F410" s="52">
        <v>12</v>
      </c>
      <c r="G410" s="52" t="s">
        <v>118</v>
      </c>
      <c r="H410" s="52">
        <v>20100000</v>
      </c>
      <c r="I410" s="52" t="s">
        <v>91</v>
      </c>
      <c r="J410" s="52" t="s">
        <v>71</v>
      </c>
      <c r="K410" s="52">
        <v>73.3</v>
      </c>
      <c r="L410" s="52">
        <v>3.3200000000000001E-5</v>
      </c>
      <c r="M410" s="52">
        <v>1</v>
      </c>
      <c r="N410" s="52"/>
      <c r="O410" s="52">
        <v>0</v>
      </c>
      <c r="P410" s="52">
        <v>0</v>
      </c>
      <c r="Q410" s="52">
        <v>21</v>
      </c>
      <c r="R410" s="52"/>
      <c r="S410" s="52">
        <v>0</v>
      </c>
      <c r="T410" s="52">
        <v>0</v>
      </c>
      <c r="U410" s="52">
        <v>310</v>
      </c>
      <c r="V410" s="52">
        <f t="shared" si="13"/>
        <v>48914.556000000004</v>
      </c>
      <c r="W410" s="52">
        <f t="shared" si="14"/>
        <v>48914.556000000004</v>
      </c>
      <c r="X410" s="52">
        <v>0</v>
      </c>
      <c r="Y410" s="52">
        <v>0</v>
      </c>
    </row>
    <row r="411" spans="1:25" x14ac:dyDescent="0.25">
      <c r="A411" s="52">
        <v>2011</v>
      </c>
      <c r="B411" s="52" t="s">
        <v>106</v>
      </c>
      <c r="C411" s="52" t="s">
        <v>115</v>
      </c>
      <c r="D411" s="52">
        <v>20233</v>
      </c>
      <c r="E411" s="52">
        <v>3338012</v>
      </c>
      <c r="F411" s="52">
        <v>12</v>
      </c>
      <c r="G411" s="52" t="s">
        <v>118</v>
      </c>
      <c r="H411" s="52">
        <v>25800000</v>
      </c>
      <c r="I411" s="52" t="s">
        <v>91</v>
      </c>
      <c r="J411" s="52" t="s">
        <v>71</v>
      </c>
      <c r="K411" s="52">
        <v>73.3</v>
      </c>
      <c r="L411" s="52">
        <v>3.3200000000000001E-5</v>
      </c>
      <c r="M411" s="52">
        <v>1</v>
      </c>
      <c r="N411" s="52"/>
      <c r="O411" s="52">
        <v>0</v>
      </c>
      <c r="P411" s="52">
        <v>0</v>
      </c>
      <c r="Q411" s="52">
        <v>21</v>
      </c>
      <c r="R411" s="52"/>
      <c r="S411" s="52">
        <v>0</v>
      </c>
      <c r="T411" s="52">
        <v>0</v>
      </c>
      <c r="U411" s="52">
        <v>310</v>
      </c>
      <c r="V411" s="52">
        <f t="shared" si="13"/>
        <v>62785.847999999998</v>
      </c>
      <c r="W411" s="52">
        <f t="shared" si="14"/>
        <v>62785.847999999998</v>
      </c>
      <c r="X411" s="52">
        <v>0</v>
      </c>
      <c r="Y411" s="52">
        <v>0</v>
      </c>
    </row>
    <row r="412" spans="1:25" x14ac:dyDescent="0.25">
      <c r="A412" s="52">
        <v>2011</v>
      </c>
      <c r="B412" s="52" t="s">
        <v>106</v>
      </c>
      <c r="C412" s="52" t="s">
        <v>115</v>
      </c>
      <c r="D412" s="52">
        <v>20234</v>
      </c>
      <c r="E412" s="52">
        <v>3338007</v>
      </c>
      <c r="F412" s="52">
        <v>12</v>
      </c>
      <c r="G412" s="52" t="s">
        <v>118</v>
      </c>
      <c r="H412" s="52">
        <v>38847</v>
      </c>
      <c r="I412" s="52" t="s">
        <v>91</v>
      </c>
      <c r="J412" s="52" t="s">
        <v>71</v>
      </c>
      <c r="K412" s="52">
        <v>73.3</v>
      </c>
      <c r="L412" s="52">
        <v>3.3200000000000001E-5</v>
      </c>
      <c r="M412" s="52">
        <v>1</v>
      </c>
      <c r="N412" s="52"/>
      <c r="O412" s="52">
        <v>0</v>
      </c>
      <c r="P412" s="52">
        <v>0</v>
      </c>
      <c r="Q412" s="52">
        <v>21</v>
      </c>
      <c r="R412" s="52"/>
      <c r="S412" s="52">
        <v>0</v>
      </c>
      <c r="T412" s="52">
        <v>0</v>
      </c>
      <c r="U412" s="52">
        <v>310</v>
      </c>
      <c r="V412" s="52">
        <f t="shared" si="13"/>
        <v>94.536505320000003</v>
      </c>
      <c r="W412" s="52">
        <f t="shared" si="14"/>
        <v>94.536505320000003</v>
      </c>
      <c r="X412" s="52">
        <v>0</v>
      </c>
      <c r="Y412" s="52">
        <v>0</v>
      </c>
    </row>
    <row r="413" spans="1:25" x14ac:dyDescent="0.25">
      <c r="A413" s="52">
        <v>2011</v>
      </c>
      <c r="B413" s="52" t="s">
        <v>106</v>
      </c>
      <c r="C413" s="52" t="s">
        <v>115</v>
      </c>
      <c r="D413" s="52">
        <v>20236</v>
      </c>
      <c r="E413" s="52">
        <v>3338011</v>
      </c>
      <c r="F413" s="52">
        <v>12</v>
      </c>
      <c r="G413" s="52" t="s">
        <v>118</v>
      </c>
      <c r="H413" s="52">
        <v>1423811</v>
      </c>
      <c r="I413" s="52" t="s">
        <v>91</v>
      </c>
      <c r="J413" s="52" t="s">
        <v>71</v>
      </c>
      <c r="K413" s="52">
        <v>73.3</v>
      </c>
      <c r="L413" s="52">
        <v>3.3200000000000001E-5</v>
      </c>
      <c r="M413" s="52">
        <v>1</v>
      </c>
      <c r="N413" s="52"/>
      <c r="O413" s="52">
        <v>0</v>
      </c>
      <c r="P413" s="52">
        <v>0</v>
      </c>
      <c r="Q413" s="52">
        <v>21</v>
      </c>
      <c r="R413" s="52"/>
      <c r="S413" s="52">
        <v>0</v>
      </c>
      <c r="T413" s="52">
        <v>0</v>
      </c>
      <c r="U413" s="52">
        <v>310</v>
      </c>
      <c r="V413" s="52">
        <f t="shared" si="13"/>
        <v>3464.9294971599998</v>
      </c>
      <c r="W413" s="52">
        <f t="shared" si="14"/>
        <v>3464.9294971599998</v>
      </c>
      <c r="X413" s="52">
        <v>0</v>
      </c>
      <c r="Y413" s="52">
        <v>0</v>
      </c>
    </row>
    <row r="414" spans="1:25" x14ac:dyDescent="0.25">
      <c r="A414" s="52">
        <v>2011</v>
      </c>
      <c r="B414" s="52" t="s">
        <v>106</v>
      </c>
      <c r="C414" s="52" t="s">
        <v>115</v>
      </c>
      <c r="D414" s="52">
        <v>20237</v>
      </c>
      <c r="E414" s="52">
        <v>3338003</v>
      </c>
      <c r="F414" s="52">
        <v>12</v>
      </c>
      <c r="G414" s="52" t="s">
        <v>118</v>
      </c>
      <c r="H414" s="52">
        <v>18195.816800000001</v>
      </c>
      <c r="I414" s="52" t="s">
        <v>91</v>
      </c>
      <c r="J414" s="52" t="s">
        <v>71</v>
      </c>
      <c r="K414" s="52">
        <v>73.3</v>
      </c>
      <c r="L414" s="52">
        <v>3.3200000000000001E-5</v>
      </c>
      <c r="M414" s="52">
        <v>1</v>
      </c>
      <c r="N414" s="52"/>
      <c r="O414" s="52">
        <v>0</v>
      </c>
      <c r="P414" s="52">
        <v>0</v>
      </c>
      <c r="Q414" s="52">
        <v>21</v>
      </c>
      <c r="R414" s="52"/>
      <c r="S414" s="52">
        <v>0</v>
      </c>
      <c r="T414" s="52">
        <v>0</v>
      </c>
      <c r="U414" s="52">
        <v>310</v>
      </c>
      <c r="V414" s="52">
        <f t="shared" si="13"/>
        <v>44.280611931807996</v>
      </c>
      <c r="W414" s="52">
        <f t="shared" si="14"/>
        <v>44.280611931807996</v>
      </c>
      <c r="X414" s="52">
        <v>0</v>
      </c>
      <c r="Y414" s="52">
        <v>0</v>
      </c>
    </row>
    <row r="415" spans="1:25" x14ac:dyDescent="0.25">
      <c r="A415" s="52">
        <v>2011</v>
      </c>
      <c r="B415" s="52" t="s">
        <v>106</v>
      </c>
      <c r="C415" s="52" t="s">
        <v>115</v>
      </c>
      <c r="D415" s="52">
        <v>20237</v>
      </c>
      <c r="E415" s="52">
        <v>3338008</v>
      </c>
      <c r="F415" s="52">
        <v>12</v>
      </c>
      <c r="G415" s="52" t="s">
        <v>118</v>
      </c>
      <c r="H415" s="52">
        <v>17712.686999999998</v>
      </c>
      <c r="I415" s="52" t="s">
        <v>91</v>
      </c>
      <c r="J415" s="52" t="s">
        <v>71</v>
      </c>
      <c r="K415" s="52">
        <v>73.3</v>
      </c>
      <c r="L415" s="52">
        <v>3.3200000000000001E-5</v>
      </c>
      <c r="M415" s="52">
        <v>1</v>
      </c>
      <c r="N415" s="52"/>
      <c r="O415" s="52">
        <v>0</v>
      </c>
      <c r="P415" s="52">
        <v>0</v>
      </c>
      <c r="Q415" s="52">
        <v>21</v>
      </c>
      <c r="R415" s="52"/>
      <c r="S415" s="52">
        <v>0</v>
      </c>
      <c r="T415" s="52">
        <v>0</v>
      </c>
      <c r="U415" s="52">
        <v>310</v>
      </c>
      <c r="V415" s="52">
        <f t="shared" si="13"/>
        <v>43.104886575719995</v>
      </c>
      <c r="W415" s="52">
        <f t="shared" si="14"/>
        <v>43.104886575719995</v>
      </c>
      <c r="X415" s="52">
        <v>0</v>
      </c>
      <c r="Y415" s="52">
        <v>0</v>
      </c>
    </row>
    <row r="416" spans="1:25" x14ac:dyDescent="0.25">
      <c r="A416" s="52">
        <v>2011</v>
      </c>
      <c r="B416" s="52" t="s">
        <v>106</v>
      </c>
      <c r="C416" s="52" t="s">
        <v>115</v>
      </c>
      <c r="D416" s="52">
        <v>20237</v>
      </c>
      <c r="E416" s="52">
        <v>3338011</v>
      </c>
      <c r="F416" s="52">
        <v>12</v>
      </c>
      <c r="G416" s="52" t="s">
        <v>118</v>
      </c>
      <c r="H416" s="52">
        <v>2358955</v>
      </c>
      <c r="I416" s="52" t="s">
        <v>91</v>
      </c>
      <c r="J416" s="52" t="s">
        <v>71</v>
      </c>
      <c r="K416" s="52">
        <v>73.3</v>
      </c>
      <c r="L416" s="52">
        <v>3.3200000000000001E-5</v>
      </c>
      <c r="M416" s="52">
        <v>1</v>
      </c>
      <c r="N416" s="52"/>
      <c r="O416" s="52">
        <v>0</v>
      </c>
      <c r="P416" s="52">
        <v>0</v>
      </c>
      <c r="Q416" s="52">
        <v>21</v>
      </c>
      <c r="R416" s="52"/>
      <c r="S416" s="52">
        <v>0</v>
      </c>
      <c r="T416" s="52">
        <v>0</v>
      </c>
      <c r="U416" s="52">
        <v>310</v>
      </c>
      <c r="V416" s="52">
        <f t="shared" si="13"/>
        <v>5740.6585298</v>
      </c>
      <c r="W416" s="52">
        <f t="shared" si="14"/>
        <v>5740.6585298</v>
      </c>
      <c r="X416" s="52">
        <v>0</v>
      </c>
      <c r="Y416" s="52">
        <v>0</v>
      </c>
    </row>
    <row r="417" spans="1:25" x14ac:dyDescent="0.25">
      <c r="A417" s="52">
        <v>2011</v>
      </c>
      <c r="B417" s="52" t="s">
        <v>106</v>
      </c>
      <c r="C417" s="52" t="s">
        <v>115</v>
      </c>
      <c r="D417" s="52">
        <v>20238</v>
      </c>
      <c r="E417" s="52">
        <v>3338003</v>
      </c>
      <c r="F417" s="52">
        <v>12</v>
      </c>
      <c r="G417" s="52" t="s">
        <v>118</v>
      </c>
      <c r="H417" s="52">
        <v>48408</v>
      </c>
      <c r="I417" s="52" t="s">
        <v>91</v>
      </c>
      <c r="J417" s="52" t="s">
        <v>71</v>
      </c>
      <c r="K417" s="52">
        <v>73.3</v>
      </c>
      <c r="L417" s="52">
        <v>3.3200000000000001E-5</v>
      </c>
      <c r="M417" s="52">
        <v>1</v>
      </c>
      <c r="N417" s="52"/>
      <c r="O417" s="52">
        <v>0</v>
      </c>
      <c r="P417" s="52">
        <v>0</v>
      </c>
      <c r="Q417" s="52">
        <v>21</v>
      </c>
      <c r="R417" s="52"/>
      <c r="S417" s="52">
        <v>0</v>
      </c>
      <c r="T417" s="52">
        <v>0</v>
      </c>
      <c r="U417" s="52">
        <v>310</v>
      </c>
      <c r="V417" s="52">
        <f t="shared" si="13"/>
        <v>117.80377247999999</v>
      </c>
      <c r="W417" s="52">
        <f t="shared" si="14"/>
        <v>117.80377247999999</v>
      </c>
      <c r="X417" s="52">
        <v>0</v>
      </c>
      <c r="Y417" s="52">
        <v>0</v>
      </c>
    </row>
    <row r="418" spans="1:25" x14ac:dyDescent="0.25">
      <c r="A418" s="52">
        <v>2011</v>
      </c>
      <c r="B418" s="52" t="s">
        <v>106</v>
      </c>
      <c r="C418" s="52" t="s">
        <v>115</v>
      </c>
      <c r="D418" s="52">
        <v>20238</v>
      </c>
      <c r="E418" s="52">
        <v>3338007</v>
      </c>
      <c r="F418" s="52">
        <v>12</v>
      </c>
      <c r="G418" s="52" t="s">
        <v>118</v>
      </c>
      <c r="H418" s="52">
        <v>455486.35</v>
      </c>
      <c r="I418" s="52" t="s">
        <v>91</v>
      </c>
      <c r="J418" s="52" t="s">
        <v>71</v>
      </c>
      <c r="K418" s="52">
        <v>73.3</v>
      </c>
      <c r="L418" s="52">
        <v>3.3200000000000001E-5</v>
      </c>
      <c r="M418" s="52">
        <v>1</v>
      </c>
      <c r="N418" s="52"/>
      <c r="O418" s="52">
        <v>0</v>
      </c>
      <c r="P418" s="52">
        <v>0</v>
      </c>
      <c r="Q418" s="52">
        <v>21</v>
      </c>
      <c r="R418" s="52"/>
      <c r="S418" s="52">
        <v>0</v>
      </c>
      <c r="T418" s="52">
        <v>0</v>
      </c>
      <c r="U418" s="52">
        <v>310</v>
      </c>
      <c r="V418" s="52">
        <f t="shared" si="13"/>
        <v>1108.4533619060001</v>
      </c>
      <c r="W418" s="52">
        <f t="shared" si="14"/>
        <v>1108.4533619060001</v>
      </c>
      <c r="X418" s="52">
        <v>0</v>
      </c>
      <c r="Y418" s="52">
        <v>0</v>
      </c>
    </row>
    <row r="419" spans="1:25" x14ac:dyDescent="0.25">
      <c r="A419" s="52">
        <v>2011</v>
      </c>
      <c r="B419" s="52" t="s">
        <v>106</v>
      </c>
      <c r="C419" s="52" t="s">
        <v>115</v>
      </c>
      <c r="D419" s="52">
        <v>20238</v>
      </c>
      <c r="E419" s="52">
        <v>3338007</v>
      </c>
      <c r="F419" s="52">
        <v>12</v>
      </c>
      <c r="G419" s="52" t="s">
        <v>118</v>
      </c>
      <c r="H419" s="52">
        <v>729927</v>
      </c>
      <c r="I419" s="52" t="s">
        <v>91</v>
      </c>
      <c r="J419" s="52" t="s">
        <v>71</v>
      </c>
      <c r="K419" s="52">
        <v>73.3</v>
      </c>
      <c r="L419" s="52">
        <v>3.3200000000000001E-5</v>
      </c>
      <c r="M419" s="52">
        <v>1</v>
      </c>
      <c r="N419" s="52"/>
      <c r="O419" s="52">
        <v>0</v>
      </c>
      <c r="P419" s="52">
        <v>0</v>
      </c>
      <c r="Q419" s="52">
        <v>21</v>
      </c>
      <c r="R419" s="52"/>
      <c r="S419" s="52">
        <v>0</v>
      </c>
      <c r="T419" s="52">
        <v>0</v>
      </c>
      <c r="U419" s="52">
        <v>310</v>
      </c>
      <c r="V419" s="52">
        <f t="shared" si="13"/>
        <v>1776.3211501200001</v>
      </c>
      <c r="W419" s="52">
        <f t="shared" si="14"/>
        <v>1776.3211501200001</v>
      </c>
      <c r="X419" s="52">
        <v>0</v>
      </c>
      <c r="Y419" s="52">
        <v>0</v>
      </c>
    </row>
    <row r="420" spans="1:25" x14ac:dyDescent="0.25">
      <c r="A420" s="52">
        <v>2011</v>
      </c>
      <c r="B420" s="52" t="s">
        <v>106</v>
      </c>
      <c r="C420" s="52" t="s">
        <v>115</v>
      </c>
      <c r="D420" s="52">
        <v>20238</v>
      </c>
      <c r="E420" s="52">
        <v>3338007</v>
      </c>
      <c r="F420" s="52">
        <v>12</v>
      </c>
      <c r="G420" s="52" t="s">
        <v>118</v>
      </c>
      <c r="H420" s="52">
        <v>67548.25</v>
      </c>
      <c r="I420" s="52" t="s">
        <v>91</v>
      </c>
      <c r="J420" s="52" t="s">
        <v>71</v>
      </c>
      <c r="K420" s="52">
        <v>73.3</v>
      </c>
      <c r="L420" s="52">
        <v>3.3200000000000001E-5</v>
      </c>
      <c r="M420" s="52">
        <v>1</v>
      </c>
      <c r="N420" s="52"/>
      <c r="O420" s="52">
        <v>0</v>
      </c>
      <c r="P420" s="52">
        <v>0</v>
      </c>
      <c r="Q420" s="52">
        <v>21</v>
      </c>
      <c r="R420" s="52"/>
      <c r="S420" s="52">
        <v>0</v>
      </c>
      <c r="T420" s="52">
        <v>0</v>
      </c>
      <c r="U420" s="52">
        <v>310</v>
      </c>
      <c r="V420" s="52">
        <f t="shared" si="13"/>
        <v>164.38271927</v>
      </c>
      <c r="W420" s="52">
        <f t="shared" si="14"/>
        <v>164.38271927</v>
      </c>
      <c r="X420" s="52">
        <v>0</v>
      </c>
      <c r="Y420" s="52">
        <v>0</v>
      </c>
    </row>
    <row r="421" spans="1:25" x14ac:dyDescent="0.25">
      <c r="A421" s="52">
        <v>2011</v>
      </c>
      <c r="B421" s="52" t="s">
        <v>106</v>
      </c>
      <c r="C421" s="52" t="s">
        <v>115</v>
      </c>
      <c r="D421" s="52">
        <v>20238</v>
      </c>
      <c r="E421" s="52">
        <v>3338099</v>
      </c>
      <c r="F421" s="52">
        <v>12</v>
      </c>
      <c r="G421" s="52" t="s">
        <v>118</v>
      </c>
      <c r="H421" s="52">
        <v>72109</v>
      </c>
      <c r="I421" s="52" t="s">
        <v>91</v>
      </c>
      <c r="J421" s="52" t="s">
        <v>71</v>
      </c>
      <c r="K421" s="52">
        <v>73.3</v>
      </c>
      <c r="L421" s="52">
        <v>3.3200000000000001E-5</v>
      </c>
      <c r="M421" s="52">
        <v>1</v>
      </c>
      <c r="N421" s="52"/>
      <c r="O421" s="52">
        <v>0</v>
      </c>
      <c r="P421" s="52">
        <v>0</v>
      </c>
      <c r="Q421" s="52">
        <v>21</v>
      </c>
      <c r="R421" s="52"/>
      <c r="S421" s="52">
        <v>0</v>
      </c>
      <c r="T421" s="52">
        <v>0</v>
      </c>
      <c r="U421" s="52">
        <v>310</v>
      </c>
      <c r="V421" s="52">
        <f t="shared" si="13"/>
        <v>175.48157804000002</v>
      </c>
      <c r="W421" s="52">
        <f t="shared" si="14"/>
        <v>175.48157804000002</v>
      </c>
      <c r="X421" s="52">
        <v>0</v>
      </c>
      <c r="Y421" s="52">
        <v>0</v>
      </c>
    </row>
    <row r="422" spans="1:25" x14ac:dyDescent="0.25">
      <c r="A422" s="52">
        <v>2011</v>
      </c>
      <c r="B422" s="52" t="s">
        <v>106</v>
      </c>
      <c r="C422" s="52" t="s">
        <v>115</v>
      </c>
      <c r="D422" s="52">
        <v>20239</v>
      </c>
      <c r="E422" s="52">
        <v>3338007</v>
      </c>
      <c r="F422" s="52">
        <v>12</v>
      </c>
      <c r="G422" s="52" t="s">
        <v>118</v>
      </c>
      <c r="H422" s="52">
        <v>136199</v>
      </c>
      <c r="I422" s="52" t="s">
        <v>91</v>
      </c>
      <c r="J422" s="52" t="s">
        <v>71</v>
      </c>
      <c r="K422" s="52">
        <v>73.3</v>
      </c>
      <c r="L422" s="52">
        <v>3.3200000000000001E-5</v>
      </c>
      <c r="M422" s="52">
        <v>1</v>
      </c>
      <c r="N422" s="52"/>
      <c r="O422" s="52">
        <v>0</v>
      </c>
      <c r="P422" s="52">
        <v>0</v>
      </c>
      <c r="Q422" s="52">
        <v>21</v>
      </c>
      <c r="R422" s="52"/>
      <c r="S422" s="52">
        <v>0</v>
      </c>
      <c r="T422" s="52">
        <v>0</v>
      </c>
      <c r="U422" s="52">
        <v>310</v>
      </c>
      <c r="V422" s="52">
        <f t="shared" si="13"/>
        <v>331.44843843999996</v>
      </c>
      <c r="W422" s="52">
        <f t="shared" si="14"/>
        <v>331.44843843999996</v>
      </c>
      <c r="X422" s="52">
        <v>0</v>
      </c>
      <c r="Y422" s="52">
        <v>0</v>
      </c>
    </row>
    <row r="423" spans="1:25" x14ac:dyDescent="0.25">
      <c r="A423" s="52">
        <v>2011</v>
      </c>
      <c r="B423" s="52" t="s">
        <v>106</v>
      </c>
      <c r="C423" s="52" t="s">
        <v>115</v>
      </c>
      <c r="D423" s="52">
        <v>20239</v>
      </c>
      <c r="E423" s="52">
        <v>3338012</v>
      </c>
      <c r="F423" s="52">
        <v>12</v>
      </c>
      <c r="G423" s="52" t="s">
        <v>118</v>
      </c>
      <c r="H423" s="52">
        <v>42550</v>
      </c>
      <c r="I423" s="52" t="s">
        <v>91</v>
      </c>
      <c r="J423" s="52" t="s">
        <v>71</v>
      </c>
      <c r="K423" s="52">
        <v>73.3</v>
      </c>
      <c r="L423" s="52">
        <v>3.3200000000000001E-5</v>
      </c>
      <c r="M423" s="52">
        <v>1</v>
      </c>
      <c r="N423" s="52"/>
      <c r="O423" s="52">
        <v>0</v>
      </c>
      <c r="P423" s="52">
        <v>0</v>
      </c>
      <c r="Q423" s="52">
        <v>21</v>
      </c>
      <c r="R423" s="52"/>
      <c r="S423" s="52">
        <v>0</v>
      </c>
      <c r="T423" s="52">
        <v>0</v>
      </c>
      <c r="U423" s="52">
        <v>310</v>
      </c>
      <c r="V423" s="52">
        <f t="shared" si="13"/>
        <v>103.547978</v>
      </c>
      <c r="W423" s="52">
        <f t="shared" si="14"/>
        <v>103.547978</v>
      </c>
      <c r="X423" s="52">
        <v>0</v>
      </c>
      <c r="Y423" s="52">
        <v>0</v>
      </c>
    </row>
    <row r="424" spans="1:25" x14ac:dyDescent="0.25">
      <c r="A424" s="52">
        <v>2011</v>
      </c>
      <c r="B424" s="52" t="s">
        <v>106</v>
      </c>
      <c r="C424" s="52" t="s">
        <v>115</v>
      </c>
      <c r="D424" s="52">
        <v>20239</v>
      </c>
      <c r="E424" s="52">
        <v>3338012</v>
      </c>
      <c r="F424" s="52">
        <v>12</v>
      </c>
      <c r="G424" s="52" t="s">
        <v>118</v>
      </c>
      <c r="H424" s="52">
        <v>1040256.25</v>
      </c>
      <c r="I424" s="52" t="s">
        <v>91</v>
      </c>
      <c r="J424" s="52" t="s">
        <v>71</v>
      </c>
      <c r="K424" s="52">
        <v>73.3</v>
      </c>
      <c r="L424" s="52">
        <v>3.3200000000000001E-5</v>
      </c>
      <c r="M424" s="52">
        <v>1</v>
      </c>
      <c r="N424" s="52"/>
      <c r="O424" s="52">
        <v>0</v>
      </c>
      <c r="P424" s="52">
        <v>0</v>
      </c>
      <c r="Q424" s="52">
        <v>21</v>
      </c>
      <c r="R424" s="52"/>
      <c r="S424" s="52">
        <v>0</v>
      </c>
      <c r="T424" s="52">
        <v>0</v>
      </c>
      <c r="U424" s="52">
        <v>310</v>
      </c>
      <c r="V424" s="52">
        <f t="shared" si="13"/>
        <v>2531.5259997500002</v>
      </c>
      <c r="W424" s="52">
        <f t="shared" si="14"/>
        <v>2531.5259997500002</v>
      </c>
      <c r="X424" s="52">
        <v>0</v>
      </c>
      <c r="Y424" s="52">
        <v>0</v>
      </c>
    </row>
    <row r="425" spans="1:25" x14ac:dyDescent="0.25">
      <c r="A425" s="52">
        <v>2011</v>
      </c>
      <c r="B425" s="52" t="s">
        <v>106</v>
      </c>
      <c r="C425" s="52" t="s">
        <v>115</v>
      </c>
      <c r="D425" s="52">
        <v>20239</v>
      </c>
      <c r="E425" s="52">
        <v>3338014</v>
      </c>
      <c r="F425" s="52">
        <v>12</v>
      </c>
      <c r="G425" s="52" t="s">
        <v>118</v>
      </c>
      <c r="H425" s="52">
        <v>626.89689999999996</v>
      </c>
      <c r="I425" s="52" t="s">
        <v>91</v>
      </c>
      <c r="J425" s="52" t="s">
        <v>71</v>
      </c>
      <c r="K425" s="52">
        <v>73.3</v>
      </c>
      <c r="L425" s="52">
        <v>3.3200000000000001E-5</v>
      </c>
      <c r="M425" s="52">
        <v>1</v>
      </c>
      <c r="N425" s="52"/>
      <c r="O425" s="52">
        <v>0</v>
      </c>
      <c r="P425" s="52">
        <v>0</v>
      </c>
      <c r="Q425" s="52">
        <v>21</v>
      </c>
      <c r="R425" s="52"/>
      <c r="S425" s="52">
        <v>0</v>
      </c>
      <c r="T425" s="52">
        <v>0</v>
      </c>
      <c r="U425" s="52">
        <v>310</v>
      </c>
      <c r="V425" s="52">
        <f t="shared" si="13"/>
        <v>1.5255912199639998</v>
      </c>
      <c r="W425" s="52">
        <f t="shared" si="14"/>
        <v>1.5255912199639998</v>
      </c>
      <c r="X425" s="52">
        <v>0</v>
      </c>
      <c r="Y425" s="52">
        <v>0</v>
      </c>
    </row>
    <row r="426" spans="1:25" x14ac:dyDescent="0.25">
      <c r="A426" s="52">
        <v>2011</v>
      </c>
      <c r="B426" s="52" t="s">
        <v>106</v>
      </c>
      <c r="C426" s="52" t="s">
        <v>115</v>
      </c>
      <c r="D426" s="52">
        <v>20293</v>
      </c>
      <c r="E426" s="52">
        <v>3338007</v>
      </c>
      <c r="F426" s="52">
        <v>12</v>
      </c>
      <c r="G426" s="52" t="s">
        <v>118</v>
      </c>
      <c r="H426" s="52">
        <v>434016</v>
      </c>
      <c r="I426" s="52" t="s">
        <v>91</v>
      </c>
      <c r="J426" s="52" t="s">
        <v>71</v>
      </c>
      <c r="K426" s="52">
        <v>73.3</v>
      </c>
      <c r="L426" s="52">
        <v>3.3200000000000001E-5</v>
      </c>
      <c r="M426" s="52">
        <v>1</v>
      </c>
      <c r="N426" s="52"/>
      <c r="O426" s="52">
        <v>0</v>
      </c>
      <c r="P426" s="52">
        <v>0</v>
      </c>
      <c r="Q426" s="52">
        <v>21</v>
      </c>
      <c r="R426" s="52"/>
      <c r="S426" s="52">
        <v>0</v>
      </c>
      <c r="T426" s="52">
        <v>0</v>
      </c>
      <c r="U426" s="52">
        <v>310</v>
      </c>
      <c r="V426" s="52">
        <f t="shared" si="13"/>
        <v>1056.2039769599999</v>
      </c>
      <c r="W426" s="52">
        <f t="shared" si="14"/>
        <v>1056.2039769599999</v>
      </c>
      <c r="X426" s="52">
        <v>0</v>
      </c>
      <c r="Y426" s="52">
        <v>0</v>
      </c>
    </row>
    <row r="427" spans="1:25" x14ac:dyDescent="0.25">
      <c r="A427" s="52">
        <v>2011</v>
      </c>
      <c r="B427" s="52" t="s">
        <v>106</v>
      </c>
      <c r="C427" s="52" t="s">
        <v>115</v>
      </c>
      <c r="D427" s="52">
        <v>20295</v>
      </c>
      <c r="E427" s="52">
        <v>3338007</v>
      </c>
      <c r="F427" s="52">
        <v>12</v>
      </c>
      <c r="G427" s="52" t="s">
        <v>118</v>
      </c>
      <c r="H427" s="52">
        <v>243696</v>
      </c>
      <c r="I427" s="52" t="s">
        <v>91</v>
      </c>
      <c r="J427" s="52" t="s">
        <v>71</v>
      </c>
      <c r="K427" s="52">
        <v>73.3</v>
      </c>
      <c r="L427" s="52">
        <v>3.3200000000000001E-5</v>
      </c>
      <c r="M427" s="52">
        <v>1</v>
      </c>
      <c r="N427" s="52"/>
      <c r="O427" s="52">
        <v>0</v>
      </c>
      <c r="P427" s="52">
        <v>0</v>
      </c>
      <c r="Q427" s="52">
        <v>21</v>
      </c>
      <c r="R427" s="52"/>
      <c r="S427" s="52">
        <v>0</v>
      </c>
      <c r="T427" s="52">
        <v>0</v>
      </c>
      <c r="U427" s="52">
        <v>310</v>
      </c>
      <c r="V427" s="52">
        <f t="shared" si="13"/>
        <v>593.04883776000008</v>
      </c>
      <c r="W427" s="52">
        <f t="shared" si="14"/>
        <v>593.04883776000008</v>
      </c>
      <c r="X427" s="52">
        <v>0</v>
      </c>
      <c r="Y427" s="52">
        <v>0</v>
      </c>
    </row>
    <row r="428" spans="1:25" x14ac:dyDescent="0.25">
      <c r="A428" s="52">
        <v>2011</v>
      </c>
      <c r="B428" s="52" t="s">
        <v>106</v>
      </c>
      <c r="C428" s="52" t="s">
        <v>115</v>
      </c>
      <c r="D428" s="52">
        <v>20295</v>
      </c>
      <c r="E428" s="52">
        <v>3338012</v>
      </c>
      <c r="F428" s="52">
        <v>12</v>
      </c>
      <c r="G428" s="52" t="s">
        <v>118</v>
      </c>
      <c r="H428" s="52">
        <v>121944</v>
      </c>
      <c r="I428" s="52" t="s">
        <v>91</v>
      </c>
      <c r="J428" s="52" t="s">
        <v>71</v>
      </c>
      <c r="K428" s="52">
        <v>73.3</v>
      </c>
      <c r="L428" s="52">
        <v>3.3200000000000001E-5</v>
      </c>
      <c r="M428" s="52">
        <v>1</v>
      </c>
      <c r="N428" s="52"/>
      <c r="O428" s="52">
        <v>0</v>
      </c>
      <c r="P428" s="52">
        <v>0</v>
      </c>
      <c r="Q428" s="52">
        <v>21</v>
      </c>
      <c r="R428" s="52"/>
      <c r="S428" s="52">
        <v>0</v>
      </c>
      <c r="T428" s="52">
        <v>0</v>
      </c>
      <c r="U428" s="52">
        <v>310</v>
      </c>
      <c r="V428" s="52">
        <f t="shared" si="13"/>
        <v>296.75804063999999</v>
      </c>
      <c r="W428" s="52">
        <f t="shared" si="14"/>
        <v>296.75804063999999</v>
      </c>
      <c r="X428" s="52">
        <v>0</v>
      </c>
      <c r="Y428" s="52">
        <v>0</v>
      </c>
    </row>
    <row r="429" spans="1:25" x14ac:dyDescent="0.25">
      <c r="A429" s="52">
        <v>2011</v>
      </c>
      <c r="B429" s="52" t="s">
        <v>106</v>
      </c>
      <c r="C429" s="52" t="s">
        <v>115</v>
      </c>
      <c r="D429" s="52">
        <v>20295</v>
      </c>
      <c r="E429" s="52">
        <v>3338012</v>
      </c>
      <c r="F429" s="52">
        <v>12</v>
      </c>
      <c r="G429" s="52" t="s">
        <v>118</v>
      </c>
      <c r="H429" s="52">
        <v>168</v>
      </c>
      <c r="I429" s="52" t="s">
        <v>91</v>
      </c>
      <c r="J429" s="52" t="s">
        <v>71</v>
      </c>
      <c r="K429" s="52">
        <v>73.3</v>
      </c>
      <c r="L429" s="52">
        <v>3.3200000000000001E-5</v>
      </c>
      <c r="M429" s="52">
        <v>1</v>
      </c>
      <c r="N429" s="52"/>
      <c r="O429" s="52">
        <v>0</v>
      </c>
      <c r="P429" s="52">
        <v>0</v>
      </c>
      <c r="Q429" s="52">
        <v>21</v>
      </c>
      <c r="R429" s="52"/>
      <c r="S429" s="52">
        <v>0</v>
      </c>
      <c r="T429" s="52">
        <v>0</v>
      </c>
      <c r="U429" s="52">
        <v>310</v>
      </c>
      <c r="V429" s="52">
        <f t="shared" si="13"/>
        <v>0.40883807999999999</v>
      </c>
      <c r="W429" s="52">
        <f t="shared" si="14"/>
        <v>0.40883807999999999</v>
      </c>
      <c r="X429" s="52">
        <v>0</v>
      </c>
      <c r="Y429" s="52">
        <v>0</v>
      </c>
    </row>
    <row r="430" spans="1:25" x14ac:dyDescent="0.25">
      <c r="A430" s="52">
        <v>2011</v>
      </c>
      <c r="B430" s="52" t="s">
        <v>106</v>
      </c>
      <c r="C430" s="52" t="s">
        <v>115</v>
      </c>
      <c r="D430" s="52">
        <v>20295</v>
      </c>
      <c r="E430" s="52">
        <v>3338012</v>
      </c>
      <c r="F430" s="52">
        <v>12</v>
      </c>
      <c r="G430" s="52" t="s">
        <v>118</v>
      </c>
      <c r="H430" s="52">
        <v>1386281</v>
      </c>
      <c r="I430" s="52" t="s">
        <v>91</v>
      </c>
      <c r="J430" s="52" t="s">
        <v>71</v>
      </c>
      <c r="K430" s="52">
        <v>73.3</v>
      </c>
      <c r="L430" s="52">
        <v>3.3200000000000001E-5</v>
      </c>
      <c r="M430" s="52">
        <v>1</v>
      </c>
      <c r="N430" s="52"/>
      <c r="O430" s="52">
        <v>0</v>
      </c>
      <c r="P430" s="52">
        <v>0</v>
      </c>
      <c r="Q430" s="52">
        <v>21</v>
      </c>
      <c r="R430" s="52"/>
      <c r="S430" s="52">
        <v>0</v>
      </c>
      <c r="T430" s="52">
        <v>0</v>
      </c>
      <c r="U430" s="52">
        <v>310</v>
      </c>
      <c r="V430" s="52">
        <f t="shared" si="13"/>
        <v>3373.59799036</v>
      </c>
      <c r="W430" s="52">
        <f t="shared" si="14"/>
        <v>3373.59799036</v>
      </c>
      <c r="X430" s="52">
        <v>0</v>
      </c>
      <c r="Y430" s="52">
        <v>0</v>
      </c>
    </row>
    <row r="431" spans="1:25" x14ac:dyDescent="0.25">
      <c r="A431" s="52">
        <v>2011</v>
      </c>
      <c r="B431" s="52" t="s">
        <v>106</v>
      </c>
      <c r="C431" s="52" t="s">
        <v>115</v>
      </c>
      <c r="D431" s="52">
        <v>20297</v>
      </c>
      <c r="E431" s="52">
        <v>3338007</v>
      </c>
      <c r="F431" s="52">
        <v>12</v>
      </c>
      <c r="G431" s="52" t="s">
        <v>118</v>
      </c>
      <c r="H431" s="52">
        <v>1472114</v>
      </c>
      <c r="I431" s="52" t="s">
        <v>91</v>
      </c>
      <c r="J431" s="52" t="s">
        <v>71</v>
      </c>
      <c r="K431" s="52">
        <v>73.3</v>
      </c>
      <c r="L431" s="52">
        <v>3.3200000000000001E-5</v>
      </c>
      <c r="M431" s="52">
        <v>1</v>
      </c>
      <c r="N431" s="52"/>
      <c r="O431" s="52">
        <v>0</v>
      </c>
      <c r="P431" s="52">
        <v>0</v>
      </c>
      <c r="Q431" s="52">
        <v>21</v>
      </c>
      <c r="R431" s="52"/>
      <c r="S431" s="52">
        <v>0</v>
      </c>
      <c r="T431" s="52">
        <v>0</v>
      </c>
      <c r="U431" s="52">
        <v>310</v>
      </c>
      <c r="V431" s="52">
        <f t="shared" si="13"/>
        <v>3582.4777458400004</v>
      </c>
      <c r="W431" s="52">
        <f t="shared" si="14"/>
        <v>3582.4777458400004</v>
      </c>
      <c r="X431" s="52">
        <v>0</v>
      </c>
      <c r="Y431" s="52">
        <v>0</v>
      </c>
    </row>
    <row r="432" spans="1:25" x14ac:dyDescent="0.25">
      <c r="A432" s="52">
        <v>2011</v>
      </c>
      <c r="B432" s="52" t="s">
        <v>106</v>
      </c>
      <c r="C432" s="52" t="s">
        <v>115</v>
      </c>
      <c r="D432" s="52">
        <v>20297</v>
      </c>
      <c r="E432" s="52">
        <v>3338012</v>
      </c>
      <c r="F432" s="52">
        <v>12</v>
      </c>
      <c r="G432" s="52" t="s">
        <v>118</v>
      </c>
      <c r="H432" s="52">
        <v>3465</v>
      </c>
      <c r="I432" s="52" t="s">
        <v>91</v>
      </c>
      <c r="J432" s="52" t="s">
        <v>71</v>
      </c>
      <c r="K432" s="52">
        <v>73.3</v>
      </c>
      <c r="L432" s="52">
        <v>3.3200000000000001E-5</v>
      </c>
      <c r="M432" s="52">
        <v>1</v>
      </c>
      <c r="N432" s="52"/>
      <c r="O432" s="52">
        <v>0</v>
      </c>
      <c r="P432" s="52">
        <v>0</v>
      </c>
      <c r="Q432" s="52">
        <v>21</v>
      </c>
      <c r="R432" s="52"/>
      <c r="S432" s="52">
        <v>0</v>
      </c>
      <c r="T432" s="52">
        <v>0</v>
      </c>
      <c r="U432" s="52">
        <v>310</v>
      </c>
      <c r="V432" s="52">
        <f t="shared" si="13"/>
        <v>8.4322853999999996</v>
      </c>
      <c r="W432" s="52">
        <f t="shared" si="14"/>
        <v>8.4322853999999996</v>
      </c>
      <c r="X432" s="52">
        <v>0</v>
      </c>
      <c r="Y432" s="52">
        <v>0</v>
      </c>
    </row>
    <row r="433" spans="1:25" x14ac:dyDescent="0.25">
      <c r="A433" s="52">
        <v>2011</v>
      </c>
      <c r="B433" s="52" t="s">
        <v>106</v>
      </c>
      <c r="C433" s="52" t="s">
        <v>115</v>
      </c>
      <c r="D433" s="52">
        <v>20297</v>
      </c>
      <c r="E433" s="52">
        <v>3338099</v>
      </c>
      <c r="F433" s="52">
        <v>12</v>
      </c>
      <c r="G433" s="52" t="s">
        <v>118</v>
      </c>
      <c r="H433" s="52">
        <v>31295</v>
      </c>
      <c r="I433" s="52" t="s">
        <v>91</v>
      </c>
      <c r="J433" s="52" t="s">
        <v>71</v>
      </c>
      <c r="K433" s="52">
        <v>73.3</v>
      </c>
      <c r="L433" s="52">
        <v>3.3200000000000001E-5</v>
      </c>
      <c r="M433" s="52">
        <v>1</v>
      </c>
      <c r="N433" s="52"/>
      <c r="O433" s="52">
        <v>0</v>
      </c>
      <c r="P433" s="52">
        <v>0</v>
      </c>
      <c r="Q433" s="52">
        <v>21</v>
      </c>
      <c r="R433" s="52"/>
      <c r="S433" s="52">
        <v>0</v>
      </c>
      <c r="T433" s="52">
        <v>0</v>
      </c>
      <c r="U433" s="52">
        <v>310</v>
      </c>
      <c r="V433" s="52">
        <f t="shared" si="13"/>
        <v>76.158260200000001</v>
      </c>
      <c r="W433" s="52">
        <f t="shared" si="14"/>
        <v>76.158260200000001</v>
      </c>
      <c r="X433" s="52">
        <v>0</v>
      </c>
      <c r="Y433" s="52">
        <v>0</v>
      </c>
    </row>
    <row r="434" spans="1:25" x14ac:dyDescent="0.25">
      <c r="A434" s="52">
        <v>2011</v>
      </c>
      <c r="B434" s="52" t="s">
        <v>106</v>
      </c>
      <c r="C434" s="52" t="s">
        <v>115</v>
      </c>
      <c r="D434" s="52">
        <v>20299</v>
      </c>
      <c r="E434" s="52">
        <v>3338001</v>
      </c>
      <c r="F434" s="52">
        <v>12</v>
      </c>
      <c r="G434" s="52" t="s">
        <v>118</v>
      </c>
      <c r="H434" s="52">
        <v>237426</v>
      </c>
      <c r="I434" s="52" t="s">
        <v>91</v>
      </c>
      <c r="J434" s="52" t="s">
        <v>71</v>
      </c>
      <c r="K434" s="52">
        <v>73.3</v>
      </c>
      <c r="L434" s="52">
        <v>3.3200000000000001E-5</v>
      </c>
      <c r="M434" s="52">
        <v>1</v>
      </c>
      <c r="N434" s="52"/>
      <c r="O434" s="52">
        <v>0</v>
      </c>
      <c r="P434" s="52">
        <v>0</v>
      </c>
      <c r="Q434" s="52">
        <v>21</v>
      </c>
      <c r="R434" s="52"/>
      <c r="S434" s="52">
        <v>0</v>
      </c>
      <c r="T434" s="52">
        <v>0</v>
      </c>
      <c r="U434" s="52">
        <v>310</v>
      </c>
      <c r="V434" s="52">
        <f t="shared" si="13"/>
        <v>577.79041656000004</v>
      </c>
      <c r="W434" s="52">
        <f t="shared" si="14"/>
        <v>577.79041656000004</v>
      </c>
      <c r="X434" s="52">
        <v>0</v>
      </c>
      <c r="Y434" s="52">
        <v>0</v>
      </c>
    </row>
    <row r="435" spans="1:25" x14ac:dyDescent="0.25">
      <c r="A435" s="52">
        <v>2011</v>
      </c>
      <c r="B435" s="52" t="s">
        <v>106</v>
      </c>
      <c r="C435" s="52" t="s">
        <v>115</v>
      </c>
      <c r="D435" s="52">
        <v>20299</v>
      </c>
      <c r="E435" s="52">
        <v>3338004</v>
      </c>
      <c r="F435" s="52">
        <v>12</v>
      </c>
      <c r="G435" s="52" t="s">
        <v>118</v>
      </c>
      <c r="H435" s="52">
        <v>10676.787900000001</v>
      </c>
      <c r="I435" s="52" t="s">
        <v>91</v>
      </c>
      <c r="J435" s="52" t="s">
        <v>71</v>
      </c>
      <c r="K435" s="52">
        <v>73.3</v>
      </c>
      <c r="L435" s="52">
        <v>3.3200000000000001E-5</v>
      </c>
      <c r="M435" s="52">
        <v>1</v>
      </c>
      <c r="N435" s="52"/>
      <c r="O435" s="52">
        <v>0</v>
      </c>
      <c r="P435" s="52">
        <v>0</v>
      </c>
      <c r="Q435" s="52">
        <v>21</v>
      </c>
      <c r="R435" s="52"/>
      <c r="S435" s="52">
        <v>0</v>
      </c>
      <c r="T435" s="52">
        <v>0</v>
      </c>
      <c r="U435" s="52">
        <v>310</v>
      </c>
      <c r="V435" s="52">
        <f t="shared" si="13"/>
        <v>25.982603961924003</v>
      </c>
      <c r="W435" s="52">
        <f t="shared" si="14"/>
        <v>25.982603961924003</v>
      </c>
      <c r="X435" s="52">
        <v>0</v>
      </c>
      <c r="Y435" s="52">
        <v>0</v>
      </c>
    </row>
    <row r="436" spans="1:25" x14ac:dyDescent="0.25">
      <c r="A436" s="52">
        <v>2011</v>
      </c>
      <c r="B436" s="52" t="s">
        <v>106</v>
      </c>
      <c r="C436" s="52" t="s">
        <v>115</v>
      </c>
      <c r="D436" s="52">
        <v>20299</v>
      </c>
      <c r="E436" s="52">
        <v>3338007</v>
      </c>
      <c r="F436" s="52">
        <v>12</v>
      </c>
      <c r="G436" s="52" t="s">
        <v>118</v>
      </c>
      <c r="H436" s="52">
        <v>465405.6</v>
      </c>
      <c r="I436" s="52" t="s">
        <v>91</v>
      </c>
      <c r="J436" s="52" t="s">
        <v>71</v>
      </c>
      <c r="K436" s="52">
        <v>73.3</v>
      </c>
      <c r="L436" s="52">
        <v>3.3200000000000001E-5</v>
      </c>
      <c r="M436" s="52">
        <v>1</v>
      </c>
      <c r="N436" s="52"/>
      <c r="O436" s="52">
        <v>0</v>
      </c>
      <c r="P436" s="52">
        <v>0</v>
      </c>
      <c r="Q436" s="52">
        <v>21</v>
      </c>
      <c r="R436" s="52"/>
      <c r="S436" s="52">
        <v>0</v>
      </c>
      <c r="T436" s="52">
        <v>0</v>
      </c>
      <c r="U436" s="52">
        <v>310</v>
      </c>
      <c r="V436" s="52">
        <f t="shared" si="13"/>
        <v>1132.5924519359999</v>
      </c>
      <c r="W436" s="52">
        <f t="shared" si="14"/>
        <v>1132.5924519359999</v>
      </c>
      <c r="X436" s="52">
        <v>0</v>
      </c>
      <c r="Y436" s="52">
        <v>0</v>
      </c>
    </row>
    <row r="437" spans="1:25" x14ac:dyDescent="0.25">
      <c r="A437" s="52">
        <v>2011</v>
      </c>
      <c r="B437" s="52" t="s">
        <v>106</v>
      </c>
      <c r="C437" s="52" t="s">
        <v>115</v>
      </c>
      <c r="D437" s="52">
        <v>20299</v>
      </c>
      <c r="E437" s="52">
        <v>3338007</v>
      </c>
      <c r="F437" s="52">
        <v>12</v>
      </c>
      <c r="G437" s="52" t="s">
        <v>118</v>
      </c>
      <c r="H437" s="52">
        <v>8968489.1999999993</v>
      </c>
      <c r="I437" s="52" t="s">
        <v>91</v>
      </c>
      <c r="J437" s="52" t="s">
        <v>71</v>
      </c>
      <c r="K437" s="52">
        <v>73.3</v>
      </c>
      <c r="L437" s="52">
        <v>3.3200000000000001E-5</v>
      </c>
      <c r="M437" s="52">
        <v>1</v>
      </c>
      <c r="N437" s="52"/>
      <c r="O437" s="52">
        <v>0</v>
      </c>
      <c r="P437" s="52">
        <v>0</v>
      </c>
      <c r="Q437" s="52">
        <v>21</v>
      </c>
      <c r="R437" s="52"/>
      <c r="S437" s="52">
        <v>0</v>
      </c>
      <c r="T437" s="52">
        <v>0</v>
      </c>
      <c r="U437" s="52">
        <v>310</v>
      </c>
      <c r="V437" s="52">
        <f t="shared" si="13"/>
        <v>21825.356577551996</v>
      </c>
      <c r="W437" s="52">
        <f t="shared" si="14"/>
        <v>21825.356577551996</v>
      </c>
      <c r="X437" s="52">
        <v>0</v>
      </c>
      <c r="Y437" s="52">
        <v>0</v>
      </c>
    </row>
    <row r="438" spans="1:25" x14ac:dyDescent="0.25">
      <c r="A438" s="52">
        <v>2011</v>
      </c>
      <c r="B438" s="52" t="s">
        <v>106</v>
      </c>
      <c r="C438" s="52" t="s">
        <v>115</v>
      </c>
      <c r="D438" s="52">
        <v>20299</v>
      </c>
      <c r="E438" s="52">
        <v>3338007</v>
      </c>
      <c r="F438" s="52">
        <v>12</v>
      </c>
      <c r="G438" s="52" t="s">
        <v>118</v>
      </c>
      <c r="H438" s="52">
        <v>23800000</v>
      </c>
      <c r="I438" s="52" t="s">
        <v>91</v>
      </c>
      <c r="J438" s="52" t="s">
        <v>71</v>
      </c>
      <c r="K438" s="52">
        <v>73.3</v>
      </c>
      <c r="L438" s="52">
        <v>3.3200000000000001E-5</v>
      </c>
      <c r="M438" s="52">
        <v>1</v>
      </c>
      <c r="N438" s="52"/>
      <c r="O438" s="52">
        <v>0</v>
      </c>
      <c r="P438" s="52">
        <v>0</v>
      </c>
      <c r="Q438" s="52">
        <v>21</v>
      </c>
      <c r="R438" s="52"/>
      <c r="S438" s="52">
        <v>0</v>
      </c>
      <c r="T438" s="52">
        <v>0</v>
      </c>
      <c r="U438" s="52">
        <v>310</v>
      </c>
      <c r="V438" s="52">
        <f t="shared" si="13"/>
        <v>57918.728000000003</v>
      </c>
      <c r="W438" s="52">
        <f t="shared" si="14"/>
        <v>57918.728000000003</v>
      </c>
      <c r="X438" s="52">
        <v>0</v>
      </c>
      <c r="Y438" s="52">
        <v>0</v>
      </c>
    </row>
    <row r="439" spans="1:25" x14ac:dyDescent="0.25">
      <c r="A439" s="52">
        <v>2011</v>
      </c>
      <c r="B439" s="52" t="s">
        <v>106</v>
      </c>
      <c r="C439" s="52" t="s">
        <v>115</v>
      </c>
      <c r="D439" s="52">
        <v>20299</v>
      </c>
      <c r="E439" s="52">
        <v>3338011</v>
      </c>
      <c r="F439" s="52">
        <v>12</v>
      </c>
      <c r="G439" s="52" t="s">
        <v>118</v>
      </c>
      <c r="H439" s="52">
        <v>11013590.357000001</v>
      </c>
      <c r="I439" s="52" t="s">
        <v>91</v>
      </c>
      <c r="J439" s="52" t="s">
        <v>71</v>
      </c>
      <c r="K439" s="52">
        <v>73.3</v>
      </c>
      <c r="L439" s="52">
        <v>3.3200000000000001E-5</v>
      </c>
      <c r="M439" s="52">
        <v>1</v>
      </c>
      <c r="N439" s="52"/>
      <c r="O439" s="52">
        <v>0</v>
      </c>
      <c r="P439" s="52">
        <v>0</v>
      </c>
      <c r="Q439" s="52">
        <v>21</v>
      </c>
      <c r="R439" s="52"/>
      <c r="S439" s="52">
        <v>0</v>
      </c>
      <c r="T439" s="52">
        <v>0</v>
      </c>
      <c r="U439" s="52">
        <v>310</v>
      </c>
      <c r="V439" s="52">
        <f t="shared" si="13"/>
        <v>26802.232949180921</v>
      </c>
      <c r="W439" s="52">
        <f t="shared" si="14"/>
        <v>26802.232949180921</v>
      </c>
      <c r="X439" s="52">
        <v>0</v>
      </c>
      <c r="Y439" s="52">
        <v>0</v>
      </c>
    </row>
    <row r="440" spans="1:25" x14ac:dyDescent="0.25">
      <c r="A440" s="52">
        <v>2011</v>
      </c>
      <c r="B440" s="52" t="s">
        <v>106</v>
      </c>
      <c r="C440" s="52" t="s">
        <v>115</v>
      </c>
      <c r="D440" s="52">
        <v>20299</v>
      </c>
      <c r="E440" s="52">
        <v>3338011</v>
      </c>
      <c r="F440" s="52">
        <v>12</v>
      </c>
      <c r="G440" s="52" t="s">
        <v>118</v>
      </c>
      <c r="H440" s="52">
        <v>212923</v>
      </c>
      <c r="I440" s="52" t="s">
        <v>91</v>
      </c>
      <c r="J440" s="52" t="s">
        <v>71</v>
      </c>
      <c r="K440" s="52">
        <v>73.3</v>
      </c>
      <c r="L440" s="52">
        <v>3.3200000000000001E-5</v>
      </c>
      <c r="M440" s="52">
        <v>1</v>
      </c>
      <c r="N440" s="52"/>
      <c r="O440" s="52">
        <v>0</v>
      </c>
      <c r="P440" s="52">
        <v>0</v>
      </c>
      <c r="Q440" s="52">
        <v>21</v>
      </c>
      <c r="R440" s="52"/>
      <c r="S440" s="52">
        <v>0</v>
      </c>
      <c r="T440" s="52">
        <v>0</v>
      </c>
      <c r="U440" s="52">
        <v>310</v>
      </c>
      <c r="V440" s="52">
        <f t="shared" si="13"/>
        <v>518.16089588</v>
      </c>
      <c r="W440" s="52">
        <f t="shared" si="14"/>
        <v>518.16089588</v>
      </c>
      <c r="X440" s="52">
        <v>0</v>
      </c>
      <c r="Y440" s="52">
        <v>0</v>
      </c>
    </row>
    <row r="441" spans="1:25" x14ac:dyDescent="0.25">
      <c r="A441" s="52">
        <v>2011</v>
      </c>
      <c r="B441" s="52" t="s">
        <v>106</v>
      </c>
      <c r="C441" s="52" t="s">
        <v>115</v>
      </c>
      <c r="D441" s="52">
        <v>20299</v>
      </c>
      <c r="E441" s="52">
        <v>3338099</v>
      </c>
      <c r="F441" s="52">
        <v>12</v>
      </c>
      <c r="G441" s="52" t="s">
        <v>118</v>
      </c>
      <c r="H441" s="52">
        <v>2266895.0676000002</v>
      </c>
      <c r="I441" s="52" t="s">
        <v>91</v>
      </c>
      <c r="J441" s="52" t="s">
        <v>71</v>
      </c>
      <c r="K441" s="52">
        <v>73.3</v>
      </c>
      <c r="L441" s="52">
        <v>3.3200000000000001E-5</v>
      </c>
      <c r="M441" s="52">
        <v>1</v>
      </c>
      <c r="N441" s="52"/>
      <c r="O441" s="52">
        <v>0</v>
      </c>
      <c r="P441" s="52">
        <v>0</v>
      </c>
      <c r="Q441" s="52">
        <v>21</v>
      </c>
      <c r="R441" s="52"/>
      <c r="S441" s="52">
        <v>0</v>
      </c>
      <c r="T441" s="52">
        <v>0</v>
      </c>
      <c r="U441" s="52">
        <v>310</v>
      </c>
      <c r="V441" s="52">
        <f t="shared" si="13"/>
        <v>5516.625160708656</v>
      </c>
      <c r="W441" s="52">
        <f t="shared" si="14"/>
        <v>5516.625160708656</v>
      </c>
      <c r="X441" s="52">
        <v>0</v>
      </c>
      <c r="Y441" s="52">
        <v>0</v>
      </c>
    </row>
    <row r="442" spans="1:25" x14ac:dyDescent="0.25">
      <c r="A442" s="52">
        <v>2011</v>
      </c>
      <c r="B442" s="52" t="s">
        <v>106</v>
      </c>
      <c r="C442" s="52" t="s">
        <v>115</v>
      </c>
      <c r="D442" s="52">
        <v>20303</v>
      </c>
      <c r="E442" s="52">
        <v>3338003</v>
      </c>
      <c r="F442" s="52">
        <v>12</v>
      </c>
      <c r="G442" s="52" t="s">
        <v>118</v>
      </c>
      <c r="H442" s="52">
        <v>2184742</v>
      </c>
      <c r="I442" s="52" t="s">
        <v>91</v>
      </c>
      <c r="J442" s="52" t="s">
        <v>71</v>
      </c>
      <c r="K442" s="52">
        <v>73.3</v>
      </c>
      <c r="L442" s="52">
        <v>3.3200000000000001E-5</v>
      </c>
      <c r="M442" s="52">
        <v>1</v>
      </c>
      <c r="N442" s="52"/>
      <c r="O442" s="52">
        <v>0</v>
      </c>
      <c r="P442" s="52">
        <v>0</v>
      </c>
      <c r="Q442" s="52">
        <v>21</v>
      </c>
      <c r="R442" s="52"/>
      <c r="S442" s="52">
        <v>0</v>
      </c>
      <c r="T442" s="52">
        <v>0</v>
      </c>
      <c r="U442" s="52">
        <v>310</v>
      </c>
      <c r="V442" s="52">
        <f t="shared" si="13"/>
        <v>5316.7007415199996</v>
      </c>
      <c r="W442" s="52">
        <f t="shared" si="14"/>
        <v>5316.7007415199996</v>
      </c>
      <c r="X442" s="52">
        <v>0</v>
      </c>
      <c r="Y442" s="52">
        <v>0</v>
      </c>
    </row>
    <row r="443" spans="1:25" x14ac:dyDescent="0.25">
      <c r="A443" s="52">
        <v>2011</v>
      </c>
      <c r="B443" s="52" t="s">
        <v>106</v>
      </c>
      <c r="C443" s="52" t="s">
        <v>115</v>
      </c>
      <c r="D443" s="52">
        <v>21002</v>
      </c>
      <c r="E443" s="52">
        <v>3338004</v>
      </c>
      <c r="F443" s="52">
        <v>12</v>
      </c>
      <c r="G443" s="52" t="s">
        <v>118</v>
      </c>
      <c r="H443" s="52">
        <v>4249.5904</v>
      </c>
      <c r="I443" s="52" t="s">
        <v>91</v>
      </c>
      <c r="J443" s="52" t="s">
        <v>71</v>
      </c>
      <c r="K443" s="52">
        <v>73.3</v>
      </c>
      <c r="L443" s="52">
        <v>3.3200000000000001E-5</v>
      </c>
      <c r="M443" s="52">
        <v>1</v>
      </c>
      <c r="N443" s="52"/>
      <c r="O443" s="52">
        <v>0</v>
      </c>
      <c r="P443" s="52">
        <v>0</v>
      </c>
      <c r="Q443" s="52">
        <v>21</v>
      </c>
      <c r="R443" s="52"/>
      <c r="S443" s="52">
        <v>0</v>
      </c>
      <c r="T443" s="52">
        <v>0</v>
      </c>
      <c r="U443" s="52">
        <v>310</v>
      </c>
      <c r="V443" s="52">
        <f t="shared" si="13"/>
        <v>10.341633213824</v>
      </c>
      <c r="W443" s="52">
        <f t="shared" si="14"/>
        <v>10.341633213824</v>
      </c>
      <c r="X443" s="52">
        <v>0</v>
      </c>
      <c r="Y443" s="52">
        <v>0</v>
      </c>
    </row>
    <row r="444" spans="1:25" x14ac:dyDescent="0.25">
      <c r="A444" s="52">
        <v>2011</v>
      </c>
      <c r="B444" s="52" t="s">
        <v>106</v>
      </c>
      <c r="C444" s="52" t="s">
        <v>115</v>
      </c>
      <c r="D444" s="52">
        <v>21002</v>
      </c>
      <c r="E444" s="52">
        <v>3338007</v>
      </c>
      <c r="F444" s="52">
        <v>12</v>
      </c>
      <c r="G444" s="52" t="s">
        <v>118</v>
      </c>
      <c r="H444" s="52">
        <v>644940</v>
      </c>
      <c r="I444" s="52" t="s">
        <v>91</v>
      </c>
      <c r="J444" s="52" t="s">
        <v>71</v>
      </c>
      <c r="K444" s="52">
        <v>73.3</v>
      </c>
      <c r="L444" s="52">
        <v>3.3200000000000001E-5</v>
      </c>
      <c r="M444" s="52">
        <v>1</v>
      </c>
      <c r="N444" s="52"/>
      <c r="O444" s="52">
        <v>0</v>
      </c>
      <c r="P444" s="52">
        <v>0</v>
      </c>
      <c r="Q444" s="52">
        <v>21</v>
      </c>
      <c r="R444" s="52"/>
      <c r="S444" s="52">
        <v>0</v>
      </c>
      <c r="T444" s="52">
        <v>0</v>
      </c>
      <c r="U444" s="52">
        <v>310</v>
      </c>
      <c r="V444" s="52">
        <f t="shared" si="13"/>
        <v>1569.5001864000001</v>
      </c>
      <c r="W444" s="52">
        <f t="shared" si="14"/>
        <v>1569.5001864000001</v>
      </c>
      <c r="X444" s="52">
        <v>0</v>
      </c>
      <c r="Y444" s="52">
        <v>0</v>
      </c>
    </row>
    <row r="445" spans="1:25" x14ac:dyDescent="0.25">
      <c r="A445" s="52">
        <v>2011</v>
      </c>
      <c r="B445" s="52" t="s">
        <v>106</v>
      </c>
      <c r="C445" s="52" t="s">
        <v>115</v>
      </c>
      <c r="D445" s="52">
        <v>21003</v>
      </c>
      <c r="E445" s="52">
        <v>3338007</v>
      </c>
      <c r="F445" s="52">
        <v>12</v>
      </c>
      <c r="G445" s="52" t="s">
        <v>118</v>
      </c>
      <c r="H445" s="52">
        <v>16223.5744</v>
      </c>
      <c r="I445" s="52" t="s">
        <v>91</v>
      </c>
      <c r="J445" s="52" t="s">
        <v>71</v>
      </c>
      <c r="K445" s="52">
        <v>73.3</v>
      </c>
      <c r="L445" s="52">
        <v>3.3200000000000001E-5</v>
      </c>
      <c r="M445" s="52">
        <v>1</v>
      </c>
      <c r="N445" s="52"/>
      <c r="O445" s="52">
        <v>0</v>
      </c>
      <c r="P445" s="52">
        <v>0</v>
      </c>
      <c r="Q445" s="52">
        <v>21</v>
      </c>
      <c r="R445" s="52"/>
      <c r="S445" s="52">
        <v>0</v>
      </c>
      <c r="T445" s="52">
        <v>0</v>
      </c>
      <c r="U445" s="52">
        <v>310</v>
      </c>
      <c r="V445" s="52">
        <f t="shared" si="13"/>
        <v>39.481041716863999</v>
      </c>
      <c r="W445" s="52">
        <f t="shared" si="14"/>
        <v>39.481041716863999</v>
      </c>
      <c r="X445" s="52">
        <v>0</v>
      </c>
      <c r="Y445" s="52">
        <v>0</v>
      </c>
    </row>
    <row r="446" spans="1:25" x14ac:dyDescent="0.25">
      <c r="A446" s="52">
        <v>2011</v>
      </c>
      <c r="B446" s="52" t="s">
        <v>106</v>
      </c>
      <c r="C446" s="52" t="s">
        <v>115</v>
      </c>
      <c r="D446" s="52">
        <v>21003</v>
      </c>
      <c r="E446" s="52">
        <v>3338007</v>
      </c>
      <c r="F446" s="52">
        <v>12</v>
      </c>
      <c r="G446" s="52" t="s">
        <v>118</v>
      </c>
      <c r="H446" s="52">
        <v>519261</v>
      </c>
      <c r="I446" s="52" t="s">
        <v>91</v>
      </c>
      <c r="J446" s="52" t="s">
        <v>71</v>
      </c>
      <c r="K446" s="52">
        <v>73.3</v>
      </c>
      <c r="L446" s="52">
        <v>3.3200000000000001E-5</v>
      </c>
      <c r="M446" s="52">
        <v>1</v>
      </c>
      <c r="N446" s="52"/>
      <c r="O446" s="52">
        <v>0</v>
      </c>
      <c r="P446" s="52">
        <v>0</v>
      </c>
      <c r="Q446" s="52">
        <v>21</v>
      </c>
      <c r="R446" s="52"/>
      <c r="S446" s="52">
        <v>0</v>
      </c>
      <c r="T446" s="52">
        <v>0</v>
      </c>
      <c r="U446" s="52">
        <v>310</v>
      </c>
      <c r="V446" s="52">
        <f t="shared" si="13"/>
        <v>1263.6527991599999</v>
      </c>
      <c r="W446" s="52">
        <f t="shared" si="14"/>
        <v>1263.6527991599999</v>
      </c>
      <c r="X446" s="52">
        <v>0</v>
      </c>
      <c r="Y446" s="52">
        <v>0</v>
      </c>
    </row>
    <row r="447" spans="1:25" x14ac:dyDescent="0.25">
      <c r="A447" s="52">
        <v>2011</v>
      </c>
      <c r="B447" s="52" t="s">
        <v>106</v>
      </c>
      <c r="C447" s="52" t="s">
        <v>115</v>
      </c>
      <c r="D447" s="52">
        <v>21003</v>
      </c>
      <c r="E447" s="52">
        <v>3338011</v>
      </c>
      <c r="F447" s="52">
        <v>12</v>
      </c>
      <c r="G447" s="52" t="s">
        <v>118</v>
      </c>
      <c r="H447" s="52">
        <v>3259645</v>
      </c>
      <c r="I447" s="52" t="s">
        <v>91</v>
      </c>
      <c r="J447" s="52" t="s">
        <v>71</v>
      </c>
      <c r="K447" s="52">
        <v>73.3</v>
      </c>
      <c r="L447" s="52">
        <v>3.3200000000000001E-5</v>
      </c>
      <c r="M447" s="52">
        <v>1</v>
      </c>
      <c r="N447" s="52"/>
      <c r="O447" s="52">
        <v>0</v>
      </c>
      <c r="P447" s="52">
        <v>0</v>
      </c>
      <c r="Q447" s="52">
        <v>21</v>
      </c>
      <c r="R447" s="52"/>
      <c r="S447" s="52">
        <v>0</v>
      </c>
      <c r="T447" s="52">
        <v>0</v>
      </c>
      <c r="U447" s="52">
        <v>310</v>
      </c>
      <c r="V447" s="52">
        <f t="shared" si="13"/>
        <v>7932.5416862000002</v>
      </c>
      <c r="W447" s="52">
        <f t="shared" si="14"/>
        <v>7932.5416862000002</v>
      </c>
      <c r="X447" s="52">
        <v>0</v>
      </c>
      <c r="Y447" s="52">
        <v>0</v>
      </c>
    </row>
    <row r="448" spans="1:25" x14ac:dyDescent="0.25">
      <c r="A448" s="52">
        <v>2011</v>
      </c>
      <c r="B448" s="52" t="s">
        <v>106</v>
      </c>
      <c r="C448" s="52" t="s">
        <v>115</v>
      </c>
      <c r="D448" s="52">
        <v>22111</v>
      </c>
      <c r="E448" s="52">
        <v>3338004</v>
      </c>
      <c r="F448" s="52">
        <v>12</v>
      </c>
      <c r="G448" s="52" t="s">
        <v>118</v>
      </c>
      <c r="H448" s="52">
        <v>26060</v>
      </c>
      <c r="I448" s="52" t="s">
        <v>91</v>
      </c>
      <c r="J448" s="52" t="s">
        <v>71</v>
      </c>
      <c r="K448" s="52">
        <v>73.3</v>
      </c>
      <c r="L448" s="52">
        <v>3.3200000000000001E-5</v>
      </c>
      <c r="M448" s="52">
        <v>1</v>
      </c>
      <c r="N448" s="52"/>
      <c r="O448" s="52">
        <v>0</v>
      </c>
      <c r="P448" s="52">
        <v>0</v>
      </c>
      <c r="Q448" s="52">
        <v>21</v>
      </c>
      <c r="R448" s="52"/>
      <c r="S448" s="52">
        <v>0</v>
      </c>
      <c r="T448" s="52">
        <v>0</v>
      </c>
      <c r="U448" s="52">
        <v>310</v>
      </c>
      <c r="V448" s="52">
        <f t="shared" si="13"/>
        <v>63.418573600000002</v>
      </c>
      <c r="W448" s="52">
        <f t="shared" si="14"/>
        <v>63.418573600000002</v>
      </c>
      <c r="X448" s="52">
        <v>0</v>
      </c>
      <c r="Y448" s="52">
        <v>0</v>
      </c>
    </row>
    <row r="449" spans="1:25" x14ac:dyDescent="0.25">
      <c r="A449" s="52">
        <v>2011</v>
      </c>
      <c r="B449" s="52" t="s">
        <v>106</v>
      </c>
      <c r="C449" s="52" t="s">
        <v>115</v>
      </c>
      <c r="D449" s="52">
        <v>22111</v>
      </c>
      <c r="E449" s="52">
        <v>3338004</v>
      </c>
      <c r="F449" s="52">
        <v>12</v>
      </c>
      <c r="G449" s="52" t="s">
        <v>118</v>
      </c>
      <c r="H449" s="52">
        <v>1296287</v>
      </c>
      <c r="I449" s="52" t="s">
        <v>91</v>
      </c>
      <c r="J449" s="52" t="s">
        <v>71</v>
      </c>
      <c r="K449" s="52">
        <v>73.3</v>
      </c>
      <c r="L449" s="52">
        <v>3.3200000000000001E-5</v>
      </c>
      <c r="M449" s="52">
        <v>1</v>
      </c>
      <c r="N449" s="52"/>
      <c r="O449" s="52">
        <v>0</v>
      </c>
      <c r="P449" s="52">
        <v>0</v>
      </c>
      <c r="Q449" s="52">
        <v>21</v>
      </c>
      <c r="R449" s="52"/>
      <c r="S449" s="52">
        <v>0</v>
      </c>
      <c r="T449" s="52">
        <v>0</v>
      </c>
      <c r="U449" s="52">
        <v>310</v>
      </c>
      <c r="V449" s="52">
        <f t="shared" si="13"/>
        <v>3154.5921917199998</v>
      </c>
      <c r="W449" s="52">
        <f t="shared" si="14"/>
        <v>3154.5921917199998</v>
      </c>
      <c r="X449" s="52">
        <v>0</v>
      </c>
      <c r="Y449" s="52">
        <v>0</v>
      </c>
    </row>
    <row r="450" spans="1:25" x14ac:dyDescent="0.25">
      <c r="A450" s="52">
        <v>2011</v>
      </c>
      <c r="B450" s="52" t="s">
        <v>106</v>
      </c>
      <c r="C450" s="52" t="s">
        <v>115</v>
      </c>
      <c r="D450" s="52">
        <v>22111</v>
      </c>
      <c r="E450" s="52">
        <v>3338007</v>
      </c>
      <c r="F450" s="52">
        <v>12</v>
      </c>
      <c r="G450" s="52" t="s">
        <v>118</v>
      </c>
      <c r="H450" s="52">
        <v>2265.25</v>
      </c>
      <c r="I450" s="52" t="s">
        <v>91</v>
      </c>
      <c r="J450" s="52" t="s">
        <v>71</v>
      </c>
      <c r="K450" s="52">
        <v>73.3</v>
      </c>
      <c r="L450" s="52">
        <v>3.3200000000000001E-5</v>
      </c>
      <c r="M450" s="52">
        <v>1</v>
      </c>
      <c r="N450" s="52"/>
      <c r="O450" s="52">
        <v>0</v>
      </c>
      <c r="P450" s="52">
        <v>0</v>
      </c>
      <c r="Q450" s="52">
        <v>21</v>
      </c>
      <c r="R450" s="52"/>
      <c r="S450" s="52">
        <v>0</v>
      </c>
      <c r="T450" s="52">
        <v>0</v>
      </c>
      <c r="U450" s="52">
        <v>310</v>
      </c>
      <c r="V450" s="52">
        <f t="shared" si="13"/>
        <v>5.5126217899999999</v>
      </c>
      <c r="W450" s="52">
        <f t="shared" si="14"/>
        <v>5.5126217899999999</v>
      </c>
      <c r="X450" s="52">
        <v>0</v>
      </c>
      <c r="Y450" s="52">
        <v>0</v>
      </c>
    </row>
    <row r="451" spans="1:25" x14ac:dyDescent="0.25">
      <c r="A451" s="52">
        <v>2011</v>
      </c>
      <c r="B451" s="52" t="s">
        <v>106</v>
      </c>
      <c r="C451" s="52" t="s">
        <v>115</v>
      </c>
      <c r="D451" s="52">
        <v>22111</v>
      </c>
      <c r="E451" s="52">
        <v>3338007</v>
      </c>
      <c r="F451" s="52">
        <v>12</v>
      </c>
      <c r="G451" s="52" t="s">
        <v>118</v>
      </c>
      <c r="H451" s="52">
        <v>84296.625</v>
      </c>
      <c r="I451" s="52" t="s">
        <v>91</v>
      </c>
      <c r="J451" s="52" t="s">
        <v>71</v>
      </c>
      <c r="K451" s="52">
        <v>73.3</v>
      </c>
      <c r="L451" s="52">
        <v>3.3200000000000001E-5</v>
      </c>
      <c r="M451" s="52">
        <v>1</v>
      </c>
      <c r="N451" s="52"/>
      <c r="O451" s="52">
        <v>0</v>
      </c>
      <c r="P451" s="52">
        <v>0</v>
      </c>
      <c r="Q451" s="52">
        <v>21</v>
      </c>
      <c r="R451" s="52"/>
      <c r="S451" s="52">
        <v>0</v>
      </c>
      <c r="T451" s="52">
        <v>0</v>
      </c>
      <c r="U451" s="52">
        <v>310</v>
      </c>
      <c r="V451" s="52">
        <f t="shared" ref="V451:V514" si="15">IF(F451=9,((H451*K451*L451*M451)+(H451*O451*P451*Q451)+(H451*S451*T451*U451))/1000, (H451*K451*L451*M451)+(H451*O451*P451*Q451)+(H451*S451*T451*U451))</f>
        <v>205.14089473499999</v>
      </c>
      <c r="W451" s="52">
        <f t="shared" ref="W451:W514" si="16">(V451-((O451*H451*P451*Q451)+(S451*H451*T451*U451)))/M451</f>
        <v>205.14089473499999</v>
      </c>
      <c r="X451" s="52">
        <v>0</v>
      </c>
      <c r="Y451" s="52">
        <v>0</v>
      </c>
    </row>
    <row r="452" spans="1:25" x14ac:dyDescent="0.25">
      <c r="A452" s="52">
        <v>2011</v>
      </c>
      <c r="B452" s="52" t="s">
        <v>106</v>
      </c>
      <c r="C452" s="52" t="s">
        <v>115</v>
      </c>
      <c r="D452" s="52">
        <v>22111</v>
      </c>
      <c r="E452" s="52">
        <v>3338007</v>
      </c>
      <c r="F452" s="52">
        <v>12</v>
      </c>
      <c r="G452" s="52" t="s">
        <v>118</v>
      </c>
      <c r="H452" s="52">
        <v>11228.75</v>
      </c>
      <c r="I452" s="52" t="s">
        <v>91</v>
      </c>
      <c r="J452" s="52" t="s">
        <v>71</v>
      </c>
      <c r="K452" s="52">
        <v>73.3</v>
      </c>
      <c r="L452" s="52">
        <v>3.3200000000000001E-5</v>
      </c>
      <c r="M452" s="52">
        <v>1</v>
      </c>
      <c r="N452" s="52"/>
      <c r="O452" s="52">
        <v>0</v>
      </c>
      <c r="P452" s="52">
        <v>0</v>
      </c>
      <c r="Q452" s="52">
        <v>21</v>
      </c>
      <c r="R452" s="52"/>
      <c r="S452" s="52">
        <v>0</v>
      </c>
      <c r="T452" s="52">
        <v>0</v>
      </c>
      <c r="U452" s="52">
        <v>310</v>
      </c>
      <c r="V452" s="52">
        <f t="shared" si="15"/>
        <v>27.325836850000002</v>
      </c>
      <c r="W452" s="52">
        <f t="shared" si="16"/>
        <v>27.325836850000002</v>
      </c>
      <c r="X452" s="52">
        <v>0</v>
      </c>
      <c r="Y452" s="52">
        <v>0</v>
      </c>
    </row>
    <row r="453" spans="1:25" x14ac:dyDescent="0.25">
      <c r="A453" s="52">
        <v>2011</v>
      </c>
      <c r="B453" s="52" t="s">
        <v>106</v>
      </c>
      <c r="C453" s="52" t="s">
        <v>115</v>
      </c>
      <c r="D453" s="52">
        <v>22112</v>
      </c>
      <c r="E453" s="52">
        <v>3338007</v>
      </c>
      <c r="F453" s="52">
        <v>12</v>
      </c>
      <c r="G453" s="52" t="s">
        <v>118</v>
      </c>
      <c r="H453" s="52">
        <v>5460</v>
      </c>
      <c r="I453" s="52" t="s">
        <v>91</v>
      </c>
      <c r="J453" s="52" t="s">
        <v>71</v>
      </c>
      <c r="K453" s="52">
        <v>73.3</v>
      </c>
      <c r="L453" s="52">
        <v>3.3200000000000001E-5</v>
      </c>
      <c r="M453" s="52">
        <v>1</v>
      </c>
      <c r="N453" s="52"/>
      <c r="O453" s="52">
        <v>0</v>
      </c>
      <c r="P453" s="52">
        <v>0</v>
      </c>
      <c r="Q453" s="52">
        <v>21</v>
      </c>
      <c r="R453" s="52"/>
      <c r="S453" s="52">
        <v>0</v>
      </c>
      <c r="T453" s="52">
        <v>0</v>
      </c>
      <c r="U453" s="52">
        <v>310</v>
      </c>
      <c r="V453" s="52">
        <f t="shared" si="15"/>
        <v>13.287237600000001</v>
      </c>
      <c r="W453" s="52">
        <f t="shared" si="16"/>
        <v>13.287237600000001</v>
      </c>
      <c r="X453" s="52">
        <v>0</v>
      </c>
      <c r="Y453" s="52">
        <v>0</v>
      </c>
    </row>
    <row r="454" spans="1:25" x14ac:dyDescent="0.25">
      <c r="A454" s="52">
        <v>2011</v>
      </c>
      <c r="B454" s="52" t="s">
        <v>106</v>
      </c>
      <c r="C454" s="52" t="s">
        <v>115</v>
      </c>
      <c r="D454" s="52">
        <v>22112</v>
      </c>
      <c r="E454" s="52">
        <v>3338012</v>
      </c>
      <c r="F454" s="52">
        <v>12</v>
      </c>
      <c r="G454" s="52" t="s">
        <v>118</v>
      </c>
      <c r="H454" s="52">
        <v>186688</v>
      </c>
      <c r="I454" s="52" t="s">
        <v>91</v>
      </c>
      <c r="J454" s="52" t="s">
        <v>71</v>
      </c>
      <c r="K454" s="52">
        <v>73.3</v>
      </c>
      <c r="L454" s="52">
        <v>3.3200000000000001E-5</v>
      </c>
      <c r="M454" s="52">
        <v>1</v>
      </c>
      <c r="N454" s="52"/>
      <c r="O454" s="52">
        <v>0</v>
      </c>
      <c r="P454" s="52">
        <v>0</v>
      </c>
      <c r="Q454" s="52">
        <v>21</v>
      </c>
      <c r="R454" s="52"/>
      <c r="S454" s="52">
        <v>0</v>
      </c>
      <c r="T454" s="52">
        <v>0</v>
      </c>
      <c r="U454" s="52">
        <v>310</v>
      </c>
      <c r="V454" s="52">
        <f t="shared" si="15"/>
        <v>454.31644928000003</v>
      </c>
      <c r="W454" s="52">
        <f t="shared" si="16"/>
        <v>454.31644928000003</v>
      </c>
      <c r="X454" s="52">
        <v>0</v>
      </c>
      <c r="Y454" s="52">
        <v>0</v>
      </c>
    </row>
    <row r="455" spans="1:25" x14ac:dyDescent="0.25">
      <c r="A455" s="52">
        <v>2011</v>
      </c>
      <c r="B455" s="52" t="s">
        <v>106</v>
      </c>
      <c r="C455" s="52" t="s">
        <v>115</v>
      </c>
      <c r="D455" s="52">
        <v>22191</v>
      </c>
      <c r="E455" s="52">
        <v>3338004</v>
      </c>
      <c r="F455" s="52">
        <v>12</v>
      </c>
      <c r="G455" s="52" t="s">
        <v>118</v>
      </c>
      <c r="H455" s="52">
        <v>21957</v>
      </c>
      <c r="I455" s="52" t="s">
        <v>91</v>
      </c>
      <c r="J455" s="52" t="s">
        <v>71</v>
      </c>
      <c r="K455" s="52">
        <v>73.3</v>
      </c>
      <c r="L455" s="52">
        <v>3.3200000000000001E-5</v>
      </c>
      <c r="M455" s="52">
        <v>1</v>
      </c>
      <c r="N455" s="52"/>
      <c r="O455" s="52">
        <v>0</v>
      </c>
      <c r="P455" s="52">
        <v>0</v>
      </c>
      <c r="Q455" s="52">
        <v>21</v>
      </c>
      <c r="R455" s="52"/>
      <c r="S455" s="52">
        <v>0</v>
      </c>
      <c r="T455" s="52">
        <v>0</v>
      </c>
      <c r="U455" s="52">
        <v>310</v>
      </c>
      <c r="V455" s="52">
        <f t="shared" si="15"/>
        <v>53.433676919999996</v>
      </c>
      <c r="W455" s="52">
        <f t="shared" si="16"/>
        <v>53.433676919999996</v>
      </c>
      <c r="X455" s="52">
        <v>0</v>
      </c>
      <c r="Y455" s="52">
        <v>0</v>
      </c>
    </row>
    <row r="456" spans="1:25" x14ac:dyDescent="0.25">
      <c r="A456" s="52">
        <v>2011</v>
      </c>
      <c r="B456" s="52" t="s">
        <v>106</v>
      </c>
      <c r="C456" s="52" t="s">
        <v>115</v>
      </c>
      <c r="D456" s="52">
        <v>22191</v>
      </c>
      <c r="E456" s="52">
        <v>3338004</v>
      </c>
      <c r="F456" s="52">
        <v>12</v>
      </c>
      <c r="G456" s="52" t="s">
        <v>118</v>
      </c>
      <c r="H456" s="52">
        <v>37197</v>
      </c>
      <c r="I456" s="52" t="s">
        <v>91</v>
      </c>
      <c r="J456" s="52" t="s">
        <v>71</v>
      </c>
      <c r="K456" s="52">
        <v>73.3</v>
      </c>
      <c r="L456" s="52">
        <v>3.3200000000000001E-5</v>
      </c>
      <c r="M456" s="52">
        <v>1</v>
      </c>
      <c r="N456" s="52"/>
      <c r="O456" s="52">
        <v>0</v>
      </c>
      <c r="P456" s="52">
        <v>0</v>
      </c>
      <c r="Q456" s="52">
        <v>21</v>
      </c>
      <c r="R456" s="52"/>
      <c r="S456" s="52">
        <v>0</v>
      </c>
      <c r="T456" s="52">
        <v>0</v>
      </c>
      <c r="U456" s="52">
        <v>310</v>
      </c>
      <c r="V456" s="52">
        <f t="shared" si="15"/>
        <v>90.521131320000009</v>
      </c>
      <c r="W456" s="52">
        <f t="shared" si="16"/>
        <v>90.521131320000009</v>
      </c>
      <c r="X456" s="52">
        <v>0</v>
      </c>
      <c r="Y456" s="52">
        <v>0</v>
      </c>
    </row>
    <row r="457" spans="1:25" x14ac:dyDescent="0.25">
      <c r="A457" s="52">
        <v>2011</v>
      </c>
      <c r="B457" s="52" t="s">
        <v>106</v>
      </c>
      <c r="C457" s="52" t="s">
        <v>115</v>
      </c>
      <c r="D457" s="52">
        <v>22191</v>
      </c>
      <c r="E457" s="52">
        <v>3338007</v>
      </c>
      <c r="F457" s="52">
        <v>12</v>
      </c>
      <c r="G457" s="52" t="s">
        <v>118</v>
      </c>
      <c r="H457" s="52">
        <v>82339.547600000005</v>
      </c>
      <c r="I457" s="52" t="s">
        <v>91</v>
      </c>
      <c r="J457" s="52" t="s">
        <v>71</v>
      </c>
      <c r="K457" s="52">
        <v>73.3</v>
      </c>
      <c r="L457" s="52">
        <v>3.3200000000000001E-5</v>
      </c>
      <c r="M457" s="52">
        <v>1</v>
      </c>
      <c r="N457" s="52"/>
      <c r="O457" s="52">
        <v>0</v>
      </c>
      <c r="P457" s="52">
        <v>0</v>
      </c>
      <c r="Q457" s="52">
        <v>21</v>
      </c>
      <c r="R457" s="52"/>
      <c r="S457" s="52">
        <v>0</v>
      </c>
      <c r="T457" s="52">
        <v>0</v>
      </c>
      <c r="U457" s="52">
        <v>310</v>
      </c>
      <c r="V457" s="52">
        <f t="shared" si="15"/>
        <v>200.378229457456</v>
      </c>
      <c r="W457" s="52">
        <f t="shared" si="16"/>
        <v>200.378229457456</v>
      </c>
      <c r="X457" s="52">
        <v>0</v>
      </c>
      <c r="Y457" s="52">
        <v>0</v>
      </c>
    </row>
    <row r="458" spans="1:25" x14ac:dyDescent="0.25">
      <c r="A458" s="52">
        <v>2011</v>
      </c>
      <c r="B458" s="52" t="s">
        <v>106</v>
      </c>
      <c r="C458" s="52" t="s">
        <v>115</v>
      </c>
      <c r="D458" s="52">
        <v>22191</v>
      </c>
      <c r="E458" s="52">
        <v>3338012</v>
      </c>
      <c r="F458" s="52">
        <v>12</v>
      </c>
      <c r="G458" s="52" t="s">
        <v>118</v>
      </c>
      <c r="H458" s="52">
        <v>183708.2868</v>
      </c>
      <c r="I458" s="52" t="s">
        <v>91</v>
      </c>
      <c r="J458" s="52" t="s">
        <v>71</v>
      </c>
      <c r="K458" s="52">
        <v>73.3</v>
      </c>
      <c r="L458" s="52">
        <v>3.3200000000000001E-5</v>
      </c>
      <c r="M458" s="52">
        <v>1</v>
      </c>
      <c r="N458" s="52"/>
      <c r="O458" s="52">
        <v>0</v>
      </c>
      <c r="P458" s="52">
        <v>0</v>
      </c>
      <c r="Q458" s="52">
        <v>21</v>
      </c>
      <c r="R458" s="52"/>
      <c r="S458" s="52">
        <v>0</v>
      </c>
      <c r="T458" s="52">
        <v>0</v>
      </c>
      <c r="U458" s="52">
        <v>310</v>
      </c>
      <c r="V458" s="52">
        <f t="shared" si="15"/>
        <v>447.065138425008</v>
      </c>
      <c r="W458" s="52">
        <f t="shared" si="16"/>
        <v>447.065138425008</v>
      </c>
      <c r="X458" s="52">
        <v>0</v>
      </c>
      <c r="Y458" s="52">
        <v>0</v>
      </c>
    </row>
    <row r="459" spans="1:25" x14ac:dyDescent="0.25">
      <c r="A459" s="52">
        <v>2011</v>
      </c>
      <c r="B459" s="52" t="s">
        <v>106</v>
      </c>
      <c r="C459" s="52" t="s">
        <v>115</v>
      </c>
      <c r="D459" s="52">
        <v>22191</v>
      </c>
      <c r="E459" s="52">
        <v>3338012</v>
      </c>
      <c r="F459" s="52">
        <v>12</v>
      </c>
      <c r="G459" s="52" t="s">
        <v>118</v>
      </c>
      <c r="H459" s="52">
        <v>39766.984799999998</v>
      </c>
      <c r="I459" s="52" t="s">
        <v>91</v>
      </c>
      <c r="J459" s="52" t="s">
        <v>71</v>
      </c>
      <c r="K459" s="52">
        <v>73.3</v>
      </c>
      <c r="L459" s="52">
        <v>3.3200000000000001E-5</v>
      </c>
      <c r="M459" s="52">
        <v>1</v>
      </c>
      <c r="N459" s="52"/>
      <c r="O459" s="52">
        <v>0</v>
      </c>
      <c r="P459" s="52">
        <v>0</v>
      </c>
      <c r="Q459" s="52">
        <v>21</v>
      </c>
      <c r="R459" s="52"/>
      <c r="S459" s="52">
        <v>0</v>
      </c>
      <c r="T459" s="52">
        <v>0</v>
      </c>
      <c r="U459" s="52">
        <v>310</v>
      </c>
      <c r="V459" s="52">
        <f t="shared" si="15"/>
        <v>96.775343529887991</v>
      </c>
      <c r="W459" s="52">
        <f t="shared" si="16"/>
        <v>96.775343529887991</v>
      </c>
      <c r="X459" s="52">
        <v>0</v>
      </c>
      <c r="Y459" s="52">
        <v>0</v>
      </c>
    </row>
    <row r="460" spans="1:25" x14ac:dyDescent="0.25">
      <c r="A460" s="52">
        <v>2011</v>
      </c>
      <c r="B460" s="52" t="s">
        <v>106</v>
      </c>
      <c r="C460" s="52" t="s">
        <v>115</v>
      </c>
      <c r="D460" s="52">
        <v>22191</v>
      </c>
      <c r="E460" s="52">
        <v>3338099</v>
      </c>
      <c r="F460" s="52">
        <v>12</v>
      </c>
      <c r="G460" s="52" t="s">
        <v>118</v>
      </c>
      <c r="H460" s="52">
        <v>123829.4332</v>
      </c>
      <c r="I460" s="52" t="s">
        <v>91</v>
      </c>
      <c r="J460" s="52" t="s">
        <v>71</v>
      </c>
      <c r="K460" s="52">
        <v>73.3</v>
      </c>
      <c r="L460" s="52">
        <v>3.3200000000000001E-5</v>
      </c>
      <c r="M460" s="52">
        <v>1</v>
      </c>
      <c r="N460" s="52"/>
      <c r="O460" s="52">
        <v>0</v>
      </c>
      <c r="P460" s="52">
        <v>0</v>
      </c>
      <c r="Q460" s="52">
        <v>21</v>
      </c>
      <c r="R460" s="52"/>
      <c r="S460" s="52">
        <v>0</v>
      </c>
      <c r="T460" s="52">
        <v>0</v>
      </c>
      <c r="U460" s="52">
        <v>310</v>
      </c>
      <c r="V460" s="52">
        <f t="shared" si="15"/>
        <v>301.34635545819202</v>
      </c>
      <c r="W460" s="52">
        <f t="shared" si="16"/>
        <v>301.34635545819202</v>
      </c>
      <c r="X460" s="52">
        <v>0</v>
      </c>
      <c r="Y460" s="52">
        <v>0</v>
      </c>
    </row>
    <row r="461" spans="1:25" x14ac:dyDescent="0.25">
      <c r="A461" s="52">
        <v>2011</v>
      </c>
      <c r="B461" s="52" t="s">
        <v>106</v>
      </c>
      <c r="C461" s="52" t="s">
        <v>115</v>
      </c>
      <c r="D461" s="52">
        <v>22191</v>
      </c>
      <c r="E461" s="52">
        <v>3338099</v>
      </c>
      <c r="F461" s="52">
        <v>12</v>
      </c>
      <c r="G461" s="52" t="s">
        <v>118</v>
      </c>
      <c r="H461" s="52">
        <v>159352.55600000001</v>
      </c>
      <c r="I461" s="52" t="s">
        <v>91</v>
      </c>
      <c r="J461" s="52" t="s">
        <v>71</v>
      </c>
      <c r="K461" s="52">
        <v>73.3</v>
      </c>
      <c r="L461" s="52">
        <v>3.3200000000000001E-5</v>
      </c>
      <c r="M461" s="52">
        <v>1</v>
      </c>
      <c r="N461" s="52"/>
      <c r="O461" s="52">
        <v>0</v>
      </c>
      <c r="P461" s="52">
        <v>0</v>
      </c>
      <c r="Q461" s="52">
        <v>21</v>
      </c>
      <c r="R461" s="52"/>
      <c r="S461" s="52">
        <v>0</v>
      </c>
      <c r="T461" s="52">
        <v>0</v>
      </c>
      <c r="U461" s="52">
        <v>310</v>
      </c>
      <c r="V461" s="52">
        <f t="shared" si="15"/>
        <v>387.79400617936005</v>
      </c>
      <c r="W461" s="52">
        <f t="shared" si="16"/>
        <v>387.79400617936005</v>
      </c>
      <c r="X461" s="52">
        <v>0</v>
      </c>
      <c r="Y461" s="52">
        <v>0</v>
      </c>
    </row>
    <row r="462" spans="1:25" x14ac:dyDescent="0.25">
      <c r="A462" s="52">
        <v>2011</v>
      </c>
      <c r="B462" s="52" t="s">
        <v>106</v>
      </c>
      <c r="C462" s="52" t="s">
        <v>115</v>
      </c>
      <c r="D462" s="52">
        <v>22199</v>
      </c>
      <c r="E462" s="52">
        <v>3338003</v>
      </c>
      <c r="F462" s="52">
        <v>12</v>
      </c>
      <c r="G462" s="52" t="s">
        <v>118</v>
      </c>
      <c r="H462" s="52">
        <v>3183.8508999999999</v>
      </c>
      <c r="I462" s="52" t="s">
        <v>91</v>
      </c>
      <c r="J462" s="52" t="s">
        <v>71</v>
      </c>
      <c r="K462" s="52">
        <v>73.3</v>
      </c>
      <c r="L462" s="52">
        <v>3.3200000000000001E-5</v>
      </c>
      <c r="M462" s="52">
        <v>1</v>
      </c>
      <c r="N462" s="52"/>
      <c r="O462" s="52">
        <v>0</v>
      </c>
      <c r="P462" s="52">
        <v>0</v>
      </c>
      <c r="Q462" s="52">
        <v>21</v>
      </c>
      <c r="R462" s="52"/>
      <c r="S462" s="52">
        <v>0</v>
      </c>
      <c r="T462" s="52">
        <v>0</v>
      </c>
      <c r="U462" s="52">
        <v>310</v>
      </c>
      <c r="V462" s="52">
        <f t="shared" si="15"/>
        <v>7.7480921962039995</v>
      </c>
      <c r="W462" s="52">
        <f t="shared" si="16"/>
        <v>7.7480921962039995</v>
      </c>
      <c r="X462" s="52">
        <v>0</v>
      </c>
      <c r="Y462" s="52">
        <v>0</v>
      </c>
    </row>
    <row r="463" spans="1:25" x14ac:dyDescent="0.25">
      <c r="A463" s="52">
        <v>2011</v>
      </c>
      <c r="B463" s="52" t="s">
        <v>106</v>
      </c>
      <c r="C463" s="52" t="s">
        <v>115</v>
      </c>
      <c r="D463" s="52">
        <v>22199</v>
      </c>
      <c r="E463" s="52">
        <v>3338004</v>
      </c>
      <c r="F463" s="52">
        <v>12</v>
      </c>
      <c r="G463" s="52" t="s">
        <v>118</v>
      </c>
      <c r="H463" s="52">
        <v>73271</v>
      </c>
      <c r="I463" s="52" t="s">
        <v>91</v>
      </c>
      <c r="J463" s="52" t="s">
        <v>71</v>
      </c>
      <c r="K463" s="52">
        <v>73.3</v>
      </c>
      <c r="L463" s="52">
        <v>3.3200000000000001E-5</v>
      </c>
      <c r="M463" s="52">
        <v>1</v>
      </c>
      <c r="N463" s="52"/>
      <c r="O463" s="52">
        <v>0</v>
      </c>
      <c r="P463" s="52">
        <v>0</v>
      </c>
      <c r="Q463" s="52">
        <v>21</v>
      </c>
      <c r="R463" s="52"/>
      <c r="S463" s="52">
        <v>0</v>
      </c>
      <c r="T463" s="52">
        <v>0</v>
      </c>
      <c r="U463" s="52">
        <v>310</v>
      </c>
      <c r="V463" s="52">
        <f t="shared" si="15"/>
        <v>178.30937476</v>
      </c>
      <c r="W463" s="52">
        <f t="shared" si="16"/>
        <v>178.30937476</v>
      </c>
      <c r="X463" s="52">
        <v>0</v>
      </c>
      <c r="Y463" s="52">
        <v>0</v>
      </c>
    </row>
    <row r="464" spans="1:25" x14ac:dyDescent="0.25">
      <c r="A464" s="52">
        <v>2011</v>
      </c>
      <c r="B464" s="52" t="s">
        <v>106</v>
      </c>
      <c r="C464" s="52" t="s">
        <v>115</v>
      </c>
      <c r="D464" s="52">
        <v>22199</v>
      </c>
      <c r="E464" s="52">
        <v>3338004</v>
      </c>
      <c r="F464" s="52">
        <v>12</v>
      </c>
      <c r="G464" s="52" t="s">
        <v>118</v>
      </c>
      <c r="H464" s="52">
        <v>57459.523000000001</v>
      </c>
      <c r="I464" s="52" t="s">
        <v>91</v>
      </c>
      <c r="J464" s="52" t="s">
        <v>71</v>
      </c>
      <c r="K464" s="52">
        <v>73.3</v>
      </c>
      <c r="L464" s="52">
        <v>3.3200000000000001E-5</v>
      </c>
      <c r="M464" s="52">
        <v>1</v>
      </c>
      <c r="N464" s="52"/>
      <c r="O464" s="52">
        <v>0</v>
      </c>
      <c r="P464" s="52">
        <v>0</v>
      </c>
      <c r="Q464" s="52">
        <v>21</v>
      </c>
      <c r="R464" s="52"/>
      <c r="S464" s="52">
        <v>0</v>
      </c>
      <c r="T464" s="52">
        <v>0</v>
      </c>
      <c r="U464" s="52">
        <v>310</v>
      </c>
      <c r="V464" s="52">
        <f t="shared" si="15"/>
        <v>139.83119679187999</v>
      </c>
      <c r="W464" s="52">
        <f t="shared" si="16"/>
        <v>139.83119679187999</v>
      </c>
      <c r="X464" s="52">
        <v>0</v>
      </c>
      <c r="Y464" s="52">
        <v>0</v>
      </c>
    </row>
    <row r="465" spans="1:25" x14ac:dyDescent="0.25">
      <c r="A465" s="52">
        <v>2011</v>
      </c>
      <c r="B465" s="52" t="s">
        <v>106</v>
      </c>
      <c r="C465" s="52" t="s">
        <v>115</v>
      </c>
      <c r="D465" s="52">
        <v>22199</v>
      </c>
      <c r="E465" s="52">
        <v>3338007</v>
      </c>
      <c r="F465" s="52">
        <v>12</v>
      </c>
      <c r="G465" s="52" t="s">
        <v>118</v>
      </c>
      <c r="H465" s="52">
        <v>1346404.0031999999</v>
      </c>
      <c r="I465" s="52" t="s">
        <v>91</v>
      </c>
      <c r="J465" s="52" t="s">
        <v>71</v>
      </c>
      <c r="K465" s="52">
        <v>73.3</v>
      </c>
      <c r="L465" s="52">
        <v>3.3200000000000001E-5</v>
      </c>
      <c r="M465" s="52">
        <v>1</v>
      </c>
      <c r="N465" s="52"/>
      <c r="O465" s="52">
        <v>0</v>
      </c>
      <c r="P465" s="52">
        <v>0</v>
      </c>
      <c r="Q465" s="52">
        <v>21</v>
      </c>
      <c r="R465" s="52"/>
      <c r="S465" s="52">
        <v>0</v>
      </c>
      <c r="T465" s="52">
        <v>0</v>
      </c>
      <c r="U465" s="52">
        <v>310</v>
      </c>
      <c r="V465" s="52">
        <f t="shared" si="15"/>
        <v>3276.5549260273915</v>
      </c>
      <c r="W465" s="52">
        <f t="shared" si="16"/>
        <v>3276.5549260273915</v>
      </c>
      <c r="X465" s="52">
        <v>0</v>
      </c>
      <c r="Y465" s="52">
        <v>0</v>
      </c>
    </row>
    <row r="466" spans="1:25" x14ac:dyDescent="0.25">
      <c r="A466" s="52">
        <v>2011</v>
      </c>
      <c r="B466" s="52" t="s">
        <v>106</v>
      </c>
      <c r="C466" s="52" t="s">
        <v>115</v>
      </c>
      <c r="D466" s="52">
        <v>22199</v>
      </c>
      <c r="E466" s="52">
        <v>3338007</v>
      </c>
      <c r="F466" s="52">
        <v>12</v>
      </c>
      <c r="G466" s="52" t="s">
        <v>118</v>
      </c>
      <c r="H466" s="52">
        <v>21539.0304</v>
      </c>
      <c r="I466" s="52" t="s">
        <v>91</v>
      </c>
      <c r="J466" s="52" t="s">
        <v>71</v>
      </c>
      <c r="K466" s="52">
        <v>73.3</v>
      </c>
      <c r="L466" s="52">
        <v>3.3200000000000001E-5</v>
      </c>
      <c r="M466" s="52">
        <v>1</v>
      </c>
      <c r="N466" s="52"/>
      <c r="O466" s="52">
        <v>0</v>
      </c>
      <c r="P466" s="52">
        <v>0</v>
      </c>
      <c r="Q466" s="52">
        <v>21</v>
      </c>
      <c r="R466" s="52"/>
      <c r="S466" s="52">
        <v>0</v>
      </c>
      <c r="T466" s="52">
        <v>0</v>
      </c>
      <c r="U466" s="52">
        <v>310</v>
      </c>
      <c r="V466" s="52">
        <f t="shared" si="15"/>
        <v>52.416522820223996</v>
      </c>
      <c r="W466" s="52">
        <f t="shared" si="16"/>
        <v>52.416522820223996</v>
      </c>
      <c r="X466" s="52">
        <v>0</v>
      </c>
      <c r="Y466" s="52">
        <v>0</v>
      </c>
    </row>
    <row r="467" spans="1:25" x14ac:dyDescent="0.25">
      <c r="A467" s="52">
        <v>2011</v>
      </c>
      <c r="B467" s="52" t="s">
        <v>106</v>
      </c>
      <c r="C467" s="52" t="s">
        <v>115</v>
      </c>
      <c r="D467" s="52">
        <v>22199</v>
      </c>
      <c r="E467" s="52">
        <v>3338011</v>
      </c>
      <c r="F467" s="52">
        <v>12</v>
      </c>
      <c r="G467" s="52" t="s">
        <v>118</v>
      </c>
      <c r="H467" s="52">
        <v>81668.775599999994</v>
      </c>
      <c r="I467" s="52" t="s">
        <v>91</v>
      </c>
      <c r="J467" s="52" t="s">
        <v>71</v>
      </c>
      <c r="K467" s="52">
        <v>73.3</v>
      </c>
      <c r="L467" s="52">
        <v>3.3200000000000001E-5</v>
      </c>
      <c r="M467" s="52">
        <v>1</v>
      </c>
      <c r="N467" s="52"/>
      <c r="O467" s="52">
        <v>0</v>
      </c>
      <c r="P467" s="52">
        <v>0</v>
      </c>
      <c r="Q467" s="52">
        <v>21</v>
      </c>
      <c r="R467" s="52"/>
      <c r="S467" s="52">
        <v>0</v>
      </c>
      <c r="T467" s="52">
        <v>0</v>
      </c>
      <c r="U467" s="52">
        <v>310</v>
      </c>
      <c r="V467" s="52">
        <f t="shared" si="15"/>
        <v>198.74586554913597</v>
      </c>
      <c r="W467" s="52">
        <f t="shared" si="16"/>
        <v>198.74586554913597</v>
      </c>
      <c r="X467" s="52">
        <v>0</v>
      </c>
      <c r="Y467" s="52">
        <v>0</v>
      </c>
    </row>
    <row r="468" spans="1:25" x14ac:dyDescent="0.25">
      <c r="A468" s="52">
        <v>2011</v>
      </c>
      <c r="B468" s="52" t="s">
        <v>106</v>
      </c>
      <c r="C468" s="52" t="s">
        <v>115</v>
      </c>
      <c r="D468" s="52">
        <v>22207</v>
      </c>
      <c r="E468" s="52">
        <v>3338008</v>
      </c>
      <c r="F468" s="52">
        <v>12</v>
      </c>
      <c r="G468" s="52" t="s">
        <v>118</v>
      </c>
      <c r="H468" s="52">
        <v>229164.0282</v>
      </c>
      <c r="I468" s="52" t="s">
        <v>91</v>
      </c>
      <c r="J468" s="52" t="s">
        <v>71</v>
      </c>
      <c r="K468" s="52">
        <v>73.3</v>
      </c>
      <c r="L468" s="52">
        <v>3.3200000000000001E-5</v>
      </c>
      <c r="M468" s="52">
        <v>1</v>
      </c>
      <c r="N468" s="52"/>
      <c r="O468" s="52">
        <v>0</v>
      </c>
      <c r="P468" s="52">
        <v>0</v>
      </c>
      <c r="Q468" s="52">
        <v>21</v>
      </c>
      <c r="R468" s="52"/>
      <c r="S468" s="52">
        <v>0</v>
      </c>
      <c r="T468" s="52">
        <v>0</v>
      </c>
      <c r="U468" s="52">
        <v>310</v>
      </c>
      <c r="V468" s="52">
        <f t="shared" si="15"/>
        <v>557.68441246639202</v>
      </c>
      <c r="W468" s="52">
        <f t="shared" si="16"/>
        <v>557.68441246639202</v>
      </c>
      <c r="X468" s="52">
        <v>0</v>
      </c>
      <c r="Y468" s="52">
        <v>0</v>
      </c>
    </row>
    <row r="469" spans="1:25" x14ac:dyDescent="0.25">
      <c r="A469" s="52">
        <v>2011</v>
      </c>
      <c r="B469" s="52" t="s">
        <v>106</v>
      </c>
      <c r="C469" s="52" t="s">
        <v>115</v>
      </c>
      <c r="D469" s="52">
        <v>22207</v>
      </c>
      <c r="E469" s="52">
        <v>3338012</v>
      </c>
      <c r="F469" s="52">
        <v>12</v>
      </c>
      <c r="G469" s="52" t="s">
        <v>118</v>
      </c>
      <c r="H469" s="52">
        <v>61159</v>
      </c>
      <c r="I469" s="52" t="s">
        <v>91</v>
      </c>
      <c r="J469" s="52" t="s">
        <v>71</v>
      </c>
      <c r="K469" s="52">
        <v>73.3</v>
      </c>
      <c r="L469" s="52">
        <v>3.3200000000000001E-5</v>
      </c>
      <c r="M469" s="52">
        <v>1</v>
      </c>
      <c r="N469" s="52"/>
      <c r="O469" s="52">
        <v>0</v>
      </c>
      <c r="P469" s="52">
        <v>0</v>
      </c>
      <c r="Q469" s="52">
        <v>21</v>
      </c>
      <c r="R469" s="52"/>
      <c r="S469" s="52">
        <v>0</v>
      </c>
      <c r="T469" s="52">
        <v>0</v>
      </c>
      <c r="U469" s="52">
        <v>310</v>
      </c>
      <c r="V469" s="52">
        <f t="shared" si="15"/>
        <v>148.83409604000002</v>
      </c>
      <c r="W469" s="52">
        <f t="shared" si="16"/>
        <v>148.83409604000002</v>
      </c>
      <c r="X469" s="52">
        <v>0</v>
      </c>
      <c r="Y469" s="52">
        <v>0</v>
      </c>
    </row>
    <row r="470" spans="1:25" x14ac:dyDescent="0.25">
      <c r="A470" s="52">
        <v>2011</v>
      </c>
      <c r="B470" s="52" t="s">
        <v>106</v>
      </c>
      <c r="C470" s="52" t="s">
        <v>115</v>
      </c>
      <c r="D470" s="52">
        <v>22209</v>
      </c>
      <c r="E470" s="52">
        <v>3338007</v>
      </c>
      <c r="F470" s="52">
        <v>12</v>
      </c>
      <c r="G470" s="52" t="s">
        <v>118</v>
      </c>
      <c r="H470" s="52">
        <v>492132.99100000004</v>
      </c>
      <c r="I470" s="52" t="s">
        <v>91</v>
      </c>
      <c r="J470" s="52" t="s">
        <v>71</v>
      </c>
      <c r="K470" s="52">
        <v>73.3</v>
      </c>
      <c r="L470" s="52">
        <v>3.3200000000000001E-5</v>
      </c>
      <c r="M470" s="52">
        <v>1</v>
      </c>
      <c r="N470" s="52"/>
      <c r="O470" s="52">
        <v>0</v>
      </c>
      <c r="P470" s="52">
        <v>0</v>
      </c>
      <c r="Q470" s="52">
        <v>21</v>
      </c>
      <c r="R470" s="52"/>
      <c r="S470" s="52">
        <v>0</v>
      </c>
      <c r="T470" s="52">
        <v>0</v>
      </c>
      <c r="U470" s="52">
        <v>310</v>
      </c>
      <c r="V470" s="52">
        <f t="shared" si="15"/>
        <v>1197.6351615779599</v>
      </c>
      <c r="W470" s="52">
        <f t="shared" si="16"/>
        <v>1197.6351615779599</v>
      </c>
      <c r="X470" s="52">
        <v>0</v>
      </c>
      <c r="Y470" s="52">
        <v>0</v>
      </c>
    </row>
    <row r="471" spans="1:25" x14ac:dyDescent="0.25">
      <c r="A471" s="52">
        <v>2011</v>
      </c>
      <c r="B471" s="52" t="s">
        <v>106</v>
      </c>
      <c r="C471" s="52" t="s">
        <v>115</v>
      </c>
      <c r="D471" s="52">
        <v>22209</v>
      </c>
      <c r="E471" s="52">
        <v>3338008</v>
      </c>
      <c r="F471" s="52">
        <v>12</v>
      </c>
      <c r="G471" s="52" t="s">
        <v>118</v>
      </c>
      <c r="H471" s="52">
        <v>1234480.4003999999</v>
      </c>
      <c r="I471" s="52" t="s">
        <v>91</v>
      </c>
      <c r="J471" s="52" t="s">
        <v>71</v>
      </c>
      <c r="K471" s="52">
        <v>73.3</v>
      </c>
      <c r="L471" s="52">
        <v>3.3200000000000001E-5</v>
      </c>
      <c r="M471" s="52">
        <v>1</v>
      </c>
      <c r="N471" s="52"/>
      <c r="O471" s="52">
        <v>0</v>
      </c>
      <c r="P471" s="52">
        <v>0</v>
      </c>
      <c r="Q471" s="52">
        <v>21</v>
      </c>
      <c r="R471" s="52"/>
      <c r="S471" s="52">
        <v>0</v>
      </c>
      <c r="T471" s="52">
        <v>0</v>
      </c>
      <c r="U471" s="52">
        <v>310</v>
      </c>
      <c r="V471" s="52">
        <f t="shared" si="15"/>
        <v>3004.1821231974241</v>
      </c>
      <c r="W471" s="52">
        <f t="shared" si="16"/>
        <v>3004.1821231974241</v>
      </c>
      <c r="X471" s="52">
        <v>0</v>
      </c>
      <c r="Y471" s="52">
        <v>0</v>
      </c>
    </row>
    <row r="472" spans="1:25" x14ac:dyDescent="0.25">
      <c r="A472" s="52">
        <v>2011</v>
      </c>
      <c r="B472" s="52" t="s">
        <v>106</v>
      </c>
      <c r="C472" s="52" t="s">
        <v>115</v>
      </c>
      <c r="D472" s="52">
        <v>22209</v>
      </c>
      <c r="E472" s="52">
        <v>3338011</v>
      </c>
      <c r="F472" s="52">
        <v>12</v>
      </c>
      <c r="G472" s="52" t="s">
        <v>118</v>
      </c>
      <c r="H472" s="52">
        <v>4022.2840999999999</v>
      </c>
      <c r="I472" s="52" t="s">
        <v>91</v>
      </c>
      <c r="J472" s="52" t="s">
        <v>71</v>
      </c>
      <c r="K472" s="52">
        <v>73.3</v>
      </c>
      <c r="L472" s="52">
        <v>3.3200000000000001E-5</v>
      </c>
      <c r="M472" s="52">
        <v>1</v>
      </c>
      <c r="N472" s="52"/>
      <c r="O472" s="52">
        <v>0</v>
      </c>
      <c r="P472" s="52">
        <v>0</v>
      </c>
      <c r="Q472" s="52">
        <v>21</v>
      </c>
      <c r="R472" s="52"/>
      <c r="S472" s="52">
        <v>0</v>
      </c>
      <c r="T472" s="52">
        <v>0</v>
      </c>
      <c r="U472" s="52">
        <v>310</v>
      </c>
      <c r="V472" s="52">
        <f t="shared" si="15"/>
        <v>9.7884696943959995</v>
      </c>
      <c r="W472" s="52">
        <f t="shared" si="16"/>
        <v>9.7884696943959995</v>
      </c>
      <c r="X472" s="52">
        <v>0</v>
      </c>
      <c r="Y472" s="52">
        <v>0</v>
      </c>
    </row>
    <row r="473" spans="1:25" x14ac:dyDescent="0.25">
      <c r="A473" s="52">
        <v>2011</v>
      </c>
      <c r="B473" s="52" t="s">
        <v>106</v>
      </c>
      <c r="C473" s="52" t="s">
        <v>115</v>
      </c>
      <c r="D473" s="52">
        <v>22209</v>
      </c>
      <c r="E473" s="52">
        <v>3338012</v>
      </c>
      <c r="F473" s="52">
        <v>12</v>
      </c>
      <c r="G473" s="52" t="s">
        <v>118</v>
      </c>
      <c r="H473" s="52">
        <v>256094.41879999998</v>
      </c>
      <c r="I473" s="52" t="s">
        <v>91</v>
      </c>
      <c r="J473" s="52" t="s">
        <v>71</v>
      </c>
      <c r="K473" s="52">
        <v>73.3</v>
      </c>
      <c r="L473" s="52">
        <v>3.3200000000000001E-5</v>
      </c>
      <c r="M473" s="52">
        <v>1</v>
      </c>
      <c r="N473" s="52"/>
      <c r="O473" s="52">
        <v>0</v>
      </c>
      <c r="P473" s="52">
        <v>0</v>
      </c>
      <c r="Q473" s="52">
        <v>21</v>
      </c>
      <c r="R473" s="52"/>
      <c r="S473" s="52">
        <v>0</v>
      </c>
      <c r="T473" s="52">
        <v>0</v>
      </c>
      <c r="U473" s="52">
        <v>310</v>
      </c>
      <c r="V473" s="52">
        <f t="shared" si="15"/>
        <v>623.22113381492795</v>
      </c>
      <c r="W473" s="52">
        <f t="shared" si="16"/>
        <v>623.22113381492795</v>
      </c>
      <c r="X473" s="52">
        <v>0</v>
      </c>
      <c r="Y473" s="52">
        <v>0</v>
      </c>
    </row>
    <row r="474" spans="1:25" x14ac:dyDescent="0.25">
      <c r="A474" s="52">
        <v>2011</v>
      </c>
      <c r="B474" s="52" t="s">
        <v>106</v>
      </c>
      <c r="C474" s="52" t="s">
        <v>115</v>
      </c>
      <c r="D474" s="52">
        <v>23955</v>
      </c>
      <c r="E474" s="52">
        <v>3338007</v>
      </c>
      <c r="F474" s="52">
        <v>12</v>
      </c>
      <c r="G474" s="52" t="s">
        <v>118</v>
      </c>
      <c r="H474" s="52">
        <v>48967.034599999999</v>
      </c>
      <c r="I474" s="52" t="s">
        <v>91</v>
      </c>
      <c r="J474" s="52" t="s">
        <v>71</v>
      </c>
      <c r="K474" s="52">
        <v>73.3</v>
      </c>
      <c r="L474" s="52">
        <v>3.3200000000000001E-5</v>
      </c>
      <c r="M474" s="52">
        <v>1</v>
      </c>
      <c r="N474" s="52"/>
      <c r="O474" s="52">
        <v>0</v>
      </c>
      <c r="P474" s="52">
        <v>0</v>
      </c>
      <c r="Q474" s="52">
        <v>21</v>
      </c>
      <c r="R474" s="52"/>
      <c r="S474" s="52">
        <v>0</v>
      </c>
      <c r="T474" s="52">
        <v>0</v>
      </c>
      <c r="U474" s="52">
        <v>310</v>
      </c>
      <c r="V474" s="52">
        <f t="shared" si="15"/>
        <v>119.164216721176</v>
      </c>
      <c r="W474" s="52">
        <f t="shared" si="16"/>
        <v>119.164216721176</v>
      </c>
      <c r="X474" s="52">
        <v>0</v>
      </c>
      <c r="Y474" s="52">
        <v>0</v>
      </c>
    </row>
    <row r="475" spans="1:25" x14ac:dyDescent="0.25">
      <c r="A475" s="52">
        <v>2011</v>
      </c>
      <c r="B475" s="52" t="s">
        <v>106</v>
      </c>
      <c r="C475" s="52" t="s">
        <v>115</v>
      </c>
      <c r="D475" s="52">
        <v>23994</v>
      </c>
      <c r="E475" s="52">
        <v>3338003</v>
      </c>
      <c r="F475" s="52">
        <v>12</v>
      </c>
      <c r="G475" s="52" t="s">
        <v>118</v>
      </c>
      <c r="H475" s="52">
        <v>101053</v>
      </c>
      <c r="I475" s="52" t="s">
        <v>91</v>
      </c>
      <c r="J475" s="52" t="s">
        <v>71</v>
      </c>
      <c r="K475" s="52">
        <v>73.3</v>
      </c>
      <c r="L475" s="52">
        <v>3.3200000000000001E-5</v>
      </c>
      <c r="M475" s="52">
        <v>1</v>
      </c>
      <c r="N475" s="52"/>
      <c r="O475" s="52">
        <v>0</v>
      </c>
      <c r="P475" s="52">
        <v>0</v>
      </c>
      <c r="Q475" s="52">
        <v>21</v>
      </c>
      <c r="R475" s="52"/>
      <c r="S475" s="52">
        <v>0</v>
      </c>
      <c r="T475" s="52">
        <v>0</v>
      </c>
      <c r="U475" s="52">
        <v>310</v>
      </c>
      <c r="V475" s="52">
        <f t="shared" si="15"/>
        <v>245.91853867999998</v>
      </c>
      <c r="W475" s="52">
        <f t="shared" si="16"/>
        <v>245.91853867999998</v>
      </c>
      <c r="X475" s="52">
        <v>0</v>
      </c>
      <c r="Y475" s="52">
        <v>0</v>
      </c>
    </row>
    <row r="476" spans="1:25" x14ac:dyDescent="0.25">
      <c r="A476" s="52">
        <v>2011</v>
      </c>
      <c r="B476" s="52" t="s">
        <v>106</v>
      </c>
      <c r="C476" s="52" t="s">
        <v>115</v>
      </c>
      <c r="D476" s="52">
        <v>23994</v>
      </c>
      <c r="E476" s="52">
        <v>3338004</v>
      </c>
      <c r="F476" s="52">
        <v>12</v>
      </c>
      <c r="G476" s="52" t="s">
        <v>118</v>
      </c>
      <c r="H476" s="52">
        <v>159720</v>
      </c>
      <c r="I476" s="52" t="s">
        <v>91</v>
      </c>
      <c r="J476" s="52" t="s">
        <v>71</v>
      </c>
      <c r="K476" s="52">
        <v>73.3</v>
      </c>
      <c r="L476" s="52">
        <v>3.3200000000000001E-5</v>
      </c>
      <c r="M476" s="52">
        <v>1</v>
      </c>
      <c r="N476" s="52"/>
      <c r="O476" s="52">
        <v>0</v>
      </c>
      <c r="P476" s="52">
        <v>0</v>
      </c>
      <c r="Q476" s="52">
        <v>21</v>
      </c>
      <c r="R476" s="52"/>
      <c r="S476" s="52">
        <v>0</v>
      </c>
      <c r="T476" s="52">
        <v>0</v>
      </c>
      <c r="U476" s="52">
        <v>310</v>
      </c>
      <c r="V476" s="52">
        <f t="shared" si="15"/>
        <v>388.68820320000003</v>
      </c>
      <c r="W476" s="52">
        <f t="shared" si="16"/>
        <v>388.68820320000003</v>
      </c>
      <c r="X476" s="52">
        <v>0</v>
      </c>
      <c r="Y476" s="52">
        <v>0</v>
      </c>
    </row>
    <row r="477" spans="1:25" x14ac:dyDescent="0.25">
      <c r="A477" s="52">
        <v>2011</v>
      </c>
      <c r="B477" s="52" t="s">
        <v>106</v>
      </c>
      <c r="C477" s="52" t="s">
        <v>115</v>
      </c>
      <c r="D477" s="52">
        <v>23999</v>
      </c>
      <c r="E477" s="52">
        <v>3338007</v>
      </c>
      <c r="F477" s="52">
        <v>12</v>
      </c>
      <c r="G477" s="52" t="s">
        <v>118</v>
      </c>
      <c r="H477" s="52">
        <v>101108</v>
      </c>
      <c r="I477" s="52" t="s">
        <v>91</v>
      </c>
      <c r="J477" s="52" t="s">
        <v>71</v>
      </c>
      <c r="K477" s="52">
        <v>73.3</v>
      </c>
      <c r="L477" s="52">
        <v>3.3200000000000001E-5</v>
      </c>
      <c r="M477" s="52">
        <v>1</v>
      </c>
      <c r="N477" s="52"/>
      <c r="O477" s="52">
        <v>0</v>
      </c>
      <c r="P477" s="52">
        <v>0</v>
      </c>
      <c r="Q477" s="52">
        <v>21</v>
      </c>
      <c r="R477" s="52"/>
      <c r="S477" s="52">
        <v>0</v>
      </c>
      <c r="T477" s="52">
        <v>0</v>
      </c>
      <c r="U477" s="52">
        <v>310</v>
      </c>
      <c r="V477" s="52">
        <f t="shared" si="15"/>
        <v>246.05238447999997</v>
      </c>
      <c r="W477" s="52">
        <f t="shared" si="16"/>
        <v>246.05238447999997</v>
      </c>
      <c r="X477" s="52">
        <v>0</v>
      </c>
      <c r="Y477" s="52">
        <v>0</v>
      </c>
    </row>
    <row r="478" spans="1:25" x14ac:dyDescent="0.25">
      <c r="A478" s="52">
        <v>2011</v>
      </c>
      <c r="B478" s="52" t="s">
        <v>106</v>
      </c>
      <c r="C478" s="52" t="s">
        <v>115</v>
      </c>
      <c r="D478" s="52">
        <v>23999</v>
      </c>
      <c r="E478" s="52">
        <v>3338011</v>
      </c>
      <c r="F478" s="52">
        <v>12</v>
      </c>
      <c r="G478" s="52" t="s">
        <v>118</v>
      </c>
      <c r="H478" s="52">
        <v>253040.8376</v>
      </c>
      <c r="I478" s="52" t="s">
        <v>91</v>
      </c>
      <c r="J478" s="52" t="s">
        <v>71</v>
      </c>
      <c r="K478" s="52">
        <v>73.3</v>
      </c>
      <c r="L478" s="52">
        <v>3.3200000000000001E-5</v>
      </c>
      <c r="M478" s="52">
        <v>1</v>
      </c>
      <c r="N478" s="52"/>
      <c r="O478" s="52">
        <v>0</v>
      </c>
      <c r="P478" s="52">
        <v>0</v>
      </c>
      <c r="Q478" s="52">
        <v>21</v>
      </c>
      <c r="R478" s="52"/>
      <c r="S478" s="52">
        <v>0</v>
      </c>
      <c r="T478" s="52">
        <v>0</v>
      </c>
      <c r="U478" s="52">
        <v>310</v>
      </c>
      <c r="V478" s="52">
        <f t="shared" si="15"/>
        <v>615.79006074985591</v>
      </c>
      <c r="W478" s="52">
        <f t="shared" si="16"/>
        <v>615.79006074985591</v>
      </c>
      <c r="X478" s="52">
        <v>0</v>
      </c>
      <c r="Y478" s="52">
        <v>0</v>
      </c>
    </row>
    <row r="479" spans="1:25" x14ac:dyDescent="0.25">
      <c r="A479" s="52">
        <v>2011</v>
      </c>
      <c r="B479" s="52" t="s">
        <v>106</v>
      </c>
      <c r="C479" s="52" t="s">
        <v>115</v>
      </c>
      <c r="D479" s="52">
        <v>23999</v>
      </c>
      <c r="E479" s="52">
        <v>3338099</v>
      </c>
      <c r="F479" s="52">
        <v>12</v>
      </c>
      <c r="G479" s="52" t="s">
        <v>118</v>
      </c>
      <c r="H479" s="52">
        <v>186552</v>
      </c>
      <c r="I479" s="52" t="s">
        <v>91</v>
      </c>
      <c r="J479" s="52" t="s">
        <v>71</v>
      </c>
      <c r="K479" s="52">
        <v>73.3</v>
      </c>
      <c r="L479" s="52">
        <v>3.3200000000000001E-5</v>
      </c>
      <c r="M479" s="52">
        <v>1</v>
      </c>
      <c r="N479" s="52"/>
      <c r="O479" s="52">
        <v>0</v>
      </c>
      <c r="P479" s="52">
        <v>0</v>
      </c>
      <c r="Q479" s="52">
        <v>21</v>
      </c>
      <c r="R479" s="52"/>
      <c r="S479" s="52">
        <v>0</v>
      </c>
      <c r="T479" s="52">
        <v>0</v>
      </c>
      <c r="U479" s="52">
        <v>310</v>
      </c>
      <c r="V479" s="52">
        <f t="shared" si="15"/>
        <v>453.98548512000002</v>
      </c>
      <c r="W479" s="52">
        <f t="shared" si="16"/>
        <v>453.98548512000002</v>
      </c>
      <c r="X479" s="52">
        <v>0</v>
      </c>
      <c r="Y479" s="52">
        <v>0</v>
      </c>
    </row>
    <row r="480" spans="1:25" x14ac:dyDescent="0.25">
      <c r="A480" s="52">
        <v>2011</v>
      </c>
      <c r="B480" s="52" t="s">
        <v>106</v>
      </c>
      <c r="C480" s="52" t="s">
        <v>115</v>
      </c>
      <c r="D480" s="52">
        <v>24202</v>
      </c>
      <c r="E480" s="52">
        <v>3338001</v>
      </c>
      <c r="F480" s="52">
        <v>12</v>
      </c>
      <c r="G480" s="52" t="s">
        <v>118</v>
      </c>
      <c r="H480" s="52">
        <v>174406</v>
      </c>
      <c r="I480" s="52" t="s">
        <v>91</v>
      </c>
      <c r="J480" s="52" t="s">
        <v>71</v>
      </c>
      <c r="K480" s="52">
        <v>73.3</v>
      </c>
      <c r="L480" s="52">
        <v>3.3200000000000001E-5</v>
      </c>
      <c r="M480" s="52">
        <v>1</v>
      </c>
      <c r="N480" s="52"/>
      <c r="O480" s="52">
        <v>0</v>
      </c>
      <c r="P480" s="52">
        <v>0</v>
      </c>
      <c r="Q480" s="52">
        <v>21</v>
      </c>
      <c r="R480" s="52"/>
      <c r="S480" s="52">
        <v>0</v>
      </c>
      <c r="T480" s="52">
        <v>0</v>
      </c>
      <c r="U480" s="52">
        <v>310</v>
      </c>
      <c r="V480" s="52">
        <f t="shared" si="15"/>
        <v>424.42746535999999</v>
      </c>
      <c r="W480" s="52">
        <f t="shared" si="16"/>
        <v>424.42746535999999</v>
      </c>
      <c r="X480" s="52">
        <v>0</v>
      </c>
      <c r="Y480" s="52">
        <v>0</v>
      </c>
    </row>
    <row r="481" spans="1:25" x14ac:dyDescent="0.25">
      <c r="A481" s="52">
        <v>2011</v>
      </c>
      <c r="B481" s="52" t="s">
        <v>106</v>
      </c>
      <c r="C481" s="52" t="s">
        <v>115</v>
      </c>
      <c r="D481" s="52">
        <v>24320</v>
      </c>
      <c r="E481" s="52">
        <v>3338002</v>
      </c>
      <c r="F481" s="52">
        <v>12</v>
      </c>
      <c r="G481" s="52" t="s">
        <v>118</v>
      </c>
      <c r="H481" s="52">
        <v>32405</v>
      </c>
      <c r="I481" s="52" t="s">
        <v>91</v>
      </c>
      <c r="J481" s="52" t="s">
        <v>71</v>
      </c>
      <c r="K481" s="52">
        <v>73.3</v>
      </c>
      <c r="L481" s="52">
        <v>3.3200000000000001E-5</v>
      </c>
      <c r="M481" s="52">
        <v>1</v>
      </c>
      <c r="N481" s="52"/>
      <c r="O481" s="52">
        <v>0</v>
      </c>
      <c r="P481" s="52">
        <v>0</v>
      </c>
      <c r="Q481" s="52">
        <v>21</v>
      </c>
      <c r="R481" s="52"/>
      <c r="S481" s="52">
        <v>0</v>
      </c>
      <c r="T481" s="52">
        <v>0</v>
      </c>
      <c r="U481" s="52">
        <v>310</v>
      </c>
      <c r="V481" s="52">
        <f t="shared" si="15"/>
        <v>78.859511800000007</v>
      </c>
      <c r="W481" s="52">
        <f t="shared" si="16"/>
        <v>78.859511800000007</v>
      </c>
      <c r="X481" s="52">
        <v>0</v>
      </c>
      <c r="Y481" s="52">
        <v>0</v>
      </c>
    </row>
    <row r="482" spans="1:25" x14ac:dyDescent="0.25">
      <c r="A482" s="52">
        <v>2011</v>
      </c>
      <c r="B482" s="52" t="s">
        <v>106</v>
      </c>
      <c r="C482" s="52" t="s">
        <v>115</v>
      </c>
      <c r="D482" s="52">
        <v>24320</v>
      </c>
      <c r="E482" s="52">
        <v>3338004</v>
      </c>
      <c r="F482" s="52">
        <v>12</v>
      </c>
      <c r="G482" s="52" t="s">
        <v>118</v>
      </c>
      <c r="H482" s="52">
        <v>24588.330399999999</v>
      </c>
      <c r="I482" s="52" t="s">
        <v>91</v>
      </c>
      <c r="J482" s="52" t="s">
        <v>71</v>
      </c>
      <c r="K482" s="52">
        <v>73.3</v>
      </c>
      <c r="L482" s="52">
        <v>3.3200000000000001E-5</v>
      </c>
      <c r="M482" s="52">
        <v>1</v>
      </c>
      <c r="N482" s="52"/>
      <c r="O482" s="52">
        <v>0</v>
      </c>
      <c r="P482" s="52">
        <v>0</v>
      </c>
      <c r="Q482" s="52">
        <v>21</v>
      </c>
      <c r="R482" s="52"/>
      <c r="S482" s="52">
        <v>0</v>
      </c>
      <c r="T482" s="52">
        <v>0</v>
      </c>
      <c r="U482" s="52">
        <v>310</v>
      </c>
      <c r="V482" s="52">
        <f t="shared" si="15"/>
        <v>59.837177328223994</v>
      </c>
      <c r="W482" s="52">
        <f t="shared" si="16"/>
        <v>59.837177328223994</v>
      </c>
      <c r="X482" s="52">
        <v>0</v>
      </c>
      <c r="Y482" s="52">
        <v>0</v>
      </c>
    </row>
    <row r="483" spans="1:25" x14ac:dyDescent="0.25">
      <c r="A483" s="52">
        <v>2011</v>
      </c>
      <c r="B483" s="52" t="s">
        <v>106</v>
      </c>
      <c r="C483" s="52" t="s">
        <v>115</v>
      </c>
      <c r="D483" s="52">
        <v>25119</v>
      </c>
      <c r="E483" s="52">
        <v>3338001</v>
      </c>
      <c r="F483" s="52">
        <v>12</v>
      </c>
      <c r="G483" s="52" t="s">
        <v>118</v>
      </c>
      <c r="H483" s="52">
        <v>23769.493999999999</v>
      </c>
      <c r="I483" s="52" t="s">
        <v>91</v>
      </c>
      <c r="J483" s="52" t="s">
        <v>71</v>
      </c>
      <c r="K483" s="52">
        <v>73.3</v>
      </c>
      <c r="L483" s="52">
        <v>3.3200000000000001E-5</v>
      </c>
      <c r="M483" s="52">
        <v>1</v>
      </c>
      <c r="N483" s="52"/>
      <c r="O483" s="52">
        <v>0</v>
      </c>
      <c r="P483" s="52">
        <v>0</v>
      </c>
      <c r="Q483" s="52">
        <v>21</v>
      </c>
      <c r="R483" s="52"/>
      <c r="S483" s="52">
        <v>0</v>
      </c>
      <c r="T483" s="52">
        <v>0</v>
      </c>
      <c r="U483" s="52">
        <v>310</v>
      </c>
      <c r="V483" s="52">
        <f t="shared" si="15"/>
        <v>57.844489818639993</v>
      </c>
      <c r="W483" s="52">
        <f t="shared" si="16"/>
        <v>57.844489818639993</v>
      </c>
      <c r="X483" s="52">
        <v>0</v>
      </c>
      <c r="Y483" s="52">
        <v>0</v>
      </c>
    </row>
    <row r="484" spans="1:25" x14ac:dyDescent="0.25">
      <c r="A484" s="52">
        <v>2011</v>
      </c>
      <c r="B484" s="52" t="s">
        <v>106</v>
      </c>
      <c r="C484" s="52" t="s">
        <v>115</v>
      </c>
      <c r="D484" s="52">
        <v>25920</v>
      </c>
      <c r="E484" s="52">
        <v>3338001</v>
      </c>
      <c r="F484" s="52">
        <v>12</v>
      </c>
      <c r="G484" s="52" t="s">
        <v>118</v>
      </c>
      <c r="H484" s="52">
        <v>254123.59169999999</v>
      </c>
      <c r="I484" s="52" t="s">
        <v>91</v>
      </c>
      <c r="J484" s="52" t="s">
        <v>71</v>
      </c>
      <c r="K484" s="52">
        <v>73.3</v>
      </c>
      <c r="L484" s="52">
        <v>3.3200000000000001E-5</v>
      </c>
      <c r="M484" s="52">
        <v>1</v>
      </c>
      <c r="N484" s="52"/>
      <c r="O484" s="52">
        <v>0</v>
      </c>
      <c r="P484" s="52">
        <v>0</v>
      </c>
      <c r="Q484" s="52">
        <v>21</v>
      </c>
      <c r="R484" s="52"/>
      <c r="S484" s="52">
        <v>0</v>
      </c>
      <c r="T484" s="52">
        <v>0</v>
      </c>
      <c r="U484" s="52">
        <v>310</v>
      </c>
      <c r="V484" s="52">
        <f t="shared" si="15"/>
        <v>618.42500781745196</v>
      </c>
      <c r="W484" s="52">
        <f t="shared" si="16"/>
        <v>618.42500781745196</v>
      </c>
      <c r="X484" s="52">
        <v>0</v>
      </c>
      <c r="Y484" s="52">
        <v>0</v>
      </c>
    </row>
    <row r="485" spans="1:25" x14ac:dyDescent="0.25">
      <c r="A485" s="52">
        <v>2011</v>
      </c>
      <c r="B485" s="52" t="s">
        <v>106</v>
      </c>
      <c r="C485" s="52" t="s">
        <v>115</v>
      </c>
      <c r="D485" s="52">
        <v>25920</v>
      </c>
      <c r="E485" s="52">
        <v>3338001</v>
      </c>
      <c r="F485" s="52">
        <v>12</v>
      </c>
      <c r="G485" s="52" t="s">
        <v>118</v>
      </c>
      <c r="H485" s="52">
        <v>767431.75199999998</v>
      </c>
      <c r="I485" s="52" t="s">
        <v>91</v>
      </c>
      <c r="J485" s="52" t="s">
        <v>71</v>
      </c>
      <c r="K485" s="52">
        <v>73.3</v>
      </c>
      <c r="L485" s="52">
        <v>3.3200000000000001E-5</v>
      </c>
      <c r="M485" s="52">
        <v>1</v>
      </c>
      <c r="N485" s="52"/>
      <c r="O485" s="52">
        <v>0</v>
      </c>
      <c r="P485" s="52">
        <v>0</v>
      </c>
      <c r="Q485" s="52">
        <v>21</v>
      </c>
      <c r="R485" s="52"/>
      <c r="S485" s="52">
        <v>0</v>
      </c>
      <c r="T485" s="52">
        <v>0</v>
      </c>
      <c r="U485" s="52">
        <v>310</v>
      </c>
      <c r="V485" s="52">
        <f t="shared" si="15"/>
        <v>1867.59121439712</v>
      </c>
      <c r="W485" s="52">
        <f t="shared" si="16"/>
        <v>1867.59121439712</v>
      </c>
      <c r="X485" s="52">
        <v>0</v>
      </c>
      <c r="Y485" s="52">
        <v>0</v>
      </c>
    </row>
    <row r="486" spans="1:25" x14ac:dyDescent="0.25">
      <c r="A486" s="52">
        <v>2011</v>
      </c>
      <c r="B486" s="52" t="s">
        <v>106</v>
      </c>
      <c r="C486" s="52" t="s">
        <v>115</v>
      </c>
      <c r="D486" s="52">
        <v>25920</v>
      </c>
      <c r="E486" s="52">
        <v>3338001</v>
      </c>
      <c r="F486" s="52">
        <v>12</v>
      </c>
      <c r="G486" s="52" t="s">
        <v>118</v>
      </c>
      <c r="H486" s="52">
        <v>233973.63210000002</v>
      </c>
      <c r="I486" s="52" t="s">
        <v>91</v>
      </c>
      <c r="J486" s="52" t="s">
        <v>71</v>
      </c>
      <c r="K486" s="52">
        <v>73.3</v>
      </c>
      <c r="L486" s="52">
        <v>3.3200000000000001E-5</v>
      </c>
      <c r="M486" s="52">
        <v>1</v>
      </c>
      <c r="N486" s="52"/>
      <c r="O486" s="52">
        <v>0</v>
      </c>
      <c r="P486" s="52">
        <v>0</v>
      </c>
      <c r="Q486" s="52">
        <v>21</v>
      </c>
      <c r="R486" s="52"/>
      <c r="S486" s="52">
        <v>0</v>
      </c>
      <c r="T486" s="52">
        <v>0</v>
      </c>
      <c r="U486" s="52">
        <v>310</v>
      </c>
      <c r="V486" s="52">
        <f t="shared" si="15"/>
        <v>569.3888721332761</v>
      </c>
      <c r="W486" s="52">
        <f t="shared" si="16"/>
        <v>569.3888721332761</v>
      </c>
      <c r="X486" s="52">
        <v>0</v>
      </c>
      <c r="Y486" s="52">
        <v>0</v>
      </c>
    </row>
    <row r="487" spans="1:25" x14ac:dyDescent="0.25">
      <c r="A487" s="52">
        <v>2011</v>
      </c>
      <c r="B487" s="52" t="s">
        <v>106</v>
      </c>
      <c r="C487" s="52" t="s">
        <v>115</v>
      </c>
      <c r="D487" s="52">
        <v>25920</v>
      </c>
      <c r="E487" s="52">
        <v>3338099</v>
      </c>
      <c r="F487" s="52">
        <v>12</v>
      </c>
      <c r="G487" s="52" t="s">
        <v>118</v>
      </c>
      <c r="H487" s="52">
        <v>67.350799999999992</v>
      </c>
      <c r="I487" s="52" t="s">
        <v>91</v>
      </c>
      <c r="J487" s="52" t="s">
        <v>71</v>
      </c>
      <c r="K487" s="52">
        <v>73.3</v>
      </c>
      <c r="L487" s="52">
        <v>3.3200000000000001E-5</v>
      </c>
      <c r="M487" s="52">
        <v>1</v>
      </c>
      <c r="N487" s="52"/>
      <c r="O487" s="52">
        <v>0</v>
      </c>
      <c r="P487" s="52">
        <v>0</v>
      </c>
      <c r="Q487" s="52">
        <v>21</v>
      </c>
      <c r="R487" s="52"/>
      <c r="S487" s="52">
        <v>0</v>
      </c>
      <c r="T487" s="52">
        <v>0</v>
      </c>
      <c r="U487" s="52">
        <v>310</v>
      </c>
      <c r="V487" s="52">
        <f t="shared" si="15"/>
        <v>0.163902212848</v>
      </c>
      <c r="W487" s="52">
        <f t="shared" si="16"/>
        <v>0.163902212848</v>
      </c>
      <c r="X487" s="52">
        <v>0</v>
      </c>
      <c r="Y487" s="52">
        <v>0</v>
      </c>
    </row>
    <row r="488" spans="1:25" x14ac:dyDescent="0.25">
      <c r="A488" s="52">
        <v>2011</v>
      </c>
      <c r="B488" s="52" t="s">
        <v>106</v>
      </c>
      <c r="C488" s="52" t="s">
        <v>115</v>
      </c>
      <c r="D488" s="52">
        <v>25999</v>
      </c>
      <c r="E488" s="52">
        <v>3338007</v>
      </c>
      <c r="F488" s="52">
        <v>12</v>
      </c>
      <c r="G488" s="52" t="s">
        <v>118</v>
      </c>
      <c r="H488" s="52">
        <v>46993.344600000004</v>
      </c>
      <c r="I488" s="52" t="s">
        <v>91</v>
      </c>
      <c r="J488" s="52" t="s">
        <v>71</v>
      </c>
      <c r="K488" s="52">
        <v>73.3</v>
      </c>
      <c r="L488" s="52">
        <v>3.3200000000000001E-5</v>
      </c>
      <c r="M488" s="52">
        <v>1</v>
      </c>
      <c r="N488" s="52"/>
      <c r="O488" s="52">
        <v>0</v>
      </c>
      <c r="P488" s="52">
        <v>0</v>
      </c>
      <c r="Q488" s="52">
        <v>21</v>
      </c>
      <c r="R488" s="52"/>
      <c r="S488" s="52">
        <v>0</v>
      </c>
      <c r="T488" s="52">
        <v>0</v>
      </c>
      <c r="U488" s="52">
        <v>310</v>
      </c>
      <c r="V488" s="52">
        <f t="shared" si="15"/>
        <v>114.361123684776</v>
      </c>
      <c r="W488" s="52">
        <f t="shared" si="16"/>
        <v>114.361123684776</v>
      </c>
      <c r="X488" s="52">
        <v>0</v>
      </c>
      <c r="Y488" s="52">
        <v>0</v>
      </c>
    </row>
    <row r="489" spans="1:25" x14ac:dyDescent="0.25">
      <c r="A489" s="52">
        <v>2011</v>
      </c>
      <c r="B489" s="52" t="s">
        <v>106</v>
      </c>
      <c r="C489" s="52" t="s">
        <v>115</v>
      </c>
      <c r="D489" s="52">
        <v>26101</v>
      </c>
      <c r="E489" s="52">
        <v>3338006</v>
      </c>
      <c r="F489" s="52">
        <v>12</v>
      </c>
      <c r="G489" s="52" t="s">
        <v>118</v>
      </c>
      <c r="H489" s="52">
        <v>336764</v>
      </c>
      <c r="I489" s="52" t="s">
        <v>91</v>
      </c>
      <c r="J489" s="52" t="s">
        <v>71</v>
      </c>
      <c r="K489" s="52">
        <v>73.3</v>
      </c>
      <c r="L489" s="52">
        <v>3.3200000000000001E-5</v>
      </c>
      <c r="M489" s="52">
        <v>1</v>
      </c>
      <c r="N489" s="52"/>
      <c r="O489" s="52">
        <v>0</v>
      </c>
      <c r="P489" s="52">
        <v>0</v>
      </c>
      <c r="Q489" s="52">
        <v>21</v>
      </c>
      <c r="R489" s="52"/>
      <c r="S489" s="52">
        <v>0</v>
      </c>
      <c r="T489" s="52">
        <v>0</v>
      </c>
      <c r="U489" s="52">
        <v>310</v>
      </c>
      <c r="V489" s="52">
        <f t="shared" si="15"/>
        <v>819.53539983999997</v>
      </c>
      <c r="W489" s="52">
        <f t="shared" si="16"/>
        <v>819.53539983999997</v>
      </c>
      <c r="X489" s="52">
        <v>0</v>
      </c>
      <c r="Y489" s="52">
        <v>0</v>
      </c>
    </row>
    <row r="490" spans="1:25" x14ac:dyDescent="0.25">
      <c r="A490" s="52">
        <v>2011</v>
      </c>
      <c r="B490" s="52" t="s">
        <v>106</v>
      </c>
      <c r="C490" s="52" t="s">
        <v>115</v>
      </c>
      <c r="D490" s="52">
        <v>26101</v>
      </c>
      <c r="E490" s="52">
        <v>3338006</v>
      </c>
      <c r="F490" s="52">
        <v>12</v>
      </c>
      <c r="G490" s="52" t="s">
        <v>118</v>
      </c>
      <c r="H490" s="52">
        <v>349227.5</v>
      </c>
      <c r="I490" s="52" t="s">
        <v>91</v>
      </c>
      <c r="J490" s="52" t="s">
        <v>71</v>
      </c>
      <c r="K490" s="52">
        <v>73.3</v>
      </c>
      <c r="L490" s="52">
        <v>3.3200000000000001E-5</v>
      </c>
      <c r="M490" s="52">
        <v>1</v>
      </c>
      <c r="N490" s="52"/>
      <c r="O490" s="52">
        <v>0</v>
      </c>
      <c r="P490" s="52">
        <v>0</v>
      </c>
      <c r="Q490" s="52">
        <v>21</v>
      </c>
      <c r="R490" s="52"/>
      <c r="S490" s="52">
        <v>0</v>
      </c>
      <c r="T490" s="52">
        <v>0</v>
      </c>
      <c r="U490" s="52">
        <v>310</v>
      </c>
      <c r="V490" s="52">
        <f t="shared" si="15"/>
        <v>849.86607490000006</v>
      </c>
      <c r="W490" s="52">
        <f t="shared" si="16"/>
        <v>849.86607490000006</v>
      </c>
      <c r="X490" s="52">
        <v>0</v>
      </c>
      <c r="Y490" s="52">
        <v>0</v>
      </c>
    </row>
    <row r="491" spans="1:25" x14ac:dyDescent="0.25">
      <c r="A491" s="52">
        <v>2011</v>
      </c>
      <c r="B491" s="52" t="s">
        <v>106</v>
      </c>
      <c r="C491" s="52" t="s">
        <v>115</v>
      </c>
      <c r="D491" s="52">
        <v>26101</v>
      </c>
      <c r="E491" s="52">
        <v>3338006</v>
      </c>
      <c r="F491" s="52">
        <v>12</v>
      </c>
      <c r="G491" s="52" t="s">
        <v>118</v>
      </c>
      <c r="H491" s="52">
        <v>6820785</v>
      </c>
      <c r="I491" s="52" t="s">
        <v>91</v>
      </c>
      <c r="J491" s="52" t="s">
        <v>71</v>
      </c>
      <c r="K491" s="52">
        <v>73.3</v>
      </c>
      <c r="L491" s="52">
        <v>3.3200000000000001E-5</v>
      </c>
      <c r="M491" s="52">
        <v>1</v>
      </c>
      <c r="N491" s="52"/>
      <c r="O491" s="52">
        <v>0</v>
      </c>
      <c r="P491" s="52">
        <v>0</v>
      </c>
      <c r="Q491" s="52">
        <v>21</v>
      </c>
      <c r="R491" s="52"/>
      <c r="S491" s="52">
        <v>0</v>
      </c>
      <c r="T491" s="52">
        <v>0</v>
      </c>
      <c r="U491" s="52">
        <v>310</v>
      </c>
      <c r="V491" s="52">
        <f t="shared" si="15"/>
        <v>16598.7895446</v>
      </c>
      <c r="W491" s="52">
        <f t="shared" si="16"/>
        <v>16598.7895446</v>
      </c>
      <c r="X491" s="52">
        <v>0</v>
      </c>
      <c r="Y491" s="52">
        <v>0</v>
      </c>
    </row>
    <row r="492" spans="1:25" x14ac:dyDescent="0.25">
      <c r="A492" s="52">
        <v>2011</v>
      </c>
      <c r="B492" s="52" t="s">
        <v>106</v>
      </c>
      <c r="C492" s="52" t="s">
        <v>115</v>
      </c>
      <c r="D492" s="52">
        <v>26600</v>
      </c>
      <c r="E492" s="52">
        <v>3338006</v>
      </c>
      <c r="F492" s="52">
        <v>12</v>
      </c>
      <c r="G492" s="52" t="s">
        <v>118</v>
      </c>
      <c r="H492" s="52">
        <v>294</v>
      </c>
      <c r="I492" s="52" t="s">
        <v>91</v>
      </c>
      <c r="J492" s="52" t="s">
        <v>71</v>
      </c>
      <c r="K492" s="52">
        <v>73.3</v>
      </c>
      <c r="L492" s="52">
        <v>3.3200000000000001E-5</v>
      </c>
      <c r="M492" s="52">
        <v>1</v>
      </c>
      <c r="N492" s="52"/>
      <c r="O492" s="52">
        <v>0</v>
      </c>
      <c r="P492" s="52">
        <v>0</v>
      </c>
      <c r="Q492" s="52">
        <v>21</v>
      </c>
      <c r="R492" s="52"/>
      <c r="S492" s="52">
        <v>0</v>
      </c>
      <c r="T492" s="52">
        <v>0</v>
      </c>
      <c r="U492" s="52">
        <v>310</v>
      </c>
      <c r="V492" s="52">
        <f t="shared" si="15"/>
        <v>0.71546664000000004</v>
      </c>
      <c r="W492" s="52">
        <f t="shared" si="16"/>
        <v>0.71546664000000004</v>
      </c>
      <c r="X492" s="52">
        <v>0</v>
      </c>
      <c r="Y492" s="52">
        <v>0</v>
      </c>
    </row>
    <row r="493" spans="1:25" x14ac:dyDescent="0.25">
      <c r="A493" s="52">
        <v>2011</v>
      </c>
      <c r="B493" s="52" t="s">
        <v>106</v>
      </c>
      <c r="C493" s="52" t="s">
        <v>115</v>
      </c>
      <c r="D493" s="52">
        <v>26600</v>
      </c>
      <c r="E493" s="52">
        <v>3338006</v>
      </c>
      <c r="F493" s="52">
        <v>12</v>
      </c>
      <c r="G493" s="52" t="s">
        <v>118</v>
      </c>
      <c r="H493" s="52">
        <v>3077</v>
      </c>
      <c r="I493" s="52" t="s">
        <v>91</v>
      </c>
      <c r="J493" s="52" t="s">
        <v>71</v>
      </c>
      <c r="K493" s="52">
        <v>73.3</v>
      </c>
      <c r="L493" s="52">
        <v>3.3200000000000001E-5</v>
      </c>
      <c r="M493" s="52">
        <v>1</v>
      </c>
      <c r="N493" s="52"/>
      <c r="O493" s="52">
        <v>0</v>
      </c>
      <c r="P493" s="52">
        <v>0</v>
      </c>
      <c r="Q493" s="52">
        <v>21</v>
      </c>
      <c r="R493" s="52"/>
      <c r="S493" s="52">
        <v>0</v>
      </c>
      <c r="T493" s="52">
        <v>0</v>
      </c>
      <c r="U493" s="52">
        <v>310</v>
      </c>
      <c r="V493" s="52">
        <f t="shared" si="15"/>
        <v>7.4880641199999998</v>
      </c>
      <c r="W493" s="52">
        <f t="shared" si="16"/>
        <v>7.4880641199999998</v>
      </c>
      <c r="X493" s="52">
        <v>0</v>
      </c>
      <c r="Y493" s="52">
        <v>0</v>
      </c>
    </row>
    <row r="494" spans="1:25" x14ac:dyDescent="0.25">
      <c r="A494" s="52">
        <v>2011</v>
      </c>
      <c r="B494" s="52" t="s">
        <v>106</v>
      </c>
      <c r="C494" s="52" t="s">
        <v>115</v>
      </c>
      <c r="D494" s="52">
        <v>26600</v>
      </c>
      <c r="E494" s="52">
        <v>3338006</v>
      </c>
      <c r="F494" s="52">
        <v>12</v>
      </c>
      <c r="G494" s="52" t="s">
        <v>118</v>
      </c>
      <c r="H494" s="52">
        <v>4833</v>
      </c>
      <c r="I494" s="52" t="s">
        <v>91</v>
      </c>
      <c r="J494" s="52" t="s">
        <v>71</v>
      </c>
      <c r="K494" s="52">
        <v>73.3</v>
      </c>
      <c r="L494" s="52">
        <v>3.3200000000000001E-5</v>
      </c>
      <c r="M494" s="52">
        <v>1</v>
      </c>
      <c r="N494" s="52"/>
      <c r="O494" s="52">
        <v>0</v>
      </c>
      <c r="P494" s="52">
        <v>0</v>
      </c>
      <c r="Q494" s="52">
        <v>21</v>
      </c>
      <c r="R494" s="52"/>
      <c r="S494" s="52">
        <v>0</v>
      </c>
      <c r="T494" s="52">
        <v>0</v>
      </c>
      <c r="U494" s="52">
        <v>310</v>
      </c>
      <c r="V494" s="52">
        <f t="shared" si="15"/>
        <v>11.761395479999999</v>
      </c>
      <c r="W494" s="52">
        <f t="shared" si="16"/>
        <v>11.761395479999999</v>
      </c>
      <c r="X494" s="52">
        <v>0</v>
      </c>
      <c r="Y494" s="52">
        <v>0</v>
      </c>
    </row>
    <row r="495" spans="1:25" x14ac:dyDescent="0.25">
      <c r="A495" s="52">
        <v>2011</v>
      </c>
      <c r="B495" s="52" t="s">
        <v>106</v>
      </c>
      <c r="C495" s="52" t="s">
        <v>115</v>
      </c>
      <c r="D495" s="52">
        <v>27101</v>
      </c>
      <c r="E495" s="52">
        <v>3338006</v>
      </c>
      <c r="F495" s="52">
        <v>12</v>
      </c>
      <c r="G495" s="52" t="s">
        <v>118</v>
      </c>
      <c r="H495" s="52">
        <v>503061</v>
      </c>
      <c r="I495" s="52" t="s">
        <v>91</v>
      </c>
      <c r="J495" s="52" t="s">
        <v>71</v>
      </c>
      <c r="K495" s="52">
        <v>73.3</v>
      </c>
      <c r="L495" s="52">
        <v>3.3200000000000001E-5</v>
      </c>
      <c r="M495" s="52">
        <v>1</v>
      </c>
      <c r="N495" s="52"/>
      <c r="O495" s="52">
        <v>0</v>
      </c>
      <c r="P495" s="52">
        <v>0</v>
      </c>
      <c r="Q495" s="52">
        <v>21</v>
      </c>
      <c r="R495" s="52"/>
      <c r="S495" s="52">
        <v>0</v>
      </c>
      <c r="T495" s="52">
        <v>0</v>
      </c>
      <c r="U495" s="52">
        <v>310</v>
      </c>
      <c r="V495" s="52">
        <f t="shared" si="15"/>
        <v>1224.22912716</v>
      </c>
      <c r="W495" s="52">
        <f t="shared" si="16"/>
        <v>1224.22912716</v>
      </c>
      <c r="X495" s="52">
        <v>0</v>
      </c>
      <c r="Y495" s="52">
        <v>0</v>
      </c>
    </row>
    <row r="496" spans="1:25" x14ac:dyDescent="0.25">
      <c r="A496" s="52">
        <v>2011</v>
      </c>
      <c r="B496" s="52" t="s">
        <v>106</v>
      </c>
      <c r="C496" s="52" t="s">
        <v>115</v>
      </c>
      <c r="D496" s="52">
        <v>27101</v>
      </c>
      <c r="E496" s="52">
        <v>3338006</v>
      </c>
      <c r="F496" s="52">
        <v>12</v>
      </c>
      <c r="G496" s="52" t="s">
        <v>118</v>
      </c>
      <c r="H496" s="52">
        <v>2358302</v>
      </c>
      <c r="I496" s="52" t="s">
        <v>91</v>
      </c>
      <c r="J496" s="52" t="s">
        <v>71</v>
      </c>
      <c r="K496" s="52">
        <v>73.3</v>
      </c>
      <c r="L496" s="52">
        <v>3.3200000000000001E-5</v>
      </c>
      <c r="M496" s="52">
        <v>1</v>
      </c>
      <c r="N496" s="52"/>
      <c r="O496" s="52">
        <v>0</v>
      </c>
      <c r="P496" s="52">
        <v>0</v>
      </c>
      <c r="Q496" s="52">
        <v>21</v>
      </c>
      <c r="R496" s="52"/>
      <c r="S496" s="52">
        <v>0</v>
      </c>
      <c r="T496" s="52">
        <v>0</v>
      </c>
      <c r="U496" s="52">
        <v>310</v>
      </c>
      <c r="V496" s="52">
        <f t="shared" si="15"/>
        <v>5739.0694151199996</v>
      </c>
      <c r="W496" s="52">
        <f t="shared" si="16"/>
        <v>5739.0694151199996</v>
      </c>
      <c r="X496" s="52">
        <v>0</v>
      </c>
      <c r="Y496" s="52">
        <v>0</v>
      </c>
    </row>
    <row r="497" spans="1:25" x14ac:dyDescent="0.25">
      <c r="A497" s="52">
        <v>2011</v>
      </c>
      <c r="B497" s="52" t="s">
        <v>106</v>
      </c>
      <c r="C497" s="52" t="s">
        <v>115</v>
      </c>
      <c r="D497" s="52">
        <v>27101</v>
      </c>
      <c r="E497" s="52">
        <v>3338006</v>
      </c>
      <c r="F497" s="52">
        <v>12</v>
      </c>
      <c r="G497" s="52" t="s">
        <v>118</v>
      </c>
      <c r="H497" s="52">
        <v>448310.25</v>
      </c>
      <c r="I497" s="52" t="s">
        <v>91</v>
      </c>
      <c r="J497" s="52" t="s">
        <v>71</v>
      </c>
      <c r="K497" s="52">
        <v>73.3</v>
      </c>
      <c r="L497" s="52">
        <v>3.3200000000000001E-5</v>
      </c>
      <c r="M497" s="52">
        <v>1</v>
      </c>
      <c r="N497" s="52"/>
      <c r="O497" s="52">
        <v>0</v>
      </c>
      <c r="P497" s="52">
        <v>0</v>
      </c>
      <c r="Q497" s="52">
        <v>21</v>
      </c>
      <c r="R497" s="52"/>
      <c r="S497" s="52">
        <v>0</v>
      </c>
      <c r="T497" s="52">
        <v>0</v>
      </c>
      <c r="U497" s="52">
        <v>310</v>
      </c>
      <c r="V497" s="52">
        <f t="shared" si="15"/>
        <v>1090.9898919899999</v>
      </c>
      <c r="W497" s="52">
        <f t="shared" si="16"/>
        <v>1090.9898919899999</v>
      </c>
      <c r="X497" s="52">
        <v>0</v>
      </c>
      <c r="Y497" s="52">
        <v>0</v>
      </c>
    </row>
    <row r="498" spans="1:25" x14ac:dyDescent="0.25">
      <c r="A498" s="52">
        <v>2011</v>
      </c>
      <c r="B498" s="52" t="s">
        <v>106</v>
      </c>
      <c r="C498" s="52" t="s">
        <v>115</v>
      </c>
      <c r="D498" s="52">
        <v>27102</v>
      </c>
      <c r="E498" s="52">
        <v>3338004</v>
      </c>
      <c r="F498" s="52">
        <v>12</v>
      </c>
      <c r="G498" s="52" t="s">
        <v>118</v>
      </c>
      <c r="H498" s="52">
        <v>1148823.7471999999</v>
      </c>
      <c r="I498" s="52" t="s">
        <v>91</v>
      </c>
      <c r="J498" s="52" t="s">
        <v>71</v>
      </c>
      <c r="K498" s="52">
        <v>73.3</v>
      </c>
      <c r="L498" s="52">
        <v>3.3200000000000001E-5</v>
      </c>
      <c r="M498" s="52">
        <v>1</v>
      </c>
      <c r="N498" s="52"/>
      <c r="O498" s="52">
        <v>0</v>
      </c>
      <c r="P498" s="52">
        <v>0</v>
      </c>
      <c r="Q498" s="52">
        <v>21</v>
      </c>
      <c r="R498" s="52"/>
      <c r="S498" s="52">
        <v>0</v>
      </c>
      <c r="T498" s="52">
        <v>0</v>
      </c>
      <c r="U498" s="52">
        <v>310</v>
      </c>
      <c r="V498" s="52">
        <f t="shared" si="15"/>
        <v>2795.7315182360317</v>
      </c>
      <c r="W498" s="52">
        <f t="shared" si="16"/>
        <v>2795.7315182360317</v>
      </c>
      <c r="X498" s="52">
        <v>0</v>
      </c>
      <c r="Y498" s="52">
        <v>0</v>
      </c>
    </row>
    <row r="499" spans="1:25" x14ac:dyDescent="0.25">
      <c r="A499" s="52">
        <v>2011</v>
      </c>
      <c r="B499" s="52" t="s">
        <v>106</v>
      </c>
      <c r="C499" s="52" t="s">
        <v>115</v>
      </c>
      <c r="D499" s="52">
        <v>27102</v>
      </c>
      <c r="E499" s="52">
        <v>3338006</v>
      </c>
      <c r="F499" s="52">
        <v>12</v>
      </c>
      <c r="G499" s="52" t="s">
        <v>118</v>
      </c>
      <c r="H499" s="52">
        <v>164196.285</v>
      </c>
      <c r="I499" s="52" t="s">
        <v>91</v>
      </c>
      <c r="J499" s="52" t="s">
        <v>71</v>
      </c>
      <c r="K499" s="52">
        <v>73.3</v>
      </c>
      <c r="L499" s="52">
        <v>3.3200000000000001E-5</v>
      </c>
      <c r="M499" s="52">
        <v>1</v>
      </c>
      <c r="N499" s="52"/>
      <c r="O499" s="52">
        <v>0</v>
      </c>
      <c r="P499" s="52">
        <v>0</v>
      </c>
      <c r="Q499" s="52">
        <v>21</v>
      </c>
      <c r="R499" s="52"/>
      <c r="S499" s="52">
        <v>0</v>
      </c>
      <c r="T499" s="52">
        <v>0</v>
      </c>
      <c r="U499" s="52">
        <v>310</v>
      </c>
      <c r="V499" s="52">
        <f t="shared" si="15"/>
        <v>399.5815113246</v>
      </c>
      <c r="W499" s="52">
        <f t="shared" si="16"/>
        <v>399.5815113246</v>
      </c>
      <c r="X499" s="52">
        <v>0</v>
      </c>
      <c r="Y499" s="52">
        <v>0</v>
      </c>
    </row>
    <row r="500" spans="1:25" x14ac:dyDescent="0.25">
      <c r="A500" s="52">
        <v>2011</v>
      </c>
      <c r="B500" s="52" t="s">
        <v>106</v>
      </c>
      <c r="C500" s="52" t="s">
        <v>115</v>
      </c>
      <c r="D500" s="52">
        <v>27102</v>
      </c>
      <c r="E500" s="52">
        <v>3338006</v>
      </c>
      <c r="F500" s="52">
        <v>12</v>
      </c>
      <c r="G500" s="52" t="s">
        <v>118</v>
      </c>
      <c r="H500" s="52">
        <v>63538</v>
      </c>
      <c r="I500" s="52" t="s">
        <v>91</v>
      </c>
      <c r="J500" s="52" t="s">
        <v>71</v>
      </c>
      <c r="K500" s="52">
        <v>73.3</v>
      </c>
      <c r="L500" s="52">
        <v>3.3200000000000001E-5</v>
      </c>
      <c r="M500" s="52">
        <v>1</v>
      </c>
      <c r="N500" s="52"/>
      <c r="O500" s="52">
        <v>0</v>
      </c>
      <c r="P500" s="52">
        <v>0</v>
      </c>
      <c r="Q500" s="52">
        <v>21</v>
      </c>
      <c r="R500" s="52"/>
      <c r="S500" s="52">
        <v>0</v>
      </c>
      <c r="T500" s="52">
        <v>0</v>
      </c>
      <c r="U500" s="52">
        <v>310</v>
      </c>
      <c r="V500" s="52">
        <f t="shared" si="15"/>
        <v>154.62353527999997</v>
      </c>
      <c r="W500" s="52">
        <f t="shared" si="16"/>
        <v>154.62353527999997</v>
      </c>
      <c r="X500" s="52">
        <v>0</v>
      </c>
      <c r="Y500" s="52">
        <v>0</v>
      </c>
    </row>
    <row r="501" spans="1:25" x14ac:dyDescent="0.25">
      <c r="A501" s="52">
        <v>2011</v>
      </c>
      <c r="B501" s="52" t="s">
        <v>106</v>
      </c>
      <c r="C501" s="52" t="s">
        <v>115</v>
      </c>
      <c r="D501" s="52">
        <v>27102</v>
      </c>
      <c r="E501" s="52">
        <v>3338006</v>
      </c>
      <c r="F501" s="52">
        <v>12</v>
      </c>
      <c r="G501" s="52" t="s">
        <v>118</v>
      </c>
      <c r="H501" s="52">
        <v>2667538</v>
      </c>
      <c r="I501" s="52" t="s">
        <v>91</v>
      </c>
      <c r="J501" s="52" t="s">
        <v>71</v>
      </c>
      <c r="K501" s="52">
        <v>73.3</v>
      </c>
      <c r="L501" s="52">
        <v>3.3200000000000001E-5</v>
      </c>
      <c r="M501" s="52">
        <v>1</v>
      </c>
      <c r="N501" s="52"/>
      <c r="O501" s="52">
        <v>0</v>
      </c>
      <c r="P501" s="52">
        <v>0</v>
      </c>
      <c r="Q501" s="52">
        <v>21</v>
      </c>
      <c r="R501" s="52"/>
      <c r="S501" s="52">
        <v>0</v>
      </c>
      <c r="T501" s="52">
        <v>0</v>
      </c>
      <c r="U501" s="52">
        <v>310</v>
      </c>
      <c r="V501" s="52">
        <f t="shared" si="15"/>
        <v>6491.6137752800005</v>
      </c>
      <c r="W501" s="52">
        <f t="shared" si="16"/>
        <v>6491.6137752800005</v>
      </c>
      <c r="X501" s="52">
        <v>0</v>
      </c>
      <c r="Y501" s="52">
        <v>0</v>
      </c>
    </row>
    <row r="502" spans="1:25" x14ac:dyDescent="0.25">
      <c r="A502" s="52">
        <v>2011</v>
      </c>
      <c r="B502" s="52" t="s">
        <v>106</v>
      </c>
      <c r="C502" s="52" t="s">
        <v>115</v>
      </c>
      <c r="D502" s="52">
        <v>27102</v>
      </c>
      <c r="E502" s="52">
        <v>3338006</v>
      </c>
      <c r="F502" s="52">
        <v>12</v>
      </c>
      <c r="G502" s="52" t="s">
        <v>118</v>
      </c>
      <c r="H502" s="52">
        <v>191190</v>
      </c>
      <c r="I502" s="52" t="s">
        <v>91</v>
      </c>
      <c r="J502" s="52" t="s">
        <v>71</v>
      </c>
      <c r="K502" s="52">
        <v>73.3</v>
      </c>
      <c r="L502" s="52">
        <v>3.3200000000000001E-5</v>
      </c>
      <c r="M502" s="52">
        <v>1</v>
      </c>
      <c r="N502" s="52"/>
      <c r="O502" s="52">
        <v>0</v>
      </c>
      <c r="P502" s="52">
        <v>0</v>
      </c>
      <c r="Q502" s="52">
        <v>21</v>
      </c>
      <c r="R502" s="52"/>
      <c r="S502" s="52">
        <v>0</v>
      </c>
      <c r="T502" s="52">
        <v>0</v>
      </c>
      <c r="U502" s="52">
        <v>310</v>
      </c>
      <c r="V502" s="52">
        <f t="shared" si="15"/>
        <v>465.27233640000003</v>
      </c>
      <c r="W502" s="52">
        <f t="shared" si="16"/>
        <v>465.27233640000003</v>
      </c>
      <c r="X502" s="52">
        <v>0</v>
      </c>
      <c r="Y502" s="52">
        <v>0</v>
      </c>
    </row>
    <row r="503" spans="1:25" x14ac:dyDescent="0.25">
      <c r="A503" s="52">
        <v>2011</v>
      </c>
      <c r="B503" s="52" t="s">
        <v>106</v>
      </c>
      <c r="C503" s="52" t="s">
        <v>115</v>
      </c>
      <c r="D503" s="52">
        <v>27102</v>
      </c>
      <c r="E503" s="52">
        <v>3338006</v>
      </c>
      <c r="F503" s="52">
        <v>12</v>
      </c>
      <c r="G503" s="52" t="s">
        <v>118</v>
      </c>
      <c r="H503" s="52">
        <v>577349.55339999998</v>
      </c>
      <c r="I503" s="52" t="s">
        <v>91</v>
      </c>
      <c r="J503" s="52" t="s">
        <v>71</v>
      </c>
      <c r="K503" s="52">
        <v>73.3</v>
      </c>
      <c r="L503" s="52">
        <v>3.3200000000000001E-5</v>
      </c>
      <c r="M503" s="52">
        <v>1</v>
      </c>
      <c r="N503" s="52"/>
      <c r="O503" s="52">
        <v>0</v>
      </c>
      <c r="P503" s="52">
        <v>0</v>
      </c>
      <c r="Q503" s="52">
        <v>21</v>
      </c>
      <c r="R503" s="52"/>
      <c r="S503" s="52">
        <v>0</v>
      </c>
      <c r="T503" s="52">
        <v>0</v>
      </c>
      <c r="U503" s="52">
        <v>310</v>
      </c>
      <c r="V503" s="52">
        <f t="shared" si="15"/>
        <v>1405.014779172104</v>
      </c>
      <c r="W503" s="52">
        <f t="shared" si="16"/>
        <v>1405.014779172104</v>
      </c>
      <c r="X503" s="52">
        <v>0</v>
      </c>
      <c r="Y503" s="52">
        <v>0</v>
      </c>
    </row>
    <row r="504" spans="1:25" x14ac:dyDescent="0.25">
      <c r="A504" s="52">
        <v>2011</v>
      </c>
      <c r="B504" s="52" t="s">
        <v>106</v>
      </c>
      <c r="C504" s="52" t="s">
        <v>115</v>
      </c>
      <c r="D504" s="52">
        <v>27102</v>
      </c>
      <c r="E504" s="52">
        <v>3338006</v>
      </c>
      <c r="F504" s="52">
        <v>12</v>
      </c>
      <c r="G504" s="52" t="s">
        <v>118</v>
      </c>
      <c r="H504" s="52">
        <v>9532970</v>
      </c>
      <c r="I504" s="52" t="s">
        <v>91</v>
      </c>
      <c r="J504" s="52" t="s">
        <v>71</v>
      </c>
      <c r="K504" s="52">
        <v>73.3</v>
      </c>
      <c r="L504" s="52">
        <v>3.3200000000000001E-5</v>
      </c>
      <c r="M504" s="52">
        <v>1</v>
      </c>
      <c r="N504" s="52"/>
      <c r="O504" s="52">
        <v>0</v>
      </c>
      <c r="P504" s="52">
        <v>0</v>
      </c>
      <c r="Q504" s="52">
        <v>21</v>
      </c>
      <c r="R504" s="52"/>
      <c r="S504" s="52">
        <v>0</v>
      </c>
      <c r="T504" s="52">
        <v>0</v>
      </c>
      <c r="U504" s="52">
        <v>310</v>
      </c>
      <c r="V504" s="52">
        <f t="shared" si="15"/>
        <v>23199.054473200002</v>
      </c>
      <c r="W504" s="52">
        <f t="shared" si="16"/>
        <v>23199.054473200002</v>
      </c>
      <c r="X504" s="52">
        <v>0</v>
      </c>
      <c r="Y504" s="52">
        <v>0</v>
      </c>
    </row>
    <row r="505" spans="1:25" x14ac:dyDescent="0.25">
      <c r="A505" s="52">
        <v>2011</v>
      </c>
      <c r="B505" s="52" t="s">
        <v>106</v>
      </c>
      <c r="C505" s="52" t="s">
        <v>115</v>
      </c>
      <c r="D505" s="52">
        <v>27102</v>
      </c>
      <c r="E505" s="52">
        <v>3338006</v>
      </c>
      <c r="F505" s="52">
        <v>12</v>
      </c>
      <c r="G505" s="52" t="s">
        <v>118</v>
      </c>
      <c r="H505" s="52">
        <v>2329439</v>
      </c>
      <c r="I505" s="52" t="s">
        <v>91</v>
      </c>
      <c r="J505" s="52" t="s">
        <v>71</v>
      </c>
      <c r="K505" s="52">
        <v>73.3</v>
      </c>
      <c r="L505" s="52">
        <v>3.3200000000000001E-5</v>
      </c>
      <c r="M505" s="52">
        <v>1</v>
      </c>
      <c r="N505" s="52"/>
      <c r="O505" s="52">
        <v>0</v>
      </c>
      <c r="P505" s="52">
        <v>0</v>
      </c>
      <c r="Q505" s="52">
        <v>21</v>
      </c>
      <c r="R505" s="52"/>
      <c r="S505" s="52">
        <v>0</v>
      </c>
      <c r="T505" s="52">
        <v>0</v>
      </c>
      <c r="U505" s="52">
        <v>310</v>
      </c>
      <c r="V505" s="52">
        <f t="shared" si="15"/>
        <v>5668.8295728399999</v>
      </c>
      <c r="W505" s="52">
        <f t="shared" si="16"/>
        <v>5668.8295728399999</v>
      </c>
      <c r="X505" s="52">
        <v>0</v>
      </c>
      <c r="Y505" s="52">
        <v>0</v>
      </c>
    </row>
    <row r="506" spans="1:25" x14ac:dyDescent="0.25">
      <c r="A506" s="52">
        <v>2011</v>
      </c>
      <c r="B506" s="52" t="s">
        <v>106</v>
      </c>
      <c r="C506" s="52" t="s">
        <v>115</v>
      </c>
      <c r="D506" s="52">
        <v>27102</v>
      </c>
      <c r="E506" s="52">
        <v>3338006</v>
      </c>
      <c r="F506" s="52">
        <v>12</v>
      </c>
      <c r="G506" s="52" t="s">
        <v>118</v>
      </c>
      <c r="H506" s="52">
        <v>409262.04629999999</v>
      </c>
      <c r="I506" s="52" t="s">
        <v>91</v>
      </c>
      <c r="J506" s="52" t="s">
        <v>71</v>
      </c>
      <c r="K506" s="52">
        <v>73.3</v>
      </c>
      <c r="L506" s="52">
        <v>3.3200000000000001E-5</v>
      </c>
      <c r="M506" s="52">
        <v>1</v>
      </c>
      <c r="N506" s="52"/>
      <c r="O506" s="52">
        <v>0</v>
      </c>
      <c r="P506" s="52">
        <v>0</v>
      </c>
      <c r="Q506" s="52">
        <v>21</v>
      </c>
      <c r="R506" s="52"/>
      <c r="S506" s="52">
        <v>0</v>
      </c>
      <c r="T506" s="52">
        <v>0</v>
      </c>
      <c r="U506" s="52">
        <v>310</v>
      </c>
      <c r="V506" s="52">
        <f t="shared" si="15"/>
        <v>995.96374539382794</v>
      </c>
      <c r="W506" s="52">
        <f t="shared" si="16"/>
        <v>995.96374539382794</v>
      </c>
      <c r="X506" s="52">
        <v>0</v>
      </c>
      <c r="Y506" s="52">
        <v>0</v>
      </c>
    </row>
    <row r="507" spans="1:25" x14ac:dyDescent="0.25">
      <c r="A507" s="52">
        <v>2011</v>
      </c>
      <c r="B507" s="52" t="s">
        <v>106</v>
      </c>
      <c r="C507" s="52" t="s">
        <v>115</v>
      </c>
      <c r="D507" s="52">
        <v>27102</v>
      </c>
      <c r="E507" s="52">
        <v>3338006</v>
      </c>
      <c r="F507" s="52">
        <v>12</v>
      </c>
      <c r="G507" s="52" t="s">
        <v>118</v>
      </c>
      <c r="H507" s="52">
        <v>145067.93730000002</v>
      </c>
      <c r="I507" s="52" t="s">
        <v>91</v>
      </c>
      <c r="J507" s="52" t="s">
        <v>71</v>
      </c>
      <c r="K507" s="52">
        <v>73.3</v>
      </c>
      <c r="L507" s="52">
        <v>3.3200000000000001E-5</v>
      </c>
      <c r="M507" s="52">
        <v>1</v>
      </c>
      <c r="N507" s="52"/>
      <c r="O507" s="52">
        <v>0</v>
      </c>
      <c r="P507" s="52">
        <v>0</v>
      </c>
      <c r="Q507" s="52">
        <v>21</v>
      </c>
      <c r="R507" s="52"/>
      <c r="S507" s="52">
        <v>0</v>
      </c>
      <c r="T507" s="52">
        <v>0</v>
      </c>
      <c r="U507" s="52">
        <v>310</v>
      </c>
      <c r="V507" s="52">
        <f t="shared" si="15"/>
        <v>353.03152949578805</v>
      </c>
      <c r="W507" s="52">
        <f t="shared" si="16"/>
        <v>353.03152949578805</v>
      </c>
      <c r="X507" s="52">
        <v>0</v>
      </c>
      <c r="Y507" s="52">
        <v>0</v>
      </c>
    </row>
    <row r="508" spans="1:25" x14ac:dyDescent="0.25">
      <c r="A508" s="52">
        <v>2011</v>
      </c>
      <c r="B508" s="52" t="s">
        <v>106</v>
      </c>
      <c r="C508" s="52" t="s">
        <v>115</v>
      </c>
      <c r="D508" s="52">
        <v>27102</v>
      </c>
      <c r="E508" s="52">
        <v>3338006</v>
      </c>
      <c r="F508" s="52">
        <v>12</v>
      </c>
      <c r="G508" s="52" t="s">
        <v>118</v>
      </c>
      <c r="H508" s="52">
        <v>609276.37969999993</v>
      </c>
      <c r="I508" s="52" t="s">
        <v>91</v>
      </c>
      <c r="J508" s="52" t="s">
        <v>71</v>
      </c>
      <c r="K508" s="52">
        <v>73.3</v>
      </c>
      <c r="L508" s="52">
        <v>3.3200000000000001E-5</v>
      </c>
      <c r="M508" s="52">
        <v>1</v>
      </c>
      <c r="N508" s="52"/>
      <c r="O508" s="52">
        <v>0</v>
      </c>
      <c r="P508" s="52">
        <v>0</v>
      </c>
      <c r="Q508" s="52">
        <v>21</v>
      </c>
      <c r="R508" s="52"/>
      <c r="S508" s="52">
        <v>0</v>
      </c>
      <c r="T508" s="52">
        <v>0</v>
      </c>
      <c r="U508" s="52">
        <v>310</v>
      </c>
      <c r="V508" s="52">
        <f t="shared" si="15"/>
        <v>1482.7106265827317</v>
      </c>
      <c r="W508" s="52">
        <f t="shared" si="16"/>
        <v>1482.7106265827317</v>
      </c>
      <c r="X508" s="52">
        <v>0</v>
      </c>
      <c r="Y508" s="52">
        <v>0</v>
      </c>
    </row>
    <row r="509" spans="1:25" x14ac:dyDescent="0.25">
      <c r="A509" s="52">
        <v>2011</v>
      </c>
      <c r="B509" s="52" t="s">
        <v>106</v>
      </c>
      <c r="C509" s="52" t="s">
        <v>115</v>
      </c>
      <c r="D509" s="52">
        <v>27102</v>
      </c>
      <c r="E509" s="52">
        <v>3338006</v>
      </c>
      <c r="F509" s="52">
        <v>12</v>
      </c>
      <c r="G509" s="52" t="s">
        <v>118</v>
      </c>
      <c r="H509" s="52">
        <v>897885</v>
      </c>
      <c r="I509" s="52" t="s">
        <v>91</v>
      </c>
      <c r="J509" s="52" t="s">
        <v>71</v>
      </c>
      <c r="K509" s="52">
        <v>73.3</v>
      </c>
      <c r="L509" s="52">
        <v>3.3200000000000001E-5</v>
      </c>
      <c r="M509" s="52">
        <v>1</v>
      </c>
      <c r="N509" s="52"/>
      <c r="O509" s="52">
        <v>0</v>
      </c>
      <c r="P509" s="52">
        <v>0</v>
      </c>
      <c r="Q509" s="52">
        <v>21</v>
      </c>
      <c r="R509" s="52"/>
      <c r="S509" s="52">
        <v>0</v>
      </c>
      <c r="T509" s="52">
        <v>0</v>
      </c>
      <c r="U509" s="52">
        <v>310</v>
      </c>
      <c r="V509" s="52">
        <f t="shared" si="15"/>
        <v>2185.0570206000002</v>
      </c>
      <c r="W509" s="52">
        <f t="shared" si="16"/>
        <v>2185.0570206000002</v>
      </c>
      <c r="X509" s="52">
        <v>0</v>
      </c>
      <c r="Y509" s="52">
        <v>0</v>
      </c>
    </row>
    <row r="510" spans="1:25" x14ac:dyDescent="0.25">
      <c r="A510" s="52">
        <v>2011</v>
      </c>
      <c r="B510" s="52" t="s">
        <v>106</v>
      </c>
      <c r="C510" s="52" t="s">
        <v>115</v>
      </c>
      <c r="D510" s="52">
        <v>27102</v>
      </c>
      <c r="E510" s="52">
        <v>3338006</v>
      </c>
      <c r="F510" s="52">
        <v>12</v>
      </c>
      <c r="G510" s="52" t="s">
        <v>118</v>
      </c>
      <c r="H510" s="52">
        <v>1511314.2231999999</v>
      </c>
      <c r="I510" s="52" t="s">
        <v>91</v>
      </c>
      <c r="J510" s="52" t="s">
        <v>71</v>
      </c>
      <c r="K510" s="52">
        <v>73.3</v>
      </c>
      <c r="L510" s="52">
        <v>3.3200000000000001E-5</v>
      </c>
      <c r="M510" s="52">
        <v>1</v>
      </c>
      <c r="N510" s="52"/>
      <c r="O510" s="52">
        <v>0</v>
      </c>
      <c r="P510" s="52">
        <v>0</v>
      </c>
      <c r="Q510" s="52">
        <v>21</v>
      </c>
      <c r="R510" s="52"/>
      <c r="S510" s="52">
        <v>0</v>
      </c>
      <c r="T510" s="52">
        <v>0</v>
      </c>
      <c r="U510" s="52">
        <v>310</v>
      </c>
      <c r="V510" s="52">
        <f t="shared" si="15"/>
        <v>3677.8738410105916</v>
      </c>
      <c r="W510" s="52">
        <f t="shared" si="16"/>
        <v>3677.8738410105916</v>
      </c>
      <c r="X510" s="52">
        <v>0</v>
      </c>
      <c r="Y510" s="52">
        <v>0</v>
      </c>
    </row>
    <row r="511" spans="1:25" x14ac:dyDescent="0.25">
      <c r="A511" s="52">
        <v>2011</v>
      </c>
      <c r="B511" s="52" t="s">
        <v>106</v>
      </c>
      <c r="C511" s="52" t="s">
        <v>115</v>
      </c>
      <c r="D511" s="52">
        <v>27102</v>
      </c>
      <c r="E511" s="52">
        <v>3338006</v>
      </c>
      <c r="F511" s="52">
        <v>12</v>
      </c>
      <c r="G511" s="52" t="s">
        <v>118</v>
      </c>
      <c r="H511" s="52">
        <v>3308181</v>
      </c>
      <c r="I511" s="52" t="s">
        <v>91</v>
      </c>
      <c r="J511" s="52" t="s">
        <v>71</v>
      </c>
      <c r="K511" s="52">
        <v>73.3</v>
      </c>
      <c r="L511" s="52">
        <v>3.3200000000000001E-5</v>
      </c>
      <c r="M511" s="52">
        <v>1</v>
      </c>
      <c r="N511" s="52"/>
      <c r="O511" s="52">
        <v>0</v>
      </c>
      <c r="P511" s="52">
        <v>0</v>
      </c>
      <c r="Q511" s="52">
        <v>21</v>
      </c>
      <c r="R511" s="52"/>
      <c r="S511" s="52">
        <v>0</v>
      </c>
      <c r="T511" s="52">
        <v>0</v>
      </c>
      <c r="U511" s="52">
        <v>310</v>
      </c>
      <c r="V511" s="52">
        <f t="shared" si="15"/>
        <v>8050.6569543599999</v>
      </c>
      <c r="W511" s="52">
        <f t="shared" si="16"/>
        <v>8050.6569543599999</v>
      </c>
      <c r="X511" s="52">
        <v>0</v>
      </c>
      <c r="Y511" s="52">
        <v>0</v>
      </c>
    </row>
    <row r="512" spans="1:25" x14ac:dyDescent="0.25">
      <c r="A512" s="52">
        <v>2011</v>
      </c>
      <c r="B512" s="52" t="s">
        <v>106</v>
      </c>
      <c r="C512" s="52" t="s">
        <v>115</v>
      </c>
      <c r="D512" s="52">
        <v>27102</v>
      </c>
      <c r="E512" s="52">
        <v>3338006</v>
      </c>
      <c r="F512" s="52">
        <v>12</v>
      </c>
      <c r="G512" s="52" t="s">
        <v>118</v>
      </c>
      <c r="H512" s="52">
        <v>16410.871800000001</v>
      </c>
      <c r="I512" s="52" t="s">
        <v>91</v>
      </c>
      <c r="J512" s="52" t="s">
        <v>71</v>
      </c>
      <c r="K512" s="52">
        <v>73.3</v>
      </c>
      <c r="L512" s="52">
        <v>3.3200000000000001E-5</v>
      </c>
      <c r="M512" s="52">
        <v>1</v>
      </c>
      <c r="N512" s="52"/>
      <c r="O512" s="52">
        <v>0</v>
      </c>
      <c r="P512" s="52">
        <v>0</v>
      </c>
      <c r="Q512" s="52">
        <v>21</v>
      </c>
      <c r="R512" s="52"/>
      <c r="S512" s="52">
        <v>0</v>
      </c>
      <c r="T512" s="52">
        <v>0</v>
      </c>
      <c r="U512" s="52">
        <v>310</v>
      </c>
      <c r="V512" s="52">
        <f t="shared" si="15"/>
        <v>39.936841177608002</v>
      </c>
      <c r="W512" s="52">
        <f t="shared" si="16"/>
        <v>39.936841177608002</v>
      </c>
      <c r="X512" s="52">
        <v>0</v>
      </c>
      <c r="Y512" s="52">
        <v>0</v>
      </c>
    </row>
    <row r="513" spans="1:25" x14ac:dyDescent="0.25">
      <c r="A513" s="52">
        <v>2011</v>
      </c>
      <c r="B513" s="52" t="s">
        <v>106</v>
      </c>
      <c r="C513" s="52" t="s">
        <v>115</v>
      </c>
      <c r="D513" s="52">
        <v>27102</v>
      </c>
      <c r="E513" s="52">
        <v>3338006</v>
      </c>
      <c r="F513" s="52">
        <v>12</v>
      </c>
      <c r="G513" s="52" t="s">
        <v>118</v>
      </c>
      <c r="H513" s="52">
        <v>120835.4583</v>
      </c>
      <c r="I513" s="52" t="s">
        <v>91</v>
      </c>
      <c r="J513" s="52" t="s">
        <v>71</v>
      </c>
      <c r="K513" s="52">
        <v>73.3</v>
      </c>
      <c r="L513" s="52">
        <v>3.3200000000000001E-5</v>
      </c>
      <c r="M513" s="52">
        <v>1</v>
      </c>
      <c r="N513" s="52"/>
      <c r="O513" s="52">
        <v>0</v>
      </c>
      <c r="P513" s="52">
        <v>0</v>
      </c>
      <c r="Q513" s="52">
        <v>21</v>
      </c>
      <c r="R513" s="52"/>
      <c r="S513" s="52">
        <v>0</v>
      </c>
      <c r="T513" s="52">
        <v>0</v>
      </c>
      <c r="U513" s="52">
        <v>310</v>
      </c>
      <c r="V513" s="52">
        <f t="shared" si="15"/>
        <v>294.06033790054795</v>
      </c>
      <c r="W513" s="52">
        <f t="shared" si="16"/>
        <v>294.06033790054795</v>
      </c>
      <c r="X513" s="52">
        <v>0</v>
      </c>
      <c r="Y513" s="52">
        <v>0</v>
      </c>
    </row>
    <row r="514" spans="1:25" x14ac:dyDescent="0.25">
      <c r="A514" s="52">
        <v>2011</v>
      </c>
      <c r="B514" s="52" t="s">
        <v>106</v>
      </c>
      <c r="C514" s="52" t="s">
        <v>115</v>
      </c>
      <c r="D514" s="52">
        <v>27102</v>
      </c>
      <c r="E514" s="52">
        <v>3338006</v>
      </c>
      <c r="F514" s="52">
        <v>12</v>
      </c>
      <c r="G514" s="52" t="s">
        <v>118</v>
      </c>
      <c r="H514" s="52">
        <v>92822.120899999994</v>
      </c>
      <c r="I514" s="52" t="s">
        <v>91</v>
      </c>
      <c r="J514" s="52" t="s">
        <v>71</v>
      </c>
      <c r="K514" s="52">
        <v>73.3</v>
      </c>
      <c r="L514" s="52">
        <v>3.3200000000000001E-5</v>
      </c>
      <c r="M514" s="52">
        <v>1</v>
      </c>
      <c r="N514" s="52"/>
      <c r="O514" s="52">
        <v>0</v>
      </c>
      <c r="P514" s="52">
        <v>0</v>
      </c>
      <c r="Q514" s="52">
        <v>21</v>
      </c>
      <c r="R514" s="52"/>
      <c r="S514" s="52">
        <v>0</v>
      </c>
      <c r="T514" s="52">
        <v>0</v>
      </c>
      <c r="U514" s="52">
        <v>310</v>
      </c>
      <c r="V514" s="52">
        <f t="shared" si="15"/>
        <v>225.888200537404</v>
      </c>
      <c r="W514" s="52">
        <f t="shared" si="16"/>
        <v>225.888200537404</v>
      </c>
      <c r="X514" s="52">
        <v>0</v>
      </c>
      <c r="Y514" s="52">
        <v>0</v>
      </c>
    </row>
    <row r="515" spans="1:25" x14ac:dyDescent="0.25">
      <c r="A515" s="52">
        <v>2011</v>
      </c>
      <c r="B515" s="52" t="s">
        <v>106</v>
      </c>
      <c r="C515" s="52" t="s">
        <v>115</v>
      </c>
      <c r="D515" s="52">
        <v>27102</v>
      </c>
      <c r="E515" s="52">
        <v>3338006</v>
      </c>
      <c r="F515" s="52">
        <v>12</v>
      </c>
      <c r="G515" s="52" t="s">
        <v>118</v>
      </c>
      <c r="H515" s="52">
        <v>590607</v>
      </c>
      <c r="I515" s="52" t="s">
        <v>91</v>
      </c>
      <c r="J515" s="52" t="s">
        <v>71</v>
      </c>
      <c r="K515" s="52">
        <v>73.3</v>
      </c>
      <c r="L515" s="52">
        <v>3.3200000000000001E-5</v>
      </c>
      <c r="M515" s="52">
        <v>1</v>
      </c>
      <c r="N515" s="52"/>
      <c r="O515" s="52">
        <v>0</v>
      </c>
      <c r="P515" s="52">
        <v>0</v>
      </c>
      <c r="Q515" s="52">
        <v>21</v>
      </c>
      <c r="R515" s="52"/>
      <c r="S515" s="52">
        <v>0</v>
      </c>
      <c r="T515" s="52">
        <v>0</v>
      </c>
      <c r="U515" s="52">
        <v>310</v>
      </c>
      <c r="V515" s="52">
        <f t="shared" ref="V515:V578" si="17">IF(F515=9,((H515*K515*L515*M515)+(H515*O515*P515*Q515)+(H515*S515*T515*U515))/1000, (H515*K515*L515*M515)+(H515*O515*P515*Q515)+(H515*S515*T515*U515))</f>
        <v>1437.27757092</v>
      </c>
      <c r="W515" s="52">
        <f t="shared" ref="W515:W578" si="18">(V515-((O515*H515*P515*Q515)+(S515*H515*T515*U515)))/M515</f>
        <v>1437.27757092</v>
      </c>
      <c r="X515" s="52">
        <v>0</v>
      </c>
      <c r="Y515" s="52">
        <v>0</v>
      </c>
    </row>
    <row r="516" spans="1:25" x14ac:dyDescent="0.25">
      <c r="A516" s="52">
        <v>2011</v>
      </c>
      <c r="B516" s="52" t="s">
        <v>106</v>
      </c>
      <c r="C516" s="52" t="s">
        <v>115</v>
      </c>
      <c r="D516" s="52">
        <v>27102</v>
      </c>
      <c r="E516" s="52">
        <v>3338006</v>
      </c>
      <c r="F516" s="52">
        <v>12</v>
      </c>
      <c r="G516" s="52" t="s">
        <v>118</v>
      </c>
      <c r="H516" s="52">
        <v>9678664</v>
      </c>
      <c r="I516" s="52" t="s">
        <v>91</v>
      </c>
      <c r="J516" s="52" t="s">
        <v>71</v>
      </c>
      <c r="K516" s="52">
        <v>73.3</v>
      </c>
      <c r="L516" s="52">
        <v>3.3200000000000001E-5</v>
      </c>
      <c r="M516" s="52">
        <v>1</v>
      </c>
      <c r="N516" s="52"/>
      <c r="O516" s="52">
        <v>0</v>
      </c>
      <c r="P516" s="52">
        <v>0</v>
      </c>
      <c r="Q516" s="52">
        <v>21</v>
      </c>
      <c r="R516" s="52"/>
      <c r="S516" s="52">
        <v>0</v>
      </c>
      <c r="T516" s="52">
        <v>0</v>
      </c>
      <c r="U516" s="52">
        <v>310</v>
      </c>
      <c r="V516" s="52">
        <f t="shared" si="17"/>
        <v>23553.609563839997</v>
      </c>
      <c r="W516" s="52">
        <f t="shared" si="18"/>
        <v>23553.609563839997</v>
      </c>
      <c r="X516" s="52">
        <v>0</v>
      </c>
      <c r="Y516" s="52">
        <v>0</v>
      </c>
    </row>
    <row r="517" spans="1:25" x14ac:dyDescent="0.25">
      <c r="A517" s="52">
        <v>2011</v>
      </c>
      <c r="B517" s="52" t="s">
        <v>106</v>
      </c>
      <c r="C517" s="52" t="s">
        <v>115</v>
      </c>
      <c r="D517" s="52">
        <v>27102</v>
      </c>
      <c r="E517" s="52">
        <v>3338006</v>
      </c>
      <c r="F517" s="52">
        <v>12</v>
      </c>
      <c r="G517" s="52" t="s">
        <v>118</v>
      </c>
      <c r="H517" s="52">
        <v>2579461.5</v>
      </c>
      <c r="I517" s="52" t="s">
        <v>91</v>
      </c>
      <c r="J517" s="52" t="s">
        <v>71</v>
      </c>
      <c r="K517" s="52">
        <v>73.3</v>
      </c>
      <c r="L517" s="52">
        <v>3.3200000000000001E-5</v>
      </c>
      <c r="M517" s="52">
        <v>1</v>
      </c>
      <c r="N517" s="52"/>
      <c r="O517" s="52">
        <v>0</v>
      </c>
      <c r="P517" s="52">
        <v>0</v>
      </c>
      <c r="Q517" s="52">
        <v>21</v>
      </c>
      <c r="R517" s="52"/>
      <c r="S517" s="52">
        <v>0</v>
      </c>
      <c r="T517" s="52">
        <v>0</v>
      </c>
      <c r="U517" s="52">
        <v>310</v>
      </c>
      <c r="V517" s="52">
        <f t="shared" si="17"/>
        <v>6277.2743279400001</v>
      </c>
      <c r="W517" s="52">
        <f t="shared" si="18"/>
        <v>6277.2743279400001</v>
      </c>
      <c r="X517" s="52">
        <v>0</v>
      </c>
      <c r="Y517" s="52">
        <v>0</v>
      </c>
    </row>
    <row r="518" spans="1:25" x14ac:dyDescent="0.25">
      <c r="A518" s="52">
        <v>2011</v>
      </c>
      <c r="B518" s="52" t="s">
        <v>106</v>
      </c>
      <c r="C518" s="52" t="s">
        <v>115</v>
      </c>
      <c r="D518" s="52">
        <v>27102</v>
      </c>
      <c r="E518" s="52">
        <v>3338006</v>
      </c>
      <c r="F518" s="52">
        <v>12</v>
      </c>
      <c r="G518" s="52" t="s">
        <v>118</v>
      </c>
      <c r="H518" s="52">
        <v>1859515</v>
      </c>
      <c r="I518" s="52" t="s">
        <v>91</v>
      </c>
      <c r="J518" s="52" t="s">
        <v>71</v>
      </c>
      <c r="K518" s="52">
        <v>73.3</v>
      </c>
      <c r="L518" s="52">
        <v>3.3200000000000001E-5</v>
      </c>
      <c r="M518" s="52">
        <v>1</v>
      </c>
      <c r="N518" s="52"/>
      <c r="O518" s="52">
        <v>0</v>
      </c>
      <c r="P518" s="52">
        <v>0</v>
      </c>
      <c r="Q518" s="52">
        <v>21</v>
      </c>
      <c r="R518" s="52"/>
      <c r="S518" s="52">
        <v>0</v>
      </c>
      <c r="T518" s="52">
        <v>0</v>
      </c>
      <c r="U518" s="52">
        <v>310</v>
      </c>
      <c r="V518" s="52">
        <f t="shared" si="17"/>
        <v>4525.2413234000005</v>
      </c>
      <c r="W518" s="52">
        <f t="shared" si="18"/>
        <v>4525.2413234000005</v>
      </c>
      <c r="X518" s="52">
        <v>0</v>
      </c>
      <c r="Y518" s="52">
        <v>0</v>
      </c>
    </row>
    <row r="519" spans="1:25" x14ac:dyDescent="0.25">
      <c r="A519" s="52">
        <v>2011</v>
      </c>
      <c r="B519" s="52" t="s">
        <v>106</v>
      </c>
      <c r="C519" s="52" t="s">
        <v>115</v>
      </c>
      <c r="D519" s="52">
        <v>27102</v>
      </c>
      <c r="E519" s="52">
        <v>3338006</v>
      </c>
      <c r="F519" s="52">
        <v>12</v>
      </c>
      <c r="G519" s="52" t="s">
        <v>118</v>
      </c>
      <c r="H519" s="52">
        <v>1548590</v>
      </c>
      <c r="I519" s="52" t="s">
        <v>91</v>
      </c>
      <c r="J519" s="52" t="s">
        <v>71</v>
      </c>
      <c r="K519" s="52">
        <v>73.3</v>
      </c>
      <c r="L519" s="52">
        <v>3.3200000000000001E-5</v>
      </c>
      <c r="M519" s="52">
        <v>1</v>
      </c>
      <c r="N519" s="52"/>
      <c r="O519" s="52">
        <v>0</v>
      </c>
      <c r="P519" s="52">
        <v>0</v>
      </c>
      <c r="Q519" s="52">
        <v>21</v>
      </c>
      <c r="R519" s="52"/>
      <c r="S519" s="52">
        <v>0</v>
      </c>
      <c r="T519" s="52">
        <v>0</v>
      </c>
      <c r="U519" s="52">
        <v>310</v>
      </c>
      <c r="V519" s="52">
        <f t="shared" si="17"/>
        <v>3768.5866804000002</v>
      </c>
      <c r="W519" s="52">
        <f t="shared" si="18"/>
        <v>3768.5866804000002</v>
      </c>
      <c r="X519" s="52">
        <v>0</v>
      </c>
      <c r="Y519" s="52">
        <v>0</v>
      </c>
    </row>
    <row r="520" spans="1:25" x14ac:dyDescent="0.25">
      <c r="A520" s="52">
        <v>2011</v>
      </c>
      <c r="B520" s="52" t="s">
        <v>106</v>
      </c>
      <c r="C520" s="52" t="s">
        <v>115</v>
      </c>
      <c r="D520" s="52">
        <v>27102</v>
      </c>
      <c r="E520" s="52">
        <v>3338006</v>
      </c>
      <c r="F520" s="52">
        <v>12</v>
      </c>
      <c r="G520" s="52" t="s">
        <v>118</v>
      </c>
      <c r="H520" s="52">
        <v>455770</v>
      </c>
      <c r="I520" s="52" t="s">
        <v>91</v>
      </c>
      <c r="J520" s="52" t="s">
        <v>71</v>
      </c>
      <c r="K520" s="52">
        <v>73.3</v>
      </c>
      <c r="L520" s="52">
        <v>3.3200000000000001E-5</v>
      </c>
      <c r="M520" s="52">
        <v>1</v>
      </c>
      <c r="N520" s="52"/>
      <c r="O520" s="52">
        <v>0</v>
      </c>
      <c r="P520" s="52">
        <v>0</v>
      </c>
      <c r="Q520" s="52">
        <v>21</v>
      </c>
      <c r="R520" s="52"/>
      <c r="S520" s="52">
        <v>0</v>
      </c>
      <c r="T520" s="52">
        <v>0</v>
      </c>
      <c r="U520" s="52">
        <v>310</v>
      </c>
      <c r="V520" s="52">
        <f t="shared" si="17"/>
        <v>1109.1436412</v>
      </c>
      <c r="W520" s="52">
        <f t="shared" si="18"/>
        <v>1109.1436412</v>
      </c>
      <c r="X520" s="52">
        <v>0</v>
      </c>
      <c r="Y520" s="52">
        <v>0</v>
      </c>
    </row>
    <row r="521" spans="1:25" x14ac:dyDescent="0.25">
      <c r="A521" s="52">
        <v>2011</v>
      </c>
      <c r="B521" s="52" t="s">
        <v>106</v>
      </c>
      <c r="C521" s="52" t="s">
        <v>115</v>
      </c>
      <c r="D521" s="52">
        <v>27102</v>
      </c>
      <c r="E521" s="52">
        <v>3338006</v>
      </c>
      <c r="F521" s="52">
        <v>12</v>
      </c>
      <c r="G521" s="52" t="s">
        <v>118</v>
      </c>
      <c r="H521" s="52">
        <v>18403</v>
      </c>
      <c r="I521" s="52" t="s">
        <v>91</v>
      </c>
      <c r="J521" s="52" t="s">
        <v>71</v>
      </c>
      <c r="K521" s="52">
        <v>73.3</v>
      </c>
      <c r="L521" s="52">
        <v>3.3200000000000001E-5</v>
      </c>
      <c r="M521" s="52">
        <v>1</v>
      </c>
      <c r="N521" s="52"/>
      <c r="O521" s="52">
        <v>0</v>
      </c>
      <c r="P521" s="52">
        <v>0</v>
      </c>
      <c r="Q521" s="52">
        <v>21</v>
      </c>
      <c r="R521" s="52"/>
      <c r="S521" s="52">
        <v>0</v>
      </c>
      <c r="T521" s="52">
        <v>0</v>
      </c>
      <c r="U521" s="52">
        <v>310</v>
      </c>
      <c r="V521" s="52">
        <f t="shared" si="17"/>
        <v>44.784804680000001</v>
      </c>
      <c r="W521" s="52">
        <f t="shared" si="18"/>
        <v>44.784804680000001</v>
      </c>
      <c r="X521" s="52">
        <v>0</v>
      </c>
      <c r="Y521" s="52">
        <v>0</v>
      </c>
    </row>
    <row r="522" spans="1:25" x14ac:dyDescent="0.25">
      <c r="A522" s="52">
        <v>2011</v>
      </c>
      <c r="B522" s="52" t="s">
        <v>106</v>
      </c>
      <c r="C522" s="52" t="s">
        <v>115</v>
      </c>
      <c r="D522" s="52">
        <v>27102</v>
      </c>
      <c r="E522" s="52">
        <v>3338006</v>
      </c>
      <c r="F522" s="52">
        <v>12</v>
      </c>
      <c r="G522" s="52" t="s">
        <v>118</v>
      </c>
      <c r="H522" s="52">
        <v>410190</v>
      </c>
      <c r="I522" s="52" t="s">
        <v>91</v>
      </c>
      <c r="J522" s="52" t="s">
        <v>71</v>
      </c>
      <c r="K522" s="52">
        <v>73.3</v>
      </c>
      <c r="L522" s="52">
        <v>3.3200000000000001E-5</v>
      </c>
      <c r="M522" s="52">
        <v>1</v>
      </c>
      <c r="N522" s="52"/>
      <c r="O522" s="52">
        <v>0</v>
      </c>
      <c r="P522" s="52">
        <v>0</v>
      </c>
      <c r="Q522" s="52">
        <v>21</v>
      </c>
      <c r="R522" s="52"/>
      <c r="S522" s="52">
        <v>0</v>
      </c>
      <c r="T522" s="52">
        <v>0</v>
      </c>
      <c r="U522" s="52">
        <v>310</v>
      </c>
      <c r="V522" s="52">
        <f t="shared" si="17"/>
        <v>998.22197640000002</v>
      </c>
      <c r="W522" s="52">
        <f t="shared" si="18"/>
        <v>998.22197640000002</v>
      </c>
      <c r="X522" s="52">
        <v>0</v>
      </c>
      <c r="Y522" s="52">
        <v>0</v>
      </c>
    </row>
    <row r="523" spans="1:25" x14ac:dyDescent="0.25">
      <c r="A523" s="52">
        <v>2011</v>
      </c>
      <c r="B523" s="52" t="s">
        <v>106</v>
      </c>
      <c r="C523" s="52" t="s">
        <v>115</v>
      </c>
      <c r="D523" s="52">
        <v>27102</v>
      </c>
      <c r="E523" s="52">
        <v>3338006</v>
      </c>
      <c r="F523" s="52">
        <v>12</v>
      </c>
      <c r="G523" s="52" t="s">
        <v>118</v>
      </c>
      <c r="H523" s="52">
        <v>197854.32259999998</v>
      </c>
      <c r="I523" s="52" t="s">
        <v>91</v>
      </c>
      <c r="J523" s="52" t="s">
        <v>71</v>
      </c>
      <c r="K523" s="52">
        <v>73.3</v>
      </c>
      <c r="L523" s="52">
        <v>3.3200000000000001E-5</v>
      </c>
      <c r="M523" s="52">
        <v>1</v>
      </c>
      <c r="N523" s="52"/>
      <c r="O523" s="52">
        <v>0</v>
      </c>
      <c r="P523" s="52">
        <v>0</v>
      </c>
      <c r="Q523" s="52">
        <v>21</v>
      </c>
      <c r="R523" s="52"/>
      <c r="S523" s="52">
        <v>0</v>
      </c>
      <c r="T523" s="52">
        <v>0</v>
      </c>
      <c r="U523" s="52">
        <v>310</v>
      </c>
      <c r="V523" s="52">
        <f t="shared" si="17"/>
        <v>481.49036530645594</v>
      </c>
      <c r="W523" s="52">
        <f t="shared" si="18"/>
        <v>481.49036530645594</v>
      </c>
      <c r="X523" s="52">
        <v>0</v>
      </c>
      <c r="Y523" s="52">
        <v>0</v>
      </c>
    </row>
    <row r="524" spans="1:25" x14ac:dyDescent="0.25">
      <c r="A524" s="52">
        <v>2011</v>
      </c>
      <c r="B524" s="52" t="s">
        <v>106</v>
      </c>
      <c r="C524" s="52" t="s">
        <v>115</v>
      </c>
      <c r="D524" s="52">
        <v>27102</v>
      </c>
      <c r="E524" s="52">
        <v>3338006</v>
      </c>
      <c r="F524" s="52">
        <v>12</v>
      </c>
      <c r="G524" s="52" t="s">
        <v>118</v>
      </c>
      <c r="H524" s="52">
        <v>1762520.7640000002</v>
      </c>
      <c r="I524" s="52" t="s">
        <v>91</v>
      </c>
      <c r="J524" s="52" t="s">
        <v>71</v>
      </c>
      <c r="K524" s="52">
        <v>73.3</v>
      </c>
      <c r="L524" s="52">
        <v>3.3200000000000001E-5</v>
      </c>
      <c r="M524" s="52">
        <v>1</v>
      </c>
      <c r="N524" s="52"/>
      <c r="O524" s="52">
        <v>0</v>
      </c>
      <c r="P524" s="52">
        <v>0</v>
      </c>
      <c r="Q524" s="52">
        <v>21</v>
      </c>
      <c r="R524" s="52"/>
      <c r="S524" s="52">
        <v>0</v>
      </c>
      <c r="T524" s="52">
        <v>0</v>
      </c>
      <c r="U524" s="52">
        <v>310</v>
      </c>
      <c r="V524" s="52">
        <f t="shared" si="17"/>
        <v>4289.2000304398407</v>
      </c>
      <c r="W524" s="52">
        <f t="shared" si="18"/>
        <v>4289.2000304398407</v>
      </c>
      <c r="X524" s="52">
        <v>0</v>
      </c>
      <c r="Y524" s="52">
        <v>0</v>
      </c>
    </row>
    <row r="525" spans="1:25" x14ac:dyDescent="0.25">
      <c r="A525" s="52">
        <v>2011</v>
      </c>
      <c r="B525" s="52" t="s">
        <v>106</v>
      </c>
      <c r="C525" s="52" t="s">
        <v>115</v>
      </c>
      <c r="D525" s="52">
        <v>27102</v>
      </c>
      <c r="E525" s="52">
        <v>3338006</v>
      </c>
      <c r="F525" s="52">
        <v>12</v>
      </c>
      <c r="G525" s="52" t="s">
        <v>118</v>
      </c>
      <c r="H525" s="52">
        <v>393423</v>
      </c>
      <c r="I525" s="52" t="s">
        <v>91</v>
      </c>
      <c r="J525" s="52" t="s">
        <v>71</v>
      </c>
      <c r="K525" s="52">
        <v>73.3</v>
      </c>
      <c r="L525" s="52">
        <v>3.3200000000000001E-5</v>
      </c>
      <c r="M525" s="52">
        <v>1</v>
      </c>
      <c r="N525" s="52"/>
      <c r="O525" s="52">
        <v>0</v>
      </c>
      <c r="P525" s="52">
        <v>0</v>
      </c>
      <c r="Q525" s="52">
        <v>21</v>
      </c>
      <c r="R525" s="52"/>
      <c r="S525" s="52">
        <v>0</v>
      </c>
      <c r="T525" s="52">
        <v>0</v>
      </c>
      <c r="U525" s="52">
        <v>310</v>
      </c>
      <c r="V525" s="52">
        <f t="shared" si="17"/>
        <v>957.41847587999996</v>
      </c>
      <c r="W525" s="52">
        <f t="shared" si="18"/>
        <v>957.41847587999996</v>
      </c>
      <c r="X525" s="52">
        <v>0</v>
      </c>
      <c r="Y525" s="52">
        <v>0</v>
      </c>
    </row>
    <row r="526" spans="1:25" x14ac:dyDescent="0.25">
      <c r="A526" s="52">
        <v>2011</v>
      </c>
      <c r="B526" s="52" t="s">
        <v>106</v>
      </c>
      <c r="C526" s="52" t="s">
        <v>115</v>
      </c>
      <c r="D526" s="52">
        <v>27102</v>
      </c>
      <c r="E526" s="52">
        <v>3338006</v>
      </c>
      <c r="F526" s="52">
        <v>12</v>
      </c>
      <c r="G526" s="52" t="s">
        <v>118</v>
      </c>
      <c r="H526" s="52">
        <v>1500150</v>
      </c>
      <c r="I526" s="52" t="s">
        <v>91</v>
      </c>
      <c r="J526" s="52" t="s">
        <v>71</v>
      </c>
      <c r="K526" s="52">
        <v>73.3</v>
      </c>
      <c r="L526" s="52">
        <v>3.3200000000000001E-5</v>
      </c>
      <c r="M526" s="52">
        <v>1</v>
      </c>
      <c r="N526" s="52"/>
      <c r="O526" s="52">
        <v>0</v>
      </c>
      <c r="P526" s="52">
        <v>0</v>
      </c>
      <c r="Q526" s="52">
        <v>21</v>
      </c>
      <c r="R526" s="52"/>
      <c r="S526" s="52">
        <v>0</v>
      </c>
      <c r="T526" s="52">
        <v>0</v>
      </c>
      <c r="U526" s="52">
        <v>310</v>
      </c>
      <c r="V526" s="52">
        <f t="shared" si="17"/>
        <v>3650.7050340000001</v>
      </c>
      <c r="W526" s="52">
        <f t="shared" si="18"/>
        <v>3650.7050340000001</v>
      </c>
      <c r="X526" s="52">
        <v>0</v>
      </c>
      <c r="Y526" s="52">
        <v>0</v>
      </c>
    </row>
    <row r="527" spans="1:25" x14ac:dyDescent="0.25">
      <c r="A527" s="52">
        <v>2011</v>
      </c>
      <c r="B527" s="52" t="s">
        <v>106</v>
      </c>
      <c r="C527" s="52" t="s">
        <v>115</v>
      </c>
      <c r="D527" s="52">
        <v>27102</v>
      </c>
      <c r="E527" s="52">
        <v>3338006</v>
      </c>
      <c r="F527" s="52">
        <v>12</v>
      </c>
      <c r="G527" s="52" t="s">
        <v>118</v>
      </c>
      <c r="H527" s="52">
        <v>1839</v>
      </c>
      <c r="I527" s="52" t="s">
        <v>91</v>
      </c>
      <c r="J527" s="52" t="s">
        <v>71</v>
      </c>
      <c r="K527" s="52">
        <v>73.3</v>
      </c>
      <c r="L527" s="52">
        <v>3.3200000000000001E-5</v>
      </c>
      <c r="M527" s="52">
        <v>1</v>
      </c>
      <c r="N527" s="52"/>
      <c r="O527" s="52">
        <v>0</v>
      </c>
      <c r="P527" s="52">
        <v>0</v>
      </c>
      <c r="Q527" s="52">
        <v>21</v>
      </c>
      <c r="R527" s="52"/>
      <c r="S527" s="52">
        <v>0</v>
      </c>
      <c r="T527" s="52">
        <v>0</v>
      </c>
      <c r="U527" s="52">
        <v>310</v>
      </c>
      <c r="V527" s="52">
        <f t="shared" si="17"/>
        <v>4.4753168399999996</v>
      </c>
      <c r="W527" s="52">
        <f t="shared" si="18"/>
        <v>4.4753168399999996</v>
      </c>
      <c r="X527" s="52">
        <v>0</v>
      </c>
      <c r="Y527" s="52">
        <v>0</v>
      </c>
    </row>
    <row r="528" spans="1:25" x14ac:dyDescent="0.25">
      <c r="A528" s="52">
        <v>2011</v>
      </c>
      <c r="B528" s="52" t="s">
        <v>106</v>
      </c>
      <c r="C528" s="52" t="s">
        <v>115</v>
      </c>
      <c r="D528" s="52">
        <v>27102</v>
      </c>
      <c r="E528" s="52">
        <v>3338006</v>
      </c>
      <c r="F528" s="52">
        <v>12</v>
      </c>
      <c r="G528" s="52" t="s">
        <v>118</v>
      </c>
      <c r="H528" s="52">
        <v>4041538</v>
      </c>
      <c r="I528" s="52" t="s">
        <v>91</v>
      </c>
      <c r="J528" s="52" t="s">
        <v>71</v>
      </c>
      <c r="K528" s="52">
        <v>73.3</v>
      </c>
      <c r="L528" s="52">
        <v>3.3200000000000001E-5</v>
      </c>
      <c r="M528" s="52">
        <v>1</v>
      </c>
      <c r="N528" s="52"/>
      <c r="O528" s="52">
        <v>0</v>
      </c>
      <c r="P528" s="52">
        <v>0</v>
      </c>
      <c r="Q528" s="52">
        <v>21</v>
      </c>
      <c r="R528" s="52"/>
      <c r="S528" s="52">
        <v>0</v>
      </c>
      <c r="T528" s="52">
        <v>0</v>
      </c>
      <c r="U528" s="52">
        <v>310</v>
      </c>
      <c r="V528" s="52">
        <f t="shared" si="17"/>
        <v>9835.3252152799996</v>
      </c>
      <c r="W528" s="52">
        <f t="shared" si="18"/>
        <v>9835.3252152799996</v>
      </c>
      <c r="X528" s="52">
        <v>0</v>
      </c>
      <c r="Y528" s="52">
        <v>0</v>
      </c>
    </row>
    <row r="529" spans="1:25" x14ac:dyDescent="0.25">
      <c r="A529" s="52">
        <v>2011</v>
      </c>
      <c r="B529" s="52" t="s">
        <v>106</v>
      </c>
      <c r="C529" s="52" t="s">
        <v>115</v>
      </c>
      <c r="D529" s="52">
        <v>27102</v>
      </c>
      <c r="E529" s="52">
        <v>3338006</v>
      </c>
      <c r="F529" s="52">
        <v>12</v>
      </c>
      <c r="G529" s="52" t="s">
        <v>118</v>
      </c>
      <c r="H529" s="52">
        <v>631023.00630000001</v>
      </c>
      <c r="I529" s="52" t="s">
        <v>91</v>
      </c>
      <c r="J529" s="52" t="s">
        <v>71</v>
      </c>
      <c r="K529" s="52">
        <v>73.3</v>
      </c>
      <c r="L529" s="52">
        <v>3.3200000000000001E-5</v>
      </c>
      <c r="M529" s="52">
        <v>1</v>
      </c>
      <c r="N529" s="52"/>
      <c r="O529" s="52">
        <v>0</v>
      </c>
      <c r="P529" s="52">
        <v>0</v>
      </c>
      <c r="Q529" s="52">
        <v>21</v>
      </c>
      <c r="R529" s="52"/>
      <c r="S529" s="52">
        <v>0</v>
      </c>
      <c r="T529" s="52">
        <v>0</v>
      </c>
      <c r="U529" s="52">
        <v>310</v>
      </c>
      <c r="V529" s="52">
        <f t="shared" si="17"/>
        <v>1535.6323472114282</v>
      </c>
      <c r="W529" s="52">
        <f t="shared" si="18"/>
        <v>1535.6323472114282</v>
      </c>
      <c r="X529" s="52">
        <v>0</v>
      </c>
      <c r="Y529" s="52">
        <v>0</v>
      </c>
    </row>
    <row r="530" spans="1:25" x14ac:dyDescent="0.25">
      <c r="A530" s="52">
        <v>2011</v>
      </c>
      <c r="B530" s="52" t="s">
        <v>106</v>
      </c>
      <c r="C530" s="52" t="s">
        <v>115</v>
      </c>
      <c r="D530" s="52">
        <v>27102</v>
      </c>
      <c r="E530" s="52">
        <v>3338006</v>
      </c>
      <c r="F530" s="52">
        <v>12</v>
      </c>
      <c r="G530" s="52" t="s">
        <v>118</v>
      </c>
      <c r="H530" s="52">
        <v>24980</v>
      </c>
      <c r="I530" s="52" t="s">
        <v>91</v>
      </c>
      <c r="J530" s="52" t="s">
        <v>71</v>
      </c>
      <c r="K530" s="52">
        <v>73.3</v>
      </c>
      <c r="L530" s="52">
        <v>3.3200000000000001E-5</v>
      </c>
      <c r="M530" s="52">
        <v>1</v>
      </c>
      <c r="N530" s="52"/>
      <c r="O530" s="52">
        <v>0</v>
      </c>
      <c r="P530" s="52">
        <v>0</v>
      </c>
      <c r="Q530" s="52">
        <v>21</v>
      </c>
      <c r="R530" s="52"/>
      <c r="S530" s="52">
        <v>0</v>
      </c>
      <c r="T530" s="52">
        <v>0</v>
      </c>
      <c r="U530" s="52">
        <v>310</v>
      </c>
      <c r="V530" s="52">
        <f t="shared" si="17"/>
        <v>60.790328800000005</v>
      </c>
      <c r="W530" s="52">
        <f t="shared" si="18"/>
        <v>60.790328800000005</v>
      </c>
      <c r="X530" s="52">
        <v>0</v>
      </c>
      <c r="Y530" s="52">
        <v>0</v>
      </c>
    </row>
    <row r="531" spans="1:25" x14ac:dyDescent="0.25">
      <c r="A531" s="52">
        <v>2011</v>
      </c>
      <c r="B531" s="52" t="s">
        <v>106</v>
      </c>
      <c r="C531" s="52" t="s">
        <v>115</v>
      </c>
      <c r="D531" s="52">
        <v>27102</v>
      </c>
      <c r="E531" s="52">
        <v>3338006</v>
      </c>
      <c r="F531" s="52">
        <v>12</v>
      </c>
      <c r="G531" s="52" t="s">
        <v>118</v>
      </c>
      <c r="H531" s="52">
        <v>431751</v>
      </c>
      <c r="I531" s="52" t="s">
        <v>91</v>
      </c>
      <c r="J531" s="52" t="s">
        <v>71</v>
      </c>
      <c r="K531" s="52">
        <v>73.3</v>
      </c>
      <c r="L531" s="52">
        <v>3.3200000000000001E-5</v>
      </c>
      <c r="M531" s="52">
        <v>1</v>
      </c>
      <c r="N531" s="52"/>
      <c r="O531" s="52">
        <v>0</v>
      </c>
      <c r="P531" s="52">
        <v>0</v>
      </c>
      <c r="Q531" s="52">
        <v>21</v>
      </c>
      <c r="R531" s="52"/>
      <c r="S531" s="52">
        <v>0</v>
      </c>
      <c r="T531" s="52">
        <v>0</v>
      </c>
      <c r="U531" s="52">
        <v>310</v>
      </c>
      <c r="V531" s="52">
        <f t="shared" si="17"/>
        <v>1050.69196356</v>
      </c>
      <c r="W531" s="52">
        <f t="shared" si="18"/>
        <v>1050.69196356</v>
      </c>
      <c r="X531" s="52">
        <v>0</v>
      </c>
      <c r="Y531" s="52">
        <v>0</v>
      </c>
    </row>
    <row r="532" spans="1:25" x14ac:dyDescent="0.25">
      <c r="A532" s="52">
        <v>2011</v>
      </c>
      <c r="B532" s="52" t="s">
        <v>106</v>
      </c>
      <c r="C532" s="52" t="s">
        <v>115</v>
      </c>
      <c r="D532" s="52">
        <v>27102</v>
      </c>
      <c r="E532" s="52">
        <v>3338006</v>
      </c>
      <c r="F532" s="52">
        <v>12</v>
      </c>
      <c r="G532" s="52" t="s">
        <v>118</v>
      </c>
      <c r="H532" s="52">
        <v>1862069</v>
      </c>
      <c r="I532" s="52" t="s">
        <v>91</v>
      </c>
      <c r="J532" s="52" t="s">
        <v>71</v>
      </c>
      <c r="K532" s="52">
        <v>73.3</v>
      </c>
      <c r="L532" s="52">
        <v>3.3200000000000001E-5</v>
      </c>
      <c r="M532" s="52">
        <v>1</v>
      </c>
      <c r="N532" s="52"/>
      <c r="O532" s="52">
        <v>0</v>
      </c>
      <c r="P532" s="52">
        <v>0</v>
      </c>
      <c r="Q532" s="52">
        <v>21</v>
      </c>
      <c r="R532" s="52"/>
      <c r="S532" s="52">
        <v>0</v>
      </c>
      <c r="T532" s="52">
        <v>0</v>
      </c>
      <c r="U532" s="52">
        <v>310</v>
      </c>
      <c r="V532" s="52">
        <f t="shared" si="17"/>
        <v>4531.4566356400001</v>
      </c>
      <c r="W532" s="52">
        <f t="shared" si="18"/>
        <v>4531.4566356400001</v>
      </c>
      <c r="X532" s="52">
        <v>0</v>
      </c>
      <c r="Y532" s="52">
        <v>0</v>
      </c>
    </row>
    <row r="533" spans="1:25" x14ac:dyDescent="0.25">
      <c r="A533" s="52">
        <v>2011</v>
      </c>
      <c r="B533" s="52" t="s">
        <v>106</v>
      </c>
      <c r="C533" s="52" t="s">
        <v>115</v>
      </c>
      <c r="D533" s="52">
        <v>27102</v>
      </c>
      <c r="E533" s="52">
        <v>3338006</v>
      </c>
      <c r="F533" s="52">
        <v>12</v>
      </c>
      <c r="G533" s="52" t="s">
        <v>118</v>
      </c>
      <c r="H533" s="52">
        <v>6815786</v>
      </c>
      <c r="I533" s="52" t="s">
        <v>91</v>
      </c>
      <c r="J533" s="52" t="s">
        <v>71</v>
      </c>
      <c r="K533" s="52">
        <v>73.3</v>
      </c>
      <c r="L533" s="52">
        <v>3.3200000000000001E-5</v>
      </c>
      <c r="M533" s="52">
        <v>1</v>
      </c>
      <c r="N533" s="52"/>
      <c r="O533" s="52">
        <v>0</v>
      </c>
      <c r="P533" s="52">
        <v>0</v>
      </c>
      <c r="Q533" s="52">
        <v>21</v>
      </c>
      <c r="R533" s="52"/>
      <c r="S533" s="52">
        <v>0</v>
      </c>
      <c r="T533" s="52">
        <v>0</v>
      </c>
      <c r="U533" s="52">
        <v>310</v>
      </c>
      <c r="V533" s="52">
        <f t="shared" si="17"/>
        <v>16586.62417816</v>
      </c>
      <c r="W533" s="52">
        <f t="shared" si="18"/>
        <v>16586.62417816</v>
      </c>
      <c r="X533" s="52">
        <v>0</v>
      </c>
      <c r="Y533" s="52">
        <v>0</v>
      </c>
    </row>
    <row r="534" spans="1:25" x14ac:dyDescent="0.25">
      <c r="A534" s="52">
        <v>2011</v>
      </c>
      <c r="B534" s="52" t="s">
        <v>106</v>
      </c>
      <c r="C534" s="52" t="s">
        <v>115</v>
      </c>
      <c r="D534" s="52">
        <v>27102</v>
      </c>
      <c r="E534" s="52">
        <v>3338006</v>
      </c>
      <c r="F534" s="52">
        <v>12</v>
      </c>
      <c r="G534" s="52" t="s">
        <v>118</v>
      </c>
      <c r="H534" s="52">
        <v>7781405.3618000001</v>
      </c>
      <c r="I534" s="52" t="s">
        <v>91</v>
      </c>
      <c r="J534" s="52" t="s">
        <v>71</v>
      </c>
      <c r="K534" s="52">
        <v>73.3</v>
      </c>
      <c r="L534" s="52">
        <v>3.3200000000000001E-5</v>
      </c>
      <c r="M534" s="52">
        <v>1</v>
      </c>
      <c r="N534" s="52"/>
      <c r="O534" s="52">
        <v>0</v>
      </c>
      <c r="P534" s="52">
        <v>0</v>
      </c>
      <c r="Q534" s="52">
        <v>21</v>
      </c>
      <c r="R534" s="52"/>
      <c r="S534" s="52">
        <v>0</v>
      </c>
      <c r="T534" s="52">
        <v>0</v>
      </c>
      <c r="U534" s="52">
        <v>310</v>
      </c>
      <c r="V534" s="52">
        <f t="shared" si="17"/>
        <v>18936.516832262008</v>
      </c>
      <c r="W534" s="52">
        <f t="shared" si="18"/>
        <v>18936.516832262008</v>
      </c>
      <c r="X534" s="52">
        <v>0</v>
      </c>
      <c r="Y534" s="52">
        <v>0</v>
      </c>
    </row>
    <row r="535" spans="1:25" x14ac:dyDescent="0.25">
      <c r="A535" s="52">
        <v>2011</v>
      </c>
      <c r="B535" s="52" t="s">
        <v>106</v>
      </c>
      <c r="C535" s="52" t="s">
        <v>115</v>
      </c>
      <c r="D535" s="52">
        <v>27102</v>
      </c>
      <c r="E535" s="52">
        <v>3338006</v>
      </c>
      <c r="F535" s="52">
        <v>12</v>
      </c>
      <c r="G535" s="52" t="s">
        <v>118</v>
      </c>
      <c r="H535" s="52">
        <v>46</v>
      </c>
      <c r="I535" s="52" t="s">
        <v>91</v>
      </c>
      <c r="J535" s="52" t="s">
        <v>71</v>
      </c>
      <c r="K535" s="52">
        <v>73.3</v>
      </c>
      <c r="L535" s="52">
        <v>3.3200000000000001E-5</v>
      </c>
      <c r="M535" s="52">
        <v>1</v>
      </c>
      <c r="N535" s="52"/>
      <c r="O535" s="52">
        <v>0</v>
      </c>
      <c r="P535" s="52">
        <v>0</v>
      </c>
      <c r="Q535" s="52">
        <v>21</v>
      </c>
      <c r="R535" s="52"/>
      <c r="S535" s="52">
        <v>0</v>
      </c>
      <c r="T535" s="52">
        <v>0</v>
      </c>
      <c r="U535" s="52">
        <v>310</v>
      </c>
      <c r="V535" s="52">
        <f t="shared" si="17"/>
        <v>0.11194375999999999</v>
      </c>
      <c r="W535" s="52">
        <f t="shared" si="18"/>
        <v>0.11194375999999999</v>
      </c>
      <c r="X535" s="52">
        <v>0</v>
      </c>
      <c r="Y535" s="52">
        <v>0</v>
      </c>
    </row>
    <row r="536" spans="1:25" x14ac:dyDescent="0.25">
      <c r="A536" s="52">
        <v>2011</v>
      </c>
      <c r="B536" s="52" t="s">
        <v>106</v>
      </c>
      <c r="C536" s="52" t="s">
        <v>115</v>
      </c>
      <c r="D536" s="52">
        <v>27102</v>
      </c>
      <c r="E536" s="52">
        <v>3338006</v>
      </c>
      <c r="F536" s="52">
        <v>12</v>
      </c>
      <c r="G536" s="52" t="s">
        <v>118</v>
      </c>
      <c r="H536" s="52">
        <v>19000000</v>
      </c>
      <c r="I536" s="52" t="s">
        <v>91</v>
      </c>
      <c r="J536" s="52" t="s">
        <v>71</v>
      </c>
      <c r="K536" s="52">
        <v>73.3</v>
      </c>
      <c r="L536" s="52">
        <v>3.3200000000000001E-5</v>
      </c>
      <c r="M536" s="52">
        <v>1</v>
      </c>
      <c r="N536" s="52"/>
      <c r="O536" s="52">
        <v>0</v>
      </c>
      <c r="P536" s="52">
        <v>0</v>
      </c>
      <c r="Q536" s="52">
        <v>21</v>
      </c>
      <c r="R536" s="52"/>
      <c r="S536" s="52">
        <v>0</v>
      </c>
      <c r="T536" s="52">
        <v>0</v>
      </c>
      <c r="U536" s="52">
        <v>310</v>
      </c>
      <c r="V536" s="52">
        <f t="shared" si="17"/>
        <v>46237.64</v>
      </c>
      <c r="W536" s="52">
        <f t="shared" si="18"/>
        <v>46237.64</v>
      </c>
      <c r="X536" s="52">
        <v>0</v>
      </c>
      <c r="Y536" s="52">
        <v>0</v>
      </c>
    </row>
    <row r="537" spans="1:25" x14ac:dyDescent="0.25">
      <c r="A537" s="52">
        <v>2011</v>
      </c>
      <c r="B537" s="52" t="s">
        <v>106</v>
      </c>
      <c r="C537" s="52" t="s">
        <v>115</v>
      </c>
      <c r="D537" s="52">
        <v>27102</v>
      </c>
      <c r="E537" s="52">
        <v>3338006</v>
      </c>
      <c r="F537" s="52">
        <v>12</v>
      </c>
      <c r="G537" s="52" t="s">
        <v>118</v>
      </c>
      <c r="H537" s="52">
        <v>1543300</v>
      </c>
      <c r="I537" s="52" t="s">
        <v>91</v>
      </c>
      <c r="J537" s="52" t="s">
        <v>71</v>
      </c>
      <c r="K537" s="52">
        <v>73.3</v>
      </c>
      <c r="L537" s="52">
        <v>3.3200000000000001E-5</v>
      </c>
      <c r="M537" s="52">
        <v>1</v>
      </c>
      <c r="N537" s="52"/>
      <c r="O537" s="52">
        <v>0</v>
      </c>
      <c r="P537" s="52">
        <v>0</v>
      </c>
      <c r="Q537" s="52">
        <v>21</v>
      </c>
      <c r="R537" s="52"/>
      <c r="S537" s="52">
        <v>0</v>
      </c>
      <c r="T537" s="52">
        <v>0</v>
      </c>
      <c r="U537" s="52">
        <v>310</v>
      </c>
      <c r="V537" s="52">
        <f t="shared" si="17"/>
        <v>3755.7131480000003</v>
      </c>
      <c r="W537" s="52">
        <f t="shared" si="18"/>
        <v>3755.7131480000003</v>
      </c>
      <c r="X537" s="52">
        <v>0</v>
      </c>
      <c r="Y537" s="52">
        <v>0</v>
      </c>
    </row>
    <row r="538" spans="1:25" x14ac:dyDescent="0.25">
      <c r="A538" s="52">
        <v>2011</v>
      </c>
      <c r="B538" s="52" t="s">
        <v>106</v>
      </c>
      <c r="C538" s="52" t="s">
        <v>115</v>
      </c>
      <c r="D538" s="52">
        <v>27102</v>
      </c>
      <c r="E538" s="52">
        <v>3338006</v>
      </c>
      <c r="F538" s="52">
        <v>12</v>
      </c>
      <c r="G538" s="52" t="s">
        <v>118</v>
      </c>
      <c r="H538" s="52">
        <v>120187.08240000001</v>
      </c>
      <c r="I538" s="52" t="s">
        <v>91</v>
      </c>
      <c r="J538" s="52" t="s">
        <v>71</v>
      </c>
      <c r="K538" s="52">
        <v>73.3</v>
      </c>
      <c r="L538" s="52">
        <v>3.3200000000000001E-5</v>
      </c>
      <c r="M538" s="52">
        <v>1</v>
      </c>
      <c r="N538" s="52"/>
      <c r="O538" s="52">
        <v>0</v>
      </c>
      <c r="P538" s="52">
        <v>0</v>
      </c>
      <c r="Q538" s="52">
        <v>21</v>
      </c>
      <c r="R538" s="52"/>
      <c r="S538" s="52">
        <v>0</v>
      </c>
      <c r="T538" s="52">
        <v>0</v>
      </c>
      <c r="U538" s="52">
        <v>310</v>
      </c>
      <c r="V538" s="52">
        <f t="shared" si="17"/>
        <v>292.482476245344</v>
      </c>
      <c r="W538" s="52">
        <f t="shared" si="18"/>
        <v>292.482476245344</v>
      </c>
      <c r="X538" s="52">
        <v>0</v>
      </c>
      <c r="Y538" s="52">
        <v>0</v>
      </c>
    </row>
    <row r="539" spans="1:25" x14ac:dyDescent="0.25">
      <c r="A539" s="52">
        <v>2011</v>
      </c>
      <c r="B539" s="52" t="s">
        <v>106</v>
      </c>
      <c r="C539" s="52" t="s">
        <v>115</v>
      </c>
      <c r="D539" s="52">
        <v>27102</v>
      </c>
      <c r="E539" s="52">
        <v>3338006</v>
      </c>
      <c r="F539" s="52">
        <v>12</v>
      </c>
      <c r="G539" s="52" t="s">
        <v>118</v>
      </c>
      <c r="H539" s="52">
        <v>865595.5</v>
      </c>
      <c r="I539" s="52" t="s">
        <v>91</v>
      </c>
      <c r="J539" s="52" t="s">
        <v>71</v>
      </c>
      <c r="K539" s="52">
        <v>73.3</v>
      </c>
      <c r="L539" s="52">
        <v>3.3200000000000001E-5</v>
      </c>
      <c r="M539" s="52">
        <v>1</v>
      </c>
      <c r="N539" s="52"/>
      <c r="O539" s="52">
        <v>0</v>
      </c>
      <c r="P539" s="52">
        <v>0</v>
      </c>
      <c r="Q539" s="52">
        <v>21</v>
      </c>
      <c r="R539" s="52"/>
      <c r="S539" s="52">
        <v>0</v>
      </c>
      <c r="T539" s="52">
        <v>0</v>
      </c>
      <c r="U539" s="52">
        <v>310</v>
      </c>
      <c r="V539" s="52">
        <f t="shared" si="17"/>
        <v>2106.4785849800001</v>
      </c>
      <c r="W539" s="52">
        <f t="shared" si="18"/>
        <v>2106.4785849800001</v>
      </c>
      <c r="X539" s="52">
        <v>0</v>
      </c>
      <c r="Y539" s="52">
        <v>0</v>
      </c>
    </row>
    <row r="540" spans="1:25" x14ac:dyDescent="0.25">
      <c r="A540" s="52">
        <v>2011</v>
      </c>
      <c r="B540" s="52" t="s">
        <v>106</v>
      </c>
      <c r="C540" s="52" t="s">
        <v>115</v>
      </c>
      <c r="D540" s="52">
        <v>27102</v>
      </c>
      <c r="E540" s="52">
        <v>3338006</v>
      </c>
      <c r="F540" s="52">
        <v>12</v>
      </c>
      <c r="G540" s="52" t="s">
        <v>118</v>
      </c>
      <c r="H540" s="52">
        <v>35105</v>
      </c>
      <c r="I540" s="52" t="s">
        <v>91</v>
      </c>
      <c r="J540" s="52" t="s">
        <v>71</v>
      </c>
      <c r="K540" s="52">
        <v>73.3</v>
      </c>
      <c r="L540" s="52">
        <v>3.3200000000000001E-5</v>
      </c>
      <c r="M540" s="52">
        <v>1</v>
      </c>
      <c r="N540" s="52"/>
      <c r="O540" s="52">
        <v>0</v>
      </c>
      <c r="P540" s="52">
        <v>0</v>
      </c>
      <c r="Q540" s="52">
        <v>21</v>
      </c>
      <c r="R540" s="52"/>
      <c r="S540" s="52">
        <v>0</v>
      </c>
      <c r="T540" s="52">
        <v>0</v>
      </c>
      <c r="U540" s="52">
        <v>310</v>
      </c>
      <c r="V540" s="52">
        <f t="shared" si="17"/>
        <v>85.430123800000004</v>
      </c>
      <c r="W540" s="52">
        <f t="shared" si="18"/>
        <v>85.430123800000004</v>
      </c>
      <c r="X540" s="52">
        <v>0</v>
      </c>
      <c r="Y540" s="52">
        <v>0</v>
      </c>
    </row>
    <row r="541" spans="1:25" x14ac:dyDescent="0.25">
      <c r="A541" s="52">
        <v>2011</v>
      </c>
      <c r="B541" s="52" t="s">
        <v>106</v>
      </c>
      <c r="C541" s="52" t="s">
        <v>115</v>
      </c>
      <c r="D541" s="52">
        <v>27102</v>
      </c>
      <c r="E541" s="52">
        <v>3338006</v>
      </c>
      <c r="F541" s="52">
        <v>12</v>
      </c>
      <c r="G541" s="52" t="s">
        <v>118</v>
      </c>
      <c r="H541" s="52">
        <v>505666.0208</v>
      </c>
      <c r="I541" s="52" t="s">
        <v>91</v>
      </c>
      <c r="J541" s="52" t="s">
        <v>71</v>
      </c>
      <c r="K541" s="52">
        <v>73.3</v>
      </c>
      <c r="L541" s="52">
        <v>3.3200000000000001E-5</v>
      </c>
      <c r="M541" s="52">
        <v>1</v>
      </c>
      <c r="N541" s="52"/>
      <c r="O541" s="52">
        <v>0</v>
      </c>
      <c r="P541" s="52">
        <v>0</v>
      </c>
      <c r="Q541" s="52">
        <v>21</v>
      </c>
      <c r="R541" s="52"/>
      <c r="S541" s="52">
        <v>0</v>
      </c>
      <c r="T541" s="52">
        <v>0</v>
      </c>
      <c r="U541" s="52">
        <v>310</v>
      </c>
      <c r="V541" s="52">
        <f t="shared" si="17"/>
        <v>1230.5686015780479</v>
      </c>
      <c r="W541" s="52">
        <f t="shared" si="18"/>
        <v>1230.5686015780479</v>
      </c>
      <c r="X541" s="52">
        <v>0</v>
      </c>
      <c r="Y541" s="52">
        <v>0</v>
      </c>
    </row>
    <row r="542" spans="1:25" x14ac:dyDescent="0.25">
      <c r="A542" s="52">
        <v>2011</v>
      </c>
      <c r="B542" s="52" t="s">
        <v>106</v>
      </c>
      <c r="C542" s="52" t="s">
        <v>115</v>
      </c>
      <c r="D542" s="52">
        <v>27102</v>
      </c>
      <c r="E542" s="52">
        <v>3338006</v>
      </c>
      <c r="F542" s="52">
        <v>12</v>
      </c>
      <c r="G542" s="52" t="s">
        <v>118</v>
      </c>
      <c r="H542" s="52">
        <v>4129320.6464999998</v>
      </c>
      <c r="I542" s="52" t="s">
        <v>91</v>
      </c>
      <c r="J542" s="52" t="s">
        <v>71</v>
      </c>
      <c r="K542" s="52">
        <v>73.3</v>
      </c>
      <c r="L542" s="52">
        <v>3.3200000000000001E-5</v>
      </c>
      <c r="M542" s="52">
        <v>1</v>
      </c>
      <c r="N542" s="52"/>
      <c r="O542" s="52">
        <v>0</v>
      </c>
      <c r="P542" s="52">
        <v>0</v>
      </c>
      <c r="Q542" s="52">
        <v>21</v>
      </c>
      <c r="R542" s="52"/>
      <c r="S542" s="52">
        <v>0</v>
      </c>
      <c r="T542" s="52">
        <v>0</v>
      </c>
      <c r="U542" s="52">
        <v>310</v>
      </c>
      <c r="V542" s="52">
        <f t="shared" si="17"/>
        <v>10048.949552496539</v>
      </c>
      <c r="W542" s="52">
        <f t="shared" si="18"/>
        <v>10048.949552496539</v>
      </c>
      <c r="X542" s="52">
        <v>0</v>
      </c>
      <c r="Y542" s="52">
        <v>0</v>
      </c>
    </row>
    <row r="543" spans="1:25" x14ac:dyDescent="0.25">
      <c r="A543" s="52">
        <v>2011</v>
      </c>
      <c r="B543" s="52" t="s">
        <v>106</v>
      </c>
      <c r="C543" s="52" t="s">
        <v>115</v>
      </c>
      <c r="D543" s="52">
        <v>27102</v>
      </c>
      <c r="E543" s="52">
        <v>3338006</v>
      </c>
      <c r="F543" s="52">
        <v>12</v>
      </c>
      <c r="G543" s="52" t="s">
        <v>118</v>
      </c>
      <c r="H543" s="52">
        <v>235665.6</v>
      </c>
      <c r="I543" s="52" t="s">
        <v>91</v>
      </c>
      <c r="J543" s="52" t="s">
        <v>71</v>
      </c>
      <c r="K543" s="52">
        <v>73.3</v>
      </c>
      <c r="L543" s="52">
        <v>3.3200000000000001E-5</v>
      </c>
      <c r="M543" s="52">
        <v>1</v>
      </c>
      <c r="N543" s="52"/>
      <c r="O543" s="52">
        <v>0</v>
      </c>
      <c r="P543" s="52">
        <v>0</v>
      </c>
      <c r="Q543" s="52">
        <v>21</v>
      </c>
      <c r="R543" s="52"/>
      <c r="S543" s="52">
        <v>0</v>
      </c>
      <c r="T543" s="52">
        <v>0</v>
      </c>
      <c r="U543" s="52">
        <v>310</v>
      </c>
      <c r="V543" s="52">
        <f t="shared" si="17"/>
        <v>573.50637753600006</v>
      </c>
      <c r="W543" s="52">
        <f t="shared" si="18"/>
        <v>573.50637753600006</v>
      </c>
      <c r="X543" s="52">
        <v>0</v>
      </c>
      <c r="Y543" s="52">
        <v>0</v>
      </c>
    </row>
    <row r="544" spans="1:25" x14ac:dyDescent="0.25">
      <c r="A544" s="52">
        <v>2011</v>
      </c>
      <c r="B544" s="52" t="s">
        <v>106</v>
      </c>
      <c r="C544" s="52" t="s">
        <v>115</v>
      </c>
      <c r="D544" s="52">
        <v>27102</v>
      </c>
      <c r="E544" s="52">
        <v>3338006</v>
      </c>
      <c r="F544" s="52">
        <v>12</v>
      </c>
      <c r="G544" s="52" t="s">
        <v>118</v>
      </c>
      <c r="H544" s="52">
        <v>1467718.0485</v>
      </c>
      <c r="I544" s="52" t="s">
        <v>91</v>
      </c>
      <c r="J544" s="52" t="s">
        <v>71</v>
      </c>
      <c r="K544" s="52">
        <v>73.3</v>
      </c>
      <c r="L544" s="52">
        <v>3.3200000000000001E-5</v>
      </c>
      <c r="M544" s="52">
        <v>1</v>
      </c>
      <c r="N544" s="52"/>
      <c r="O544" s="52">
        <v>0</v>
      </c>
      <c r="P544" s="52">
        <v>0</v>
      </c>
      <c r="Q544" s="52">
        <v>21</v>
      </c>
      <c r="R544" s="52"/>
      <c r="S544" s="52">
        <v>0</v>
      </c>
      <c r="T544" s="52">
        <v>0</v>
      </c>
      <c r="U544" s="52">
        <v>310</v>
      </c>
      <c r="V544" s="52">
        <f t="shared" si="17"/>
        <v>3571.7799341076598</v>
      </c>
      <c r="W544" s="52">
        <f t="shared" si="18"/>
        <v>3571.7799341076598</v>
      </c>
      <c r="X544" s="52">
        <v>0</v>
      </c>
      <c r="Y544" s="52">
        <v>0</v>
      </c>
    </row>
    <row r="545" spans="1:25" x14ac:dyDescent="0.25">
      <c r="A545" s="52">
        <v>2011</v>
      </c>
      <c r="B545" s="52" t="s">
        <v>106</v>
      </c>
      <c r="C545" s="52" t="s">
        <v>115</v>
      </c>
      <c r="D545" s="52">
        <v>27102</v>
      </c>
      <c r="E545" s="52">
        <v>3338006</v>
      </c>
      <c r="F545" s="52">
        <v>12</v>
      </c>
      <c r="G545" s="52" t="s">
        <v>118</v>
      </c>
      <c r="H545" s="52">
        <v>3295662</v>
      </c>
      <c r="I545" s="52" t="s">
        <v>91</v>
      </c>
      <c r="J545" s="52" t="s">
        <v>71</v>
      </c>
      <c r="K545" s="52">
        <v>73.3</v>
      </c>
      <c r="L545" s="52">
        <v>3.3200000000000001E-5</v>
      </c>
      <c r="M545" s="52">
        <v>1</v>
      </c>
      <c r="N545" s="52"/>
      <c r="O545" s="52">
        <v>0</v>
      </c>
      <c r="P545" s="52">
        <v>0</v>
      </c>
      <c r="Q545" s="52">
        <v>21</v>
      </c>
      <c r="R545" s="52"/>
      <c r="S545" s="52">
        <v>0</v>
      </c>
      <c r="T545" s="52">
        <v>0</v>
      </c>
      <c r="U545" s="52">
        <v>310</v>
      </c>
      <c r="V545" s="52">
        <f t="shared" si="17"/>
        <v>8020.1912167199998</v>
      </c>
      <c r="W545" s="52">
        <f t="shared" si="18"/>
        <v>8020.1912167199998</v>
      </c>
      <c r="X545" s="52">
        <v>0</v>
      </c>
      <c r="Y545" s="52">
        <v>0</v>
      </c>
    </row>
    <row r="546" spans="1:25" x14ac:dyDescent="0.25">
      <c r="A546" s="52">
        <v>2011</v>
      </c>
      <c r="B546" s="52" t="s">
        <v>106</v>
      </c>
      <c r="C546" s="52" t="s">
        <v>115</v>
      </c>
      <c r="D546" s="52">
        <v>27102</v>
      </c>
      <c r="E546" s="52">
        <v>3338006</v>
      </c>
      <c r="F546" s="52">
        <v>12</v>
      </c>
      <c r="G546" s="52" t="s">
        <v>118</v>
      </c>
      <c r="H546" s="52">
        <v>894293.0773</v>
      </c>
      <c r="I546" s="52" t="s">
        <v>91</v>
      </c>
      <c r="J546" s="52" t="s">
        <v>71</v>
      </c>
      <c r="K546" s="52">
        <v>73.3</v>
      </c>
      <c r="L546" s="52">
        <v>3.3200000000000001E-5</v>
      </c>
      <c r="M546" s="52">
        <v>1</v>
      </c>
      <c r="N546" s="52"/>
      <c r="O546" s="52">
        <v>0</v>
      </c>
      <c r="P546" s="52">
        <v>0</v>
      </c>
      <c r="Q546" s="52">
        <v>21</v>
      </c>
      <c r="R546" s="52"/>
      <c r="S546" s="52">
        <v>0</v>
      </c>
      <c r="T546" s="52">
        <v>0</v>
      </c>
      <c r="U546" s="52">
        <v>310</v>
      </c>
      <c r="V546" s="52">
        <f t="shared" si="17"/>
        <v>2176.3158611941881</v>
      </c>
      <c r="W546" s="52">
        <f t="shared" si="18"/>
        <v>2176.3158611941881</v>
      </c>
      <c r="X546" s="52">
        <v>0</v>
      </c>
      <c r="Y546" s="52">
        <v>0</v>
      </c>
    </row>
    <row r="547" spans="1:25" x14ac:dyDescent="0.25">
      <c r="A547" s="52">
        <v>2011</v>
      </c>
      <c r="B547" s="52" t="s">
        <v>106</v>
      </c>
      <c r="C547" s="52" t="s">
        <v>115</v>
      </c>
      <c r="D547" s="52">
        <v>27102</v>
      </c>
      <c r="E547" s="52">
        <v>3338006</v>
      </c>
      <c r="F547" s="52">
        <v>12</v>
      </c>
      <c r="G547" s="52" t="s">
        <v>118</v>
      </c>
      <c r="H547" s="52">
        <v>824067</v>
      </c>
      <c r="I547" s="52" t="s">
        <v>91</v>
      </c>
      <c r="J547" s="52" t="s">
        <v>71</v>
      </c>
      <c r="K547" s="52">
        <v>73.3</v>
      </c>
      <c r="L547" s="52">
        <v>3.3200000000000001E-5</v>
      </c>
      <c r="M547" s="52">
        <v>1</v>
      </c>
      <c r="N547" s="52"/>
      <c r="O547" s="52">
        <v>0</v>
      </c>
      <c r="P547" s="52">
        <v>0</v>
      </c>
      <c r="Q547" s="52">
        <v>21</v>
      </c>
      <c r="R547" s="52"/>
      <c r="S547" s="52">
        <v>0</v>
      </c>
      <c r="T547" s="52">
        <v>0</v>
      </c>
      <c r="U547" s="52">
        <v>310</v>
      </c>
      <c r="V547" s="52">
        <f t="shared" si="17"/>
        <v>2005.4164885199998</v>
      </c>
      <c r="W547" s="52">
        <f t="shared" si="18"/>
        <v>2005.4164885199998</v>
      </c>
      <c r="X547" s="52">
        <v>0</v>
      </c>
      <c r="Y547" s="52">
        <v>0</v>
      </c>
    </row>
    <row r="548" spans="1:25" x14ac:dyDescent="0.25">
      <c r="A548" s="52">
        <v>2011</v>
      </c>
      <c r="B548" s="52" t="s">
        <v>106</v>
      </c>
      <c r="C548" s="52" t="s">
        <v>115</v>
      </c>
      <c r="D548" s="52">
        <v>27102</v>
      </c>
      <c r="E548" s="52">
        <v>3338006</v>
      </c>
      <c r="F548" s="52">
        <v>12</v>
      </c>
      <c r="G548" s="52" t="s">
        <v>118</v>
      </c>
      <c r="H548" s="52">
        <v>82870</v>
      </c>
      <c r="I548" s="52" t="s">
        <v>91</v>
      </c>
      <c r="J548" s="52" t="s">
        <v>71</v>
      </c>
      <c r="K548" s="52">
        <v>73.3</v>
      </c>
      <c r="L548" s="52">
        <v>3.3200000000000001E-5</v>
      </c>
      <c r="M548" s="52">
        <v>1</v>
      </c>
      <c r="N548" s="52"/>
      <c r="O548" s="52">
        <v>0</v>
      </c>
      <c r="P548" s="52">
        <v>0</v>
      </c>
      <c r="Q548" s="52">
        <v>21</v>
      </c>
      <c r="R548" s="52"/>
      <c r="S548" s="52">
        <v>0</v>
      </c>
      <c r="T548" s="52">
        <v>0</v>
      </c>
      <c r="U548" s="52">
        <v>310</v>
      </c>
      <c r="V548" s="52">
        <f t="shared" si="17"/>
        <v>201.66911720000002</v>
      </c>
      <c r="W548" s="52">
        <f t="shared" si="18"/>
        <v>201.66911720000002</v>
      </c>
      <c r="X548" s="52">
        <v>0</v>
      </c>
      <c r="Y548" s="52">
        <v>0</v>
      </c>
    </row>
    <row r="549" spans="1:25" x14ac:dyDescent="0.25">
      <c r="A549" s="52">
        <v>2011</v>
      </c>
      <c r="B549" s="52" t="s">
        <v>106</v>
      </c>
      <c r="C549" s="52" t="s">
        <v>115</v>
      </c>
      <c r="D549" s="52">
        <v>27102</v>
      </c>
      <c r="E549" s="52">
        <v>3338006</v>
      </c>
      <c r="F549" s="52">
        <v>12</v>
      </c>
      <c r="G549" s="52" t="s">
        <v>118</v>
      </c>
      <c r="H549" s="52">
        <v>3932920</v>
      </c>
      <c r="I549" s="52" t="s">
        <v>91</v>
      </c>
      <c r="J549" s="52" t="s">
        <v>71</v>
      </c>
      <c r="K549" s="52">
        <v>73.3</v>
      </c>
      <c r="L549" s="52">
        <v>3.3200000000000001E-5</v>
      </c>
      <c r="M549" s="52">
        <v>1</v>
      </c>
      <c r="N549" s="52"/>
      <c r="O549" s="52">
        <v>0</v>
      </c>
      <c r="P549" s="52">
        <v>0</v>
      </c>
      <c r="Q549" s="52">
        <v>21</v>
      </c>
      <c r="R549" s="52"/>
      <c r="S549" s="52">
        <v>0</v>
      </c>
      <c r="T549" s="52">
        <v>0</v>
      </c>
      <c r="U549" s="52">
        <v>310</v>
      </c>
      <c r="V549" s="52">
        <f t="shared" si="17"/>
        <v>9570.9967952000006</v>
      </c>
      <c r="W549" s="52">
        <f t="shared" si="18"/>
        <v>9570.9967952000006</v>
      </c>
      <c r="X549" s="52">
        <v>0</v>
      </c>
      <c r="Y549" s="52">
        <v>0</v>
      </c>
    </row>
    <row r="550" spans="1:25" x14ac:dyDescent="0.25">
      <c r="A550" s="52">
        <v>2011</v>
      </c>
      <c r="B550" s="52" t="s">
        <v>106</v>
      </c>
      <c r="C550" s="52" t="s">
        <v>115</v>
      </c>
      <c r="D550" s="52">
        <v>27102</v>
      </c>
      <c r="E550" s="52">
        <v>3338006</v>
      </c>
      <c r="F550" s="52">
        <v>12</v>
      </c>
      <c r="G550" s="52" t="s">
        <v>118</v>
      </c>
      <c r="H550" s="52">
        <v>103351.51489999999</v>
      </c>
      <c r="I550" s="52" t="s">
        <v>91</v>
      </c>
      <c r="J550" s="52" t="s">
        <v>71</v>
      </c>
      <c r="K550" s="52">
        <v>73.3</v>
      </c>
      <c r="L550" s="52">
        <v>3.3200000000000001E-5</v>
      </c>
      <c r="M550" s="52">
        <v>1</v>
      </c>
      <c r="N550" s="52"/>
      <c r="O550" s="52">
        <v>0</v>
      </c>
      <c r="P550" s="52">
        <v>0</v>
      </c>
      <c r="Q550" s="52">
        <v>21</v>
      </c>
      <c r="R550" s="52"/>
      <c r="S550" s="52">
        <v>0</v>
      </c>
      <c r="T550" s="52">
        <v>0</v>
      </c>
      <c r="U550" s="52">
        <v>310</v>
      </c>
      <c r="V550" s="52">
        <f t="shared" si="17"/>
        <v>251.51211260004399</v>
      </c>
      <c r="W550" s="52">
        <f t="shared" si="18"/>
        <v>251.51211260004399</v>
      </c>
      <c r="X550" s="52">
        <v>0</v>
      </c>
      <c r="Y550" s="52">
        <v>0</v>
      </c>
    </row>
    <row r="551" spans="1:25" x14ac:dyDescent="0.25">
      <c r="A551" s="52">
        <v>2011</v>
      </c>
      <c r="B551" s="52" t="s">
        <v>106</v>
      </c>
      <c r="C551" s="52" t="s">
        <v>115</v>
      </c>
      <c r="D551" s="52">
        <v>27102</v>
      </c>
      <c r="E551" s="52">
        <v>3338006</v>
      </c>
      <c r="F551" s="52">
        <v>12</v>
      </c>
      <c r="G551" s="52" t="s">
        <v>118</v>
      </c>
      <c r="H551" s="52">
        <v>317171.02710000001</v>
      </c>
      <c r="I551" s="52" t="s">
        <v>91</v>
      </c>
      <c r="J551" s="52" t="s">
        <v>71</v>
      </c>
      <c r="K551" s="52">
        <v>73.3</v>
      </c>
      <c r="L551" s="52">
        <v>3.3200000000000001E-5</v>
      </c>
      <c r="M551" s="52">
        <v>1</v>
      </c>
      <c r="N551" s="52"/>
      <c r="O551" s="52">
        <v>0</v>
      </c>
      <c r="P551" s="52">
        <v>0</v>
      </c>
      <c r="Q551" s="52">
        <v>21</v>
      </c>
      <c r="R551" s="52"/>
      <c r="S551" s="52">
        <v>0</v>
      </c>
      <c r="T551" s="52">
        <v>0</v>
      </c>
      <c r="U551" s="52">
        <v>310</v>
      </c>
      <c r="V551" s="52">
        <f t="shared" si="17"/>
        <v>771.85472470947605</v>
      </c>
      <c r="W551" s="52">
        <f t="shared" si="18"/>
        <v>771.85472470947605</v>
      </c>
      <c r="X551" s="52">
        <v>0</v>
      </c>
      <c r="Y551" s="52">
        <v>0</v>
      </c>
    </row>
    <row r="552" spans="1:25" x14ac:dyDescent="0.25">
      <c r="A552" s="52">
        <v>2011</v>
      </c>
      <c r="B552" s="52" t="s">
        <v>106</v>
      </c>
      <c r="C552" s="52" t="s">
        <v>115</v>
      </c>
      <c r="D552" s="52">
        <v>27102</v>
      </c>
      <c r="E552" s="52">
        <v>3338006</v>
      </c>
      <c r="F552" s="52">
        <v>12</v>
      </c>
      <c r="G552" s="52" t="s">
        <v>118</v>
      </c>
      <c r="H552" s="52">
        <v>370020</v>
      </c>
      <c r="I552" s="52" t="s">
        <v>91</v>
      </c>
      <c r="J552" s="52" t="s">
        <v>71</v>
      </c>
      <c r="K552" s="52">
        <v>73.3</v>
      </c>
      <c r="L552" s="52">
        <v>3.3200000000000001E-5</v>
      </c>
      <c r="M552" s="52">
        <v>1</v>
      </c>
      <c r="N552" s="52"/>
      <c r="O552" s="52">
        <v>0</v>
      </c>
      <c r="P552" s="52">
        <v>0</v>
      </c>
      <c r="Q552" s="52">
        <v>21</v>
      </c>
      <c r="R552" s="52"/>
      <c r="S552" s="52">
        <v>0</v>
      </c>
      <c r="T552" s="52">
        <v>0</v>
      </c>
      <c r="U552" s="52">
        <v>310</v>
      </c>
      <c r="V552" s="52">
        <f t="shared" si="17"/>
        <v>900.46587120000004</v>
      </c>
      <c r="W552" s="52">
        <f t="shared" si="18"/>
        <v>900.46587120000004</v>
      </c>
      <c r="X552" s="52">
        <v>0</v>
      </c>
      <c r="Y552" s="52">
        <v>0</v>
      </c>
    </row>
    <row r="553" spans="1:25" x14ac:dyDescent="0.25">
      <c r="A553" s="52">
        <v>2011</v>
      </c>
      <c r="B553" s="52" t="s">
        <v>106</v>
      </c>
      <c r="C553" s="52" t="s">
        <v>115</v>
      </c>
      <c r="D553" s="52">
        <v>27102</v>
      </c>
      <c r="E553" s="52">
        <v>3338006</v>
      </c>
      <c r="F553" s="52">
        <v>12</v>
      </c>
      <c r="G553" s="52" t="s">
        <v>118</v>
      </c>
      <c r="H553" s="52">
        <v>1815405</v>
      </c>
      <c r="I553" s="52" t="s">
        <v>91</v>
      </c>
      <c r="J553" s="52" t="s">
        <v>71</v>
      </c>
      <c r="K553" s="52">
        <v>73.3</v>
      </c>
      <c r="L553" s="52">
        <v>3.3200000000000001E-5</v>
      </c>
      <c r="M553" s="52">
        <v>1</v>
      </c>
      <c r="N553" s="52"/>
      <c r="O553" s="52">
        <v>0</v>
      </c>
      <c r="P553" s="52">
        <v>0</v>
      </c>
      <c r="Q553" s="52">
        <v>21</v>
      </c>
      <c r="R553" s="52"/>
      <c r="S553" s="52">
        <v>0</v>
      </c>
      <c r="T553" s="52">
        <v>0</v>
      </c>
      <c r="U553" s="52">
        <v>310</v>
      </c>
      <c r="V553" s="52">
        <f t="shared" si="17"/>
        <v>4417.8969918000003</v>
      </c>
      <c r="W553" s="52">
        <f t="shared" si="18"/>
        <v>4417.8969918000003</v>
      </c>
      <c r="X553" s="52">
        <v>0</v>
      </c>
      <c r="Y553" s="52">
        <v>0</v>
      </c>
    </row>
    <row r="554" spans="1:25" x14ac:dyDescent="0.25">
      <c r="A554" s="52">
        <v>2011</v>
      </c>
      <c r="B554" s="52" t="s">
        <v>106</v>
      </c>
      <c r="C554" s="52" t="s">
        <v>115</v>
      </c>
      <c r="D554" s="52">
        <v>27102</v>
      </c>
      <c r="E554" s="52">
        <v>3338006</v>
      </c>
      <c r="F554" s="52">
        <v>12</v>
      </c>
      <c r="G554" s="52" t="s">
        <v>118</v>
      </c>
      <c r="H554" s="52">
        <v>449433</v>
      </c>
      <c r="I554" s="52" t="s">
        <v>91</v>
      </c>
      <c r="J554" s="52" t="s">
        <v>71</v>
      </c>
      <c r="K554" s="52">
        <v>73.3</v>
      </c>
      <c r="L554" s="52">
        <v>3.3200000000000001E-5</v>
      </c>
      <c r="M554" s="52">
        <v>1</v>
      </c>
      <c r="N554" s="52"/>
      <c r="O554" s="52">
        <v>0</v>
      </c>
      <c r="P554" s="52">
        <v>0</v>
      </c>
      <c r="Q554" s="52">
        <v>21</v>
      </c>
      <c r="R554" s="52"/>
      <c r="S554" s="52">
        <v>0</v>
      </c>
      <c r="T554" s="52">
        <v>0</v>
      </c>
      <c r="U554" s="52">
        <v>310</v>
      </c>
      <c r="V554" s="52">
        <f t="shared" si="17"/>
        <v>1093.72217148</v>
      </c>
      <c r="W554" s="52">
        <f t="shared" si="18"/>
        <v>1093.72217148</v>
      </c>
      <c r="X554" s="52">
        <v>0</v>
      </c>
      <c r="Y554" s="52">
        <v>0</v>
      </c>
    </row>
    <row r="555" spans="1:25" x14ac:dyDescent="0.25">
      <c r="A555" s="52">
        <v>2011</v>
      </c>
      <c r="B555" s="52" t="s">
        <v>106</v>
      </c>
      <c r="C555" s="52" t="s">
        <v>115</v>
      </c>
      <c r="D555" s="52">
        <v>27102</v>
      </c>
      <c r="E555" s="52">
        <v>3338006</v>
      </c>
      <c r="F555" s="52">
        <v>12</v>
      </c>
      <c r="G555" s="52" t="s">
        <v>118</v>
      </c>
      <c r="H555" s="52">
        <v>735627</v>
      </c>
      <c r="I555" s="52" t="s">
        <v>91</v>
      </c>
      <c r="J555" s="52" t="s">
        <v>71</v>
      </c>
      <c r="K555" s="52">
        <v>73.3</v>
      </c>
      <c r="L555" s="52">
        <v>3.3200000000000001E-5</v>
      </c>
      <c r="M555" s="52">
        <v>1</v>
      </c>
      <c r="N555" s="52"/>
      <c r="O555" s="52">
        <v>0</v>
      </c>
      <c r="P555" s="52">
        <v>0</v>
      </c>
      <c r="Q555" s="52">
        <v>21</v>
      </c>
      <c r="R555" s="52"/>
      <c r="S555" s="52">
        <v>0</v>
      </c>
      <c r="T555" s="52">
        <v>0</v>
      </c>
      <c r="U555" s="52">
        <v>310</v>
      </c>
      <c r="V555" s="52">
        <f t="shared" si="17"/>
        <v>1790.1924421200001</v>
      </c>
      <c r="W555" s="52">
        <f t="shared" si="18"/>
        <v>1790.1924421200001</v>
      </c>
      <c r="X555" s="52">
        <v>0</v>
      </c>
      <c r="Y555" s="52">
        <v>0</v>
      </c>
    </row>
    <row r="556" spans="1:25" x14ac:dyDescent="0.25">
      <c r="A556" s="52">
        <v>2011</v>
      </c>
      <c r="B556" s="52" t="s">
        <v>106</v>
      </c>
      <c r="C556" s="52" t="s">
        <v>115</v>
      </c>
      <c r="D556" s="52">
        <v>27102</v>
      </c>
      <c r="E556" s="52">
        <v>3338006</v>
      </c>
      <c r="F556" s="52">
        <v>12</v>
      </c>
      <c r="G556" s="52" t="s">
        <v>118</v>
      </c>
      <c r="H556" s="52">
        <v>142683.375</v>
      </c>
      <c r="I556" s="52" t="s">
        <v>91</v>
      </c>
      <c r="J556" s="52" t="s">
        <v>71</v>
      </c>
      <c r="K556" s="52">
        <v>73.3</v>
      </c>
      <c r="L556" s="52">
        <v>3.3200000000000001E-5</v>
      </c>
      <c r="M556" s="52">
        <v>1</v>
      </c>
      <c r="N556" s="52"/>
      <c r="O556" s="52">
        <v>0</v>
      </c>
      <c r="P556" s="52">
        <v>0</v>
      </c>
      <c r="Q556" s="52">
        <v>21</v>
      </c>
      <c r="R556" s="52"/>
      <c r="S556" s="52">
        <v>0</v>
      </c>
      <c r="T556" s="52">
        <v>0</v>
      </c>
      <c r="U556" s="52">
        <v>310</v>
      </c>
      <c r="V556" s="52">
        <f t="shared" si="17"/>
        <v>347.22855406499997</v>
      </c>
      <c r="W556" s="52">
        <f t="shared" si="18"/>
        <v>347.22855406499997</v>
      </c>
      <c r="X556" s="52">
        <v>0</v>
      </c>
      <c r="Y556" s="52">
        <v>0</v>
      </c>
    </row>
    <row r="557" spans="1:25" x14ac:dyDescent="0.25">
      <c r="A557" s="52">
        <v>2011</v>
      </c>
      <c r="B557" s="52" t="s">
        <v>106</v>
      </c>
      <c r="C557" s="52" t="s">
        <v>115</v>
      </c>
      <c r="D557" s="52">
        <v>27102</v>
      </c>
      <c r="E557" s="52">
        <v>3338006</v>
      </c>
      <c r="F557" s="52">
        <v>12</v>
      </c>
      <c r="G557" s="52" t="s">
        <v>118</v>
      </c>
      <c r="H557" s="52">
        <v>5093995</v>
      </c>
      <c r="I557" s="52" t="s">
        <v>91</v>
      </c>
      <c r="J557" s="52" t="s">
        <v>71</v>
      </c>
      <c r="K557" s="52">
        <v>73.3</v>
      </c>
      <c r="L557" s="52">
        <v>3.3200000000000001E-5</v>
      </c>
      <c r="M557" s="52">
        <v>1</v>
      </c>
      <c r="N557" s="52"/>
      <c r="O557" s="52">
        <v>0</v>
      </c>
      <c r="P557" s="52">
        <v>0</v>
      </c>
      <c r="Q557" s="52">
        <v>21</v>
      </c>
      <c r="R557" s="52"/>
      <c r="S557" s="52">
        <v>0</v>
      </c>
      <c r="T557" s="52">
        <v>0</v>
      </c>
      <c r="U557" s="52">
        <v>310</v>
      </c>
      <c r="V557" s="52">
        <f t="shared" si="17"/>
        <v>12396.542472200001</v>
      </c>
      <c r="W557" s="52">
        <f t="shared" si="18"/>
        <v>12396.542472200001</v>
      </c>
      <c r="X557" s="52">
        <v>0</v>
      </c>
      <c r="Y557" s="52">
        <v>0</v>
      </c>
    </row>
    <row r="558" spans="1:25" x14ac:dyDescent="0.25">
      <c r="A558" s="52">
        <v>2011</v>
      </c>
      <c r="B558" s="52" t="s">
        <v>106</v>
      </c>
      <c r="C558" s="52" t="s">
        <v>115</v>
      </c>
      <c r="D558" s="52">
        <v>27102</v>
      </c>
      <c r="E558" s="52">
        <v>3338006</v>
      </c>
      <c r="F558" s="52">
        <v>12</v>
      </c>
      <c r="G558" s="52" t="s">
        <v>118</v>
      </c>
      <c r="H558" s="52">
        <v>1128125.6406</v>
      </c>
      <c r="I558" s="52" t="s">
        <v>91</v>
      </c>
      <c r="J558" s="52" t="s">
        <v>71</v>
      </c>
      <c r="K558" s="52">
        <v>73.3</v>
      </c>
      <c r="L558" s="52">
        <v>3.3200000000000001E-5</v>
      </c>
      <c r="M558" s="52">
        <v>1</v>
      </c>
      <c r="N558" s="52"/>
      <c r="O558" s="52">
        <v>0</v>
      </c>
      <c r="P558" s="52">
        <v>0</v>
      </c>
      <c r="Q558" s="52">
        <v>21</v>
      </c>
      <c r="R558" s="52"/>
      <c r="S558" s="52">
        <v>0</v>
      </c>
      <c r="T558" s="52">
        <v>0</v>
      </c>
      <c r="U558" s="52">
        <v>310</v>
      </c>
      <c r="V558" s="52">
        <f t="shared" si="17"/>
        <v>2745.3614339385363</v>
      </c>
      <c r="W558" s="52">
        <f t="shared" si="18"/>
        <v>2745.3614339385363</v>
      </c>
      <c r="X558" s="52">
        <v>0</v>
      </c>
      <c r="Y558" s="52">
        <v>0</v>
      </c>
    </row>
    <row r="559" spans="1:25" x14ac:dyDescent="0.25">
      <c r="A559" s="52">
        <v>2011</v>
      </c>
      <c r="B559" s="52" t="s">
        <v>106</v>
      </c>
      <c r="C559" s="52" t="s">
        <v>115</v>
      </c>
      <c r="D559" s="52">
        <v>27102</v>
      </c>
      <c r="E559" s="52">
        <v>3338006</v>
      </c>
      <c r="F559" s="52">
        <v>12</v>
      </c>
      <c r="G559" s="52" t="s">
        <v>118</v>
      </c>
      <c r="H559" s="52">
        <v>270629.19180000003</v>
      </c>
      <c r="I559" s="52" t="s">
        <v>91</v>
      </c>
      <c r="J559" s="52" t="s">
        <v>71</v>
      </c>
      <c r="K559" s="52">
        <v>73.3</v>
      </c>
      <c r="L559" s="52">
        <v>3.3200000000000001E-5</v>
      </c>
      <c r="M559" s="52">
        <v>1</v>
      </c>
      <c r="N559" s="52"/>
      <c r="O559" s="52">
        <v>0</v>
      </c>
      <c r="P559" s="52">
        <v>0</v>
      </c>
      <c r="Q559" s="52">
        <v>21</v>
      </c>
      <c r="R559" s="52"/>
      <c r="S559" s="52">
        <v>0</v>
      </c>
      <c r="T559" s="52">
        <v>0</v>
      </c>
      <c r="U559" s="52">
        <v>310</v>
      </c>
      <c r="V559" s="52">
        <f t="shared" si="17"/>
        <v>658.59237599680796</v>
      </c>
      <c r="W559" s="52">
        <f t="shared" si="18"/>
        <v>658.59237599680796</v>
      </c>
      <c r="X559" s="52">
        <v>0</v>
      </c>
      <c r="Y559" s="52">
        <v>0</v>
      </c>
    </row>
    <row r="560" spans="1:25" x14ac:dyDescent="0.25">
      <c r="A560" s="52">
        <v>2011</v>
      </c>
      <c r="B560" s="52" t="s">
        <v>106</v>
      </c>
      <c r="C560" s="52" t="s">
        <v>115</v>
      </c>
      <c r="D560" s="52">
        <v>27102</v>
      </c>
      <c r="E560" s="52">
        <v>3338006</v>
      </c>
      <c r="F560" s="52">
        <v>12</v>
      </c>
      <c r="G560" s="52" t="s">
        <v>118</v>
      </c>
      <c r="H560" s="52">
        <v>1498162</v>
      </c>
      <c r="I560" s="52" t="s">
        <v>91</v>
      </c>
      <c r="J560" s="52" t="s">
        <v>71</v>
      </c>
      <c r="K560" s="52">
        <v>73.3</v>
      </c>
      <c r="L560" s="52">
        <v>3.3200000000000001E-5</v>
      </c>
      <c r="M560" s="52">
        <v>1</v>
      </c>
      <c r="N560" s="52"/>
      <c r="O560" s="52">
        <v>0</v>
      </c>
      <c r="P560" s="52">
        <v>0</v>
      </c>
      <c r="Q560" s="52">
        <v>21</v>
      </c>
      <c r="R560" s="52"/>
      <c r="S560" s="52">
        <v>0</v>
      </c>
      <c r="T560" s="52">
        <v>0</v>
      </c>
      <c r="U560" s="52">
        <v>310</v>
      </c>
      <c r="V560" s="52">
        <f t="shared" si="17"/>
        <v>3645.86711672</v>
      </c>
      <c r="W560" s="52">
        <f t="shared" si="18"/>
        <v>3645.86711672</v>
      </c>
      <c r="X560" s="52">
        <v>0</v>
      </c>
      <c r="Y560" s="52">
        <v>0</v>
      </c>
    </row>
    <row r="561" spans="1:25" x14ac:dyDescent="0.25">
      <c r="A561" s="52">
        <v>2011</v>
      </c>
      <c r="B561" s="52" t="s">
        <v>106</v>
      </c>
      <c r="C561" s="52" t="s">
        <v>115</v>
      </c>
      <c r="D561" s="52">
        <v>27102</v>
      </c>
      <c r="E561" s="52">
        <v>3338006</v>
      </c>
      <c r="F561" s="52">
        <v>12</v>
      </c>
      <c r="G561" s="52" t="s">
        <v>118</v>
      </c>
      <c r="H561" s="52">
        <v>2567455.5</v>
      </c>
      <c r="I561" s="52" t="s">
        <v>91</v>
      </c>
      <c r="J561" s="52" t="s">
        <v>71</v>
      </c>
      <c r="K561" s="52">
        <v>73.3</v>
      </c>
      <c r="L561" s="52">
        <v>3.3200000000000001E-5</v>
      </c>
      <c r="M561" s="52">
        <v>1</v>
      </c>
      <c r="N561" s="52"/>
      <c r="O561" s="52">
        <v>0</v>
      </c>
      <c r="P561" s="52">
        <v>0</v>
      </c>
      <c r="Q561" s="52">
        <v>21</v>
      </c>
      <c r="R561" s="52"/>
      <c r="S561" s="52">
        <v>0</v>
      </c>
      <c r="T561" s="52">
        <v>0</v>
      </c>
      <c r="U561" s="52">
        <v>310</v>
      </c>
      <c r="V561" s="52">
        <f t="shared" si="17"/>
        <v>6248.0570065800002</v>
      </c>
      <c r="W561" s="52">
        <f t="shared" si="18"/>
        <v>6248.0570065800002</v>
      </c>
      <c r="X561" s="52">
        <v>0</v>
      </c>
      <c r="Y561" s="52">
        <v>0</v>
      </c>
    </row>
    <row r="562" spans="1:25" x14ac:dyDescent="0.25">
      <c r="A562" s="52">
        <v>2011</v>
      </c>
      <c r="B562" s="52" t="s">
        <v>106</v>
      </c>
      <c r="C562" s="52" t="s">
        <v>115</v>
      </c>
      <c r="D562" s="52">
        <v>27102</v>
      </c>
      <c r="E562" s="52">
        <v>3338006</v>
      </c>
      <c r="F562" s="52">
        <v>12</v>
      </c>
      <c r="G562" s="52" t="s">
        <v>118</v>
      </c>
      <c r="H562" s="52">
        <v>3000530</v>
      </c>
      <c r="I562" s="52" t="s">
        <v>91</v>
      </c>
      <c r="J562" s="52" t="s">
        <v>71</v>
      </c>
      <c r="K562" s="52">
        <v>73.3</v>
      </c>
      <c r="L562" s="52">
        <v>3.3200000000000001E-5</v>
      </c>
      <c r="M562" s="52">
        <v>1</v>
      </c>
      <c r="N562" s="52"/>
      <c r="O562" s="52">
        <v>0</v>
      </c>
      <c r="P562" s="52">
        <v>0</v>
      </c>
      <c r="Q562" s="52">
        <v>21</v>
      </c>
      <c r="R562" s="52"/>
      <c r="S562" s="52">
        <v>0</v>
      </c>
      <c r="T562" s="52">
        <v>0</v>
      </c>
      <c r="U562" s="52">
        <v>310</v>
      </c>
      <c r="V562" s="52">
        <f t="shared" si="17"/>
        <v>7301.9697868000003</v>
      </c>
      <c r="W562" s="52">
        <f t="shared" si="18"/>
        <v>7301.9697868000003</v>
      </c>
      <c r="X562" s="52">
        <v>0</v>
      </c>
      <c r="Y562" s="52">
        <v>0</v>
      </c>
    </row>
    <row r="563" spans="1:25" x14ac:dyDescent="0.25">
      <c r="A563" s="52">
        <v>2011</v>
      </c>
      <c r="B563" s="52" t="s">
        <v>106</v>
      </c>
      <c r="C563" s="52" t="s">
        <v>115</v>
      </c>
      <c r="D563" s="52">
        <v>27102</v>
      </c>
      <c r="E563" s="52">
        <v>3338006</v>
      </c>
      <c r="F563" s="52">
        <v>12</v>
      </c>
      <c r="G563" s="52" t="s">
        <v>118</v>
      </c>
      <c r="H563" s="52">
        <v>4300326</v>
      </c>
      <c r="I563" s="52" t="s">
        <v>91</v>
      </c>
      <c r="J563" s="52" t="s">
        <v>71</v>
      </c>
      <c r="K563" s="52">
        <v>73.3</v>
      </c>
      <c r="L563" s="52">
        <v>3.3200000000000001E-5</v>
      </c>
      <c r="M563" s="52">
        <v>1</v>
      </c>
      <c r="N563" s="52"/>
      <c r="O563" s="52">
        <v>0</v>
      </c>
      <c r="P563" s="52">
        <v>0</v>
      </c>
      <c r="Q563" s="52">
        <v>21</v>
      </c>
      <c r="R563" s="52"/>
      <c r="S563" s="52">
        <v>0</v>
      </c>
      <c r="T563" s="52">
        <v>0</v>
      </c>
      <c r="U563" s="52">
        <v>310</v>
      </c>
      <c r="V563" s="52">
        <f t="shared" si="17"/>
        <v>10465.101340560001</v>
      </c>
      <c r="W563" s="52">
        <f t="shared" si="18"/>
        <v>10465.101340560001</v>
      </c>
      <c r="X563" s="52">
        <v>0</v>
      </c>
      <c r="Y563" s="52">
        <v>0</v>
      </c>
    </row>
    <row r="564" spans="1:25" x14ac:dyDescent="0.25">
      <c r="A564" s="52">
        <v>2011</v>
      </c>
      <c r="B564" s="52" t="s">
        <v>106</v>
      </c>
      <c r="C564" s="52" t="s">
        <v>115</v>
      </c>
      <c r="D564" s="52">
        <v>27102</v>
      </c>
      <c r="E564" s="52">
        <v>3338006</v>
      </c>
      <c r="F564" s="52">
        <v>12</v>
      </c>
      <c r="G564" s="52" t="s">
        <v>118</v>
      </c>
      <c r="H564" s="52">
        <v>1497665</v>
      </c>
      <c r="I564" s="52" t="s">
        <v>91</v>
      </c>
      <c r="J564" s="52" t="s">
        <v>71</v>
      </c>
      <c r="K564" s="52">
        <v>73.3</v>
      </c>
      <c r="L564" s="52">
        <v>3.3200000000000001E-5</v>
      </c>
      <c r="M564" s="52">
        <v>1</v>
      </c>
      <c r="N564" s="52"/>
      <c r="O564" s="52">
        <v>0</v>
      </c>
      <c r="P564" s="52">
        <v>0</v>
      </c>
      <c r="Q564" s="52">
        <v>21</v>
      </c>
      <c r="R564" s="52"/>
      <c r="S564" s="52">
        <v>0</v>
      </c>
      <c r="T564" s="52">
        <v>0</v>
      </c>
      <c r="U564" s="52">
        <v>310</v>
      </c>
      <c r="V564" s="52">
        <f t="shared" si="17"/>
        <v>3644.6576374000001</v>
      </c>
      <c r="W564" s="52">
        <f t="shared" si="18"/>
        <v>3644.6576374000001</v>
      </c>
      <c r="X564" s="52">
        <v>0</v>
      </c>
      <c r="Y564" s="52">
        <v>0</v>
      </c>
    </row>
    <row r="565" spans="1:25" x14ac:dyDescent="0.25">
      <c r="A565" s="52">
        <v>2011</v>
      </c>
      <c r="B565" s="52" t="s">
        <v>106</v>
      </c>
      <c r="C565" s="52" t="s">
        <v>115</v>
      </c>
      <c r="D565" s="52">
        <v>27102</v>
      </c>
      <c r="E565" s="52">
        <v>3338006</v>
      </c>
      <c r="F565" s="52">
        <v>12</v>
      </c>
      <c r="G565" s="52" t="s">
        <v>118</v>
      </c>
      <c r="H565" s="52">
        <v>1127862.75</v>
      </c>
      <c r="I565" s="52" t="s">
        <v>91</v>
      </c>
      <c r="J565" s="52" t="s">
        <v>71</v>
      </c>
      <c r="K565" s="52">
        <v>73.3</v>
      </c>
      <c r="L565" s="52">
        <v>3.3200000000000001E-5</v>
      </c>
      <c r="M565" s="52">
        <v>1</v>
      </c>
      <c r="N565" s="52"/>
      <c r="O565" s="52">
        <v>0</v>
      </c>
      <c r="P565" s="52">
        <v>0</v>
      </c>
      <c r="Q565" s="52">
        <v>21</v>
      </c>
      <c r="R565" s="52"/>
      <c r="S565" s="52">
        <v>0</v>
      </c>
      <c r="T565" s="52">
        <v>0</v>
      </c>
      <c r="U565" s="52">
        <v>310</v>
      </c>
      <c r="V565" s="52">
        <f t="shared" si="17"/>
        <v>2744.7216738900001</v>
      </c>
      <c r="W565" s="52">
        <f t="shared" si="18"/>
        <v>2744.7216738900001</v>
      </c>
      <c r="X565" s="52">
        <v>0</v>
      </c>
      <c r="Y565" s="52">
        <v>0</v>
      </c>
    </row>
    <row r="566" spans="1:25" x14ac:dyDescent="0.25">
      <c r="A566" s="52">
        <v>2011</v>
      </c>
      <c r="B566" s="52" t="s">
        <v>106</v>
      </c>
      <c r="C566" s="52" t="s">
        <v>115</v>
      </c>
      <c r="D566" s="52">
        <v>27102</v>
      </c>
      <c r="E566" s="52">
        <v>3338006</v>
      </c>
      <c r="F566" s="52">
        <v>12</v>
      </c>
      <c r="G566" s="52" t="s">
        <v>118</v>
      </c>
      <c r="H566" s="52">
        <v>4474432</v>
      </c>
      <c r="I566" s="52" t="s">
        <v>91</v>
      </c>
      <c r="J566" s="52" t="s">
        <v>71</v>
      </c>
      <c r="K566" s="52">
        <v>73.3</v>
      </c>
      <c r="L566" s="52">
        <v>3.3200000000000001E-5</v>
      </c>
      <c r="M566" s="52">
        <v>1</v>
      </c>
      <c r="N566" s="52"/>
      <c r="O566" s="52">
        <v>0</v>
      </c>
      <c r="P566" s="52">
        <v>0</v>
      </c>
      <c r="Q566" s="52">
        <v>21</v>
      </c>
      <c r="R566" s="52"/>
      <c r="S566" s="52">
        <v>0</v>
      </c>
      <c r="T566" s="52">
        <v>0</v>
      </c>
      <c r="U566" s="52">
        <v>310</v>
      </c>
      <c r="V566" s="52">
        <f t="shared" si="17"/>
        <v>10888.798737919999</v>
      </c>
      <c r="W566" s="52">
        <f t="shared" si="18"/>
        <v>10888.798737919999</v>
      </c>
      <c r="X566" s="52">
        <v>0</v>
      </c>
      <c r="Y566" s="52">
        <v>0</v>
      </c>
    </row>
    <row r="567" spans="1:25" x14ac:dyDescent="0.25">
      <c r="A567" s="52">
        <v>2011</v>
      </c>
      <c r="B567" s="52" t="s">
        <v>106</v>
      </c>
      <c r="C567" s="52" t="s">
        <v>115</v>
      </c>
      <c r="D567" s="52">
        <v>27102</v>
      </c>
      <c r="E567" s="52">
        <v>3338006</v>
      </c>
      <c r="F567" s="52">
        <v>12</v>
      </c>
      <c r="G567" s="52" t="s">
        <v>118</v>
      </c>
      <c r="H567" s="52">
        <v>253571</v>
      </c>
      <c r="I567" s="52" t="s">
        <v>91</v>
      </c>
      <c r="J567" s="52" t="s">
        <v>71</v>
      </c>
      <c r="K567" s="52">
        <v>73.3</v>
      </c>
      <c r="L567" s="52">
        <v>3.3200000000000001E-5</v>
      </c>
      <c r="M567" s="52">
        <v>1</v>
      </c>
      <c r="N567" s="52"/>
      <c r="O567" s="52">
        <v>0</v>
      </c>
      <c r="P567" s="52">
        <v>0</v>
      </c>
      <c r="Q567" s="52">
        <v>21</v>
      </c>
      <c r="R567" s="52"/>
      <c r="S567" s="52">
        <v>0</v>
      </c>
      <c r="T567" s="52">
        <v>0</v>
      </c>
      <c r="U567" s="52">
        <v>310</v>
      </c>
      <c r="V567" s="52">
        <f t="shared" si="17"/>
        <v>617.08024276000003</v>
      </c>
      <c r="W567" s="52">
        <f t="shared" si="18"/>
        <v>617.08024276000003</v>
      </c>
      <c r="X567" s="52">
        <v>0</v>
      </c>
      <c r="Y567" s="52">
        <v>0</v>
      </c>
    </row>
    <row r="568" spans="1:25" x14ac:dyDescent="0.25">
      <c r="A568" s="52">
        <v>2011</v>
      </c>
      <c r="B568" s="52" t="s">
        <v>106</v>
      </c>
      <c r="C568" s="52" t="s">
        <v>115</v>
      </c>
      <c r="D568" s="52">
        <v>27102</v>
      </c>
      <c r="E568" s="52">
        <v>3338006</v>
      </c>
      <c r="F568" s="52">
        <v>12</v>
      </c>
      <c r="G568" s="52" t="s">
        <v>118</v>
      </c>
      <c r="H568" s="52">
        <v>2903473</v>
      </c>
      <c r="I568" s="52" t="s">
        <v>91</v>
      </c>
      <c r="J568" s="52" t="s">
        <v>71</v>
      </c>
      <c r="K568" s="52">
        <v>73.3</v>
      </c>
      <c r="L568" s="52">
        <v>3.3200000000000001E-5</v>
      </c>
      <c r="M568" s="52">
        <v>1</v>
      </c>
      <c r="N568" s="52"/>
      <c r="O568" s="52">
        <v>0</v>
      </c>
      <c r="P568" s="52">
        <v>0</v>
      </c>
      <c r="Q568" s="52">
        <v>21</v>
      </c>
      <c r="R568" s="52"/>
      <c r="S568" s="52">
        <v>0</v>
      </c>
      <c r="T568" s="52">
        <v>0</v>
      </c>
      <c r="U568" s="52">
        <v>310</v>
      </c>
      <c r="V568" s="52">
        <f t="shared" si="17"/>
        <v>7065.7757538800006</v>
      </c>
      <c r="W568" s="52">
        <f t="shared" si="18"/>
        <v>7065.7757538800006</v>
      </c>
      <c r="X568" s="52">
        <v>0</v>
      </c>
      <c r="Y568" s="52">
        <v>0</v>
      </c>
    </row>
    <row r="569" spans="1:25" x14ac:dyDescent="0.25">
      <c r="A569" s="52">
        <v>2011</v>
      </c>
      <c r="B569" s="52" t="s">
        <v>106</v>
      </c>
      <c r="C569" s="52" t="s">
        <v>115</v>
      </c>
      <c r="D569" s="52">
        <v>27102</v>
      </c>
      <c r="E569" s="52">
        <v>3338006</v>
      </c>
      <c r="F569" s="52">
        <v>12</v>
      </c>
      <c r="G569" s="52" t="s">
        <v>118</v>
      </c>
      <c r="H569" s="52">
        <v>24889</v>
      </c>
      <c r="I569" s="52" t="s">
        <v>91</v>
      </c>
      <c r="J569" s="52" t="s">
        <v>71</v>
      </c>
      <c r="K569" s="52">
        <v>73.3</v>
      </c>
      <c r="L569" s="52">
        <v>3.3200000000000001E-5</v>
      </c>
      <c r="M569" s="52">
        <v>1</v>
      </c>
      <c r="N569" s="52"/>
      <c r="O569" s="52">
        <v>0</v>
      </c>
      <c r="P569" s="52">
        <v>0</v>
      </c>
      <c r="Q569" s="52">
        <v>21</v>
      </c>
      <c r="R569" s="52"/>
      <c r="S569" s="52">
        <v>0</v>
      </c>
      <c r="T569" s="52">
        <v>0</v>
      </c>
      <c r="U569" s="52">
        <v>310</v>
      </c>
      <c r="V569" s="52">
        <f t="shared" si="17"/>
        <v>60.568874839999999</v>
      </c>
      <c r="W569" s="52">
        <f t="shared" si="18"/>
        <v>60.568874839999999</v>
      </c>
      <c r="X569" s="52">
        <v>0</v>
      </c>
      <c r="Y569" s="52">
        <v>0</v>
      </c>
    </row>
    <row r="570" spans="1:25" x14ac:dyDescent="0.25">
      <c r="A570" s="52">
        <v>2011</v>
      </c>
      <c r="B570" s="52" t="s">
        <v>106</v>
      </c>
      <c r="C570" s="52" t="s">
        <v>115</v>
      </c>
      <c r="D570" s="52">
        <v>27102</v>
      </c>
      <c r="E570" s="52">
        <v>3338006</v>
      </c>
      <c r="F570" s="52">
        <v>12</v>
      </c>
      <c r="G570" s="52" t="s">
        <v>118</v>
      </c>
      <c r="H570" s="52">
        <v>1996637.0160000001</v>
      </c>
      <c r="I570" s="52" t="s">
        <v>91</v>
      </c>
      <c r="J570" s="52" t="s">
        <v>71</v>
      </c>
      <c r="K570" s="52">
        <v>73.3</v>
      </c>
      <c r="L570" s="52">
        <v>3.3200000000000001E-5</v>
      </c>
      <c r="M570" s="52">
        <v>1</v>
      </c>
      <c r="N570" s="52"/>
      <c r="O570" s="52">
        <v>0</v>
      </c>
      <c r="P570" s="52">
        <v>0</v>
      </c>
      <c r="Q570" s="52">
        <v>21</v>
      </c>
      <c r="R570" s="52"/>
      <c r="S570" s="52">
        <v>0</v>
      </c>
      <c r="T570" s="52">
        <v>0</v>
      </c>
      <c r="U570" s="52">
        <v>310</v>
      </c>
      <c r="V570" s="52">
        <f t="shared" si="17"/>
        <v>4858.9359766569596</v>
      </c>
      <c r="W570" s="52">
        <f t="shared" si="18"/>
        <v>4858.9359766569596</v>
      </c>
      <c r="X570" s="52">
        <v>0</v>
      </c>
      <c r="Y570" s="52">
        <v>0</v>
      </c>
    </row>
    <row r="571" spans="1:25" x14ac:dyDescent="0.25">
      <c r="A571" s="52">
        <v>2011</v>
      </c>
      <c r="B571" s="52" t="s">
        <v>106</v>
      </c>
      <c r="C571" s="52" t="s">
        <v>115</v>
      </c>
      <c r="D571" s="52">
        <v>27102</v>
      </c>
      <c r="E571" s="52">
        <v>3338006</v>
      </c>
      <c r="F571" s="52">
        <v>12</v>
      </c>
      <c r="G571" s="52" t="s">
        <v>118</v>
      </c>
      <c r="H571" s="52">
        <v>219817</v>
      </c>
      <c r="I571" s="52" t="s">
        <v>91</v>
      </c>
      <c r="J571" s="52" t="s">
        <v>71</v>
      </c>
      <c r="K571" s="52">
        <v>73.3</v>
      </c>
      <c r="L571" s="52">
        <v>3.3200000000000001E-5</v>
      </c>
      <c r="M571" s="52">
        <v>1</v>
      </c>
      <c r="N571" s="52"/>
      <c r="O571" s="52">
        <v>0</v>
      </c>
      <c r="P571" s="52">
        <v>0</v>
      </c>
      <c r="Q571" s="52">
        <v>21</v>
      </c>
      <c r="R571" s="52"/>
      <c r="S571" s="52">
        <v>0</v>
      </c>
      <c r="T571" s="52">
        <v>0</v>
      </c>
      <c r="U571" s="52">
        <v>310</v>
      </c>
      <c r="V571" s="52">
        <f t="shared" si="17"/>
        <v>534.93785851999996</v>
      </c>
      <c r="W571" s="52">
        <f t="shared" si="18"/>
        <v>534.93785851999996</v>
      </c>
      <c r="X571" s="52">
        <v>0</v>
      </c>
      <c r="Y571" s="52">
        <v>0</v>
      </c>
    </row>
    <row r="572" spans="1:25" x14ac:dyDescent="0.25">
      <c r="A572" s="52">
        <v>2011</v>
      </c>
      <c r="B572" s="52" t="s">
        <v>106</v>
      </c>
      <c r="C572" s="52" t="s">
        <v>115</v>
      </c>
      <c r="D572" s="52">
        <v>27102</v>
      </c>
      <c r="E572" s="52">
        <v>3338006</v>
      </c>
      <c r="F572" s="52">
        <v>12</v>
      </c>
      <c r="G572" s="52" t="s">
        <v>118</v>
      </c>
      <c r="H572" s="52">
        <v>675250.5</v>
      </c>
      <c r="I572" s="52" t="s">
        <v>91</v>
      </c>
      <c r="J572" s="52" t="s">
        <v>71</v>
      </c>
      <c r="K572" s="52">
        <v>73.3</v>
      </c>
      <c r="L572" s="52">
        <v>3.3200000000000001E-5</v>
      </c>
      <c r="M572" s="52">
        <v>1</v>
      </c>
      <c r="N572" s="52"/>
      <c r="O572" s="52">
        <v>0</v>
      </c>
      <c r="P572" s="52">
        <v>0</v>
      </c>
      <c r="Q572" s="52">
        <v>21</v>
      </c>
      <c r="R572" s="52"/>
      <c r="S572" s="52">
        <v>0</v>
      </c>
      <c r="T572" s="52">
        <v>0</v>
      </c>
      <c r="U572" s="52">
        <v>310</v>
      </c>
      <c r="V572" s="52">
        <f t="shared" si="17"/>
        <v>1643.2626067799999</v>
      </c>
      <c r="W572" s="52">
        <f t="shared" si="18"/>
        <v>1643.2626067799999</v>
      </c>
      <c r="X572" s="52">
        <v>0</v>
      </c>
      <c r="Y572" s="52">
        <v>0</v>
      </c>
    </row>
    <row r="573" spans="1:25" x14ac:dyDescent="0.25">
      <c r="A573" s="52">
        <v>2011</v>
      </c>
      <c r="B573" s="52" t="s">
        <v>106</v>
      </c>
      <c r="C573" s="52" t="s">
        <v>115</v>
      </c>
      <c r="D573" s="52">
        <v>27102</v>
      </c>
      <c r="E573" s="52">
        <v>3338006</v>
      </c>
      <c r="F573" s="52">
        <v>12</v>
      </c>
      <c r="G573" s="52" t="s">
        <v>118</v>
      </c>
      <c r="H573" s="52">
        <v>1732153.5</v>
      </c>
      <c r="I573" s="52" t="s">
        <v>91</v>
      </c>
      <c r="J573" s="52" t="s">
        <v>71</v>
      </c>
      <c r="K573" s="52">
        <v>73.3</v>
      </c>
      <c r="L573" s="52">
        <v>3.3200000000000001E-5</v>
      </c>
      <c r="M573" s="52">
        <v>1</v>
      </c>
      <c r="N573" s="52"/>
      <c r="O573" s="52">
        <v>0</v>
      </c>
      <c r="P573" s="52">
        <v>0</v>
      </c>
      <c r="Q573" s="52">
        <v>21</v>
      </c>
      <c r="R573" s="52"/>
      <c r="S573" s="52">
        <v>0</v>
      </c>
      <c r="T573" s="52">
        <v>0</v>
      </c>
      <c r="U573" s="52">
        <v>310</v>
      </c>
      <c r="V573" s="52">
        <f t="shared" si="17"/>
        <v>4215.2994714599999</v>
      </c>
      <c r="W573" s="52">
        <f t="shared" si="18"/>
        <v>4215.2994714599999</v>
      </c>
      <c r="X573" s="52">
        <v>0</v>
      </c>
      <c r="Y573" s="52">
        <v>0</v>
      </c>
    </row>
    <row r="574" spans="1:25" x14ac:dyDescent="0.25">
      <c r="A574" s="52">
        <v>2011</v>
      </c>
      <c r="B574" s="52" t="s">
        <v>106</v>
      </c>
      <c r="C574" s="52" t="s">
        <v>115</v>
      </c>
      <c r="D574" s="52">
        <v>27102</v>
      </c>
      <c r="E574" s="52">
        <v>3338006</v>
      </c>
      <c r="F574" s="52">
        <v>12</v>
      </c>
      <c r="G574" s="52" t="s">
        <v>118</v>
      </c>
      <c r="H574" s="52">
        <v>36934</v>
      </c>
      <c r="I574" s="52" t="s">
        <v>91</v>
      </c>
      <c r="J574" s="52" t="s">
        <v>71</v>
      </c>
      <c r="K574" s="52">
        <v>73.3</v>
      </c>
      <c r="L574" s="52">
        <v>3.3200000000000001E-5</v>
      </c>
      <c r="M574" s="52">
        <v>1</v>
      </c>
      <c r="N574" s="52"/>
      <c r="O574" s="52">
        <v>0</v>
      </c>
      <c r="P574" s="52">
        <v>0</v>
      </c>
      <c r="Q574" s="52">
        <v>21</v>
      </c>
      <c r="R574" s="52"/>
      <c r="S574" s="52">
        <v>0</v>
      </c>
      <c r="T574" s="52">
        <v>0</v>
      </c>
      <c r="U574" s="52">
        <v>310</v>
      </c>
      <c r="V574" s="52">
        <f t="shared" si="17"/>
        <v>89.881105039999994</v>
      </c>
      <c r="W574" s="52">
        <f t="shared" si="18"/>
        <v>89.881105039999994</v>
      </c>
      <c r="X574" s="52">
        <v>0</v>
      </c>
      <c r="Y574" s="52">
        <v>0</v>
      </c>
    </row>
    <row r="575" spans="1:25" x14ac:dyDescent="0.25">
      <c r="A575" s="52">
        <v>2011</v>
      </c>
      <c r="B575" s="52" t="s">
        <v>106</v>
      </c>
      <c r="C575" s="52" t="s">
        <v>115</v>
      </c>
      <c r="D575" s="52">
        <v>27102</v>
      </c>
      <c r="E575" s="52">
        <v>3338006</v>
      </c>
      <c r="F575" s="52">
        <v>12</v>
      </c>
      <c r="G575" s="52" t="s">
        <v>118</v>
      </c>
      <c r="H575" s="52">
        <v>8339175.0289999992</v>
      </c>
      <c r="I575" s="52" t="s">
        <v>91</v>
      </c>
      <c r="J575" s="52" t="s">
        <v>71</v>
      </c>
      <c r="K575" s="52">
        <v>73.3</v>
      </c>
      <c r="L575" s="52">
        <v>3.3200000000000001E-5</v>
      </c>
      <c r="M575" s="52">
        <v>1</v>
      </c>
      <c r="N575" s="52"/>
      <c r="O575" s="52">
        <v>0</v>
      </c>
      <c r="P575" s="52">
        <v>0</v>
      </c>
      <c r="Q575" s="52">
        <v>21</v>
      </c>
      <c r="R575" s="52"/>
      <c r="S575" s="52">
        <v>0</v>
      </c>
      <c r="T575" s="52">
        <v>0</v>
      </c>
      <c r="U575" s="52">
        <v>310</v>
      </c>
      <c r="V575" s="52">
        <f t="shared" si="17"/>
        <v>20293.882783573237</v>
      </c>
      <c r="W575" s="52">
        <f t="shared" si="18"/>
        <v>20293.882783573237</v>
      </c>
      <c r="X575" s="52">
        <v>0</v>
      </c>
      <c r="Y575" s="52">
        <v>0</v>
      </c>
    </row>
    <row r="576" spans="1:25" x14ac:dyDescent="0.25">
      <c r="A576" s="52">
        <v>2011</v>
      </c>
      <c r="B576" s="52" t="s">
        <v>106</v>
      </c>
      <c r="C576" s="52" t="s">
        <v>115</v>
      </c>
      <c r="D576" s="52">
        <v>27102</v>
      </c>
      <c r="E576" s="52">
        <v>3338006</v>
      </c>
      <c r="F576" s="52">
        <v>12</v>
      </c>
      <c r="G576" s="52" t="s">
        <v>118</v>
      </c>
      <c r="H576" s="52">
        <v>681899.46959999995</v>
      </c>
      <c r="I576" s="52" t="s">
        <v>91</v>
      </c>
      <c r="J576" s="52" t="s">
        <v>71</v>
      </c>
      <c r="K576" s="52">
        <v>73.3</v>
      </c>
      <c r="L576" s="52">
        <v>3.3200000000000001E-5</v>
      </c>
      <c r="M576" s="52">
        <v>1</v>
      </c>
      <c r="N576" s="52"/>
      <c r="O576" s="52">
        <v>0</v>
      </c>
      <c r="P576" s="52">
        <v>0</v>
      </c>
      <c r="Q576" s="52">
        <v>21</v>
      </c>
      <c r="R576" s="52"/>
      <c r="S576" s="52">
        <v>0</v>
      </c>
      <c r="T576" s="52">
        <v>0</v>
      </c>
      <c r="U576" s="52">
        <v>310</v>
      </c>
      <c r="V576" s="52">
        <f t="shared" si="17"/>
        <v>1659.4432732397756</v>
      </c>
      <c r="W576" s="52">
        <f t="shared" si="18"/>
        <v>1659.4432732397756</v>
      </c>
      <c r="X576" s="52">
        <v>0</v>
      </c>
      <c r="Y576" s="52">
        <v>0</v>
      </c>
    </row>
    <row r="577" spans="1:25" x14ac:dyDescent="0.25">
      <c r="A577" s="52">
        <v>2011</v>
      </c>
      <c r="B577" s="52" t="s">
        <v>106</v>
      </c>
      <c r="C577" s="52" t="s">
        <v>115</v>
      </c>
      <c r="D577" s="52">
        <v>27102</v>
      </c>
      <c r="E577" s="52">
        <v>3338006</v>
      </c>
      <c r="F577" s="52">
        <v>12</v>
      </c>
      <c r="G577" s="52" t="s">
        <v>118</v>
      </c>
      <c r="H577" s="52">
        <v>2493218</v>
      </c>
      <c r="I577" s="52" t="s">
        <v>91</v>
      </c>
      <c r="J577" s="52" t="s">
        <v>71</v>
      </c>
      <c r="K577" s="52">
        <v>73.3</v>
      </c>
      <c r="L577" s="52">
        <v>3.3200000000000001E-5</v>
      </c>
      <c r="M577" s="52">
        <v>1</v>
      </c>
      <c r="N577" s="52"/>
      <c r="O577" s="52">
        <v>0</v>
      </c>
      <c r="P577" s="52">
        <v>0</v>
      </c>
      <c r="Q577" s="52">
        <v>21</v>
      </c>
      <c r="R577" s="52"/>
      <c r="S577" s="52">
        <v>0</v>
      </c>
      <c r="T577" s="52">
        <v>0</v>
      </c>
      <c r="U577" s="52">
        <v>310</v>
      </c>
      <c r="V577" s="52">
        <f t="shared" si="17"/>
        <v>6067.3955960800004</v>
      </c>
      <c r="W577" s="52">
        <f t="shared" si="18"/>
        <v>6067.3955960800004</v>
      </c>
      <c r="X577" s="52">
        <v>0</v>
      </c>
      <c r="Y577" s="52">
        <v>0</v>
      </c>
    </row>
    <row r="578" spans="1:25" x14ac:dyDescent="0.25">
      <c r="A578" s="52">
        <v>2011</v>
      </c>
      <c r="B578" s="52" t="s">
        <v>106</v>
      </c>
      <c r="C578" s="52" t="s">
        <v>115</v>
      </c>
      <c r="D578" s="52">
        <v>27102</v>
      </c>
      <c r="E578" s="52">
        <v>3338006</v>
      </c>
      <c r="F578" s="52">
        <v>12</v>
      </c>
      <c r="G578" s="52" t="s">
        <v>118</v>
      </c>
      <c r="H578" s="52">
        <v>3948588.1676999996</v>
      </c>
      <c r="I578" s="52" t="s">
        <v>91</v>
      </c>
      <c r="J578" s="52" t="s">
        <v>71</v>
      </c>
      <c r="K578" s="52">
        <v>73.3</v>
      </c>
      <c r="L578" s="52">
        <v>3.3200000000000001E-5</v>
      </c>
      <c r="M578" s="52">
        <v>1</v>
      </c>
      <c r="N578" s="52"/>
      <c r="O578" s="52">
        <v>0</v>
      </c>
      <c r="P578" s="52">
        <v>0</v>
      </c>
      <c r="Q578" s="52">
        <v>21</v>
      </c>
      <c r="R578" s="52"/>
      <c r="S578" s="52">
        <v>0</v>
      </c>
      <c r="T578" s="52">
        <v>0</v>
      </c>
      <c r="U578" s="52">
        <v>310</v>
      </c>
      <c r="V578" s="52">
        <f t="shared" si="17"/>
        <v>9609.1262213880127</v>
      </c>
      <c r="W578" s="52">
        <f t="shared" si="18"/>
        <v>9609.1262213880127</v>
      </c>
      <c r="X578" s="52">
        <v>0</v>
      </c>
      <c r="Y578" s="52">
        <v>0</v>
      </c>
    </row>
    <row r="579" spans="1:25" x14ac:dyDescent="0.25">
      <c r="A579" s="52">
        <v>2011</v>
      </c>
      <c r="B579" s="52" t="s">
        <v>106</v>
      </c>
      <c r="C579" s="52" t="s">
        <v>115</v>
      </c>
      <c r="D579" s="52">
        <v>27102</v>
      </c>
      <c r="E579" s="52">
        <v>3338006</v>
      </c>
      <c r="F579" s="52">
        <v>12</v>
      </c>
      <c r="G579" s="52" t="s">
        <v>118</v>
      </c>
      <c r="H579" s="52">
        <v>1185772.5</v>
      </c>
      <c r="I579" s="52" t="s">
        <v>91</v>
      </c>
      <c r="J579" s="52" t="s">
        <v>71</v>
      </c>
      <c r="K579" s="52">
        <v>73.3</v>
      </c>
      <c r="L579" s="52">
        <v>3.3200000000000001E-5</v>
      </c>
      <c r="M579" s="52">
        <v>1</v>
      </c>
      <c r="N579" s="52"/>
      <c r="O579" s="52">
        <v>0</v>
      </c>
      <c r="P579" s="52">
        <v>0</v>
      </c>
      <c r="Q579" s="52">
        <v>21</v>
      </c>
      <c r="R579" s="52"/>
      <c r="S579" s="52">
        <v>0</v>
      </c>
      <c r="T579" s="52">
        <v>0</v>
      </c>
      <c r="U579" s="52">
        <v>310</v>
      </c>
      <c r="V579" s="52">
        <f t="shared" ref="V579:V642" si="19">IF(F579=9,((H579*K579*L579*M579)+(H579*O579*P579*Q579)+(H579*S579*T579*U579))/1000, (H579*K579*L579*M579)+(H579*O579*P579*Q579)+(H579*S579*T579*U579))</f>
        <v>2885.6485250999999</v>
      </c>
      <c r="W579" s="52">
        <f t="shared" ref="W579:W642" si="20">(V579-((O579*H579*P579*Q579)+(S579*H579*T579*U579)))/M579</f>
        <v>2885.6485250999999</v>
      </c>
      <c r="X579" s="52">
        <v>0</v>
      </c>
      <c r="Y579" s="52">
        <v>0</v>
      </c>
    </row>
    <row r="580" spans="1:25" x14ac:dyDescent="0.25">
      <c r="A580" s="52">
        <v>2011</v>
      </c>
      <c r="B580" s="52" t="s">
        <v>106</v>
      </c>
      <c r="C580" s="52" t="s">
        <v>115</v>
      </c>
      <c r="D580" s="52">
        <v>27102</v>
      </c>
      <c r="E580" s="52">
        <v>3338006</v>
      </c>
      <c r="F580" s="52">
        <v>12</v>
      </c>
      <c r="G580" s="52" t="s">
        <v>118</v>
      </c>
      <c r="H580" s="52">
        <v>2120813.7588</v>
      </c>
      <c r="I580" s="52" t="s">
        <v>91</v>
      </c>
      <c r="J580" s="52" t="s">
        <v>71</v>
      </c>
      <c r="K580" s="52">
        <v>73.3</v>
      </c>
      <c r="L580" s="52">
        <v>3.3200000000000001E-5</v>
      </c>
      <c r="M580" s="52">
        <v>1</v>
      </c>
      <c r="N580" s="52"/>
      <c r="O580" s="52">
        <v>0</v>
      </c>
      <c r="P580" s="52">
        <v>0</v>
      </c>
      <c r="Q580" s="52">
        <v>21</v>
      </c>
      <c r="R580" s="52"/>
      <c r="S580" s="52">
        <v>0</v>
      </c>
      <c r="T580" s="52">
        <v>0</v>
      </c>
      <c r="U580" s="52">
        <v>310</v>
      </c>
      <c r="V580" s="52">
        <f t="shared" si="19"/>
        <v>5161.1275308653276</v>
      </c>
      <c r="W580" s="52">
        <f t="shared" si="20"/>
        <v>5161.1275308653276</v>
      </c>
      <c r="X580" s="52">
        <v>0</v>
      </c>
      <c r="Y580" s="52">
        <v>0</v>
      </c>
    </row>
    <row r="581" spans="1:25" x14ac:dyDescent="0.25">
      <c r="A581" s="52">
        <v>2011</v>
      </c>
      <c r="B581" s="52" t="s">
        <v>106</v>
      </c>
      <c r="C581" s="52" t="s">
        <v>115</v>
      </c>
      <c r="D581" s="52">
        <v>27102</v>
      </c>
      <c r="E581" s="52">
        <v>3338006</v>
      </c>
      <c r="F581" s="52">
        <v>12</v>
      </c>
      <c r="G581" s="52" t="s">
        <v>118</v>
      </c>
      <c r="H581" s="52">
        <v>679327</v>
      </c>
      <c r="I581" s="52" t="s">
        <v>91</v>
      </c>
      <c r="J581" s="52" t="s">
        <v>71</v>
      </c>
      <c r="K581" s="52">
        <v>73.3</v>
      </c>
      <c r="L581" s="52">
        <v>3.3200000000000001E-5</v>
      </c>
      <c r="M581" s="52">
        <v>1</v>
      </c>
      <c r="N581" s="52"/>
      <c r="O581" s="52">
        <v>0</v>
      </c>
      <c r="P581" s="52">
        <v>0</v>
      </c>
      <c r="Q581" s="52">
        <v>21</v>
      </c>
      <c r="R581" s="52"/>
      <c r="S581" s="52">
        <v>0</v>
      </c>
      <c r="T581" s="52">
        <v>0</v>
      </c>
      <c r="U581" s="52">
        <v>310</v>
      </c>
      <c r="V581" s="52">
        <f t="shared" si="19"/>
        <v>1653.1830141200001</v>
      </c>
      <c r="W581" s="52">
        <f t="shared" si="20"/>
        <v>1653.1830141200001</v>
      </c>
      <c r="X581" s="52">
        <v>0</v>
      </c>
      <c r="Y581" s="52">
        <v>0</v>
      </c>
    </row>
    <row r="582" spans="1:25" x14ac:dyDescent="0.25">
      <c r="A582" s="52">
        <v>2011</v>
      </c>
      <c r="B582" s="52" t="s">
        <v>106</v>
      </c>
      <c r="C582" s="52" t="s">
        <v>115</v>
      </c>
      <c r="D582" s="52">
        <v>27102</v>
      </c>
      <c r="E582" s="52">
        <v>3338006</v>
      </c>
      <c r="F582" s="52">
        <v>12</v>
      </c>
      <c r="G582" s="52" t="s">
        <v>118</v>
      </c>
      <c r="H582" s="52">
        <v>586927</v>
      </c>
      <c r="I582" s="52" t="s">
        <v>91</v>
      </c>
      <c r="J582" s="52" t="s">
        <v>71</v>
      </c>
      <c r="K582" s="52">
        <v>73.3</v>
      </c>
      <c r="L582" s="52">
        <v>3.3200000000000001E-5</v>
      </c>
      <c r="M582" s="52">
        <v>1</v>
      </c>
      <c r="N582" s="52"/>
      <c r="O582" s="52">
        <v>0</v>
      </c>
      <c r="P582" s="52">
        <v>0</v>
      </c>
      <c r="Q582" s="52">
        <v>21</v>
      </c>
      <c r="R582" s="52"/>
      <c r="S582" s="52">
        <v>0</v>
      </c>
      <c r="T582" s="52">
        <v>0</v>
      </c>
      <c r="U582" s="52">
        <v>310</v>
      </c>
      <c r="V582" s="52">
        <f t="shared" si="19"/>
        <v>1428.32207012</v>
      </c>
      <c r="W582" s="52">
        <f t="shared" si="20"/>
        <v>1428.32207012</v>
      </c>
      <c r="X582" s="52">
        <v>0</v>
      </c>
      <c r="Y582" s="52">
        <v>0</v>
      </c>
    </row>
    <row r="583" spans="1:25" x14ac:dyDescent="0.25">
      <c r="A583" s="52">
        <v>2011</v>
      </c>
      <c r="B583" s="52" t="s">
        <v>106</v>
      </c>
      <c r="C583" s="52" t="s">
        <v>115</v>
      </c>
      <c r="D583" s="52">
        <v>27102</v>
      </c>
      <c r="E583" s="52">
        <v>3338006</v>
      </c>
      <c r="F583" s="52">
        <v>12</v>
      </c>
      <c r="G583" s="52" t="s">
        <v>118</v>
      </c>
      <c r="H583" s="52">
        <v>10732484.25</v>
      </c>
      <c r="I583" s="52" t="s">
        <v>91</v>
      </c>
      <c r="J583" s="52" t="s">
        <v>71</v>
      </c>
      <c r="K583" s="52">
        <v>73.3</v>
      </c>
      <c r="L583" s="52">
        <v>3.3200000000000001E-5</v>
      </c>
      <c r="M583" s="52">
        <v>1</v>
      </c>
      <c r="N583" s="52"/>
      <c r="O583" s="52">
        <v>0</v>
      </c>
      <c r="P583" s="52">
        <v>0</v>
      </c>
      <c r="Q583" s="52">
        <v>21</v>
      </c>
      <c r="R583" s="52"/>
      <c r="S583" s="52">
        <v>0</v>
      </c>
      <c r="T583" s="52">
        <v>0</v>
      </c>
      <c r="U583" s="52">
        <v>310</v>
      </c>
      <c r="V583" s="52">
        <f t="shared" si="19"/>
        <v>26118.14437143</v>
      </c>
      <c r="W583" s="52">
        <f t="shared" si="20"/>
        <v>26118.14437143</v>
      </c>
      <c r="X583" s="52">
        <v>0</v>
      </c>
      <c r="Y583" s="52">
        <v>0</v>
      </c>
    </row>
    <row r="584" spans="1:25" x14ac:dyDescent="0.25">
      <c r="A584" s="52">
        <v>2011</v>
      </c>
      <c r="B584" s="52" t="s">
        <v>106</v>
      </c>
      <c r="C584" s="52" t="s">
        <v>115</v>
      </c>
      <c r="D584" s="52">
        <v>27102</v>
      </c>
      <c r="E584" s="52">
        <v>3338006</v>
      </c>
      <c r="F584" s="52">
        <v>12</v>
      </c>
      <c r="G584" s="52" t="s">
        <v>118</v>
      </c>
      <c r="H584" s="52">
        <v>89168.448600000003</v>
      </c>
      <c r="I584" s="52" t="s">
        <v>91</v>
      </c>
      <c r="J584" s="52" t="s">
        <v>71</v>
      </c>
      <c r="K584" s="52">
        <v>73.3</v>
      </c>
      <c r="L584" s="52">
        <v>3.3200000000000001E-5</v>
      </c>
      <c r="M584" s="52">
        <v>1</v>
      </c>
      <c r="N584" s="52"/>
      <c r="O584" s="52">
        <v>0</v>
      </c>
      <c r="P584" s="52">
        <v>0</v>
      </c>
      <c r="Q584" s="52">
        <v>21</v>
      </c>
      <c r="R584" s="52"/>
      <c r="S584" s="52">
        <v>0</v>
      </c>
      <c r="T584" s="52">
        <v>0</v>
      </c>
      <c r="U584" s="52">
        <v>310</v>
      </c>
      <c r="V584" s="52">
        <f t="shared" si="19"/>
        <v>216.99676977501599</v>
      </c>
      <c r="W584" s="52">
        <f t="shared" si="20"/>
        <v>216.99676977501599</v>
      </c>
      <c r="X584" s="52">
        <v>0</v>
      </c>
      <c r="Y584" s="52">
        <v>0</v>
      </c>
    </row>
    <row r="585" spans="1:25" x14ac:dyDescent="0.25">
      <c r="A585" s="52">
        <v>2011</v>
      </c>
      <c r="B585" s="52" t="s">
        <v>106</v>
      </c>
      <c r="C585" s="52" t="s">
        <v>115</v>
      </c>
      <c r="D585" s="52">
        <v>27102</v>
      </c>
      <c r="E585" s="52">
        <v>3338006</v>
      </c>
      <c r="F585" s="52">
        <v>12</v>
      </c>
      <c r="G585" s="52" t="s">
        <v>118</v>
      </c>
      <c r="H585" s="52">
        <v>335535.76980000001</v>
      </c>
      <c r="I585" s="52" t="s">
        <v>91</v>
      </c>
      <c r="J585" s="52" t="s">
        <v>71</v>
      </c>
      <c r="K585" s="52">
        <v>73.3</v>
      </c>
      <c r="L585" s="52">
        <v>3.3200000000000001E-5</v>
      </c>
      <c r="M585" s="52">
        <v>1</v>
      </c>
      <c r="N585" s="52"/>
      <c r="O585" s="52">
        <v>0</v>
      </c>
      <c r="P585" s="52">
        <v>0</v>
      </c>
      <c r="Q585" s="52">
        <v>21</v>
      </c>
      <c r="R585" s="52"/>
      <c r="S585" s="52">
        <v>0</v>
      </c>
      <c r="T585" s="52">
        <v>0</v>
      </c>
      <c r="U585" s="52">
        <v>310</v>
      </c>
      <c r="V585" s="52">
        <f t="shared" si="19"/>
        <v>816.54642795448797</v>
      </c>
      <c r="W585" s="52">
        <f t="shared" si="20"/>
        <v>816.54642795448797</v>
      </c>
      <c r="X585" s="52">
        <v>0</v>
      </c>
      <c r="Y585" s="52">
        <v>0</v>
      </c>
    </row>
    <row r="586" spans="1:25" x14ac:dyDescent="0.25">
      <c r="A586" s="52">
        <v>2011</v>
      </c>
      <c r="B586" s="52" t="s">
        <v>106</v>
      </c>
      <c r="C586" s="52" t="s">
        <v>115</v>
      </c>
      <c r="D586" s="52">
        <v>27102</v>
      </c>
      <c r="E586" s="52">
        <v>3338006</v>
      </c>
      <c r="F586" s="52">
        <v>12</v>
      </c>
      <c r="G586" s="52" t="s">
        <v>118</v>
      </c>
      <c r="H586" s="52">
        <v>11843</v>
      </c>
      <c r="I586" s="52" t="s">
        <v>91</v>
      </c>
      <c r="J586" s="52" t="s">
        <v>71</v>
      </c>
      <c r="K586" s="52">
        <v>73.3</v>
      </c>
      <c r="L586" s="52">
        <v>3.3200000000000001E-5</v>
      </c>
      <c r="M586" s="52">
        <v>1</v>
      </c>
      <c r="N586" s="52"/>
      <c r="O586" s="52">
        <v>0</v>
      </c>
      <c r="P586" s="52">
        <v>0</v>
      </c>
      <c r="Q586" s="52">
        <v>21</v>
      </c>
      <c r="R586" s="52"/>
      <c r="S586" s="52">
        <v>0</v>
      </c>
      <c r="T586" s="52">
        <v>0</v>
      </c>
      <c r="U586" s="52">
        <v>310</v>
      </c>
      <c r="V586" s="52">
        <f t="shared" si="19"/>
        <v>28.820651080000001</v>
      </c>
      <c r="W586" s="52">
        <f t="shared" si="20"/>
        <v>28.820651080000001</v>
      </c>
      <c r="X586" s="52">
        <v>0</v>
      </c>
      <c r="Y586" s="52">
        <v>0</v>
      </c>
    </row>
    <row r="587" spans="1:25" x14ac:dyDescent="0.25">
      <c r="A587" s="52">
        <v>2011</v>
      </c>
      <c r="B587" s="52" t="s">
        <v>106</v>
      </c>
      <c r="C587" s="52" t="s">
        <v>115</v>
      </c>
      <c r="D587" s="52">
        <v>27102</v>
      </c>
      <c r="E587" s="52">
        <v>3338006</v>
      </c>
      <c r="F587" s="52">
        <v>12</v>
      </c>
      <c r="G587" s="52" t="s">
        <v>118</v>
      </c>
      <c r="H587" s="52">
        <v>561777.75</v>
      </c>
      <c r="I587" s="52" t="s">
        <v>91</v>
      </c>
      <c r="J587" s="52" t="s">
        <v>71</v>
      </c>
      <c r="K587" s="52">
        <v>73.3</v>
      </c>
      <c r="L587" s="52">
        <v>3.3200000000000001E-5</v>
      </c>
      <c r="M587" s="52">
        <v>1</v>
      </c>
      <c r="N587" s="52"/>
      <c r="O587" s="52">
        <v>0</v>
      </c>
      <c r="P587" s="52">
        <v>0</v>
      </c>
      <c r="Q587" s="52">
        <v>21</v>
      </c>
      <c r="R587" s="52"/>
      <c r="S587" s="52">
        <v>0</v>
      </c>
      <c r="T587" s="52">
        <v>0</v>
      </c>
      <c r="U587" s="52">
        <v>310</v>
      </c>
      <c r="V587" s="52">
        <f t="shared" si="19"/>
        <v>1367.1198612899998</v>
      </c>
      <c r="W587" s="52">
        <f t="shared" si="20"/>
        <v>1367.1198612899998</v>
      </c>
      <c r="X587" s="52">
        <v>0</v>
      </c>
      <c r="Y587" s="52">
        <v>0</v>
      </c>
    </row>
    <row r="588" spans="1:25" x14ac:dyDescent="0.25">
      <c r="A588" s="52">
        <v>2011</v>
      </c>
      <c r="B588" s="52" t="s">
        <v>106</v>
      </c>
      <c r="C588" s="52" t="s">
        <v>115</v>
      </c>
      <c r="D588" s="52">
        <v>27102</v>
      </c>
      <c r="E588" s="52">
        <v>3338006</v>
      </c>
      <c r="F588" s="52">
        <v>12</v>
      </c>
      <c r="G588" s="52" t="s">
        <v>118</v>
      </c>
      <c r="H588" s="52">
        <v>1741633</v>
      </c>
      <c r="I588" s="52" t="s">
        <v>91</v>
      </c>
      <c r="J588" s="52" t="s">
        <v>71</v>
      </c>
      <c r="K588" s="52">
        <v>73.3</v>
      </c>
      <c r="L588" s="52">
        <v>3.3200000000000001E-5</v>
      </c>
      <c r="M588" s="52">
        <v>1</v>
      </c>
      <c r="N588" s="52"/>
      <c r="O588" s="52">
        <v>0</v>
      </c>
      <c r="P588" s="52">
        <v>0</v>
      </c>
      <c r="Q588" s="52">
        <v>21</v>
      </c>
      <c r="R588" s="52"/>
      <c r="S588" s="52">
        <v>0</v>
      </c>
      <c r="T588" s="52">
        <v>0</v>
      </c>
      <c r="U588" s="52">
        <v>310</v>
      </c>
      <c r="V588" s="52">
        <f t="shared" si="19"/>
        <v>4238.3684034799999</v>
      </c>
      <c r="W588" s="52">
        <f t="shared" si="20"/>
        <v>4238.3684034799999</v>
      </c>
      <c r="X588" s="52">
        <v>0</v>
      </c>
      <c r="Y588" s="52">
        <v>0</v>
      </c>
    </row>
    <row r="589" spans="1:25" x14ac:dyDescent="0.25">
      <c r="A589" s="52">
        <v>2011</v>
      </c>
      <c r="B589" s="52" t="s">
        <v>106</v>
      </c>
      <c r="C589" s="52" t="s">
        <v>115</v>
      </c>
      <c r="D589" s="52">
        <v>27102</v>
      </c>
      <c r="E589" s="52">
        <v>3338006</v>
      </c>
      <c r="F589" s="52">
        <v>12</v>
      </c>
      <c r="G589" s="52" t="s">
        <v>118</v>
      </c>
      <c r="H589" s="52">
        <v>341300</v>
      </c>
      <c r="I589" s="52" t="s">
        <v>91</v>
      </c>
      <c r="J589" s="52" t="s">
        <v>71</v>
      </c>
      <c r="K589" s="52">
        <v>73.3</v>
      </c>
      <c r="L589" s="52">
        <v>3.3200000000000001E-5</v>
      </c>
      <c r="M589" s="52">
        <v>1</v>
      </c>
      <c r="N589" s="52"/>
      <c r="O589" s="52">
        <v>0</v>
      </c>
      <c r="P589" s="52">
        <v>0</v>
      </c>
      <c r="Q589" s="52">
        <v>21</v>
      </c>
      <c r="R589" s="52"/>
      <c r="S589" s="52">
        <v>0</v>
      </c>
      <c r="T589" s="52">
        <v>0</v>
      </c>
      <c r="U589" s="52">
        <v>310</v>
      </c>
      <c r="V589" s="52">
        <f t="shared" si="19"/>
        <v>830.574028</v>
      </c>
      <c r="W589" s="52">
        <f t="shared" si="20"/>
        <v>830.574028</v>
      </c>
      <c r="X589" s="52">
        <v>0</v>
      </c>
      <c r="Y589" s="52">
        <v>0</v>
      </c>
    </row>
    <row r="590" spans="1:25" x14ac:dyDescent="0.25">
      <c r="A590" s="52">
        <v>2011</v>
      </c>
      <c r="B590" s="52" t="s">
        <v>106</v>
      </c>
      <c r="C590" s="52" t="s">
        <v>115</v>
      </c>
      <c r="D590" s="52">
        <v>27102</v>
      </c>
      <c r="E590" s="52">
        <v>3338007</v>
      </c>
      <c r="F590" s="52">
        <v>12</v>
      </c>
      <c r="G590" s="52" t="s">
        <v>118</v>
      </c>
      <c r="H590" s="52">
        <v>266025.69179999997</v>
      </c>
      <c r="I590" s="52" t="s">
        <v>91</v>
      </c>
      <c r="J590" s="52" t="s">
        <v>71</v>
      </c>
      <c r="K590" s="52">
        <v>73.3</v>
      </c>
      <c r="L590" s="52">
        <v>3.3200000000000001E-5</v>
      </c>
      <c r="M590" s="52">
        <v>1</v>
      </c>
      <c r="N590" s="52"/>
      <c r="O590" s="52">
        <v>0</v>
      </c>
      <c r="P590" s="52">
        <v>0</v>
      </c>
      <c r="Q590" s="52">
        <v>21</v>
      </c>
      <c r="R590" s="52"/>
      <c r="S590" s="52">
        <v>0</v>
      </c>
      <c r="T590" s="52">
        <v>0</v>
      </c>
      <c r="U590" s="52">
        <v>310</v>
      </c>
      <c r="V590" s="52">
        <f t="shared" si="19"/>
        <v>647.38948253680792</v>
      </c>
      <c r="W590" s="52">
        <f t="shared" si="20"/>
        <v>647.38948253680792</v>
      </c>
      <c r="X590" s="52">
        <v>0</v>
      </c>
      <c r="Y590" s="52">
        <v>0</v>
      </c>
    </row>
    <row r="591" spans="1:25" x14ac:dyDescent="0.25">
      <c r="A591" s="52">
        <v>2011</v>
      </c>
      <c r="B591" s="52" t="s">
        <v>106</v>
      </c>
      <c r="C591" s="52" t="s">
        <v>115</v>
      </c>
      <c r="D591" s="52">
        <v>27104</v>
      </c>
      <c r="E591" s="52">
        <v>3338003</v>
      </c>
      <c r="F591" s="52">
        <v>12</v>
      </c>
      <c r="G591" s="52" t="s">
        <v>118</v>
      </c>
      <c r="H591" s="52">
        <v>234265.31040000002</v>
      </c>
      <c r="I591" s="52" t="s">
        <v>91</v>
      </c>
      <c r="J591" s="52" t="s">
        <v>71</v>
      </c>
      <c r="K591" s="52">
        <v>73.3</v>
      </c>
      <c r="L591" s="52">
        <v>3.3200000000000001E-5</v>
      </c>
      <c r="M591" s="52">
        <v>1</v>
      </c>
      <c r="N591" s="52"/>
      <c r="O591" s="52">
        <v>0</v>
      </c>
      <c r="P591" s="52">
        <v>0</v>
      </c>
      <c r="Q591" s="52">
        <v>21</v>
      </c>
      <c r="R591" s="52"/>
      <c r="S591" s="52">
        <v>0</v>
      </c>
      <c r="T591" s="52">
        <v>0</v>
      </c>
      <c r="U591" s="52">
        <v>310</v>
      </c>
      <c r="V591" s="52">
        <f t="shared" si="19"/>
        <v>570.09868877702399</v>
      </c>
      <c r="W591" s="52">
        <f t="shared" si="20"/>
        <v>570.09868877702399</v>
      </c>
      <c r="X591" s="52">
        <v>0</v>
      </c>
      <c r="Y591" s="52">
        <v>0</v>
      </c>
    </row>
    <row r="592" spans="1:25" x14ac:dyDescent="0.25">
      <c r="A592" s="52">
        <v>2011</v>
      </c>
      <c r="B592" s="52" t="s">
        <v>106</v>
      </c>
      <c r="C592" s="52" t="s">
        <v>115</v>
      </c>
      <c r="D592" s="52">
        <v>27104</v>
      </c>
      <c r="E592" s="52">
        <v>3338006</v>
      </c>
      <c r="F592" s="52">
        <v>12</v>
      </c>
      <c r="G592" s="52" t="s">
        <v>118</v>
      </c>
      <c r="H592" s="52">
        <v>1014021</v>
      </c>
      <c r="I592" s="52" t="s">
        <v>91</v>
      </c>
      <c r="J592" s="52" t="s">
        <v>71</v>
      </c>
      <c r="K592" s="52">
        <v>73.3</v>
      </c>
      <c r="L592" s="52">
        <v>3.3200000000000001E-5</v>
      </c>
      <c r="M592" s="52">
        <v>1</v>
      </c>
      <c r="N592" s="52"/>
      <c r="O592" s="52">
        <v>0</v>
      </c>
      <c r="P592" s="52">
        <v>0</v>
      </c>
      <c r="Q592" s="52">
        <v>21</v>
      </c>
      <c r="R592" s="52"/>
      <c r="S592" s="52">
        <v>0</v>
      </c>
      <c r="T592" s="52">
        <v>0</v>
      </c>
      <c r="U592" s="52">
        <v>310</v>
      </c>
      <c r="V592" s="52">
        <f t="shared" si="19"/>
        <v>2467.6809447599999</v>
      </c>
      <c r="W592" s="52">
        <f t="shared" si="20"/>
        <v>2467.6809447599999</v>
      </c>
      <c r="X592" s="52">
        <v>0</v>
      </c>
      <c r="Y592" s="52">
        <v>0</v>
      </c>
    </row>
    <row r="593" spans="1:25" x14ac:dyDescent="0.25">
      <c r="A593" s="52">
        <v>2011</v>
      </c>
      <c r="B593" s="52" t="s">
        <v>106</v>
      </c>
      <c r="C593" s="52" t="s">
        <v>115</v>
      </c>
      <c r="D593" s="52">
        <v>27104</v>
      </c>
      <c r="E593" s="52">
        <v>3338006</v>
      </c>
      <c r="F593" s="52">
        <v>12</v>
      </c>
      <c r="G593" s="52" t="s">
        <v>118</v>
      </c>
      <c r="H593" s="52">
        <v>405355</v>
      </c>
      <c r="I593" s="52" t="s">
        <v>91</v>
      </c>
      <c r="J593" s="52" t="s">
        <v>71</v>
      </c>
      <c r="K593" s="52">
        <v>73.3</v>
      </c>
      <c r="L593" s="52">
        <v>3.3200000000000001E-5</v>
      </c>
      <c r="M593" s="52">
        <v>1</v>
      </c>
      <c r="N593" s="52"/>
      <c r="O593" s="52">
        <v>0</v>
      </c>
      <c r="P593" s="52">
        <v>0</v>
      </c>
      <c r="Q593" s="52">
        <v>21</v>
      </c>
      <c r="R593" s="52"/>
      <c r="S593" s="52">
        <v>0</v>
      </c>
      <c r="T593" s="52">
        <v>0</v>
      </c>
      <c r="U593" s="52">
        <v>310</v>
      </c>
      <c r="V593" s="52">
        <f t="shared" si="19"/>
        <v>986.45571380000001</v>
      </c>
      <c r="W593" s="52">
        <f t="shared" si="20"/>
        <v>986.45571380000001</v>
      </c>
      <c r="X593" s="52">
        <v>0</v>
      </c>
      <c r="Y593" s="52">
        <v>0</v>
      </c>
    </row>
    <row r="594" spans="1:25" x14ac:dyDescent="0.25">
      <c r="A594" s="52">
        <v>2011</v>
      </c>
      <c r="B594" s="52" t="s">
        <v>106</v>
      </c>
      <c r="C594" s="52" t="s">
        <v>115</v>
      </c>
      <c r="D594" s="52">
        <v>27104</v>
      </c>
      <c r="E594" s="52">
        <v>3338006</v>
      </c>
      <c r="F594" s="52">
        <v>12</v>
      </c>
      <c r="G594" s="52" t="s">
        <v>118</v>
      </c>
      <c r="H594" s="52">
        <v>995331.6433</v>
      </c>
      <c r="I594" s="52" t="s">
        <v>91</v>
      </c>
      <c r="J594" s="52" t="s">
        <v>71</v>
      </c>
      <c r="K594" s="52">
        <v>73.3</v>
      </c>
      <c r="L594" s="52">
        <v>3.3200000000000001E-5</v>
      </c>
      <c r="M594" s="52">
        <v>1</v>
      </c>
      <c r="N594" s="52"/>
      <c r="O594" s="52">
        <v>0</v>
      </c>
      <c r="P594" s="52">
        <v>0</v>
      </c>
      <c r="Q594" s="52">
        <v>21</v>
      </c>
      <c r="R594" s="52"/>
      <c r="S594" s="52">
        <v>0</v>
      </c>
      <c r="T594" s="52">
        <v>0</v>
      </c>
      <c r="U594" s="52">
        <v>310</v>
      </c>
      <c r="V594" s="52">
        <f t="shared" si="19"/>
        <v>2422.1992738691479</v>
      </c>
      <c r="W594" s="52">
        <f t="shared" si="20"/>
        <v>2422.1992738691479</v>
      </c>
      <c r="X594" s="52">
        <v>0</v>
      </c>
      <c r="Y594" s="52">
        <v>0</v>
      </c>
    </row>
    <row r="595" spans="1:25" x14ac:dyDescent="0.25">
      <c r="A595" s="52">
        <v>2011</v>
      </c>
      <c r="B595" s="52" t="s">
        <v>106</v>
      </c>
      <c r="C595" s="52" t="s">
        <v>115</v>
      </c>
      <c r="D595" s="52">
        <v>27104</v>
      </c>
      <c r="E595" s="52">
        <v>3338006</v>
      </c>
      <c r="F595" s="52">
        <v>12</v>
      </c>
      <c r="G595" s="52" t="s">
        <v>118</v>
      </c>
      <c r="H595" s="52">
        <v>58577</v>
      </c>
      <c r="I595" s="52" t="s">
        <v>91</v>
      </c>
      <c r="J595" s="52" t="s">
        <v>71</v>
      </c>
      <c r="K595" s="52">
        <v>73.3</v>
      </c>
      <c r="L595" s="52">
        <v>3.3200000000000001E-5</v>
      </c>
      <c r="M595" s="52">
        <v>1</v>
      </c>
      <c r="N595" s="52"/>
      <c r="O595" s="52">
        <v>0</v>
      </c>
      <c r="P595" s="52">
        <v>0</v>
      </c>
      <c r="Q595" s="52">
        <v>21</v>
      </c>
      <c r="R595" s="52"/>
      <c r="S595" s="52">
        <v>0</v>
      </c>
      <c r="T595" s="52">
        <v>0</v>
      </c>
      <c r="U595" s="52">
        <v>310</v>
      </c>
      <c r="V595" s="52">
        <f t="shared" si="19"/>
        <v>142.55064411999999</v>
      </c>
      <c r="W595" s="52">
        <f t="shared" si="20"/>
        <v>142.55064411999999</v>
      </c>
      <c r="X595" s="52">
        <v>0</v>
      </c>
      <c r="Y595" s="52">
        <v>0</v>
      </c>
    </row>
    <row r="596" spans="1:25" x14ac:dyDescent="0.25">
      <c r="A596" s="52">
        <v>2011</v>
      </c>
      <c r="B596" s="52" t="s">
        <v>106</v>
      </c>
      <c r="C596" s="52" t="s">
        <v>115</v>
      </c>
      <c r="D596" s="52">
        <v>27104</v>
      </c>
      <c r="E596" s="52">
        <v>3338006</v>
      </c>
      <c r="F596" s="52">
        <v>12</v>
      </c>
      <c r="G596" s="52" t="s">
        <v>118</v>
      </c>
      <c r="H596" s="52">
        <v>1705129</v>
      </c>
      <c r="I596" s="52" t="s">
        <v>91</v>
      </c>
      <c r="J596" s="52" t="s">
        <v>71</v>
      </c>
      <c r="K596" s="52">
        <v>73.3</v>
      </c>
      <c r="L596" s="52">
        <v>3.3200000000000001E-5</v>
      </c>
      <c r="M596" s="52">
        <v>1</v>
      </c>
      <c r="N596" s="52"/>
      <c r="O596" s="52">
        <v>0</v>
      </c>
      <c r="P596" s="52">
        <v>0</v>
      </c>
      <c r="Q596" s="52">
        <v>21</v>
      </c>
      <c r="R596" s="52"/>
      <c r="S596" s="52">
        <v>0</v>
      </c>
      <c r="T596" s="52">
        <v>0</v>
      </c>
      <c r="U596" s="52">
        <v>310</v>
      </c>
      <c r="V596" s="52">
        <f t="shared" si="19"/>
        <v>4149.53372924</v>
      </c>
      <c r="W596" s="52">
        <f t="shared" si="20"/>
        <v>4149.53372924</v>
      </c>
      <c r="X596" s="52">
        <v>0</v>
      </c>
      <c r="Y596" s="52">
        <v>0</v>
      </c>
    </row>
    <row r="597" spans="1:25" x14ac:dyDescent="0.25">
      <c r="A597" s="52">
        <v>2011</v>
      </c>
      <c r="B597" s="52" t="s">
        <v>106</v>
      </c>
      <c r="C597" s="52" t="s">
        <v>115</v>
      </c>
      <c r="D597" s="52">
        <v>27104</v>
      </c>
      <c r="E597" s="52">
        <v>3338006</v>
      </c>
      <c r="F597" s="52">
        <v>12</v>
      </c>
      <c r="G597" s="52" t="s">
        <v>118</v>
      </c>
      <c r="H597" s="52">
        <v>2078011</v>
      </c>
      <c r="I597" s="52" t="s">
        <v>91</v>
      </c>
      <c r="J597" s="52" t="s">
        <v>71</v>
      </c>
      <c r="K597" s="52">
        <v>73.3</v>
      </c>
      <c r="L597" s="52">
        <v>3.3200000000000001E-5</v>
      </c>
      <c r="M597" s="52">
        <v>1</v>
      </c>
      <c r="N597" s="52"/>
      <c r="O597" s="52">
        <v>0</v>
      </c>
      <c r="P597" s="52">
        <v>0</v>
      </c>
      <c r="Q597" s="52">
        <v>21</v>
      </c>
      <c r="R597" s="52"/>
      <c r="S597" s="52">
        <v>0</v>
      </c>
      <c r="T597" s="52">
        <v>0</v>
      </c>
      <c r="U597" s="52">
        <v>310</v>
      </c>
      <c r="V597" s="52">
        <f t="shared" si="19"/>
        <v>5056.9644491599993</v>
      </c>
      <c r="W597" s="52">
        <f t="shared" si="20"/>
        <v>5056.9644491599993</v>
      </c>
      <c r="X597" s="52">
        <v>0</v>
      </c>
      <c r="Y597" s="52">
        <v>0</v>
      </c>
    </row>
    <row r="598" spans="1:25" x14ac:dyDescent="0.25">
      <c r="A598" s="52">
        <v>2011</v>
      </c>
      <c r="B598" s="52" t="s">
        <v>106</v>
      </c>
      <c r="C598" s="52" t="s">
        <v>115</v>
      </c>
      <c r="D598" s="52">
        <v>27104</v>
      </c>
      <c r="E598" s="52">
        <v>3338006</v>
      </c>
      <c r="F598" s="52">
        <v>12</v>
      </c>
      <c r="G598" s="52" t="s">
        <v>118</v>
      </c>
      <c r="H598" s="52">
        <v>198997</v>
      </c>
      <c r="I598" s="52" t="s">
        <v>91</v>
      </c>
      <c r="J598" s="52" t="s">
        <v>71</v>
      </c>
      <c r="K598" s="52">
        <v>73.3</v>
      </c>
      <c r="L598" s="52">
        <v>3.3200000000000001E-5</v>
      </c>
      <c r="M598" s="52">
        <v>1</v>
      </c>
      <c r="N598" s="52"/>
      <c r="O598" s="52">
        <v>0</v>
      </c>
      <c r="P598" s="52">
        <v>0</v>
      </c>
      <c r="Q598" s="52">
        <v>21</v>
      </c>
      <c r="R598" s="52"/>
      <c r="S598" s="52">
        <v>0</v>
      </c>
      <c r="T598" s="52">
        <v>0</v>
      </c>
      <c r="U598" s="52">
        <v>310</v>
      </c>
      <c r="V598" s="52">
        <f t="shared" si="19"/>
        <v>484.27113931999997</v>
      </c>
      <c r="W598" s="52">
        <f t="shared" si="20"/>
        <v>484.27113931999997</v>
      </c>
      <c r="X598" s="52">
        <v>0</v>
      </c>
      <c r="Y598" s="52">
        <v>0</v>
      </c>
    </row>
    <row r="599" spans="1:25" x14ac:dyDescent="0.25">
      <c r="A599" s="52">
        <v>2011</v>
      </c>
      <c r="B599" s="52" t="s">
        <v>106</v>
      </c>
      <c r="C599" s="52" t="s">
        <v>115</v>
      </c>
      <c r="D599" s="52">
        <v>27201</v>
      </c>
      <c r="E599" s="52">
        <v>3338001</v>
      </c>
      <c r="F599" s="52">
        <v>12</v>
      </c>
      <c r="G599" s="52" t="s">
        <v>118</v>
      </c>
      <c r="H599" s="52">
        <v>35425</v>
      </c>
      <c r="I599" s="52" t="s">
        <v>91</v>
      </c>
      <c r="J599" s="52" t="s">
        <v>71</v>
      </c>
      <c r="K599" s="52">
        <v>73.3</v>
      </c>
      <c r="L599" s="52">
        <v>3.3200000000000001E-5</v>
      </c>
      <c r="M599" s="52">
        <v>1</v>
      </c>
      <c r="N599" s="52"/>
      <c r="O599" s="52">
        <v>0</v>
      </c>
      <c r="P599" s="52">
        <v>0</v>
      </c>
      <c r="Q599" s="52">
        <v>21</v>
      </c>
      <c r="R599" s="52"/>
      <c r="S599" s="52">
        <v>0</v>
      </c>
      <c r="T599" s="52">
        <v>0</v>
      </c>
      <c r="U599" s="52">
        <v>310</v>
      </c>
      <c r="V599" s="52">
        <f t="shared" si="19"/>
        <v>86.208863000000008</v>
      </c>
      <c r="W599" s="52">
        <f t="shared" si="20"/>
        <v>86.208863000000008</v>
      </c>
      <c r="X599" s="52">
        <v>0</v>
      </c>
      <c r="Y599" s="52">
        <v>0</v>
      </c>
    </row>
    <row r="600" spans="1:25" x14ac:dyDescent="0.25">
      <c r="A600" s="52">
        <v>2011</v>
      </c>
      <c r="B600" s="52" t="s">
        <v>106</v>
      </c>
      <c r="C600" s="52" t="s">
        <v>115</v>
      </c>
      <c r="D600" s="52">
        <v>27310</v>
      </c>
      <c r="E600" s="52">
        <v>3338002</v>
      </c>
      <c r="F600" s="52">
        <v>12</v>
      </c>
      <c r="G600" s="52" t="s">
        <v>118</v>
      </c>
      <c r="H600" s="52">
        <v>109820</v>
      </c>
      <c r="I600" s="52" t="s">
        <v>91</v>
      </c>
      <c r="J600" s="52" t="s">
        <v>71</v>
      </c>
      <c r="K600" s="52">
        <v>73.3</v>
      </c>
      <c r="L600" s="52">
        <v>3.3200000000000001E-5</v>
      </c>
      <c r="M600" s="52">
        <v>1</v>
      </c>
      <c r="N600" s="52"/>
      <c r="O600" s="52">
        <v>0</v>
      </c>
      <c r="P600" s="52">
        <v>0</v>
      </c>
      <c r="Q600" s="52">
        <v>21</v>
      </c>
      <c r="R600" s="52"/>
      <c r="S600" s="52">
        <v>0</v>
      </c>
      <c r="T600" s="52">
        <v>0</v>
      </c>
      <c r="U600" s="52">
        <v>310</v>
      </c>
      <c r="V600" s="52">
        <f t="shared" si="19"/>
        <v>267.25355919999998</v>
      </c>
      <c r="W600" s="52">
        <f t="shared" si="20"/>
        <v>267.25355919999998</v>
      </c>
      <c r="X600" s="52">
        <v>0</v>
      </c>
      <c r="Y600" s="52">
        <v>0</v>
      </c>
    </row>
    <row r="601" spans="1:25" x14ac:dyDescent="0.25">
      <c r="A601" s="52">
        <v>2011</v>
      </c>
      <c r="B601" s="52" t="s">
        <v>106</v>
      </c>
      <c r="C601" s="52" t="s">
        <v>115</v>
      </c>
      <c r="D601" s="52">
        <v>27310</v>
      </c>
      <c r="E601" s="52">
        <v>3338002</v>
      </c>
      <c r="F601" s="52">
        <v>12</v>
      </c>
      <c r="G601" s="52" t="s">
        <v>118</v>
      </c>
      <c r="H601" s="52">
        <v>197193</v>
      </c>
      <c r="I601" s="52" t="s">
        <v>91</v>
      </c>
      <c r="J601" s="52" t="s">
        <v>71</v>
      </c>
      <c r="K601" s="52">
        <v>73.3</v>
      </c>
      <c r="L601" s="52">
        <v>3.3200000000000001E-5</v>
      </c>
      <c r="M601" s="52">
        <v>1</v>
      </c>
      <c r="N601" s="52"/>
      <c r="O601" s="52">
        <v>0</v>
      </c>
      <c r="P601" s="52">
        <v>0</v>
      </c>
      <c r="Q601" s="52">
        <v>21</v>
      </c>
      <c r="R601" s="52"/>
      <c r="S601" s="52">
        <v>0</v>
      </c>
      <c r="T601" s="52">
        <v>0</v>
      </c>
      <c r="U601" s="52">
        <v>310</v>
      </c>
      <c r="V601" s="52">
        <f t="shared" si="19"/>
        <v>479.88099707999999</v>
      </c>
      <c r="W601" s="52">
        <f t="shared" si="20"/>
        <v>479.88099707999999</v>
      </c>
      <c r="X601" s="52">
        <v>0</v>
      </c>
      <c r="Y601" s="52">
        <v>0</v>
      </c>
    </row>
    <row r="602" spans="1:25" x14ac:dyDescent="0.25">
      <c r="A602" s="52">
        <v>2011</v>
      </c>
      <c r="B602" s="52" t="s">
        <v>106</v>
      </c>
      <c r="C602" s="52" t="s">
        <v>115</v>
      </c>
      <c r="D602" s="52">
        <v>27339</v>
      </c>
      <c r="E602" s="52">
        <v>3338006</v>
      </c>
      <c r="F602" s="52">
        <v>12</v>
      </c>
      <c r="G602" s="52" t="s">
        <v>118</v>
      </c>
      <c r="H602" s="52">
        <v>292750.1703</v>
      </c>
      <c r="I602" s="52" t="s">
        <v>91</v>
      </c>
      <c r="J602" s="52" t="s">
        <v>71</v>
      </c>
      <c r="K602" s="52">
        <v>73.3</v>
      </c>
      <c r="L602" s="52">
        <v>3.3200000000000001E-5</v>
      </c>
      <c r="M602" s="52">
        <v>1</v>
      </c>
      <c r="N602" s="52"/>
      <c r="O602" s="52">
        <v>0</v>
      </c>
      <c r="P602" s="52">
        <v>0</v>
      </c>
      <c r="Q602" s="52">
        <v>21</v>
      </c>
      <c r="R602" s="52"/>
      <c r="S602" s="52">
        <v>0</v>
      </c>
      <c r="T602" s="52">
        <v>0</v>
      </c>
      <c r="U602" s="52">
        <v>310</v>
      </c>
      <c r="V602" s="52">
        <f t="shared" si="19"/>
        <v>712.42510443526805</v>
      </c>
      <c r="W602" s="52">
        <f t="shared" si="20"/>
        <v>712.42510443526805</v>
      </c>
      <c r="X602" s="52">
        <v>0</v>
      </c>
      <c r="Y602" s="52">
        <v>0</v>
      </c>
    </row>
    <row r="603" spans="1:25" x14ac:dyDescent="0.25">
      <c r="A603" s="52">
        <v>2011</v>
      </c>
      <c r="B603" s="52" t="s">
        <v>106</v>
      </c>
      <c r="C603" s="52" t="s">
        <v>115</v>
      </c>
      <c r="D603" s="52">
        <v>27900</v>
      </c>
      <c r="E603" s="52">
        <v>3338006</v>
      </c>
      <c r="F603" s="52">
        <v>12</v>
      </c>
      <c r="G603" s="52" t="s">
        <v>118</v>
      </c>
      <c r="H603" s="52">
        <v>22642</v>
      </c>
      <c r="I603" s="52" t="s">
        <v>91</v>
      </c>
      <c r="J603" s="52" t="s">
        <v>71</v>
      </c>
      <c r="K603" s="52">
        <v>73.3</v>
      </c>
      <c r="L603" s="52">
        <v>3.3200000000000001E-5</v>
      </c>
      <c r="M603" s="52">
        <v>1</v>
      </c>
      <c r="N603" s="52"/>
      <c r="O603" s="52">
        <v>0</v>
      </c>
      <c r="P603" s="52">
        <v>0</v>
      </c>
      <c r="Q603" s="52">
        <v>21</v>
      </c>
      <c r="R603" s="52"/>
      <c r="S603" s="52">
        <v>0</v>
      </c>
      <c r="T603" s="52">
        <v>0</v>
      </c>
      <c r="U603" s="52">
        <v>310</v>
      </c>
      <c r="V603" s="52">
        <f t="shared" si="19"/>
        <v>55.10066552</v>
      </c>
      <c r="W603" s="52">
        <f t="shared" si="20"/>
        <v>55.10066552</v>
      </c>
      <c r="X603" s="52">
        <v>0</v>
      </c>
      <c r="Y603" s="52">
        <v>0</v>
      </c>
    </row>
    <row r="604" spans="1:25" x14ac:dyDescent="0.25">
      <c r="A604" s="52">
        <v>2011</v>
      </c>
      <c r="B604" s="52" t="s">
        <v>106</v>
      </c>
      <c r="C604" s="52" t="s">
        <v>115</v>
      </c>
      <c r="D604" s="52">
        <v>27900</v>
      </c>
      <c r="E604" s="52">
        <v>3338006</v>
      </c>
      <c r="F604" s="52">
        <v>12</v>
      </c>
      <c r="G604" s="52" t="s">
        <v>118</v>
      </c>
      <c r="H604" s="52">
        <v>28846</v>
      </c>
      <c r="I604" s="52" t="s">
        <v>91</v>
      </c>
      <c r="J604" s="52" t="s">
        <v>71</v>
      </c>
      <c r="K604" s="52">
        <v>73.3</v>
      </c>
      <c r="L604" s="52">
        <v>3.3200000000000001E-5</v>
      </c>
      <c r="M604" s="52">
        <v>1</v>
      </c>
      <c r="N604" s="52"/>
      <c r="O604" s="52">
        <v>0</v>
      </c>
      <c r="P604" s="52">
        <v>0</v>
      </c>
      <c r="Q604" s="52">
        <v>21</v>
      </c>
      <c r="R604" s="52"/>
      <c r="S604" s="52">
        <v>0</v>
      </c>
      <c r="T604" s="52">
        <v>0</v>
      </c>
      <c r="U604" s="52">
        <v>310</v>
      </c>
      <c r="V604" s="52">
        <f t="shared" si="19"/>
        <v>70.19847175999999</v>
      </c>
      <c r="W604" s="52">
        <f t="shared" si="20"/>
        <v>70.19847175999999</v>
      </c>
      <c r="X604" s="52">
        <v>0</v>
      </c>
      <c r="Y604" s="52">
        <v>0</v>
      </c>
    </row>
    <row r="605" spans="1:25" x14ac:dyDescent="0.25">
      <c r="A605" s="52">
        <v>2011</v>
      </c>
      <c r="B605" s="52" t="s">
        <v>106</v>
      </c>
      <c r="C605" s="52" t="s">
        <v>115</v>
      </c>
      <c r="D605" s="52">
        <v>27900</v>
      </c>
      <c r="E605" s="52">
        <v>3338006</v>
      </c>
      <c r="F605" s="52">
        <v>12</v>
      </c>
      <c r="G605" s="52" t="s">
        <v>118</v>
      </c>
      <c r="H605" s="52">
        <v>221423</v>
      </c>
      <c r="I605" s="52" t="s">
        <v>91</v>
      </c>
      <c r="J605" s="52" t="s">
        <v>71</v>
      </c>
      <c r="K605" s="52">
        <v>73.3</v>
      </c>
      <c r="L605" s="52">
        <v>3.3200000000000001E-5</v>
      </c>
      <c r="M605" s="52">
        <v>1</v>
      </c>
      <c r="N605" s="52"/>
      <c r="O605" s="52">
        <v>0</v>
      </c>
      <c r="P605" s="52">
        <v>0</v>
      </c>
      <c r="Q605" s="52">
        <v>21</v>
      </c>
      <c r="R605" s="52"/>
      <c r="S605" s="52">
        <v>0</v>
      </c>
      <c r="T605" s="52">
        <v>0</v>
      </c>
      <c r="U605" s="52">
        <v>310</v>
      </c>
      <c r="V605" s="52">
        <f t="shared" si="19"/>
        <v>538.84615587999997</v>
      </c>
      <c r="W605" s="52">
        <f t="shared" si="20"/>
        <v>538.84615587999997</v>
      </c>
      <c r="X605" s="52">
        <v>0</v>
      </c>
      <c r="Y605" s="52">
        <v>0</v>
      </c>
    </row>
    <row r="606" spans="1:25" x14ac:dyDescent="0.25">
      <c r="A606" s="52">
        <v>2011</v>
      </c>
      <c r="B606" s="52" t="s">
        <v>106</v>
      </c>
      <c r="C606" s="52" t="s">
        <v>115</v>
      </c>
      <c r="D606" s="52">
        <v>28132</v>
      </c>
      <c r="E606" s="52">
        <v>3338003</v>
      </c>
      <c r="F606" s="52">
        <v>12</v>
      </c>
      <c r="G606" s="52" t="s">
        <v>118</v>
      </c>
      <c r="H606" s="52">
        <v>488670</v>
      </c>
      <c r="I606" s="52" t="s">
        <v>91</v>
      </c>
      <c r="J606" s="52" t="s">
        <v>71</v>
      </c>
      <c r="K606" s="52">
        <v>73.3</v>
      </c>
      <c r="L606" s="52">
        <v>3.3200000000000001E-5</v>
      </c>
      <c r="M606" s="52">
        <v>1</v>
      </c>
      <c r="N606" s="52"/>
      <c r="O606" s="52">
        <v>0</v>
      </c>
      <c r="P606" s="52">
        <v>0</v>
      </c>
      <c r="Q606" s="52">
        <v>21</v>
      </c>
      <c r="R606" s="52"/>
      <c r="S606" s="52">
        <v>0</v>
      </c>
      <c r="T606" s="52">
        <v>0</v>
      </c>
      <c r="U606" s="52">
        <v>310</v>
      </c>
      <c r="V606" s="52">
        <f t="shared" si="19"/>
        <v>1189.2077652</v>
      </c>
      <c r="W606" s="52">
        <f t="shared" si="20"/>
        <v>1189.2077652</v>
      </c>
      <c r="X606" s="52">
        <v>0</v>
      </c>
      <c r="Y606" s="52">
        <v>0</v>
      </c>
    </row>
    <row r="607" spans="1:25" x14ac:dyDescent="0.25">
      <c r="A607" s="52">
        <v>2011</v>
      </c>
      <c r="B607" s="52" t="s">
        <v>106</v>
      </c>
      <c r="C607" s="52" t="s">
        <v>115</v>
      </c>
      <c r="D607" s="52">
        <v>28140</v>
      </c>
      <c r="E607" s="52">
        <v>3338009</v>
      </c>
      <c r="F607" s="52">
        <v>12</v>
      </c>
      <c r="G607" s="52" t="s">
        <v>118</v>
      </c>
      <c r="H607" s="52">
        <v>27518.399999999998</v>
      </c>
      <c r="I607" s="52" t="s">
        <v>91</v>
      </c>
      <c r="J607" s="52" t="s">
        <v>71</v>
      </c>
      <c r="K607" s="52">
        <v>73.3</v>
      </c>
      <c r="L607" s="52">
        <v>3.3200000000000001E-5</v>
      </c>
      <c r="M607" s="52">
        <v>1</v>
      </c>
      <c r="N607" s="52"/>
      <c r="O607" s="52">
        <v>0</v>
      </c>
      <c r="P607" s="52">
        <v>0</v>
      </c>
      <c r="Q607" s="52">
        <v>21</v>
      </c>
      <c r="R607" s="52"/>
      <c r="S607" s="52">
        <v>0</v>
      </c>
      <c r="T607" s="52">
        <v>0</v>
      </c>
      <c r="U607" s="52">
        <v>310</v>
      </c>
      <c r="V607" s="52">
        <f t="shared" si="19"/>
        <v>66.967677503999994</v>
      </c>
      <c r="W607" s="52">
        <f t="shared" si="20"/>
        <v>66.967677503999994</v>
      </c>
      <c r="X607" s="52">
        <v>0</v>
      </c>
      <c r="Y607" s="52">
        <v>0</v>
      </c>
    </row>
    <row r="608" spans="1:25" x14ac:dyDescent="0.25">
      <c r="A608" s="52">
        <v>2011</v>
      </c>
      <c r="B608" s="52" t="s">
        <v>106</v>
      </c>
      <c r="C608" s="52" t="s">
        <v>115</v>
      </c>
      <c r="D608" s="52">
        <v>28140</v>
      </c>
      <c r="E608" s="52">
        <v>3338099</v>
      </c>
      <c r="F608" s="52">
        <v>12</v>
      </c>
      <c r="G608" s="52" t="s">
        <v>118</v>
      </c>
      <c r="H608" s="52">
        <v>16237</v>
      </c>
      <c r="I608" s="52" t="s">
        <v>91</v>
      </c>
      <c r="J608" s="52" t="s">
        <v>71</v>
      </c>
      <c r="K608" s="52">
        <v>73.3</v>
      </c>
      <c r="L608" s="52">
        <v>3.3200000000000001E-5</v>
      </c>
      <c r="M608" s="52">
        <v>1</v>
      </c>
      <c r="N608" s="52"/>
      <c r="O608" s="52">
        <v>0</v>
      </c>
      <c r="P608" s="52">
        <v>0</v>
      </c>
      <c r="Q608" s="52">
        <v>21</v>
      </c>
      <c r="R608" s="52"/>
      <c r="S608" s="52">
        <v>0</v>
      </c>
      <c r="T608" s="52">
        <v>0</v>
      </c>
      <c r="U608" s="52">
        <v>310</v>
      </c>
      <c r="V608" s="52">
        <f t="shared" si="19"/>
        <v>39.513713719999998</v>
      </c>
      <c r="W608" s="52">
        <f t="shared" si="20"/>
        <v>39.513713719999998</v>
      </c>
      <c r="X608" s="52">
        <v>0</v>
      </c>
      <c r="Y608" s="52">
        <v>0</v>
      </c>
    </row>
    <row r="609" spans="1:25" x14ac:dyDescent="0.25">
      <c r="A609" s="52">
        <v>2011</v>
      </c>
      <c r="B609" s="52" t="s">
        <v>106</v>
      </c>
      <c r="C609" s="52" t="s">
        <v>115</v>
      </c>
      <c r="D609" s="52">
        <v>28140</v>
      </c>
      <c r="E609" s="52">
        <v>3338099</v>
      </c>
      <c r="F609" s="52">
        <v>12</v>
      </c>
      <c r="G609" s="52" t="s">
        <v>118</v>
      </c>
      <c r="H609" s="52">
        <v>5947.5</v>
      </c>
      <c r="I609" s="52" t="s">
        <v>91</v>
      </c>
      <c r="J609" s="52" t="s">
        <v>71</v>
      </c>
      <c r="K609" s="52">
        <v>73.3</v>
      </c>
      <c r="L609" s="52">
        <v>3.3200000000000001E-5</v>
      </c>
      <c r="M609" s="52">
        <v>1</v>
      </c>
      <c r="N609" s="52"/>
      <c r="O609" s="52">
        <v>0</v>
      </c>
      <c r="P609" s="52">
        <v>0</v>
      </c>
      <c r="Q609" s="52">
        <v>21</v>
      </c>
      <c r="R609" s="52"/>
      <c r="S609" s="52">
        <v>0</v>
      </c>
      <c r="T609" s="52">
        <v>0</v>
      </c>
      <c r="U609" s="52">
        <v>310</v>
      </c>
      <c r="V609" s="52">
        <f t="shared" si="19"/>
        <v>14.4735981</v>
      </c>
      <c r="W609" s="52">
        <f t="shared" si="20"/>
        <v>14.4735981</v>
      </c>
      <c r="X609" s="52">
        <v>0</v>
      </c>
      <c r="Y609" s="52">
        <v>0</v>
      </c>
    </row>
    <row r="610" spans="1:25" x14ac:dyDescent="0.25">
      <c r="A610" s="52">
        <v>2011</v>
      </c>
      <c r="B610" s="52" t="s">
        <v>106</v>
      </c>
      <c r="C610" s="52" t="s">
        <v>115</v>
      </c>
      <c r="D610" s="52">
        <v>28191</v>
      </c>
      <c r="E610" s="52">
        <v>3338003</v>
      </c>
      <c r="F610" s="52">
        <v>12</v>
      </c>
      <c r="G610" s="52" t="s">
        <v>118</v>
      </c>
      <c r="H610" s="52">
        <v>127490</v>
      </c>
      <c r="I610" s="52" t="s">
        <v>91</v>
      </c>
      <c r="J610" s="52" t="s">
        <v>71</v>
      </c>
      <c r="K610" s="52">
        <v>73.3</v>
      </c>
      <c r="L610" s="52">
        <v>3.3200000000000001E-5</v>
      </c>
      <c r="M610" s="52">
        <v>1</v>
      </c>
      <c r="N610" s="52"/>
      <c r="O610" s="52">
        <v>0</v>
      </c>
      <c r="P610" s="52">
        <v>0</v>
      </c>
      <c r="Q610" s="52">
        <v>21</v>
      </c>
      <c r="R610" s="52"/>
      <c r="S610" s="52">
        <v>0</v>
      </c>
      <c r="T610" s="52">
        <v>0</v>
      </c>
      <c r="U610" s="52">
        <v>310</v>
      </c>
      <c r="V610" s="52">
        <f t="shared" si="19"/>
        <v>310.25456439999999</v>
      </c>
      <c r="W610" s="52">
        <f t="shared" si="20"/>
        <v>310.25456439999999</v>
      </c>
      <c r="X610" s="52">
        <v>0</v>
      </c>
      <c r="Y610" s="52">
        <v>0</v>
      </c>
    </row>
    <row r="611" spans="1:25" x14ac:dyDescent="0.25">
      <c r="A611" s="52">
        <v>2011</v>
      </c>
      <c r="B611" s="52" t="s">
        <v>106</v>
      </c>
      <c r="C611" s="52" t="s">
        <v>115</v>
      </c>
      <c r="D611" s="52">
        <v>28191</v>
      </c>
      <c r="E611" s="52">
        <v>3338013</v>
      </c>
      <c r="F611" s="52">
        <v>12</v>
      </c>
      <c r="G611" s="52" t="s">
        <v>118</v>
      </c>
      <c r="H611" s="52">
        <v>16257</v>
      </c>
      <c r="I611" s="52" t="s">
        <v>91</v>
      </c>
      <c r="J611" s="52" t="s">
        <v>71</v>
      </c>
      <c r="K611" s="52">
        <v>73.3</v>
      </c>
      <c r="L611" s="52">
        <v>3.3200000000000001E-5</v>
      </c>
      <c r="M611" s="52">
        <v>1</v>
      </c>
      <c r="N611" s="52"/>
      <c r="O611" s="52">
        <v>0</v>
      </c>
      <c r="P611" s="52">
        <v>0</v>
      </c>
      <c r="Q611" s="52">
        <v>21</v>
      </c>
      <c r="R611" s="52"/>
      <c r="S611" s="52">
        <v>0</v>
      </c>
      <c r="T611" s="52">
        <v>0</v>
      </c>
      <c r="U611" s="52">
        <v>310</v>
      </c>
      <c r="V611" s="52">
        <f t="shared" si="19"/>
        <v>39.56238492</v>
      </c>
      <c r="W611" s="52">
        <f t="shared" si="20"/>
        <v>39.56238492</v>
      </c>
      <c r="X611" s="52">
        <v>0</v>
      </c>
      <c r="Y611" s="52">
        <v>0</v>
      </c>
    </row>
    <row r="612" spans="1:25" x14ac:dyDescent="0.25">
      <c r="A612" s="52">
        <v>2011</v>
      </c>
      <c r="B612" s="52" t="s">
        <v>106</v>
      </c>
      <c r="C612" s="52" t="s">
        <v>115</v>
      </c>
      <c r="D612" s="52">
        <v>28261</v>
      </c>
      <c r="E612" s="52">
        <v>3338004</v>
      </c>
      <c r="F612" s="52">
        <v>12</v>
      </c>
      <c r="G612" s="52" t="s">
        <v>118</v>
      </c>
      <c r="H612" s="52">
        <v>48354</v>
      </c>
      <c r="I612" s="52" t="s">
        <v>91</v>
      </c>
      <c r="J612" s="52" t="s">
        <v>71</v>
      </c>
      <c r="K612" s="52">
        <v>73.3</v>
      </c>
      <c r="L612" s="52">
        <v>3.3200000000000001E-5</v>
      </c>
      <c r="M612" s="52">
        <v>1</v>
      </c>
      <c r="N612" s="52"/>
      <c r="O612" s="52">
        <v>0</v>
      </c>
      <c r="P612" s="52">
        <v>0</v>
      </c>
      <c r="Q612" s="52">
        <v>21</v>
      </c>
      <c r="R612" s="52"/>
      <c r="S612" s="52">
        <v>0</v>
      </c>
      <c r="T612" s="52">
        <v>0</v>
      </c>
      <c r="U612" s="52">
        <v>310</v>
      </c>
      <c r="V612" s="52">
        <f t="shared" si="19"/>
        <v>117.67236023999999</v>
      </c>
      <c r="W612" s="52">
        <f t="shared" si="20"/>
        <v>117.67236023999999</v>
      </c>
      <c r="X612" s="52">
        <v>0</v>
      </c>
      <c r="Y612" s="52">
        <v>0</v>
      </c>
    </row>
    <row r="613" spans="1:25" x14ac:dyDescent="0.25">
      <c r="A613" s="52">
        <v>2011</v>
      </c>
      <c r="B613" s="52" t="s">
        <v>106</v>
      </c>
      <c r="C613" s="52" t="s">
        <v>115</v>
      </c>
      <c r="D613" s="52">
        <v>29301</v>
      </c>
      <c r="E613" s="52">
        <v>3338001</v>
      </c>
      <c r="F613" s="52">
        <v>12</v>
      </c>
      <c r="G613" s="52" t="s">
        <v>118</v>
      </c>
      <c r="H613" s="52">
        <v>107503.29400000001</v>
      </c>
      <c r="I613" s="52" t="s">
        <v>91</v>
      </c>
      <c r="J613" s="52" t="s">
        <v>71</v>
      </c>
      <c r="K613" s="52">
        <v>73.3</v>
      </c>
      <c r="L613" s="52">
        <v>3.3200000000000001E-5</v>
      </c>
      <c r="M613" s="52">
        <v>1</v>
      </c>
      <c r="N613" s="52"/>
      <c r="O613" s="52">
        <v>0</v>
      </c>
      <c r="P613" s="52">
        <v>0</v>
      </c>
      <c r="Q613" s="52">
        <v>21</v>
      </c>
      <c r="R613" s="52"/>
      <c r="S613" s="52">
        <v>0</v>
      </c>
      <c r="T613" s="52">
        <v>0</v>
      </c>
      <c r="U613" s="52">
        <v>310</v>
      </c>
      <c r="V613" s="52">
        <f t="shared" si="19"/>
        <v>261.61571614664001</v>
      </c>
      <c r="W613" s="52">
        <f t="shared" si="20"/>
        <v>261.61571614664001</v>
      </c>
      <c r="X613" s="52">
        <v>0</v>
      </c>
      <c r="Y613" s="52">
        <v>0</v>
      </c>
    </row>
    <row r="614" spans="1:25" x14ac:dyDescent="0.25">
      <c r="A614" s="52">
        <v>2011</v>
      </c>
      <c r="B614" s="52" t="s">
        <v>106</v>
      </c>
      <c r="C614" s="52" t="s">
        <v>115</v>
      </c>
      <c r="D614" s="52">
        <v>29301</v>
      </c>
      <c r="E614" s="52">
        <v>3338007</v>
      </c>
      <c r="F614" s="52">
        <v>12</v>
      </c>
      <c r="G614" s="52" t="s">
        <v>118</v>
      </c>
      <c r="H614" s="52">
        <v>695870</v>
      </c>
      <c r="I614" s="52" t="s">
        <v>91</v>
      </c>
      <c r="J614" s="52" t="s">
        <v>71</v>
      </c>
      <c r="K614" s="52">
        <v>73.3</v>
      </c>
      <c r="L614" s="52">
        <v>3.3200000000000001E-5</v>
      </c>
      <c r="M614" s="52">
        <v>1</v>
      </c>
      <c r="N614" s="52"/>
      <c r="O614" s="52">
        <v>0</v>
      </c>
      <c r="P614" s="52">
        <v>0</v>
      </c>
      <c r="Q614" s="52">
        <v>21</v>
      </c>
      <c r="R614" s="52"/>
      <c r="S614" s="52">
        <v>0</v>
      </c>
      <c r="T614" s="52">
        <v>0</v>
      </c>
      <c r="U614" s="52">
        <v>310</v>
      </c>
      <c r="V614" s="52">
        <f t="shared" si="19"/>
        <v>1693.4413972</v>
      </c>
      <c r="W614" s="52">
        <f t="shared" si="20"/>
        <v>1693.4413972</v>
      </c>
      <c r="X614" s="52">
        <v>0</v>
      </c>
      <c r="Y614" s="52">
        <v>0</v>
      </c>
    </row>
    <row r="615" spans="1:25" x14ac:dyDescent="0.25">
      <c r="A615" s="52">
        <v>2011</v>
      </c>
      <c r="B615" s="52" t="s">
        <v>106</v>
      </c>
      <c r="C615" s="52" t="s">
        <v>115</v>
      </c>
      <c r="D615" s="52">
        <v>29301</v>
      </c>
      <c r="E615" s="52">
        <v>3338013</v>
      </c>
      <c r="F615" s="52">
        <v>12</v>
      </c>
      <c r="G615" s="52" t="s">
        <v>118</v>
      </c>
      <c r="H615" s="52">
        <v>334150</v>
      </c>
      <c r="I615" s="52" t="s">
        <v>91</v>
      </c>
      <c r="J615" s="52" t="s">
        <v>71</v>
      </c>
      <c r="K615" s="52">
        <v>73.3</v>
      </c>
      <c r="L615" s="52">
        <v>3.3200000000000001E-5</v>
      </c>
      <c r="M615" s="52">
        <v>1</v>
      </c>
      <c r="N615" s="52"/>
      <c r="O615" s="52">
        <v>0</v>
      </c>
      <c r="P615" s="52">
        <v>0</v>
      </c>
      <c r="Q615" s="52">
        <v>21</v>
      </c>
      <c r="R615" s="52"/>
      <c r="S615" s="52">
        <v>0</v>
      </c>
      <c r="T615" s="52">
        <v>0</v>
      </c>
      <c r="U615" s="52">
        <v>310</v>
      </c>
      <c r="V615" s="52">
        <f t="shared" si="19"/>
        <v>813.17407400000002</v>
      </c>
      <c r="W615" s="52">
        <f t="shared" si="20"/>
        <v>813.17407400000002</v>
      </c>
      <c r="X615" s="52">
        <v>0</v>
      </c>
      <c r="Y615" s="52">
        <v>0</v>
      </c>
    </row>
    <row r="616" spans="1:25" x14ac:dyDescent="0.25">
      <c r="A616" s="52">
        <v>2011</v>
      </c>
      <c r="B616" s="52" t="s">
        <v>106</v>
      </c>
      <c r="C616" s="52" t="s">
        <v>115</v>
      </c>
      <c r="D616" s="52">
        <v>29301</v>
      </c>
      <c r="E616" s="52">
        <v>3338099</v>
      </c>
      <c r="F616" s="52">
        <v>12</v>
      </c>
      <c r="G616" s="52" t="s">
        <v>118</v>
      </c>
      <c r="H616" s="52">
        <v>995845</v>
      </c>
      <c r="I616" s="52" t="s">
        <v>91</v>
      </c>
      <c r="J616" s="52" t="s">
        <v>71</v>
      </c>
      <c r="K616" s="52">
        <v>73.3</v>
      </c>
      <c r="L616" s="52">
        <v>3.3200000000000001E-5</v>
      </c>
      <c r="M616" s="52">
        <v>1</v>
      </c>
      <c r="N616" s="52"/>
      <c r="O616" s="52">
        <v>0</v>
      </c>
      <c r="P616" s="52">
        <v>0</v>
      </c>
      <c r="Q616" s="52">
        <v>21</v>
      </c>
      <c r="R616" s="52"/>
      <c r="S616" s="52">
        <v>0</v>
      </c>
      <c r="T616" s="52">
        <v>0</v>
      </c>
      <c r="U616" s="52">
        <v>310</v>
      </c>
      <c r="V616" s="52">
        <f t="shared" si="19"/>
        <v>2423.4485582000002</v>
      </c>
      <c r="W616" s="52">
        <f t="shared" si="20"/>
        <v>2423.4485582000002</v>
      </c>
      <c r="X616" s="52">
        <v>0</v>
      </c>
      <c r="Y616" s="52">
        <v>0</v>
      </c>
    </row>
    <row r="617" spans="1:25" x14ac:dyDescent="0.25">
      <c r="A617" s="52">
        <v>2011</v>
      </c>
      <c r="B617" s="52" t="s">
        <v>106</v>
      </c>
      <c r="C617" s="52" t="s">
        <v>115</v>
      </c>
      <c r="D617" s="52">
        <v>29302</v>
      </c>
      <c r="E617" s="52">
        <v>3338099</v>
      </c>
      <c r="F617" s="52">
        <v>12</v>
      </c>
      <c r="G617" s="52" t="s">
        <v>118</v>
      </c>
      <c r="H617" s="52">
        <v>32300000</v>
      </c>
      <c r="I617" s="52" t="s">
        <v>91</v>
      </c>
      <c r="J617" s="52" t="s">
        <v>71</v>
      </c>
      <c r="K617" s="52">
        <v>73.3</v>
      </c>
      <c r="L617" s="52">
        <v>3.3200000000000001E-5</v>
      </c>
      <c r="M617" s="52">
        <v>1</v>
      </c>
      <c r="N617" s="52"/>
      <c r="O617" s="52">
        <v>0</v>
      </c>
      <c r="P617" s="52">
        <v>0</v>
      </c>
      <c r="Q617" s="52">
        <v>21</v>
      </c>
      <c r="R617" s="52"/>
      <c r="S617" s="52">
        <v>0</v>
      </c>
      <c r="T617" s="52">
        <v>0</v>
      </c>
      <c r="U617" s="52">
        <v>310</v>
      </c>
      <c r="V617" s="52">
        <f t="shared" si="19"/>
        <v>78603.987999999998</v>
      </c>
      <c r="W617" s="52">
        <f t="shared" si="20"/>
        <v>78603.987999999998</v>
      </c>
      <c r="X617" s="52">
        <v>0</v>
      </c>
      <c r="Y617" s="52">
        <v>0</v>
      </c>
    </row>
    <row r="618" spans="1:25" x14ac:dyDescent="0.25">
      <c r="A618" s="52">
        <v>2011</v>
      </c>
      <c r="B618" s="52" t="s">
        <v>106</v>
      </c>
      <c r="C618" s="52" t="s">
        <v>115</v>
      </c>
      <c r="D618" s="52">
        <v>29302</v>
      </c>
      <c r="E618" s="52">
        <v>3338099</v>
      </c>
      <c r="F618" s="52">
        <v>12</v>
      </c>
      <c r="G618" s="52" t="s">
        <v>118</v>
      </c>
      <c r="H618" s="52">
        <v>31505</v>
      </c>
      <c r="I618" s="52" t="s">
        <v>91</v>
      </c>
      <c r="J618" s="52" t="s">
        <v>71</v>
      </c>
      <c r="K618" s="52">
        <v>73.3</v>
      </c>
      <c r="L618" s="52">
        <v>3.3200000000000001E-5</v>
      </c>
      <c r="M618" s="52">
        <v>1</v>
      </c>
      <c r="N618" s="52"/>
      <c r="O618" s="52">
        <v>0</v>
      </c>
      <c r="P618" s="52">
        <v>0</v>
      </c>
      <c r="Q618" s="52">
        <v>21</v>
      </c>
      <c r="R618" s="52"/>
      <c r="S618" s="52">
        <v>0</v>
      </c>
      <c r="T618" s="52">
        <v>0</v>
      </c>
      <c r="U618" s="52">
        <v>310</v>
      </c>
      <c r="V618" s="52">
        <f t="shared" si="19"/>
        <v>76.669307799999999</v>
      </c>
      <c r="W618" s="52">
        <f t="shared" si="20"/>
        <v>76.669307799999999</v>
      </c>
      <c r="X618" s="52">
        <v>0</v>
      </c>
      <c r="Y618" s="52">
        <v>0</v>
      </c>
    </row>
    <row r="619" spans="1:25" x14ac:dyDescent="0.25">
      <c r="A619" s="52">
        <v>2011</v>
      </c>
      <c r="B619" s="52" t="s">
        <v>106</v>
      </c>
      <c r="C619" s="52" t="s">
        <v>115</v>
      </c>
      <c r="D619" s="52">
        <v>29302</v>
      </c>
      <c r="E619" s="52">
        <v>3338099</v>
      </c>
      <c r="F619" s="52">
        <v>12</v>
      </c>
      <c r="G619" s="52" t="s">
        <v>118</v>
      </c>
      <c r="H619" s="52">
        <v>12300000</v>
      </c>
      <c r="I619" s="52" t="s">
        <v>91</v>
      </c>
      <c r="J619" s="52" t="s">
        <v>71</v>
      </c>
      <c r="K619" s="52">
        <v>73.3</v>
      </c>
      <c r="L619" s="52">
        <v>3.3200000000000001E-5</v>
      </c>
      <c r="M619" s="52">
        <v>1</v>
      </c>
      <c r="N619" s="52"/>
      <c r="O619" s="52">
        <v>0</v>
      </c>
      <c r="P619" s="52">
        <v>0</v>
      </c>
      <c r="Q619" s="52">
        <v>21</v>
      </c>
      <c r="R619" s="52"/>
      <c r="S619" s="52">
        <v>0</v>
      </c>
      <c r="T619" s="52">
        <v>0</v>
      </c>
      <c r="U619" s="52">
        <v>310</v>
      </c>
      <c r="V619" s="52">
        <f t="shared" si="19"/>
        <v>29932.788</v>
      </c>
      <c r="W619" s="52">
        <f t="shared" si="20"/>
        <v>29932.788</v>
      </c>
      <c r="X619" s="52">
        <v>0</v>
      </c>
      <c r="Y619" s="52">
        <v>0</v>
      </c>
    </row>
    <row r="620" spans="1:25" x14ac:dyDescent="0.25">
      <c r="A620" s="52">
        <v>2011</v>
      </c>
      <c r="B620" s="52" t="s">
        <v>106</v>
      </c>
      <c r="C620" s="52" t="s">
        <v>115</v>
      </c>
      <c r="D620" s="52">
        <v>30204</v>
      </c>
      <c r="E620" s="52">
        <v>3338001</v>
      </c>
      <c r="F620" s="52">
        <v>12</v>
      </c>
      <c r="G620" s="52" t="s">
        <v>118</v>
      </c>
      <c r="H620" s="52">
        <v>540429.5</v>
      </c>
      <c r="I620" s="52" t="s">
        <v>91</v>
      </c>
      <c r="J620" s="52" t="s">
        <v>71</v>
      </c>
      <c r="K620" s="52">
        <v>73.3</v>
      </c>
      <c r="L620" s="52">
        <v>3.3200000000000001E-5</v>
      </c>
      <c r="M620" s="52">
        <v>1</v>
      </c>
      <c r="N620" s="52"/>
      <c r="O620" s="52">
        <v>0</v>
      </c>
      <c r="P620" s="52">
        <v>0</v>
      </c>
      <c r="Q620" s="52">
        <v>21</v>
      </c>
      <c r="R620" s="52"/>
      <c r="S620" s="52">
        <v>0</v>
      </c>
      <c r="T620" s="52">
        <v>0</v>
      </c>
      <c r="U620" s="52">
        <v>310</v>
      </c>
      <c r="V620" s="52">
        <f t="shared" si="19"/>
        <v>1315.16761402</v>
      </c>
      <c r="W620" s="52">
        <f t="shared" si="20"/>
        <v>1315.16761402</v>
      </c>
      <c r="X620" s="52">
        <v>0</v>
      </c>
      <c r="Y620" s="52">
        <v>0</v>
      </c>
    </row>
    <row r="621" spans="1:25" x14ac:dyDescent="0.25">
      <c r="A621" s="52">
        <v>2011</v>
      </c>
      <c r="B621" s="52" t="s">
        <v>106</v>
      </c>
      <c r="C621" s="52" t="s">
        <v>115</v>
      </c>
      <c r="D621" s="52">
        <v>30204</v>
      </c>
      <c r="E621" s="52">
        <v>3338003</v>
      </c>
      <c r="F621" s="52">
        <v>12</v>
      </c>
      <c r="G621" s="52" t="s">
        <v>118</v>
      </c>
      <c r="H621" s="52">
        <v>142252.5</v>
      </c>
      <c r="I621" s="52" t="s">
        <v>91</v>
      </c>
      <c r="J621" s="52" t="s">
        <v>71</v>
      </c>
      <c r="K621" s="52">
        <v>73.3</v>
      </c>
      <c r="L621" s="52">
        <v>3.3200000000000001E-5</v>
      </c>
      <c r="M621" s="52">
        <v>1</v>
      </c>
      <c r="N621" s="52"/>
      <c r="O621" s="52">
        <v>0</v>
      </c>
      <c r="P621" s="52">
        <v>0</v>
      </c>
      <c r="Q621" s="52">
        <v>21</v>
      </c>
      <c r="R621" s="52"/>
      <c r="S621" s="52">
        <v>0</v>
      </c>
      <c r="T621" s="52">
        <v>0</v>
      </c>
      <c r="U621" s="52">
        <v>310</v>
      </c>
      <c r="V621" s="52">
        <f t="shared" si="19"/>
        <v>346.1799939</v>
      </c>
      <c r="W621" s="52">
        <f t="shared" si="20"/>
        <v>346.1799939</v>
      </c>
      <c r="X621" s="52">
        <v>0</v>
      </c>
      <c r="Y621" s="52">
        <v>0</v>
      </c>
    </row>
    <row r="622" spans="1:25" x14ac:dyDescent="0.25">
      <c r="A622" s="52">
        <v>2011</v>
      </c>
      <c r="B622" s="52" t="s">
        <v>106</v>
      </c>
      <c r="C622" s="52" t="s">
        <v>115</v>
      </c>
      <c r="D622" s="52">
        <v>30913</v>
      </c>
      <c r="E622" s="52">
        <v>3338005</v>
      </c>
      <c r="F622" s="52">
        <v>12</v>
      </c>
      <c r="G622" s="52" t="s">
        <v>118</v>
      </c>
      <c r="H622" s="52">
        <v>720297</v>
      </c>
      <c r="I622" s="52" t="s">
        <v>91</v>
      </c>
      <c r="J622" s="52" t="s">
        <v>71</v>
      </c>
      <c r="K622" s="52">
        <v>73.3</v>
      </c>
      <c r="L622" s="52">
        <v>3.3200000000000001E-5</v>
      </c>
      <c r="M622" s="52">
        <v>1</v>
      </c>
      <c r="N622" s="52"/>
      <c r="O622" s="52">
        <v>0</v>
      </c>
      <c r="P622" s="52">
        <v>0</v>
      </c>
      <c r="Q622" s="52">
        <v>21</v>
      </c>
      <c r="R622" s="52"/>
      <c r="S622" s="52">
        <v>0</v>
      </c>
      <c r="T622" s="52">
        <v>0</v>
      </c>
      <c r="U622" s="52">
        <v>310</v>
      </c>
      <c r="V622" s="52">
        <f t="shared" si="19"/>
        <v>1752.8859673200002</v>
      </c>
      <c r="W622" s="52">
        <f t="shared" si="20"/>
        <v>1752.8859673200002</v>
      </c>
      <c r="X622" s="52">
        <v>0</v>
      </c>
      <c r="Y622" s="52">
        <v>0</v>
      </c>
    </row>
    <row r="623" spans="1:25" x14ac:dyDescent="0.25">
      <c r="A623" s="52">
        <v>2011</v>
      </c>
      <c r="B623" s="52" t="s">
        <v>106</v>
      </c>
      <c r="C623" s="52" t="s">
        <v>115</v>
      </c>
      <c r="D623" s="52">
        <v>30913</v>
      </c>
      <c r="E623" s="52">
        <v>3338009</v>
      </c>
      <c r="F623" s="52">
        <v>12</v>
      </c>
      <c r="G623" s="52" t="s">
        <v>118</v>
      </c>
      <c r="H623" s="52">
        <v>178823.17110000001</v>
      </c>
      <c r="I623" s="52" t="s">
        <v>91</v>
      </c>
      <c r="J623" s="52" t="s">
        <v>71</v>
      </c>
      <c r="K623" s="52">
        <v>73.3</v>
      </c>
      <c r="L623" s="52">
        <v>3.3200000000000001E-5</v>
      </c>
      <c r="M623" s="52">
        <v>1</v>
      </c>
      <c r="N623" s="52"/>
      <c r="O623" s="52">
        <v>0</v>
      </c>
      <c r="P623" s="52">
        <v>0</v>
      </c>
      <c r="Q623" s="52">
        <v>21</v>
      </c>
      <c r="R623" s="52"/>
      <c r="S623" s="52">
        <v>0</v>
      </c>
      <c r="T623" s="52">
        <v>0</v>
      </c>
      <c r="U623" s="52">
        <v>310</v>
      </c>
      <c r="V623" s="52">
        <f t="shared" si="19"/>
        <v>435.17691626211604</v>
      </c>
      <c r="W623" s="52">
        <f t="shared" si="20"/>
        <v>435.17691626211604</v>
      </c>
      <c r="X623" s="52">
        <v>0</v>
      </c>
      <c r="Y623" s="52">
        <v>0</v>
      </c>
    </row>
    <row r="624" spans="1:25" x14ac:dyDescent="0.25">
      <c r="A624" s="52">
        <v>2011</v>
      </c>
      <c r="B624" s="52" t="s">
        <v>106</v>
      </c>
      <c r="C624" s="52" t="s">
        <v>115</v>
      </c>
      <c r="D624" s="52">
        <v>30913</v>
      </c>
      <c r="E624" s="52">
        <v>3338013</v>
      </c>
      <c r="F624" s="52">
        <v>12</v>
      </c>
      <c r="G624" s="52" t="s">
        <v>118</v>
      </c>
      <c r="H624" s="52">
        <v>482435</v>
      </c>
      <c r="I624" s="52" t="s">
        <v>91</v>
      </c>
      <c r="J624" s="52" t="s">
        <v>71</v>
      </c>
      <c r="K624" s="52">
        <v>73.3</v>
      </c>
      <c r="L624" s="52">
        <v>3.3200000000000001E-5</v>
      </c>
      <c r="M624" s="52">
        <v>1</v>
      </c>
      <c r="N624" s="52"/>
      <c r="O624" s="52">
        <v>0</v>
      </c>
      <c r="P624" s="52">
        <v>0</v>
      </c>
      <c r="Q624" s="52">
        <v>21</v>
      </c>
      <c r="R624" s="52"/>
      <c r="S624" s="52">
        <v>0</v>
      </c>
      <c r="T624" s="52">
        <v>0</v>
      </c>
      <c r="U624" s="52">
        <v>310</v>
      </c>
      <c r="V624" s="52">
        <f t="shared" si="19"/>
        <v>1174.0345186</v>
      </c>
      <c r="W624" s="52">
        <f t="shared" si="20"/>
        <v>1174.0345186</v>
      </c>
      <c r="X624" s="52">
        <v>0</v>
      </c>
      <c r="Y624" s="52">
        <v>0</v>
      </c>
    </row>
    <row r="625" spans="1:25" x14ac:dyDescent="0.25">
      <c r="A625" s="52">
        <v>2011</v>
      </c>
      <c r="B625" s="52" t="s">
        <v>106</v>
      </c>
      <c r="C625" s="52" t="s">
        <v>115</v>
      </c>
      <c r="D625" s="52">
        <v>30913</v>
      </c>
      <c r="E625" s="52">
        <v>3338013</v>
      </c>
      <c r="F625" s="52">
        <v>12</v>
      </c>
      <c r="G625" s="52" t="s">
        <v>118</v>
      </c>
      <c r="H625" s="52">
        <v>15600</v>
      </c>
      <c r="I625" s="52" t="s">
        <v>91</v>
      </c>
      <c r="J625" s="52" t="s">
        <v>71</v>
      </c>
      <c r="K625" s="52">
        <v>73.3</v>
      </c>
      <c r="L625" s="52">
        <v>3.3200000000000001E-5</v>
      </c>
      <c r="M625" s="52">
        <v>1</v>
      </c>
      <c r="N625" s="52"/>
      <c r="O625" s="52">
        <v>0</v>
      </c>
      <c r="P625" s="52">
        <v>0</v>
      </c>
      <c r="Q625" s="52">
        <v>21</v>
      </c>
      <c r="R625" s="52"/>
      <c r="S625" s="52">
        <v>0</v>
      </c>
      <c r="T625" s="52">
        <v>0</v>
      </c>
      <c r="U625" s="52">
        <v>310</v>
      </c>
      <c r="V625" s="52">
        <f t="shared" si="19"/>
        <v>37.963535999999998</v>
      </c>
      <c r="W625" s="52">
        <f t="shared" si="20"/>
        <v>37.963535999999998</v>
      </c>
      <c r="X625" s="52">
        <v>0</v>
      </c>
      <c r="Y625" s="52">
        <v>0</v>
      </c>
    </row>
    <row r="626" spans="1:25" x14ac:dyDescent="0.25">
      <c r="A626" s="52">
        <v>2011</v>
      </c>
      <c r="B626" s="52" t="s">
        <v>106</v>
      </c>
      <c r="C626" s="52" t="s">
        <v>115</v>
      </c>
      <c r="D626" s="52">
        <v>30913</v>
      </c>
      <c r="E626" s="52">
        <v>3338099</v>
      </c>
      <c r="F626" s="52">
        <v>12</v>
      </c>
      <c r="G626" s="52" t="s">
        <v>118</v>
      </c>
      <c r="H626" s="52">
        <v>19300000</v>
      </c>
      <c r="I626" s="52" t="s">
        <v>91</v>
      </c>
      <c r="J626" s="52" t="s">
        <v>71</v>
      </c>
      <c r="K626" s="52">
        <v>73.3</v>
      </c>
      <c r="L626" s="52">
        <v>3.3200000000000001E-5</v>
      </c>
      <c r="M626" s="52">
        <v>1</v>
      </c>
      <c r="N626" s="52"/>
      <c r="O626" s="52">
        <v>0</v>
      </c>
      <c r="P626" s="52">
        <v>0</v>
      </c>
      <c r="Q626" s="52">
        <v>21</v>
      </c>
      <c r="R626" s="52"/>
      <c r="S626" s="52">
        <v>0</v>
      </c>
      <c r="T626" s="52">
        <v>0</v>
      </c>
      <c r="U626" s="52">
        <v>310</v>
      </c>
      <c r="V626" s="52">
        <f t="shared" si="19"/>
        <v>46967.707999999999</v>
      </c>
      <c r="W626" s="52">
        <f t="shared" si="20"/>
        <v>46967.707999999999</v>
      </c>
      <c r="X626" s="52">
        <v>0</v>
      </c>
      <c r="Y626" s="52">
        <v>0</v>
      </c>
    </row>
    <row r="627" spans="1:25" x14ac:dyDescent="0.25">
      <c r="A627" s="52">
        <v>2011</v>
      </c>
      <c r="B627" s="52" t="s">
        <v>106</v>
      </c>
      <c r="C627" s="52" t="s">
        <v>115</v>
      </c>
      <c r="D627" s="52">
        <v>30913</v>
      </c>
      <c r="E627" s="52">
        <v>3338099</v>
      </c>
      <c r="F627" s="52">
        <v>12</v>
      </c>
      <c r="G627" s="52" t="s">
        <v>118</v>
      </c>
      <c r="H627" s="52">
        <v>6432877</v>
      </c>
      <c r="I627" s="52" t="s">
        <v>91</v>
      </c>
      <c r="J627" s="52" t="s">
        <v>71</v>
      </c>
      <c r="K627" s="52">
        <v>73.3</v>
      </c>
      <c r="L627" s="52">
        <v>3.3200000000000001E-5</v>
      </c>
      <c r="M627" s="52">
        <v>1</v>
      </c>
      <c r="N627" s="52"/>
      <c r="O627" s="52">
        <v>0</v>
      </c>
      <c r="P627" s="52">
        <v>0</v>
      </c>
      <c r="Q627" s="52">
        <v>21</v>
      </c>
      <c r="R627" s="52"/>
      <c r="S627" s="52">
        <v>0</v>
      </c>
      <c r="T627" s="52">
        <v>0</v>
      </c>
      <c r="U627" s="52">
        <v>310</v>
      </c>
      <c r="V627" s="52">
        <f t="shared" si="19"/>
        <v>15654.792152119999</v>
      </c>
      <c r="W627" s="52">
        <f t="shared" si="20"/>
        <v>15654.792152119999</v>
      </c>
      <c r="X627" s="52">
        <v>0</v>
      </c>
      <c r="Y627" s="52">
        <v>0</v>
      </c>
    </row>
    <row r="628" spans="1:25" x14ac:dyDescent="0.25">
      <c r="A628" s="52">
        <v>2011</v>
      </c>
      <c r="B628" s="52" t="s">
        <v>106</v>
      </c>
      <c r="C628" s="52" t="s">
        <v>115</v>
      </c>
      <c r="D628" s="52">
        <v>30913</v>
      </c>
      <c r="E628" s="52">
        <v>3338099</v>
      </c>
      <c r="F628" s="52">
        <v>12</v>
      </c>
      <c r="G628" s="52" t="s">
        <v>118</v>
      </c>
      <c r="H628" s="52">
        <v>6637938</v>
      </c>
      <c r="I628" s="52" t="s">
        <v>91</v>
      </c>
      <c r="J628" s="52" t="s">
        <v>71</v>
      </c>
      <c r="K628" s="52">
        <v>73.3</v>
      </c>
      <c r="L628" s="52">
        <v>3.3200000000000001E-5</v>
      </c>
      <c r="M628" s="52">
        <v>1</v>
      </c>
      <c r="N628" s="52"/>
      <c r="O628" s="52">
        <v>0</v>
      </c>
      <c r="P628" s="52">
        <v>0</v>
      </c>
      <c r="Q628" s="52">
        <v>21</v>
      </c>
      <c r="R628" s="52"/>
      <c r="S628" s="52">
        <v>0</v>
      </c>
      <c r="T628" s="52">
        <v>0</v>
      </c>
      <c r="U628" s="52">
        <v>310</v>
      </c>
      <c r="V628" s="52">
        <f t="shared" si="19"/>
        <v>16153.820399279999</v>
      </c>
      <c r="W628" s="52">
        <f t="shared" si="20"/>
        <v>16153.820399279999</v>
      </c>
      <c r="X628" s="52">
        <v>0</v>
      </c>
      <c r="Y628" s="52">
        <v>0</v>
      </c>
    </row>
    <row r="629" spans="1:25" x14ac:dyDescent="0.25">
      <c r="A629" s="52">
        <v>2011</v>
      </c>
      <c r="B629" s="52" t="s">
        <v>106</v>
      </c>
      <c r="C629" s="52" t="s">
        <v>115</v>
      </c>
      <c r="D629" s="52">
        <v>30913</v>
      </c>
      <c r="E629" s="52">
        <v>3338099</v>
      </c>
      <c r="F629" s="52">
        <v>12</v>
      </c>
      <c r="G629" s="52" t="s">
        <v>118</v>
      </c>
      <c r="H629" s="52">
        <v>3536591</v>
      </c>
      <c r="I629" s="52" t="s">
        <v>91</v>
      </c>
      <c r="J629" s="52" t="s">
        <v>71</v>
      </c>
      <c r="K629" s="52">
        <v>73.3</v>
      </c>
      <c r="L629" s="52">
        <v>3.3200000000000001E-5</v>
      </c>
      <c r="M629" s="52">
        <v>1</v>
      </c>
      <c r="N629" s="52"/>
      <c r="O629" s="52">
        <v>0</v>
      </c>
      <c r="P629" s="52">
        <v>0</v>
      </c>
      <c r="Q629" s="52">
        <v>21</v>
      </c>
      <c r="R629" s="52"/>
      <c r="S629" s="52">
        <v>0</v>
      </c>
      <c r="T629" s="52">
        <v>0</v>
      </c>
      <c r="U629" s="52">
        <v>310</v>
      </c>
      <c r="V629" s="52">
        <f t="shared" si="19"/>
        <v>8606.5063939600004</v>
      </c>
      <c r="W629" s="52">
        <f t="shared" si="20"/>
        <v>8606.5063939600004</v>
      </c>
      <c r="X629" s="52">
        <v>0</v>
      </c>
      <c r="Y629" s="52">
        <v>0</v>
      </c>
    </row>
    <row r="630" spans="1:25" x14ac:dyDescent="0.25">
      <c r="A630" s="52">
        <v>2011</v>
      </c>
      <c r="B630" s="52" t="s">
        <v>106</v>
      </c>
      <c r="C630" s="52" t="s">
        <v>115</v>
      </c>
      <c r="D630" s="52">
        <v>32300</v>
      </c>
      <c r="E630" s="52">
        <v>3338005</v>
      </c>
      <c r="F630" s="52">
        <v>12</v>
      </c>
      <c r="G630" s="52" t="s">
        <v>118</v>
      </c>
      <c r="H630" s="52">
        <v>65906</v>
      </c>
      <c r="I630" s="52" t="s">
        <v>91</v>
      </c>
      <c r="J630" s="52" t="s">
        <v>71</v>
      </c>
      <c r="K630" s="52">
        <v>73.3</v>
      </c>
      <c r="L630" s="52">
        <v>3.3200000000000001E-5</v>
      </c>
      <c r="M630" s="52">
        <v>1</v>
      </c>
      <c r="N630" s="52"/>
      <c r="O630" s="52">
        <v>0</v>
      </c>
      <c r="P630" s="52">
        <v>0</v>
      </c>
      <c r="Q630" s="52">
        <v>21</v>
      </c>
      <c r="R630" s="52"/>
      <c r="S630" s="52">
        <v>0</v>
      </c>
      <c r="T630" s="52">
        <v>0</v>
      </c>
      <c r="U630" s="52">
        <v>310</v>
      </c>
      <c r="V630" s="52">
        <f t="shared" si="19"/>
        <v>160.38620535999999</v>
      </c>
      <c r="W630" s="52">
        <f t="shared" si="20"/>
        <v>160.38620535999999</v>
      </c>
      <c r="X630" s="52">
        <v>0</v>
      </c>
      <c r="Y630" s="52">
        <v>0</v>
      </c>
    </row>
    <row r="631" spans="1:25" x14ac:dyDescent="0.25">
      <c r="A631" s="52">
        <v>2011</v>
      </c>
      <c r="B631" s="52" t="s">
        <v>106</v>
      </c>
      <c r="C631" s="52" t="s">
        <v>115</v>
      </c>
      <c r="D631" s="52">
        <v>32300</v>
      </c>
      <c r="E631" s="52">
        <v>3338005</v>
      </c>
      <c r="F631" s="52">
        <v>12</v>
      </c>
      <c r="G631" s="52" t="s">
        <v>118</v>
      </c>
      <c r="H631" s="52">
        <v>5531</v>
      </c>
      <c r="I631" s="52" t="s">
        <v>91</v>
      </c>
      <c r="J631" s="52" t="s">
        <v>71</v>
      </c>
      <c r="K631" s="52">
        <v>73.3</v>
      </c>
      <c r="L631" s="52">
        <v>3.3200000000000001E-5</v>
      </c>
      <c r="M631" s="52">
        <v>1</v>
      </c>
      <c r="N631" s="52"/>
      <c r="O631" s="52">
        <v>0</v>
      </c>
      <c r="P631" s="52">
        <v>0</v>
      </c>
      <c r="Q631" s="52">
        <v>21</v>
      </c>
      <c r="R631" s="52"/>
      <c r="S631" s="52">
        <v>0</v>
      </c>
      <c r="T631" s="52">
        <v>0</v>
      </c>
      <c r="U631" s="52">
        <v>310</v>
      </c>
      <c r="V631" s="52">
        <f t="shared" si="19"/>
        <v>13.46002036</v>
      </c>
      <c r="W631" s="52">
        <f t="shared" si="20"/>
        <v>13.46002036</v>
      </c>
      <c r="X631" s="52">
        <v>0</v>
      </c>
      <c r="Y631" s="52">
        <v>0</v>
      </c>
    </row>
    <row r="632" spans="1:25" x14ac:dyDescent="0.25">
      <c r="A632" s="52">
        <v>2011</v>
      </c>
      <c r="B632" s="52" t="s">
        <v>106</v>
      </c>
      <c r="C632" s="52" t="s">
        <v>115</v>
      </c>
      <c r="D632" s="52">
        <v>32901</v>
      </c>
      <c r="E632" s="52">
        <v>3338003</v>
      </c>
      <c r="F632" s="52">
        <v>12</v>
      </c>
      <c r="G632" s="52" t="s">
        <v>118</v>
      </c>
      <c r="H632" s="52">
        <v>210433</v>
      </c>
      <c r="I632" s="52" t="s">
        <v>91</v>
      </c>
      <c r="J632" s="52" t="s">
        <v>71</v>
      </c>
      <c r="K632" s="52">
        <v>73.3</v>
      </c>
      <c r="L632" s="52">
        <v>3.3200000000000001E-5</v>
      </c>
      <c r="M632" s="52">
        <v>1</v>
      </c>
      <c r="N632" s="52"/>
      <c r="O632" s="52">
        <v>0</v>
      </c>
      <c r="P632" s="52">
        <v>0</v>
      </c>
      <c r="Q632" s="52">
        <v>21</v>
      </c>
      <c r="R632" s="52"/>
      <c r="S632" s="52">
        <v>0</v>
      </c>
      <c r="T632" s="52">
        <v>0</v>
      </c>
      <c r="U632" s="52">
        <v>310</v>
      </c>
      <c r="V632" s="52">
        <f t="shared" si="19"/>
        <v>512.10133148</v>
      </c>
      <c r="W632" s="52">
        <f t="shared" si="20"/>
        <v>512.10133148</v>
      </c>
      <c r="X632" s="52">
        <v>0</v>
      </c>
      <c r="Y632" s="52">
        <v>0</v>
      </c>
    </row>
    <row r="633" spans="1:25" x14ac:dyDescent="0.25">
      <c r="A633" s="52">
        <v>2011</v>
      </c>
      <c r="B633" s="52" t="s">
        <v>106</v>
      </c>
      <c r="C633" s="52" t="s">
        <v>115</v>
      </c>
      <c r="D633" s="52">
        <v>32909</v>
      </c>
      <c r="E633" s="52">
        <v>3338001</v>
      </c>
      <c r="F633" s="52">
        <v>12</v>
      </c>
      <c r="G633" s="52" t="s">
        <v>118</v>
      </c>
      <c r="H633" s="52">
        <v>44556</v>
      </c>
      <c r="I633" s="52" t="s">
        <v>91</v>
      </c>
      <c r="J633" s="52" t="s">
        <v>71</v>
      </c>
      <c r="K633" s="52">
        <v>73.3</v>
      </c>
      <c r="L633" s="52">
        <v>3.3200000000000001E-5</v>
      </c>
      <c r="M633" s="52">
        <v>1</v>
      </c>
      <c r="N633" s="52"/>
      <c r="O633" s="52">
        <v>0</v>
      </c>
      <c r="P633" s="52">
        <v>0</v>
      </c>
      <c r="Q633" s="52">
        <v>21</v>
      </c>
      <c r="R633" s="52"/>
      <c r="S633" s="52">
        <v>0</v>
      </c>
      <c r="T633" s="52">
        <v>0</v>
      </c>
      <c r="U633" s="52">
        <v>310</v>
      </c>
      <c r="V633" s="52">
        <f t="shared" si="19"/>
        <v>108.42969936</v>
      </c>
      <c r="W633" s="52">
        <f t="shared" si="20"/>
        <v>108.42969936</v>
      </c>
      <c r="X633" s="52">
        <v>0</v>
      </c>
      <c r="Y633" s="52">
        <v>0</v>
      </c>
    </row>
    <row r="634" spans="1:25" x14ac:dyDescent="0.25">
      <c r="A634" s="52">
        <v>2011</v>
      </c>
      <c r="B634" s="52" t="s">
        <v>106</v>
      </c>
      <c r="C634" s="52" t="s">
        <v>115</v>
      </c>
      <c r="D634" s="52">
        <v>33140</v>
      </c>
      <c r="E634" s="52">
        <v>3338006</v>
      </c>
      <c r="F634" s="52">
        <v>12</v>
      </c>
      <c r="G634" s="52" t="s">
        <v>118</v>
      </c>
      <c r="H634" s="52">
        <v>9420</v>
      </c>
      <c r="I634" s="52" t="s">
        <v>91</v>
      </c>
      <c r="J634" s="52" t="s">
        <v>71</v>
      </c>
      <c r="K634" s="52">
        <v>73.3</v>
      </c>
      <c r="L634" s="52">
        <v>3.3200000000000001E-5</v>
      </c>
      <c r="M634" s="52">
        <v>1</v>
      </c>
      <c r="N634" s="52"/>
      <c r="O634" s="52">
        <v>0</v>
      </c>
      <c r="P634" s="52">
        <v>0</v>
      </c>
      <c r="Q634" s="52">
        <v>21</v>
      </c>
      <c r="R634" s="52"/>
      <c r="S634" s="52">
        <v>0</v>
      </c>
      <c r="T634" s="52">
        <v>0</v>
      </c>
      <c r="U634" s="52">
        <v>310</v>
      </c>
      <c r="V634" s="52">
        <f t="shared" si="19"/>
        <v>22.924135200000002</v>
      </c>
      <c r="W634" s="52">
        <f t="shared" si="20"/>
        <v>22.924135200000002</v>
      </c>
      <c r="X634" s="52">
        <v>0</v>
      </c>
      <c r="Y634" s="52">
        <v>0</v>
      </c>
    </row>
    <row r="635" spans="1:25" x14ac:dyDescent="0.25">
      <c r="A635" s="52">
        <v>2011</v>
      </c>
      <c r="B635" s="52" t="s">
        <v>106</v>
      </c>
      <c r="C635" s="52" t="s">
        <v>115</v>
      </c>
      <c r="D635" s="52">
        <v>33140</v>
      </c>
      <c r="E635" s="52">
        <v>3338006</v>
      </c>
      <c r="F635" s="52">
        <v>12</v>
      </c>
      <c r="G635" s="52" t="s">
        <v>118</v>
      </c>
      <c r="H635" s="52">
        <v>71977.995599999995</v>
      </c>
      <c r="I635" s="52" t="s">
        <v>91</v>
      </c>
      <c r="J635" s="52" t="s">
        <v>71</v>
      </c>
      <c r="K635" s="52">
        <v>73.3</v>
      </c>
      <c r="L635" s="52">
        <v>3.3200000000000001E-5</v>
      </c>
      <c r="M635" s="52">
        <v>1</v>
      </c>
      <c r="N635" s="52"/>
      <c r="O635" s="52">
        <v>0</v>
      </c>
      <c r="P635" s="52">
        <v>0</v>
      </c>
      <c r="Q635" s="52">
        <v>21</v>
      </c>
      <c r="R635" s="52"/>
      <c r="S635" s="52">
        <v>0</v>
      </c>
      <c r="T635" s="52">
        <v>0</v>
      </c>
      <c r="U635" s="52">
        <v>310</v>
      </c>
      <c r="V635" s="52">
        <f t="shared" si="19"/>
        <v>175.16277097233598</v>
      </c>
      <c r="W635" s="52">
        <f t="shared" si="20"/>
        <v>175.16277097233598</v>
      </c>
      <c r="X635" s="52">
        <v>0</v>
      </c>
      <c r="Y635" s="52">
        <v>0</v>
      </c>
    </row>
    <row r="636" spans="1:25" x14ac:dyDescent="0.25">
      <c r="A636" s="52">
        <v>2011</v>
      </c>
      <c r="B636" s="52" t="s">
        <v>106</v>
      </c>
      <c r="C636" s="52" t="s">
        <v>115</v>
      </c>
      <c r="D636" s="52">
        <v>33140</v>
      </c>
      <c r="E636" s="52">
        <v>3338006</v>
      </c>
      <c r="F636" s="52">
        <v>12</v>
      </c>
      <c r="G636" s="52" t="s">
        <v>118</v>
      </c>
      <c r="H636" s="52">
        <v>22220</v>
      </c>
      <c r="I636" s="52" t="s">
        <v>91</v>
      </c>
      <c r="J636" s="52" t="s">
        <v>71</v>
      </c>
      <c r="K636" s="52">
        <v>73.3</v>
      </c>
      <c r="L636" s="52">
        <v>3.3200000000000001E-5</v>
      </c>
      <c r="M636" s="52">
        <v>1</v>
      </c>
      <c r="N636" s="52"/>
      <c r="O636" s="52">
        <v>0</v>
      </c>
      <c r="P636" s="52">
        <v>0</v>
      </c>
      <c r="Q636" s="52">
        <v>21</v>
      </c>
      <c r="R636" s="52"/>
      <c r="S636" s="52">
        <v>0</v>
      </c>
      <c r="T636" s="52">
        <v>0</v>
      </c>
      <c r="U636" s="52">
        <v>310</v>
      </c>
      <c r="V636" s="52">
        <f t="shared" si="19"/>
        <v>54.073703200000004</v>
      </c>
      <c r="W636" s="52">
        <f t="shared" si="20"/>
        <v>54.073703200000004</v>
      </c>
      <c r="X636" s="52">
        <v>0</v>
      </c>
      <c r="Y636" s="52">
        <v>0</v>
      </c>
    </row>
    <row r="637" spans="1:25" x14ac:dyDescent="0.25">
      <c r="A637" s="52">
        <v>2011</v>
      </c>
      <c r="B637" s="52" t="s">
        <v>106</v>
      </c>
      <c r="C637" s="52" t="s">
        <v>115</v>
      </c>
      <c r="D637" s="52">
        <v>38300</v>
      </c>
      <c r="E637" s="52">
        <v>3338007</v>
      </c>
      <c r="F637" s="52">
        <v>12</v>
      </c>
      <c r="G637" s="52" t="s">
        <v>118</v>
      </c>
      <c r="H637" s="52">
        <v>3665927</v>
      </c>
      <c r="I637" s="52" t="s">
        <v>91</v>
      </c>
      <c r="J637" s="52" t="s">
        <v>71</v>
      </c>
      <c r="K637" s="52">
        <v>73.3</v>
      </c>
      <c r="L637" s="52">
        <v>3.3200000000000001E-5</v>
      </c>
      <c r="M637" s="52">
        <v>1</v>
      </c>
      <c r="N637" s="52"/>
      <c r="O637" s="52">
        <v>0</v>
      </c>
      <c r="P637" s="52">
        <v>0</v>
      </c>
      <c r="Q637" s="52">
        <v>21</v>
      </c>
      <c r="R637" s="52"/>
      <c r="S637" s="52">
        <v>0</v>
      </c>
      <c r="T637" s="52">
        <v>0</v>
      </c>
      <c r="U637" s="52">
        <v>310</v>
      </c>
      <c r="V637" s="52">
        <f t="shared" si="19"/>
        <v>8921.2533101199988</v>
      </c>
      <c r="W637" s="52">
        <f t="shared" si="20"/>
        <v>8921.2533101199988</v>
      </c>
      <c r="X637" s="52">
        <v>0</v>
      </c>
      <c r="Y637" s="52">
        <v>0</v>
      </c>
    </row>
    <row r="638" spans="1:25" x14ac:dyDescent="0.25">
      <c r="A638" s="52">
        <v>2011</v>
      </c>
      <c r="B638" s="52" t="s">
        <v>106</v>
      </c>
      <c r="C638" s="52" t="s">
        <v>115</v>
      </c>
      <c r="D638" s="52">
        <v>45200</v>
      </c>
      <c r="E638" s="52">
        <v>3338003</v>
      </c>
      <c r="F638" s="52">
        <v>12</v>
      </c>
      <c r="G638" s="52" t="s">
        <v>118</v>
      </c>
      <c r="H638" s="52">
        <v>5791</v>
      </c>
      <c r="I638" s="52" t="s">
        <v>91</v>
      </c>
      <c r="J638" s="52" t="s">
        <v>71</v>
      </c>
      <c r="K638" s="52">
        <v>73.3</v>
      </c>
      <c r="L638" s="52">
        <v>3.3200000000000001E-5</v>
      </c>
      <c r="M638" s="52">
        <v>1</v>
      </c>
      <c r="N638" s="52"/>
      <c r="O638" s="52">
        <v>0</v>
      </c>
      <c r="P638" s="52">
        <v>0</v>
      </c>
      <c r="Q638" s="52">
        <v>21</v>
      </c>
      <c r="R638" s="52"/>
      <c r="S638" s="52">
        <v>0</v>
      </c>
      <c r="T638" s="52">
        <v>0</v>
      </c>
      <c r="U638" s="52">
        <v>310</v>
      </c>
      <c r="V638" s="52">
        <f t="shared" si="19"/>
        <v>14.09274596</v>
      </c>
      <c r="W638" s="52">
        <f t="shared" si="20"/>
        <v>14.09274596</v>
      </c>
      <c r="X638" s="52">
        <v>0</v>
      </c>
      <c r="Y638" s="52">
        <v>0</v>
      </c>
    </row>
    <row r="639" spans="1:25" x14ac:dyDescent="0.25">
      <c r="A639" s="52">
        <v>2011</v>
      </c>
      <c r="B639" s="52" t="s">
        <v>106</v>
      </c>
      <c r="C639" s="52" t="s">
        <v>115</v>
      </c>
      <c r="D639" s="52">
        <v>45200</v>
      </c>
      <c r="E639" s="52">
        <v>3338003</v>
      </c>
      <c r="F639" s="52">
        <v>12</v>
      </c>
      <c r="G639" s="52" t="s">
        <v>118</v>
      </c>
      <c r="H639" s="52">
        <v>693614</v>
      </c>
      <c r="I639" s="52" t="s">
        <v>91</v>
      </c>
      <c r="J639" s="52" t="s">
        <v>71</v>
      </c>
      <c r="K639" s="52">
        <v>73.3</v>
      </c>
      <c r="L639" s="52">
        <v>3.3200000000000001E-5</v>
      </c>
      <c r="M639" s="52">
        <v>1</v>
      </c>
      <c r="N639" s="52"/>
      <c r="O639" s="52">
        <v>0</v>
      </c>
      <c r="P639" s="52">
        <v>0</v>
      </c>
      <c r="Q639" s="52">
        <v>21</v>
      </c>
      <c r="R639" s="52"/>
      <c r="S639" s="52">
        <v>0</v>
      </c>
      <c r="T639" s="52">
        <v>0</v>
      </c>
      <c r="U639" s="52">
        <v>310</v>
      </c>
      <c r="V639" s="52">
        <f t="shared" si="19"/>
        <v>1687.9512858399999</v>
      </c>
      <c r="W639" s="52">
        <f t="shared" si="20"/>
        <v>1687.9512858399999</v>
      </c>
      <c r="X639" s="52">
        <v>0</v>
      </c>
      <c r="Y639" s="52">
        <v>0</v>
      </c>
    </row>
    <row r="640" spans="1:25" x14ac:dyDescent="0.25">
      <c r="A640" s="52">
        <v>2011</v>
      </c>
      <c r="B640" s="52" t="s">
        <v>106</v>
      </c>
      <c r="C640" s="52" t="s">
        <v>115</v>
      </c>
      <c r="D640" s="52">
        <v>45200</v>
      </c>
      <c r="E640" s="52">
        <v>3338003</v>
      </c>
      <c r="F640" s="52">
        <v>12</v>
      </c>
      <c r="G640" s="52" t="s">
        <v>118</v>
      </c>
      <c r="H640" s="52">
        <v>268296</v>
      </c>
      <c r="I640" s="52" t="s">
        <v>91</v>
      </c>
      <c r="J640" s="52" t="s">
        <v>71</v>
      </c>
      <c r="K640" s="52">
        <v>73.3</v>
      </c>
      <c r="L640" s="52">
        <v>3.3200000000000001E-5</v>
      </c>
      <c r="M640" s="52">
        <v>1</v>
      </c>
      <c r="N640" s="52"/>
      <c r="O640" s="52">
        <v>0</v>
      </c>
      <c r="P640" s="52">
        <v>0</v>
      </c>
      <c r="Q640" s="52">
        <v>21</v>
      </c>
      <c r="R640" s="52"/>
      <c r="S640" s="52">
        <v>0</v>
      </c>
      <c r="T640" s="52">
        <v>0</v>
      </c>
      <c r="U640" s="52">
        <v>310</v>
      </c>
      <c r="V640" s="52">
        <f t="shared" si="19"/>
        <v>652.91441376</v>
      </c>
      <c r="W640" s="52">
        <f t="shared" si="20"/>
        <v>652.91441376</v>
      </c>
      <c r="X640" s="52">
        <v>0</v>
      </c>
      <c r="Y640" s="52">
        <v>0</v>
      </c>
    </row>
    <row r="641" spans="1:25" x14ac:dyDescent="0.25">
      <c r="A641" s="52">
        <v>2011</v>
      </c>
      <c r="B641" s="52" t="s">
        <v>106</v>
      </c>
      <c r="C641" s="52" t="s">
        <v>115</v>
      </c>
      <c r="D641" s="52">
        <v>45200</v>
      </c>
      <c r="E641" s="52">
        <v>3338003</v>
      </c>
      <c r="F641" s="52">
        <v>12</v>
      </c>
      <c r="G641" s="52" t="s">
        <v>118</v>
      </c>
      <c r="H641" s="52">
        <v>542648</v>
      </c>
      <c r="I641" s="52" t="s">
        <v>91</v>
      </c>
      <c r="J641" s="52" t="s">
        <v>71</v>
      </c>
      <c r="K641" s="52">
        <v>73.3</v>
      </c>
      <c r="L641" s="52">
        <v>3.3200000000000001E-5</v>
      </c>
      <c r="M641" s="52">
        <v>1</v>
      </c>
      <c r="N641" s="52"/>
      <c r="O641" s="52">
        <v>0</v>
      </c>
      <c r="P641" s="52">
        <v>0</v>
      </c>
      <c r="Q641" s="52">
        <v>21</v>
      </c>
      <c r="R641" s="52"/>
      <c r="S641" s="52">
        <v>0</v>
      </c>
      <c r="T641" s="52">
        <v>0</v>
      </c>
      <c r="U641" s="52">
        <v>310</v>
      </c>
      <c r="V641" s="52">
        <f t="shared" si="19"/>
        <v>1320.56646688</v>
      </c>
      <c r="W641" s="52">
        <f t="shared" si="20"/>
        <v>1320.56646688</v>
      </c>
      <c r="X641" s="52">
        <v>0</v>
      </c>
      <c r="Y641" s="52">
        <v>0</v>
      </c>
    </row>
    <row r="642" spans="1:25" x14ac:dyDescent="0.25">
      <c r="A642" s="52">
        <v>2011</v>
      </c>
      <c r="B642" s="52" t="s">
        <v>106</v>
      </c>
      <c r="C642" s="52" t="s">
        <v>115</v>
      </c>
      <c r="D642" s="52">
        <v>45200</v>
      </c>
      <c r="E642" s="52">
        <v>3338004</v>
      </c>
      <c r="F642" s="52">
        <v>12</v>
      </c>
      <c r="G642" s="52" t="s">
        <v>118</v>
      </c>
      <c r="H642" s="52">
        <v>79493</v>
      </c>
      <c r="I642" s="52" t="s">
        <v>91</v>
      </c>
      <c r="J642" s="52" t="s">
        <v>71</v>
      </c>
      <c r="K642" s="52">
        <v>73.3</v>
      </c>
      <c r="L642" s="52">
        <v>3.3200000000000001E-5</v>
      </c>
      <c r="M642" s="52">
        <v>1</v>
      </c>
      <c r="N642" s="52"/>
      <c r="O642" s="52">
        <v>0</v>
      </c>
      <c r="P642" s="52">
        <v>0</v>
      </c>
      <c r="Q642" s="52">
        <v>21</v>
      </c>
      <c r="R642" s="52"/>
      <c r="S642" s="52">
        <v>0</v>
      </c>
      <c r="T642" s="52">
        <v>0</v>
      </c>
      <c r="U642" s="52">
        <v>310</v>
      </c>
      <c r="V642" s="52">
        <f t="shared" si="19"/>
        <v>193.45098507999998</v>
      </c>
      <c r="W642" s="52">
        <f t="shared" si="20"/>
        <v>193.45098507999998</v>
      </c>
      <c r="X642" s="52">
        <v>0</v>
      </c>
      <c r="Y642" s="52">
        <v>0</v>
      </c>
    </row>
    <row r="643" spans="1:25" x14ac:dyDescent="0.25">
      <c r="A643" s="52">
        <v>2011</v>
      </c>
      <c r="B643" s="52" t="s">
        <v>106</v>
      </c>
      <c r="C643" s="52" t="s">
        <v>115</v>
      </c>
      <c r="D643" s="52">
        <v>45200</v>
      </c>
      <c r="E643" s="52">
        <v>3338099</v>
      </c>
      <c r="F643" s="52">
        <v>12</v>
      </c>
      <c r="G643" s="52" t="s">
        <v>118</v>
      </c>
      <c r="H643" s="52">
        <v>26752.260999999999</v>
      </c>
      <c r="I643" s="52" t="s">
        <v>91</v>
      </c>
      <c r="J643" s="52" t="s">
        <v>71</v>
      </c>
      <c r="K643" s="52">
        <v>73.3</v>
      </c>
      <c r="L643" s="52">
        <v>3.3200000000000001E-5</v>
      </c>
      <c r="M643" s="52">
        <v>1</v>
      </c>
      <c r="N643" s="52"/>
      <c r="O643" s="52">
        <v>0</v>
      </c>
      <c r="P643" s="52">
        <v>0</v>
      </c>
      <c r="Q643" s="52">
        <v>21</v>
      </c>
      <c r="R643" s="52"/>
      <c r="S643" s="52">
        <v>0</v>
      </c>
      <c r="T643" s="52">
        <v>0</v>
      </c>
      <c r="U643" s="52">
        <v>310</v>
      </c>
      <c r="V643" s="52">
        <f t="shared" ref="V643:V706" si="21">IF(F643=9,((H643*K643*L643*M643)+(H643*O643*P643*Q643)+(H643*S643*T643*U643))/1000, (H643*K643*L643*M643)+(H643*O643*P643*Q643)+(H643*S643*T643*U643))</f>
        <v>65.103232279159997</v>
      </c>
      <c r="W643" s="52">
        <f t="shared" ref="W643" si="22">(V643-((O643*H643*P643*Q643)+(S643*H643*T643*U643)))/M643</f>
        <v>65.103232279159997</v>
      </c>
      <c r="X643" s="52">
        <v>0</v>
      </c>
      <c r="Y643" s="52">
        <v>0</v>
      </c>
    </row>
    <row r="644" spans="1:25" x14ac:dyDescent="0.25">
      <c r="A644" s="52">
        <v>2011</v>
      </c>
      <c r="B644" s="52" t="s">
        <v>37</v>
      </c>
      <c r="C644" s="52" t="s">
        <v>38</v>
      </c>
      <c r="D644" s="52">
        <v>20121</v>
      </c>
      <c r="E644" s="52">
        <v>3423301</v>
      </c>
      <c r="F644" s="52">
        <v>9</v>
      </c>
      <c r="G644" s="52" t="s">
        <v>119</v>
      </c>
      <c r="H644" s="52">
        <v>28400000</v>
      </c>
      <c r="I644" s="52" t="s">
        <v>90</v>
      </c>
      <c r="J644" s="52"/>
      <c r="K644" s="52">
        <v>0</v>
      </c>
      <c r="L644" s="52">
        <v>0</v>
      </c>
      <c r="M644" s="52">
        <v>1</v>
      </c>
      <c r="N644" s="52"/>
      <c r="O644" s="52">
        <v>0</v>
      </c>
      <c r="P644" s="52">
        <v>0</v>
      </c>
      <c r="Q644" s="52">
        <v>21</v>
      </c>
      <c r="R644" s="52" t="s">
        <v>72</v>
      </c>
      <c r="S644" s="52">
        <v>0.01</v>
      </c>
      <c r="T644" s="52">
        <v>1</v>
      </c>
      <c r="U644" s="52">
        <v>310</v>
      </c>
      <c r="V644" s="52">
        <f t="shared" si="21"/>
        <v>88040</v>
      </c>
      <c r="W644" s="52">
        <v>0</v>
      </c>
      <c r="X644" s="52">
        <v>0</v>
      </c>
      <c r="Y644" s="52">
        <f>V644/310</f>
        <v>284</v>
      </c>
    </row>
    <row r="645" spans="1:25" x14ac:dyDescent="0.25">
      <c r="A645" s="52">
        <v>2011</v>
      </c>
      <c r="B645" s="52" t="s">
        <v>37</v>
      </c>
      <c r="C645" s="52" t="s">
        <v>38</v>
      </c>
      <c r="D645" s="52">
        <v>20123</v>
      </c>
      <c r="E645" s="52">
        <v>3423301</v>
      </c>
      <c r="F645" s="52">
        <v>9</v>
      </c>
      <c r="G645" s="52" t="s">
        <v>119</v>
      </c>
      <c r="H645" s="52">
        <v>402000000</v>
      </c>
      <c r="I645" s="52" t="s">
        <v>90</v>
      </c>
      <c r="J645" s="52"/>
      <c r="K645" s="52">
        <v>0</v>
      </c>
      <c r="L645" s="52">
        <v>0</v>
      </c>
      <c r="M645" s="52">
        <v>1</v>
      </c>
      <c r="N645" s="52"/>
      <c r="O645" s="52">
        <v>0</v>
      </c>
      <c r="P645" s="52">
        <v>0</v>
      </c>
      <c r="Q645" s="52">
        <v>21</v>
      </c>
      <c r="R645" s="52" t="s">
        <v>72</v>
      </c>
      <c r="S645" s="52">
        <v>0.01</v>
      </c>
      <c r="T645" s="52">
        <v>1</v>
      </c>
      <c r="U645" s="52">
        <v>310</v>
      </c>
      <c r="V645" s="52">
        <f t="shared" si="21"/>
        <v>1246200</v>
      </c>
      <c r="W645" s="52">
        <v>0</v>
      </c>
      <c r="X645" s="52">
        <v>0</v>
      </c>
      <c r="Y645" s="52">
        <f>V645/310</f>
        <v>4020</v>
      </c>
    </row>
    <row r="646" spans="1:25" x14ac:dyDescent="0.25">
      <c r="A646" s="52">
        <v>2011</v>
      </c>
      <c r="B646" s="52" t="s">
        <v>98</v>
      </c>
      <c r="C646" s="52" t="s">
        <v>110</v>
      </c>
      <c r="D646" s="52">
        <v>23932</v>
      </c>
      <c r="E646" s="52">
        <v>1633003</v>
      </c>
      <c r="F646" s="52">
        <v>27</v>
      </c>
      <c r="G646" s="52" t="s">
        <v>120</v>
      </c>
      <c r="H646" s="52">
        <v>251.524</v>
      </c>
      <c r="I646" s="52" t="s">
        <v>91</v>
      </c>
      <c r="J646" s="52" t="s">
        <v>71</v>
      </c>
      <c r="K646" s="52">
        <v>0.47732000000000002</v>
      </c>
      <c r="L646" s="52">
        <v>1</v>
      </c>
      <c r="M646" s="52">
        <v>1</v>
      </c>
      <c r="N646" s="52"/>
      <c r="O646" s="52">
        <v>0</v>
      </c>
      <c r="P646" s="52">
        <v>0</v>
      </c>
      <c r="Q646" s="52">
        <v>21</v>
      </c>
      <c r="R646" s="52"/>
      <c r="S646" s="52">
        <v>0</v>
      </c>
      <c r="T646" s="52">
        <v>0</v>
      </c>
      <c r="U646" s="52">
        <v>310</v>
      </c>
      <c r="V646" s="52">
        <f t="shared" si="21"/>
        <v>120.05743568000001</v>
      </c>
      <c r="W646" s="52">
        <f t="shared" ref="W646:W709" si="23">(V646-((O646*H646*P646*Q646)+(S646*H646*T646*U646)))/M646</f>
        <v>120.05743568000001</v>
      </c>
      <c r="X646" s="52">
        <v>0</v>
      </c>
      <c r="Y646" s="52">
        <v>0</v>
      </c>
    </row>
    <row r="647" spans="1:25" x14ac:dyDescent="0.25">
      <c r="A647" s="52">
        <v>2011</v>
      </c>
      <c r="B647" s="52" t="s">
        <v>98</v>
      </c>
      <c r="C647" s="52" t="s">
        <v>110</v>
      </c>
      <c r="D647" s="52">
        <v>23932</v>
      </c>
      <c r="E647" s="52">
        <v>1633003</v>
      </c>
      <c r="F647" s="52">
        <v>27</v>
      </c>
      <c r="G647" s="52" t="s">
        <v>120</v>
      </c>
      <c r="H647" s="52">
        <v>37.7286</v>
      </c>
      <c r="I647" s="52" t="s">
        <v>91</v>
      </c>
      <c r="J647" s="52" t="s">
        <v>71</v>
      </c>
      <c r="K647" s="52">
        <v>0.47732000000000002</v>
      </c>
      <c r="L647" s="52">
        <v>1</v>
      </c>
      <c r="M647" s="52">
        <v>1</v>
      </c>
      <c r="N647" s="52"/>
      <c r="O647" s="52">
        <v>0</v>
      </c>
      <c r="P647" s="52">
        <v>0</v>
      </c>
      <c r="Q647" s="52">
        <v>21</v>
      </c>
      <c r="R647" s="52"/>
      <c r="S647" s="52">
        <v>0</v>
      </c>
      <c r="T647" s="52">
        <v>0</v>
      </c>
      <c r="U647" s="52">
        <v>310</v>
      </c>
      <c r="V647" s="52">
        <f t="shared" si="21"/>
        <v>18.008615352</v>
      </c>
      <c r="W647" s="52">
        <f t="shared" si="23"/>
        <v>18.008615352</v>
      </c>
      <c r="X647" s="52">
        <v>0</v>
      </c>
      <c r="Y647" s="52">
        <v>0</v>
      </c>
    </row>
    <row r="648" spans="1:25" x14ac:dyDescent="0.25">
      <c r="A648" s="52">
        <v>2011</v>
      </c>
      <c r="B648" s="52" t="s">
        <v>98</v>
      </c>
      <c r="C648" s="52" t="s">
        <v>110</v>
      </c>
      <c r="D648" s="52">
        <v>23932</v>
      </c>
      <c r="E648" s="52">
        <v>1633003</v>
      </c>
      <c r="F648" s="52">
        <v>27</v>
      </c>
      <c r="G648" s="52" t="s">
        <v>120</v>
      </c>
      <c r="H648" s="52">
        <v>69.1691</v>
      </c>
      <c r="I648" s="52" t="s">
        <v>91</v>
      </c>
      <c r="J648" s="52" t="s">
        <v>71</v>
      </c>
      <c r="K648" s="52">
        <v>0.47732000000000002</v>
      </c>
      <c r="L648" s="52">
        <v>1</v>
      </c>
      <c r="M648" s="52">
        <v>1</v>
      </c>
      <c r="N648" s="52"/>
      <c r="O648" s="52">
        <v>0</v>
      </c>
      <c r="P648" s="52">
        <v>0</v>
      </c>
      <c r="Q648" s="52">
        <v>21</v>
      </c>
      <c r="R648" s="52"/>
      <c r="S648" s="52">
        <v>0</v>
      </c>
      <c r="T648" s="52">
        <v>0</v>
      </c>
      <c r="U648" s="52">
        <v>310</v>
      </c>
      <c r="V648" s="52">
        <f t="shared" si="21"/>
        <v>33.015794812000003</v>
      </c>
      <c r="W648" s="52">
        <f t="shared" si="23"/>
        <v>33.015794812000003</v>
      </c>
      <c r="X648" s="52">
        <v>0</v>
      </c>
      <c r="Y648" s="52">
        <v>0</v>
      </c>
    </row>
    <row r="649" spans="1:25" x14ac:dyDescent="0.25">
      <c r="A649" s="52">
        <v>2011</v>
      </c>
      <c r="B649" s="52" t="s">
        <v>98</v>
      </c>
      <c r="C649" s="52" t="s">
        <v>110</v>
      </c>
      <c r="D649" s="52">
        <v>23932</v>
      </c>
      <c r="E649" s="52">
        <v>1633003</v>
      </c>
      <c r="F649" s="52">
        <v>27</v>
      </c>
      <c r="G649" s="52" t="s">
        <v>120</v>
      </c>
      <c r="H649" s="52">
        <v>333.26929999999999</v>
      </c>
      <c r="I649" s="52" t="s">
        <v>91</v>
      </c>
      <c r="J649" s="52" t="s">
        <v>71</v>
      </c>
      <c r="K649" s="52">
        <v>0.47732000000000002</v>
      </c>
      <c r="L649" s="52">
        <v>1</v>
      </c>
      <c r="M649" s="52">
        <v>1</v>
      </c>
      <c r="N649" s="52"/>
      <c r="O649" s="52">
        <v>0</v>
      </c>
      <c r="P649" s="52">
        <v>0</v>
      </c>
      <c r="Q649" s="52">
        <v>21</v>
      </c>
      <c r="R649" s="52"/>
      <c r="S649" s="52">
        <v>0</v>
      </c>
      <c r="T649" s="52">
        <v>0</v>
      </c>
      <c r="U649" s="52">
        <v>310</v>
      </c>
      <c r="V649" s="52">
        <f t="shared" si="21"/>
        <v>159.076102276</v>
      </c>
      <c r="W649" s="52">
        <f t="shared" si="23"/>
        <v>159.076102276</v>
      </c>
      <c r="X649" s="52">
        <v>0</v>
      </c>
      <c r="Y649" s="52">
        <v>0</v>
      </c>
    </row>
    <row r="650" spans="1:25" x14ac:dyDescent="0.25">
      <c r="A650" s="52">
        <v>2011</v>
      </c>
      <c r="B650" s="52" t="s">
        <v>98</v>
      </c>
      <c r="C650" s="52" t="s">
        <v>110</v>
      </c>
      <c r="D650" s="52">
        <v>23932</v>
      </c>
      <c r="E650" s="52">
        <v>1633003</v>
      </c>
      <c r="F650" s="52">
        <v>27</v>
      </c>
      <c r="G650" s="52" t="s">
        <v>120</v>
      </c>
      <c r="H650" s="52">
        <v>282.96449999999999</v>
      </c>
      <c r="I650" s="52" t="s">
        <v>91</v>
      </c>
      <c r="J650" s="52" t="s">
        <v>71</v>
      </c>
      <c r="K650" s="52">
        <v>0.47732000000000002</v>
      </c>
      <c r="L650" s="52">
        <v>1</v>
      </c>
      <c r="M650" s="52">
        <v>1</v>
      </c>
      <c r="N650" s="52"/>
      <c r="O650" s="52">
        <v>0</v>
      </c>
      <c r="P650" s="52">
        <v>0</v>
      </c>
      <c r="Q650" s="52">
        <v>21</v>
      </c>
      <c r="R650" s="52"/>
      <c r="S650" s="52">
        <v>0</v>
      </c>
      <c r="T650" s="52">
        <v>0</v>
      </c>
      <c r="U650" s="52">
        <v>310</v>
      </c>
      <c r="V650" s="52">
        <f t="shared" si="21"/>
        <v>135.06461514</v>
      </c>
      <c r="W650" s="52">
        <f t="shared" si="23"/>
        <v>135.06461514</v>
      </c>
      <c r="X650" s="52">
        <v>0</v>
      </c>
      <c r="Y650" s="52">
        <v>0</v>
      </c>
    </row>
    <row r="651" spans="1:25" x14ac:dyDescent="0.25">
      <c r="A651" s="52">
        <v>2011</v>
      </c>
      <c r="B651" s="52" t="s">
        <v>98</v>
      </c>
      <c r="C651" s="52" t="s">
        <v>110</v>
      </c>
      <c r="D651" s="52">
        <v>23939</v>
      </c>
      <c r="E651" s="52">
        <v>1633002</v>
      </c>
      <c r="F651" s="52">
        <v>27</v>
      </c>
      <c r="G651" s="52" t="s">
        <v>120</v>
      </c>
      <c r="H651" s="52">
        <v>2420</v>
      </c>
      <c r="I651" s="52" t="s">
        <v>91</v>
      </c>
      <c r="J651" s="52" t="s">
        <v>71</v>
      </c>
      <c r="K651" s="52">
        <v>0.47732000000000002</v>
      </c>
      <c r="L651" s="52">
        <v>1</v>
      </c>
      <c r="M651" s="52">
        <v>1</v>
      </c>
      <c r="N651" s="52"/>
      <c r="O651" s="52">
        <v>0</v>
      </c>
      <c r="P651" s="52">
        <v>0</v>
      </c>
      <c r="Q651" s="52">
        <v>21</v>
      </c>
      <c r="R651" s="52"/>
      <c r="S651" s="52">
        <v>0</v>
      </c>
      <c r="T651" s="52">
        <v>0</v>
      </c>
      <c r="U651" s="52">
        <v>310</v>
      </c>
      <c r="V651" s="52">
        <f t="shared" si="21"/>
        <v>1155.1144000000002</v>
      </c>
      <c r="W651" s="52">
        <f t="shared" si="23"/>
        <v>1155.1144000000002</v>
      </c>
      <c r="X651" s="52">
        <v>0</v>
      </c>
      <c r="Y651" s="52">
        <v>0</v>
      </c>
    </row>
    <row r="652" spans="1:25" x14ac:dyDescent="0.25">
      <c r="A652" s="52">
        <v>2011</v>
      </c>
      <c r="B652" s="52" t="s">
        <v>98</v>
      </c>
      <c r="C652" s="52" t="s">
        <v>110</v>
      </c>
      <c r="D652" s="52">
        <v>23939</v>
      </c>
      <c r="E652" s="52">
        <v>1633002</v>
      </c>
      <c r="F652" s="52">
        <v>27</v>
      </c>
      <c r="G652" s="52" t="s">
        <v>120</v>
      </c>
      <c r="H652" s="52">
        <v>54.210999999999999</v>
      </c>
      <c r="I652" s="52" t="s">
        <v>91</v>
      </c>
      <c r="J652" s="52" t="s">
        <v>71</v>
      </c>
      <c r="K652" s="52">
        <v>0.47732000000000002</v>
      </c>
      <c r="L652" s="52">
        <v>1</v>
      </c>
      <c r="M652" s="52">
        <v>1</v>
      </c>
      <c r="N652" s="52"/>
      <c r="O652" s="52">
        <v>0</v>
      </c>
      <c r="P652" s="52">
        <v>0</v>
      </c>
      <c r="Q652" s="52">
        <v>21</v>
      </c>
      <c r="R652" s="52"/>
      <c r="S652" s="52">
        <v>0</v>
      </c>
      <c r="T652" s="52">
        <v>0</v>
      </c>
      <c r="U652" s="52">
        <v>310</v>
      </c>
      <c r="V652" s="52">
        <f t="shared" si="21"/>
        <v>25.875994519999999</v>
      </c>
      <c r="W652" s="52">
        <f t="shared" si="23"/>
        <v>25.875994519999999</v>
      </c>
      <c r="X652" s="52">
        <v>0</v>
      </c>
      <c r="Y652" s="52">
        <v>0</v>
      </c>
    </row>
    <row r="653" spans="1:25" x14ac:dyDescent="0.25">
      <c r="A653" s="52">
        <v>2011</v>
      </c>
      <c r="B653" s="52" t="s">
        <v>98</v>
      </c>
      <c r="C653" s="52" t="s">
        <v>110</v>
      </c>
      <c r="D653" s="52">
        <v>23939</v>
      </c>
      <c r="E653" s="52">
        <v>1633002</v>
      </c>
      <c r="F653" s="52">
        <v>27</v>
      </c>
      <c r="G653" s="52" t="s">
        <v>120</v>
      </c>
      <c r="H653" s="52">
        <v>3890.5727000000002</v>
      </c>
      <c r="I653" s="52" t="s">
        <v>91</v>
      </c>
      <c r="J653" s="52" t="s">
        <v>71</v>
      </c>
      <c r="K653" s="52">
        <v>0.47732000000000002</v>
      </c>
      <c r="L653" s="52">
        <v>1</v>
      </c>
      <c r="M653" s="52">
        <v>1</v>
      </c>
      <c r="N653" s="52"/>
      <c r="O653" s="52">
        <v>0</v>
      </c>
      <c r="P653" s="52">
        <v>0</v>
      </c>
      <c r="Q653" s="52">
        <v>21</v>
      </c>
      <c r="R653" s="52"/>
      <c r="S653" s="52">
        <v>0</v>
      </c>
      <c r="T653" s="52">
        <v>0</v>
      </c>
      <c r="U653" s="52">
        <v>310</v>
      </c>
      <c r="V653" s="52">
        <f t="shared" si="21"/>
        <v>1857.0481611640002</v>
      </c>
      <c r="W653" s="52">
        <f t="shared" si="23"/>
        <v>1857.0481611640002</v>
      </c>
      <c r="X653" s="52">
        <v>0</v>
      </c>
      <c r="Y653" s="52">
        <v>0</v>
      </c>
    </row>
    <row r="654" spans="1:25" x14ac:dyDescent="0.25">
      <c r="A654" s="52">
        <v>2011</v>
      </c>
      <c r="B654" s="52" t="s">
        <v>98</v>
      </c>
      <c r="C654" s="52" t="s">
        <v>110</v>
      </c>
      <c r="D654" s="52">
        <v>23939</v>
      </c>
      <c r="E654" s="52">
        <v>1633003</v>
      </c>
      <c r="F654" s="52">
        <v>27</v>
      </c>
      <c r="G654" s="52" t="s">
        <v>120</v>
      </c>
      <c r="H654" s="52">
        <v>2288</v>
      </c>
      <c r="I654" s="52" t="s">
        <v>91</v>
      </c>
      <c r="J654" s="52" t="s">
        <v>71</v>
      </c>
      <c r="K654" s="52">
        <v>0.47732000000000002</v>
      </c>
      <c r="L654" s="52">
        <v>1</v>
      </c>
      <c r="M654" s="52">
        <v>1</v>
      </c>
      <c r="N654" s="52"/>
      <c r="O654" s="52">
        <v>0</v>
      </c>
      <c r="P654" s="52">
        <v>0</v>
      </c>
      <c r="Q654" s="52">
        <v>21</v>
      </c>
      <c r="R654" s="52"/>
      <c r="S654" s="52">
        <v>0</v>
      </c>
      <c r="T654" s="52">
        <v>0</v>
      </c>
      <c r="U654" s="52">
        <v>310</v>
      </c>
      <c r="V654" s="52">
        <f t="shared" si="21"/>
        <v>1092.10816</v>
      </c>
      <c r="W654" s="52">
        <f t="shared" si="23"/>
        <v>1092.10816</v>
      </c>
      <c r="X654" s="52">
        <v>0</v>
      </c>
      <c r="Y654" s="52">
        <v>0</v>
      </c>
    </row>
    <row r="655" spans="1:25" x14ac:dyDescent="0.25">
      <c r="A655" s="52">
        <v>2011</v>
      </c>
      <c r="B655" s="52" t="s">
        <v>98</v>
      </c>
      <c r="C655" s="52" t="s">
        <v>110</v>
      </c>
      <c r="D655" s="52">
        <v>23939</v>
      </c>
      <c r="E655" s="52">
        <v>1633004</v>
      </c>
      <c r="F655" s="52">
        <v>27</v>
      </c>
      <c r="G655" s="52" t="s">
        <v>120</v>
      </c>
      <c r="H655" s="52">
        <v>3</v>
      </c>
      <c r="I655" s="52" t="s">
        <v>91</v>
      </c>
      <c r="J655" s="52" t="s">
        <v>71</v>
      </c>
      <c r="K655" s="52">
        <v>0.47732000000000002</v>
      </c>
      <c r="L655" s="52">
        <v>1</v>
      </c>
      <c r="M655" s="52">
        <v>1</v>
      </c>
      <c r="N655" s="52"/>
      <c r="O655" s="52">
        <v>0</v>
      </c>
      <c r="P655" s="52">
        <v>0</v>
      </c>
      <c r="Q655" s="52">
        <v>21</v>
      </c>
      <c r="R655" s="52"/>
      <c r="S655" s="52">
        <v>0</v>
      </c>
      <c r="T655" s="52">
        <v>0</v>
      </c>
      <c r="U655" s="52">
        <v>310</v>
      </c>
      <c r="V655" s="52">
        <f t="shared" si="21"/>
        <v>1.4319600000000001</v>
      </c>
      <c r="W655" s="52">
        <f t="shared" si="23"/>
        <v>1.4319600000000001</v>
      </c>
      <c r="X655" s="52">
        <v>0</v>
      </c>
      <c r="Y655" s="52">
        <v>0</v>
      </c>
    </row>
    <row r="656" spans="1:25" x14ac:dyDescent="0.25">
      <c r="A656" s="52">
        <v>2011</v>
      </c>
      <c r="B656" s="52" t="s">
        <v>101</v>
      </c>
      <c r="C656" s="52" t="s">
        <v>113</v>
      </c>
      <c r="D656" s="52">
        <v>23921</v>
      </c>
      <c r="E656" s="52">
        <v>1520006</v>
      </c>
      <c r="F656" s="52">
        <v>27</v>
      </c>
      <c r="G656" s="52" t="s">
        <v>120</v>
      </c>
      <c r="H656" s="52">
        <v>763.2</v>
      </c>
      <c r="I656" s="52" t="s">
        <v>91</v>
      </c>
      <c r="J656" s="52" t="s">
        <v>71</v>
      </c>
      <c r="K656" s="52">
        <v>0.75</v>
      </c>
      <c r="L656" s="52">
        <v>1</v>
      </c>
      <c r="M656" s="52">
        <v>1</v>
      </c>
      <c r="N656" s="52"/>
      <c r="O656" s="52">
        <v>0</v>
      </c>
      <c r="P656" s="52">
        <v>0</v>
      </c>
      <c r="Q656" s="52">
        <v>21</v>
      </c>
      <c r="R656" s="52"/>
      <c r="S656" s="52">
        <v>0</v>
      </c>
      <c r="T656" s="52">
        <v>0</v>
      </c>
      <c r="U656" s="52">
        <v>310</v>
      </c>
      <c r="V656" s="52">
        <f t="shared" si="21"/>
        <v>572.40000000000009</v>
      </c>
      <c r="W656" s="52">
        <f t="shared" si="23"/>
        <v>572.40000000000009</v>
      </c>
      <c r="X656" s="52">
        <v>0</v>
      </c>
      <c r="Y656" s="52">
        <v>0</v>
      </c>
    </row>
    <row r="657" spans="1:25" x14ac:dyDescent="0.25">
      <c r="A657" s="52">
        <v>2011</v>
      </c>
      <c r="B657" s="52" t="s">
        <v>101</v>
      </c>
      <c r="C657" s="52" t="s">
        <v>113</v>
      </c>
      <c r="D657" s="52">
        <v>23921</v>
      </c>
      <c r="E657" s="52">
        <v>1520006</v>
      </c>
      <c r="F657" s="52">
        <v>27</v>
      </c>
      <c r="G657" s="52" t="s">
        <v>120</v>
      </c>
      <c r="H657" s="52">
        <v>3364.0116000000003</v>
      </c>
      <c r="I657" s="52" t="s">
        <v>91</v>
      </c>
      <c r="J657" s="52" t="s">
        <v>71</v>
      </c>
      <c r="K657" s="52">
        <v>0.75</v>
      </c>
      <c r="L657" s="52">
        <v>1</v>
      </c>
      <c r="M657" s="52">
        <v>1</v>
      </c>
      <c r="N657" s="52"/>
      <c r="O657" s="52">
        <v>0</v>
      </c>
      <c r="P657" s="52">
        <v>0</v>
      </c>
      <c r="Q657" s="52">
        <v>21</v>
      </c>
      <c r="R657" s="52"/>
      <c r="S657" s="52">
        <v>0</v>
      </c>
      <c r="T657" s="52">
        <v>0</v>
      </c>
      <c r="U657" s="52">
        <v>310</v>
      </c>
      <c r="V657" s="52">
        <f t="shared" si="21"/>
        <v>2523.0087000000003</v>
      </c>
      <c r="W657" s="52">
        <f t="shared" si="23"/>
        <v>2523.0087000000003</v>
      </c>
      <c r="X657" s="52">
        <v>0</v>
      </c>
      <c r="Y657" s="52">
        <v>0</v>
      </c>
    </row>
    <row r="658" spans="1:25" x14ac:dyDescent="0.25">
      <c r="A658" s="52">
        <v>2011</v>
      </c>
      <c r="B658" s="52" t="s">
        <v>101</v>
      </c>
      <c r="C658" s="52" t="s">
        <v>113</v>
      </c>
      <c r="D658" s="52">
        <v>23921</v>
      </c>
      <c r="E658" s="52">
        <v>1520006</v>
      </c>
      <c r="F658" s="52">
        <v>27</v>
      </c>
      <c r="G658" s="52" t="s">
        <v>120</v>
      </c>
      <c r="H658" s="52">
        <v>171.429</v>
      </c>
      <c r="I658" s="52" t="s">
        <v>91</v>
      </c>
      <c r="J658" s="52" t="s">
        <v>71</v>
      </c>
      <c r="K658" s="52">
        <v>0.75</v>
      </c>
      <c r="L658" s="52">
        <v>1</v>
      </c>
      <c r="M658" s="52">
        <v>1</v>
      </c>
      <c r="N658" s="52"/>
      <c r="O658" s="52">
        <v>0</v>
      </c>
      <c r="P658" s="52">
        <v>0</v>
      </c>
      <c r="Q658" s="52">
        <v>21</v>
      </c>
      <c r="R658" s="52"/>
      <c r="S658" s="52">
        <v>0</v>
      </c>
      <c r="T658" s="52">
        <v>0</v>
      </c>
      <c r="U658" s="52">
        <v>310</v>
      </c>
      <c r="V658" s="52">
        <f t="shared" si="21"/>
        <v>128.57175000000001</v>
      </c>
      <c r="W658" s="52">
        <f t="shared" si="23"/>
        <v>128.57175000000001</v>
      </c>
      <c r="X658" s="52">
        <v>0</v>
      </c>
      <c r="Y658" s="52">
        <v>0</v>
      </c>
    </row>
    <row r="659" spans="1:25" x14ac:dyDescent="0.25">
      <c r="A659" s="52">
        <v>2011</v>
      </c>
      <c r="B659" s="52" t="s">
        <v>101</v>
      </c>
      <c r="C659" s="52" t="s">
        <v>113</v>
      </c>
      <c r="D659" s="52">
        <v>23921</v>
      </c>
      <c r="E659" s="52">
        <v>1520006</v>
      </c>
      <c r="F659" s="52">
        <v>27</v>
      </c>
      <c r="G659" s="52" t="s">
        <v>120</v>
      </c>
      <c r="H659" s="52">
        <v>951.05889999999999</v>
      </c>
      <c r="I659" s="52" t="s">
        <v>91</v>
      </c>
      <c r="J659" s="52" t="s">
        <v>71</v>
      </c>
      <c r="K659" s="52">
        <v>0.75</v>
      </c>
      <c r="L659" s="52">
        <v>1</v>
      </c>
      <c r="M659" s="52">
        <v>1</v>
      </c>
      <c r="N659" s="52"/>
      <c r="O659" s="52">
        <v>0</v>
      </c>
      <c r="P659" s="52">
        <v>0</v>
      </c>
      <c r="Q659" s="52">
        <v>21</v>
      </c>
      <c r="R659" s="52"/>
      <c r="S659" s="52">
        <v>0</v>
      </c>
      <c r="T659" s="52">
        <v>0</v>
      </c>
      <c r="U659" s="52">
        <v>310</v>
      </c>
      <c r="V659" s="52">
        <f t="shared" si="21"/>
        <v>713.294175</v>
      </c>
      <c r="W659" s="52">
        <f t="shared" si="23"/>
        <v>713.294175</v>
      </c>
      <c r="X659" s="52">
        <v>0</v>
      </c>
      <c r="Y659" s="52">
        <v>0</v>
      </c>
    </row>
    <row r="660" spans="1:25" x14ac:dyDescent="0.25">
      <c r="A660" s="52">
        <v>2011</v>
      </c>
      <c r="B660" s="52" t="s">
        <v>101</v>
      </c>
      <c r="C660" s="52" t="s">
        <v>113</v>
      </c>
      <c r="D660" s="52">
        <v>23921</v>
      </c>
      <c r="E660" s="52">
        <v>1520006</v>
      </c>
      <c r="F660" s="52">
        <v>27</v>
      </c>
      <c r="G660" s="52" t="s">
        <v>120</v>
      </c>
      <c r="H660" s="52">
        <v>21.25</v>
      </c>
      <c r="I660" s="52" t="s">
        <v>91</v>
      </c>
      <c r="J660" s="52" t="s">
        <v>71</v>
      </c>
      <c r="K660" s="52">
        <v>0.75</v>
      </c>
      <c r="L660" s="52">
        <v>1</v>
      </c>
      <c r="M660" s="52">
        <v>1</v>
      </c>
      <c r="N660" s="52"/>
      <c r="O660" s="52">
        <v>0</v>
      </c>
      <c r="P660" s="52">
        <v>0</v>
      </c>
      <c r="Q660" s="52">
        <v>21</v>
      </c>
      <c r="R660" s="52"/>
      <c r="S660" s="52">
        <v>0</v>
      </c>
      <c r="T660" s="52">
        <v>0</v>
      </c>
      <c r="U660" s="52">
        <v>310</v>
      </c>
      <c r="V660" s="52">
        <f t="shared" si="21"/>
        <v>15.9375</v>
      </c>
      <c r="W660" s="52">
        <f t="shared" si="23"/>
        <v>15.9375</v>
      </c>
      <c r="X660" s="52">
        <v>0</v>
      </c>
      <c r="Y660" s="52">
        <v>0</v>
      </c>
    </row>
    <row r="661" spans="1:25" x14ac:dyDescent="0.25">
      <c r="A661" s="52">
        <v>2011</v>
      </c>
      <c r="B661" s="52" t="s">
        <v>101</v>
      </c>
      <c r="C661" s="52" t="s">
        <v>113</v>
      </c>
      <c r="D661" s="52">
        <v>23921</v>
      </c>
      <c r="E661" s="52">
        <v>1520006</v>
      </c>
      <c r="F661" s="52">
        <v>27</v>
      </c>
      <c r="G661" s="52" t="s">
        <v>120</v>
      </c>
      <c r="H661" s="52">
        <v>1562.3520000000001</v>
      </c>
      <c r="I661" s="52" t="s">
        <v>91</v>
      </c>
      <c r="J661" s="52" t="s">
        <v>71</v>
      </c>
      <c r="K661" s="52">
        <v>0.75</v>
      </c>
      <c r="L661" s="52">
        <v>1</v>
      </c>
      <c r="M661" s="52">
        <v>1</v>
      </c>
      <c r="N661" s="52"/>
      <c r="O661" s="52">
        <v>0</v>
      </c>
      <c r="P661" s="52">
        <v>0</v>
      </c>
      <c r="Q661" s="52">
        <v>21</v>
      </c>
      <c r="R661" s="52"/>
      <c r="S661" s="52">
        <v>0</v>
      </c>
      <c r="T661" s="52">
        <v>0</v>
      </c>
      <c r="U661" s="52">
        <v>310</v>
      </c>
      <c r="V661" s="52">
        <f t="shared" si="21"/>
        <v>1171.7640000000001</v>
      </c>
      <c r="W661" s="52">
        <f t="shared" si="23"/>
        <v>1171.7640000000001</v>
      </c>
      <c r="X661" s="52">
        <v>0</v>
      </c>
      <c r="Y661" s="52">
        <v>0</v>
      </c>
    </row>
    <row r="662" spans="1:25" x14ac:dyDescent="0.25">
      <c r="A662" s="52">
        <v>2011</v>
      </c>
      <c r="B662" s="52" t="s">
        <v>101</v>
      </c>
      <c r="C662" s="52" t="s">
        <v>113</v>
      </c>
      <c r="D662" s="52">
        <v>23921</v>
      </c>
      <c r="E662" s="52">
        <v>1520006</v>
      </c>
      <c r="F662" s="52">
        <v>27</v>
      </c>
      <c r="G662" s="52" t="s">
        <v>120</v>
      </c>
      <c r="H662" s="52">
        <v>442.66640000000001</v>
      </c>
      <c r="I662" s="52" t="s">
        <v>91</v>
      </c>
      <c r="J662" s="52" t="s">
        <v>71</v>
      </c>
      <c r="K662" s="52">
        <v>0.75</v>
      </c>
      <c r="L662" s="52">
        <v>1</v>
      </c>
      <c r="M662" s="52">
        <v>1</v>
      </c>
      <c r="N662" s="52"/>
      <c r="O662" s="52">
        <v>0</v>
      </c>
      <c r="P662" s="52">
        <v>0</v>
      </c>
      <c r="Q662" s="52">
        <v>21</v>
      </c>
      <c r="R662" s="52"/>
      <c r="S662" s="52">
        <v>0</v>
      </c>
      <c r="T662" s="52">
        <v>0</v>
      </c>
      <c r="U662" s="52">
        <v>310</v>
      </c>
      <c r="V662" s="52">
        <f t="shared" si="21"/>
        <v>331.99979999999999</v>
      </c>
      <c r="W662" s="52">
        <f t="shared" si="23"/>
        <v>331.99979999999999</v>
      </c>
      <c r="X662" s="52">
        <v>0</v>
      </c>
      <c r="Y662" s="52">
        <v>0</v>
      </c>
    </row>
    <row r="663" spans="1:25" x14ac:dyDescent="0.25">
      <c r="A663" s="52">
        <v>2011</v>
      </c>
      <c r="B663" s="52" t="s">
        <v>101</v>
      </c>
      <c r="C663" s="52" t="s">
        <v>113</v>
      </c>
      <c r="D663" s="52">
        <v>23921</v>
      </c>
      <c r="E663" s="52">
        <v>1520006</v>
      </c>
      <c r="F663" s="52">
        <v>27</v>
      </c>
      <c r="G663" s="52" t="s">
        <v>120</v>
      </c>
      <c r="H663" s="52">
        <v>1015.5288</v>
      </c>
      <c r="I663" s="52" t="s">
        <v>91</v>
      </c>
      <c r="J663" s="52" t="s">
        <v>71</v>
      </c>
      <c r="K663" s="52">
        <v>0.75</v>
      </c>
      <c r="L663" s="52">
        <v>1</v>
      </c>
      <c r="M663" s="52">
        <v>1</v>
      </c>
      <c r="N663" s="52"/>
      <c r="O663" s="52">
        <v>0</v>
      </c>
      <c r="P663" s="52">
        <v>0</v>
      </c>
      <c r="Q663" s="52">
        <v>21</v>
      </c>
      <c r="R663" s="52"/>
      <c r="S663" s="52">
        <v>0</v>
      </c>
      <c r="T663" s="52">
        <v>0</v>
      </c>
      <c r="U663" s="52">
        <v>310</v>
      </c>
      <c r="V663" s="52">
        <f t="shared" si="21"/>
        <v>761.64660000000003</v>
      </c>
      <c r="W663" s="52">
        <f t="shared" si="23"/>
        <v>761.64660000000003</v>
      </c>
      <c r="X663" s="52">
        <v>0</v>
      </c>
      <c r="Y663" s="52">
        <v>0</v>
      </c>
    </row>
    <row r="664" spans="1:25" x14ac:dyDescent="0.25">
      <c r="A664" s="52">
        <v>2011</v>
      </c>
      <c r="B664" s="52" t="s">
        <v>101</v>
      </c>
      <c r="C664" s="52" t="s">
        <v>113</v>
      </c>
      <c r="D664" s="52">
        <v>23921</v>
      </c>
      <c r="E664" s="52">
        <v>1520006</v>
      </c>
      <c r="F664" s="52">
        <v>27</v>
      </c>
      <c r="G664" s="52" t="s">
        <v>120</v>
      </c>
      <c r="H664" s="52">
        <v>3507</v>
      </c>
      <c r="I664" s="52" t="s">
        <v>91</v>
      </c>
      <c r="J664" s="52" t="s">
        <v>71</v>
      </c>
      <c r="K664" s="52">
        <v>0.75</v>
      </c>
      <c r="L664" s="52">
        <v>1</v>
      </c>
      <c r="M664" s="52">
        <v>1</v>
      </c>
      <c r="N664" s="52"/>
      <c r="O664" s="52">
        <v>0</v>
      </c>
      <c r="P664" s="52">
        <v>0</v>
      </c>
      <c r="Q664" s="52">
        <v>21</v>
      </c>
      <c r="R664" s="52"/>
      <c r="S664" s="52">
        <v>0</v>
      </c>
      <c r="T664" s="52">
        <v>0</v>
      </c>
      <c r="U664" s="52">
        <v>310</v>
      </c>
      <c r="V664" s="52">
        <f t="shared" si="21"/>
        <v>2630.25</v>
      </c>
      <c r="W664" s="52">
        <f t="shared" si="23"/>
        <v>2630.25</v>
      </c>
      <c r="X664" s="52">
        <v>0</v>
      </c>
      <c r="Y664" s="52">
        <v>0</v>
      </c>
    </row>
    <row r="665" spans="1:25" x14ac:dyDescent="0.25">
      <c r="A665" s="52">
        <v>2011</v>
      </c>
      <c r="B665" s="52" t="s">
        <v>101</v>
      </c>
      <c r="C665" s="52" t="s">
        <v>113</v>
      </c>
      <c r="D665" s="52">
        <v>23921</v>
      </c>
      <c r="E665" s="52">
        <v>1520008</v>
      </c>
      <c r="F665" s="52">
        <v>27</v>
      </c>
      <c r="G665" s="52" t="s">
        <v>120</v>
      </c>
      <c r="H665" s="52">
        <v>1354.0384000000001</v>
      </c>
      <c r="I665" s="52" t="s">
        <v>91</v>
      </c>
      <c r="J665" s="52" t="s">
        <v>71</v>
      </c>
      <c r="K665" s="52">
        <v>0.75</v>
      </c>
      <c r="L665" s="52">
        <v>1</v>
      </c>
      <c r="M665" s="52">
        <v>1</v>
      </c>
      <c r="N665" s="52"/>
      <c r="O665" s="52">
        <v>0</v>
      </c>
      <c r="P665" s="52">
        <v>0</v>
      </c>
      <c r="Q665" s="52">
        <v>21</v>
      </c>
      <c r="R665" s="52"/>
      <c r="S665" s="52">
        <v>0</v>
      </c>
      <c r="T665" s="52">
        <v>0</v>
      </c>
      <c r="U665" s="52">
        <v>310</v>
      </c>
      <c r="V665" s="52">
        <f t="shared" si="21"/>
        <v>1015.5288</v>
      </c>
      <c r="W665" s="52">
        <f t="shared" si="23"/>
        <v>1015.5288</v>
      </c>
      <c r="X665" s="52">
        <v>0</v>
      </c>
      <c r="Y665" s="52">
        <v>0</v>
      </c>
    </row>
    <row r="666" spans="1:25" x14ac:dyDescent="0.25">
      <c r="A666" s="52">
        <v>2011</v>
      </c>
      <c r="B666" s="52" t="s">
        <v>101</v>
      </c>
      <c r="C666" s="52" t="s">
        <v>113</v>
      </c>
      <c r="D666" s="52">
        <v>23921</v>
      </c>
      <c r="E666" s="52">
        <v>1520008</v>
      </c>
      <c r="F666" s="52">
        <v>27</v>
      </c>
      <c r="G666" s="52" t="s">
        <v>120</v>
      </c>
      <c r="H666" s="52">
        <v>39.058800000000005</v>
      </c>
      <c r="I666" s="52" t="s">
        <v>91</v>
      </c>
      <c r="J666" s="52" t="s">
        <v>71</v>
      </c>
      <c r="K666" s="52">
        <v>0.75</v>
      </c>
      <c r="L666" s="52">
        <v>1</v>
      </c>
      <c r="M666" s="52">
        <v>1</v>
      </c>
      <c r="N666" s="52"/>
      <c r="O666" s="52">
        <v>0</v>
      </c>
      <c r="P666" s="52">
        <v>0</v>
      </c>
      <c r="Q666" s="52">
        <v>21</v>
      </c>
      <c r="R666" s="52"/>
      <c r="S666" s="52">
        <v>0</v>
      </c>
      <c r="T666" s="52">
        <v>0</v>
      </c>
      <c r="U666" s="52">
        <v>310</v>
      </c>
      <c r="V666" s="52">
        <f t="shared" si="21"/>
        <v>29.294100000000004</v>
      </c>
      <c r="W666" s="52">
        <f t="shared" si="23"/>
        <v>29.294100000000004</v>
      </c>
      <c r="X666" s="52">
        <v>0</v>
      </c>
      <c r="Y666" s="52">
        <v>0</v>
      </c>
    </row>
    <row r="667" spans="1:25" x14ac:dyDescent="0.25">
      <c r="A667" s="52">
        <v>2011</v>
      </c>
      <c r="B667" s="52" t="s">
        <v>101</v>
      </c>
      <c r="C667" s="52" t="s">
        <v>113</v>
      </c>
      <c r="D667" s="52">
        <v>23921</v>
      </c>
      <c r="E667" s="52">
        <v>1520008</v>
      </c>
      <c r="F667" s="52">
        <v>27</v>
      </c>
      <c r="G667" s="52" t="s">
        <v>120</v>
      </c>
      <c r="H667" s="52">
        <v>10207.800000000001</v>
      </c>
      <c r="I667" s="52" t="s">
        <v>91</v>
      </c>
      <c r="J667" s="52" t="s">
        <v>71</v>
      </c>
      <c r="K667" s="52">
        <v>0.75</v>
      </c>
      <c r="L667" s="52">
        <v>1</v>
      </c>
      <c r="M667" s="52">
        <v>1</v>
      </c>
      <c r="N667" s="52"/>
      <c r="O667" s="52">
        <v>0</v>
      </c>
      <c r="P667" s="52">
        <v>0</v>
      </c>
      <c r="Q667" s="52">
        <v>21</v>
      </c>
      <c r="R667" s="52"/>
      <c r="S667" s="52">
        <v>0</v>
      </c>
      <c r="T667" s="52">
        <v>0</v>
      </c>
      <c r="U667" s="52">
        <v>310</v>
      </c>
      <c r="V667" s="52">
        <f t="shared" si="21"/>
        <v>7655.85</v>
      </c>
      <c r="W667" s="52">
        <f t="shared" si="23"/>
        <v>7655.85</v>
      </c>
      <c r="X667" s="52">
        <v>0</v>
      </c>
      <c r="Y667" s="52">
        <v>0</v>
      </c>
    </row>
    <row r="668" spans="1:25" x14ac:dyDescent="0.25">
      <c r="A668" s="52">
        <v>2011</v>
      </c>
      <c r="B668" s="52" t="s">
        <v>99</v>
      </c>
      <c r="C668" s="52" t="s">
        <v>111</v>
      </c>
      <c r="D668" s="52">
        <v>17013</v>
      </c>
      <c r="E668" s="52">
        <v>3423134</v>
      </c>
      <c r="F668" s="52">
        <v>27</v>
      </c>
      <c r="G668" s="52" t="s">
        <v>120</v>
      </c>
      <c r="H668" s="52">
        <v>672</v>
      </c>
      <c r="I668" s="52" t="s">
        <v>91</v>
      </c>
      <c r="J668" s="52" t="s">
        <v>71</v>
      </c>
      <c r="K668" s="52">
        <v>0.13800000000000001</v>
      </c>
      <c r="L668" s="52">
        <v>1</v>
      </c>
      <c r="M668" s="52">
        <v>1</v>
      </c>
      <c r="N668" s="52"/>
      <c r="O668" s="52">
        <v>0</v>
      </c>
      <c r="P668" s="52">
        <v>0</v>
      </c>
      <c r="Q668" s="52">
        <v>21</v>
      </c>
      <c r="R668" s="52"/>
      <c r="S668" s="52">
        <v>0</v>
      </c>
      <c r="T668" s="52">
        <v>0</v>
      </c>
      <c r="U668" s="52">
        <v>310</v>
      </c>
      <c r="V668" s="52">
        <f t="shared" si="21"/>
        <v>92.736000000000004</v>
      </c>
      <c r="W668" s="52">
        <f t="shared" si="23"/>
        <v>92.736000000000004</v>
      </c>
      <c r="X668" s="52">
        <v>0</v>
      </c>
      <c r="Y668" s="52">
        <v>0</v>
      </c>
    </row>
    <row r="669" spans="1:25" x14ac:dyDescent="0.25">
      <c r="A669" s="52">
        <v>2011</v>
      </c>
      <c r="B669" s="52" t="s">
        <v>99</v>
      </c>
      <c r="C669" s="52" t="s">
        <v>111</v>
      </c>
      <c r="D669" s="52">
        <v>20231</v>
      </c>
      <c r="E669" s="52">
        <v>3423134</v>
      </c>
      <c r="F669" s="52">
        <v>27</v>
      </c>
      <c r="G669" s="52" t="s">
        <v>120</v>
      </c>
      <c r="H669" s="52">
        <v>3402.375</v>
      </c>
      <c r="I669" s="52" t="s">
        <v>91</v>
      </c>
      <c r="J669" s="52" t="s">
        <v>71</v>
      </c>
      <c r="K669" s="52">
        <v>0.13800000000000001</v>
      </c>
      <c r="L669" s="52">
        <v>1</v>
      </c>
      <c r="M669" s="52">
        <v>1</v>
      </c>
      <c r="N669" s="52"/>
      <c r="O669" s="52">
        <v>0</v>
      </c>
      <c r="P669" s="52">
        <v>0</v>
      </c>
      <c r="Q669" s="52">
        <v>21</v>
      </c>
      <c r="R669" s="52"/>
      <c r="S669" s="52">
        <v>0</v>
      </c>
      <c r="T669" s="52">
        <v>0</v>
      </c>
      <c r="U669" s="52">
        <v>310</v>
      </c>
      <c r="V669" s="52">
        <f t="shared" si="21"/>
        <v>469.52775000000003</v>
      </c>
      <c r="W669" s="52">
        <f t="shared" si="23"/>
        <v>469.52775000000003</v>
      </c>
      <c r="X669" s="52">
        <v>0</v>
      </c>
      <c r="Y669" s="52">
        <v>0</v>
      </c>
    </row>
    <row r="670" spans="1:25" x14ac:dyDescent="0.25">
      <c r="A670" s="52">
        <v>2011</v>
      </c>
      <c r="B670" s="52" t="s">
        <v>99</v>
      </c>
      <c r="C670" s="52" t="s">
        <v>111</v>
      </c>
      <c r="D670" s="52">
        <v>20231</v>
      </c>
      <c r="E670" s="52">
        <v>3423134</v>
      </c>
      <c r="F670" s="52">
        <v>27</v>
      </c>
      <c r="G670" s="52" t="s">
        <v>120</v>
      </c>
      <c r="H670" s="52">
        <v>21905</v>
      </c>
      <c r="I670" s="52" t="s">
        <v>91</v>
      </c>
      <c r="J670" s="52" t="s">
        <v>71</v>
      </c>
      <c r="K670" s="52">
        <v>0.13800000000000001</v>
      </c>
      <c r="L670" s="52">
        <v>1</v>
      </c>
      <c r="M670" s="52">
        <v>1</v>
      </c>
      <c r="N670" s="52"/>
      <c r="O670" s="52">
        <v>0</v>
      </c>
      <c r="P670" s="52">
        <v>0</v>
      </c>
      <c r="Q670" s="52">
        <v>21</v>
      </c>
      <c r="R670" s="52"/>
      <c r="S670" s="52">
        <v>0</v>
      </c>
      <c r="T670" s="52">
        <v>0</v>
      </c>
      <c r="U670" s="52">
        <v>310</v>
      </c>
      <c r="V670" s="52">
        <f t="shared" si="21"/>
        <v>3022.8900000000003</v>
      </c>
      <c r="W670" s="52">
        <f t="shared" si="23"/>
        <v>3022.8900000000003</v>
      </c>
      <c r="X670" s="52">
        <v>0</v>
      </c>
      <c r="Y670" s="52">
        <v>0</v>
      </c>
    </row>
    <row r="671" spans="1:25" x14ac:dyDescent="0.25">
      <c r="A671" s="52">
        <v>2011</v>
      </c>
      <c r="B671" s="52" t="s">
        <v>99</v>
      </c>
      <c r="C671" s="52" t="s">
        <v>111</v>
      </c>
      <c r="D671" s="52">
        <v>20231</v>
      </c>
      <c r="E671" s="52">
        <v>3423134</v>
      </c>
      <c r="F671" s="52">
        <v>27</v>
      </c>
      <c r="G671" s="52" t="s">
        <v>120</v>
      </c>
      <c r="H671" s="52">
        <v>414.20190000000002</v>
      </c>
      <c r="I671" s="52" t="s">
        <v>91</v>
      </c>
      <c r="J671" s="52" t="s">
        <v>71</v>
      </c>
      <c r="K671" s="52">
        <v>0.13800000000000001</v>
      </c>
      <c r="L671" s="52">
        <v>1</v>
      </c>
      <c r="M671" s="52">
        <v>1</v>
      </c>
      <c r="N671" s="52"/>
      <c r="O671" s="52">
        <v>0</v>
      </c>
      <c r="P671" s="52">
        <v>0</v>
      </c>
      <c r="Q671" s="52">
        <v>21</v>
      </c>
      <c r="R671" s="52"/>
      <c r="S671" s="52">
        <v>0</v>
      </c>
      <c r="T671" s="52">
        <v>0</v>
      </c>
      <c r="U671" s="52">
        <v>310</v>
      </c>
      <c r="V671" s="52">
        <f t="shared" si="21"/>
        <v>57.159862200000006</v>
      </c>
      <c r="W671" s="52">
        <f t="shared" si="23"/>
        <v>57.159862200000006</v>
      </c>
      <c r="X671" s="52">
        <v>0</v>
      </c>
      <c r="Y671" s="52">
        <v>0</v>
      </c>
    </row>
    <row r="672" spans="1:25" x14ac:dyDescent="0.25">
      <c r="A672" s="52">
        <v>2011</v>
      </c>
      <c r="B672" s="52" t="s">
        <v>99</v>
      </c>
      <c r="C672" s="52" t="s">
        <v>111</v>
      </c>
      <c r="D672" s="52">
        <v>20231</v>
      </c>
      <c r="E672" s="52">
        <v>3423134</v>
      </c>
      <c r="F672" s="52">
        <v>27</v>
      </c>
      <c r="G672" s="52" t="s">
        <v>120</v>
      </c>
      <c r="H672" s="52">
        <v>133622</v>
      </c>
      <c r="I672" s="52" t="s">
        <v>91</v>
      </c>
      <c r="J672" s="52" t="s">
        <v>71</v>
      </c>
      <c r="K672" s="52">
        <v>0.13800000000000001</v>
      </c>
      <c r="L672" s="52">
        <v>1</v>
      </c>
      <c r="M672" s="52">
        <v>1</v>
      </c>
      <c r="N672" s="52"/>
      <c r="O672" s="52">
        <v>0</v>
      </c>
      <c r="P672" s="52">
        <v>0</v>
      </c>
      <c r="Q672" s="52">
        <v>21</v>
      </c>
      <c r="R672" s="52"/>
      <c r="S672" s="52">
        <v>0</v>
      </c>
      <c r="T672" s="52">
        <v>0</v>
      </c>
      <c r="U672" s="52">
        <v>310</v>
      </c>
      <c r="V672" s="52">
        <f t="shared" si="21"/>
        <v>18439.836000000003</v>
      </c>
      <c r="W672" s="52">
        <f t="shared" si="23"/>
        <v>18439.836000000003</v>
      </c>
      <c r="X672" s="52">
        <v>0</v>
      </c>
      <c r="Y672" s="52">
        <v>0</v>
      </c>
    </row>
    <row r="673" spans="1:25" x14ac:dyDescent="0.25">
      <c r="A673" s="52">
        <v>2011</v>
      </c>
      <c r="B673" s="52" t="s">
        <v>99</v>
      </c>
      <c r="C673" s="52" t="s">
        <v>111</v>
      </c>
      <c r="D673" s="52">
        <v>20231</v>
      </c>
      <c r="E673" s="52">
        <v>3423134</v>
      </c>
      <c r="F673" s="52">
        <v>27</v>
      </c>
      <c r="G673" s="52" t="s">
        <v>120</v>
      </c>
      <c r="H673" s="52">
        <v>193.6</v>
      </c>
      <c r="I673" s="52" t="s">
        <v>91</v>
      </c>
      <c r="J673" s="52" t="s">
        <v>71</v>
      </c>
      <c r="K673" s="52">
        <v>0.13800000000000001</v>
      </c>
      <c r="L673" s="52">
        <v>1</v>
      </c>
      <c r="M673" s="52">
        <v>1</v>
      </c>
      <c r="N673" s="52"/>
      <c r="O673" s="52">
        <v>0</v>
      </c>
      <c r="P673" s="52">
        <v>0</v>
      </c>
      <c r="Q673" s="52">
        <v>21</v>
      </c>
      <c r="R673" s="52"/>
      <c r="S673" s="52">
        <v>0</v>
      </c>
      <c r="T673" s="52">
        <v>0</v>
      </c>
      <c r="U673" s="52">
        <v>310</v>
      </c>
      <c r="V673" s="52">
        <f t="shared" si="21"/>
        <v>26.716800000000003</v>
      </c>
      <c r="W673" s="52">
        <f t="shared" si="23"/>
        <v>26.716800000000003</v>
      </c>
      <c r="X673" s="52">
        <v>0</v>
      </c>
      <c r="Y673" s="52">
        <v>0</v>
      </c>
    </row>
    <row r="674" spans="1:25" x14ac:dyDescent="0.25">
      <c r="A674" s="52">
        <v>2011</v>
      </c>
      <c r="B674" s="52" t="s">
        <v>99</v>
      </c>
      <c r="C674" s="52" t="s">
        <v>111</v>
      </c>
      <c r="D674" s="52">
        <v>20231</v>
      </c>
      <c r="E674" s="52">
        <v>3423134</v>
      </c>
      <c r="F674" s="52">
        <v>27</v>
      </c>
      <c r="G674" s="52" t="s">
        <v>120</v>
      </c>
      <c r="H674" s="52">
        <v>12258</v>
      </c>
      <c r="I674" s="52" t="s">
        <v>91</v>
      </c>
      <c r="J674" s="52" t="s">
        <v>71</v>
      </c>
      <c r="K674" s="52">
        <v>0.13800000000000001</v>
      </c>
      <c r="L674" s="52">
        <v>1</v>
      </c>
      <c r="M674" s="52">
        <v>1</v>
      </c>
      <c r="N674" s="52"/>
      <c r="O674" s="52">
        <v>0</v>
      </c>
      <c r="P674" s="52">
        <v>0</v>
      </c>
      <c r="Q674" s="52">
        <v>21</v>
      </c>
      <c r="R674" s="52"/>
      <c r="S674" s="52">
        <v>0</v>
      </c>
      <c r="T674" s="52">
        <v>0</v>
      </c>
      <c r="U674" s="52">
        <v>310</v>
      </c>
      <c r="V674" s="52">
        <f t="shared" si="21"/>
        <v>1691.604</v>
      </c>
      <c r="W674" s="52">
        <f t="shared" si="23"/>
        <v>1691.604</v>
      </c>
      <c r="X674" s="52">
        <v>0</v>
      </c>
      <c r="Y674" s="52">
        <v>0</v>
      </c>
    </row>
    <row r="675" spans="1:25" x14ac:dyDescent="0.25">
      <c r="A675" s="52">
        <v>2011</v>
      </c>
      <c r="B675" s="52" t="s">
        <v>99</v>
      </c>
      <c r="C675" s="52" t="s">
        <v>111</v>
      </c>
      <c r="D675" s="52">
        <v>20231</v>
      </c>
      <c r="E675" s="52">
        <v>3423134</v>
      </c>
      <c r="F675" s="52">
        <v>27</v>
      </c>
      <c r="G675" s="52" t="s">
        <v>120</v>
      </c>
      <c r="H675" s="52">
        <v>197</v>
      </c>
      <c r="I675" s="52" t="s">
        <v>91</v>
      </c>
      <c r="J675" s="52" t="s">
        <v>71</v>
      </c>
      <c r="K675" s="52">
        <v>0.13800000000000001</v>
      </c>
      <c r="L675" s="52">
        <v>1</v>
      </c>
      <c r="M675" s="52">
        <v>1</v>
      </c>
      <c r="N675" s="52"/>
      <c r="O675" s="52">
        <v>0</v>
      </c>
      <c r="P675" s="52">
        <v>0</v>
      </c>
      <c r="Q675" s="52">
        <v>21</v>
      </c>
      <c r="R675" s="52"/>
      <c r="S675" s="52">
        <v>0</v>
      </c>
      <c r="T675" s="52">
        <v>0</v>
      </c>
      <c r="U675" s="52">
        <v>310</v>
      </c>
      <c r="V675" s="52">
        <f t="shared" si="21"/>
        <v>27.186000000000003</v>
      </c>
      <c r="W675" s="52">
        <f t="shared" si="23"/>
        <v>27.186000000000003</v>
      </c>
      <c r="X675" s="52">
        <v>0</v>
      </c>
      <c r="Y675" s="52">
        <v>0</v>
      </c>
    </row>
    <row r="676" spans="1:25" x14ac:dyDescent="0.25">
      <c r="A676" s="52">
        <v>2011</v>
      </c>
      <c r="B676" s="52" t="s">
        <v>99</v>
      </c>
      <c r="C676" s="52" t="s">
        <v>111</v>
      </c>
      <c r="D676" s="52">
        <v>20231</v>
      </c>
      <c r="E676" s="52">
        <v>3423134</v>
      </c>
      <c r="F676" s="52">
        <v>27</v>
      </c>
      <c r="G676" s="52" t="s">
        <v>120</v>
      </c>
      <c r="H676" s="52">
        <v>1109</v>
      </c>
      <c r="I676" s="52" t="s">
        <v>91</v>
      </c>
      <c r="J676" s="52" t="s">
        <v>71</v>
      </c>
      <c r="K676" s="52">
        <v>0.13800000000000001</v>
      </c>
      <c r="L676" s="52">
        <v>1</v>
      </c>
      <c r="M676" s="52">
        <v>1</v>
      </c>
      <c r="N676" s="52"/>
      <c r="O676" s="52">
        <v>0</v>
      </c>
      <c r="P676" s="52">
        <v>0</v>
      </c>
      <c r="Q676" s="52">
        <v>21</v>
      </c>
      <c r="R676" s="52"/>
      <c r="S676" s="52">
        <v>0</v>
      </c>
      <c r="T676" s="52">
        <v>0</v>
      </c>
      <c r="U676" s="52">
        <v>310</v>
      </c>
      <c r="V676" s="52">
        <f t="shared" si="21"/>
        <v>153.042</v>
      </c>
      <c r="W676" s="52">
        <f t="shared" si="23"/>
        <v>153.042</v>
      </c>
      <c r="X676" s="52">
        <v>0</v>
      </c>
      <c r="Y676" s="52">
        <v>0</v>
      </c>
    </row>
    <row r="677" spans="1:25" x14ac:dyDescent="0.25">
      <c r="A677" s="52">
        <v>2011</v>
      </c>
      <c r="B677" s="52" t="s">
        <v>99</v>
      </c>
      <c r="C677" s="52" t="s">
        <v>111</v>
      </c>
      <c r="D677" s="52">
        <v>20231</v>
      </c>
      <c r="E677" s="52">
        <v>3423134</v>
      </c>
      <c r="F677" s="52">
        <v>27</v>
      </c>
      <c r="G677" s="52" t="s">
        <v>120</v>
      </c>
      <c r="H677" s="52">
        <v>53.500200000000007</v>
      </c>
      <c r="I677" s="52" t="s">
        <v>91</v>
      </c>
      <c r="J677" s="52" t="s">
        <v>71</v>
      </c>
      <c r="K677" s="52">
        <v>0.13800000000000001</v>
      </c>
      <c r="L677" s="52">
        <v>1</v>
      </c>
      <c r="M677" s="52">
        <v>1</v>
      </c>
      <c r="N677" s="52"/>
      <c r="O677" s="52">
        <v>0</v>
      </c>
      <c r="P677" s="52">
        <v>0</v>
      </c>
      <c r="Q677" s="52">
        <v>21</v>
      </c>
      <c r="R677" s="52"/>
      <c r="S677" s="52">
        <v>0</v>
      </c>
      <c r="T677" s="52">
        <v>0</v>
      </c>
      <c r="U677" s="52">
        <v>310</v>
      </c>
      <c r="V677" s="52">
        <f t="shared" si="21"/>
        <v>7.3830276000000019</v>
      </c>
      <c r="W677" s="52">
        <f t="shared" si="23"/>
        <v>7.3830276000000019</v>
      </c>
      <c r="X677" s="52">
        <v>0</v>
      </c>
      <c r="Y677" s="52">
        <v>0</v>
      </c>
    </row>
    <row r="678" spans="1:25" x14ac:dyDescent="0.25">
      <c r="A678" s="52">
        <v>2011</v>
      </c>
      <c r="B678" s="52" t="s">
        <v>99</v>
      </c>
      <c r="C678" s="52" t="s">
        <v>111</v>
      </c>
      <c r="D678" s="52">
        <v>20231</v>
      </c>
      <c r="E678" s="52">
        <v>3423134</v>
      </c>
      <c r="F678" s="52">
        <v>27</v>
      </c>
      <c r="G678" s="52" t="s">
        <v>120</v>
      </c>
      <c r="H678" s="52">
        <v>126</v>
      </c>
      <c r="I678" s="52" t="s">
        <v>91</v>
      </c>
      <c r="J678" s="52" t="s">
        <v>71</v>
      </c>
      <c r="K678" s="52">
        <v>0.13800000000000001</v>
      </c>
      <c r="L678" s="52">
        <v>1</v>
      </c>
      <c r="M678" s="52">
        <v>1</v>
      </c>
      <c r="N678" s="52"/>
      <c r="O678" s="52">
        <v>0</v>
      </c>
      <c r="P678" s="52">
        <v>0</v>
      </c>
      <c r="Q678" s="52">
        <v>21</v>
      </c>
      <c r="R678" s="52"/>
      <c r="S678" s="52">
        <v>0</v>
      </c>
      <c r="T678" s="52">
        <v>0</v>
      </c>
      <c r="U678" s="52">
        <v>310</v>
      </c>
      <c r="V678" s="52">
        <f t="shared" si="21"/>
        <v>17.388000000000002</v>
      </c>
      <c r="W678" s="52">
        <f t="shared" si="23"/>
        <v>17.388000000000002</v>
      </c>
      <c r="X678" s="52">
        <v>0</v>
      </c>
      <c r="Y678" s="52">
        <v>0</v>
      </c>
    </row>
    <row r="679" spans="1:25" x14ac:dyDescent="0.25">
      <c r="A679" s="52">
        <v>2011</v>
      </c>
      <c r="B679" s="52" t="s">
        <v>99</v>
      </c>
      <c r="C679" s="52" t="s">
        <v>111</v>
      </c>
      <c r="D679" s="52">
        <v>20231</v>
      </c>
      <c r="E679" s="52">
        <v>3423134</v>
      </c>
      <c r="F679" s="52">
        <v>27</v>
      </c>
      <c r="G679" s="52" t="s">
        <v>120</v>
      </c>
      <c r="H679" s="52">
        <v>161</v>
      </c>
      <c r="I679" s="52" t="s">
        <v>91</v>
      </c>
      <c r="J679" s="52" t="s">
        <v>71</v>
      </c>
      <c r="K679" s="52">
        <v>0.13800000000000001</v>
      </c>
      <c r="L679" s="52">
        <v>1</v>
      </c>
      <c r="M679" s="52">
        <v>1</v>
      </c>
      <c r="N679" s="52"/>
      <c r="O679" s="52">
        <v>0</v>
      </c>
      <c r="P679" s="52">
        <v>0</v>
      </c>
      <c r="Q679" s="52">
        <v>21</v>
      </c>
      <c r="R679" s="52"/>
      <c r="S679" s="52">
        <v>0</v>
      </c>
      <c r="T679" s="52">
        <v>0</v>
      </c>
      <c r="U679" s="52">
        <v>310</v>
      </c>
      <c r="V679" s="52">
        <f t="shared" si="21"/>
        <v>22.218000000000004</v>
      </c>
      <c r="W679" s="52">
        <f t="shared" si="23"/>
        <v>22.218000000000004</v>
      </c>
      <c r="X679" s="52">
        <v>0</v>
      </c>
      <c r="Y679" s="52">
        <v>0</v>
      </c>
    </row>
    <row r="680" spans="1:25" x14ac:dyDescent="0.25">
      <c r="A680" s="52">
        <v>2011</v>
      </c>
      <c r="B680" s="52" t="s">
        <v>99</v>
      </c>
      <c r="C680" s="52" t="s">
        <v>111</v>
      </c>
      <c r="D680" s="52">
        <v>20231</v>
      </c>
      <c r="E680" s="52">
        <v>3423134</v>
      </c>
      <c r="F680" s="52">
        <v>27</v>
      </c>
      <c r="G680" s="52" t="s">
        <v>120</v>
      </c>
      <c r="H680" s="52">
        <v>21526</v>
      </c>
      <c r="I680" s="52" t="s">
        <v>91</v>
      </c>
      <c r="J680" s="52" t="s">
        <v>71</v>
      </c>
      <c r="K680" s="52">
        <v>0.13800000000000001</v>
      </c>
      <c r="L680" s="52">
        <v>1</v>
      </c>
      <c r="M680" s="52">
        <v>1</v>
      </c>
      <c r="N680" s="52"/>
      <c r="O680" s="52">
        <v>0</v>
      </c>
      <c r="P680" s="52">
        <v>0</v>
      </c>
      <c r="Q680" s="52">
        <v>21</v>
      </c>
      <c r="R680" s="52"/>
      <c r="S680" s="52">
        <v>0</v>
      </c>
      <c r="T680" s="52">
        <v>0</v>
      </c>
      <c r="U680" s="52">
        <v>310</v>
      </c>
      <c r="V680" s="52">
        <f t="shared" si="21"/>
        <v>2970.5880000000002</v>
      </c>
      <c r="W680" s="52">
        <f t="shared" si="23"/>
        <v>2970.5880000000002</v>
      </c>
      <c r="X680" s="52">
        <v>0</v>
      </c>
      <c r="Y680" s="52">
        <v>0</v>
      </c>
    </row>
    <row r="681" spans="1:25" x14ac:dyDescent="0.25">
      <c r="A681" s="52">
        <v>2011</v>
      </c>
      <c r="B681" s="52" t="s">
        <v>99</v>
      </c>
      <c r="C681" s="52" t="s">
        <v>111</v>
      </c>
      <c r="D681" s="52">
        <v>20231</v>
      </c>
      <c r="E681" s="52">
        <v>3423134</v>
      </c>
      <c r="F681" s="52">
        <v>27</v>
      </c>
      <c r="G681" s="52" t="s">
        <v>120</v>
      </c>
      <c r="H681" s="52">
        <v>477213</v>
      </c>
      <c r="I681" s="52" t="s">
        <v>91</v>
      </c>
      <c r="J681" s="52" t="s">
        <v>71</v>
      </c>
      <c r="K681" s="52">
        <v>0.13800000000000001</v>
      </c>
      <c r="L681" s="52">
        <v>1</v>
      </c>
      <c r="M681" s="52">
        <v>1</v>
      </c>
      <c r="N681" s="52"/>
      <c r="O681" s="52">
        <v>0</v>
      </c>
      <c r="P681" s="52">
        <v>0</v>
      </c>
      <c r="Q681" s="52">
        <v>21</v>
      </c>
      <c r="R681" s="52"/>
      <c r="S681" s="52">
        <v>0</v>
      </c>
      <c r="T681" s="52">
        <v>0</v>
      </c>
      <c r="U681" s="52">
        <v>310</v>
      </c>
      <c r="V681" s="52">
        <f t="shared" si="21"/>
        <v>65855.394</v>
      </c>
      <c r="W681" s="52">
        <f t="shared" si="23"/>
        <v>65855.394</v>
      </c>
      <c r="X681" s="52">
        <v>0</v>
      </c>
      <c r="Y681" s="52">
        <v>0</v>
      </c>
    </row>
    <row r="682" spans="1:25" x14ac:dyDescent="0.25">
      <c r="A682" s="52">
        <v>2011</v>
      </c>
      <c r="B682" s="52" t="s">
        <v>99</v>
      </c>
      <c r="C682" s="52" t="s">
        <v>111</v>
      </c>
      <c r="D682" s="52">
        <v>20231</v>
      </c>
      <c r="E682" s="52">
        <v>3423134</v>
      </c>
      <c r="F682" s="52">
        <v>27</v>
      </c>
      <c r="G682" s="52" t="s">
        <v>120</v>
      </c>
      <c r="H682" s="52">
        <v>11723</v>
      </c>
      <c r="I682" s="52" t="s">
        <v>91</v>
      </c>
      <c r="J682" s="52" t="s">
        <v>71</v>
      </c>
      <c r="K682" s="52">
        <v>0.13800000000000001</v>
      </c>
      <c r="L682" s="52">
        <v>1</v>
      </c>
      <c r="M682" s="52">
        <v>1</v>
      </c>
      <c r="N682" s="52"/>
      <c r="O682" s="52">
        <v>0</v>
      </c>
      <c r="P682" s="52">
        <v>0</v>
      </c>
      <c r="Q682" s="52">
        <v>21</v>
      </c>
      <c r="R682" s="52"/>
      <c r="S682" s="52">
        <v>0</v>
      </c>
      <c r="T682" s="52">
        <v>0</v>
      </c>
      <c r="U682" s="52">
        <v>310</v>
      </c>
      <c r="V682" s="52">
        <f t="shared" si="21"/>
        <v>1617.7740000000001</v>
      </c>
      <c r="W682" s="52">
        <f t="shared" si="23"/>
        <v>1617.7740000000001</v>
      </c>
      <c r="X682" s="52">
        <v>0</v>
      </c>
      <c r="Y682" s="52">
        <v>0</v>
      </c>
    </row>
    <row r="683" spans="1:25" x14ac:dyDescent="0.25">
      <c r="A683" s="52">
        <v>2011</v>
      </c>
      <c r="B683" s="52" t="s">
        <v>99</v>
      </c>
      <c r="C683" s="52" t="s">
        <v>111</v>
      </c>
      <c r="D683" s="52">
        <v>20231</v>
      </c>
      <c r="E683" s="52">
        <v>3423134</v>
      </c>
      <c r="F683" s="52">
        <v>27</v>
      </c>
      <c r="G683" s="52" t="s">
        <v>120</v>
      </c>
      <c r="H683" s="52">
        <v>1451</v>
      </c>
      <c r="I683" s="52" t="s">
        <v>91</v>
      </c>
      <c r="J683" s="52" t="s">
        <v>71</v>
      </c>
      <c r="K683" s="52">
        <v>0.13800000000000001</v>
      </c>
      <c r="L683" s="52">
        <v>1</v>
      </c>
      <c r="M683" s="52">
        <v>1</v>
      </c>
      <c r="N683" s="52"/>
      <c r="O683" s="52">
        <v>0</v>
      </c>
      <c r="P683" s="52">
        <v>0</v>
      </c>
      <c r="Q683" s="52">
        <v>21</v>
      </c>
      <c r="R683" s="52"/>
      <c r="S683" s="52">
        <v>0</v>
      </c>
      <c r="T683" s="52">
        <v>0</v>
      </c>
      <c r="U683" s="52">
        <v>310</v>
      </c>
      <c r="V683" s="52">
        <f t="shared" si="21"/>
        <v>200.23800000000003</v>
      </c>
      <c r="W683" s="52">
        <f t="shared" si="23"/>
        <v>200.23800000000003</v>
      </c>
      <c r="X683" s="52">
        <v>0</v>
      </c>
      <c r="Y683" s="52">
        <v>0</v>
      </c>
    </row>
    <row r="684" spans="1:25" x14ac:dyDescent="0.25">
      <c r="A684" s="52">
        <v>2011</v>
      </c>
      <c r="B684" s="52" t="s">
        <v>99</v>
      </c>
      <c r="C684" s="52" t="s">
        <v>111</v>
      </c>
      <c r="D684" s="52">
        <v>20231</v>
      </c>
      <c r="E684" s="52">
        <v>3423134</v>
      </c>
      <c r="F684" s="52">
        <v>27</v>
      </c>
      <c r="G684" s="52" t="s">
        <v>120</v>
      </c>
      <c r="H684" s="52">
        <v>49600</v>
      </c>
      <c r="I684" s="52" t="s">
        <v>91</v>
      </c>
      <c r="J684" s="52" t="s">
        <v>71</v>
      </c>
      <c r="K684" s="52">
        <v>0.13800000000000001</v>
      </c>
      <c r="L684" s="52">
        <v>1</v>
      </c>
      <c r="M684" s="52">
        <v>1</v>
      </c>
      <c r="N684" s="52"/>
      <c r="O684" s="52">
        <v>0</v>
      </c>
      <c r="P684" s="52">
        <v>0</v>
      </c>
      <c r="Q684" s="52">
        <v>21</v>
      </c>
      <c r="R684" s="52"/>
      <c r="S684" s="52">
        <v>0</v>
      </c>
      <c r="T684" s="52">
        <v>0</v>
      </c>
      <c r="U684" s="52">
        <v>310</v>
      </c>
      <c r="V684" s="52">
        <f t="shared" si="21"/>
        <v>6844.8</v>
      </c>
      <c r="W684" s="52">
        <f t="shared" si="23"/>
        <v>6844.8</v>
      </c>
      <c r="X684" s="52">
        <v>0</v>
      </c>
      <c r="Y684" s="52">
        <v>0</v>
      </c>
    </row>
    <row r="685" spans="1:25" x14ac:dyDescent="0.25">
      <c r="A685" s="52">
        <v>2011</v>
      </c>
      <c r="B685" s="52" t="s">
        <v>99</v>
      </c>
      <c r="C685" s="52" t="s">
        <v>111</v>
      </c>
      <c r="D685" s="52">
        <v>20231</v>
      </c>
      <c r="E685" s="52">
        <v>3423134</v>
      </c>
      <c r="F685" s="52">
        <v>27</v>
      </c>
      <c r="G685" s="52" t="s">
        <v>120</v>
      </c>
      <c r="H685" s="52">
        <v>25884</v>
      </c>
      <c r="I685" s="52" t="s">
        <v>91</v>
      </c>
      <c r="J685" s="52" t="s">
        <v>71</v>
      </c>
      <c r="K685" s="52">
        <v>0.13800000000000001</v>
      </c>
      <c r="L685" s="52">
        <v>1</v>
      </c>
      <c r="M685" s="52">
        <v>1</v>
      </c>
      <c r="N685" s="52"/>
      <c r="O685" s="52">
        <v>0</v>
      </c>
      <c r="P685" s="52">
        <v>0</v>
      </c>
      <c r="Q685" s="52">
        <v>21</v>
      </c>
      <c r="R685" s="52"/>
      <c r="S685" s="52">
        <v>0</v>
      </c>
      <c r="T685" s="52">
        <v>0</v>
      </c>
      <c r="U685" s="52">
        <v>310</v>
      </c>
      <c r="V685" s="52">
        <f t="shared" si="21"/>
        <v>3571.9920000000002</v>
      </c>
      <c r="W685" s="52">
        <f t="shared" si="23"/>
        <v>3571.9920000000002</v>
      </c>
      <c r="X685" s="52">
        <v>0</v>
      </c>
      <c r="Y685" s="52">
        <v>0</v>
      </c>
    </row>
    <row r="686" spans="1:25" x14ac:dyDescent="0.25">
      <c r="A686" s="52">
        <v>2011</v>
      </c>
      <c r="B686" s="52" t="s">
        <v>99</v>
      </c>
      <c r="C686" s="52" t="s">
        <v>111</v>
      </c>
      <c r="D686" s="52">
        <v>20231</v>
      </c>
      <c r="E686" s="52">
        <v>3423134</v>
      </c>
      <c r="F686" s="52">
        <v>27</v>
      </c>
      <c r="G686" s="52" t="s">
        <v>120</v>
      </c>
      <c r="H686" s="52">
        <v>29.066800000000001</v>
      </c>
      <c r="I686" s="52" t="s">
        <v>91</v>
      </c>
      <c r="J686" s="52" t="s">
        <v>71</v>
      </c>
      <c r="K686" s="52">
        <v>0.13800000000000001</v>
      </c>
      <c r="L686" s="52">
        <v>1</v>
      </c>
      <c r="M686" s="52">
        <v>1</v>
      </c>
      <c r="N686" s="52"/>
      <c r="O686" s="52">
        <v>0</v>
      </c>
      <c r="P686" s="52">
        <v>0</v>
      </c>
      <c r="Q686" s="52">
        <v>21</v>
      </c>
      <c r="R686" s="52"/>
      <c r="S686" s="52">
        <v>0</v>
      </c>
      <c r="T686" s="52">
        <v>0</v>
      </c>
      <c r="U686" s="52">
        <v>310</v>
      </c>
      <c r="V686" s="52">
        <f t="shared" si="21"/>
        <v>4.0112184000000006</v>
      </c>
      <c r="W686" s="52">
        <f t="shared" si="23"/>
        <v>4.0112184000000006</v>
      </c>
      <c r="X686" s="52">
        <v>0</v>
      </c>
      <c r="Y686" s="52">
        <v>0</v>
      </c>
    </row>
    <row r="687" spans="1:25" x14ac:dyDescent="0.25">
      <c r="A687" s="52">
        <v>2011</v>
      </c>
      <c r="B687" s="52" t="s">
        <v>99</v>
      </c>
      <c r="C687" s="52" t="s">
        <v>111</v>
      </c>
      <c r="D687" s="52">
        <v>20231</v>
      </c>
      <c r="E687" s="52">
        <v>3423134</v>
      </c>
      <c r="F687" s="52">
        <v>27</v>
      </c>
      <c r="G687" s="52" t="s">
        <v>120</v>
      </c>
      <c r="H687" s="52">
        <v>78</v>
      </c>
      <c r="I687" s="52" t="s">
        <v>91</v>
      </c>
      <c r="J687" s="52" t="s">
        <v>71</v>
      </c>
      <c r="K687" s="52">
        <v>0.13800000000000001</v>
      </c>
      <c r="L687" s="52">
        <v>1</v>
      </c>
      <c r="M687" s="52">
        <v>1</v>
      </c>
      <c r="N687" s="52"/>
      <c r="O687" s="52">
        <v>0</v>
      </c>
      <c r="P687" s="52">
        <v>0</v>
      </c>
      <c r="Q687" s="52">
        <v>21</v>
      </c>
      <c r="R687" s="52"/>
      <c r="S687" s="52">
        <v>0</v>
      </c>
      <c r="T687" s="52">
        <v>0</v>
      </c>
      <c r="U687" s="52">
        <v>310</v>
      </c>
      <c r="V687" s="52">
        <f t="shared" si="21"/>
        <v>10.764000000000001</v>
      </c>
      <c r="W687" s="52">
        <f t="shared" si="23"/>
        <v>10.764000000000001</v>
      </c>
      <c r="X687" s="52">
        <v>0</v>
      </c>
      <c r="Y687" s="52">
        <v>0</v>
      </c>
    </row>
    <row r="688" spans="1:25" x14ac:dyDescent="0.25">
      <c r="A688" s="52">
        <v>2011</v>
      </c>
      <c r="B688" s="52" t="s">
        <v>99</v>
      </c>
      <c r="C688" s="52" t="s">
        <v>111</v>
      </c>
      <c r="D688" s="52">
        <v>20231</v>
      </c>
      <c r="E688" s="52">
        <v>3423134</v>
      </c>
      <c r="F688" s="52">
        <v>27</v>
      </c>
      <c r="G688" s="52" t="s">
        <v>120</v>
      </c>
      <c r="H688" s="52">
        <v>340.8</v>
      </c>
      <c r="I688" s="52" t="s">
        <v>91</v>
      </c>
      <c r="J688" s="52" t="s">
        <v>71</v>
      </c>
      <c r="K688" s="52">
        <v>0.13800000000000001</v>
      </c>
      <c r="L688" s="52">
        <v>1</v>
      </c>
      <c r="M688" s="52">
        <v>1</v>
      </c>
      <c r="N688" s="52"/>
      <c r="O688" s="52">
        <v>0</v>
      </c>
      <c r="P688" s="52">
        <v>0</v>
      </c>
      <c r="Q688" s="52">
        <v>21</v>
      </c>
      <c r="R688" s="52"/>
      <c r="S688" s="52">
        <v>0</v>
      </c>
      <c r="T688" s="52">
        <v>0</v>
      </c>
      <c r="U688" s="52">
        <v>310</v>
      </c>
      <c r="V688" s="52">
        <f t="shared" si="21"/>
        <v>47.030400000000007</v>
      </c>
      <c r="W688" s="52">
        <f t="shared" si="23"/>
        <v>47.030400000000007</v>
      </c>
      <c r="X688" s="52">
        <v>0</v>
      </c>
      <c r="Y688" s="52">
        <v>0</v>
      </c>
    </row>
    <row r="689" spans="1:25" x14ac:dyDescent="0.25">
      <c r="A689" s="52">
        <v>2011</v>
      </c>
      <c r="B689" s="52" t="s">
        <v>99</v>
      </c>
      <c r="C689" s="52" t="s">
        <v>111</v>
      </c>
      <c r="D689" s="52">
        <v>20231</v>
      </c>
      <c r="E689" s="52">
        <v>3423134</v>
      </c>
      <c r="F689" s="52">
        <v>27</v>
      </c>
      <c r="G689" s="52" t="s">
        <v>120</v>
      </c>
      <c r="H689" s="52">
        <v>19</v>
      </c>
      <c r="I689" s="52" t="s">
        <v>91</v>
      </c>
      <c r="J689" s="52" t="s">
        <v>71</v>
      </c>
      <c r="K689" s="52">
        <v>0.13800000000000001</v>
      </c>
      <c r="L689" s="52">
        <v>1</v>
      </c>
      <c r="M689" s="52">
        <v>1</v>
      </c>
      <c r="N689" s="52"/>
      <c r="O689" s="52">
        <v>0</v>
      </c>
      <c r="P689" s="52">
        <v>0</v>
      </c>
      <c r="Q689" s="52">
        <v>21</v>
      </c>
      <c r="R689" s="52"/>
      <c r="S689" s="52">
        <v>0</v>
      </c>
      <c r="T689" s="52">
        <v>0</v>
      </c>
      <c r="U689" s="52">
        <v>310</v>
      </c>
      <c r="V689" s="52">
        <f t="shared" si="21"/>
        <v>2.6220000000000003</v>
      </c>
      <c r="W689" s="52">
        <f t="shared" si="23"/>
        <v>2.6220000000000003</v>
      </c>
      <c r="X689" s="52">
        <v>0</v>
      </c>
      <c r="Y689" s="52">
        <v>0</v>
      </c>
    </row>
    <row r="690" spans="1:25" x14ac:dyDescent="0.25">
      <c r="A690" s="52">
        <v>2011</v>
      </c>
      <c r="B690" s="52" t="s">
        <v>99</v>
      </c>
      <c r="C690" s="52" t="s">
        <v>111</v>
      </c>
      <c r="D690" s="52">
        <v>20231</v>
      </c>
      <c r="E690" s="52">
        <v>3423134</v>
      </c>
      <c r="F690" s="52">
        <v>27</v>
      </c>
      <c r="G690" s="52" t="s">
        <v>120</v>
      </c>
      <c r="H690" s="52">
        <v>550</v>
      </c>
      <c r="I690" s="52" t="s">
        <v>91</v>
      </c>
      <c r="J690" s="52" t="s">
        <v>71</v>
      </c>
      <c r="K690" s="52">
        <v>0.13800000000000001</v>
      </c>
      <c r="L690" s="52">
        <v>1</v>
      </c>
      <c r="M690" s="52">
        <v>1</v>
      </c>
      <c r="N690" s="52"/>
      <c r="O690" s="52">
        <v>0</v>
      </c>
      <c r="P690" s="52">
        <v>0</v>
      </c>
      <c r="Q690" s="52">
        <v>21</v>
      </c>
      <c r="R690" s="52"/>
      <c r="S690" s="52">
        <v>0</v>
      </c>
      <c r="T690" s="52">
        <v>0</v>
      </c>
      <c r="U690" s="52">
        <v>310</v>
      </c>
      <c r="V690" s="52">
        <f t="shared" si="21"/>
        <v>75.900000000000006</v>
      </c>
      <c r="W690" s="52">
        <f t="shared" si="23"/>
        <v>75.900000000000006</v>
      </c>
      <c r="X690" s="52">
        <v>0</v>
      </c>
      <c r="Y690" s="52">
        <v>0</v>
      </c>
    </row>
    <row r="691" spans="1:25" x14ac:dyDescent="0.25">
      <c r="A691" s="52">
        <v>2011</v>
      </c>
      <c r="B691" s="52" t="s">
        <v>99</v>
      </c>
      <c r="C691" s="52" t="s">
        <v>111</v>
      </c>
      <c r="D691" s="52">
        <v>20231</v>
      </c>
      <c r="E691" s="52">
        <v>3423134</v>
      </c>
      <c r="F691" s="52">
        <v>27</v>
      </c>
      <c r="G691" s="52" t="s">
        <v>120</v>
      </c>
      <c r="H691" s="52">
        <v>42</v>
      </c>
      <c r="I691" s="52" t="s">
        <v>91</v>
      </c>
      <c r="J691" s="52" t="s">
        <v>71</v>
      </c>
      <c r="K691" s="52">
        <v>0.13800000000000001</v>
      </c>
      <c r="L691" s="52">
        <v>1</v>
      </c>
      <c r="M691" s="52">
        <v>1</v>
      </c>
      <c r="N691" s="52"/>
      <c r="O691" s="52">
        <v>0</v>
      </c>
      <c r="P691" s="52">
        <v>0</v>
      </c>
      <c r="Q691" s="52">
        <v>21</v>
      </c>
      <c r="R691" s="52"/>
      <c r="S691" s="52">
        <v>0</v>
      </c>
      <c r="T691" s="52">
        <v>0</v>
      </c>
      <c r="U691" s="52">
        <v>310</v>
      </c>
      <c r="V691" s="52">
        <f t="shared" si="21"/>
        <v>5.7960000000000003</v>
      </c>
      <c r="W691" s="52">
        <f t="shared" si="23"/>
        <v>5.7960000000000003</v>
      </c>
      <c r="X691" s="52">
        <v>0</v>
      </c>
      <c r="Y691" s="52">
        <v>0</v>
      </c>
    </row>
    <row r="692" spans="1:25" x14ac:dyDescent="0.25">
      <c r="A692" s="52">
        <v>2011</v>
      </c>
      <c r="B692" s="52" t="s">
        <v>99</v>
      </c>
      <c r="C692" s="52" t="s">
        <v>111</v>
      </c>
      <c r="D692" s="52">
        <v>20231</v>
      </c>
      <c r="E692" s="52">
        <v>3423134</v>
      </c>
      <c r="F692" s="52">
        <v>27</v>
      </c>
      <c r="G692" s="52" t="s">
        <v>120</v>
      </c>
      <c r="H692" s="52">
        <v>2221</v>
      </c>
      <c r="I692" s="52" t="s">
        <v>91</v>
      </c>
      <c r="J692" s="52" t="s">
        <v>71</v>
      </c>
      <c r="K692" s="52">
        <v>0.13800000000000001</v>
      </c>
      <c r="L692" s="52">
        <v>1</v>
      </c>
      <c r="M692" s="52">
        <v>1</v>
      </c>
      <c r="N692" s="52"/>
      <c r="O692" s="52">
        <v>0</v>
      </c>
      <c r="P692" s="52">
        <v>0</v>
      </c>
      <c r="Q692" s="52">
        <v>21</v>
      </c>
      <c r="R692" s="52"/>
      <c r="S692" s="52">
        <v>0</v>
      </c>
      <c r="T692" s="52">
        <v>0</v>
      </c>
      <c r="U692" s="52">
        <v>310</v>
      </c>
      <c r="V692" s="52">
        <f t="shared" si="21"/>
        <v>306.49800000000005</v>
      </c>
      <c r="W692" s="52">
        <f t="shared" si="23"/>
        <v>306.49800000000005</v>
      </c>
      <c r="X692" s="52">
        <v>0</v>
      </c>
      <c r="Y692" s="52">
        <v>0</v>
      </c>
    </row>
    <row r="693" spans="1:25" x14ac:dyDescent="0.25">
      <c r="A693" s="52">
        <v>2011</v>
      </c>
      <c r="B693" s="52" t="s">
        <v>99</v>
      </c>
      <c r="C693" s="52" t="s">
        <v>111</v>
      </c>
      <c r="D693" s="52">
        <v>20231</v>
      </c>
      <c r="E693" s="52">
        <v>3423134</v>
      </c>
      <c r="F693" s="52">
        <v>27</v>
      </c>
      <c r="G693" s="52" t="s">
        <v>120</v>
      </c>
      <c r="H693" s="52">
        <v>992</v>
      </c>
      <c r="I693" s="52" t="s">
        <v>91</v>
      </c>
      <c r="J693" s="52" t="s">
        <v>71</v>
      </c>
      <c r="K693" s="52">
        <v>0.13800000000000001</v>
      </c>
      <c r="L693" s="52">
        <v>1</v>
      </c>
      <c r="M693" s="52">
        <v>1</v>
      </c>
      <c r="N693" s="52"/>
      <c r="O693" s="52">
        <v>0</v>
      </c>
      <c r="P693" s="52">
        <v>0</v>
      </c>
      <c r="Q693" s="52">
        <v>21</v>
      </c>
      <c r="R693" s="52"/>
      <c r="S693" s="52">
        <v>0</v>
      </c>
      <c r="T693" s="52">
        <v>0</v>
      </c>
      <c r="U693" s="52">
        <v>310</v>
      </c>
      <c r="V693" s="52">
        <f t="shared" si="21"/>
        <v>136.89600000000002</v>
      </c>
      <c r="W693" s="52">
        <f t="shared" si="23"/>
        <v>136.89600000000002</v>
      </c>
      <c r="X693" s="52">
        <v>0</v>
      </c>
      <c r="Y693" s="52">
        <v>0</v>
      </c>
    </row>
    <row r="694" spans="1:25" x14ac:dyDescent="0.25">
      <c r="A694" s="52">
        <v>2011</v>
      </c>
      <c r="B694" s="52" t="s">
        <v>99</v>
      </c>
      <c r="C694" s="52" t="s">
        <v>111</v>
      </c>
      <c r="D694" s="52">
        <v>20231</v>
      </c>
      <c r="E694" s="52">
        <v>3423134</v>
      </c>
      <c r="F694" s="52">
        <v>27</v>
      </c>
      <c r="G694" s="52" t="s">
        <v>120</v>
      </c>
      <c r="H694" s="52">
        <v>3462</v>
      </c>
      <c r="I694" s="52" t="s">
        <v>91</v>
      </c>
      <c r="J694" s="52" t="s">
        <v>71</v>
      </c>
      <c r="K694" s="52">
        <v>0.13800000000000001</v>
      </c>
      <c r="L694" s="52">
        <v>1</v>
      </c>
      <c r="M694" s="52">
        <v>1</v>
      </c>
      <c r="N694" s="52"/>
      <c r="O694" s="52">
        <v>0</v>
      </c>
      <c r="P694" s="52">
        <v>0</v>
      </c>
      <c r="Q694" s="52">
        <v>21</v>
      </c>
      <c r="R694" s="52"/>
      <c r="S694" s="52">
        <v>0</v>
      </c>
      <c r="T694" s="52">
        <v>0</v>
      </c>
      <c r="U694" s="52">
        <v>310</v>
      </c>
      <c r="V694" s="52">
        <f t="shared" si="21"/>
        <v>477.75600000000003</v>
      </c>
      <c r="W694" s="52">
        <f t="shared" si="23"/>
        <v>477.75600000000003</v>
      </c>
      <c r="X694" s="52">
        <v>0</v>
      </c>
      <c r="Y694" s="52">
        <v>0</v>
      </c>
    </row>
    <row r="695" spans="1:25" x14ac:dyDescent="0.25">
      <c r="A695" s="52">
        <v>2011</v>
      </c>
      <c r="B695" s="52" t="s">
        <v>99</v>
      </c>
      <c r="C695" s="52" t="s">
        <v>111</v>
      </c>
      <c r="D695" s="52">
        <v>20231</v>
      </c>
      <c r="E695" s="52">
        <v>3423134</v>
      </c>
      <c r="F695" s="52">
        <v>27</v>
      </c>
      <c r="G695" s="52" t="s">
        <v>120</v>
      </c>
      <c r="H695" s="52">
        <v>93727.8</v>
      </c>
      <c r="I695" s="52" t="s">
        <v>91</v>
      </c>
      <c r="J695" s="52" t="s">
        <v>71</v>
      </c>
      <c r="K695" s="52">
        <v>0.13800000000000001</v>
      </c>
      <c r="L695" s="52">
        <v>1</v>
      </c>
      <c r="M695" s="52">
        <v>1</v>
      </c>
      <c r="N695" s="52"/>
      <c r="O695" s="52">
        <v>0</v>
      </c>
      <c r="P695" s="52">
        <v>0</v>
      </c>
      <c r="Q695" s="52">
        <v>21</v>
      </c>
      <c r="R695" s="52"/>
      <c r="S695" s="52">
        <v>0</v>
      </c>
      <c r="T695" s="52">
        <v>0</v>
      </c>
      <c r="U695" s="52">
        <v>310</v>
      </c>
      <c r="V695" s="52">
        <f t="shared" si="21"/>
        <v>12934.436400000002</v>
      </c>
      <c r="W695" s="52">
        <f t="shared" si="23"/>
        <v>12934.436400000002</v>
      </c>
      <c r="X695" s="52">
        <v>0</v>
      </c>
      <c r="Y695" s="52">
        <v>0</v>
      </c>
    </row>
    <row r="696" spans="1:25" x14ac:dyDescent="0.25">
      <c r="A696" s="52">
        <v>2011</v>
      </c>
      <c r="B696" s="52" t="s">
        <v>99</v>
      </c>
      <c r="C696" s="52" t="s">
        <v>111</v>
      </c>
      <c r="D696" s="52">
        <v>20231</v>
      </c>
      <c r="E696" s="52">
        <v>3423134</v>
      </c>
      <c r="F696" s="52">
        <v>27</v>
      </c>
      <c r="G696" s="52" t="s">
        <v>120</v>
      </c>
      <c r="H696" s="52">
        <v>10452.419599999999</v>
      </c>
      <c r="I696" s="52" t="s">
        <v>91</v>
      </c>
      <c r="J696" s="52" t="s">
        <v>71</v>
      </c>
      <c r="K696" s="52">
        <v>0.13800000000000001</v>
      </c>
      <c r="L696" s="52">
        <v>1</v>
      </c>
      <c r="M696" s="52">
        <v>1</v>
      </c>
      <c r="N696" s="52"/>
      <c r="O696" s="52">
        <v>0</v>
      </c>
      <c r="P696" s="52">
        <v>0</v>
      </c>
      <c r="Q696" s="52">
        <v>21</v>
      </c>
      <c r="R696" s="52"/>
      <c r="S696" s="52">
        <v>0</v>
      </c>
      <c r="T696" s="52">
        <v>0</v>
      </c>
      <c r="U696" s="52">
        <v>310</v>
      </c>
      <c r="V696" s="52">
        <f t="shared" si="21"/>
        <v>1442.4339047999999</v>
      </c>
      <c r="W696" s="52">
        <f t="shared" si="23"/>
        <v>1442.4339047999999</v>
      </c>
      <c r="X696" s="52">
        <v>0</v>
      </c>
      <c r="Y696" s="52">
        <v>0</v>
      </c>
    </row>
    <row r="697" spans="1:25" x14ac:dyDescent="0.25">
      <c r="A697" s="52">
        <v>2011</v>
      </c>
      <c r="B697" s="52" t="s">
        <v>99</v>
      </c>
      <c r="C697" s="52" t="s">
        <v>111</v>
      </c>
      <c r="D697" s="52">
        <v>20231</v>
      </c>
      <c r="E697" s="52">
        <v>3423134</v>
      </c>
      <c r="F697" s="52">
        <v>27</v>
      </c>
      <c r="G697" s="52" t="s">
        <v>120</v>
      </c>
      <c r="H697" s="52">
        <v>181</v>
      </c>
      <c r="I697" s="52" t="s">
        <v>91</v>
      </c>
      <c r="J697" s="52" t="s">
        <v>71</v>
      </c>
      <c r="K697" s="52">
        <v>0.13800000000000001</v>
      </c>
      <c r="L697" s="52">
        <v>1</v>
      </c>
      <c r="M697" s="52">
        <v>1</v>
      </c>
      <c r="N697" s="52"/>
      <c r="O697" s="52">
        <v>0</v>
      </c>
      <c r="P697" s="52">
        <v>0</v>
      </c>
      <c r="Q697" s="52">
        <v>21</v>
      </c>
      <c r="R697" s="52"/>
      <c r="S697" s="52">
        <v>0</v>
      </c>
      <c r="T697" s="52">
        <v>0</v>
      </c>
      <c r="U697" s="52">
        <v>310</v>
      </c>
      <c r="V697" s="52">
        <f t="shared" si="21"/>
        <v>24.978000000000002</v>
      </c>
      <c r="W697" s="52">
        <f t="shared" si="23"/>
        <v>24.978000000000002</v>
      </c>
      <c r="X697" s="52">
        <v>0</v>
      </c>
      <c r="Y697" s="52">
        <v>0</v>
      </c>
    </row>
    <row r="698" spans="1:25" x14ac:dyDescent="0.25">
      <c r="A698" s="52">
        <v>2011</v>
      </c>
      <c r="B698" s="52" t="s">
        <v>99</v>
      </c>
      <c r="C698" s="52" t="s">
        <v>111</v>
      </c>
      <c r="D698" s="52">
        <v>20231</v>
      </c>
      <c r="E698" s="52">
        <v>3423134</v>
      </c>
      <c r="F698" s="52">
        <v>27</v>
      </c>
      <c r="G698" s="52" t="s">
        <v>120</v>
      </c>
      <c r="H698" s="52">
        <v>2139</v>
      </c>
      <c r="I698" s="52" t="s">
        <v>91</v>
      </c>
      <c r="J698" s="52" t="s">
        <v>71</v>
      </c>
      <c r="K698" s="52">
        <v>0.13800000000000001</v>
      </c>
      <c r="L698" s="52">
        <v>1</v>
      </c>
      <c r="M698" s="52">
        <v>1</v>
      </c>
      <c r="N698" s="52"/>
      <c r="O698" s="52">
        <v>0</v>
      </c>
      <c r="P698" s="52">
        <v>0</v>
      </c>
      <c r="Q698" s="52">
        <v>21</v>
      </c>
      <c r="R698" s="52"/>
      <c r="S698" s="52">
        <v>0</v>
      </c>
      <c r="T698" s="52">
        <v>0</v>
      </c>
      <c r="U698" s="52">
        <v>310</v>
      </c>
      <c r="V698" s="52">
        <f t="shared" si="21"/>
        <v>295.18200000000002</v>
      </c>
      <c r="W698" s="52">
        <f t="shared" si="23"/>
        <v>295.18200000000002</v>
      </c>
      <c r="X698" s="52">
        <v>0</v>
      </c>
      <c r="Y698" s="52">
        <v>0</v>
      </c>
    </row>
    <row r="699" spans="1:25" x14ac:dyDescent="0.25">
      <c r="A699" s="52">
        <v>2011</v>
      </c>
      <c r="B699" s="52" t="s">
        <v>99</v>
      </c>
      <c r="C699" s="52" t="s">
        <v>111</v>
      </c>
      <c r="D699" s="52">
        <v>20231</v>
      </c>
      <c r="E699" s="52">
        <v>3423134</v>
      </c>
      <c r="F699" s="52">
        <v>27</v>
      </c>
      <c r="G699" s="52" t="s">
        <v>120</v>
      </c>
      <c r="H699" s="52">
        <v>1877.2089000000001</v>
      </c>
      <c r="I699" s="52" t="s">
        <v>91</v>
      </c>
      <c r="J699" s="52" t="s">
        <v>71</v>
      </c>
      <c r="K699" s="52">
        <v>0.13800000000000001</v>
      </c>
      <c r="L699" s="52">
        <v>1</v>
      </c>
      <c r="M699" s="52">
        <v>1</v>
      </c>
      <c r="N699" s="52"/>
      <c r="O699" s="52">
        <v>0</v>
      </c>
      <c r="P699" s="52">
        <v>0</v>
      </c>
      <c r="Q699" s="52">
        <v>21</v>
      </c>
      <c r="R699" s="52"/>
      <c r="S699" s="52">
        <v>0</v>
      </c>
      <c r="T699" s="52">
        <v>0</v>
      </c>
      <c r="U699" s="52">
        <v>310</v>
      </c>
      <c r="V699" s="52">
        <f t="shared" si="21"/>
        <v>259.05482820000003</v>
      </c>
      <c r="W699" s="52">
        <f t="shared" si="23"/>
        <v>259.05482820000003</v>
      </c>
      <c r="X699" s="52">
        <v>0</v>
      </c>
      <c r="Y699" s="52">
        <v>0</v>
      </c>
    </row>
    <row r="700" spans="1:25" x14ac:dyDescent="0.25">
      <c r="A700" s="52">
        <v>2011</v>
      </c>
      <c r="B700" s="52" t="s">
        <v>99</v>
      </c>
      <c r="C700" s="52" t="s">
        <v>111</v>
      </c>
      <c r="D700" s="52">
        <v>20231</v>
      </c>
      <c r="E700" s="52">
        <v>3423134</v>
      </c>
      <c r="F700" s="52">
        <v>27</v>
      </c>
      <c r="G700" s="52" t="s">
        <v>120</v>
      </c>
      <c r="H700" s="52">
        <v>17463</v>
      </c>
      <c r="I700" s="52" t="s">
        <v>91</v>
      </c>
      <c r="J700" s="52" t="s">
        <v>71</v>
      </c>
      <c r="K700" s="52">
        <v>0.13800000000000001</v>
      </c>
      <c r="L700" s="52">
        <v>1</v>
      </c>
      <c r="M700" s="52">
        <v>1</v>
      </c>
      <c r="N700" s="52"/>
      <c r="O700" s="52">
        <v>0</v>
      </c>
      <c r="P700" s="52">
        <v>0</v>
      </c>
      <c r="Q700" s="52">
        <v>21</v>
      </c>
      <c r="R700" s="52"/>
      <c r="S700" s="52">
        <v>0</v>
      </c>
      <c r="T700" s="52">
        <v>0</v>
      </c>
      <c r="U700" s="52">
        <v>310</v>
      </c>
      <c r="V700" s="52">
        <f t="shared" si="21"/>
        <v>2409.8940000000002</v>
      </c>
      <c r="W700" s="52">
        <f t="shared" si="23"/>
        <v>2409.8940000000002</v>
      </c>
      <c r="X700" s="52">
        <v>0</v>
      </c>
      <c r="Y700" s="52">
        <v>0</v>
      </c>
    </row>
    <row r="701" spans="1:25" x14ac:dyDescent="0.25">
      <c r="A701" s="52">
        <v>2011</v>
      </c>
      <c r="B701" s="52" t="s">
        <v>99</v>
      </c>
      <c r="C701" s="52" t="s">
        <v>111</v>
      </c>
      <c r="D701" s="52">
        <v>20231</v>
      </c>
      <c r="E701" s="52">
        <v>3423134</v>
      </c>
      <c r="F701" s="52">
        <v>27</v>
      </c>
      <c r="G701" s="52" t="s">
        <v>120</v>
      </c>
      <c r="H701" s="52">
        <v>60</v>
      </c>
      <c r="I701" s="52" t="s">
        <v>91</v>
      </c>
      <c r="J701" s="52" t="s">
        <v>71</v>
      </c>
      <c r="K701" s="52">
        <v>0.13800000000000001</v>
      </c>
      <c r="L701" s="52">
        <v>1</v>
      </c>
      <c r="M701" s="52">
        <v>1</v>
      </c>
      <c r="N701" s="52"/>
      <c r="O701" s="52">
        <v>0</v>
      </c>
      <c r="P701" s="52">
        <v>0</v>
      </c>
      <c r="Q701" s="52">
        <v>21</v>
      </c>
      <c r="R701" s="52"/>
      <c r="S701" s="52">
        <v>0</v>
      </c>
      <c r="T701" s="52">
        <v>0</v>
      </c>
      <c r="U701" s="52">
        <v>310</v>
      </c>
      <c r="V701" s="52">
        <f t="shared" si="21"/>
        <v>8.2800000000000011</v>
      </c>
      <c r="W701" s="52">
        <f t="shared" si="23"/>
        <v>8.2800000000000011</v>
      </c>
      <c r="X701" s="52">
        <v>0</v>
      </c>
      <c r="Y701" s="52">
        <v>0</v>
      </c>
    </row>
    <row r="702" spans="1:25" x14ac:dyDescent="0.25">
      <c r="A702" s="52">
        <v>2011</v>
      </c>
      <c r="B702" s="52" t="s">
        <v>99</v>
      </c>
      <c r="C702" s="52" t="s">
        <v>111</v>
      </c>
      <c r="D702" s="52">
        <v>20231</v>
      </c>
      <c r="E702" s="52">
        <v>3423134</v>
      </c>
      <c r="F702" s="52">
        <v>27</v>
      </c>
      <c r="G702" s="52" t="s">
        <v>120</v>
      </c>
      <c r="H702" s="52">
        <v>2743.4497999999999</v>
      </c>
      <c r="I702" s="52" t="s">
        <v>91</v>
      </c>
      <c r="J702" s="52" t="s">
        <v>71</v>
      </c>
      <c r="K702" s="52">
        <v>0.13800000000000001</v>
      </c>
      <c r="L702" s="52">
        <v>1</v>
      </c>
      <c r="M702" s="52">
        <v>1</v>
      </c>
      <c r="N702" s="52"/>
      <c r="O702" s="52">
        <v>0</v>
      </c>
      <c r="P702" s="52">
        <v>0</v>
      </c>
      <c r="Q702" s="52">
        <v>21</v>
      </c>
      <c r="R702" s="52"/>
      <c r="S702" s="52">
        <v>0</v>
      </c>
      <c r="T702" s="52">
        <v>0</v>
      </c>
      <c r="U702" s="52">
        <v>310</v>
      </c>
      <c r="V702" s="52">
        <f t="shared" si="21"/>
        <v>378.59607240000003</v>
      </c>
      <c r="W702" s="52">
        <f t="shared" si="23"/>
        <v>378.59607240000003</v>
      </c>
      <c r="X702" s="52">
        <v>0</v>
      </c>
      <c r="Y702" s="52">
        <v>0</v>
      </c>
    </row>
    <row r="703" spans="1:25" x14ac:dyDescent="0.25">
      <c r="A703" s="52">
        <v>2011</v>
      </c>
      <c r="B703" s="52" t="s">
        <v>99</v>
      </c>
      <c r="C703" s="52" t="s">
        <v>111</v>
      </c>
      <c r="D703" s="52">
        <v>20231</v>
      </c>
      <c r="E703" s="52">
        <v>3423134</v>
      </c>
      <c r="F703" s="52">
        <v>27</v>
      </c>
      <c r="G703" s="52" t="s">
        <v>120</v>
      </c>
      <c r="H703" s="52">
        <v>682.00439999999992</v>
      </c>
      <c r="I703" s="52" t="s">
        <v>91</v>
      </c>
      <c r="J703" s="52" t="s">
        <v>71</v>
      </c>
      <c r="K703" s="52">
        <v>0.13800000000000001</v>
      </c>
      <c r="L703" s="52">
        <v>1</v>
      </c>
      <c r="M703" s="52">
        <v>1</v>
      </c>
      <c r="N703" s="52"/>
      <c r="O703" s="52">
        <v>0</v>
      </c>
      <c r="P703" s="52">
        <v>0</v>
      </c>
      <c r="Q703" s="52">
        <v>21</v>
      </c>
      <c r="R703" s="52"/>
      <c r="S703" s="52">
        <v>0</v>
      </c>
      <c r="T703" s="52">
        <v>0</v>
      </c>
      <c r="U703" s="52">
        <v>310</v>
      </c>
      <c r="V703" s="52">
        <f t="shared" si="21"/>
        <v>94.11660719999999</v>
      </c>
      <c r="W703" s="52">
        <f t="shared" si="23"/>
        <v>94.11660719999999</v>
      </c>
      <c r="X703" s="52">
        <v>0</v>
      </c>
      <c r="Y703" s="52">
        <v>0</v>
      </c>
    </row>
    <row r="704" spans="1:25" x14ac:dyDescent="0.25">
      <c r="A704" s="52">
        <v>2011</v>
      </c>
      <c r="B704" s="52" t="s">
        <v>99</v>
      </c>
      <c r="C704" s="52" t="s">
        <v>111</v>
      </c>
      <c r="D704" s="52">
        <v>20231</v>
      </c>
      <c r="E704" s="52">
        <v>3423134</v>
      </c>
      <c r="F704" s="52">
        <v>27</v>
      </c>
      <c r="G704" s="52" t="s">
        <v>120</v>
      </c>
      <c r="H704" s="52">
        <v>40</v>
      </c>
      <c r="I704" s="52" t="s">
        <v>91</v>
      </c>
      <c r="J704" s="52" t="s">
        <v>71</v>
      </c>
      <c r="K704" s="52">
        <v>0.13800000000000001</v>
      </c>
      <c r="L704" s="52">
        <v>1</v>
      </c>
      <c r="M704" s="52">
        <v>1</v>
      </c>
      <c r="N704" s="52"/>
      <c r="O704" s="52">
        <v>0</v>
      </c>
      <c r="P704" s="52">
        <v>0</v>
      </c>
      <c r="Q704" s="52">
        <v>21</v>
      </c>
      <c r="R704" s="52"/>
      <c r="S704" s="52">
        <v>0</v>
      </c>
      <c r="T704" s="52">
        <v>0</v>
      </c>
      <c r="U704" s="52">
        <v>310</v>
      </c>
      <c r="V704" s="52">
        <f t="shared" si="21"/>
        <v>5.5200000000000005</v>
      </c>
      <c r="W704" s="52">
        <f t="shared" si="23"/>
        <v>5.5200000000000005</v>
      </c>
      <c r="X704" s="52">
        <v>0</v>
      </c>
      <c r="Y704" s="52">
        <v>0</v>
      </c>
    </row>
    <row r="705" spans="1:25" x14ac:dyDescent="0.25">
      <c r="A705" s="52">
        <v>2011</v>
      </c>
      <c r="B705" s="52" t="s">
        <v>99</v>
      </c>
      <c r="C705" s="52" t="s">
        <v>111</v>
      </c>
      <c r="D705" s="52">
        <v>20231</v>
      </c>
      <c r="E705" s="52">
        <v>3423134</v>
      </c>
      <c r="F705" s="52">
        <v>27</v>
      </c>
      <c r="G705" s="52" t="s">
        <v>120</v>
      </c>
      <c r="H705" s="52">
        <v>80.369799999999998</v>
      </c>
      <c r="I705" s="52" t="s">
        <v>91</v>
      </c>
      <c r="J705" s="52" t="s">
        <v>71</v>
      </c>
      <c r="K705" s="52">
        <v>0.13800000000000001</v>
      </c>
      <c r="L705" s="52">
        <v>1</v>
      </c>
      <c r="M705" s="52">
        <v>1</v>
      </c>
      <c r="N705" s="52"/>
      <c r="O705" s="52">
        <v>0</v>
      </c>
      <c r="P705" s="52">
        <v>0</v>
      </c>
      <c r="Q705" s="52">
        <v>21</v>
      </c>
      <c r="R705" s="52"/>
      <c r="S705" s="52">
        <v>0</v>
      </c>
      <c r="T705" s="52">
        <v>0</v>
      </c>
      <c r="U705" s="52">
        <v>310</v>
      </c>
      <c r="V705" s="52">
        <f t="shared" si="21"/>
        <v>11.091032400000001</v>
      </c>
      <c r="W705" s="52">
        <f t="shared" si="23"/>
        <v>11.091032400000001</v>
      </c>
      <c r="X705" s="52">
        <v>0</v>
      </c>
      <c r="Y705" s="52">
        <v>0</v>
      </c>
    </row>
    <row r="706" spans="1:25" x14ac:dyDescent="0.25">
      <c r="A706" s="52">
        <v>2011</v>
      </c>
      <c r="B706" s="52" t="s">
        <v>99</v>
      </c>
      <c r="C706" s="52" t="s">
        <v>111</v>
      </c>
      <c r="D706" s="52">
        <v>20231</v>
      </c>
      <c r="E706" s="52">
        <v>3423134</v>
      </c>
      <c r="F706" s="52">
        <v>27</v>
      </c>
      <c r="G706" s="52" t="s">
        <v>120</v>
      </c>
      <c r="H706" s="52">
        <v>1416</v>
      </c>
      <c r="I706" s="52" t="s">
        <v>91</v>
      </c>
      <c r="J706" s="52" t="s">
        <v>71</v>
      </c>
      <c r="K706" s="52">
        <v>0.13800000000000001</v>
      </c>
      <c r="L706" s="52">
        <v>1</v>
      </c>
      <c r="M706" s="52">
        <v>1</v>
      </c>
      <c r="N706" s="52"/>
      <c r="O706" s="52">
        <v>0</v>
      </c>
      <c r="P706" s="52">
        <v>0</v>
      </c>
      <c r="Q706" s="52">
        <v>21</v>
      </c>
      <c r="R706" s="52"/>
      <c r="S706" s="52">
        <v>0</v>
      </c>
      <c r="T706" s="52">
        <v>0</v>
      </c>
      <c r="U706" s="52">
        <v>310</v>
      </c>
      <c r="V706" s="52">
        <f t="shared" si="21"/>
        <v>195.40800000000002</v>
      </c>
      <c r="W706" s="52">
        <f t="shared" si="23"/>
        <v>195.40800000000002</v>
      </c>
      <c r="X706" s="52">
        <v>0</v>
      </c>
      <c r="Y706" s="52">
        <v>0</v>
      </c>
    </row>
    <row r="707" spans="1:25" x14ac:dyDescent="0.25">
      <c r="A707" s="52">
        <v>2011</v>
      </c>
      <c r="B707" s="52" t="s">
        <v>99</v>
      </c>
      <c r="C707" s="52" t="s">
        <v>111</v>
      </c>
      <c r="D707" s="52">
        <v>20231</v>
      </c>
      <c r="E707" s="52">
        <v>3423134</v>
      </c>
      <c r="F707" s="52">
        <v>27</v>
      </c>
      <c r="G707" s="52" t="s">
        <v>120</v>
      </c>
      <c r="H707" s="52">
        <v>2625</v>
      </c>
      <c r="I707" s="52" t="s">
        <v>91</v>
      </c>
      <c r="J707" s="52" t="s">
        <v>71</v>
      </c>
      <c r="K707" s="52">
        <v>0.13800000000000001</v>
      </c>
      <c r="L707" s="52">
        <v>1</v>
      </c>
      <c r="M707" s="52">
        <v>1</v>
      </c>
      <c r="N707" s="52"/>
      <c r="O707" s="52">
        <v>0</v>
      </c>
      <c r="P707" s="52">
        <v>0</v>
      </c>
      <c r="Q707" s="52">
        <v>21</v>
      </c>
      <c r="R707" s="52"/>
      <c r="S707" s="52">
        <v>0</v>
      </c>
      <c r="T707" s="52">
        <v>0</v>
      </c>
      <c r="U707" s="52">
        <v>310</v>
      </c>
      <c r="V707" s="52">
        <f t="shared" ref="V707:V770" si="24">IF(F707=9,((H707*K707*L707*M707)+(H707*O707*P707*Q707)+(H707*S707*T707*U707))/1000, (H707*K707*L707*M707)+(H707*O707*P707*Q707)+(H707*S707*T707*U707))</f>
        <v>362.25000000000006</v>
      </c>
      <c r="W707" s="52">
        <f t="shared" si="23"/>
        <v>362.25000000000006</v>
      </c>
      <c r="X707" s="52">
        <v>0</v>
      </c>
      <c r="Y707" s="52">
        <v>0</v>
      </c>
    </row>
    <row r="708" spans="1:25" x14ac:dyDescent="0.25">
      <c r="A708" s="52">
        <v>2011</v>
      </c>
      <c r="B708" s="52" t="s">
        <v>99</v>
      </c>
      <c r="C708" s="52" t="s">
        <v>111</v>
      </c>
      <c r="D708" s="52">
        <v>20231</v>
      </c>
      <c r="E708" s="52">
        <v>3423134</v>
      </c>
      <c r="F708" s="52">
        <v>27</v>
      </c>
      <c r="G708" s="52" t="s">
        <v>120</v>
      </c>
      <c r="H708" s="52">
        <v>97.59190000000001</v>
      </c>
      <c r="I708" s="52" t="s">
        <v>91</v>
      </c>
      <c r="J708" s="52" t="s">
        <v>71</v>
      </c>
      <c r="K708" s="52">
        <v>0.13800000000000001</v>
      </c>
      <c r="L708" s="52">
        <v>1</v>
      </c>
      <c r="M708" s="52">
        <v>1</v>
      </c>
      <c r="N708" s="52"/>
      <c r="O708" s="52">
        <v>0</v>
      </c>
      <c r="P708" s="52">
        <v>0</v>
      </c>
      <c r="Q708" s="52">
        <v>21</v>
      </c>
      <c r="R708" s="52"/>
      <c r="S708" s="52">
        <v>0</v>
      </c>
      <c r="T708" s="52">
        <v>0</v>
      </c>
      <c r="U708" s="52">
        <v>310</v>
      </c>
      <c r="V708" s="52">
        <f t="shared" si="24"/>
        <v>13.467682200000002</v>
      </c>
      <c r="W708" s="52">
        <f t="shared" si="23"/>
        <v>13.467682200000002</v>
      </c>
      <c r="X708" s="52">
        <v>0</v>
      </c>
      <c r="Y708" s="52">
        <v>0</v>
      </c>
    </row>
    <row r="709" spans="1:25" x14ac:dyDescent="0.25">
      <c r="A709" s="52">
        <v>2011</v>
      </c>
      <c r="B709" s="52" t="s">
        <v>99</v>
      </c>
      <c r="C709" s="52" t="s">
        <v>111</v>
      </c>
      <c r="D709" s="52">
        <v>20231</v>
      </c>
      <c r="E709" s="52">
        <v>3423134</v>
      </c>
      <c r="F709" s="52">
        <v>27</v>
      </c>
      <c r="G709" s="52" t="s">
        <v>120</v>
      </c>
      <c r="H709" s="52">
        <v>2880.0016000000001</v>
      </c>
      <c r="I709" s="52" t="s">
        <v>91</v>
      </c>
      <c r="J709" s="52" t="s">
        <v>71</v>
      </c>
      <c r="K709" s="52">
        <v>0.13800000000000001</v>
      </c>
      <c r="L709" s="52">
        <v>1</v>
      </c>
      <c r="M709" s="52">
        <v>1</v>
      </c>
      <c r="N709" s="52"/>
      <c r="O709" s="52">
        <v>0</v>
      </c>
      <c r="P709" s="52">
        <v>0</v>
      </c>
      <c r="Q709" s="52">
        <v>21</v>
      </c>
      <c r="R709" s="52"/>
      <c r="S709" s="52">
        <v>0</v>
      </c>
      <c r="T709" s="52">
        <v>0</v>
      </c>
      <c r="U709" s="52">
        <v>310</v>
      </c>
      <c r="V709" s="52">
        <f t="shared" si="24"/>
        <v>397.44022080000002</v>
      </c>
      <c r="W709" s="52">
        <f t="shared" si="23"/>
        <v>397.44022080000002</v>
      </c>
      <c r="X709" s="52">
        <v>0</v>
      </c>
      <c r="Y709" s="52">
        <v>0</v>
      </c>
    </row>
    <row r="710" spans="1:25" x14ac:dyDescent="0.25">
      <c r="A710" s="52">
        <v>2011</v>
      </c>
      <c r="B710" s="52" t="s">
        <v>99</v>
      </c>
      <c r="C710" s="52" t="s">
        <v>111</v>
      </c>
      <c r="D710" s="52">
        <v>20231</v>
      </c>
      <c r="E710" s="52">
        <v>3423134</v>
      </c>
      <c r="F710" s="52">
        <v>27</v>
      </c>
      <c r="G710" s="52" t="s">
        <v>120</v>
      </c>
      <c r="H710" s="52">
        <v>22</v>
      </c>
      <c r="I710" s="52" t="s">
        <v>91</v>
      </c>
      <c r="J710" s="52" t="s">
        <v>71</v>
      </c>
      <c r="K710" s="52">
        <v>0.13800000000000001</v>
      </c>
      <c r="L710" s="52">
        <v>1</v>
      </c>
      <c r="M710" s="52">
        <v>1</v>
      </c>
      <c r="N710" s="52"/>
      <c r="O710" s="52">
        <v>0</v>
      </c>
      <c r="P710" s="52">
        <v>0</v>
      </c>
      <c r="Q710" s="52">
        <v>21</v>
      </c>
      <c r="R710" s="52"/>
      <c r="S710" s="52">
        <v>0</v>
      </c>
      <c r="T710" s="52">
        <v>0</v>
      </c>
      <c r="U710" s="52">
        <v>310</v>
      </c>
      <c r="V710" s="52">
        <f t="shared" si="24"/>
        <v>3.0360000000000005</v>
      </c>
      <c r="W710" s="52">
        <f t="shared" ref="W710:W773" si="25">(V710-((O710*H710*P710*Q710)+(S710*H710*T710*U710)))/M710</f>
        <v>3.0360000000000005</v>
      </c>
      <c r="X710" s="52">
        <v>0</v>
      </c>
      <c r="Y710" s="52">
        <v>0</v>
      </c>
    </row>
    <row r="711" spans="1:25" x14ac:dyDescent="0.25">
      <c r="A711" s="52">
        <v>2011</v>
      </c>
      <c r="B711" s="52" t="s">
        <v>99</v>
      </c>
      <c r="C711" s="52" t="s">
        <v>111</v>
      </c>
      <c r="D711" s="52">
        <v>20231</v>
      </c>
      <c r="E711" s="52">
        <v>3423134</v>
      </c>
      <c r="F711" s="52">
        <v>27</v>
      </c>
      <c r="G711" s="52" t="s">
        <v>120</v>
      </c>
      <c r="H711" s="52">
        <v>5590</v>
      </c>
      <c r="I711" s="52" t="s">
        <v>91</v>
      </c>
      <c r="J711" s="52" t="s">
        <v>71</v>
      </c>
      <c r="K711" s="52">
        <v>0.13800000000000001</v>
      </c>
      <c r="L711" s="52">
        <v>1</v>
      </c>
      <c r="M711" s="52">
        <v>1</v>
      </c>
      <c r="N711" s="52"/>
      <c r="O711" s="52">
        <v>0</v>
      </c>
      <c r="P711" s="52">
        <v>0</v>
      </c>
      <c r="Q711" s="52">
        <v>21</v>
      </c>
      <c r="R711" s="52"/>
      <c r="S711" s="52">
        <v>0</v>
      </c>
      <c r="T711" s="52">
        <v>0</v>
      </c>
      <c r="U711" s="52">
        <v>310</v>
      </c>
      <c r="V711" s="52">
        <f t="shared" si="24"/>
        <v>771.42000000000007</v>
      </c>
      <c r="W711" s="52">
        <f t="shared" si="25"/>
        <v>771.42000000000007</v>
      </c>
      <c r="X711" s="52">
        <v>0</v>
      </c>
      <c r="Y711" s="52">
        <v>0</v>
      </c>
    </row>
    <row r="712" spans="1:25" x14ac:dyDescent="0.25">
      <c r="A712" s="52">
        <v>2011</v>
      </c>
      <c r="B712" s="52" t="s">
        <v>99</v>
      </c>
      <c r="C712" s="52" t="s">
        <v>111</v>
      </c>
      <c r="D712" s="52">
        <v>20231</v>
      </c>
      <c r="E712" s="52">
        <v>3423134</v>
      </c>
      <c r="F712" s="52">
        <v>27</v>
      </c>
      <c r="G712" s="52" t="s">
        <v>120</v>
      </c>
      <c r="H712" s="52">
        <v>435</v>
      </c>
      <c r="I712" s="52" t="s">
        <v>91</v>
      </c>
      <c r="J712" s="52" t="s">
        <v>71</v>
      </c>
      <c r="K712" s="52">
        <v>0.13800000000000001</v>
      </c>
      <c r="L712" s="52">
        <v>1</v>
      </c>
      <c r="M712" s="52">
        <v>1</v>
      </c>
      <c r="N712" s="52"/>
      <c r="O712" s="52">
        <v>0</v>
      </c>
      <c r="P712" s="52">
        <v>0</v>
      </c>
      <c r="Q712" s="52">
        <v>21</v>
      </c>
      <c r="R712" s="52"/>
      <c r="S712" s="52">
        <v>0</v>
      </c>
      <c r="T712" s="52">
        <v>0</v>
      </c>
      <c r="U712" s="52">
        <v>310</v>
      </c>
      <c r="V712" s="52">
        <f t="shared" si="24"/>
        <v>60.030000000000008</v>
      </c>
      <c r="W712" s="52">
        <f t="shared" si="25"/>
        <v>60.030000000000008</v>
      </c>
      <c r="X712" s="52">
        <v>0</v>
      </c>
      <c r="Y712" s="52">
        <v>0</v>
      </c>
    </row>
    <row r="713" spans="1:25" x14ac:dyDescent="0.25">
      <c r="A713" s="52">
        <v>2011</v>
      </c>
      <c r="B713" s="52" t="s">
        <v>99</v>
      </c>
      <c r="C713" s="52" t="s">
        <v>111</v>
      </c>
      <c r="D713" s="52">
        <v>20231</v>
      </c>
      <c r="E713" s="52">
        <v>3423134</v>
      </c>
      <c r="F713" s="52">
        <v>27</v>
      </c>
      <c r="G713" s="52" t="s">
        <v>120</v>
      </c>
      <c r="H713" s="52">
        <v>2713</v>
      </c>
      <c r="I713" s="52" t="s">
        <v>91</v>
      </c>
      <c r="J713" s="52" t="s">
        <v>71</v>
      </c>
      <c r="K713" s="52">
        <v>0.13800000000000001</v>
      </c>
      <c r="L713" s="52">
        <v>1</v>
      </c>
      <c r="M713" s="52">
        <v>1</v>
      </c>
      <c r="N713" s="52"/>
      <c r="O713" s="52">
        <v>0</v>
      </c>
      <c r="P713" s="52">
        <v>0</v>
      </c>
      <c r="Q713" s="52">
        <v>21</v>
      </c>
      <c r="R713" s="52"/>
      <c r="S713" s="52">
        <v>0</v>
      </c>
      <c r="T713" s="52">
        <v>0</v>
      </c>
      <c r="U713" s="52">
        <v>310</v>
      </c>
      <c r="V713" s="52">
        <f t="shared" si="24"/>
        <v>374.39400000000001</v>
      </c>
      <c r="W713" s="52">
        <f t="shared" si="25"/>
        <v>374.39400000000001</v>
      </c>
      <c r="X713" s="52">
        <v>0</v>
      </c>
      <c r="Y713" s="52">
        <v>0</v>
      </c>
    </row>
    <row r="714" spans="1:25" x14ac:dyDescent="0.25">
      <c r="A714" s="52">
        <v>2011</v>
      </c>
      <c r="B714" s="52" t="s">
        <v>99</v>
      </c>
      <c r="C714" s="52" t="s">
        <v>111</v>
      </c>
      <c r="D714" s="52">
        <v>20232</v>
      </c>
      <c r="E714" s="52">
        <v>3423134</v>
      </c>
      <c r="F714" s="52">
        <v>27</v>
      </c>
      <c r="G714" s="52" t="s">
        <v>120</v>
      </c>
      <c r="H714" s="52">
        <v>1973.3999999999999</v>
      </c>
      <c r="I714" s="52" t="s">
        <v>91</v>
      </c>
      <c r="J714" s="52" t="s">
        <v>71</v>
      </c>
      <c r="K714" s="52">
        <v>0.13800000000000001</v>
      </c>
      <c r="L714" s="52">
        <v>1</v>
      </c>
      <c r="M714" s="52">
        <v>1</v>
      </c>
      <c r="N714" s="52"/>
      <c r="O714" s="52">
        <v>0</v>
      </c>
      <c r="P714" s="52">
        <v>0</v>
      </c>
      <c r="Q714" s="52">
        <v>21</v>
      </c>
      <c r="R714" s="52"/>
      <c r="S714" s="52">
        <v>0</v>
      </c>
      <c r="T714" s="52">
        <v>0</v>
      </c>
      <c r="U714" s="52">
        <v>310</v>
      </c>
      <c r="V714" s="52">
        <f t="shared" si="24"/>
        <v>272.32920000000001</v>
      </c>
      <c r="W714" s="52">
        <f t="shared" si="25"/>
        <v>272.32920000000001</v>
      </c>
      <c r="X714" s="52">
        <v>0</v>
      </c>
      <c r="Y714" s="52">
        <v>0</v>
      </c>
    </row>
    <row r="715" spans="1:25" x14ac:dyDescent="0.25">
      <c r="A715" s="52">
        <v>2011</v>
      </c>
      <c r="B715" s="52" t="s">
        <v>99</v>
      </c>
      <c r="C715" s="52" t="s">
        <v>111</v>
      </c>
      <c r="D715" s="52">
        <v>20233</v>
      </c>
      <c r="E715" s="52">
        <v>3423134</v>
      </c>
      <c r="F715" s="52">
        <v>27</v>
      </c>
      <c r="G715" s="52" t="s">
        <v>120</v>
      </c>
      <c r="H715" s="52">
        <v>12132</v>
      </c>
      <c r="I715" s="52" t="s">
        <v>91</v>
      </c>
      <c r="J715" s="52" t="s">
        <v>71</v>
      </c>
      <c r="K715" s="52">
        <v>0.13800000000000001</v>
      </c>
      <c r="L715" s="52">
        <v>1</v>
      </c>
      <c r="M715" s="52">
        <v>1</v>
      </c>
      <c r="N715" s="52"/>
      <c r="O715" s="52">
        <v>0</v>
      </c>
      <c r="P715" s="52">
        <v>0</v>
      </c>
      <c r="Q715" s="52">
        <v>21</v>
      </c>
      <c r="R715" s="52"/>
      <c r="S715" s="52">
        <v>0</v>
      </c>
      <c r="T715" s="52">
        <v>0</v>
      </c>
      <c r="U715" s="52">
        <v>310</v>
      </c>
      <c r="V715" s="52">
        <f t="shared" si="24"/>
        <v>1674.2160000000001</v>
      </c>
      <c r="W715" s="52">
        <f t="shared" si="25"/>
        <v>1674.2160000000001</v>
      </c>
      <c r="X715" s="52">
        <v>0</v>
      </c>
      <c r="Y715" s="52">
        <v>0</v>
      </c>
    </row>
    <row r="716" spans="1:25" x14ac:dyDescent="0.25">
      <c r="A716" s="52">
        <v>2011</v>
      </c>
      <c r="B716" s="52" t="s">
        <v>99</v>
      </c>
      <c r="C716" s="52" t="s">
        <v>111</v>
      </c>
      <c r="D716" s="52">
        <v>20233</v>
      </c>
      <c r="E716" s="52">
        <v>3423134</v>
      </c>
      <c r="F716" s="52">
        <v>27</v>
      </c>
      <c r="G716" s="52" t="s">
        <v>120</v>
      </c>
      <c r="H716" s="52">
        <v>11694</v>
      </c>
      <c r="I716" s="52" t="s">
        <v>91</v>
      </c>
      <c r="J716" s="52" t="s">
        <v>71</v>
      </c>
      <c r="K716" s="52">
        <v>0.13800000000000001</v>
      </c>
      <c r="L716" s="52">
        <v>1</v>
      </c>
      <c r="M716" s="52">
        <v>1</v>
      </c>
      <c r="N716" s="52"/>
      <c r="O716" s="52">
        <v>0</v>
      </c>
      <c r="P716" s="52">
        <v>0</v>
      </c>
      <c r="Q716" s="52">
        <v>21</v>
      </c>
      <c r="R716" s="52"/>
      <c r="S716" s="52">
        <v>0</v>
      </c>
      <c r="T716" s="52">
        <v>0</v>
      </c>
      <c r="U716" s="52">
        <v>310</v>
      </c>
      <c r="V716" s="52">
        <f t="shared" si="24"/>
        <v>1613.7720000000002</v>
      </c>
      <c r="W716" s="52">
        <f t="shared" si="25"/>
        <v>1613.7720000000002</v>
      </c>
      <c r="X716" s="52">
        <v>0</v>
      </c>
      <c r="Y716" s="52">
        <v>0</v>
      </c>
    </row>
    <row r="717" spans="1:25" x14ac:dyDescent="0.25">
      <c r="A717" s="52">
        <v>2011</v>
      </c>
      <c r="B717" s="52" t="s">
        <v>99</v>
      </c>
      <c r="C717" s="52" t="s">
        <v>111</v>
      </c>
      <c r="D717" s="52">
        <v>20233</v>
      </c>
      <c r="E717" s="52">
        <v>3423134</v>
      </c>
      <c r="F717" s="52">
        <v>27</v>
      </c>
      <c r="G717" s="52" t="s">
        <v>120</v>
      </c>
      <c r="H717" s="52">
        <v>461749</v>
      </c>
      <c r="I717" s="52" t="s">
        <v>91</v>
      </c>
      <c r="J717" s="52" t="s">
        <v>71</v>
      </c>
      <c r="K717" s="52">
        <v>0.13800000000000001</v>
      </c>
      <c r="L717" s="52">
        <v>1</v>
      </c>
      <c r="M717" s="52">
        <v>1</v>
      </c>
      <c r="N717" s="52"/>
      <c r="O717" s="52">
        <v>0</v>
      </c>
      <c r="P717" s="52">
        <v>0</v>
      </c>
      <c r="Q717" s="52">
        <v>21</v>
      </c>
      <c r="R717" s="52"/>
      <c r="S717" s="52">
        <v>0</v>
      </c>
      <c r="T717" s="52">
        <v>0</v>
      </c>
      <c r="U717" s="52">
        <v>310</v>
      </c>
      <c r="V717" s="52">
        <f t="shared" si="24"/>
        <v>63721.362000000008</v>
      </c>
      <c r="W717" s="52">
        <f t="shared" si="25"/>
        <v>63721.362000000008</v>
      </c>
      <c r="X717" s="52">
        <v>0</v>
      </c>
      <c r="Y717" s="52">
        <v>0</v>
      </c>
    </row>
    <row r="718" spans="1:25" x14ac:dyDescent="0.25">
      <c r="A718" s="52">
        <v>2011</v>
      </c>
      <c r="B718" s="52" t="s">
        <v>99</v>
      </c>
      <c r="C718" s="52" t="s">
        <v>111</v>
      </c>
      <c r="D718" s="52">
        <v>20233</v>
      </c>
      <c r="E718" s="52">
        <v>3423134</v>
      </c>
      <c r="F718" s="52">
        <v>27</v>
      </c>
      <c r="G718" s="52" t="s">
        <v>120</v>
      </c>
      <c r="H718" s="52">
        <v>1387.9397000000001</v>
      </c>
      <c r="I718" s="52" t="s">
        <v>91</v>
      </c>
      <c r="J718" s="52" t="s">
        <v>71</v>
      </c>
      <c r="K718" s="52">
        <v>0.13800000000000001</v>
      </c>
      <c r="L718" s="52">
        <v>1</v>
      </c>
      <c r="M718" s="52">
        <v>1</v>
      </c>
      <c r="N718" s="52"/>
      <c r="O718" s="52">
        <v>0</v>
      </c>
      <c r="P718" s="52">
        <v>0</v>
      </c>
      <c r="Q718" s="52">
        <v>21</v>
      </c>
      <c r="R718" s="52"/>
      <c r="S718" s="52">
        <v>0</v>
      </c>
      <c r="T718" s="52">
        <v>0</v>
      </c>
      <c r="U718" s="52">
        <v>310</v>
      </c>
      <c r="V718" s="52">
        <f t="shared" si="24"/>
        <v>191.53567860000004</v>
      </c>
      <c r="W718" s="52">
        <f t="shared" si="25"/>
        <v>191.53567860000004</v>
      </c>
      <c r="X718" s="52">
        <v>0</v>
      </c>
      <c r="Y718" s="52">
        <v>0</v>
      </c>
    </row>
    <row r="719" spans="1:25" x14ac:dyDescent="0.25">
      <c r="A719" s="52">
        <v>2011</v>
      </c>
      <c r="B719" s="52" t="s">
        <v>99</v>
      </c>
      <c r="C719" s="52" t="s">
        <v>111</v>
      </c>
      <c r="D719" s="52">
        <v>20233</v>
      </c>
      <c r="E719" s="52">
        <v>3423134</v>
      </c>
      <c r="F719" s="52">
        <v>27</v>
      </c>
      <c r="G719" s="52" t="s">
        <v>120</v>
      </c>
      <c r="H719" s="52">
        <v>78</v>
      </c>
      <c r="I719" s="52" t="s">
        <v>91</v>
      </c>
      <c r="J719" s="52" t="s">
        <v>71</v>
      </c>
      <c r="K719" s="52">
        <v>0.13800000000000001</v>
      </c>
      <c r="L719" s="52">
        <v>1</v>
      </c>
      <c r="M719" s="52">
        <v>1</v>
      </c>
      <c r="N719" s="52"/>
      <c r="O719" s="52">
        <v>0</v>
      </c>
      <c r="P719" s="52">
        <v>0</v>
      </c>
      <c r="Q719" s="52">
        <v>21</v>
      </c>
      <c r="R719" s="52"/>
      <c r="S719" s="52">
        <v>0</v>
      </c>
      <c r="T719" s="52">
        <v>0</v>
      </c>
      <c r="U719" s="52">
        <v>310</v>
      </c>
      <c r="V719" s="52">
        <f t="shared" si="24"/>
        <v>10.764000000000001</v>
      </c>
      <c r="W719" s="52">
        <f t="shared" si="25"/>
        <v>10.764000000000001</v>
      </c>
      <c r="X719" s="52">
        <v>0</v>
      </c>
      <c r="Y719" s="52">
        <v>0</v>
      </c>
    </row>
    <row r="720" spans="1:25" x14ac:dyDescent="0.25">
      <c r="A720" s="52">
        <v>2011</v>
      </c>
      <c r="B720" s="52" t="s">
        <v>99</v>
      </c>
      <c r="C720" s="52" t="s">
        <v>111</v>
      </c>
      <c r="D720" s="52">
        <v>20233</v>
      </c>
      <c r="E720" s="52">
        <v>3423134</v>
      </c>
      <c r="F720" s="52">
        <v>27</v>
      </c>
      <c r="G720" s="52" t="s">
        <v>120</v>
      </c>
      <c r="H720" s="52">
        <v>1633.6541000000002</v>
      </c>
      <c r="I720" s="52" t="s">
        <v>91</v>
      </c>
      <c r="J720" s="52" t="s">
        <v>71</v>
      </c>
      <c r="K720" s="52">
        <v>0.13800000000000001</v>
      </c>
      <c r="L720" s="52">
        <v>1</v>
      </c>
      <c r="M720" s="52">
        <v>1</v>
      </c>
      <c r="N720" s="52"/>
      <c r="O720" s="52">
        <v>0</v>
      </c>
      <c r="P720" s="52">
        <v>0</v>
      </c>
      <c r="Q720" s="52">
        <v>21</v>
      </c>
      <c r="R720" s="52"/>
      <c r="S720" s="52">
        <v>0</v>
      </c>
      <c r="T720" s="52">
        <v>0</v>
      </c>
      <c r="U720" s="52">
        <v>310</v>
      </c>
      <c r="V720" s="52">
        <f t="shared" si="24"/>
        <v>225.44426580000004</v>
      </c>
      <c r="W720" s="52">
        <f t="shared" si="25"/>
        <v>225.44426580000004</v>
      </c>
      <c r="X720" s="52">
        <v>0</v>
      </c>
      <c r="Y720" s="52">
        <v>0</v>
      </c>
    </row>
    <row r="721" spans="1:25" x14ac:dyDescent="0.25">
      <c r="A721" s="52">
        <v>2011</v>
      </c>
      <c r="B721" s="52" t="s">
        <v>99</v>
      </c>
      <c r="C721" s="52" t="s">
        <v>111</v>
      </c>
      <c r="D721" s="52">
        <v>20233</v>
      </c>
      <c r="E721" s="52">
        <v>3423134</v>
      </c>
      <c r="F721" s="52">
        <v>27</v>
      </c>
      <c r="G721" s="52" t="s">
        <v>120</v>
      </c>
      <c r="H721" s="52">
        <v>4197</v>
      </c>
      <c r="I721" s="52" t="s">
        <v>91</v>
      </c>
      <c r="J721" s="52" t="s">
        <v>71</v>
      </c>
      <c r="K721" s="52">
        <v>0.13800000000000001</v>
      </c>
      <c r="L721" s="52">
        <v>1</v>
      </c>
      <c r="M721" s="52">
        <v>1</v>
      </c>
      <c r="N721" s="52"/>
      <c r="O721" s="52">
        <v>0</v>
      </c>
      <c r="P721" s="52">
        <v>0</v>
      </c>
      <c r="Q721" s="52">
        <v>21</v>
      </c>
      <c r="R721" s="52"/>
      <c r="S721" s="52">
        <v>0</v>
      </c>
      <c r="T721" s="52">
        <v>0</v>
      </c>
      <c r="U721" s="52">
        <v>310</v>
      </c>
      <c r="V721" s="52">
        <f t="shared" si="24"/>
        <v>579.18600000000004</v>
      </c>
      <c r="W721" s="52">
        <f t="shared" si="25"/>
        <v>579.18600000000004</v>
      </c>
      <c r="X721" s="52">
        <v>0</v>
      </c>
      <c r="Y721" s="52">
        <v>0</v>
      </c>
    </row>
    <row r="722" spans="1:25" x14ac:dyDescent="0.25">
      <c r="A722" s="52">
        <v>2011</v>
      </c>
      <c r="B722" s="52" t="s">
        <v>99</v>
      </c>
      <c r="C722" s="52" t="s">
        <v>111</v>
      </c>
      <c r="D722" s="52">
        <v>20233</v>
      </c>
      <c r="E722" s="52">
        <v>3423134</v>
      </c>
      <c r="F722" s="52">
        <v>27</v>
      </c>
      <c r="G722" s="52" t="s">
        <v>120</v>
      </c>
      <c r="H722" s="52">
        <v>12096</v>
      </c>
      <c r="I722" s="52" t="s">
        <v>91</v>
      </c>
      <c r="J722" s="52" t="s">
        <v>71</v>
      </c>
      <c r="K722" s="52">
        <v>0.13800000000000001</v>
      </c>
      <c r="L722" s="52">
        <v>1</v>
      </c>
      <c r="M722" s="52">
        <v>1</v>
      </c>
      <c r="N722" s="52"/>
      <c r="O722" s="52">
        <v>0</v>
      </c>
      <c r="P722" s="52">
        <v>0</v>
      </c>
      <c r="Q722" s="52">
        <v>21</v>
      </c>
      <c r="R722" s="52"/>
      <c r="S722" s="52">
        <v>0</v>
      </c>
      <c r="T722" s="52">
        <v>0</v>
      </c>
      <c r="U722" s="52">
        <v>310</v>
      </c>
      <c r="V722" s="52">
        <f t="shared" si="24"/>
        <v>1669.248</v>
      </c>
      <c r="W722" s="52">
        <f t="shared" si="25"/>
        <v>1669.248</v>
      </c>
      <c r="X722" s="52">
        <v>0</v>
      </c>
      <c r="Y722" s="52">
        <v>0</v>
      </c>
    </row>
    <row r="723" spans="1:25" x14ac:dyDescent="0.25">
      <c r="A723" s="52">
        <v>2011</v>
      </c>
      <c r="B723" s="52" t="s">
        <v>99</v>
      </c>
      <c r="C723" s="52" t="s">
        <v>111</v>
      </c>
      <c r="D723" s="52">
        <v>20233</v>
      </c>
      <c r="E723" s="52">
        <v>3423134</v>
      </c>
      <c r="F723" s="52">
        <v>27</v>
      </c>
      <c r="G723" s="52" t="s">
        <v>120</v>
      </c>
      <c r="H723" s="52">
        <v>12143</v>
      </c>
      <c r="I723" s="52" t="s">
        <v>91</v>
      </c>
      <c r="J723" s="52" t="s">
        <v>71</v>
      </c>
      <c r="K723" s="52">
        <v>0.13800000000000001</v>
      </c>
      <c r="L723" s="52">
        <v>1</v>
      </c>
      <c r="M723" s="52">
        <v>1</v>
      </c>
      <c r="N723" s="52"/>
      <c r="O723" s="52">
        <v>0</v>
      </c>
      <c r="P723" s="52">
        <v>0</v>
      </c>
      <c r="Q723" s="52">
        <v>21</v>
      </c>
      <c r="R723" s="52"/>
      <c r="S723" s="52">
        <v>0</v>
      </c>
      <c r="T723" s="52">
        <v>0</v>
      </c>
      <c r="U723" s="52">
        <v>310</v>
      </c>
      <c r="V723" s="52">
        <f t="shared" si="24"/>
        <v>1675.7340000000002</v>
      </c>
      <c r="W723" s="52">
        <f t="shared" si="25"/>
        <v>1675.7340000000002</v>
      </c>
      <c r="X723" s="52">
        <v>0</v>
      </c>
      <c r="Y723" s="52">
        <v>0</v>
      </c>
    </row>
    <row r="724" spans="1:25" x14ac:dyDescent="0.25">
      <c r="A724" s="52">
        <v>2011</v>
      </c>
      <c r="B724" s="52" t="s">
        <v>99</v>
      </c>
      <c r="C724" s="52" t="s">
        <v>111</v>
      </c>
      <c r="D724" s="52">
        <v>20233</v>
      </c>
      <c r="E724" s="52">
        <v>3423134</v>
      </c>
      <c r="F724" s="52">
        <v>27</v>
      </c>
      <c r="G724" s="52" t="s">
        <v>120</v>
      </c>
      <c r="H724" s="52">
        <v>17371</v>
      </c>
      <c r="I724" s="52" t="s">
        <v>91</v>
      </c>
      <c r="J724" s="52" t="s">
        <v>71</v>
      </c>
      <c r="K724" s="52">
        <v>0.13800000000000001</v>
      </c>
      <c r="L724" s="52">
        <v>1</v>
      </c>
      <c r="M724" s="52">
        <v>1</v>
      </c>
      <c r="N724" s="52"/>
      <c r="O724" s="52">
        <v>0</v>
      </c>
      <c r="P724" s="52">
        <v>0</v>
      </c>
      <c r="Q724" s="52">
        <v>21</v>
      </c>
      <c r="R724" s="52"/>
      <c r="S724" s="52">
        <v>0</v>
      </c>
      <c r="T724" s="52">
        <v>0</v>
      </c>
      <c r="U724" s="52">
        <v>310</v>
      </c>
      <c r="V724" s="52">
        <f t="shared" si="24"/>
        <v>2397.1980000000003</v>
      </c>
      <c r="W724" s="52">
        <f t="shared" si="25"/>
        <v>2397.1980000000003</v>
      </c>
      <c r="X724" s="52">
        <v>0</v>
      </c>
      <c r="Y724" s="52">
        <v>0</v>
      </c>
    </row>
    <row r="725" spans="1:25" x14ac:dyDescent="0.25">
      <c r="A725" s="52">
        <v>2011</v>
      </c>
      <c r="B725" s="52" t="s">
        <v>99</v>
      </c>
      <c r="C725" s="52" t="s">
        <v>111</v>
      </c>
      <c r="D725" s="52">
        <v>20233</v>
      </c>
      <c r="E725" s="52">
        <v>3423134</v>
      </c>
      <c r="F725" s="52">
        <v>27</v>
      </c>
      <c r="G725" s="52" t="s">
        <v>120</v>
      </c>
      <c r="H725" s="52">
        <v>1037</v>
      </c>
      <c r="I725" s="52" t="s">
        <v>91</v>
      </c>
      <c r="J725" s="52" t="s">
        <v>71</v>
      </c>
      <c r="K725" s="52">
        <v>0.13800000000000001</v>
      </c>
      <c r="L725" s="52">
        <v>1</v>
      </c>
      <c r="M725" s="52">
        <v>1</v>
      </c>
      <c r="N725" s="52"/>
      <c r="O725" s="52">
        <v>0</v>
      </c>
      <c r="P725" s="52">
        <v>0</v>
      </c>
      <c r="Q725" s="52">
        <v>21</v>
      </c>
      <c r="R725" s="52"/>
      <c r="S725" s="52">
        <v>0</v>
      </c>
      <c r="T725" s="52">
        <v>0</v>
      </c>
      <c r="U725" s="52">
        <v>310</v>
      </c>
      <c r="V725" s="52">
        <f t="shared" si="24"/>
        <v>143.10600000000002</v>
      </c>
      <c r="W725" s="52">
        <f t="shared" si="25"/>
        <v>143.10600000000002</v>
      </c>
      <c r="X725" s="52">
        <v>0</v>
      </c>
      <c r="Y725" s="52">
        <v>0</v>
      </c>
    </row>
    <row r="726" spans="1:25" x14ac:dyDescent="0.25">
      <c r="A726" s="52">
        <v>2011</v>
      </c>
      <c r="B726" s="52" t="s">
        <v>99</v>
      </c>
      <c r="C726" s="52" t="s">
        <v>111</v>
      </c>
      <c r="D726" s="52">
        <v>20233</v>
      </c>
      <c r="E726" s="52">
        <v>3423134</v>
      </c>
      <c r="F726" s="52">
        <v>27</v>
      </c>
      <c r="G726" s="52" t="s">
        <v>120</v>
      </c>
      <c r="H726" s="52">
        <v>2309</v>
      </c>
      <c r="I726" s="52" t="s">
        <v>91</v>
      </c>
      <c r="J726" s="52" t="s">
        <v>71</v>
      </c>
      <c r="K726" s="52">
        <v>0.13800000000000001</v>
      </c>
      <c r="L726" s="52">
        <v>1</v>
      </c>
      <c r="M726" s="52">
        <v>1</v>
      </c>
      <c r="N726" s="52"/>
      <c r="O726" s="52">
        <v>0</v>
      </c>
      <c r="P726" s="52">
        <v>0</v>
      </c>
      <c r="Q726" s="52">
        <v>21</v>
      </c>
      <c r="R726" s="52"/>
      <c r="S726" s="52">
        <v>0</v>
      </c>
      <c r="T726" s="52">
        <v>0</v>
      </c>
      <c r="U726" s="52">
        <v>310</v>
      </c>
      <c r="V726" s="52">
        <f t="shared" si="24"/>
        <v>318.64200000000005</v>
      </c>
      <c r="W726" s="52">
        <f t="shared" si="25"/>
        <v>318.64200000000005</v>
      </c>
      <c r="X726" s="52">
        <v>0</v>
      </c>
      <c r="Y726" s="52">
        <v>0</v>
      </c>
    </row>
    <row r="727" spans="1:25" x14ac:dyDescent="0.25">
      <c r="A727" s="52">
        <v>2011</v>
      </c>
      <c r="B727" s="52" t="s">
        <v>99</v>
      </c>
      <c r="C727" s="52" t="s">
        <v>111</v>
      </c>
      <c r="D727" s="52">
        <v>20233</v>
      </c>
      <c r="E727" s="52">
        <v>3423134</v>
      </c>
      <c r="F727" s="52">
        <v>27</v>
      </c>
      <c r="G727" s="52" t="s">
        <v>120</v>
      </c>
      <c r="H727" s="52">
        <v>37951</v>
      </c>
      <c r="I727" s="52" t="s">
        <v>91</v>
      </c>
      <c r="J727" s="52" t="s">
        <v>71</v>
      </c>
      <c r="K727" s="52">
        <v>0.13800000000000001</v>
      </c>
      <c r="L727" s="52">
        <v>1</v>
      </c>
      <c r="M727" s="52">
        <v>1</v>
      </c>
      <c r="N727" s="52"/>
      <c r="O727" s="52">
        <v>0</v>
      </c>
      <c r="P727" s="52">
        <v>0</v>
      </c>
      <c r="Q727" s="52">
        <v>21</v>
      </c>
      <c r="R727" s="52"/>
      <c r="S727" s="52">
        <v>0</v>
      </c>
      <c r="T727" s="52">
        <v>0</v>
      </c>
      <c r="U727" s="52">
        <v>310</v>
      </c>
      <c r="V727" s="52">
        <f t="shared" si="24"/>
        <v>5237.2380000000003</v>
      </c>
      <c r="W727" s="52">
        <f t="shared" si="25"/>
        <v>5237.2380000000003</v>
      </c>
      <c r="X727" s="52">
        <v>0</v>
      </c>
      <c r="Y727" s="52">
        <v>0</v>
      </c>
    </row>
    <row r="728" spans="1:25" x14ac:dyDescent="0.25">
      <c r="A728" s="52">
        <v>2011</v>
      </c>
      <c r="B728" s="52" t="s">
        <v>99</v>
      </c>
      <c r="C728" s="52" t="s">
        <v>111</v>
      </c>
      <c r="D728" s="52">
        <v>20233</v>
      </c>
      <c r="E728" s="52">
        <v>3423134</v>
      </c>
      <c r="F728" s="52">
        <v>27</v>
      </c>
      <c r="G728" s="52" t="s">
        <v>120</v>
      </c>
      <c r="H728" s="52">
        <v>1974</v>
      </c>
      <c r="I728" s="52" t="s">
        <v>91</v>
      </c>
      <c r="J728" s="52" t="s">
        <v>71</v>
      </c>
      <c r="K728" s="52">
        <v>0.13800000000000001</v>
      </c>
      <c r="L728" s="52">
        <v>1</v>
      </c>
      <c r="M728" s="52">
        <v>1</v>
      </c>
      <c r="N728" s="52"/>
      <c r="O728" s="52">
        <v>0</v>
      </c>
      <c r="P728" s="52">
        <v>0</v>
      </c>
      <c r="Q728" s="52">
        <v>21</v>
      </c>
      <c r="R728" s="52"/>
      <c r="S728" s="52">
        <v>0</v>
      </c>
      <c r="T728" s="52">
        <v>0</v>
      </c>
      <c r="U728" s="52">
        <v>310</v>
      </c>
      <c r="V728" s="52">
        <f t="shared" si="24"/>
        <v>272.41200000000003</v>
      </c>
      <c r="W728" s="52">
        <f t="shared" si="25"/>
        <v>272.41200000000003</v>
      </c>
      <c r="X728" s="52">
        <v>0</v>
      </c>
      <c r="Y728" s="52">
        <v>0</v>
      </c>
    </row>
    <row r="729" spans="1:25" x14ac:dyDescent="0.25">
      <c r="A729" s="52">
        <v>2011</v>
      </c>
      <c r="B729" s="52" t="s">
        <v>99</v>
      </c>
      <c r="C729" s="52" t="s">
        <v>111</v>
      </c>
      <c r="D729" s="52">
        <v>20233</v>
      </c>
      <c r="E729" s="52">
        <v>3423134</v>
      </c>
      <c r="F729" s="52">
        <v>27</v>
      </c>
      <c r="G729" s="52" t="s">
        <v>120</v>
      </c>
      <c r="H729" s="52">
        <v>214</v>
      </c>
      <c r="I729" s="52" t="s">
        <v>91</v>
      </c>
      <c r="J729" s="52" t="s">
        <v>71</v>
      </c>
      <c r="K729" s="52">
        <v>0.13800000000000001</v>
      </c>
      <c r="L729" s="52">
        <v>1</v>
      </c>
      <c r="M729" s="52">
        <v>1</v>
      </c>
      <c r="N729" s="52"/>
      <c r="O729" s="52">
        <v>0</v>
      </c>
      <c r="P729" s="52">
        <v>0</v>
      </c>
      <c r="Q729" s="52">
        <v>21</v>
      </c>
      <c r="R729" s="52"/>
      <c r="S729" s="52">
        <v>0</v>
      </c>
      <c r="T729" s="52">
        <v>0</v>
      </c>
      <c r="U729" s="52">
        <v>310</v>
      </c>
      <c r="V729" s="52">
        <f t="shared" si="24"/>
        <v>29.532000000000004</v>
      </c>
      <c r="W729" s="52">
        <f t="shared" si="25"/>
        <v>29.532000000000004</v>
      </c>
      <c r="X729" s="52">
        <v>0</v>
      </c>
      <c r="Y729" s="52">
        <v>0</v>
      </c>
    </row>
    <row r="730" spans="1:25" x14ac:dyDescent="0.25">
      <c r="A730" s="52">
        <v>2011</v>
      </c>
      <c r="B730" s="52" t="s">
        <v>99</v>
      </c>
      <c r="C730" s="52" t="s">
        <v>111</v>
      </c>
      <c r="D730" s="52">
        <v>20233</v>
      </c>
      <c r="E730" s="52">
        <v>3423134</v>
      </c>
      <c r="F730" s="52">
        <v>27</v>
      </c>
      <c r="G730" s="52" t="s">
        <v>120</v>
      </c>
      <c r="H730" s="52">
        <v>106110</v>
      </c>
      <c r="I730" s="52" t="s">
        <v>91</v>
      </c>
      <c r="J730" s="52" t="s">
        <v>71</v>
      </c>
      <c r="K730" s="52">
        <v>0.13800000000000001</v>
      </c>
      <c r="L730" s="52">
        <v>1</v>
      </c>
      <c r="M730" s="52">
        <v>1</v>
      </c>
      <c r="N730" s="52"/>
      <c r="O730" s="52">
        <v>0</v>
      </c>
      <c r="P730" s="52">
        <v>0</v>
      </c>
      <c r="Q730" s="52">
        <v>21</v>
      </c>
      <c r="R730" s="52"/>
      <c r="S730" s="52">
        <v>0</v>
      </c>
      <c r="T730" s="52">
        <v>0</v>
      </c>
      <c r="U730" s="52">
        <v>310</v>
      </c>
      <c r="V730" s="52">
        <f t="shared" si="24"/>
        <v>14643.180000000002</v>
      </c>
      <c r="W730" s="52">
        <f t="shared" si="25"/>
        <v>14643.180000000002</v>
      </c>
      <c r="X730" s="52">
        <v>0</v>
      </c>
      <c r="Y730" s="52">
        <v>0</v>
      </c>
    </row>
    <row r="731" spans="1:25" x14ac:dyDescent="0.25">
      <c r="A731" s="52">
        <v>2011</v>
      </c>
      <c r="B731" s="52" t="s">
        <v>99</v>
      </c>
      <c r="C731" s="52" t="s">
        <v>111</v>
      </c>
      <c r="D731" s="52">
        <v>20233</v>
      </c>
      <c r="E731" s="52">
        <v>3423134</v>
      </c>
      <c r="F731" s="52">
        <v>27</v>
      </c>
      <c r="G731" s="52" t="s">
        <v>120</v>
      </c>
      <c r="H731" s="52">
        <v>14642.195600000001</v>
      </c>
      <c r="I731" s="52" t="s">
        <v>91</v>
      </c>
      <c r="J731" s="52" t="s">
        <v>71</v>
      </c>
      <c r="K731" s="52">
        <v>0.13800000000000001</v>
      </c>
      <c r="L731" s="52">
        <v>1</v>
      </c>
      <c r="M731" s="52">
        <v>1</v>
      </c>
      <c r="N731" s="52"/>
      <c r="O731" s="52">
        <v>0</v>
      </c>
      <c r="P731" s="52">
        <v>0</v>
      </c>
      <c r="Q731" s="52">
        <v>21</v>
      </c>
      <c r="R731" s="52"/>
      <c r="S731" s="52">
        <v>0</v>
      </c>
      <c r="T731" s="52">
        <v>0</v>
      </c>
      <c r="U731" s="52">
        <v>310</v>
      </c>
      <c r="V731" s="52">
        <f t="shared" si="24"/>
        <v>2020.6229928000002</v>
      </c>
      <c r="W731" s="52">
        <f t="shared" si="25"/>
        <v>2020.6229928000002</v>
      </c>
      <c r="X731" s="52">
        <v>0</v>
      </c>
      <c r="Y731" s="52">
        <v>0</v>
      </c>
    </row>
    <row r="732" spans="1:25" x14ac:dyDescent="0.25">
      <c r="A732" s="52">
        <v>2011</v>
      </c>
      <c r="B732" s="52" t="s">
        <v>99</v>
      </c>
      <c r="C732" s="52" t="s">
        <v>111</v>
      </c>
      <c r="D732" s="52">
        <v>20233</v>
      </c>
      <c r="E732" s="52">
        <v>3423134</v>
      </c>
      <c r="F732" s="52">
        <v>27</v>
      </c>
      <c r="G732" s="52" t="s">
        <v>120</v>
      </c>
      <c r="H732" s="52">
        <v>25904</v>
      </c>
      <c r="I732" s="52" t="s">
        <v>91</v>
      </c>
      <c r="J732" s="52" t="s">
        <v>71</v>
      </c>
      <c r="K732" s="52">
        <v>0.13800000000000001</v>
      </c>
      <c r="L732" s="52">
        <v>1</v>
      </c>
      <c r="M732" s="52">
        <v>1</v>
      </c>
      <c r="N732" s="52"/>
      <c r="O732" s="52">
        <v>0</v>
      </c>
      <c r="P732" s="52">
        <v>0</v>
      </c>
      <c r="Q732" s="52">
        <v>21</v>
      </c>
      <c r="R732" s="52"/>
      <c r="S732" s="52">
        <v>0</v>
      </c>
      <c r="T732" s="52">
        <v>0</v>
      </c>
      <c r="U732" s="52">
        <v>310</v>
      </c>
      <c r="V732" s="52">
        <f t="shared" si="24"/>
        <v>3574.7520000000004</v>
      </c>
      <c r="W732" s="52">
        <f t="shared" si="25"/>
        <v>3574.7520000000004</v>
      </c>
      <c r="X732" s="52">
        <v>0</v>
      </c>
      <c r="Y732" s="52">
        <v>0</v>
      </c>
    </row>
    <row r="733" spans="1:25" x14ac:dyDescent="0.25">
      <c r="A733" s="52">
        <v>2011</v>
      </c>
      <c r="B733" s="52" t="s">
        <v>99</v>
      </c>
      <c r="C733" s="52" t="s">
        <v>111</v>
      </c>
      <c r="D733" s="52">
        <v>20233</v>
      </c>
      <c r="E733" s="52">
        <v>3423134</v>
      </c>
      <c r="F733" s="52">
        <v>27</v>
      </c>
      <c r="G733" s="52" t="s">
        <v>120</v>
      </c>
      <c r="H733" s="52">
        <v>18</v>
      </c>
      <c r="I733" s="52" t="s">
        <v>91</v>
      </c>
      <c r="J733" s="52" t="s">
        <v>71</v>
      </c>
      <c r="K733" s="52">
        <v>0.13800000000000001</v>
      </c>
      <c r="L733" s="52">
        <v>1</v>
      </c>
      <c r="M733" s="52">
        <v>1</v>
      </c>
      <c r="N733" s="52"/>
      <c r="O733" s="52">
        <v>0</v>
      </c>
      <c r="P733" s="52">
        <v>0</v>
      </c>
      <c r="Q733" s="52">
        <v>21</v>
      </c>
      <c r="R733" s="52"/>
      <c r="S733" s="52">
        <v>0</v>
      </c>
      <c r="T733" s="52">
        <v>0</v>
      </c>
      <c r="U733" s="52">
        <v>310</v>
      </c>
      <c r="V733" s="52">
        <f t="shared" si="24"/>
        <v>2.484</v>
      </c>
      <c r="W733" s="52">
        <f t="shared" si="25"/>
        <v>2.484</v>
      </c>
      <c r="X733" s="52">
        <v>0</v>
      </c>
      <c r="Y733" s="52">
        <v>0</v>
      </c>
    </row>
    <row r="734" spans="1:25" x14ac:dyDescent="0.25">
      <c r="A734" s="52">
        <v>2011</v>
      </c>
      <c r="B734" s="52" t="s">
        <v>99</v>
      </c>
      <c r="C734" s="52" t="s">
        <v>111</v>
      </c>
      <c r="D734" s="52">
        <v>20233</v>
      </c>
      <c r="E734" s="52">
        <v>3423134</v>
      </c>
      <c r="F734" s="52">
        <v>27</v>
      </c>
      <c r="G734" s="52" t="s">
        <v>120</v>
      </c>
      <c r="H734" s="52">
        <v>51.666300000000007</v>
      </c>
      <c r="I734" s="52" t="s">
        <v>91</v>
      </c>
      <c r="J734" s="52" t="s">
        <v>71</v>
      </c>
      <c r="K734" s="52">
        <v>0.13800000000000001</v>
      </c>
      <c r="L734" s="52">
        <v>1</v>
      </c>
      <c r="M734" s="52">
        <v>1</v>
      </c>
      <c r="N734" s="52"/>
      <c r="O734" s="52">
        <v>0</v>
      </c>
      <c r="P734" s="52">
        <v>0</v>
      </c>
      <c r="Q734" s="52">
        <v>21</v>
      </c>
      <c r="R734" s="52"/>
      <c r="S734" s="52">
        <v>0</v>
      </c>
      <c r="T734" s="52">
        <v>0</v>
      </c>
      <c r="U734" s="52">
        <v>310</v>
      </c>
      <c r="V734" s="52">
        <f t="shared" si="24"/>
        <v>7.1299494000000019</v>
      </c>
      <c r="W734" s="52">
        <f t="shared" si="25"/>
        <v>7.1299494000000019</v>
      </c>
      <c r="X734" s="52">
        <v>0</v>
      </c>
      <c r="Y734" s="52">
        <v>0</v>
      </c>
    </row>
    <row r="735" spans="1:25" x14ac:dyDescent="0.25">
      <c r="A735" s="52">
        <v>2011</v>
      </c>
      <c r="B735" s="52" t="s">
        <v>99</v>
      </c>
      <c r="C735" s="52" t="s">
        <v>111</v>
      </c>
      <c r="D735" s="52">
        <v>20233</v>
      </c>
      <c r="E735" s="52">
        <v>3423134</v>
      </c>
      <c r="F735" s="52">
        <v>27</v>
      </c>
      <c r="G735" s="52" t="s">
        <v>120</v>
      </c>
      <c r="H735" s="52">
        <v>44742</v>
      </c>
      <c r="I735" s="52" t="s">
        <v>91</v>
      </c>
      <c r="J735" s="52" t="s">
        <v>71</v>
      </c>
      <c r="K735" s="52">
        <v>0.13800000000000001</v>
      </c>
      <c r="L735" s="52">
        <v>1</v>
      </c>
      <c r="M735" s="52">
        <v>1</v>
      </c>
      <c r="N735" s="52"/>
      <c r="O735" s="52">
        <v>0</v>
      </c>
      <c r="P735" s="52">
        <v>0</v>
      </c>
      <c r="Q735" s="52">
        <v>21</v>
      </c>
      <c r="R735" s="52"/>
      <c r="S735" s="52">
        <v>0</v>
      </c>
      <c r="T735" s="52">
        <v>0</v>
      </c>
      <c r="U735" s="52">
        <v>310</v>
      </c>
      <c r="V735" s="52">
        <f t="shared" si="24"/>
        <v>6174.3960000000006</v>
      </c>
      <c r="W735" s="52">
        <f t="shared" si="25"/>
        <v>6174.3960000000006</v>
      </c>
      <c r="X735" s="52">
        <v>0</v>
      </c>
      <c r="Y735" s="52">
        <v>0</v>
      </c>
    </row>
    <row r="736" spans="1:25" x14ac:dyDescent="0.25">
      <c r="A736" s="52">
        <v>2011</v>
      </c>
      <c r="B736" s="52" t="s">
        <v>99</v>
      </c>
      <c r="C736" s="52" t="s">
        <v>111</v>
      </c>
      <c r="D736" s="52">
        <v>20233</v>
      </c>
      <c r="E736" s="52">
        <v>3423134</v>
      </c>
      <c r="F736" s="52">
        <v>27</v>
      </c>
      <c r="G736" s="52" t="s">
        <v>120</v>
      </c>
      <c r="H736" s="52">
        <v>235.8622</v>
      </c>
      <c r="I736" s="52" t="s">
        <v>91</v>
      </c>
      <c r="J736" s="52" t="s">
        <v>71</v>
      </c>
      <c r="K736" s="52">
        <v>0.13800000000000001</v>
      </c>
      <c r="L736" s="52">
        <v>1</v>
      </c>
      <c r="M736" s="52">
        <v>1</v>
      </c>
      <c r="N736" s="52"/>
      <c r="O736" s="52">
        <v>0</v>
      </c>
      <c r="P736" s="52">
        <v>0</v>
      </c>
      <c r="Q736" s="52">
        <v>21</v>
      </c>
      <c r="R736" s="52"/>
      <c r="S736" s="52">
        <v>0</v>
      </c>
      <c r="T736" s="52">
        <v>0</v>
      </c>
      <c r="U736" s="52">
        <v>310</v>
      </c>
      <c r="V736" s="52">
        <f t="shared" si="24"/>
        <v>32.5489836</v>
      </c>
      <c r="W736" s="52">
        <f t="shared" si="25"/>
        <v>32.5489836</v>
      </c>
      <c r="X736" s="52">
        <v>0</v>
      </c>
      <c r="Y736" s="52">
        <v>0</v>
      </c>
    </row>
    <row r="737" spans="1:25" x14ac:dyDescent="0.25">
      <c r="A737" s="52">
        <v>2011</v>
      </c>
      <c r="B737" s="52" t="s">
        <v>99</v>
      </c>
      <c r="C737" s="52" t="s">
        <v>111</v>
      </c>
      <c r="D737" s="52">
        <v>20233</v>
      </c>
      <c r="E737" s="52">
        <v>3423134</v>
      </c>
      <c r="F737" s="52">
        <v>27</v>
      </c>
      <c r="G737" s="52" t="s">
        <v>120</v>
      </c>
      <c r="H737" s="52">
        <v>3627</v>
      </c>
      <c r="I737" s="52" t="s">
        <v>91</v>
      </c>
      <c r="J737" s="52" t="s">
        <v>71</v>
      </c>
      <c r="K737" s="52">
        <v>0.13800000000000001</v>
      </c>
      <c r="L737" s="52">
        <v>1</v>
      </c>
      <c r="M737" s="52">
        <v>1</v>
      </c>
      <c r="N737" s="52"/>
      <c r="O737" s="52">
        <v>0</v>
      </c>
      <c r="P737" s="52">
        <v>0</v>
      </c>
      <c r="Q737" s="52">
        <v>21</v>
      </c>
      <c r="R737" s="52"/>
      <c r="S737" s="52">
        <v>0</v>
      </c>
      <c r="T737" s="52">
        <v>0</v>
      </c>
      <c r="U737" s="52">
        <v>310</v>
      </c>
      <c r="V737" s="52">
        <f t="shared" si="24"/>
        <v>500.52600000000007</v>
      </c>
      <c r="W737" s="52">
        <f t="shared" si="25"/>
        <v>500.52600000000007</v>
      </c>
      <c r="X737" s="52">
        <v>0</v>
      </c>
      <c r="Y737" s="52">
        <v>0</v>
      </c>
    </row>
    <row r="738" spans="1:25" x14ac:dyDescent="0.25">
      <c r="A738" s="52">
        <v>2011</v>
      </c>
      <c r="B738" s="52" t="s">
        <v>99</v>
      </c>
      <c r="C738" s="52" t="s">
        <v>111</v>
      </c>
      <c r="D738" s="52">
        <v>20233</v>
      </c>
      <c r="E738" s="52">
        <v>3423134</v>
      </c>
      <c r="F738" s="52">
        <v>27</v>
      </c>
      <c r="G738" s="52" t="s">
        <v>120</v>
      </c>
      <c r="H738" s="52">
        <v>9332</v>
      </c>
      <c r="I738" s="52" t="s">
        <v>91</v>
      </c>
      <c r="J738" s="52" t="s">
        <v>71</v>
      </c>
      <c r="K738" s="52">
        <v>0.13800000000000001</v>
      </c>
      <c r="L738" s="52">
        <v>1</v>
      </c>
      <c r="M738" s="52">
        <v>1</v>
      </c>
      <c r="N738" s="52"/>
      <c r="O738" s="52">
        <v>0</v>
      </c>
      <c r="P738" s="52">
        <v>0</v>
      </c>
      <c r="Q738" s="52">
        <v>21</v>
      </c>
      <c r="R738" s="52"/>
      <c r="S738" s="52">
        <v>0</v>
      </c>
      <c r="T738" s="52">
        <v>0</v>
      </c>
      <c r="U738" s="52">
        <v>310</v>
      </c>
      <c r="V738" s="52">
        <f t="shared" si="24"/>
        <v>1287.816</v>
      </c>
      <c r="W738" s="52">
        <f t="shared" si="25"/>
        <v>1287.816</v>
      </c>
      <c r="X738" s="52">
        <v>0</v>
      </c>
      <c r="Y738" s="52">
        <v>0</v>
      </c>
    </row>
    <row r="739" spans="1:25" x14ac:dyDescent="0.25">
      <c r="A739" s="52">
        <v>2011</v>
      </c>
      <c r="B739" s="52" t="s">
        <v>99</v>
      </c>
      <c r="C739" s="52" t="s">
        <v>111</v>
      </c>
      <c r="D739" s="52">
        <v>20233</v>
      </c>
      <c r="E739" s="52">
        <v>3423134</v>
      </c>
      <c r="F739" s="52">
        <v>27</v>
      </c>
      <c r="G739" s="52" t="s">
        <v>120</v>
      </c>
      <c r="H739" s="52">
        <v>2172</v>
      </c>
      <c r="I739" s="52" t="s">
        <v>91</v>
      </c>
      <c r="J739" s="52" t="s">
        <v>71</v>
      </c>
      <c r="K739" s="52">
        <v>0.13800000000000001</v>
      </c>
      <c r="L739" s="52">
        <v>1</v>
      </c>
      <c r="M739" s="52">
        <v>1</v>
      </c>
      <c r="N739" s="52"/>
      <c r="O739" s="52">
        <v>0</v>
      </c>
      <c r="P739" s="52">
        <v>0</v>
      </c>
      <c r="Q739" s="52">
        <v>21</v>
      </c>
      <c r="R739" s="52"/>
      <c r="S739" s="52">
        <v>0</v>
      </c>
      <c r="T739" s="52">
        <v>0</v>
      </c>
      <c r="U739" s="52">
        <v>310</v>
      </c>
      <c r="V739" s="52">
        <f t="shared" si="24"/>
        <v>299.73600000000005</v>
      </c>
      <c r="W739" s="52">
        <f t="shared" si="25"/>
        <v>299.73600000000005</v>
      </c>
      <c r="X739" s="52">
        <v>0</v>
      </c>
      <c r="Y739" s="52">
        <v>0</v>
      </c>
    </row>
    <row r="740" spans="1:25" x14ac:dyDescent="0.25">
      <c r="A740" s="52">
        <v>2011</v>
      </c>
      <c r="B740" s="52" t="s">
        <v>99</v>
      </c>
      <c r="C740" s="52" t="s">
        <v>111</v>
      </c>
      <c r="D740" s="52">
        <v>20233</v>
      </c>
      <c r="E740" s="52">
        <v>3423134</v>
      </c>
      <c r="F740" s="52">
        <v>27</v>
      </c>
      <c r="G740" s="52" t="s">
        <v>120</v>
      </c>
      <c r="H740" s="52">
        <v>6135</v>
      </c>
      <c r="I740" s="52" t="s">
        <v>91</v>
      </c>
      <c r="J740" s="52" t="s">
        <v>71</v>
      </c>
      <c r="K740" s="52">
        <v>0.13800000000000001</v>
      </c>
      <c r="L740" s="52">
        <v>1</v>
      </c>
      <c r="M740" s="52">
        <v>1</v>
      </c>
      <c r="N740" s="52"/>
      <c r="O740" s="52">
        <v>0</v>
      </c>
      <c r="P740" s="52">
        <v>0</v>
      </c>
      <c r="Q740" s="52">
        <v>21</v>
      </c>
      <c r="R740" s="52"/>
      <c r="S740" s="52">
        <v>0</v>
      </c>
      <c r="T740" s="52">
        <v>0</v>
      </c>
      <c r="U740" s="52">
        <v>310</v>
      </c>
      <c r="V740" s="52">
        <f t="shared" si="24"/>
        <v>846.63000000000011</v>
      </c>
      <c r="W740" s="52">
        <f t="shared" si="25"/>
        <v>846.63000000000011</v>
      </c>
      <c r="X740" s="52">
        <v>0</v>
      </c>
      <c r="Y740" s="52">
        <v>0</v>
      </c>
    </row>
    <row r="741" spans="1:25" x14ac:dyDescent="0.25">
      <c r="A741" s="52">
        <v>2011</v>
      </c>
      <c r="B741" s="52" t="s">
        <v>99</v>
      </c>
      <c r="C741" s="52" t="s">
        <v>111</v>
      </c>
      <c r="D741" s="52">
        <v>20233</v>
      </c>
      <c r="E741" s="52">
        <v>3423134</v>
      </c>
      <c r="F741" s="52">
        <v>27</v>
      </c>
      <c r="G741" s="52" t="s">
        <v>120</v>
      </c>
      <c r="H741" s="52">
        <v>20912</v>
      </c>
      <c r="I741" s="52" t="s">
        <v>91</v>
      </c>
      <c r="J741" s="52" t="s">
        <v>71</v>
      </c>
      <c r="K741" s="52">
        <v>0.13800000000000001</v>
      </c>
      <c r="L741" s="52">
        <v>1</v>
      </c>
      <c r="M741" s="52">
        <v>1</v>
      </c>
      <c r="N741" s="52"/>
      <c r="O741" s="52">
        <v>0</v>
      </c>
      <c r="P741" s="52">
        <v>0</v>
      </c>
      <c r="Q741" s="52">
        <v>21</v>
      </c>
      <c r="R741" s="52"/>
      <c r="S741" s="52">
        <v>0</v>
      </c>
      <c r="T741" s="52">
        <v>0</v>
      </c>
      <c r="U741" s="52">
        <v>310</v>
      </c>
      <c r="V741" s="52">
        <f t="shared" si="24"/>
        <v>2885.8560000000002</v>
      </c>
      <c r="W741" s="52">
        <f t="shared" si="25"/>
        <v>2885.8560000000002</v>
      </c>
      <c r="X741" s="52">
        <v>0</v>
      </c>
      <c r="Y741" s="52">
        <v>0</v>
      </c>
    </row>
    <row r="742" spans="1:25" x14ac:dyDescent="0.25">
      <c r="A742" s="52">
        <v>2011</v>
      </c>
      <c r="B742" s="52" t="s">
        <v>99</v>
      </c>
      <c r="C742" s="52" t="s">
        <v>111</v>
      </c>
      <c r="D742" s="52">
        <v>20233</v>
      </c>
      <c r="E742" s="52">
        <v>3423134</v>
      </c>
      <c r="F742" s="52">
        <v>27</v>
      </c>
      <c r="G742" s="52" t="s">
        <v>120</v>
      </c>
      <c r="H742" s="52">
        <v>1552</v>
      </c>
      <c r="I742" s="52" t="s">
        <v>91</v>
      </c>
      <c r="J742" s="52" t="s">
        <v>71</v>
      </c>
      <c r="K742" s="52">
        <v>0.13800000000000001</v>
      </c>
      <c r="L742" s="52">
        <v>1</v>
      </c>
      <c r="M742" s="52">
        <v>1</v>
      </c>
      <c r="N742" s="52"/>
      <c r="O742" s="52">
        <v>0</v>
      </c>
      <c r="P742" s="52">
        <v>0</v>
      </c>
      <c r="Q742" s="52">
        <v>21</v>
      </c>
      <c r="R742" s="52"/>
      <c r="S742" s="52">
        <v>0</v>
      </c>
      <c r="T742" s="52">
        <v>0</v>
      </c>
      <c r="U742" s="52">
        <v>310</v>
      </c>
      <c r="V742" s="52">
        <f t="shared" si="24"/>
        <v>214.17600000000002</v>
      </c>
      <c r="W742" s="52">
        <f t="shared" si="25"/>
        <v>214.17600000000002</v>
      </c>
      <c r="X742" s="52">
        <v>0</v>
      </c>
      <c r="Y742" s="52">
        <v>0</v>
      </c>
    </row>
    <row r="743" spans="1:25" x14ac:dyDescent="0.25">
      <c r="A743" s="52">
        <v>2011</v>
      </c>
      <c r="B743" s="52" t="s">
        <v>99</v>
      </c>
      <c r="C743" s="52" t="s">
        <v>111</v>
      </c>
      <c r="D743" s="52">
        <v>20233</v>
      </c>
      <c r="E743" s="52">
        <v>3423134</v>
      </c>
      <c r="F743" s="52">
        <v>27</v>
      </c>
      <c r="G743" s="52" t="s">
        <v>120</v>
      </c>
      <c r="H743" s="52">
        <v>23983</v>
      </c>
      <c r="I743" s="52" t="s">
        <v>91</v>
      </c>
      <c r="J743" s="52" t="s">
        <v>71</v>
      </c>
      <c r="K743" s="52">
        <v>0.13800000000000001</v>
      </c>
      <c r="L743" s="52">
        <v>1</v>
      </c>
      <c r="M743" s="52">
        <v>1</v>
      </c>
      <c r="N743" s="52"/>
      <c r="O743" s="52">
        <v>0</v>
      </c>
      <c r="P743" s="52">
        <v>0</v>
      </c>
      <c r="Q743" s="52">
        <v>21</v>
      </c>
      <c r="R743" s="52"/>
      <c r="S743" s="52">
        <v>0</v>
      </c>
      <c r="T743" s="52">
        <v>0</v>
      </c>
      <c r="U743" s="52">
        <v>310</v>
      </c>
      <c r="V743" s="52">
        <f t="shared" si="24"/>
        <v>3309.6540000000005</v>
      </c>
      <c r="W743" s="52">
        <f t="shared" si="25"/>
        <v>3309.6540000000005</v>
      </c>
      <c r="X743" s="52">
        <v>0</v>
      </c>
      <c r="Y743" s="52">
        <v>0</v>
      </c>
    </row>
    <row r="744" spans="1:25" x14ac:dyDescent="0.25">
      <c r="A744" s="52">
        <v>2011</v>
      </c>
      <c r="B744" s="52" t="s">
        <v>99</v>
      </c>
      <c r="C744" s="52" t="s">
        <v>111</v>
      </c>
      <c r="D744" s="52">
        <v>20233</v>
      </c>
      <c r="E744" s="52">
        <v>3423134</v>
      </c>
      <c r="F744" s="52">
        <v>27</v>
      </c>
      <c r="G744" s="52" t="s">
        <v>120</v>
      </c>
      <c r="H744" s="52">
        <v>7571.9013999999997</v>
      </c>
      <c r="I744" s="52" t="s">
        <v>91</v>
      </c>
      <c r="J744" s="52" t="s">
        <v>71</v>
      </c>
      <c r="K744" s="52">
        <v>0.13800000000000001</v>
      </c>
      <c r="L744" s="52">
        <v>1</v>
      </c>
      <c r="M744" s="52">
        <v>1</v>
      </c>
      <c r="N744" s="52"/>
      <c r="O744" s="52">
        <v>0</v>
      </c>
      <c r="P744" s="52">
        <v>0</v>
      </c>
      <c r="Q744" s="52">
        <v>21</v>
      </c>
      <c r="R744" s="52"/>
      <c r="S744" s="52">
        <v>0</v>
      </c>
      <c r="T744" s="52">
        <v>0</v>
      </c>
      <c r="U744" s="52">
        <v>310</v>
      </c>
      <c r="V744" s="52">
        <f t="shared" si="24"/>
        <v>1044.9223932</v>
      </c>
      <c r="W744" s="52">
        <f t="shared" si="25"/>
        <v>1044.9223932</v>
      </c>
      <c r="X744" s="52">
        <v>0</v>
      </c>
      <c r="Y744" s="52">
        <v>0</v>
      </c>
    </row>
    <row r="745" spans="1:25" x14ac:dyDescent="0.25">
      <c r="A745" s="52">
        <v>2011</v>
      </c>
      <c r="B745" s="52" t="s">
        <v>99</v>
      </c>
      <c r="C745" s="52" t="s">
        <v>111</v>
      </c>
      <c r="D745" s="52">
        <v>20233</v>
      </c>
      <c r="E745" s="52">
        <v>3423134</v>
      </c>
      <c r="F745" s="52">
        <v>27</v>
      </c>
      <c r="G745" s="52" t="s">
        <v>120</v>
      </c>
      <c r="H745" s="52">
        <v>607.375</v>
      </c>
      <c r="I745" s="52" t="s">
        <v>91</v>
      </c>
      <c r="J745" s="52" t="s">
        <v>71</v>
      </c>
      <c r="K745" s="52">
        <v>0.13800000000000001</v>
      </c>
      <c r="L745" s="52">
        <v>1</v>
      </c>
      <c r="M745" s="52">
        <v>1</v>
      </c>
      <c r="N745" s="52"/>
      <c r="O745" s="52">
        <v>0</v>
      </c>
      <c r="P745" s="52">
        <v>0</v>
      </c>
      <c r="Q745" s="52">
        <v>21</v>
      </c>
      <c r="R745" s="52"/>
      <c r="S745" s="52">
        <v>0</v>
      </c>
      <c r="T745" s="52">
        <v>0</v>
      </c>
      <c r="U745" s="52">
        <v>310</v>
      </c>
      <c r="V745" s="52">
        <f t="shared" si="24"/>
        <v>83.817750000000004</v>
      </c>
      <c r="W745" s="52">
        <f t="shared" si="25"/>
        <v>83.817750000000004</v>
      </c>
      <c r="X745" s="52">
        <v>0</v>
      </c>
      <c r="Y745" s="52">
        <v>0</v>
      </c>
    </row>
    <row r="746" spans="1:25" x14ac:dyDescent="0.25">
      <c r="A746" s="52">
        <v>2011</v>
      </c>
      <c r="B746" s="52" t="s">
        <v>99</v>
      </c>
      <c r="C746" s="52" t="s">
        <v>111</v>
      </c>
      <c r="D746" s="52">
        <v>20233</v>
      </c>
      <c r="E746" s="52">
        <v>3423134</v>
      </c>
      <c r="F746" s="52">
        <v>27</v>
      </c>
      <c r="G746" s="52" t="s">
        <v>120</v>
      </c>
      <c r="H746" s="52">
        <v>1576</v>
      </c>
      <c r="I746" s="52" t="s">
        <v>91</v>
      </c>
      <c r="J746" s="52" t="s">
        <v>71</v>
      </c>
      <c r="K746" s="52">
        <v>0.13800000000000001</v>
      </c>
      <c r="L746" s="52">
        <v>1</v>
      </c>
      <c r="M746" s="52">
        <v>1</v>
      </c>
      <c r="N746" s="52"/>
      <c r="O746" s="52">
        <v>0</v>
      </c>
      <c r="P746" s="52">
        <v>0</v>
      </c>
      <c r="Q746" s="52">
        <v>21</v>
      </c>
      <c r="R746" s="52"/>
      <c r="S746" s="52">
        <v>0</v>
      </c>
      <c r="T746" s="52">
        <v>0</v>
      </c>
      <c r="U746" s="52">
        <v>310</v>
      </c>
      <c r="V746" s="52">
        <f t="shared" si="24"/>
        <v>217.48800000000003</v>
      </c>
      <c r="W746" s="52">
        <f t="shared" si="25"/>
        <v>217.48800000000003</v>
      </c>
      <c r="X746" s="52">
        <v>0</v>
      </c>
      <c r="Y746" s="52">
        <v>0</v>
      </c>
    </row>
    <row r="747" spans="1:25" x14ac:dyDescent="0.25">
      <c r="A747" s="52">
        <v>2011</v>
      </c>
      <c r="B747" s="52" t="s">
        <v>99</v>
      </c>
      <c r="C747" s="52" t="s">
        <v>111</v>
      </c>
      <c r="D747" s="52">
        <v>20233</v>
      </c>
      <c r="E747" s="52">
        <v>3423134</v>
      </c>
      <c r="F747" s="52">
        <v>27</v>
      </c>
      <c r="G747" s="52" t="s">
        <v>120</v>
      </c>
      <c r="H747" s="52">
        <v>21490</v>
      </c>
      <c r="I747" s="52" t="s">
        <v>91</v>
      </c>
      <c r="J747" s="52" t="s">
        <v>71</v>
      </c>
      <c r="K747" s="52">
        <v>0.13800000000000001</v>
      </c>
      <c r="L747" s="52">
        <v>1</v>
      </c>
      <c r="M747" s="52">
        <v>1</v>
      </c>
      <c r="N747" s="52"/>
      <c r="O747" s="52">
        <v>0</v>
      </c>
      <c r="P747" s="52">
        <v>0</v>
      </c>
      <c r="Q747" s="52">
        <v>21</v>
      </c>
      <c r="R747" s="52"/>
      <c r="S747" s="52">
        <v>0</v>
      </c>
      <c r="T747" s="52">
        <v>0</v>
      </c>
      <c r="U747" s="52">
        <v>310</v>
      </c>
      <c r="V747" s="52">
        <f t="shared" si="24"/>
        <v>2965.6200000000003</v>
      </c>
      <c r="W747" s="52">
        <f t="shared" si="25"/>
        <v>2965.6200000000003</v>
      </c>
      <c r="X747" s="52">
        <v>0</v>
      </c>
      <c r="Y747" s="52">
        <v>0</v>
      </c>
    </row>
    <row r="748" spans="1:25" x14ac:dyDescent="0.25">
      <c r="A748" s="52">
        <v>2011</v>
      </c>
      <c r="B748" s="52" t="s">
        <v>99</v>
      </c>
      <c r="C748" s="52" t="s">
        <v>111</v>
      </c>
      <c r="D748" s="52">
        <v>36000</v>
      </c>
      <c r="E748" s="52">
        <v>3423134</v>
      </c>
      <c r="F748" s="52">
        <v>27</v>
      </c>
      <c r="G748" s="52" t="s">
        <v>120</v>
      </c>
      <c r="H748" s="52">
        <v>198</v>
      </c>
      <c r="I748" s="52" t="s">
        <v>91</v>
      </c>
      <c r="J748" s="52" t="s">
        <v>71</v>
      </c>
      <c r="K748" s="52">
        <v>0.13800000000000001</v>
      </c>
      <c r="L748" s="52">
        <v>1</v>
      </c>
      <c r="M748" s="52">
        <v>1</v>
      </c>
      <c r="N748" s="52"/>
      <c r="O748" s="52">
        <v>0</v>
      </c>
      <c r="P748" s="52">
        <v>0</v>
      </c>
      <c r="Q748" s="52">
        <v>21</v>
      </c>
      <c r="R748" s="52"/>
      <c r="S748" s="52">
        <v>0</v>
      </c>
      <c r="T748" s="52">
        <v>0</v>
      </c>
      <c r="U748" s="52">
        <v>310</v>
      </c>
      <c r="V748" s="52">
        <f t="shared" si="24"/>
        <v>27.324000000000002</v>
      </c>
      <c r="W748" s="52">
        <f t="shared" si="25"/>
        <v>27.324000000000002</v>
      </c>
      <c r="X748" s="52">
        <v>0</v>
      </c>
      <c r="Y748" s="52">
        <v>0</v>
      </c>
    </row>
    <row r="749" spans="1:25" x14ac:dyDescent="0.25">
      <c r="A749" s="52">
        <v>2011</v>
      </c>
      <c r="B749" s="52" t="s">
        <v>100</v>
      </c>
      <c r="C749" s="52" t="s">
        <v>112</v>
      </c>
      <c r="D749" s="52">
        <v>20122</v>
      </c>
      <c r="E749" s="52">
        <v>3422010</v>
      </c>
      <c r="F749" s="52">
        <v>27</v>
      </c>
      <c r="G749" s="52" t="s">
        <v>120</v>
      </c>
      <c r="H749" s="52">
        <v>69.034899999999993</v>
      </c>
      <c r="I749" s="52" t="s">
        <v>91</v>
      </c>
      <c r="J749" s="52" t="s">
        <v>71</v>
      </c>
      <c r="K749" s="52">
        <v>0.52197000000000005</v>
      </c>
      <c r="L749" s="52">
        <v>1</v>
      </c>
      <c r="M749" s="52">
        <v>1</v>
      </c>
      <c r="N749" s="52"/>
      <c r="O749" s="52">
        <v>0</v>
      </c>
      <c r="P749" s="52">
        <v>0</v>
      </c>
      <c r="Q749" s="52">
        <v>21</v>
      </c>
      <c r="R749" s="52"/>
      <c r="S749" s="52">
        <v>0</v>
      </c>
      <c r="T749" s="52">
        <v>0</v>
      </c>
      <c r="U749" s="52">
        <v>310</v>
      </c>
      <c r="V749" s="52">
        <f t="shared" si="24"/>
        <v>36.034146753000002</v>
      </c>
      <c r="W749" s="52">
        <f t="shared" si="25"/>
        <v>36.034146753000002</v>
      </c>
      <c r="X749" s="52">
        <v>0</v>
      </c>
      <c r="Y749" s="52">
        <v>0</v>
      </c>
    </row>
    <row r="750" spans="1:25" x14ac:dyDescent="0.25">
      <c r="A750" s="52">
        <v>2011</v>
      </c>
      <c r="B750" s="52" t="s">
        <v>100</v>
      </c>
      <c r="C750" s="52" t="s">
        <v>112</v>
      </c>
      <c r="D750" s="52">
        <v>23934</v>
      </c>
      <c r="E750" s="52">
        <v>3422010</v>
      </c>
      <c r="F750" s="52">
        <v>27</v>
      </c>
      <c r="G750" s="52" t="s">
        <v>120</v>
      </c>
      <c r="H750" s="52">
        <v>10.857200000000001</v>
      </c>
      <c r="I750" s="52" t="s">
        <v>91</v>
      </c>
      <c r="J750" s="52" t="s">
        <v>71</v>
      </c>
      <c r="K750" s="52">
        <v>0.52197000000000005</v>
      </c>
      <c r="L750" s="52">
        <v>1</v>
      </c>
      <c r="M750" s="52">
        <v>1</v>
      </c>
      <c r="N750" s="52"/>
      <c r="O750" s="52">
        <v>0</v>
      </c>
      <c r="P750" s="52">
        <v>0</v>
      </c>
      <c r="Q750" s="52">
        <v>21</v>
      </c>
      <c r="R750" s="52"/>
      <c r="S750" s="52">
        <v>0</v>
      </c>
      <c r="T750" s="52">
        <v>0</v>
      </c>
      <c r="U750" s="52">
        <v>310</v>
      </c>
      <c r="V750" s="52">
        <f t="shared" si="24"/>
        <v>5.6671326840000011</v>
      </c>
      <c r="W750" s="52">
        <f t="shared" si="25"/>
        <v>5.6671326840000011</v>
      </c>
      <c r="X750" s="52">
        <v>0</v>
      </c>
      <c r="Y750" s="52">
        <v>0</v>
      </c>
    </row>
    <row r="751" spans="1:25" x14ac:dyDescent="0.25">
      <c r="A751" s="52">
        <v>2011</v>
      </c>
      <c r="B751" s="52" t="s">
        <v>100</v>
      </c>
      <c r="C751" s="52" t="s">
        <v>112</v>
      </c>
      <c r="D751" s="52">
        <v>23934</v>
      </c>
      <c r="E751" s="52">
        <v>3422010</v>
      </c>
      <c r="F751" s="52">
        <v>27</v>
      </c>
      <c r="G751" s="52" t="s">
        <v>120</v>
      </c>
      <c r="H751" s="52">
        <v>58</v>
      </c>
      <c r="I751" s="52" t="s">
        <v>91</v>
      </c>
      <c r="J751" s="52" t="s">
        <v>71</v>
      </c>
      <c r="K751" s="52">
        <v>0.52197000000000005</v>
      </c>
      <c r="L751" s="52">
        <v>1</v>
      </c>
      <c r="M751" s="52">
        <v>1</v>
      </c>
      <c r="N751" s="52"/>
      <c r="O751" s="52">
        <v>0</v>
      </c>
      <c r="P751" s="52">
        <v>0</v>
      </c>
      <c r="Q751" s="52">
        <v>21</v>
      </c>
      <c r="R751" s="52"/>
      <c r="S751" s="52">
        <v>0</v>
      </c>
      <c r="T751" s="52">
        <v>0</v>
      </c>
      <c r="U751" s="52">
        <v>310</v>
      </c>
      <c r="V751" s="52">
        <f t="shared" si="24"/>
        <v>30.274260000000002</v>
      </c>
      <c r="W751" s="52">
        <f t="shared" si="25"/>
        <v>30.274260000000002</v>
      </c>
      <c r="X751" s="52">
        <v>0</v>
      </c>
      <c r="Y751" s="52">
        <v>0</v>
      </c>
    </row>
    <row r="752" spans="1:25" x14ac:dyDescent="0.25">
      <c r="A752" s="52">
        <v>2011</v>
      </c>
      <c r="B752" s="52" t="s">
        <v>105</v>
      </c>
      <c r="C752" s="52" t="s">
        <v>114</v>
      </c>
      <c r="D752" s="52">
        <v>24201</v>
      </c>
      <c r="E752" s="52">
        <v>1633002</v>
      </c>
      <c r="F752" s="52">
        <v>27</v>
      </c>
      <c r="G752" s="52" t="s">
        <v>120</v>
      </c>
      <c r="H752" s="52">
        <v>990</v>
      </c>
      <c r="I752" s="52" t="s">
        <v>91</v>
      </c>
      <c r="J752" s="52" t="s">
        <v>71</v>
      </c>
      <c r="K752" s="52">
        <v>0.526586</v>
      </c>
      <c r="L752" s="52">
        <v>1</v>
      </c>
      <c r="M752" s="52">
        <v>1</v>
      </c>
      <c r="N752" s="52"/>
      <c r="O752" s="52">
        <v>0</v>
      </c>
      <c r="P752" s="52">
        <v>0</v>
      </c>
      <c r="Q752" s="52">
        <v>21</v>
      </c>
      <c r="R752" s="52"/>
      <c r="S752" s="52">
        <v>0</v>
      </c>
      <c r="T752" s="52">
        <v>0</v>
      </c>
      <c r="U752" s="52">
        <v>310</v>
      </c>
      <c r="V752" s="52">
        <f t="shared" si="24"/>
        <v>521.32014000000004</v>
      </c>
      <c r="W752" s="52">
        <f t="shared" si="25"/>
        <v>521.32014000000004</v>
      </c>
      <c r="X752" s="52">
        <v>0</v>
      </c>
      <c r="Y752" s="52">
        <v>0</v>
      </c>
    </row>
    <row r="753" spans="1:25" x14ac:dyDescent="0.25">
      <c r="A753" s="52">
        <v>2011</v>
      </c>
      <c r="B753" s="52" t="s">
        <v>107</v>
      </c>
      <c r="C753" s="52" t="s">
        <v>116</v>
      </c>
      <c r="D753" s="52">
        <v>12005</v>
      </c>
      <c r="E753" s="52">
        <v>3350002</v>
      </c>
      <c r="F753" s="52">
        <v>9</v>
      </c>
      <c r="G753" s="52" t="s">
        <v>119</v>
      </c>
      <c r="H753" s="52">
        <v>44427.693600000006</v>
      </c>
      <c r="I753" s="52" t="s">
        <v>91</v>
      </c>
      <c r="J753" s="52" t="s">
        <v>71</v>
      </c>
      <c r="K753" s="52">
        <v>73.3</v>
      </c>
      <c r="L753" s="52">
        <v>4.02E-2</v>
      </c>
      <c r="M753" s="52">
        <v>1</v>
      </c>
      <c r="N753" s="52"/>
      <c r="O753" s="52">
        <v>0</v>
      </c>
      <c r="P753" s="52">
        <v>0</v>
      </c>
      <c r="Q753" s="52">
        <v>21</v>
      </c>
      <c r="R753" s="52"/>
      <c r="S753" s="52">
        <v>0</v>
      </c>
      <c r="T753" s="52">
        <v>0</v>
      </c>
      <c r="U753" s="52">
        <v>310</v>
      </c>
      <c r="V753" s="52">
        <f t="shared" si="24"/>
        <v>130.913307623376</v>
      </c>
      <c r="W753" s="52">
        <f t="shared" si="25"/>
        <v>130.913307623376</v>
      </c>
      <c r="X753" s="52">
        <v>0</v>
      </c>
      <c r="Y753" s="52">
        <v>0</v>
      </c>
    </row>
    <row r="754" spans="1:25" x14ac:dyDescent="0.25">
      <c r="A754" s="52">
        <v>2011</v>
      </c>
      <c r="B754" s="52" t="s">
        <v>107</v>
      </c>
      <c r="C754" s="52" t="s">
        <v>116</v>
      </c>
      <c r="D754" s="52">
        <v>12008</v>
      </c>
      <c r="E754" s="52">
        <v>3350002</v>
      </c>
      <c r="F754" s="52">
        <v>9</v>
      </c>
      <c r="G754" s="52" t="s">
        <v>119</v>
      </c>
      <c r="H754" s="52">
        <v>43088</v>
      </c>
      <c r="I754" s="52" t="s">
        <v>91</v>
      </c>
      <c r="J754" s="52" t="s">
        <v>71</v>
      </c>
      <c r="K754" s="52">
        <v>73.3</v>
      </c>
      <c r="L754" s="52">
        <v>4.02E-2</v>
      </c>
      <c r="M754" s="52">
        <v>1</v>
      </c>
      <c r="N754" s="52"/>
      <c r="O754" s="52">
        <v>0</v>
      </c>
      <c r="P754" s="52">
        <v>0</v>
      </c>
      <c r="Q754" s="52">
        <v>21</v>
      </c>
      <c r="R754" s="52"/>
      <c r="S754" s="52">
        <v>0</v>
      </c>
      <c r="T754" s="52">
        <v>0</v>
      </c>
      <c r="U754" s="52">
        <v>310</v>
      </c>
      <c r="V754" s="52">
        <f t="shared" si="24"/>
        <v>126.96568608</v>
      </c>
      <c r="W754" s="52">
        <f t="shared" si="25"/>
        <v>126.96568608</v>
      </c>
      <c r="X754" s="52">
        <v>0</v>
      </c>
      <c r="Y754" s="52">
        <v>0</v>
      </c>
    </row>
    <row r="755" spans="1:25" x14ac:dyDescent="0.25">
      <c r="A755" s="52">
        <v>2011</v>
      </c>
      <c r="B755" s="52" t="s">
        <v>107</v>
      </c>
      <c r="C755" s="52" t="s">
        <v>116</v>
      </c>
      <c r="D755" s="52">
        <v>12008</v>
      </c>
      <c r="E755" s="52">
        <v>3350002</v>
      </c>
      <c r="F755" s="52">
        <v>9</v>
      </c>
      <c r="G755" s="52" t="s">
        <v>119</v>
      </c>
      <c r="H755" s="52">
        <v>13401.5</v>
      </c>
      <c r="I755" s="52" t="s">
        <v>91</v>
      </c>
      <c r="J755" s="52" t="s">
        <v>71</v>
      </c>
      <c r="K755" s="52">
        <v>73.3</v>
      </c>
      <c r="L755" s="52">
        <v>4.02E-2</v>
      </c>
      <c r="M755" s="52">
        <v>1</v>
      </c>
      <c r="N755" s="52"/>
      <c r="O755" s="52">
        <v>0</v>
      </c>
      <c r="P755" s="52">
        <v>0</v>
      </c>
      <c r="Q755" s="52">
        <v>21</v>
      </c>
      <c r="R755" s="52"/>
      <c r="S755" s="52">
        <v>0</v>
      </c>
      <c r="T755" s="52">
        <v>0</v>
      </c>
      <c r="U755" s="52">
        <v>310</v>
      </c>
      <c r="V755" s="52">
        <f t="shared" si="24"/>
        <v>39.489663990000004</v>
      </c>
      <c r="W755" s="52">
        <f t="shared" si="25"/>
        <v>39.489663990000004</v>
      </c>
      <c r="X755" s="52">
        <v>0</v>
      </c>
      <c r="Y755" s="52">
        <v>0</v>
      </c>
    </row>
    <row r="756" spans="1:25" x14ac:dyDescent="0.25">
      <c r="A756" s="52">
        <v>2011</v>
      </c>
      <c r="B756" s="52" t="s">
        <v>107</v>
      </c>
      <c r="C756" s="52" t="s">
        <v>116</v>
      </c>
      <c r="D756" s="52">
        <v>12008</v>
      </c>
      <c r="E756" s="52">
        <v>3350002</v>
      </c>
      <c r="F756" s="52">
        <v>9</v>
      </c>
      <c r="G756" s="52" t="s">
        <v>119</v>
      </c>
      <c r="H756" s="52">
        <v>6170</v>
      </c>
      <c r="I756" s="52" t="s">
        <v>91</v>
      </c>
      <c r="J756" s="52" t="s">
        <v>71</v>
      </c>
      <c r="K756" s="52">
        <v>73.3</v>
      </c>
      <c r="L756" s="52">
        <v>4.02E-2</v>
      </c>
      <c r="M756" s="52">
        <v>1</v>
      </c>
      <c r="N756" s="52"/>
      <c r="O756" s="52">
        <v>0</v>
      </c>
      <c r="P756" s="52">
        <v>0</v>
      </c>
      <c r="Q756" s="52">
        <v>21</v>
      </c>
      <c r="R756" s="52"/>
      <c r="S756" s="52">
        <v>0</v>
      </c>
      <c r="T756" s="52">
        <v>0</v>
      </c>
      <c r="U756" s="52">
        <v>310</v>
      </c>
      <c r="V756" s="52">
        <f t="shared" si="24"/>
        <v>18.180892199999999</v>
      </c>
      <c r="W756" s="52">
        <f t="shared" si="25"/>
        <v>18.180892199999999</v>
      </c>
      <c r="X756" s="52">
        <v>0</v>
      </c>
      <c r="Y756" s="52">
        <v>0</v>
      </c>
    </row>
    <row r="757" spans="1:25" x14ac:dyDescent="0.25">
      <c r="A757" s="52">
        <v>2011</v>
      </c>
      <c r="B757" s="52" t="s">
        <v>107</v>
      </c>
      <c r="C757" s="52" t="s">
        <v>116</v>
      </c>
      <c r="D757" s="52">
        <v>12009</v>
      </c>
      <c r="E757" s="52">
        <v>3350002</v>
      </c>
      <c r="F757" s="52">
        <v>9</v>
      </c>
      <c r="G757" s="52" t="s">
        <v>119</v>
      </c>
      <c r="H757" s="52">
        <v>2000.8950000000002</v>
      </c>
      <c r="I757" s="52" t="s">
        <v>91</v>
      </c>
      <c r="J757" s="52" t="s">
        <v>71</v>
      </c>
      <c r="K757" s="52">
        <v>73.3</v>
      </c>
      <c r="L757" s="52">
        <v>4.02E-2</v>
      </c>
      <c r="M757" s="52">
        <v>1</v>
      </c>
      <c r="N757" s="52"/>
      <c r="O757" s="52">
        <v>0</v>
      </c>
      <c r="P757" s="52">
        <v>0</v>
      </c>
      <c r="Q757" s="52">
        <v>21</v>
      </c>
      <c r="R757" s="52"/>
      <c r="S757" s="52">
        <v>0</v>
      </c>
      <c r="T757" s="52">
        <v>0</v>
      </c>
      <c r="U757" s="52">
        <v>310</v>
      </c>
      <c r="V757" s="52">
        <f t="shared" si="24"/>
        <v>5.8959572607000004</v>
      </c>
      <c r="W757" s="52">
        <f t="shared" si="25"/>
        <v>5.8959572607000004</v>
      </c>
      <c r="X757" s="52">
        <v>0</v>
      </c>
      <c r="Y757" s="52">
        <v>0</v>
      </c>
    </row>
    <row r="758" spans="1:25" x14ac:dyDescent="0.25">
      <c r="A758" s="52">
        <v>2011</v>
      </c>
      <c r="B758" s="52" t="s">
        <v>107</v>
      </c>
      <c r="C758" s="52" t="s">
        <v>116</v>
      </c>
      <c r="D758" s="52">
        <v>17017</v>
      </c>
      <c r="E758" s="52">
        <v>3350002</v>
      </c>
      <c r="F758" s="52">
        <v>9</v>
      </c>
      <c r="G758" s="52" t="s">
        <v>119</v>
      </c>
      <c r="H758" s="52">
        <v>31106</v>
      </c>
      <c r="I758" s="52" t="s">
        <v>91</v>
      </c>
      <c r="J758" s="52" t="s">
        <v>71</v>
      </c>
      <c r="K758" s="52">
        <v>73.3</v>
      </c>
      <c r="L758" s="52">
        <v>4.02E-2</v>
      </c>
      <c r="M758" s="52">
        <v>1</v>
      </c>
      <c r="N758" s="52"/>
      <c r="O758" s="52">
        <v>0</v>
      </c>
      <c r="P758" s="52">
        <v>0</v>
      </c>
      <c r="Q758" s="52">
        <v>21</v>
      </c>
      <c r="R758" s="52"/>
      <c r="S758" s="52">
        <v>0</v>
      </c>
      <c r="T758" s="52">
        <v>0</v>
      </c>
      <c r="U758" s="52">
        <v>310</v>
      </c>
      <c r="V758" s="52">
        <f t="shared" si="24"/>
        <v>91.658805959999995</v>
      </c>
      <c r="W758" s="52">
        <f t="shared" si="25"/>
        <v>91.658805959999995</v>
      </c>
      <c r="X758" s="52">
        <v>0</v>
      </c>
      <c r="Y758" s="52">
        <v>0</v>
      </c>
    </row>
    <row r="759" spans="1:25" x14ac:dyDescent="0.25">
      <c r="A759" s="52">
        <v>2011</v>
      </c>
      <c r="B759" s="52" t="s">
        <v>107</v>
      </c>
      <c r="C759" s="52" t="s">
        <v>116</v>
      </c>
      <c r="D759" s="52">
        <v>17097</v>
      </c>
      <c r="E759" s="52">
        <v>3350002</v>
      </c>
      <c r="F759" s="52">
        <v>9</v>
      </c>
      <c r="G759" s="52" t="s">
        <v>119</v>
      </c>
      <c r="H759" s="52">
        <v>157217.75399999999</v>
      </c>
      <c r="I759" s="52" t="s">
        <v>91</v>
      </c>
      <c r="J759" s="52" t="s">
        <v>71</v>
      </c>
      <c r="K759" s="52">
        <v>73.3</v>
      </c>
      <c r="L759" s="52">
        <v>4.02E-2</v>
      </c>
      <c r="M759" s="52">
        <v>1</v>
      </c>
      <c r="N759" s="52"/>
      <c r="O759" s="52">
        <v>0</v>
      </c>
      <c r="P759" s="52">
        <v>0</v>
      </c>
      <c r="Q759" s="52">
        <v>21</v>
      </c>
      <c r="R759" s="52"/>
      <c r="S759" s="52">
        <v>0</v>
      </c>
      <c r="T759" s="52">
        <v>0</v>
      </c>
      <c r="U759" s="52">
        <v>310</v>
      </c>
      <c r="V759" s="52">
        <f t="shared" si="24"/>
        <v>463.26726700163994</v>
      </c>
      <c r="W759" s="52">
        <f t="shared" si="25"/>
        <v>463.26726700163994</v>
      </c>
      <c r="X759" s="52">
        <v>0</v>
      </c>
      <c r="Y759" s="52">
        <v>0</v>
      </c>
    </row>
    <row r="760" spans="1:25" x14ac:dyDescent="0.25">
      <c r="A760" s="52">
        <v>2011</v>
      </c>
      <c r="B760" s="52" t="s">
        <v>107</v>
      </c>
      <c r="C760" s="52" t="s">
        <v>116</v>
      </c>
      <c r="D760" s="52">
        <v>19202</v>
      </c>
      <c r="E760" s="52">
        <v>3350002</v>
      </c>
      <c r="F760" s="52">
        <v>9</v>
      </c>
      <c r="G760" s="52" t="s">
        <v>119</v>
      </c>
      <c r="H760" s="52">
        <v>8320318.4740000004</v>
      </c>
      <c r="I760" s="52" t="s">
        <v>91</v>
      </c>
      <c r="J760" s="52" t="s">
        <v>71</v>
      </c>
      <c r="K760" s="52">
        <v>73.3</v>
      </c>
      <c r="L760" s="52">
        <v>4.02E-2</v>
      </c>
      <c r="M760" s="52">
        <v>1</v>
      </c>
      <c r="N760" s="52"/>
      <c r="O760" s="52">
        <v>0</v>
      </c>
      <c r="P760" s="52">
        <v>0</v>
      </c>
      <c r="Q760" s="52">
        <v>21</v>
      </c>
      <c r="R760" s="52"/>
      <c r="S760" s="52">
        <v>0</v>
      </c>
      <c r="T760" s="52">
        <v>0</v>
      </c>
      <c r="U760" s="52">
        <v>310</v>
      </c>
      <c r="V760" s="52">
        <f t="shared" si="24"/>
        <v>24517.149634596841</v>
      </c>
      <c r="W760" s="52">
        <f t="shared" si="25"/>
        <v>24517.149634596841</v>
      </c>
      <c r="X760" s="52">
        <v>0</v>
      </c>
      <c r="Y760" s="52">
        <v>0</v>
      </c>
    </row>
    <row r="761" spans="1:25" x14ac:dyDescent="0.25">
      <c r="A761" s="52">
        <v>2011</v>
      </c>
      <c r="B761" s="52" t="s">
        <v>107</v>
      </c>
      <c r="C761" s="52" t="s">
        <v>116</v>
      </c>
      <c r="D761" s="52">
        <v>19209</v>
      </c>
      <c r="E761" s="52">
        <v>3350002</v>
      </c>
      <c r="F761" s="52">
        <v>9</v>
      </c>
      <c r="G761" s="52" t="s">
        <v>119</v>
      </c>
      <c r="H761" s="52">
        <v>114917</v>
      </c>
      <c r="I761" s="52" t="s">
        <v>91</v>
      </c>
      <c r="J761" s="52" t="s">
        <v>71</v>
      </c>
      <c r="K761" s="52">
        <v>73.3</v>
      </c>
      <c r="L761" s="52">
        <v>4.02E-2</v>
      </c>
      <c r="M761" s="52">
        <v>1</v>
      </c>
      <c r="N761" s="52"/>
      <c r="O761" s="52">
        <v>0</v>
      </c>
      <c r="P761" s="52">
        <v>0</v>
      </c>
      <c r="Q761" s="52">
        <v>21</v>
      </c>
      <c r="R761" s="52"/>
      <c r="S761" s="52">
        <v>0</v>
      </c>
      <c r="T761" s="52">
        <v>0</v>
      </c>
      <c r="U761" s="52">
        <v>310</v>
      </c>
      <c r="V761" s="52">
        <f t="shared" si="24"/>
        <v>338.62132721999996</v>
      </c>
      <c r="W761" s="52">
        <f t="shared" si="25"/>
        <v>338.62132721999996</v>
      </c>
      <c r="X761" s="52">
        <v>0</v>
      </c>
      <c r="Y761" s="52">
        <v>0</v>
      </c>
    </row>
    <row r="762" spans="1:25" x14ac:dyDescent="0.25">
      <c r="A762" s="52">
        <v>2011</v>
      </c>
      <c r="B762" s="52" t="s">
        <v>107</v>
      </c>
      <c r="C762" s="52" t="s">
        <v>116</v>
      </c>
      <c r="D762" s="52">
        <v>19209</v>
      </c>
      <c r="E762" s="52">
        <v>3350002</v>
      </c>
      <c r="F762" s="52">
        <v>9</v>
      </c>
      <c r="G762" s="52" t="s">
        <v>119</v>
      </c>
      <c r="H762" s="52">
        <v>12079.5</v>
      </c>
      <c r="I762" s="52" t="s">
        <v>91</v>
      </c>
      <c r="J762" s="52" t="s">
        <v>71</v>
      </c>
      <c r="K762" s="52">
        <v>73.3</v>
      </c>
      <c r="L762" s="52">
        <v>4.02E-2</v>
      </c>
      <c r="M762" s="52">
        <v>1</v>
      </c>
      <c r="N762" s="52"/>
      <c r="O762" s="52">
        <v>0</v>
      </c>
      <c r="P762" s="52">
        <v>0</v>
      </c>
      <c r="Q762" s="52">
        <v>21</v>
      </c>
      <c r="R762" s="52"/>
      <c r="S762" s="52">
        <v>0</v>
      </c>
      <c r="T762" s="52">
        <v>0</v>
      </c>
      <c r="U762" s="52">
        <v>310</v>
      </c>
      <c r="V762" s="52">
        <f t="shared" si="24"/>
        <v>35.594179469999993</v>
      </c>
      <c r="W762" s="52">
        <f t="shared" si="25"/>
        <v>35.594179469999993</v>
      </c>
      <c r="X762" s="52">
        <v>0</v>
      </c>
      <c r="Y762" s="52">
        <v>0</v>
      </c>
    </row>
    <row r="763" spans="1:25" x14ac:dyDescent="0.25">
      <c r="A763" s="52">
        <v>2011</v>
      </c>
      <c r="B763" s="52" t="s">
        <v>107</v>
      </c>
      <c r="C763" s="52" t="s">
        <v>116</v>
      </c>
      <c r="D763" s="52">
        <v>19209</v>
      </c>
      <c r="E763" s="52">
        <v>3350002</v>
      </c>
      <c r="F763" s="52">
        <v>9</v>
      </c>
      <c r="G763" s="52" t="s">
        <v>119</v>
      </c>
      <c r="H763" s="52">
        <v>30300000</v>
      </c>
      <c r="I763" s="52" t="s">
        <v>91</v>
      </c>
      <c r="J763" s="52" t="s">
        <v>71</v>
      </c>
      <c r="K763" s="52">
        <v>73.3</v>
      </c>
      <c r="L763" s="52">
        <v>4.02E-2</v>
      </c>
      <c r="M763" s="52">
        <v>1</v>
      </c>
      <c r="N763" s="52"/>
      <c r="O763" s="52">
        <v>0</v>
      </c>
      <c r="P763" s="52">
        <v>0</v>
      </c>
      <c r="Q763" s="52">
        <v>21</v>
      </c>
      <c r="R763" s="52"/>
      <c r="S763" s="52">
        <v>0</v>
      </c>
      <c r="T763" s="52">
        <v>0</v>
      </c>
      <c r="U763" s="52">
        <v>310</v>
      </c>
      <c r="V763" s="52">
        <f t="shared" si="24"/>
        <v>89283.797999999995</v>
      </c>
      <c r="W763" s="52">
        <f t="shared" si="25"/>
        <v>89283.797999999995</v>
      </c>
      <c r="X763" s="52">
        <v>0</v>
      </c>
      <c r="Y763" s="52">
        <v>0</v>
      </c>
    </row>
    <row r="764" spans="1:25" x14ac:dyDescent="0.25">
      <c r="A764" s="52">
        <v>2011</v>
      </c>
      <c r="B764" s="52" t="s">
        <v>107</v>
      </c>
      <c r="C764" s="52" t="s">
        <v>116</v>
      </c>
      <c r="D764" s="52">
        <v>19209</v>
      </c>
      <c r="E764" s="52">
        <v>3350002</v>
      </c>
      <c r="F764" s="52">
        <v>9</v>
      </c>
      <c r="G764" s="52" t="s">
        <v>119</v>
      </c>
      <c r="H764" s="52">
        <v>308077</v>
      </c>
      <c r="I764" s="52" t="s">
        <v>91</v>
      </c>
      <c r="J764" s="52" t="s">
        <v>71</v>
      </c>
      <c r="K764" s="52">
        <v>73.3</v>
      </c>
      <c r="L764" s="52">
        <v>4.02E-2</v>
      </c>
      <c r="M764" s="52">
        <v>1</v>
      </c>
      <c r="N764" s="52"/>
      <c r="O764" s="52">
        <v>0</v>
      </c>
      <c r="P764" s="52">
        <v>0</v>
      </c>
      <c r="Q764" s="52">
        <v>21</v>
      </c>
      <c r="R764" s="52"/>
      <c r="S764" s="52">
        <v>0</v>
      </c>
      <c r="T764" s="52">
        <v>0</v>
      </c>
      <c r="U764" s="52">
        <v>310</v>
      </c>
      <c r="V764" s="52">
        <f t="shared" si="24"/>
        <v>907.79817281999988</v>
      </c>
      <c r="W764" s="52">
        <f t="shared" si="25"/>
        <v>907.79817281999988</v>
      </c>
      <c r="X764" s="52">
        <v>0</v>
      </c>
      <c r="Y764" s="52">
        <v>0</v>
      </c>
    </row>
    <row r="765" spans="1:25" x14ac:dyDescent="0.25">
      <c r="A765" s="52">
        <v>2011</v>
      </c>
      <c r="B765" s="52" t="s">
        <v>107</v>
      </c>
      <c r="C765" s="52" t="s">
        <v>116</v>
      </c>
      <c r="D765" s="52">
        <v>19209</v>
      </c>
      <c r="E765" s="52">
        <v>3350002</v>
      </c>
      <c r="F765" s="52">
        <v>9</v>
      </c>
      <c r="G765" s="52" t="s">
        <v>119</v>
      </c>
      <c r="H765" s="52">
        <v>1932936</v>
      </c>
      <c r="I765" s="52" t="s">
        <v>91</v>
      </c>
      <c r="J765" s="52" t="s">
        <v>71</v>
      </c>
      <c r="K765" s="52">
        <v>73.3</v>
      </c>
      <c r="L765" s="52">
        <v>4.02E-2</v>
      </c>
      <c r="M765" s="52">
        <v>1</v>
      </c>
      <c r="N765" s="52"/>
      <c r="O765" s="52">
        <v>0</v>
      </c>
      <c r="P765" s="52">
        <v>0</v>
      </c>
      <c r="Q765" s="52">
        <v>21</v>
      </c>
      <c r="R765" s="52"/>
      <c r="S765" s="52">
        <v>0</v>
      </c>
      <c r="T765" s="52">
        <v>0</v>
      </c>
      <c r="U765" s="52">
        <v>310</v>
      </c>
      <c r="V765" s="52">
        <f t="shared" si="24"/>
        <v>5695.705193759999</v>
      </c>
      <c r="W765" s="52">
        <f t="shared" si="25"/>
        <v>5695.705193759999</v>
      </c>
      <c r="X765" s="52">
        <v>0</v>
      </c>
      <c r="Y765" s="52">
        <v>0</v>
      </c>
    </row>
    <row r="766" spans="1:25" x14ac:dyDescent="0.25">
      <c r="A766" s="52">
        <v>2011</v>
      </c>
      <c r="B766" s="52" t="s">
        <v>107</v>
      </c>
      <c r="C766" s="52" t="s">
        <v>116</v>
      </c>
      <c r="D766" s="52">
        <v>19209</v>
      </c>
      <c r="E766" s="52">
        <v>3350002</v>
      </c>
      <c r="F766" s="52">
        <v>9</v>
      </c>
      <c r="G766" s="52" t="s">
        <v>119</v>
      </c>
      <c r="H766" s="52">
        <v>1131645.8825000001</v>
      </c>
      <c r="I766" s="52" t="s">
        <v>91</v>
      </c>
      <c r="J766" s="52" t="s">
        <v>71</v>
      </c>
      <c r="K766" s="52">
        <v>73.3</v>
      </c>
      <c r="L766" s="52">
        <v>4.02E-2</v>
      </c>
      <c r="M766" s="52">
        <v>1</v>
      </c>
      <c r="N766" s="52"/>
      <c r="O766" s="52">
        <v>0</v>
      </c>
      <c r="P766" s="52">
        <v>0</v>
      </c>
      <c r="Q766" s="52">
        <v>21</v>
      </c>
      <c r="R766" s="52"/>
      <c r="S766" s="52">
        <v>0</v>
      </c>
      <c r="T766" s="52">
        <v>0</v>
      </c>
      <c r="U766" s="52">
        <v>310</v>
      </c>
      <c r="V766" s="52">
        <f t="shared" si="24"/>
        <v>3334.5756561274502</v>
      </c>
      <c r="W766" s="52">
        <f t="shared" si="25"/>
        <v>3334.5756561274502</v>
      </c>
      <c r="X766" s="52">
        <v>0</v>
      </c>
      <c r="Y766" s="52">
        <v>0</v>
      </c>
    </row>
    <row r="767" spans="1:25" x14ac:dyDescent="0.25">
      <c r="A767" s="52">
        <v>2011</v>
      </c>
      <c r="B767" s="52" t="s">
        <v>107</v>
      </c>
      <c r="C767" s="52" t="s">
        <v>116</v>
      </c>
      <c r="D767" s="52">
        <v>20116</v>
      </c>
      <c r="E767" s="52">
        <v>3350002</v>
      </c>
      <c r="F767" s="52">
        <v>9</v>
      </c>
      <c r="G767" s="52" t="s">
        <v>119</v>
      </c>
      <c r="H767" s="52">
        <v>983787</v>
      </c>
      <c r="I767" s="52" t="s">
        <v>91</v>
      </c>
      <c r="J767" s="52" t="s">
        <v>71</v>
      </c>
      <c r="K767" s="52">
        <v>73.3</v>
      </c>
      <c r="L767" s="52">
        <v>4.02E-2</v>
      </c>
      <c r="M767" s="52">
        <v>1</v>
      </c>
      <c r="N767" s="52"/>
      <c r="O767" s="52">
        <v>0</v>
      </c>
      <c r="P767" s="52">
        <v>0</v>
      </c>
      <c r="Q767" s="52">
        <v>21</v>
      </c>
      <c r="R767" s="52"/>
      <c r="S767" s="52">
        <v>0</v>
      </c>
      <c r="T767" s="52">
        <v>0</v>
      </c>
      <c r="U767" s="52">
        <v>310</v>
      </c>
      <c r="V767" s="52">
        <f t="shared" si="24"/>
        <v>2898.88580142</v>
      </c>
      <c r="W767" s="52">
        <f t="shared" si="25"/>
        <v>2898.88580142</v>
      </c>
      <c r="X767" s="52">
        <v>0</v>
      </c>
      <c r="Y767" s="52">
        <v>0</v>
      </c>
    </row>
    <row r="768" spans="1:25" x14ac:dyDescent="0.25">
      <c r="A768" s="52">
        <v>2011</v>
      </c>
      <c r="B768" s="52" t="s">
        <v>107</v>
      </c>
      <c r="C768" s="52" t="s">
        <v>116</v>
      </c>
      <c r="D768" s="52">
        <v>20116</v>
      </c>
      <c r="E768" s="52">
        <v>3350002</v>
      </c>
      <c r="F768" s="52">
        <v>9</v>
      </c>
      <c r="G768" s="52" t="s">
        <v>119</v>
      </c>
      <c r="H768" s="52">
        <v>10934335.625</v>
      </c>
      <c r="I768" s="52" t="s">
        <v>91</v>
      </c>
      <c r="J768" s="52" t="s">
        <v>71</v>
      </c>
      <c r="K768" s="52">
        <v>73.3</v>
      </c>
      <c r="L768" s="52">
        <v>4.02E-2</v>
      </c>
      <c r="M768" s="52">
        <v>1</v>
      </c>
      <c r="N768" s="52"/>
      <c r="O768" s="52">
        <v>0</v>
      </c>
      <c r="P768" s="52">
        <v>0</v>
      </c>
      <c r="Q768" s="52">
        <v>21</v>
      </c>
      <c r="R768" s="52"/>
      <c r="S768" s="52">
        <v>0</v>
      </c>
      <c r="T768" s="52">
        <v>0</v>
      </c>
      <c r="U768" s="52">
        <v>310</v>
      </c>
      <c r="V768" s="52">
        <f t="shared" si="24"/>
        <v>32219.7694127625</v>
      </c>
      <c r="W768" s="52">
        <f t="shared" si="25"/>
        <v>32219.7694127625</v>
      </c>
      <c r="X768" s="52">
        <v>0</v>
      </c>
      <c r="Y768" s="52">
        <v>0</v>
      </c>
    </row>
    <row r="769" spans="1:25" x14ac:dyDescent="0.25">
      <c r="A769" s="52">
        <v>2011</v>
      </c>
      <c r="B769" s="52" t="s">
        <v>107</v>
      </c>
      <c r="C769" s="52" t="s">
        <v>116</v>
      </c>
      <c r="D769" s="52">
        <v>20131</v>
      </c>
      <c r="E769" s="52">
        <v>3350002</v>
      </c>
      <c r="F769" s="52">
        <v>9</v>
      </c>
      <c r="G769" s="52" t="s">
        <v>119</v>
      </c>
      <c r="H769" s="52">
        <v>11700000</v>
      </c>
      <c r="I769" s="52" t="s">
        <v>91</v>
      </c>
      <c r="J769" s="52" t="s">
        <v>71</v>
      </c>
      <c r="K769" s="52">
        <v>73.3</v>
      </c>
      <c r="L769" s="52">
        <v>4.02E-2</v>
      </c>
      <c r="M769" s="52">
        <v>1</v>
      </c>
      <c r="N769" s="52"/>
      <c r="O769" s="52">
        <v>0</v>
      </c>
      <c r="P769" s="52">
        <v>0</v>
      </c>
      <c r="Q769" s="52">
        <v>21</v>
      </c>
      <c r="R769" s="52"/>
      <c r="S769" s="52">
        <v>0</v>
      </c>
      <c r="T769" s="52">
        <v>0</v>
      </c>
      <c r="U769" s="52">
        <v>310</v>
      </c>
      <c r="V769" s="52">
        <f t="shared" si="24"/>
        <v>34475.921999999999</v>
      </c>
      <c r="W769" s="52">
        <f t="shared" si="25"/>
        <v>34475.921999999999</v>
      </c>
      <c r="X769" s="52">
        <v>0</v>
      </c>
      <c r="Y769" s="52">
        <v>0</v>
      </c>
    </row>
    <row r="770" spans="1:25" x14ac:dyDescent="0.25">
      <c r="A770" s="52">
        <v>2011</v>
      </c>
      <c r="B770" s="52" t="s">
        <v>107</v>
      </c>
      <c r="C770" s="52" t="s">
        <v>116</v>
      </c>
      <c r="D770" s="52">
        <v>20131</v>
      </c>
      <c r="E770" s="52">
        <v>3350002</v>
      </c>
      <c r="F770" s="52">
        <v>9</v>
      </c>
      <c r="G770" s="52" t="s">
        <v>119</v>
      </c>
      <c r="H770" s="52">
        <v>16400000</v>
      </c>
      <c r="I770" s="52" t="s">
        <v>91</v>
      </c>
      <c r="J770" s="52" t="s">
        <v>71</v>
      </c>
      <c r="K770" s="52">
        <v>73.3</v>
      </c>
      <c r="L770" s="52">
        <v>4.02E-2</v>
      </c>
      <c r="M770" s="52">
        <v>1</v>
      </c>
      <c r="N770" s="52"/>
      <c r="O770" s="52">
        <v>0</v>
      </c>
      <c r="P770" s="52">
        <v>0</v>
      </c>
      <c r="Q770" s="52">
        <v>21</v>
      </c>
      <c r="R770" s="52"/>
      <c r="S770" s="52">
        <v>0</v>
      </c>
      <c r="T770" s="52">
        <v>0</v>
      </c>
      <c r="U770" s="52">
        <v>310</v>
      </c>
      <c r="V770" s="52">
        <f t="shared" si="24"/>
        <v>48325.224000000002</v>
      </c>
      <c r="W770" s="52">
        <f t="shared" si="25"/>
        <v>48325.224000000002</v>
      </c>
      <c r="X770" s="52">
        <v>0</v>
      </c>
      <c r="Y770" s="52">
        <v>0</v>
      </c>
    </row>
    <row r="771" spans="1:25" x14ac:dyDescent="0.25">
      <c r="A771" s="52">
        <v>2011</v>
      </c>
      <c r="B771" s="52" t="s">
        <v>107</v>
      </c>
      <c r="C771" s="52" t="s">
        <v>116</v>
      </c>
      <c r="D771" s="52">
        <v>20131</v>
      </c>
      <c r="E771" s="52">
        <v>3350002</v>
      </c>
      <c r="F771" s="52">
        <v>9</v>
      </c>
      <c r="G771" s="52" t="s">
        <v>119</v>
      </c>
      <c r="H771" s="52">
        <v>36315</v>
      </c>
      <c r="I771" s="52" t="s">
        <v>91</v>
      </c>
      <c r="J771" s="52" t="s">
        <v>71</v>
      </c>
      <c r="K771" s="52">
        <v>73.3</v>
      </c>
      <c r="L771" s="52">
        <v>4.02E-2</v>
      </c>
      <c r="M771" s="52">
        <v>1</v>
      </c>
      <c r="N771" s="52"/>
      <c r="O771" s="52">
        <v>0</v>
      </c>
      <c r="P771" s="52">
        <v>0</v>
      </c>
      <c r="Q771" s="52">
        <v>21</v>
      </c>
      <c r="R771" s="52"/>
      <c r="S771" s="52">
        <v>0</v>
      </c>
      <c r="T771" s="52">
        <v>0</v>
      </c>
      <c r="U771" s="52">
        <v>310</v>
      </c>
      <c r="V771" s="52">
        <f t="shared" ref="V771:V834" si="26">IF(F771=9,((H771*K771*L771*M771)+(H771*O771*P771*Q771)+(H771*S771*T771*U771))/1000, (H771*K771*L771*M771)+(H771*O771*P771*Q771)+(H771*S771*T771*U771))</f>
        <v>107.00795789999999</v>
      </c>
      <c r="W771" s="52">
        <f t="shared" si="25"/>
        <v>107.00795789999999</v>
      </c>
      <c r="X771" s="52">
        <v>0</v>
      </c>
      <c r="Y771" s="52">
        <v>0</v>
      </c>
    </row>
    <row r="772" spans="1:25" x14ac:dyDescent="0.25">
      <c r="A772" s="52">
        <v>2011</v>
      </c>
      <c r="B772" s="52" t="s">
        <v>107</v>
      </c>
      <c r="C772" s="52" t="s">
        <v>116</v>
      </c>
      <c r="D772" s="52">
        <v>20131</v>
      </c>
      <c r="E772" s="52">
        <v>3350002</v>
      </c>
      <c r="F772" s="52">
        <v>9</v>
      </c>
      <c r="G772" s="52" t="s">
        <v>119</v>
      </c>
      <c r="H772" s="52">
        <v>2044808</v>
      </c>
      <c r="I772" s="52" t="s">
        <v>91</v>
      </c>
      <c r="J772" s="52" t="s">
        <v>71</v>
      </c>
      <c r="K772" s="52">
        <v>73.3</v>
      </c>
      <c r="L772" s="52">
        <v>4.02E-2</v>
      </c>
      <c r="M772" s="52">
        <v>1</v>
      </c>
      <c r="N772" s="52"/>
      <c r="O772" s="52">
        <v>0</v>
      </c>
      <c r="P772" s="52">
        <v>0</v>
      </c>
      <c r="Q772" s="52">
        <v>21</v>
      </c>
      <c r="R772" s="52"/>
      <c r="S772" s="52">
        <v>0</v>
      </c>
      <c r="T772" s="52">
        <v>0</v>
      </c>
      <c r="U772" s="52">
        <v>310</v>
      </c>
      <c r="V772" s="52">
        <f t="shared" si="26"/>
        <v>6025.3539412800001</v>
      </c>
      <c r="W772" s="52">
        <f t="shared" si="25"/>
        <v>6025.3539412800001</v>
      </c>
      <c r="X772" s="52">
        <v>0</v>
      </c>
      <c r="Y772" s="52">
        <v>0</v>
      </c>
    </row>
    <row r="773" spans="1:25" x14ac:dyDescent="0.25">
      <c r="A773" s="52">
        <v>2011</v>
      </c>
      <c r="B773" s="52" t="s">
        <v>107</v>
      </c>
      <c r="C773" s="52" t="s">
        <v>116</v>
      </c>
      <c r="D773" s="52">
        <v>20211</v>
      </c>
      <c r="E773" s="52">
        <v>3350002</v>
      </c>
      <c r="F773" s="52">
        <v>9</v>
      </c>
      <c r="G773" s="52" t="s">
        <v>119</v>
      </c>
      <c r="H773" s="52">
        <v>196728</v>
      </c>
      <c r="I773" s="52" t="s">
        <v>91</v>
      </c>
      <c r="J773" s="52" t="s">
        <v>71</v>
      </c>
      <c r="K773" s="52">
        <v>73.3</v>
      </c>
      <c r="L773" s="52">
        <v>4.02E-2</v>
      </c>
      <c r="M773" s="52">
        <v>1</v>
      </c>
      <c r="N773" s="52"/>
      <c r="O773" s="52">
        <v>0</v>
      </c>
      <c r="P773" s="52">
        <v>0</v>
      </c>
      <c r="Q773" s="52">
        <v>21</v>
      </c>
      <c r="R773" s="52"/>
      <c r="S773" s="52">
        <v>0</v>
      </c>
      <c r="T773" s="52">
        <v>0</v>
      </c>
      <c r="U773" s="52">
        <v>310</v>
      </c>
      <c r="V773" s="52">
        <f t="shared" si="26"/>
        <v>579.69052848000001</v>
      </c>
      <c r="W773" s="52">
        <f t="shared" si="25"/>
        <v>579.69052848000001</v>
      </c>
      <c r="X773" s="52">
        <v>0</v>
      </c>
      <c r="Y773" s="52">
        <v>0</v>
      </c>
    </row>
    <row r="774" spans="1:25" x14ac:dyDescent="0.25">
      <c r="A774" s="52">
        <v>2011</v>
      </c>
      <c r="B774" s="52" t="s">
        <v>107</v>
      </c>
      <c r="C774" s="52" t="s">
        <v>116</v>
      </c>
      <c r="D774" s="52">
        <v>20231</v>
      </c>
      <c r="E774" s="52">
        <v>3350002</v>
      </c>
      <c r="F774" s="52">
        <v>9</v>
      </c>
      <c r="G774" s="52" t="s">
        <v>119</v>
      </c>
      <c r="H774" s="52">
        <v>63409.690399999999</v>
      </c>
      <c r="I774" s="52" t="s">
        <v>91</v>
      </c>
      <c r="J774" s="52" t="s">
        <v>71</v>
      </c>
      <c r="K774" s="52">
        <v>73.3</v>
      </c>
      <c r="L774" s="52">
        <v>4.02E-2</v>
      </c>
      <c r="M774" s="52">
        <v>1</v>
      </c>
      <c r="N774" s="52"/>
      <c r="O774" s="52">
        <v>0</v>
      </c>
      <c r="P774" s="52">
        <v>0</v>
      </c>
      <c r="Q774" s="52">
        <v>21</v>
      </c>
      <c r="R774" s="52"/>
      <c r="S774" s="52">
        <v>0</v>
      </c>
      <c r="T774" s="52">
        <v>0</v>
      </c>
      <c r="U774" s="52">
        <v>310</v>
      </c>
      <c r="V774" s="52">
        <f t="shared" si="26"/>
        <v>186.84679831406399</v>
      </c>
      <c r="W774" s="52">
        <f t="shared" ref="W774:W837" si="27">(V774-((O774*H774*P774*Q774)+(S774*H774*T774*U774)))/M774</f>
        <v>186.84679831406399</v>
      </c>
      <c r="X774" s="52">
        <v>0</v>
      </c>
      <c r="Y774" s="52">
        <v>0</v>
      </c>
    </row>
    <row r="775" spans="1:25" x14ac:dyDescent="0.25">
      <c r="A775" s="52">
        <v>2011</v>
      </c>
      <c r="B775" s="52" t="s">
        <v>107</v>
      </c>
      <c r="C775" s="52" t="s">
        <v>116</v>
      </c>
      <c r="D775" s="52">
        <v>20231</v>
      </c>
      <c r="E775" s="52">
        <v>3350002</v>
      </c>
      <c r="F775" s="52">
        <v>9</v>
      </c>
      <c r="G775" s="52" t="s">
        <v>119</v>
      </c>
      <c r="H775" s="52">
        <v>62883</v>
      </c>
      <c r="I775" s="52" t="s">
        <v>91</v>
      </c>
      <c r="J775" s="52" t="s">
        <v>71</v>
      </c>
      <c r="K775" s="52">
        <v>73.3</v>
      </c>
      <c r="L775" s="52">
        <v>4.02E-2</v>
      </c>
      <c r="M775" s="52">
        <v>1</v>
      </c>
      <c r="N775" s="52"/>
      <c r="O775" s="52">
        <v>0</v>
      </c>
      <c r="P775" s="52">
        <v>0</v>
      </c>
      <c r="Q775" s="52">
        <v>21</v>
      </c>
      <c r="R775" s="52"/>
      <c r="S775" s="52">
        <v>0</v>
      </c>
      <c r="T775" s="52">
        <v>0</v>
      </c>
      <c r="U775" s="52">
        <v>310</v>
      </c>
      <c r="V775" s="52">
        <f t="shared" si="26"/>
        <v>185.29482077999998</v>
      </c>
      <c r="W775" s="52">
        <f t="shared" si="27"/>
        <v>185.29482077999998</v>
      </c>
      <c r="X775" s="52">
        <v>0</v>
      </c>
      <c r="Y775" s="52">
        <v>0</v>
      </c>
    </row>
    <row r="776" spans="1:25" x14ac:dyDescent="0.25">
      <c r="A776" s="52">
        <v>2011</v>
      </c>
      <c r="B776" s="52" t="s">
        <v>107</v>
      </c>
      <c r="C776" s="52" t="s">
        <v>116</v>
      </c>
      <c r="D776" s="52">
        <v>20231</v>
      </c>
      <c r="E776" s="52">
        <v>3350002</v>
      </c>
      <c r="F776" s="52">
        <v>9</v>
      </c>
      <c r="G776" s="52" t="s">
        <v>119</v>
      </c>
      <c r="H776" s="52">
        <v>10622.5</v>
      </c>
      <c r="I776" s="52" t="s">
        <v>91</v>
      </c>
      <c r="J776" s="52" t="s">
        <v>71</v>
      </c>
      <c r="K776" s="52">
        <v>73.3</v>
      </c>
      <c r="L776" s="52">
        <v>4.02E-2</v>
      </c>
      <c r="M776" s="52">
        <v>1</v>
      </c>
      <c r="N776" s="52"/>
      <c r="O776" s="52">
        <v>0</v>
      </c>
      <c r="P776" s="52">
        <v>0</v>
      </c>
      <c r="Q776" s="52">
        <v>21</v>
      </c>
      <c r="R776" s="52"/>
      <c r="S776" s="52">
        <v>0</v>
      </c>
      <c r="T776" s="52">
        <v>0</v>
      </c>
      <c r="U776" s="52">
        <v>310</v>
      </c>
      <c r="V776" s="52">
        <f t="shared" si="26"/>
        <v>31.30089585</v>
      </c>
      <c r="W776" s="52">
        <f t="shared" si="27"/>
        <v>31.30089585</v>
      </c>
      <c r="X776" s="52">
        <v>0</v>
      </c>
      <c r="Y776" s="52">
        <v>0</v>
      </c>
    </row>
    <row r="777" spans="1:25" x14ac:dyDescent="0.25">
      <c r="A777" s="52">
        <v>2011</v>
      </c>
      <c r="B777" s="52" t="s">
        <v>107</v>
      </c>
      <c r="C777" s="52" t="s">
        <v>116</v>
      </c>
      <c r="D777" s="52">
        <v>20232</v>
      </c>
      <c r="E777" s="52">
        <v>3350002</v>
      </c>
      <c r="F777" s="52">
        <v>9</v>
      </c>
      <c r="G777" s="52" t="s">
        <v>119</v>
      </c>
      <c r="H777" s="52">
        <v>28287.345000000001</v>
      </c>
      <c r="I777" s="52" t="s">
        <v>91</v>
      </c>
      <c r="J777" s="52" t="s">
        <v>71</v>
      </c>
      <c r="K777" s="52">
        <v>73.3</v>
      </c>
      <c r="L777" s="52">
        <v>4.02E-2</v>
      </c>
      <c r="M777" s="52">
        <v>1</v>
      </c>
      <c r="N777" s="52"/>
      <c r="O777" s="52">
        <v>0</v>
      </c>
      <c r="P777" s="52">
        <v>0</v>
      </c>
      <c r="Q777" s="52">
        <v>21</v>
      </c>
      <c r="R777" s="52"/>
      <c r="S777" s="52">
        <v>0</v>
      </c>
      <c r="T777" s="52">
        <v>0</v>
      </c>
      <c r="U777" s="52">
        <v>310</v>
      </c>
      <c r="V777" s="52">
        <f t="shared" si="26"/>
        <v>83.353188017699992</v>
      </c>
      <c r="W777" s="52">
        <f t="shared" si="27"/>
        <v>83.353188017699992</v>
      </c>
      <c r="X777" s="52">
        <v>0</v>
      </c>
      <c r="Y777" s="52">
        <v>0</v>
      </c>
    </row>
    <row r="778" spans="1:25" x14ac:dyDescent="0.25">
      <c r="A778" s="52">
        <v>2011</v>
      </c>
      <c r="B778" s="52" t="s">
        <v>107</v>
      </c>
      <c r="C778" s="52" t="s">
        <v>116</v>
      </c>
      <c r="D778" s="52">
        <v>20236</v>
      </c>
      <c r="E778" s="52">
        <v>3350002</v>
      </c>
      <c r="F778" s="52">
        <v>9</v>
      </c>
      <c r="G778" s="52" t="s">
        <v>119</v>
      </c>
      <c r="H778" s="52">
        <v>26453</v>
      </c>
      <c r="I778" s="52" t="s">
        <v>91</v>
      </c>
      <c r="J778" s="52" t="s">
        <v>71</v>
      </c>
      <c r="K778" s="52">
        <v>73.3</v>
      </c>
      <c r="L778" s="52">
        <v>4.02E-2</v>
      </c>
      <c r="M778" s="52">
        <v>1</v>
      </c>
      <c r="N778" s="52"/>
      <c r="O778" s="52">
        <v>0</v>
      </c>
      <c r="P778" s="52">
        <v>0</v>
      </c>
      <c r="Q778" s="52">
        <v>21</v>
      </c>
      <c r="R778" s="52"/>
      <c r="S778" s="52">
        <v>0</v>
      </c>
      <c r="T778" s="52">
        <v>0</v>
      </c>
      <c r="U778" s="52">
        <v>310</v>
      </c>
      <c r="V778" s="52">
        <f t="shared" si="26"/>
        <v>77.947996979999999</v>
      </c>
      <c r="W778" s="52">
        <f t="shared" si="27"/>
        <v>77.947996979999999</v>
      </c>
      <c r="X778" s="52">
        <v>0</v>
      </c>
      <c r="Y778" s="52">
        <v>0</v>
      </c>
    </row>
    <row r="779" spans="1:25" x14ac:dyDescent="0.25">
      <c r="A779" s="52">
        <v>2011</v>
      </c>
      <c r="B779" s="52" t="s">
        <v>107</v>
      </c>
      <c r="C779" s="52" t="s">
        <v>116</v>
      </c>
      <c r="D779" s="52">
        <v>20236</v>
      </c>
      <c r="E779" s="52">
        <v>3350002</v>
      </c>
      <c r="F779" s="52">
        <v>9</v>
      </c>
      <c r="G779" s="52" t="s">
        <v>119</v>
      </c>
      <c r="H779" s="52">
        <v>6108862.0266000004</v>
      </c>
      <c r="I779" s="52" t="s">
        <v>91</v>
      </c>
      <c r="J779" s="52" t="s">
        <v>71</v>
      </c>
      <c r="K779" s="52">
        <v>73.3</v>
      </c>
      <c r="L779" s="52">
        <v>4.02E-2</v>
      </c>
      <c r="M779" s="52">
        <v>1</v>
      </c>
      <c r="N779" s="52"/>
      <c r="O779" s="52">
        <v>0</v>
      </c>
      <c r="P779" s="52">
        <v>0</v>
      </c>
      <c r="Q779" s="52">
        <v>21</v>
      </c>
      <c r="R779" s="52"/>
      <c r="S779" s="52">
        <v>0</v>
      </c>
      <c r="T779" s="52">
        <v>0</v>
      </c>
      <c r="U779" s="52">
        <v>310</v>
      </c>
      <c r="V779" s="52">
        <f t="shared" si="26"/>
        <v>18000.739379301158</v>
      </c>
      <c r="W779" s="52">
        <f t="shared" si="27"/>
        <v>18000.739379301158</v>
      </c>
      <c r="X779" s="52">
        <v>0</v>
      </c>
      <c r="Y779" s="52">
        <v>0</v>
      </c>
    </row>
    <row r="780" spans="1:25" x14ac:dyDescent="0.25">
      <c r="A780" s="52">
        <v>2011</v>
      </c>
      <c r="B780" s="52" t="s">
        <v>107</v>
      </c>
      <c r="C780" s="52" t="s">
        <v>116</v>
      </c>
      <c r="D780" s="52">
        <v>20236</v>
      </c>
      <c r="E780" s="52">
        <v>3350002</v>
      </c>
      <c r="F780" s="52">
        <v>9</v>
      </c>
      <c r="G780" s="52" t="s">
        <v>119</v>
      </c>
      <c r="H780" s="52">
        <v>172252</v>
      </c>
      <c r="I780" s="52" t="s">
        <v>91</v>
      </c>
      <c r="J780" s="52" t="s">
        <v>71</v>
      </c>
      <c r="K780" s="52">
        <v>73.3</v>
      </c>
      <c r="L780" s="52">
        <v>4.02E-2</v>
      </c>
      <c r="M780" s="52">
        <v>1</v>
      </c>
      <c r="N780" s="52"/>
      <c r="O780" s="52">
        <v>0</v>
      </c>
      <c r="P780" s="52">
        <v>0</v>
      </c>
      <c r="Q780" s="52">
        <v>21</v>
      </c>
      <c r="R780" s="52"/>
      <c r="S780" s="52">
        <v>0</v>
      </c>
      <c r="T780" s="52">
        <v>0</v>
      </c>
      <c r="U780" s="52">
        <v>310</v>
      </c>
      <c r="V780" s="52">
        <f t="shared" si="26"/>
        <v>507.56807831999998</v>
      </c>
      <c r="W780" s="52">
        <f t="shared" si="27"/>
        <v>507.56807831999998</v>
      </c>
      <c r="X780" s="52">
        <v>0</v>
      </c>
      <c r="Y780" s="52">
        <v>0</v>
      </c>
    </row>
    <row r="781" spans="1:25" x14ac:dyDescent="0.25">
      <c r="A781" s="52">
        <v>2011</v>
      </c>
      <c r="B781" s="52" t="s">
        <v>107</v>
      </c>
      <c r="C781" s="52" t="s">
        <v>116</v>
      </c>
      <c r="D781" s="52">
        <v>20236</v>
      </c>
      <c r="E781" s="52">
        <v>3350002</v>
      </c>
      <c r="F781" s="52">
        <v>9</v>
      </c>
      <c r="G781" s="52" t="s">
        <v>119</v>
      </c>
      <c r="H781" s="52">
        <v>784295.53580000007</v>
      </c>
      <c r="I781" s="52" t="s">
        <v>91</v>
      </c>
      <c r="J781" s="52" t="s">
        <v>71</v>
      </c>
      <c r="K781" s="52">
        <v>73.3</v>
      </c>
      <c r="L781" s="52">
        <v>4.02E-2</v>
      </c>
      <c r="M781" s="52">
        <v>1</v>
      </c>
      <c r="N781" s="52"/>
      <c r="O781" s="52">
        <v>0</v>
      </c>
      <c r="P781" s="52">
        <v>0</v>
      </c>
      <c r="Q781" s="52">
        <v>21</v>
      </c>
      <c r="R781" s="52"/>
      <c r="S781" s="52">
        <v>0</v>
      </c>
      <c r="T781" s="52">
        <v>0</v>
      </c>
      <c r="U781" s="52">
        <v>310</v>
      </c>
      <c r="V781" s="52">
        <f t="shared" si="26"/>
        <v>2311.0522835204279</v>
      </c>
      <c r="W781" s="52">
        <f t="shared" si="27"/>
        <v>2311.0522835204279</v>
      </c>
      <c r="X781" s="52">
        <v>0</v>
      </c>
      <c r="Y781" s="52">
        <v>0</v>
      </c>
    </row>
    <row r="782" spans="1:25" x14ac:dyDescent="0.25">
      <c r="A782" s="52">
        <v>2011</v>
      </c>
      <c r="B782" s="52" t="s">
        <v>107</v>
      </c>
      <c r="C782" s="52" t="s">
        <v>116</v>
      </c>
      <c r="D782" s="52">
        <v>20236</v>
      </c>
      <c r="E782" s="52">
        <v>3350002</v>
      </c>
      <c r="F782" s="52">
        <v>9</v>
      </c>
      <c r="G782" s="52" t="s">
        <v>119</v>
      </c>
      <c r="H782" s="52">
        <v>1251312</v>
      </c>
      <c r="I782" s="52" t="s">
        <v>91</v>
      </c>
      <c r="J782" s="52" t="s">
        <v>71</v>
      </c>
      <c r="K782" s="52">
        <v>73.3</v>
      </c>
      <c r="L782" s="52">
        <v>4.02E-2</v>
      </c>
      <c r="M782" s="52">
        <v>1</v>
      </c>
      <c r="N782" s="52"/>
      <c r="O782" s="52">
        <v>0</v>
      </c>
      <c r="P782" s="52">
        <v>0</v>
      </c>
      <c r="Q782" s="52">
        <v>21</v>
      </c>
      <c r="R782" s="52"/>
      <c r="S782" s="52">
        <v>0</v>
      </c>
      <c r="T782" s="52">
        <v>0</v>
      </c>
      <c r="U782" s="52">
        <v>310</v>
      </c>
      <c r="V782" s="52">
        <f t="shared" si="26"/>
        <v>3687.1910179199995</v>
      </c>
      <c r="W782" s="52">
        <f t="shared" si="27"/>
        <v>3687.1910179199995</v>
      </c>
      <c r="X782" s="52">
        <v>0</v>
      </c>
      <c r="Y782" s="52">
        <v>0</v>
      </c>
    </row>
    <row r="783" spans="1:25" x14ac:dyDescent="0.25">
      <c r="A783" s="52">
        <v>2011</v>
      </c>
      <c r="B783" s="52" t="s">
        <v>107</v>
      </c>
      <c r="C783" s="52" t="s">
        <v>116</v>
      </c>
      <c r="D783" s="52">
        <v>20236</v>
      </c>
      <c r="E783" s="52">
        <v>3350002</v>
      </c>
      <c r="F783" s="52">
        <v>9</v>
      </c>
      <c r="G783" s="52" t="s">
        <v>119</v>
      </c>
      <c r="H783" s="52">
        <v>2315.5</v>
      </c>
      <c r="I783" s="52" t="s">
        <v>91</v>
      </c>
      <c r="J783" s="52" t="s">
        <v>71</v>
      </c>
      <c r="K783" s="52">
        <v>73.3</v>
      </c>
      <c r="L783" s="52">
        <v>4.02E-2</v>
      </c>
      <c r="M783" s="52">
        <v>1</v>
      </c>
      <c r="N783" s="52"/>
      <c r="O783" s="52">
        <v>0</v>
      </c>
      <c r="P783" s="52">
        <v>0</v>
      </c>
      <c r="Q783" s="52">
        <v>21</v>
      </c>
      <c r="R783" s="52"/>
      <c r="S783" s="52">
        <v>0</v>
      </c>
      <c r="T783" s="52">
        <v>0</v>
      </c>
      <c r="U783" s="52">
        <v>310</v>
      </c>
      <c r="V783" s="52">
        <f t="shared" si="26"/>
        <v>6.8229912299999995</v>
      </c>
      <c r="W783" s="52">
        <f t="shared" si="27"/>
        <v>6.8229912299999995</v>
      </c>
      <c r="X783" s="52">
        <v>0</v>
      </c>
      <c r="Y783" s="52">
        <v>0</v>
      </c>
    </row>
    <row r="784" spans="1:25" x14ac:dyDescent="0.25">
      <c r="A784" s="52">
        <v>2011</v>
      </c>
      <c r="B784" s="52" t="s">
        <v>107</v>
      </c>
      <c r="C784" s="52" t="s">
        <v>116</v>
      </c>
      <c r="D784" s="52">
        <v>20236</v>
      </c>
      <c r="E784" s="52">
        <v>3350002</v>
      </c>
      <c r="F784" s="52">
        <v>9</v>
      </c>
      <c r="G784" s="52" t="s">
        <v>119</v>
      </c>
      <c r="H784" s="52">
        <v>16862.907600000002</v>
      </c>
      <c r="I784" s="52" t="s">
        <v>91</v>
      </c>
      <c r="J784" s="52" t="s">
        <v>71</v>
      </c>
      <c r="K784" s="52">
        <v>73.3</v>
      </c>
      <c r="L784" s="52">
        <v>4.02E-2</v>
      </c>
      <c r="M784" s="52">
        <v>1</v>
      </c>
      <c r="N784" s="52"/>
      <c r="O784" s="52">
        <v>0</v>
      </c>
      <c r="P784" s="52">
        <v>0</v>
      </c>
      <c r="Q784" s="52">
        <v>21</v>
      </c>
      <c r="R784" s="52"/>
      <c r="S784" s="52">
        <v>0</v>
      </c>
      <c r="T784" s="52">
        <v>0</v>
      </c>
      <c r="U784" s="52">
        <v>310</v>
      </c>
      <c r="V784" s="52">
        <f t="shared" si="26"/>
        <v>49.689255308615998</v>
      </c>
      <c r="W784" s="52">
        <f t="shared" si="27"/>
        <v>49.689255308615998</v>
      </c>
      <c r="X784" s="52">
        <v>0</v>
      </c>
      <c r="Y784" s="52">
        <v>0</v>
      </c>
    </row>
    <row r="785" spans="1:25" x14ac:dyDescent="0.25">
      <c r="A785" s="52">
        <v>2011</v>
      </c>
      <c r="B785" s="52" t="s">
        <v>107</v>
      </c>
      <c r="C785" s="52" t="s">
        <v>116</v>
      </c>
      <c r="D785" s="52">
        <v>20236</v>
      </c>
      <c r="E785" s="52">
        <v>3350002</v>
      </c>
      <c r="F785" s="52">
        <v>9</v>
      </c>
      <c r="G785" s="52" t="s">
        <v>119</v>
      </c>
      <c r="H785" s="52">
        <v>996976.5</v>
      </c>
      <c r="I785" s="52" t="s">
        <v>91</v>
      </c>
      <c r="J785" s="52" t="s">
        <v>71</v>
      </c>
      <c r="K785" s="52">
        <v>73.3</v>
      </c>
      <c r="L785" s="52">
        <v>4.02E-2</v>
      </c>
      <c r="M785" s="52">
        <v>1</v>
      </c>
      <c r="N785" s="52"/>
      <c r="O785" s="52">
        <v>0</v>
      </c>
      <c r="P785" s="52">
        <v>0</v>
      </c>
      <c r="Q785" s="52">
        <v>21</v>
      </c>
      <c r="R785" s="52"/>
      <c r="S785" s="52">
        <v>0</v>
      </c>
      <c r="T785" s="52">
        <v>0</v>
      </c>
      <c r="U785" s="52">
        <v>310</v>
      </c>
      <c r="V785" s="52">
        <f t="shared" si="26"/>
        <v>2937.75077349</v>
      </c>
      <c r="W785" s="52">
        <f t="shared" si="27"/>
        <v>2937.75077349</v>
      </c>
      <c r="X785" s="52">
        <v>0</v>
      </c>
      <c r="Y785" s="52">
        <v>0</v>
      </c>
    </row>
    <row r="786" spans="1:25" x14ac:dyDescent="0.25">
      <c r="A786" s="52">
        <v>2011</v>
      </c>
      <c r="B786" s="52" t="s">
        <v>107</v>
      </c>
      <c r="C786" s="52" t="s">
        <v>116</v>
      </c>
      <c r="D786" s="52">
        <v>20236</v>
      </c>
      <c r="E786" s="52">
        <v>3350002</v>
      </c>
      <c r="F786" s="52">
        <v>9</v>
      </c>
      <c r="G786" s="52" t="s">
        <v>119</v>
      </c>
      <c r="H786" s="52">
        <v>319672</v>
      </c>
      <c r="I786" s="52" t="s">
        <v>91</v>
      </c>
      <c r="J786" s="52" t="s">
        <v>71</v>
      </c>
      <c r="K786" s="52">
        <v>73.3</v>
      </c>
      <c r="L786" s="52">
        <v>4.02E-2</v>
      </c>
      <c r="M786" s="52">
        <v>1</v>
      </c>
      <c r="N786" s="52"/>
      <c r="O786" s="52">
        <v>0</v>
      </c>
      <c r="P786" s="52">
        <v>0</v>
      </c>
      <c r="Q786" s="52">
        <v>21</v>
      </c>
      <c r="R786" s="52"/>
      <c r="S786" s="52">
        <v>0</v>
      </c>
      <c r="T786" s="52">
        <v>0</v>
      </c>
      <c r="U786" s="52">
        <v>310</v>
      </c>
      <c r="V786" s="52">
        <f t="shared" si="26"/>
        <v>941.96469551999996</v>
      </c>
      <c r="W786" s="52">
        <f t="shared" si="27"/>
        <v>941.96469551999996</v>
      </c>
      <c r="X786" s="52">
        <v>0</v>
      </c>
      <c r="Y786" s="52">
        <v>0</v>
      </c>
    </row>
    <row r="787" spans="1:25" x14ac:dyDescent="0.25">
      <c r="A787" s="52">
        <v>2011</v>
      </c>
      <c r="B787" s="52" t="s">
        <v>107</v>
      </c>
      <c r="C787" s="52" t="s">
        <v>116</v>
      </c>
      <c r="D787" s="52">
        <v>20236</v>
      </c>
      <c r="E787" s="52">
        <v>3350002</v>
      </c>
      <c r="F787" s="52">
        <v>9</v>
      </c>
      <c r="G787" s="52" t="s">
        <v>119</v>
      </c>
      <c r="H787" s="52">
        <v>42560</v>
      </c>
      <c r="I787" s="52" t="s">
        <v>91</v>
      </c>
      <c r="J787" s="52" t="s">
        <v>71</v>
      </c>
      <c r="K787" s="52">
        <v>73.3</v>
      </c>
      <c r="L787" s="52">
        <v>4.02E-2</v>
      </c>
      <c r="M787" s="52">
        <v>1</v>
      </c>
      <c r="N787" s="52"/>
      <c r="O787" s="52">
        <v>0</v>
      </c>
      <c r="P787" s="52">
        <v>0</v>
      </c>
      <c r="Q787" s="52">
        <v>21</v>
      </c>
      <c r="R787" s="52"/>
      <c r="S787" s="52">
        <v>0</v>
      </c>
      <c r="T787" s="52">
        <v>0</v>
      </c>
      <c r="U787" s="52">
        <v>310</v>
      </c>
      <c r="V787" s="52">
        <f t="shared" si="26"/>
        <v>125.4098496</v>
      </c>
      <c r="W787" s="52">
        <f t="shared" si="27"/>
        <v>125.4098496</v>
      </c>
      <c r="X787" s="52">
        <v>0</v>
      </c>
      <c r="Y787" s="52">
        <v>0</v>
      </c>
    </row>
    <row r="788" spans="1:25" x14ac:dyDescent="0.25">
      <c r="A788" s="52">
        <v>2011</v>
      </c>
      <c r="B788" s="52" t="s">
        <v>107</v>
      </c>
      <c r="C788" s="52" t="s">
        <v>116</v>
      </c>
      <c r="D788" s="52">
        <v>20236</v>
      </c>
      <c r="E788" s="52">
        <v>3350002</v>
      </c>
      <c r="F788" s="52">
        <v>9</v>
      </c>
      <c r="G788" s="52" t="s">
        <v>119</v>
      </c>
      <c r="H788" s="52">
        <v>28000</v>
      </c>
      <c r="I788" s="52" t="s">
        <v>91</v>
      </c>
      <c r="J788" s="52" t="s">
        <v>71</v>
      </c>
      <c r="K788" s="52">
        <v>73.3</v>
      </c>
      <c r="L788" s="52">
        <v>4.02E-2</v>
      </c>
      <c r="M788" s="52">
        <v>1</v>
      </c>
      <c r="N788" s="52"/>
      <c r="O788" s="52">
        <v>0</v>
      </c>
      <c r="P788" s="52">
        <v>0</v>
      </c>
      <c r="Q788" s="52">
        <v>21</v>
      </c>
      <c r="R788" s="52"/>
      <c r="S788" s="52">
        <v>0</v>
      </c>
      <c r="T788" s="52">
        <v>0</v>
      </c>
      <c r="U788" s="52">
        <v>310</v>
      </c>
      <c r="V788" s="52">
        <f t="shared" si="26"/>
        <v>82.506479999999996</v>
      </c>
      <c r="W788" s="52">
        <f t="shared" si="27"/>
        <v>82.506479999999996</v>
      </c>
      <c r="X788" s="52">
        <v>0</v>
      </c>
      <c r="Y788" s="52">
        <v>0</v>
      </c>
    </row>
    <row r="789" spans="1:25" x14ac:dyDescent="0.25">
      <c r="A789" s="52">
        <v>2011</v>
      </c>
      <c r="B789" s="52" t="s">
        <v>107</v>
      </c>
      <c r="C789" s="52" t="s">
        <v>116</v>
      </c>
      <c r="D789" s="52">
        <v>20236</v>
      </c>
      <c r="E789" s="52">
        <v>3350002</v>
      </c>
      <c r="F789" s="52">
        <v>9</v>
      </c>
      <c r="G789" s="52" t="s">
        <v>119</v>
      </c>
      <c r="H789" s="52">
        <v>2410715</v>
      </c>
      <c r="I789" s="52" t="s">
        <v>91</v>
      </c>
      <c r="J789" s="52" t="s">
        <v>71</v>
      </c>
      <c r="K789" s="52">
        <v>73.3</v>
      </c>
      <c r="L789" s="52">
        <v>4.02E-2</v>
      </c>
      <c r="M789" s="52">
        <v>1</v>
      </c>
      <c r="N789" s="52"/>
      <c r="O789" s="52">
        <v>0</v>
      </c>
      <c r="P789" s="52">
        <v>0</v>
      </c>
      <c r="Q789" s="52">
        <v>21</v>
      </c>
      <c r="R789" s="52"/>
      <c r="S789" s="52">
        <v>0</v>
      </c>
      <c r="T789" s="52">
        <v>0</v>
      </c>
      <c r="U789" s="52">
        <v>310</v>
      </c>
      <c r="V789" s="52">
        <f t="shared" si="26"/>
        <v>7103.5574618999999</v>
      </c>
      <c r="W789" s="52">
        <f t="shared" si="27"/>
        <v>7103.5574618999999</v>
      </c>
      <c r="X789" s="52">
        <v>0</v>
      </c>
      <c r="Y789" s="52">
        <v>0</v>
      </c>
    </row>
    <row r="790" spans="1:25" x14ac:dyDescent="0.25">
      <c r="A790" s="52">
        <v>2011</v>
      </c>
      <c r="B790" s="52" t="s">
        <v>107</v>
      </c>
      <c r="C790" s="52" t="s">
        <v>116</v>
      </c>
      <c r="D790" s="52">
        <v>20236</v>
      </c>
      <c r="E790" s="52">
        <v>3350002</v>
      </c>
      <c r="F790" s="52">
        <v>9</v>
      </c>
      <c r="G790" s="52" t="s">
        <v>119</v>
      </c>
      <c r="H790" s="52">
        <v>1119863</v>
      </c>
      <c r="I790" s="52" t="s">
        <v>91</v>
      </c>
      <c r="J790" s="52" t="s">
        <v>71</v>
      </c>
      <c r="K790" s="52">
        <v>73.3</v>
      </c>
      <c r="L790" s="52">
        <v>4.02E-2</v>
      </c>
      <c r="M790" s="52">
        <v>1</v>
      </c>
      <c r="N790" s="52"/>
      <c r="O790" s="52">
        <v>0</v>
      </c>
      <c r="P790" s="52">
        <v>0</v>
      </c>
      <c r="Q790" s="52">
        <v>21</v>
      </c>
      <c r="R790" s="52"/>
      <c r="S790" s="52">
        <v>0</v>
      </c>
      <c r="T790" s="52">
        <v>0</v>
      </c>
      <c r="U790" s="52">
        <v>310</v>
      </c>
      <c r="V790" s="52">
        <f t="shared" si="26"/>
        <v>3299.8555075799995</v>
      </c>
      <c r="W790" s="52">
        <f t="shared" si="27"/>
        <v>3299.8555075799995</v>
      </c>
      <c r="X790" s="52">
        <v>0</v>
      </c>
      <c r="Y790" s="52">
        <v>0</v>
      </c>
    </row>
    <row r="791" spans="1:25" x14ac:dyDescent="0.25">
      <c r="A791" s="52">
        <v>2011</v>
      </c>
      <c r="B791" s="52" t="s">
        <v>107</v>
      </c>
      <c r="C791" s="52" t="s">
        <v>116</v>
      </c>
      <c r="D791" s="52">
        <v>20237</v>
      </c>
      <c r="E791" s="52">
        <v>3350002</v>
      </c>
      <c r="F791" s="52">
        <v>9</v>
      </c>
      <c r="G791" s="52" t="s">
        <v>119</v>
      </c>
      <c r="H791" s="52">
        <v>1379601</v>
      </c>
      <c r="I791" s="52" t="s">
        <v>91</v>
      </c>
      <c r="J791" s="52" t="s">
        <v>71</v>
      </c>
      <c r="K791" s="52">
        <v>73.3</v>
      </c>
      <c r="L791" s="52">
        <v>4.02E-2</v>
      </c>
      <c r="M791" s="52">
        <v>1</v>
      </c>
      <c r="N791" s="52"/>
      <c r="O791" s="52">
        <v>0</v>
      </c>
      <c r="P791" s="52">
        <v>0</v>
      </c>
      <c r="Q791" s="52">
        <v>21</v>
      </c>
      <c r="R791" s="52"/>
      <c r="S791" s="52">
        <v>0</v>
      </c>
      <c r="T791" s="52">
        <v>0</v>
      </c>
      <c r="U791" s="52">
        <v>310</v>
      </c>
      <c r="V791" s="52">
        <f t="shared" si="26"/>
        <v>4065.21508266</v>
      </c>
      <c r="W791" s="52">
        <f t="shared" si="27"/>
        <v>4065.21508266</v>
      </c>
      <c r="X791" s="52">
        <v>0</v>
      </c>
      <c r="Y791" s="52">
        <v>0</v>
      </c>
    </row>
    <row r="792" spans="1:25" x14ac:dyDescent="0.25">
      <c r="A792" s="52">
        <v>2011</v>
      </c>
      <c r="B792" s="52" t="s">
        <v>107</v>
      </c>
      <c r="C792" s="52" t="s">
        <v>116</v>
      </c>
      <c r="D792" s="52">
        <v>20237</v>
      </c>
      <c r="E792" s="52">
        <v>3350002</v>
      </c>
      <c r="F792" s="52">
        <v>9</v>
      </c>
      <c r="G792" s="52" t="s">
        <v>119</v>
      </c>
      <c r="H792" s="52">
        <v>108384</v>
      </c>
      <c r="I792" s="52" t="s">
        <v>91</v>
      </c>
      <c r="J792" s="52" t="s">
        <v>71</v>
      </c>
      <c r="K792" s="52">
        <v>73.3</v>
      </c>
      <c r="L792" s="52">
        <v>4.02E-2</v>
      </c>
      <c r="M792" s="52">
        <v>1</v>
      </c>
      <c r="N792" s="52"/>
      <c r="O792" s="52">
        <v>0</v>
      </c>
      <c r="P792" s="52">
        <v>0</v>
      </c>
      <c r="Q792" s="52">
        <v>21</v>
      </c>
      <c r="R792" s="52"/>
      <c r="S792" s="52">
        <v>0</v>
      </c>
      <c r="T792" s="52">
        <v>0</v>
      </c>
      <c r="U792" s="52">
        <v>310</v>
      </c>
      <c r="V792" s="52">
        <f t="shared" si="26"/>
        <v>319.37079743999999</v>
      </c>
      <c r="W792" s="52">
        <f t="shared" si="27"/>
        <v>319.37079743999999</v>
      </c>
      <c r="X792" s="52">
        <v>0</v>
      </c>
      <c r="Y792" s="52">
        <v>0</v>
      </c>
    </row>
    <row r="793" spans="1:25" x14ac:dyDescent="0.25">
      <c r="A793" s="52">
        <v>2011</v>
      </c>
      <c r="B793" s="52" t="s">
        <v>107</v>
      </c>
      <c r="C793" s="52" t="s">
        <v>116</v>
      </c>
      <c r="D793" s="52">
        <v>20237</v>
      </c>
      <c r="E793" s="52">
        <v>3350002</v>
      </c>
      <c r="F793" s="52">
        <v>9</v>
      </c>
      <c r="G793" s="52" t="s">
        <v>119</v>
      </c>
      <c r="H793" s="52">
        <v>1127005</v>
      </c>
      <c r="I793" s="52" t="s">
        <v>91</v>
      </c>
      <c r="J793" s="52" t="s">
        <v>71</v>
      </c>
      <c r="K793" s="52">
        <v>73.3</v>
      </c>
      <c r="L793" s="52">
        <v>4.02E-2</v>
      </c>
      <c r="M793" s="52">
        <v>1</v>
      </c>
      <c r="N793" s="52"/>
      <c r="O793" s="52">
        <v>0</v>
      </c>
      <c r="P793" s="52">
        <v>0</v>
      </c>
      <c r="Q793" s="52">
        <v>21</v>
      </c>
      <c r="R793" s="52"/>
      <c r="S793" s="52">
        <v>0</v>
      </c>
      <c r="T793" s="52">
        <v>0</v>
      </c>
      <c r="U793" s="52">
        <v>310</v>
      </c>
      <c r="V793" s="52">
        <f t="shared" si="26"/>
        <v>3320.9005533</v>
      </c>
      <c r="W793" s="52">
        <f t="shared" si="27"/>
        <v>3320.9005533</v>
      </c>
      <c r="X793" s="52">
        <v>0</v>
      </c>
      <c r="Y793" s="52">
        <v>0</v>
      </c>
    </row>
    <row r="794" spans="1:25" x14ac:dyDescent="0.25">
      <c r="A794" s="52">
        <v>2011</v>
      </c>
      <c r="B794" s="52" t="s">
        <v>107</v>
      </c>
      <c r="C794" s="52" t="s">
        <v>116</v>
      </c>
      <c r="D794" s="52">
        <v>20237</v>
      </c>
      <c r="E794" s="52">
        <v>3350002</v>
      </c>
      <c r="F794" s="52">
        <v>9</v>
      </c>
      <c r="G794" s="52" t="s">
        <v>119</v>
      </c>
      <c r="H794" s="52">
        <v>7437</v>
      </c>
      <c r="I794" s="52" t="s">
        <v>91</v>
      </c>
      <c r="J794" s="52" t="s">
        <v>71</v>
      </c>
      <c r="K794" s="52">
        <v>73.3</v>
      </c>
      <c r="L794" s="52">
        <v>4.02E-2</v>
      </c>
      <c r="M794" s="52">
        <v>1</v>
      </c>
      <c r="N794" s="52"/>
      <c r="O794" s="52">
        <v>0</v>
      </c>
      <c r="P794" s="52">
        <v>0</v>
      </c>
      <c r="Q794" s="52">
        <v>21</v>
      </c>
      <c r="R794" s="52"/>
      <c r="S794" s="52">
        <v>0</v>
      </c>
      <c r="T794" s="52">
        <v>0</v>
      </c>
      <c r="U794" s="52">
        <v>310</v>
      </c>
      <c r="V794" s="52">
        <f t="shared" si="26"/>
        <v>21.91431042</v>
      </c>
      <c r="W794" s="52">
        <f t="shared" si="27"/>
        <v>21.91431042</v>
      </c>
      <c r="X794" s="52">
        <v>0</v>
      </c>
      <c r="Y794" s="52">
        <v>0</v>
      </c>
    </row>
    <row r="795" spans="1:25" x14ac:dyDescent="0.25">
      <c r="A795" s="52">
        <v>2011</v>
      </c>
      <c r="B795" s="52" t="s">
        <v>107</v>
      </c>
      <c r="C795" s="52" t="s">
        <v>116</v>
      </c>
      <c r="D795" s="52">
        <v>20237</v>
      </c>
      <c r="E795" s="52">
        <v>3350002</v>
      </c>
      <c r="F795" s="52">
        <v>9</v>
      </c>
      <c r="G795" s="52" t="s">
        <v>119</v>
      </c>
      <c r="H795" s="52">
        <v>15720</v>
      </c>
      <c r="I795" s="52" t="s">
        <v>91</v>
      </c>
      <c r="J795" s="52" t="s">
        <v>71</v>
      </c>
      <c r="K795" s="52">
        <v>73.3</v>
      </c>
      <c r="L795" s="52">
        <v>4.02E-2</v>
      </c>
      <c r="M795" s="52">
        <v>1</v>
      </c>
      <c r="N795" s="52"/>
      <c r="O795" s="52">
        <v>0</v>
      </c>
      <c r="P795" s="52">
        <v>0</v>
      </c>
      <c r="Q795" s="52">
        <v>21</v>
      </c>
      <c r="R795" s="52"/>
      <c r="S795" s="52">
        <v>0</v>
      </c>
      <c r="T795" s="52">
        <v>0</v>
      </c>
      <c r="U795" s="52">
        <v>310</v>
      </c>
      <c r="V795" s="52">
        <f t="shared" si="26"/>
        <v>46.321495200000001</v>
      </c>
      <c r="W795" s="52">
        <f t="shared" si="27"/>
        <v>46.321495200000001</v>
      </c>
      <c r="X795" s="52">
        <v>0</v>
      </c>
      <c r="Y795" s="52">
        <v>0</v>
      </c>
    </row>
    <row r="796" spans="1:25" x14ac:dyDescent="0.25">
      <c r="A796" s="52">
        <v>2011</v>
      </c>
      <c r="B796" s="52" t="s">
        <v>107</v>
      </c>
      <c r="C796" s="52" t="s">
        <v>116</v>
      </c>
      <c r="D796" s="52">
        <v>20237</v>
      </c>
      <c r="E796" s="52">
        <v>3350002</v>
      </c>
      <c r="F796" s="52">
        <v>9</v>
      </c>
      <c r="G796" s="52" t="s">
        <v>119</v>
      </c>
      <c r="H796" s="52">
        <v>759004</v>
      </c>
      <c r="I796" s="52" t="s">
        <v>91</v>
      </c>
      <c r="J796" s="52" t="s">
        <v>71</v>
      </c>
      <c r="K796" s="52">
        <v>73.3</v>
      </c>
      <c r="L796" s="52">
        <v>4.02E-2</v>
      </c>
      <c r="M796" s="52">
        <v>1</v>
      </c>
      <c r="N796" s="52"/>
      <c r="O796" s="52">
        <v>0</v>
      </c>
      <c r="P796" s="52">
        <v>0</v>
      </c>
      <c r="Q796" s="52">
        <v>21</v>
      </c>
      <c r="R796" s="52"/>
      <c r="S796" s="52">
        <v>0</v>
      </c>
      <c r="T796" s="52">
        <v>0</v>
      </c>
      <c r="U796" s="52">
        <v>310</v>
      </c>
      <c r="V796" s="52">
        <f t="shared" si="26"/>
        <v>2236.5267266400001</v>
      </c>
      <c r="W796" s="52">
        <f t="shared" si="27"/>
        <v>2236.5267266400001</v>
      </c>
      <c r="X796" s="52">
        <v>0</v>
      </c>
      <c r="Y796" s="52">
        <v>0</v>
      </c>
    </row>
    <row r="797" spans="1:25" x14ac:dyDescent="0.25">
      <c r="A797" s="52">
        <v>2011</v>
      </c>
      <c r="B797" s="52" t="s">
        <v>107</v>
      </c>
      <c r="C797" s="52" t="s">
        <v>116</v>
      </c>
      <c r="D797" s="52">
        <v>20237</v>
      </c>
      <c r="E797" s="52">
        <v>3350002</v>
      </c>
      <c r="F797" s="52">
        <v>9</v>
      </c>
      <c r="G797" s="52" t="s">
        <v>119</v>
      </c>
      <c r="H797" s="52">
        <v>13333.250000000002</v>
      </c>
      <c r="I797" s="52" t="s">
        <v>91</v>
      </c>
      <c r="J797" s="52" t="s">
        <v>71</v>
      </c>
      <c r="K797" s="52">
        <v>73.3</v>
      </c>
      <c r="L797" s="52">
        <v>4.02E-2</v>
      </c>
      <c r="M797" s="52">
        <v>1</v>
      </c>
      <c r="N797" s="52"/>
      <c r="O797" s="52">
        <v>0</v>
      </c>
      <c r="P797" s="52">
        <v>0</v>
      </c>
      <c r="Q797" s="52">
        <v>21</v>
      </c>
      <c r="R797" s="52"/>
      <c r="S797" s="52">
        <v>0</v>
      </c>
      <c r="T797" s="52">
        <v>0</v>
      </c>
      <c r="U797" s="52">
        <v>310</v>
      </c>
      <c r="V797" s="52">
        <f t="shared" si="26"/>
        <v>39.288554445000003</v>
      </c>
      <c r="W797" s="52">
        <f t="shared" si="27"/>
        <v>39.288554445000003</v>
      </c>
      <c r="X797" s="52">
        <v>0</v>
      </c>
      <c r="Y797" s="52">
        <v>0</v>
      </c>
    </row>
    <row r="798" spans="1:25" x14ac:dyDescent="0.25">
      <c r="A798" s="52">
        <v>2011</v>
      </c>
      <c r="B798" s="52" t="s">
        <v>107</v>
      </c>
      <c r="C798" s="52" t="s">
        <v>116</v>
      </c>
      <c r="D798" s="52">
        <v>20237</v>
      </c>
      <c r="E798" s="52">
        <v>3350002</v>
      </c>
      <c r="F798" s="52">
        <v>9</v>
      </c>
      <c r="G798" s="52" t="s">
        <v>119</v>
      </c>
      <c r="H798" s="52">
        <v>282230</v>
      </c>
      <c r="I798" s="52" t="s">
        <v>91</v>
      </c>
      <c r="J798" s="52" t="s">
        <v>71</v>
      </c>
      <c r="K798" s="52">
        <v>73.3</v>
      </c>
      <c r="L798" s="52">
        <v>4.02E-2</v>
      </c>
      <c r="M798" s="52">
        <v>1</v>
      </c>
      <c r="N798" s="52"/>
      <c r="O798" s="52">
        <v>0</v>
      </c>
      <c r="P798" s="52">
        <v>0</v>
      </c>
      <c r="Q798" s="52">
        <v>21</v>
      </c>
      <c r="R798" s="52"/>
      <c r="S798" s="52">
        <v>0</v>
      </c>
      <c r="T798" s="52">
        <v>0</v>
      </c>
      <c r="U798" s="52">
        <v>310</v>
      </c>
      <c r="V798" s="52">
        <f t="shared" si="26"/>
        <v>831.63585179999995</v>
      </c>
      <c r="W798" s="52">
        <f t="shared" si="27"/>
        <v>831.63585179999995</v>
      </c>
      <c r="X798" s="52">
        <v>0</v>
      </c>
      <c r="Y798" s="52">
        <v>0</v>
      </c>
    </row>
    <row r="799" spans="1:25" x14ac:dyDescent="0.25">
      <c r="A799" s="52">
        <v>2011</v>
      </c>
      <c r="B799" s="52" t="s">
        <v>107</v>
      </c>
      <c r="C799" s="52" t="s">
        <v>116</v>
      </c>
      <c r="D799" s="52">
        <v>20237</v>
      </c>
      <c r="E799" s="52">
        <v>3350002</v>
      </c>
      <c r="F799" s="52">
        <v>9</v>
      </c>
      <c r="G799" s="52" t="s">
        <v>119</v>
      </c>
      <c r="H799" s="52">
        <v>138</v>
      </c>
      <c r="I799" s="52" t="s">
        <v>91</v>
      </c>
      <c r="J799" s="52" t="s">
        <v>71</v>
      </c>
      <c r="K799" s="52">
        <v>73.3</v>
      </c>
      <c r="L799" s="52">
        <v>4.02E-2</v>
      </c>
      <c r="M799" s="52">
        <v>1</v>
      </c>
      <c r="N799" s="52"/>
      <c r="O799" s="52">
        <v>0</v>
      </c>
      <c r="P799" s="52">
        <v>0</v>
      </c>
      <c r="Q799" s="52">
        <v>21</v>
      </c>
      <c r="R799" s="52"/>
      <c r="S799" s="52">
        <v>0</v>
      </c>
      <c r="T799" s="52">
        <v>0</v>
      </c>
      <c r="U799" s="52">
        <v>310</v>
      </c>
      <c r="V799" s="52">
        <f t="shared" si="26"/>
        <v>0.40663907999999999</v>
      </c>
      <c r="W799" s="52">
        <f t="shared" si="27"/>
        <v>0.40663907999999999</v>
      </c>
      <c r="X799" s="52">
        <v>0</v>
      </c>
      <c r="Y799" s="52">
        <v>0</v>
      </c>
    </row>
    <row r="800" spans="1:25" x14ac:dyDescent="0.25">
      <c r="A800" s="52">
        <v>2011</v>
      </c>
      <c r="B800" s="52" t="s">
        <v>107</v>
      </c>
      <c r="C800" s="52" t="s">
        <v>116</v>
      </c>
      <c r="D800" s="52">
        <v>20291</v>
      </c>
      <c r="E800" s="52">
        <v>3350002</v>
      </c>
      <c r="F800" s="52">
        <v>9</v>
      </c>
      <c r="G800" s="52" t="s">
        <v>119</v>
      </c>
      <c r="H800" s="52">
        <v>8439.7906000000003</v>
      </c>
      <c r="I800" s="52" t="s">
        <v>91</v>
      </c>
      <c r="J800" s="52" t="s">
        <v>71</v>
      </c>
      <c r="K800" s="52">
        <v>73.3</v>
      </c>
      <c r="L800" s="52">
        <v>4.02E-2</v>
      </c>
      <c r="M800" s="52">
        <v>1</v>
      </c>
      <c r="N800" s="52"/>
      <c r="O800" s="52">
        <v>0</v>
      </c>
      <c r="P800" s="52">
        <v>0</v>
      </c>
      <c r="Q800" s="52">
        <v>21</v>
      </c>
      <c r="R800" s="52"/>
      <c r="S800" s="52">
        <v>0</v>
      </c>
      <c r="T800" s="52">
        <v>0</v>
      </c>
      <c r="U800" s="52">
        <v>310</v>
      </c>
      <c r="V800" s="52">
        <f t="shared" si="26"/>
        <v>24.869193369396001</v>
      </c>
      <c r="W800" s="52">
        <f t="shared" si="27"/>
        <v>24.869193369396001</v>
      </c>
      <c r="X800" s="52">
        <v>0</v>
      </c>
      <c r="Y800" s="52">
        <v>0</v>
      </c>
    </row>
    <row r="801" spans="1:25" x14ac:dyDescent="0.25">
      <c r="A801" s="52">
        <v>2011</v>
      </c>
      <c r="B801" s="52" t="s">
        <v>107</v>
      </c>
      <c r="C801" s="52" t="s">
        <v>116</v>
      </c>
      <c r="D801" s="52">
        <v>20291</v>
      </c>
      <c r="E801" s="52">
        <v>3350002</v>
      </c>
      <c r="F801" s="52">
        <v>9</v>
      </c>
      <c r="G801" s="52" t="s">
        <v>119</v>
      </c>
      <c r="H801" s="52">
        <v>234962</v>
      </c>
      <c r="I801" s="52" t="s">
        <v>91</v>
      </c>
      <c r="J801" s="52" t="s">
        <v>71</v>
      </c>
      <c r="K801" s="52">
        <v>73.3</v>
      </c>
      <c r="L801" s="52">
        <v>4.02E-2</v>
      </c>
      <c r="M801" s="52">
        <v>1</v>
      </c>
      <c r="N801" s="52"/>
      <c r="O801" s="52">
        <v>0</v>
      </c>
      <c r="P801" s="52">
        <v>0</v>
      </c>
      <c r="Q801" s="52">
        <v>21</v>
      </c>
      <c r="R801" s="52"/>
      <c r="S801" s="52">
        <v>0</v>
      </c>
      <c r="T801" s="52">
        <v>0</v>
      </c>
      <c r="U801" s="52">
        <v>310</v>
      </c>
      <c r="V801" s="52">
        <f t="shared" si="26"/>
        <v>692.35312691999991</v>
      </c>
      <c r="W801" s="52">
        <f t="shared" si="27"/>
        <v>692.35312691999991</v>
      </c>
      <c r="X801" s="52">
        <v>0</v>
      </c>
      <c r="Y801" s="52">
        <v>0</v>
      </c>
    </row>
    <row r="802" spans="1:25" x14ac:dyDescent="0.25">
      <c r="A802" s="52">
        <v>2011</v>
      </c>
      <c r="B802" s="52" t="s">
        <v>107</v>
      </c>
      <c r="C802" s="52" t="s">
        <v>116</v>
      </c>
      <c r="D802" s="52">
        <v>20291</v>
      </c>
      <c r="E802" s="52">
        <v>3350002</v>
      </c>
      <c r="F802" s="52">
        <v>9</v>
      </c>
      <c r="G802" s="52" t="s">
        <v>119</v>
      </c>
      <c r="H802" s="52">
        <v>98269</v>
      </c>
      <c r="I802" s="52" t="s">
        <v>91</v>
      </c>
      <c r="J802" s="52" t="s">
        <v>71</v>
      </c>
      <c r="K802" s="52">
        <v>73.3</v>
      </c>
      <c r="L802" s="52">
        <v>4.02E-2</v>
      </c>
      <c r="M802" s="52">
        <v>1</v>
      </c>
      <c r="N802" s="52"/>
      <c r="O802" s="52">
        <v>0</v>
      </c>
      <c r="P802" s="52">
        <v>0</v>
      </c>
      <c r="Q802" s="52">
        <v>21</v>
      </c>
      <c r="R802" s="52"/>
      <c r="S802" s="52">
        <v>0</v>
      </c>
      <c r="T802" s="52">
        <v>0</v>
      </c>
      <c r="U802" s="52">
        <v>310</v>
      </c>
      <c r="V802" s="52">
        <f t="shared" si="26"/>
        <v>289.56533153999999</v>
      </c>
      <c r="W802" s="52">
        <f t="shared" si="27"/>
        <v>289.56533153999999</v>
      </c>
      <c r="X802" s="52">
        <v>0</v>
      </c>
      <c r="Y802" s="52">
        <v>0</v>
      </c>
    </row>
    <row r="803" spans="1:25" x14ac:dyDescent="0.25">
      <c r="A803" s="52">
        <v>2011</v>
      </c>
      <c r="B803" s="52" t="s">
        <v>107</v>
      </c>
      <c r="C803" s="52" t="s">
        <v>116</v>
      </c>
      <c r="D803" s="52">
        <v>20291</v>
      </c>
      <c r="E803" s="52">
        <v>3350002</v>
      </c>
      <c r="F803" s="52">
        <v>9</v>
      </c>
      <c r="G803" s="52" t="s">
        <v>119</v>
      </c>
      <c r="H803" s="52">
        <v>134246.65360000002</v>
      </c>
      <c r="I803" s="52" t="s">
        <v>91</v>
      </c>
      <c r="J803" s="52" t="s">
        <v>71</v>
      </c>
      <c r="K803" s="52">
        <v>73.3</v>
      </c>
      <c r="L803" s="52">
        <v>4.02E-2</v>
      </c>
      <c r="M803" s="52">
        <v>1</v>
      </c>
      <c r="N803" s="52"/>
      <c r="O803" s="52">
        <v>0</v>
      </c>
      <c r="P803" s="52">
        <v>0</v>
      </c>
      <c r="Q803" s="52">
        <v>21</v>
      </c>
      <c r="R803" s="52"/>
      <c r="S803" s="52">
        <v>0</v>
      </c>
      <c r="T803" s="52">
        <v>0</v>
      </c>
      <c r="U803" s="52">
        <v>310</v>
      </c>
      <c r="V803" s="52">
        <f t="shared" si="26"/>
        <v>395.57924429697607</v>
      </c>
      <c r="W803" s="52">
        <f t="shared" si="27"/>
        <v>395.57924429697607</v>
      </c>
      <c r="X803" s="52">
        <v>0</v>
      </c>
      <c r="Y803" s="52">
        <v>0</v>
      </c>
    </row>
    <row r="804" spans="1:25" x14ac:dyDescent="0.25">
      <c r="A804" s="52">
        <v>2011</v>
      </c>
      <c r="B804" s="52" t="s">
        <v>107</v>
      </c>
      <c r="C804" s="52" t="s">
        <v>116</v>
      </c>
      <c r="D804" s="52">
        <v>20291</v>
      </c>
      <c r="E804" s="52">
        <v>3350002</v>
      </c>
      <c r="F804" s="52">
        <v>9</v>
      </c>
      <c r="G804" s="52" t="s">
        <v>119</v>
      </c>
      <c r="H804" s="52">
        <v>19810</v>
      </c>
      <c r="I804" s="52" t="s">
        <v>91</v>
      </c>
      <c r="J804" s="52" t="s">
        <v>71</v>
      </c>
      <c r="K804" s="52">
        <v>73.3</v>
      </c>
      <c r="L804" s="52">
        <v>4.02E-2</v>
      </c>
      <c r="M804" s="52">
        <v>1</v>
      </c>
      <c r="N804" s="52"/>
      <c r="O804" s="52">
        <v>0</v>
      </c>
      <c r="P804" s="52">
        <v>0</v>
      </c>
      <c r="Q804" s="52">
        <v>21</v>
      </c>
      <c r="R804" s="52"/>
      <c r="S804" s="52">
        <v>0</v>
      </c>
      <c r="T804" s="52">
        <v>0</v>
      </c>
      <c r="U804" s="52">
        <v>310</v>
      </c>
      <c r="V804" s="52">
        <f t="shared" si="26"/>
        <v>58.3733346</v>
      </c>
      <c r="W804" s="52">
        <f t="shared" si="27"/>
        <v>58.3733346</v>
      </c>
      <c r="X804" s="52">
        <v>0</v>
      </c>
      <c r="Y804" s="52">
        <v>0</v>
      </c>
    </row>
    <row r="805" spans="1:25" x14ac:dyDescent="0.25">
      <c r="A805" s="52">
        <v>2011</v>
      </c>
      <c r="B805" s="52" t="s">
        <v>107</v>
      </c>
      <c r="C805" s="52" t="s">
        <v>116</v>
      </c>
      <c r="D805" s="52">
        <v>20291</v>
      </c>
      <c r="E805" s="52">
        <v>3350002</v>
      </c>
      <c r="F805" s="52">
        <v>9</v>
      </c>
      <c r="G805" s="52" t="s">
        <v>119</v>
      </c>
      <c r="H805" s="52">
        <v>2707</v>
      </c>
      <c r="I805" s="52" t="s">
        <v>91</v>
      </c>
      <c r="J805" s="52" t="s">
        <v>71</v>
      </c>
      <c r="K805" s="52">
        <v>73.3</v>
      </c>
      <c r="L805" s="52">
        <v>4.02E-2</v>
      </c>
      <c r="M805" s="52">
        <v>1</v>
      </c>
      <c r="N805" s="52"/>
      <c r="O805" s="52">
        <v>0</v>
      </c>
      <c r="P805" s="52">
        <v>0</v>
      </c>
      <c r="Q805" s="52">
        <v>21</v>
      </c>
      <c r="R805" s="52"/>
      <c r="S805" s="52">
        <v>0</v>
      </c>
      <c r="T805" s="52">
        <v>0</v>
      </c>
      <c r="U805" s="52">
        <v>310</v>
      </c>
      <c r="V805" s="52">
        <f t="shared" si="26"/>
        <v>7.9766086200000004</v>
      </c>
      <c r="W805" s="52">
        <f t="shared" si="27"/>
        <v>7.9766086200000004</v>
      </c>
      <c r="X805" s="52">
        <v>0</v>
      </c>
      <c r="Y805" s="52">
        <v>0</v>
      </c>
    </row>
    <row r="806" spans="1:25" x14ac:dyDescent="0.25">
      <c r="A806" s="52">
        <v>2011</v>
      </c>
      <c r="B806" s="52" t="s">
        <v>107</v>
      </c>
      <c r="C806" s="52" t="s">
        <v>116</v>
      </c>
      <c r="D806" s="52">
        <v>20291</v>
      </c>
      <c r="E806" s="52">
        <v>3350002</v>
      </c>
      <c r="F806" s="52">
        <v>9</v>
      </c>
      <c r="G806" s="52" t="s">
        <v>119</v>
      </c>
      <c r="H806" s="52">
        <v>20093</v>
      </c>
      <c r="I806" s="52" t="s">
        <v>91</v>
      </c>
      <c r="J806" s="52" t="s">
        <v>71</v>
      </c>
      <c r="K806" s="52">
        <v>73.3</v>
      </c>
      <c r="L806" s="52">
        <v>4.02E-2</v>
      </c>
      <c r="M806" s="52">
        <v>1</v>
      </c>
      <c r="N806" s="52"/>
      <c r="O806" s="52">
        <v>0</v>
      </c>
      <c r="P806" s="52">
        <v>0</v>
      </c>
      <c r="Q806" s="52">
        <v>21</v>
      </c>
      <c r="R806" s="52"/>
      <c r="S806" s="52">
        <v>0</v>
      </c>
      <c r="T806" s="52">
        <v>0</v>
      </c>
      <c r="U806" s="52">
        <v>310</v>
      </c>
      <c r="V806" s="52">
        <f t="shared" si="26"/>
        <v>59.207239379999997</v>
      </c>
      <c r="W806" s="52">
        <f t="shared" si="27"/>
        <v>59.207239379999997</v>
      </c>
      <c r="X806" s="52">
        <v>0</v>
      </c>
      <c r="Y806" s="52">
        <v>0</v>
      </c>
    </row>
    <row r="807" spans="1:25" x14ac:dyDescent="0.25">
      <c r="A807" s="52">
        <v>2011</v>
      </c>
      <c r="B807" s="52" t="s">
        <v>107</v>
      </c>
      <c r="C807" s="52" t="s">
        <v>116</v>
      </c>
      <c r="D807" s="52">
        <v>20291</v>
      </c>
      <c r="E807" s="52">
        <v>3350002</v>
      </c>
      <c r="F807" s="52">
        <v>9</v>
      </c>
      <c r="G807" s="52" t="s">
        <v>119</v>
      </c>
      <c r="H807" s="52">
        <v>48091.006500000003</v>
      </c>
      <c r="I807" s="52" t="s">
        <v>91</v>
      </c>
      <c r="J807" s="52" t="s">
        <v>71</v>
      </c>
      <c r="K807" s="52">
        <v>73.3</v>
      </c>
      <c r="L807" s="52">
        <v>4.02E-2</v>
      </c>
      <c r="M807" s="52">
        <v>1</v>
      </c>
      <c r="N807" s="52"/>
      <c r="O807" s="52">
        <v>0</v>
      </c>
      <c r="P807" s="52">
        <v>0</v>
      </c>
      <c r="Q807" s="52">
        <v>21</v>
      </c>
      <c r="R807" s="52"/>
      <c r="S807" s="52">
        <v>0</v>
      </c>
      <c r="T807" s="52">
        <v>0</v>
      </c>
      <c r="U807" s="52">
        <v>310</v>
      </c>
      <c r="V807" s="52">
        <f t="shared" si="26"/>
        <v>141.70784521329</v>
      </c>
      <c r="W807" s="52">
        <f t="shared" si="27"/>
        <v>141.70784521329</v>
      </c>
      <c r="X807" s="52">
        <v>0</v>
      </c>
      <c r="Y807" s="52">
        <v>0</v>
      </c>
    </row>
    <row r="808" spans="1:25" x14ac:dyDescent="0.25">
      <c r="A808" s="52">
        <v>2011</v>
      </c>
      <c r="B808" s="52" t="s">
        <v>107</v>
      </c>
      <c r="C808" s="52" t="s">
        <v>116</v>
      </c>
      <c r="D808" s="52">
        <v>20291</v>
      </c>
      <c r="E808" s="52">
        <v>3350002</v>
      </c>
      <c r="F808" s="52">
        <v>9</v>
      </c>
      <c r="G808" s="52" t="s">
        <v>119</v>
      </c>
      <c r="H808" s="52">
        <v>59006.117900000005</v>
      </c>
      <c r="I808" s="52" t="s">
        <v>91</v>
      </c>
      <c r="J808" s="52" t="s">
        <v>71</v>
      </c>
      <c r="K808" s="52">
        <v>73.3</v>
      </c>
      <c r="L808" s="52">
        <v>4.02E-2</v>
      </c>
      <c r="M808" s="52">
        <v>1</v>
      </c>
      <c r="N808" s="52"/>
      <c r="O808" s="52">
        <v>0</v>
      </c>
      <c r="P808" s="52">
        <v>0</v>
      </c>
      <c r="Q808" s="52">
        <v>21</v>
      </c>
      <c r="R808" s="52"/>
      <c r="S808" s="52">
        <v>0</v>
      </c>
      <c r="T808" s="52">
        <v>0</v>
      </c>
      <c r="U808" s="52">
        <v>310</v>
      </c>
      <c r="V808" s="52">
        <f t="shared" si="26"/>
        <v>173.87096737121399</v>
      </c>
      <c r="W808" s="52">
        <f t="shared" si="27"/>
        <v>173.87096737121399</v>
      </c>
      <c r="X808" s="52">
        <v>0</v>
      </c>
      <c r="Y808" s="52">
        <v>0</v>
      </c>
    </row>
    <row r="809" spans="1:25" x14ac:dyDescent="0.25">
      <c r="A809" s="52">
        <v>2011</v>
      </c>
      <c r="B809" s="52" t="s">
        <v>107</v>
      </c>
      <c r="C809" s="52" t="s">
        <v>116</v>
      </c>
      <c r="D809" s="52">
        <v>20291</v>
      </c>
      <c r="E809" s="52">
        <v>3350002</v>
      </c>
      <c r="F809" s="52">
        <v>9</v>
      </c>
      <c r="G809" s="52" t="s">
        <v>119</v>
      </c>
      <c r="H809" s="52">
        <v>708784.41120000009</v>
      </c>
      <c r="I809" s="52" t="s">
        <v>91</v>
      </c>
      <c r="J809" s="52" t="s">
        <v>71</v>
      </c>
      <c r="K809" s="52">
        <v>73.3</v>
      </c>
      <c r="L809" s="52">
        <v>4.02E-2</v>
      </c>
      <c r="M809" s="52">
        <v>1</v>
      </c>
      <c r="N809" s="52"/>
      <c r="O809" s="52">
        <v>0</v>
      </c>
      <c r="P809" s="52">
        <v>0</v>
      </c>
      <c r="Q809" s="52">
        <v>21</v>
      </c>
      <c r="R809" s="52"/>
      <c r="S809" s="52">
        <v>0</v>
      </c>
      <c r="T809" s="52">
        <v>0</v>
      </c>
      <c r="U809" s="52">
        <v>310</v>
      </c>
      <c r="V809" s="52">
        <f t="shared" si="26"/>
        <v>2088.5466731065922</v>
      </c>
      <c r="W809" s="52">
        <f t="shared" si="27"/>
        <v>2088.5466731065922</v>
      </c>
      <c r="X809" s="52">
        <v>0</v>
      </c>
      <c r="Y809" s="52">
        <v>0</v>
      </c>
    </row>
    <row r="810" spans="1:25" x14ac:dyDescent="0.25">
      <c r="A810" s="52">
        <v>2011</v>
      </c>
      <c r="B810" s="52" t="s">
        <v>107</v>
      </c>
      <c r="C810" s="52" t="s">
        <v>116</v>
      </c>
      <c r="D810" s="52">
        <v>20291</v>
      </c>
      <c r="E810" s="52">
        <v>3350002</v>
      </c>
      <c r="F810" s="52">
        <v>9</v>
      </c>
      <c r="G810" s="52" t="s">
        <v>119</v>
      </c>
      <c r="H810" s="52">
        <v>111220</v>
      </c>
      <c r="I810" s="52" t="s">
        <v>91</v>
      </c>
      <c r="J810" s="52" t="s">
        <v>71</v>
      </c>
      <c r="K810" s="52">
        <v>73.3</v>
      </c>
      <c r="L810" s="52">
        <v>4.02E-2</v>
      </c>
      <c r="M810" s="52">
        <v>1</v>
      </c>
      <c r="N810" s="52"/>
      <c r="O810" s="52">
        <v>0</v>
      </c>
      <c r="P810" s="52">
        <v>0</v>
      </c>
      <c r="Q810" s="52">
        <v>21</v>
      </c>
      <c r="R810" s="52"/>
      <c r="S810" s="52">
        <v>0</v>
      </c>
      <c r="T810" s="52">
        <v>0</v>
      </c>
      <c r="U810" s="52">
        <v>310</v>
      </c>
      <c r="V810" s="52">
        <f t="shared" si="26"/>
        <v>327.7275252</v>
      </c>
      <c r="W810" s="52">
        <f t="shared" si="27"/>
        <v>327.7275252</v>
      </c>
      <c r="X810" s="52">
        <v>0</v>
      </c>
      <c r="Y810" s="52">
        <v>0</v>
      </c>
    </row>
    <row r="811" spans="1:25" x14ac:dyDescent="0.25">
      <c r="A811" s="52">
        <v>2011</v>
      </c>
      <c r="B811" s="52" t="s">
        <v>107</v>
      </c>
      <c r="C811" s="52" t="s">
        <v>116</v>
      </c>
      <c r="D811" s="52">
        <v>20291</v>
      </c>
      <c r="E811" s="52">
        <v>3350002</v>
      </c>
      <c r="F811" s="52">
        <v>9</v>
      </c>
      <c r="G811" s="52" t="s">
        <v>119</v>
      </c>
      <c r="H811" s="52">
        <v>15179</v>
      </c>
      <c r="I811" s="52" t="s">
        <v>91</v>
      </c>
      <c r="J811" s="52" t="s">
        <v>71</v>
      </c>
      <c r="K811" s="52">
        <v>73.3</v>
      </c>
      <c r="L811" s="52">
        <v>4.02E-2</v>
      </c>
      <c r="M811" s="52">
        <v>1</v>
      </c>
      <c r="N811" s="52"/>
      <c r="O811" s="52">
        <v>0</v>
      </c>
      <c r="P811" s="52">
        <v>0</v>
      </c>
      <c r="Q811" s="52">
        <v>21</v>
      </c>
      <c r="R811" s="52"/>
      <c r="S811" s="52">
        <v>0</v>
      </c>
      <c r="T811" s="52">
        <v>0</v>
      </c>
      <c r="U811" s="52">
        <v>310</v>
      </c>
      <c r="V811" s="52">
        <f t="shared" si="26"/>
        <v>44.727352139999994</v>
      </c>
      <c r="W811" s="52">
        <f t="shared" si="27"/>
        <v>44.727352139999994</v>
      </c>
      <c r="X811" s="52">
        <v>0</v>
      </c>
      <c r="Y811" s="52">
        <v>0</v>
      </c>
    </row>
    <row r="812" spans="1:25" x14ac:dyDescent="0.25">
      <c r="A812" s="52">
        <v>2011</v>
      </c>
      <c r="B812" s="52" t="s">
        <v>107</v>
      </c>
      <c r="C812" s="52" t="s">
        <v>116</v>
      </c>
      <c r="D812" s="52">
        <v>20291</v>
      </c>
      <c r="E812" s="52">
        <v>3350002</v>
      </c>
      <c r="F812" s="52">
        <v>9</v>
      </c>
      <c r="G812" s="52" t="s">
        <v>119</v>
      </c>
      <c r="H812" s="52">
        <v>122837.79470000001</v>
      </c>
      <c r="I812" s="52" t="s">
        <v>91</v>
      </c>
      <c r="J812" s="52" t="s">
        <v>71</v>
      </c>
      <c r="K812" s="52">
        <v>73.3</v>
      </c>
      <c r="L812" s="52">
        <v>4.02E-2</v>
      </c>
      <c r="M812" s="52">
        <v>1</v>
      </c>
      <c r="N812" s="52"/>
      <c r="O812" s="52">
        <v>0</v>
      </c>
      <c r="P812" s="52">
        <v>0</v>
      </c>
      <c r="Q812" s="52">
        <v>21</v>
      </c>
      <c r="R812" s="52"/>
      <c r="S812" s="52">
        <v>0</v>
      </c>
      <c r="T812" s="52">
        <v>0</v>
      </c>
      <c r="U812" s="52">
        <v>310</v>
      </c>
      <c r="V812" s="52">
        <f t="shared" si="26"/>
        <v>361.96121613070204</v>
      </c>
      <c r="W812" s="52">
        <f t="shared" si="27"/>
        <v>361.96121613070204</v>
      </c>
      <c r="X812" s="52">
        <v>0</v>
      </c>
      <c r="Y812" s="52">
        <v>0</v>
      </c>
    </row>
    <row r="813" spans="1:25" x14ac:dyDescent="0.25">
      <c r="A813" s="52">
        <v>2011</v>
      </c>
      <c r="B813" s="52" t="s">
        <v>107</v>
      </c>
      <c r="C813" s="52" t="s">
        <v>116</v>
      </c>
      <c r="D813" s="52">
        <v>20291</v>
      </c>
      <c r="E813" s="52">
        <v>3350002</v>
      </c>
      <c r="F813" s="52">
        <v>9</v>
      </c>
      <c r="G813" s="52" t="s">
        <v>119</v>
      </c>
      <c r="H813" s="52">
        <v>12910</v>
      </c>
      <c r="I813" s="52" t="s">
        <v>91</v>
      </c>
      <c r="J813" s="52" t="s">
        <v>71</v>
      </c>
      <c r="K813" s="52">
        <v>73.3</v>
      </c>
      <c r="L813" s="52">
        <v>4.02E-2</v>
      </c>
      <c r="M813" s="52">
        <v>1</v>
      </c>
      <c r="N813" s="52"/>
      <c r="O813" s="52">
        <v>0</v>
      </c>
      <c r="P813" s="52">
        <v>0</v>
      </c>
      <c r="Q813" s="52">
        <v>21</v>
      </c>
      <c r="R813" s="52"/>
      <c r="S813" s="52">
        <v>0</v>
      </c>
      <c r="T813" s="52">
        <v>0</v>
      </c>
      <c r="U813" s="52">
        <v>310</v>
      </c>
      <c r="V813" s="52">
        <f t="shared" si="26"/>
        <v>38.041380599999997</v>
      </c>
      <c r="W813" s="52">
        <f t="shared" si="27"/>
        <v>38.041380599999997</v>
      </c>
      <c r="X813" s="52">
        <v>0</v>
      </c>
      <c r="Y813" s="52">
        <v>0</v>
      </c>
    </row>
    <row r="814" spans="1:25" x14ac:dyDescent="0.25">
      <c r="A814" s="52">
        <v>2011</v>
      </c>
      <c r="B814" s="52" t="s">
        <v>107</v>
      </c>
      <c r="C814" s="52" t="s">
        <v>116</v>
      </c>
      <c r="D814" s="52">
        <v>20291</v>
      </c>
      <c r="E814" s="52">
        <v>3350002</v>
      </c>
      <c r="F814" s="52">
        <v>9</v>
      </c>
      <c r="G814" s="52" t="s">
        <v>119</v>
      </c>
      <c r="H814" s="52">
        <v>120046</v>
      </c>
      <c r="I814" s="52" t="s">
        <v>91</v>
      </c>
      <c r="J814" s="52" t="s">
        <v>71</v>
      </c>
      <c r="K814" s="52">
        <v>73.3</v>
      </c>
      <c r="L814" s="52">
        <v>4.02E-2</v>
      </c>
      <c r="M814" s="52">
        <v>1</v>
      </c>
      <c r="N814" s="52"/>
      <c r="O814" s="52">
        <v>0</v>
      </c>
      <c r="P814" s="52">
        <v>0</v>
      </c>
      <c r="Q814" s="52">
        <v>21</v>
      </c>
      <c r="R814" s="52"/>
      <c r="S814" s="52">
        <v>0</v>
      </c>
      <c r="T814" s="52">
        <v>0</v>
      </c>
      <c r="U814" s="52">
        <v>310</v>
      </c>
      <c r="V814" s="52">
        <f t="shared" si="26"/>
        <v>353.73474635999992</v>
      </c>
      <c r="W814" s="52">
        <f t="shared" si="27"/>
        <v>353.73474635999992</v>
      </c>
      <c r="X814" s="52">
        <v>0</v>
      </c>
      <c r="Y814" s="52">
        <v>0</v>
      </c>
    </row>
    <row r="815" spans="1:25" x14ac:dyDescent="0.25">
      <c r="A815" s="52">
        <v>2011</v>
      </c>
      <c r="B815" s="52" t="s">
        <v>107</v>
      </c>
      <c r="C815" s="52" t="s">
        <v>116</v>
      </c>
      <c r="D815" s="52">
        <v>20291</v>
      </c>
      <c r="E815" s="52">
        <v>3350002</v>
      </c>
      <c r="F815" s="52">
        <v>9</v>
      </c>
      <c r="G815" s="52" t="s">
        <v>119</v>
      </c>
      <c r="H815" s="52">
        <v>81896.252000000008</v>
      </c>
      <c r="I815" s="52" t="s">
        <v>91</v>
      </c>
      <c r="J815" s="52" t="s">
        <v>71</v>
      </c>
      <c r="K815" s="52">
        <v>73.3</v>
      </c>
      <c r="L815" s="52">
        <v>4.02E-2</v>
      </c>
      <c r="M815" s="52">
        <v>1</v>
      </c>
      <c r="N815" s="52"/>
      <c r="O815" s="52">
        <v>0</v>
      </c>
      <c r="P815" s="52">
        <v>0</v>
      </c>
      <c r="Q815" s="52">
        <v>21</v>
      </c>
      <c r="R815" s="52"/>
      <c r="S815" s="52">
        <v>0</v>
      </c>
      <c r="T815" s="52">
        <v>0</v>
      </c>
      <c r="U815" s="52">
        <v>310</v>
      </c>
      <c r="V815" s="52">
        <f t="shared" si="26"/>
        <v>241.32040991832002</v>
      </c>
      <c r="W815" s="52">
        <f t="shared" si="27"/>
        <v>241.32040991832002</v>
      </c>
      <c r="X815" s="52">
        <v>0</v>
      </c>
      <c r="Y815" s="52">
        <v>0</v>
      </c>
    </row>
    <row r="816" spans="1:25" x14ac:dyDescent="0.25">
      <c r="A816" s="52">
        <v>2011</v>
      </c>
      <c r="B816" s="52" t="s">
        <v>107</v>
      </c>
      <c r="C816" s="52" t="s">
        <v>116</v>
      </c>
      <c r="D816" s="52">
        <v>20291</v>
      </c>
      <c r="E816" s="52">
        <v>3350002</v>
      </c>
      <c r="F816" s="52">
        <v>9</v>
      </c>
      <c r="G816" s="52" t="s">
        <v>119</v>
      </c>
      <c r="H816" s="52">
        <v>24116</v>
      </c>
      <c r="I816" s="52" t="s">
        <v>91</v>
      </c>
      <c r="J816" s="52" t="s">
        <v>71</v>
      </c>
      <c r="K816" s="52">
        <v>73.3</v>
      </c>
      <c r="L816" s="52">
        <v>4.02E-2</v>
      </c>
      <c r="M816" s="52">
        <v>1</v>
      </c>
      <c r="N816" s="52"/>
      <c r="O816" s="52">
        <v>0</v>
      </c>
      <c r="P816" s="52">
        <v>0</v>
      </c>
      <c r="Q816" s="52">
        <v>21</v>
      </c>
      <c r="R816" s="52"/>
      <c r="S816" s="52">
        <v>0</v>
      </c>
      <c r="T816" s="52">
        <v>0</v>
      </c>
      <c r="U816" s="52">
        <v>310</v>
      </c>
      <c r="V816" s="52">
        <f t="shared" si="26"/>
        <v>71.061652559999999</v>
      </c>
      <c r="W816" s="52">
        <f t="shared" si="27"/>
        <v>71.061652559999999</v>
      </c>
      <c r="X816" s="52">
        <v>0</v>
      </c>
      <c r="Y816" s="52">
        <v>0</v>
      </c>
    </row>
    <row r="817" spans="1:25" x14ac:dyDescent="0.25">
      <c r="A817" s="52">
        <v>2011</v>
      </c>
      <c r="B817" s="52" t="s">
        <v>107</v>
      </c>
      <c r="C817" s="52" t="s">
        <v>116</v>
      </c>
      <c r="D817" s="52">
        <v>20291</v>
      </c>
      <c r="E817" s="52">
        <v>3350002</v>
      </c>
      <c r="F817" s="52">
        <v>9</v>
      </c>
      <c r="G817" s="52" t="s">
        <v>119</v>
      </c>
      <c r="H817" s="52">
        <v>194211</v>
      </c>
      <c r="I817" s="52" t="s">
        <v>91</v>
      </c>
      <c r="J817" s="52" t="s">
        <v>71</v>
      </c>
      <c r="K817" s="52">
        <v>73.3</v>
      </c>
      <c r="L817" s="52">
        <v>4.02E-2</v>
      </c>
      <c r="M817" s="52">
        <v>1</v>
      </c>
      <c r="N817" s="52"/>
      <c r="O817" s="52">
        <v>0</v>
      </c>
      <c r="P817" s="52">
        <v>0</v>
      </c>
      <c r="Q817" s="52">
        <v>21</v>
      </c>
      <c r="R817" s="52"/>
      <c r="S817" s="52">
        <v>0</v>
      </c>
      <c r="T817" s="52">
        <v>0</v>
      </c>
      <c r="U817" s="52">
        <v>310</v>
      </c>
      <c r="V817" s="52">
        <f t="shared" si="26"/>
        <v>572.27378525999995</v>
      </c>
      <c r="W817" s="52">
        <f t="shared" si="27"/>
        <v>572.27378525999995</v>
      </c>
      <c r="X817" s="52">
        <v>0</v>
      </c>
      <c r="Y817" s="52">
        <v>0</v>
      </c>
    </row>
    <row r="818" spans="1:25" x14ac:dyDescent="0.25">
      <c r="A818" s="52">
        <v>2011</v>
      </c>
      <c r="B818" s="52" t="s">
        <v>107</v>
      </c>
      <c r="C818" s="52" t="s">
        <v>116</v>
      </c>
      <c r="D818" s="52">
        <v>20291</v>
      </c>
      <c r="E818" s="52">
        <v>3350002</v>
      </c>
      <c r="F818" s="52">
        <v>9</v>
      </c>
      <c r="G818" s="52" t="s">
        <v>119</v>
      </c>
      <c r="H818" s="52">
        <v>49749.998100000004</v>
      </c>
      <c r="I818" s="52" t="s">
        <v>91</v>
      </c>
      <c r="J818" s="52" t="s">
        <v>71</v>
      </c>
      <c r="K818" s="52">
        <v>73.3</v>
      </c>
      <c r="L818" s="52">
        <v>4.02E-2</v>
      </c>
      <c r="M818" s="52">
        <v>1</v>
      </c>
      <c r="N818" s="52"/>
      <c r="O818" s="52">
        <v>0</v>
      </c>
      <c r="P818" s="52">
        <v>0</v>
      </c>
      <c r="Q818" s="52">
        <v>21</v>
      </c>
      <c r="R818" s="52"/>
      <c r="S818" s="52">
        <v>0</v>
      </c>
      <c r="T818" s="52">
        <v>0</v>
      </c>
      <c r="U818" s="52">
        <v>310</v>
      </c>
      <c r="V818" s="52">
        <f t="shared" si="26"/>
        <v>146.596329401346</v>
      </c>
      <c r="W818" s="52">
        <f t="shared" si="27"/>
        <v>146.596329401346</v>
      </c>
      <c r="X818" s="52">
        <v>0</v>
      </c>
      <c r="Y818" s="52">
        <v>0</v>
      </c>
    </row>
    <row r="819" spans="1:25" x14ac:dyDescent="0.25">
      <c r="A819" s="52">
        <v>2011</v>
      </c>
      <c r="B819" s="52" t="s">
        <v>107</v>
      </c>
      <c r="C819" s="52" t="s">
        <v>116</v>
      </c>
      <c r="D819" s="52">
        <v>20291</v>
      </c>
      <c r="E819" s="52">
        <v>3350002</v>
      </c>
      <c r="F819" s="52">
        <v>9</v>
      </c>
      <c r="G819" s="52" t="s">
        <v>119</v>
      </c>
      <c r="H819" s="52">
        <v>49107</v>
      </c>
      <c r="I819" s="52" t="s">
        <v>91</v>
      </c>
      <c r="J819" s="52" t="s">
        <v>71</v>
      </c>
      <c r="K819" s="52">
        <v>73.3</v>
      </c>
      <c r="L819" s="52">
        <v>4.02E-2</v>
      </c>
      <c r="M819" s="52">
        <v>1</v>
      </c>
      <c r="N819" s="52"/>
      <c r="O819" s="52">
        <v>0</v>
      </c>
      <c r="P819" s="52">
        <v>0</v>
      </c>
      <c r="Q819" s="52">
        <v>21</v>
      </c>
      <c r="R819" s="52"/>
      <c r="S819" s="52">
        <v>0</v>
      </c>
      <c r="T819" s="52">
        <v>0</v>
      </c>
      <c r="U819" s="52">
        <v>310</v>
      </c>
      <c r="V819" s="52">
        <f t="shared" si="26"/>
        <v>144.70163262</v>
      </c>
      <c r="W819" s="52">
        <f t="shared" si="27"/>
        <v>144.70163262</v>
      </c>
      <c r="X819" s="52">
        <v>0</v>
      </c>
      <c r="Y819" s="52">
        <v>0</v>
      </c>
    </row>
    <row r="820" spans="1:25" x14ac:dyDescent="0.25">
      <c r="A820" s="52">
        <v>2011</v>
      </c>
      <c r="B820" s="52" t="s">
        <v>107</v>
      </c>
      <c r="C820" s="52" t="s">
        <v>116</v>
      </c>
      <c r="D820" s="52">
        <v>20291</v>
      </c>
      <c r="E820" s="52">
        <v>3350002</v>
      </c>
      <c r="F820" s="52">
        <v>9</v>
      </c>
      <c r="G820" s="52" t="s">
        <v>119</v>
      </c>
      <c r="H820" s="52">
        <v>250.16540000000001</v>
      </c>
      <c r="I820" s="52" t="s">
        <v>91</v>
      </c>
      <c r="J820" s="52" t="s">
        <v>71</v>
      </c>
      <c r="K820" s="52">
        <v>73.3</v>
      </c>
      <c r="L820" s="52">
        <v>4.02E-2</v>
      </c>
      <c r="M820" s="52">
        <v>1</v>
      </c>
      <c r="N820" s="52"/>
      <c r="O820" s="52">
        <v>0</v>
      </c>
      <c r="P820" s="52">
        <v>0</v>
      </c>
      <c r="Q820" s="52">
        <v>21</v>
      </c>
      <c r="R820" s="52"/>
      <c r="S820" s="52">
        <v>0</v>
      </c>
      <c r="T820" s="52">
        <v>0</v>
      </c>
      <c r="U820" s="52">
        <v>310</v>
      </c>
      <c r="V820" s="52">
        <f t="shared" si="26"/>
        <v>0.73715237756400009</v>
      </c>
      <c r="W820" s="52">
        <f t="shared" si="27"/>
        <v>0.73715237756400009</v>
      </c>
      <c r="X820" s="52">
        <v>0</v>
      </c>
      <c r="Y820" s="52">
        <v>0</v>
      </c>
    </row>
    <row r="821" spans="1:25" x14ac:dyDescent="0.25">
      <c r="A821" s="52">
        <v>2011</v>
      </c>
      <c r="B821" s="52" t="s">
        <v>107</v>
      </c>
      <c r="C821" s="52" t="s">
        <v>116</v>
      </c>
      <c r="D821" s="52">
        <v>20291</v>
      </c>
      <c r="E821" s="52">
        <v>3350002</v>
      </c>
      <c r="F821" s="52">
        <v>9</v>
      </c>
      <c r="G821" s="52" t="s">
        <v>119</v>
      </c>
      <c r="H821" s="52">
        <v>78053</v>
      </c>
      <c r="I821" s="52" t="s">
        <v>91</v>
      </c>
      <c r="J821" s="52" t="s">
        <v>71</v>
      </c>
      <c r="K821" s="52">
        <v>73.3</v>
      </c>
      <c r="L821" s="52">
        <v>4.02E-2</v>
      </c>
      <c r="M821" s="52">
        <v>1</v>
      </c>
      <c r="N821" s="52"/>
      <c r="O821" s="52">
        <v>0</v>
      </c>
      <c r="P821" s="52">
        <v>0</v>
      </c>
      <c r="Q821" s="52">
        <v>21</v>
      </c>
      <c r="R821" s="52"/>
      <c r="S821" s="52">
        <v>0</v>
      </c>
      <c r="T821" s="52">
        <v>0</v>
      </c>
      <c r="U821" s="52">
        <v>310</v>
      </c>
      <c r="V821" s="52">
        <f t="shared" si="26"/>
        <v>229.99565297999999</v>
      </c>
      <c r="W821" s="52">
        <f t="shared" si="27"/>
        <v>229.99565297999999</v>
      </c>
      <c r="X821" s="52">
        <v>0</v>
      </c>
      <c r="Y821" s="52">
        <v>0</v>
      </c>
    </row>
    <row r="822" spans="1:25" x14ac:dyDescent="0.25">
      <c r="A822" s="52">
        <v>2011</v>
      </c>
      <c r="B822" s="52" t="s">
        <v>107</v>
      </c>
      <c r="C822" s="52" t="s">
        <v>116</v>
      </c>
      <c r="D822" s="52">
        <v>20291</v>
      </c>
      <c r="E822" s="52">
        <v>3350002</v>
      </c>
      <c r="F822" s="52">
        <v>9</v>
      </c>
      <c r="G822" s="52" t="s">
        <v>119</v>
      </c>
      <c r="H822" s="52">
        <v>104448</v>
      </c>
      <c r="I822" s="52" t="s">
        <v>91</v>
      </c>
      <c r="J822" s="52" t="s">
        <v>71</v>
      </c>
      <c r="K822" s="52">
        <v>73.3</v>
      </c>
      <c r="L822" s="52">
        <v>4.02E-2</v>
      </c>
      <c r="M822" s="52">
        <v>1</v>
      </c>
      <c r="N822" s="52"/>
      <c r="O822" s="52">
        <v>0</v>
      </c>
      <c r="P822" s="52">
        <v>0</v>
      </c>
      <c r="Q822" s="52">
        <v>21</v>
      </c>
      <c r="R822" s="52"/>
      <c r="S822" s="52">
        <v>0</v>
      </c>
      <c r="T822" s="52">
        <v>0</v>
      </c>
      <c r="U822" s="52">
        <v>310</v>
      </c>
      <c r="V822" s="52">
        <f t="shared" si="26"/>
        <v>307.77274367999996</v>
      </c>
      <c r="W822" s="52">
        <f t="shared" si="27"/>
        <v>307.77274367999996</v>
      </c>
      <c r="X822" s="52">
        <v>0</v>
      </c>
      <c r="Y822" s="52">
        <v>0</v>
      </c>
    </row>
    <row r="823" spans="1:25" x14ac:dyDescent="0.25">
      <c r="A823" s="52">
        <v>2011</v>
      </c>
      <c r="B823" s="52" t="s">
        <v>107</v>
      </c>
      <c r="C823" s="52" t="s">
        <v>116</v>
      </c>
      <c r="D823" s="52">
        <v>20291</v>
      </c>
      <c r="E823" s="52">
        <v>3350002</v>
      </c>
      <c r="F823" s="52">
        <v>9</v>
      </c>
      <c r="G823" s="52" t="s">
        <v>119</v>
      </c>
      <c r="H823" s="52">
        <v>118730</v>
      </c>
      <c r="I823" s="52" t="s">
        <v>91</v>
      </c>
      <c r="J823" s="52" t="s">
        <v>71</v>
      </c>
      <c r="K823" s="52">
        <v>73.3</v>
      </c>
      <c r="L823" s="52">
        <v>4.02E-2</v>
      </c>
      <c r="M823" s="52">
        <v>1</v>
      </c>
      <c r="N823" s="52"/>
      <c r="O823" s="52">
        <v>0</v>
      </c>
      <c r="P823" s="52">
        <v>0</v>
      </c>
      <c r="Q823" s="52">
        <v>21</v>
      </c>
      <c r="R823" s="52"/>
      <c r="S823" s="52">
        <v>0</v>
      </c>
      <c r="T823" s="52">
        <v>0</v>
      </c>
      <c r="U823" s="52">
        <v>310</v>
      </c>
      <c r="V823" s="52">
        <f t="shared" si="26"/>
        <v>349.85694179999996</v>
      </c>
      <c r="W823" s="52">
        <f t="shared" si="27"/>
        <v>349.85694179999996</v>
      </c>
      <c r="X823" s="52">
        <v>0</v>
      </c>
      <c r="Y823" s="52">
        <v>0</v>
      </c>
    </row>
    <row r="824" spans="1:25" x14ac:dyDescent="0.25">
      <c r="A824" s="52">
        <v>2011</v>
      </c>
      <c r="B824" s="52" t="s">
        <v>107</v>
      </c>
      <c r="C824" s="52" t="s">
        <v>116</v>
      </c>
      <c r="D824" s="52">
        <v>20291</v>
      </c>
      <c r="E824" s="52">
        <v>3350002</v>
      </c>
      <c r="F824" s="52">
        <v>9</v>
      </c>
      <c r="G824" s="52" t="s">
        <v>119</v>
      </c>
      <c r="H824" s="52">
        <v>23607.6852</v>
      </c>
      <c r="I824" s="52" t="s">
        <v>91</v>
      </c>
      <c r="J824" s="52" t="s">
        <v>71</v>
      </c>
      <c r="K824" s="52">
        <v>73.3</v>
      </c>
      <c r="L824" s="52">
        <v>4.02E-2</v>
      </c>
      <c r="M824" s="52">
        <v>1</v>
      </c>
      <c r="N824" s="52"/>
      <c r="O824" s="52">
        <v>0</v>
      </c>
      <c r="P824" s="52">
        <v>0</v>
      </c>
      <c r="Q824" s="52">
        <v>21</v>
      </c>
      <c r="R824" s="52"/>
      <c r="S824" s="52">
        <v>0</v>
      </c>
      <c r="T824" s="52">
        <v>0</v>
      </c>
      <c r="U824" s="52">
        <v>310</v>
      </c>
      <c r="V824" s="52">
        <f t="shared" si="26"/>
        <v>69.563821671431995</v>
      </c>
      <c r="W824" s="52">
        <f t="shared" si="27"/>
        <v>69.563821671431995</v>
      </c>
      <c r="X824" s="52">
        <v>0</v>
      </c>
      <c r="Y824" s="52">
        <v>0</v>
      </c>
    </row>
    <row r="825" spans="1:25" x14ac:dyDescent="0.25">
      <c r="A825" s="52">
        <v>2011</v>
      </c>
      <c r="B825" s="52" t="s">
        <v>107</v>
      </c>
      <c r="C825" s="52" t="s">
        <v>116</v>
      </c>
      <c r="D825" s="52">
        <v>20291</v>
      </c>
      <c r="E825" s="52">
        <v>3350002</v>
      </c>
      <c r="F825" s="52">
        <v>9</v>
      </c>
      <c r="G825" s="52" t="s">
        <v>119</v>
      </c>
      <c r="H825" s="52">
        <v>498428.22630000004</v>
      </c>
      <c r="I825" s="52" t="s">
        <v>91</v>
      </c>
      <c r="J825" s="52" t="s">
        <v>71</v>
      </c>
      <c r="K825" s="52">
        <v>73.3</v>
      </c>
      <c r="L825" s="52">
        <v>4.02E-2</v>
      </c>
      <c r="M825" s="52">
        <v>1</v>
      </c>
      <c r="N825" s="52"/>
      <c r="O825" s="52">
        <v>0</v>
      </c>
      <c r="P825" s="52">
        <v>0</v>
      </c>
      <c r="Q825" s="52">
        <v>21</v>
      </c>
      <c r="R825" s="52"/>
      <c r="S825" s="52">
        <v>0</v>
      </c>
      <c r="T825" s="52">
        <v>0</v>
      </c>
      <c r="U825" s="52">
        <v>310</v>
      </c>
      <c r="V825" s="52">
        <f t="shared" si="26"/>
        <v>1468.6985173091582</v>
      </c>
      <c r="W825" s="52">
        <f t="shared" si="27"/>
        <v>1468.6985173091582</v>
      </c>
      <c r="X825" s="52">
        <v>0</v>
      </c>
      <c r="Y825" s="52">
        <v>0</v>
      </c>
    </row>
    <row r="826" spans="1:25" x14ac:dyDescent="0.25">
      <c r="A826" s="52">
        <v>2011</v>
      </c>
      <c r="B826" s="52" t="s">
        <v>107</v>
      </c>
      <c r="C826" s="52" t="s">
        <v>116</v>
      </c>
      <c r="D826" s="52">
        <v>20291</v>
      </c>
      <c r="E826" s="52">
        <v>3350002</v>
      </c>
      <c r="F826" s="52">
        <v>9</v>
      </c>
      <c r="G826" s="52" t="s">
        <v>119</v>
      </c>
      <c r="H826" s="52">
        <v>28300</v>
      </c>
      <c r="I826" s="52" t="s">
        <v>91</v>
      </c>
      <c r="J826" s="52" t="s">
        <v>71</v>
      </c>
      <c r="K826" s="52">
        <v>73.3</v>
      </c>
      <c r="L826" s="52">
        <v>4.02E-2</v>
      </c>
      <c r="M826" s="52">
        <v>1</v>
      </c>
      <c r="N826" s="52"/>
      <c r="O826" s="52">
        <v>0</v>
      </c>
      <c r="P826" s="52">
        <v>0</v>
      </c>
      <c r="Q826" s="52">
        <v>21</v>
      </c>
      <c r="R826" s="52"/>
      <c r="S826" s="52">
        <v>0</v>
      </c>
      <c r="T826" s="52">
        <v>0</v>
      </c>
      <c r="U826" s="52">
        <v>310</v>
      </c>
      <c r="V826" s="52">
        <f t="shared" si="26"/>
        <v>83.390478000000002</v>
      </c>
      <c r="W826" s="52">
        <f t="shared" si="27"/>
        <v>83.390478000000002</v>
      </c>
      <c r="X826" s="52">
        <v>0</v>
      </c>
      <c r="Y826" s="52">
        <v>0</v>
      </c>
    </row>
    <row r="827" spans="1:25" x14ac:dyDescent="0.25">
      <c r="A827" s="52">
        <v>2011</v>
      </c>
      <c r="B827" s="52" t="s">
        <v>107</v>
      </c>
      <c r="C827" s="52" t="s">
        <v>116</v>
      </c>
      <c r="D827" s="52">
        <v>20291</v>
      </c>
      <c r="E827" s="52">
        <v>3350002</v>
      </c>
      <c r="F827" s="52">
        <v>9</v>
      </c>
      <c r="G827" s="52" t="s">
        <v>119</v>
      </c>
      <c r="H827" s="52">
        <v>24500</v>
      </c>
      <c r="I827" s="52" t="s">
        <v>91</v>
      </c>
      <c r="J827" s="52" t="s">
        <v>71</v>
      </c>
      <c r="K827" s="52">
        <v>73.3</v>
      </c>
      <c r="L827" s="52">
        <v>4.02E-2</v>
      </c>
      <c r="M827" s="52">
        <v>1</v>
      </c>
      <c r="N827" s="52"/>
      <c r="O827" s="52">
        <v>0</v>
      </c>
      <c r="P827" s="52">
        <v>0</v>
      </c>
      <c r="Q827" s="52">
        <v>21</v>
      </c>
      <c r="R827" s="52"/>
      <c r="S827" s="52">
        <v>0</v>
      </c>
      <c r="T827" s="52">
        <v>0</v>
      </c>
      <c r="U827" s="52">
        <v>310</v>
      </c>
      <c r="V827" s="52">
        <f t="shared" si="26"/>
        <v>72.193169999999995</v>
      </c>
      <c r="W827" s="52">
        <f t="shared" si="27"/>
        <v>72.193169999999995</v>
      </c>
      <c r="X827" s="52">
        <v>0</v>
      </c>
      <c r="Y827" s="52">
        <v>0</v>
      </c>
    </row>
    <row r="828" spans="1:25" x14ac:dyDescent="0.25">
      <c r="A828" s="52">
        <v>2011</v>
      </c>
      <c r="B828" s="52" t="s">
        <v>107</v>
      </c>
      <c r="C828" s="52" t="s">
        <v>116</v>
      </c>
      <c r="D828" s="52">
        <v>20291</v>
      </c>
      <c r="E828" s="52">
        <v>3350002</v>
      </c>
      <c r="F828" s="52">
        <v>9</v>
      </c>
      <c r="G828" s="52" t="s">
        <v>119</v>
      </c>
      <c r="H828" s="52">
        <v>132145</v>
      </c>
      <c r="I828" s="52" t="s">
        <v>91</v>
      </c>
      <c r="J828" s="52" t="s">
        <v>71</v>
      </c>
      <c r="K828" s="52">
        <v>73.3</v>
      </c>
      <c r="L828" s="52">
        <v>4.02E-2</v>
      </c>
      <c r="M828" s="52">
        <v>1</v>
      </c>
      <c r="N828" s="52"/>
      <c r="O828" s="52">
        <v>0</v>
      </c>
      <c r="P828" s="52">
        <v>0</v>
      </c>
      <c r="Q828" s="52">
        <v>21</v>
      </c>
      <c r="R828" s="52"/>
      <c r="S828" s="52">
        <v>0</v>
      </c>
      <c r="T828" s="52">
        <v>0</v>
      </c>
      <c r="U828" s="52">
        <v>310</v>
      </c>
      <c r="V828" s="52">
        <f t="shared" si="26"/>
        <v>389.38638570000001</v>
      </c>
      <c r="W828" s="52">
        <f t="shared" si="27"/>
        <v>389.38638570000001</v>
      </c>
      <c r="X828" s="52">
        <v>0</v>
      </c>
      <c r="Y828" s="52">
        <v>0</v>
      </c>
    </row>
    <row r="829" spans="1:25" x14ac:dyDescent="0.25">
      <c r="A829" s="52">
        <v>2011</v>
      </c>
      <c r="B829" s="52" t="s">
        <v>107</v>
      </c>
      <c r="C829" s="52" t="s">
        <v>116</v>
      </c>
      <c r="D829" s="52">
        <v>20291</v>
      </c>
      <c r="E829" s="52">
        <v>3350002</v>
      </c>
      <c r="F829" s="52">
        <v>9</v>
      </c>
      <c r="G829" s="52" t="s">
        <v>119</v>
      </c>
      <c r="H829" s="52">
        <v>10460.8637</v>
      </c>
      <c r="I829" s="52" t="s">
        <v>91</v>
      </c>
      <c r="J829" s="52" t="s">
        <v>71</v>
      </c>
      <c r="K829" s="52">
        <v>73.3</v>
      </c>
      <c r="L829" s="52">
        <v>4.02E-2</v>
      </c>
      <c r="M829" s="52">
        <v>1</v>
      </c>
      <c r="N829" s="52"/>
      <c r="O829" s="52">
        <v>0</v>
      </c>
      <c r="P829" s="52">
        <v>0</v>
      </c>
      <c r="Q829" s="52">
        <v>21</v>
      </c>
      <c r="R829" s="52"/>
      <c r="S829" s="52">
        <v>0</v>
      </c>
      <c r="T829" s="52">
        <v>0</v>
      </c>
      <c r="U829" s="52">
        <v>310</v>
      </c>
      <c r="V829" s="52">
        <f t="shared" si="26"/>
        <v>30.824608630241997</v>
      </c>
      <c r="W829" s="52">
        <f t="shared" si="27"/>
        <v>30.824608630241997</v>
      </c>
      <c r="X829" s="52">
        <v>0</v>
      </c>
      <c r="Y829" s="52">
        <v>0</v>
      </c>
    </row>
    <row r="830" spans="1:25" x14ac:dyDescent="0.25">
      <c r="A830" s="52">
        <v>2011</v>
      </c>
      <c r="B830" s="52" t="s">
        <v>107</v>
      </c>
      <c r="C830" s="52" t="s">
        <v>116</v>
      </c>
      <c r="D830" s="52">
        <v>20291</v>
      </c>
      <c r="E830" s="52">
        <v>3350002</v>
      </c>
      <c r="F830" s="52">
        <v>9</v>
      </c>
      <c r="G830" s="52" t="s">
        <v>119</v>
      </c>
      <c r="H830" s="52">
        <v>92372</v>
      </c>
      <c r="I830" s="52" t="s">
        <v>91</v>
      </c>
      <c r="J830" s="52" t="s">
        <v>71</v>
      </c>
      <c r="K830" s="52">
        <v>73.3</v>
      </c>
      <c r="L830" s="52">
        <v>4.02E-2</v>
      </c>
      <c r="M830" s="52">
        <v>1</v>
      </c>
      <c r="N830" s="52"/>
      <c r="O830" s="52">
        <v>0</v>
      </c>
      <c r="P830" s="52">
        <v>0</v>
      </c>
      <c r="Q830" s="52">
        <v>21</v>
      </c>
      <c r="R830" s="52"/>
      <c r="S830" s="52">
        <v>0</v>
      </c>
      <c r="T830" s="52">
        <v>0</v>
      </c>
      <c r="U830" s="52">
        <v>310</v>
      </c>
      <c r="V830" s="52">
        <f t="shared" si="26"/>
        <v>272.18887752000001</v>
      </c>
      <c r="W830" s="52">
        <f t="shared" si="27"/>
        <v>272.18887752000001</v>
      </c>
      <c r="X830" s="52">
        <v>0</v>
      </c>
      <c r="Y830" s="52">
        <v>0</v>
      </c>
    </row>
    <row r="831" spans="1:25" x14ac:dyDescent="0.25">
      <c r="A831" s="52">
        <v>2011</v>
      </c>
      <c r="B831" s="52" t="s">
        <v>107</v>
      </c>
      <c r="C831" s="52" t="s">
        <v>116</v>
      </c>
      <c r="D831" s="52">
        <v>20291</v>
      </c>
      <c r="E831" s="52">
        <v>3350002</v>
      </c>
      <c r="F831" s="52">
        <v>9</v>
      </c>
      <c r="G831" s="52" t="s">
        <v>119</v>
      </c>
      <c r="H831" s="52">
        <v>244388</v>
      </c>
      <c r="I831" s="52" t="s">
        <v>91</v>
      </c>
      <c r="J831" s="52" t="s">
        <v>71</v>
      </c>
      <c r="K831" s="52">
        <v>73.3</v>
      </c>
      <c r="L831" s="52">
        <v>4.02E-2</v>
      </c>
      <c r="M831" s="52">
        <v>1</v>
      </c>
      <c r="N831" s="52"/>
      <c r="O831" s="52">
        <v>0</v>
      </c>
      <c r="P831" s="52">
        <v>0</v>
      </c>
      <c r="Q831" s="52">
        <v>21</v>
      </c>
      <c r="R831" s="52"/>
      <c r="S831" s="52">
        <v>0</v>
      </c>
      <c r="T831" s="52">
        <v>0</v>
      </c>
      <c r="U831" s="52">
        <v>310</v>
      </c>
      <c r="V831" s="52">
        <f t="shared" si="26"/>
        <v>720.12834407999992</v>
      </c>
      <c r="W831" s="52">
        <f t="shared" si="27"/>
        <v>720.12834407999992</v>
      </c>
      <c r="X831" s="52">
        <v>0</v>
      </c>
      <c r="Y831" s="52">
        <v>0</v>
      </c>
    </row>
    <row r="832" spans="1:25" x14ac:dyDescent="0.25">
      <c r="A832" s="52">
        <v>2011</v>
      </c>
      <c r="B832" s="52" t="s">
        <v>107</v>
      </c>
      <c r="C832" s="52" t="s">
        <v>116</v>
      </c>
      <c r="D832" s="52">
        <v>20291</v>
      </c>
      <c r="E832" s="52">
        <v>3350002</v>
      </c>
      <c r="F832" s="52">
        <v>9</v>
      </c>
      <c r="G832" s="52" t="s">
        <v>119</v>
      </c>
      <c r="H832" s="52">
        <v>3729</v>
      </c>
      <c r="I832" s="52" t="s">
        <v>91</v>
      </c>
      <c r="J832" s="52" t="s">
        <v>71</v>
      </c>
      <c r="K832" s="52">
        <v>73.3</v>
      </c>
      <c r="L832" s="52">
        <v>4.02E-2</v>
      </c>
      <c r="M832" s="52">
        <v>1</v>
      </c>
      <c r="N832" s="52"/>
      <c r="O832" s="52">
        <v>0</v>
      </c>
      <c r="P832" s="52">
        <v>0</v>
      </c>
      <c r="Q832" s="52">
        <v>21</v>
      </c>
      <c r="R832" s="52"/>
      <c r="S832" s="52">
        <v>0</v>
      </c>
      <c r="T832" s="52">
        <v>0</v>
      </c>
      <c r="U832" s="52">
        <v>310</v>
      </c>
      <c r="V832" s="52">
        <f t="shared" si="26"/>
        <v>10.98809514</v>
      </c>
      <c r="W832" s="52">
        <f t="shared" si="27"/>
        <v>10.98809514</v>
      </c>
      <c r="X832" s="52">
        <v>0</v>
      </c>
      <c r="Y832" s="52">
        <v>0</v>
      </c>
    </row>
    <row r="833" spans="1:25" x14ac:dyDescent="0.25">
      <c r="A833" s="52">
        <v>2011</v>
      </c>
      <c r="B833" s="52" t="s">
        <v>107</v>
      </c>
      <c r="C833" s="52" t="s">
        <v>116</v>
      </c>
      <c r="D833" s="52">
        <v>20291</v>
      </c>
      <c r="E833" s="52">
        <v>3350002</v>
      </c>
      <c r="F833" s="52">
        <v>9</v>
      </c>
      <c r="G833" s="52" t="s">
        <v>119</v>
      </c>
      <c r="H833" s="52">
        <v>200768</v>
      </c>
      <c r="I833" s="52" t="s">
        <v>91</v>
      </c>
      <c r="J833" s="52" t="s">
        <v>71</v>
      </c>
      <c r="K833" s="52">
        <v>73.3</v>
      </c>
      <c r="L833" s="52">
        <v>4.02E-2</v>
      </c>
      <c r="M833" s="52">
        <v>1</v>
      </c>
      <c r="N833" s="52"/>
      <c r="O833" s="52">
        <v>0</v>
      </c>
      <c r="P833" s="52">
        <v>0</v>
      </c>
      <c r="Q833" s="52">
        <v>21</v>
      </c>
      <c r="R833" s="52"/>
      <c r="S833" s="52">
        <v>0</v>
      </c>
      <c r="T833" s="52">
        <v>0</v>
      </c>
      <c r="U833" s="52">
        <v>310</v>
      </c>
      <c r="V833" s="52">
        <f t="shared" si="26"/>
        <v>591.59503487999996</v>
      </c>
      <c r="W833" s="52">
        <f t="shared" si="27"/>
        <v>591.59503487999996</v>
      </c>
      <c r="X833" s="52">
        <v>0</v>
      </c>
      <c r="Y833" s="52">
        <v>0</v>
      </c>
    </row>
    <row r="834" spans="1:25" x14ac:dyDescent="0.25">
      <c r="A834" s="52">
        <v>2011</v>
      </c>
      <c r="B834" s="52" t="s">
        <v>107</v>
      </c>
      <c r="C834" s="52" t="s">
        <v>116</v>
      </c>
      <c r="D834" s="52">
        <v>20291</v>
      </c>
      <c r="E834" s="52">
        <v>3350002</v>
      </c>
      <c r="F834" s="52">
        <v>9</v>
      </c>
      <c r="G834" s="52" t="s">
        <v>119</v>
      </c>
      <c r="H834" s="52">
        <v>197913.74790000002</v>
      </c>
      <c r="I834" s="52" t="s">
        <v>91</v>
      </c>
      <c r="J834" s="52" t="s">
        <v>71</v>
      </c>
      <c r="K834" s="52">
        <v>73.3</v>
      </c>
      <c r="L834" s="52">
        <v>4.02E-2</v>
      </c>
      <c r="M834" s="52">
        <v>1</v>
      </c>
      <c r="N834" s="52"/>
      <c r="O834" s="52">
        <v>0</v>
      </c>
      <c r="P834" s="52">
        <v>0</v>
      </c>
      <c r="Q834" s="52">
        <v>21</v>
      </c>
      <c r="R834" s="52"/>
      <c r="S834" s="52">
        <v>0</v>
      </c>
      <c r="T834" s="52">
        <v>0</v>
      </c>
      <c r="U834" s="52">
        <v>310</v>
      </c>
      <c r="V834" s="52">
        <f t="shared" si="26"/>
        <v>583.18452438701399</v>
      </c>
      <c r="W834" s="52">
        <f t="shared" si="27"/>
        <v>583.18452438701399</v>
      </c>
      <c r="X834" s="52">
        <v>0</v>
      </c>
      <c r="Y834" s="52">
        <v>0</v>
      </c>
    </row>
    <row r="835" spans="1:25" x14ac:dyDescent="0.25">
      <c r="A835" s="52">
        <v>2011</v>
      </c>
      <c r="B835" s="52" t="s">
        <v>107</v>
      </c>
      <c r="C835" s="52" t="s">
        <v>116</v>
      </c>
      <c r="D835" s="52">
        <v>20291</v>
      </c>
      <c r="E835" s="52">
        <v>3350002</v>
      </c>
      <c r="F835" s="52">
        <v>9</v>
      </c>
      <c r="G835" s="52" t="s">
        <v>119</v>
      </c>
      <c r="H835" s="52">
        <v>697067</v>
      </c>
      <c r="I835" s="52" t="s">
        <v>91</v>
      </c>
      <c r="J835" s="52" t="s">
        <v>71</v>
      </c>
      <c r="K835" s="52">
        <v>73.3</v>
      </c>
      <c r="L835" s="52">
        <v>4.02E-2</v>
      </c>
      <c r="M835" s="52">
        <v>1</v>
      </c>
      <c r="N835" s="52"/>
      <c r="O835" s="52">
        <v>0</v>
      </c>
      <c r="P835" s="52">
        <v>0</v>
      </c>
      <c r="Q835" s="52">
        <v>21</v>
      </c>
      <c r="R835" s="52"/>
      <c r="S835" s="52">
        <v>0</v>
      </c>
      <c r="T835" s="52">
        <v>0</v>
      </c>
      <c r="U835" s="52">
        <v>310</v>
      </c>
      <c r="V835" s="52">
        <f t="shared" ref="V835:V898" si="28">IF(F835=9,((H835*K835*L835*M835)+(H835*O835*P835*Q835)+(H835*S835*T835*U835))/1000, (H835*K835*L835*M835)+(H835*O835*P835*Q835)+(H835*S835*T835*U835))</f>
        <v>2054.0194462200002</v>
      </c>
      <c r="W835" s="52">
        <f t="shared" si="27"/>
        <v>2054.0194462200002</v>
      </c>
      <c r="X835" s="52">
        <v>0</v>
      </c>
      <c r="Y835" s="52">
        <v>0</v>
      </c>
    </row>
    <row r="836" spans="1:25" x14ac:dyDescent="0.25">
      <c r="A836" s="52">
        <v>2011</v>
      </c>
      <c r="B836" s="52" t="s">
        <v>107</v>
      </c>
      <c r="C836" s="52" t="s">
        <v>116</v>
      </c>
      <c r="D836" s="52">
        <v>20291</v>
      </c>
      <c r="E836" s="52">
        <v>3350002</v>
      </c>
      <c r="F836" s="52">
        <v>9</v>
      </c>
      <c r="G836" s="52" t="s">
        <v>119</v>
      </c>
      <c r="H836" s="52">
        <v>187545.05040000001</v>
      </c>
      <c r="I836" s="52" t="s">
        <v>91</v>
      </c>
      <c r="J836" s="52" t="s">
        <v>71</v>
      </c>
      <c r="K836" s="52">
        <v>73.3</v>
      </c>
      <c r="L836" s="52">
        <v>4.02E-2</v>
      </c>
      <c r="M836" s="52">
        <v>1</v>
      </c>
      <c r="N836" s="52"/>
      <c r="O836" s="52">
        <v>0</v>
      </c>
      <c r="P836" s="52">
        <v>0</v>
      </c>
      <c r="Q836" s="52">
        <v>21</v>
      </c>
      <c r="R836" s="52"/>
      <c r="S836" s="52">
        <v>0</v>
      </c>
      <c r="T836" s="52">
        <v>0</v>
      </c>
      <c r="U836" s="52">
        <v>310</v>
      </c>
      <c r="V836" s="52">
        <f t="shared" si="28"/>
        <v>552.63149821166405</v>
      </c>
      <c r="W836" s="52">
        <f t="shared" si="27"/>
        <v>552.63149821166405</v>
      </c>
      <c r="X836" s="52">
        <v>0</v>
      </c>
      <c r="Y836" s="52">
        <v>0</v>
      </c>
    </row>
    <row r="837" spans="1:25" x14ac:dyDescent="0.25">
      <c r="A837" s="52">
        <v>2011</v>
      </c>
      <c r="B837" s="52" t="s">
        <v>107</v>
      </c>
      <c r="C837" s="52" t="s">
        <v>116</v>
      </c>
      <c r="D837" s="52">
        <v>20291</v>
      </c>
      <c r="E837" s="52">
        <v>3350002</v>
      </c>
      <c r="F837" s="52">
        <v>9</v>
      </c>
      <c r="G837" s="52" t="s">
        <v>119</v>
      </c>
      <c r="H837" s="52">
        <v>63860</v>
      </c>
      <c r="I837" s="52" t="s">
        <v>91</v>
      </c>
      <c r="J837" s="52" t="s">
        <v>71</v>
      </c>
      <c r="K837" s="52">
        <v>73.3</v>
      </c>
      <c r="L837" s="52">
        <v>4.02E-2</v>
      </c>
      <c r="M837" s="52">
        <v>1</v>
      </c>
      <c r="N837" s="52"/>
      <c r="O837" s="52">
        <v>0</v>
      </c>
      <c r="P837" s="52">
        <v>0</v>
      </c>
      <c r="Q837" s="52">
        <v>21</v>
      </c>
      <c r="R837" s="52"/>
      <c r="S837" s="52">
        <v>0</v>
      </c>
      <c r="T837" s="52">
        <v>0</v>
      </c>
      <c r="U837" s="52">
        <v>310</v>
      </c>
      <c r="V837" s="52">
        <f t="shared" si="28"/>
        <v>188.1737076</v>
      </c>
      <c r="W837" s="52">
        <f t="shared" si="27"/>
        <v>188.1737076</v>
      </c>
      <c r="X837" s="52">
        <v>0</v>
      </c>
      <c r="Y837" s="52">
        <v>0</v>
      </c>
    </row>
    <row r="838" spans="1:25" x14ac:dyDescent="0.25">
      <c r="A838" s="52">
        <v>2011</v>
      </c>
      <c r="B838" s="52" t="s">
        <v>107</v>
      </c>
      <c r="C838" s="52" t="s">
        <v>116</v>
      </c>
      <c r="D838" s="52">
        <v>20291</v>
      </c>
      <c r="E838" s="52">
        <v>3350002</v>
      </c>
      <c r="F838" s="52">
        <v>9</v>
      </c>
      <c r="G838" s="52" t="s">
        <v>119</v>
      </c>
      <c r="H838" s="52">
        <v>35307</v>
      </c>
      <c r="I838" s="52" t="s">
        <v>91</v>
      </c>
      <c r="J838" s="52" t="s">
        <v>71</v>
      </c>
      <c r="K838" s="52">
        <v>73.3</v>
      </c>
      <c r="L838" s="52">
        <v>4.02E-2</v>
      </c>
      <c r="M838" s="52">
        <v>1</v>
      </c>
      <c r="N838" s="52"/>
      <c r="O838" s="52">
        <v>0</v>
      </c>
      <c r="P838" s="52">
        <v>0</v>
      </c>
      <c r="Q838" s="52">
        <v>21</v>
      </c>
      <c r="R838" s="52"/>
      <c r="S838" s="52">
        <v>0</v>
      </c>
      <c r="T838" s="52">
        <v>0</v>
      </c>
      <c r="U838" s="52">
        <v>310</v>
      </c>
      <c r="V838" s="52">
        <f t="shared" si="28"/>
        <v>104.03772462000001</v>
      </c>
      <c r="W838" s="52">
        <f t="shared" ref="W838:W901" si="29">(V838-((O838*H838*P838*Q838)+(S838*H838*T838*U838)))/M838</f>
        <v>104.03772462000001</v>
      </c>
      <c r="X838" s="52">
        <v>0</v>
      </c>
      <c r="Y838" s="52">
        <v>0</v>
      </c>
    </row>
    <row r="839" spans="1:25" x14ac:dyDescent="0.25">
      <c r="A839" s="52">
        <v>2011</v>
      </c>
      <c r="B839" s="52" t="s">
        <v>107</v>
      </c>
      <c r="C839" s="52" t="s">
        <v>116</v>
      </c>
      <c r="D839" s="52">
        <v>20291</v>
      </c>
      <c r="E839" s="52">
        <v>3350002</v>
      </c>
      <c r="F839" s="52">
        <v>9</v>
      </c>
      <c r="G839" s="52" t="s">
        <v>119</v>
      </c>
      <c r="H839" s="52">
        <v>59</v>
      </c>
      <c r="I839" s="52" t="s">
        <v>91</v>
      </c>
      <c r="J839" s="52" t="s">
        <v>71</v>
      </c>
      <c r="K839" s="52">
        <v>73.3</v>
      </c>
      <c r="L839" s="52">
        <v>4.02E-2</v>
      </c>
      <c r="M839" s="52">
        <v>1</v>
      </c>
      <c r="N839" s="52"/>
      <c r="O839" s="52">
        <v>0</v>
      </c>
      <c r="P839" s="52">
        <v>0</v>
      </c>
      <c r="Q839" s="52">
        <v>21</v>
      </c>
      <c r="R839" s="52"/>
      <c r="S839" s="52">
        <v>0</v>
      </c>
      <c r="T839" s="52">
        <v>0</v>
      </c>
      <c r="U839" s="52">
        <v>310</v>
      </c>
      <c r="V839" s="52">
        <f t="shared" si="28"/>
        <v>0.17385293999999998</v>
      </c>
      <c r="W839" s="52">
        <f t="shared" si="29"/>
        <v>0.17385293999999998</v>
      </c>
      <c r="X839" s="52">
        <v>0</v>
      </c>
      <c r="Y839" s="52">
        <v>0</v>
      </c>
    </row>
    <row r="840" spans="1:25" x14ac:dyDescent="0.25">
      <c r="A840" s="52">
        <v>2011</v>
      </c>
      <c r="B840" s="52" t="s">
        <v>107</v>
      </c>
      <c r="C840" s="52" t="s">
        <v>116</v>
      </c>
      <c r="D840" s="52">
        <v>20291</v>
      </c>
      <c r="E840" s="52">
        <v>3350002</v>
      </c>
      <c r="F840" s="52">
        <v>9</v>
      </c>
      <c r="G840" s="52" t="s">
        <v>119</v>
      </c>
      <c r="H840" s="52">
        <v>58018</v>
      </c>
      <c r="I840" s="52" t="s">
        <v>91</v>
      </c>
      <c r="J840" s="52" t="s">
        <v>71</v>
      </c>
      <c r="K840" s="52">
        <v>73.3</v>
      </c>
      <c r="L840" s="52">
        <v>4.02E-2</v>
      </c>
      <c r="M840" s="52">
        <v>1</v>
      </c>
      <c r="N840" s="52"/>
      <c r="O840" s="52">
        <v>0</v>
      </c>
      <c r="P840" s="52">
        <v>0</v>
      </c>
      <c r="Q840" s="52">
        <v>21</v>
      </c>
      <c r="R840" s="52"/>
      <c r="S840" s="52">
        <v>0</v>
      </c>
      <c r="T840" s="52">
        <v>0</v>
      </c>
      <c r="U840" s="52">
        <v>310</v>
      </c>
      <c r="V840" s="52">
        <f t="shared" si="28"/>
        <v>170.95931987999995</v>
      </c>
      <c r="W840" s="52">
        <f t="shared" si="29"/>
        <v>170.95931987999995</v>
      </c>
      <c r="X840" s="52">
        <v>0</v>
      </c>
      <c r="Y840" s="52">
        <v>0</v>
      </c>
    </row>
    <row r="841" spans="1:25" x14ac:dyDescent="0.25">
      <c r="A841" s="52">
        <v>2011</v>
      </c>
      <c r="B841" s="52" t="s">
        <v>107</v>
      </c>
      <c r="C841" s="52" t="s">
        <v>116</v>
      </c>
      <c r="D841" s="52">
        <v>20291</v>
      </c>
      <c r="E841" s="52">
        <v>3350002</v>
      </c>
      <c r="F841" s="52">
        <v>9</v>
      </c>
      <c r="G841" s="52" t="s">
        <v>119</v>
      </c>
      <c r="H841" s="52">
        <v>210.66560000000001</v>
      </c>
      <c r="I841" s="52" t="s">
        <v>91</v>
      </c>
      <c r="J841" s="52" t="s">
        <v>71</v>
      </c>
      <c r="K841" s="52">
        <v>73.3</v>
      </c>
      <c r="L841" s="52">
        <v>4.02E-2</v>
      </c>
      <c r="M841" s="52">
        <v>1</v>
      </c>
      <c r="N841" s="52"/>
      <c r="O841" s="52">
        <v>0</v>
      </c>
      <c r="P841" s="52">
        <v>0</v>
      </c>
      <c r="Q841" s="52">
        <v>21</v>
      </c>
      <c r="R841" s="52"/>
      <c r="S841" s="52">
        <v>0</v>
      </c>
      <c r="T841" s="52">
        <v>0</v>
      </c>
      <c r="U841" s="52">
        <v>310</v>
      </c>
      <c r="V841" s="52">
        <f t="shared" si="28"/>
        <v>0.62075989689599997</v>
      </c>
      <c r="W841" s="52">
        <f t="shared" si="29"/>
        <v>0.62075989689599997</v>
      </c>
      <c r="X841" s="52">
        <v>0</v>
      </c>
      <c r="Y841" s="52">
        <v>0</v>
      </c>
    </row>
    <row r="842" spans="1:25" x14ac:dyDescent="0.25">
      <c r="A842" s="52">
        <v>2011</v>
      </c>
      <c r="B842" s="52" t="s">
        <v>107</v>
      </c>
      <c r="C842" s="52" t="s">
        <v>116</v>
      </c>
      <c r="D842" s="52">
        <v>20291</v>
      </c>
      <c r="E842" s="52">
        <v>3350002</v>
      </c>
      <c r="F842" s="52">
        <v>9</v>
      </c>
      <c r="G842" s="52" t="s">
        <v>119</v>
      </c>
      <c r="H842" s="52">
        <v>24346</v>
      </c>
      <c r="I842" s="52" t="s">
        <v>91</v>
      </c>
      <c r="J842" s="52" t="s">
        <v>71</v>
      </c>
      <c r="K842" s="52">
        <v>73.3</v>
      </c>
      <c r="L842" s="52">
        <v>4.02E-2</v>
      </c>
      <c r="M842" s="52">
        <v>1</v>
      </c>
      <c r="N842" s="52"/>
      <c r="O842" s="52">
        <v>0</v>
      </c>
      <c r="P842" s="52">
        <v>0</v>
      </c>
      <c r="Q842" s="52">
        <v>21</v>
      </c>
      <c r="R842" s="52"/>
      <c r="S842" s="52">
        <v>0</v>
      </c>
      <c r="T842" s="52">
        <v>0</v>
      </c>
      <c r="U842" s="52">
        <v>310</v>
      </c>
      <c r="V842" s="52">
        <f t="shared" si="28"/>
        <v>71.739384360000003</v>
      </c>
      <c r="W842" s="52">
        <f t="shared" si="29"/>
        <v>71.739384360000003</v>
      </c>
      <c r="X842" s="52">
        <v>0</v>
      </c>
      <c r="Y842" s="52">
        <v>0</v>
      </c>
    </row>
    <row r="843" spans="1:25" x14ac:dyDescent="0.25">
      <c r="A843" s="52">
        <v>2011</v>
      </c>
      <c r="B843" s="52" t="s">
        <v>107</v>
      </c>
      <c r="C843" s="52" t="s">
        <v>116</v>
      </c>
      <c r="D843" s="52">
        <v>20291</v>
      </c>
      <c r="E843" s="52">
        <v>3350002</v>
      </c>
      <c r="F843" s="52">
        <v>9</v>
      </c>
      <c r="G843" s="52" t="s">
        <v>119</v>
      </c>
      <c r="H843" s="52">
        <v>48505.754400000005</v>
      </c>
      <c r="I843" s="52" t="s">
        <v>91</v>
      </c>
      <c r="J843" s="52" t="s">
        <v>71</v>
      </c>
      <c r="K843" s="52">
        <v>73.3</v>
      </c>
      <c r="L843" s="52">
        <v>4.02E-2</v>
      </c>
      <c r="M843" s="52">
        <v>1</v>
      </c>
      <c r="N843" s="52"/>
      <c r="O843" s="52">
        <v>0</v>
      </c>
      <c r="P843" s="52">
        <v>0</v>
      </c>
      <c r="Q843" s="52">
        <v>21</v>
      </c>
      <c r="R843" s="52"/>
      <c r="S843" s="52">
        <v>0</v>
      </c>
      <c r="T843" s="52">
        <v>0</v>
      </c>
      <c r="U843" s="52">
        <v>310</v>
      </c>
      <c r="V843" s="52">
        <f t="shared" si="28"/>
        <v>142.92996626030401</v>
      </c>
      <c r="W843" s="52">
        <f t="shared" si="29"/>
        <v>142.92996626030401</v>
      </c>
      <c r="X843" s="52">
        <v>0</v>
      </c>
      <c r="Y843" s="52">
        <v>0</v>
      </c>
    </row>
    <row r="844" spans="1:25" x14ac:dyDescent="0.25">
      <c r="A844" s="52">
        <v>2011</v>
      </c>
      <c r="B844" s="52" t="s">
        <v>107</v>
      </c>
      <c r="C844" s="52" t="s">
        <v>116</v>
      </c>
      <c r="D844" s="52">
        <v>20291</v>
      </c>
      <c r="E844" s="52">
        <v>3350002</v>
      </c>
      <c r="F844" s="52">
        <v>9</v>
      </c>
      <c r="G844" s="52" t="s">
        <v>119</v>
      </c>
      <c r="H844" s="52">
        <v>432183</v>
      </c>
      <c r="I844" s="52" t="s">
        <v>91</v>
      </c>
      <c r="J844" s="52" t="s">
        <v>71</v>
      </c>
      <c r="K844" s="52">
        <v>73.3</v>
      </c>
      <c r="L844" s="52">
        <v>4.02E-2</v>
      </c>
      <c r="M844" s="52">
        <v>1</v>
      </c>
      <c r="N844" s="52"/>
      <c r="O844" s="52">
        <v>0</v>
      </c>
      <c r="P844" s="52">
        <v>0</v>
      </c>
      <c r="Q844" s="52">
        <v>21</v>
      </c>
      <c r="R844" s="52"/>
      <c r="S844" s="52">
        <v>0</v>
      </c>
      <c r="T844" s="52">
        <v>0</v>
      </c>
      <c r="U844" s="52">
        <v>310</v>
      </c>
      <c r="V844" s="52">
        <f t="shared" si="28"/>
        <v>1273.4963587799998</v>
      </c>
      <c r="W844" s="52">
        <f t="shared" si="29"/>
        <v>1273.4963587799998</v>
      </c>
      <c r="X844" s="52">
        <v>0</v>
      </c>
      <c r="Y844" s="52">
        <v>0</v>
      </c>
    </row>
    <row r="845" spans="1:25" x14ac:dyDescent="0.25">
      <c r="A845" s="52">
        <v>2011</v>
      </c>
      <c r="B845" s="52" t="s">
        <v>107</v>
      </c>
      <c r="C845" s="52" t="s">
        <v>116</v>
      </c>
      <c r="D845" s="52">
        <v>20291</v>
      </c>
      <c r="E845" s="52">
        <v>3350002</v>
      </c>
      <c r="F845" s="52">
        <v>9</v>
      </c>
      <c r="G845" s="52" t="s">
        <v>119</v>
      </c>
      <c r="H845" s="52">
        <v>2919</v>
      </c>
      <c r="I845" s="52" t="s">
        <v>91</v>
      </c>
      <c r="J845" s="52" t="s">
        <v>71</v>
      </c>
      <c r="K845" s="52">
        <v>73.3</v>
      </c>
      <c r="L845" s="52">
        <v>4.02E-2</v>
      </c>
      <c r="M845" s="52">
        <v>1</v>
      </c>
      <c r="N845" s="52"/>
      <c r="O845" s="52">
        <v>0</v>
      </c>
      <c r="P845" s="52">
        <v>0</v>
      </c>
      <c r="Q845" s="52">
        <v>21</v>
      </c>
      <c r="R845" s="52"/>
      <c r="S845" s="52">
        <v>0</v>
      </c>
      <c r="T845" s="52">
        <v>0</v>
      </c>
      <c r="U845" s="52">
        <v>310</v>
      </c>
      <c r="V845" s="52">
        <f t="shared" si="28"/>
        <v>8.6013005399999987</v>
      </c>
      <c r="W845" s="52">
        <f t="shared" si="29"/>
        <v>8.6013005399999987</v>
      </c>
      <c r="X845" s="52">
        <v>0</v>
      </c>
      <c r="Y845" s="52">
        <v>0</v>
      </c>
    </row>
    <row r="846" spans="1:25" x14ac:dyDescent="0.25">
      <c r="A846" s="52">
        <v>2011</v>
      </c>
      <c r="B846" s="52" t="s">
        <v>107</v>
      </c>
      <c r="C846" s="52" t="s">
        <v>116</v>
      </c>
      <c r="D846" s="52">
        <v>20291</v>
      </c>
      <c r="E846" s="52">
        <v>3350002</v>
      </c>
      <c r="F846" s="52">
        <v>9</v>
      </c>
      <c r="G846" s="52" t="s">
        <v>119</v>
      </c>
      <c r="H846" s="52">
        <v>94555.937900000004</v>
      </c>
      <c r="I846" s="52" t="s">
        <v>91</v>
      </c>
      <c r="J846" s="52" t="s">
        <v>71</v>
      </c>
      <c r="K846" s="52">
        <v>73.3</v>
      </c>
      <c r="L846" s="52">
        <v>4.02E-2</v>
      </c>
      <c r="M846" s="52">
        <v>1</v>
      </c>
      <c r="N846" s="52"/>
      <c r="O846" s="52">
        <v>0</v>
      </c>
      <c r="P846" s="52">
        <v>0</v>
      </c>
      <c r="Q846" s="52">
        <v>21</v>
      </c>
      <c r="R846" s="52"/>
      <c r="S846" s="52">
        <v>0</v>
      </c>
      <c r="T846" s="52">
        <v>0</v>
      </c>
      <c r="U846" s="52">
        <v>310</v>
      </c>
      <c r="V846" s="52">
        <f t="shared" si="28"/>
        <v>278.62419997241398</v>
      </c>
      <c r="W846" s="52">
        <f t="shared" si="29"/>
        <v>278.62419997241398</v>
      </c>
      <c r="X846" s="52">
        <v>0</v>
      </c>
      <c r="Y846" s="52">
        <v>0</v>
      </c>
    </row>
    <row r="847" spans="1:25" x14ac:dyDescent="0.25">
      <c r="A847" s="52">
        <v>2011</v>
      </c>
      <c r="B847" s="52" t="s">
        <v>107</v>
      </c>
      <c r="C847" s="52" t="s">
        <v>116</v>
      </c>
      <c r="D847" s="52">
        <v>20291</v>
      </c>
      <c r="E847" s="52">
        <v>3350002</v>
      </c>
      <c r="F847" s="52">
        <v>9</v>
      </c>
      <c r="G847" s="52" t="s">
        <v>119</v>
      </c>
      <c r="H847" s="52">
        <v>20559</v>
      </c>
      <c r="I847" s="52" t="s">
        <v>91</v>
      </c>
      <c r="J847" s="52" t="s">
        <v>71</v>
      </c>
      <c r="K847" s="52">
        <v>73.3</v>
      </c>
      <c r="L847" s="52">
        <v>4.02E-2</v>
      </c>
      <c r="M847" s="52">
        <v>1</v>
      </c>
      <c r="N847" s="52"/>
      <c r="O847" s="52">
        <v>0</v>
      </c>
      <c r="P847" s="52">
        <v>0</v>
      </c>
      <c r="Q847" s="52">
        <v>21</v>
      </c>
      <c r="R847" s="52"/>
      <c r="S847" s="52">
        <v>0</v>
      </c>
      <c r="T847" s="52">
        <v>0</v>
      </c>
      <c r="U847" s="52">
        <v>310</v>
      </c>
      <c r="V847" s="52">
        <f t="shared" si="28"/>
        <v>60.580382939999993</v>
      </c>
      <c r="W847" s="52">
        <f t="shared" si="29"/>
        <v>60.580382939999993</v>
      </c>
      <c r="X847" s="52">
        <v>0</v>
      </c>
      <c r="Y847" s="52">
        <v>0</v>
      </c>
    </row>
    <row r="848" spans="1:25" x14ac:dyDescent="0.25">
      <c r="A848" s="52">
        <v>2011</v>
      </c>
      <c r="B848" s="52" t="s">
        <v>107</v>
      </c>
      <c r="C848" s="52" t="s">
        <v>116</v>
      </c>
      <c r="D848" s="52">
        <v>20291</v>
      </c>
      <c r="E848" s="52">
        <v>3350002</v>
      </c>
      <c r="F848" s="52">
        <v>9</v>
      </c>
      <c r="G848" s="52" t="s">
        <v>119</v>
      </c>
      <c r="H848" s="52">
        <v>24838.7909</v>
      </c>
      <c r="I848" s="52" t="s">
        <v>91</v>
      </c>
      <c r="J848" s="52" t="s">
        <v>71</v>
      </c>
      <c r="K848" s="52">
        <v>73.3</v>
      </c>
      <c r="L848" s="52">
        <v>4.02E-2</v>
      </c>
      <c r="M848" s="52">
        <v>1</v>
      </c>
      <c r="N848" s="52"/>
      <c r="O848" s="52">
        <v>0</v>
      </c>
      <c r="P848" s="52">
        <v>0</v>
      </c>
      <c r="Q848" s="52">
        <v>21</v>
      </c>
      <c r="R848" s="52"/>
      <c r="S848" s="52">
        <v>0</v>
      </c>
      <c r="T848" s="52">
        <v>0</v>
      </c>
      <c r="U848" s="52">
        <v>310</v>
      </c>
      <c r="V848" s="52">
        <f t="shared" si="28"/>
        <v>73.191471593393999</v>
      </c>
      <c r="W848" s="52">
        <f t="shared" si="29"/>
        <v>73.191471593393999</v>
      </c>
      <c r="X848" s="52">
        <v>0</v>
      </c>
      <c r="Y848" s="52">
        <v>0</v>
      </c>
    </row>
    <row r="849" spans="1:25" x14ac:dyDescent="0.25">
      <c r="A849" s="52">
        <v>2011</v>
      </c>
      <c r="B849" s="52" t="s">
        <v>107</v>
      </c>
      <c r="C849" s="52" t="s">
        <v>116</v>
      </c>
      <c r="D849" s="52">
        <v>20291</v>
      </c>
      <c r="E849" s="52">
        <v>3350002</v>
      </c>
      <c r="F849" s="52">
        <v>9</v>
      </c>
      <c r="G849" s="52" t="s">
        <v>119</v>
      </c>
      <c r="H849" s="52">
        <v>30421.429300000003</v>
      </c>
      <c r="I849" s="52" t="s">
        <v>91</v>
      </c>
      <c r="J849" s="52" t="s">
        <v>71</v>
      </c>
      <c r="K849" s="52">
        <v>73.3</v>
      </c>
      <c r="L849" s="52">
        <v>4.02E-2</v>
      </c>
      <c r="M849" s="52">
        <v>1</v>
      </c>
      <c r="N849" s="52"/>
      <c r="O849" s="52">
        <v>0</v>
      </c>
      <c r="P849" s="52">
        <v>0</v>
      </c>
      <c r="Q849" s="52">
        <v>21</v>
      </c>
      <c r="R849" s="52"/>
      <c r="S849" s="52">
        <v>0</v>
      </c>
      <c r="T849" s="52">
        <v>0</v>
      </c>
      <c r="U849" s="52">
        <v>310</v>
      </c>
      <c r="V849" s="52">
        <f t="shared" si="28"/>
        <v>89.64160886113801</v>
      </c>
      <c r="W849" s="52">
        <f t="shared" si="29"/>
        <v>89.64160886113801</v>
      </c>
      <c r="X849" s="52">
        <v>0</v>
      </c>
      <c r="Y849" s="52">
        <v>0</v>
      </c>
    </row>
    <row r="850" spans="1:25" x14ac:dyDescent="0.25">
      <c r="A850" s="52">
        <v>2011</v>
      </c>
      <c r="B850" s="52" t="s">
        <v>107</v>
      </c>
      <c r="C850" s="52" t="s">
        <v>116</v>
      </c>
      <c r="D850" s="52">
        <v>20291</v>
      </c>
      <c r="E850" s="52">
        <v>3350002</v>
      </c>
      <c r="F850" s="52">
        <v>9</v>
      </c>
      <c r="G850" s="52" t="s">
        <v>119</v>
      </c>
      <c r="H850" s="52">
        <v>74725</v>
      </c>
      <c r="I850" s="52" t="s">
        <v>91</v>
      </c>
      <c r="J850" s="52" t="s">
        <v>71</v>
      </c>
      <c r="K850" s="52">
        <v>73.3</v>
      </c>
      <c r="L850" s="52">
        <v>4.02E-2</v>
      </c>
      <c r="M850" s="52">
        <v>1</v>
      </c>
      <c r="N850" s="52"/>
      <c r="O850" s="52">
        <v>0</v>
      </c>
      <c r="P850" s="52">
        <v>0</v>
      </c>
      <c r="Q850" s="52">
        <v>21</v>
      </c>
      <c r="R850" s="52"/>
      <c r="S850" s="52">
        <v>0</v>
      </c>
      <c r="T850" s="52">
        <v>0</v>
      </c>
      <c r="U850" s="52">
        <v>310</v>
      </c>
      <c r="V850" s="52">
        <f t="shared" si="28"/>
        <v>220.18916849999999</v>
      </c>
      <c r="W850" s="52">
        <f t="shared" si="29"/>
        <v>220.18916849999999</v>
      </c>
      <c r="X850" s="52">
        <v>0</v>
      </c>
      <c r="Y850" s="52">
        <v>0</v>
      </c>
    </row>
    <row r="851" spans="1:25" x14ac:dyDescent="0.25">
      <c r="A851" s="52">
        <v>2011</v>
      </c>
      <c r="B851" s="52" t="s">
        <v>107</v>
      </c>
      <c r="C851" s="52" t="s">
        <v>116</v>
      </c>
      <c r="D851" s="52">
        <v>20291</v>
      </c>
      <c r="E851" s="52">
        <v>3350002</v>
      </c>
      <c r="F851" s="52">
        <v>9</v>
      </c>
      <c r="G851" s="52" t="s">
        <v>119</v>
      </c>
      <c r="H851" s="52">
        <v>35121.905500000001</v>
      </c>
      <c r="I851" s="52" t="s">
        <v>91</v>
      </c>
      <c r="J851" s="52" t="s">
        <v>71</v>
      </c>
      <c r="K851" s="52">
        <v>73.3</v>
      </c>
      <c r="L851" s="52">
        <v>4.02E-2</v>
      </c>
      <c r="M851" s="52">
        <v>1</v>
      </c>
      <c r="N851" s="52"/>
      <c r="O851" s="52">
        <v>0</v>
      </c>
      <c r="P851" s="52">
        <v>0</v>
      </c>
      <c r="Q851" s="52">
        <v>21</v>
      </c>
      <c r="R851" s="52"/>
      <c r="S851" s="52">
        <v>0</v>
      </c>
      <c r="T851" s="52">
        <v>0</v>
      </c>
      <c r="U851" s="52">
        <v>310</v>
      </c>
      <c r="V851" s="52">
        <f t="shared" si="28"/>
        <v>103.49231406062999</v>
      </c>
      <c r="W851" s="52">
        <f t="shared" si="29"/>
        <v>103.49231406062999</v>
      </c>
      <c r="X851" s="52">
        <v>0</v>
      </c>
      <c r="Y851" s="52">
        <v>0</v>
      </c>
    </row>
    <row r="852" spans="1:25" x14ac:dyDescent="0.25">
      <c r="A852" s="52">
        <v>2011</v>
      </c>
      <c r="B852" s="52" t="s">
        <v>107</v>
      </c>
      <c r="C852" s="52" t="s">
        <v>116</v>
      </c>
      <c r="D852" s="52">
        <v>20291</v>
      </c>
      <c r="E852" s="52">
        <v>3350002</v>
      </c>
      <c r="F852" s="52">
        <v>9</v>
      </c>
      <c r="G852" s="52" t="s">
        <v>119</v>
      </c>
      <c r="H852" s="52">
        <v>40376</v>
      </c>
      <c r="I852" s="52" t="s">
        <v>91</v>
      </c>
      <c r="J852" s="52" t="s">
        <v>71</v>
      </c>
      <c r="K852" s="52">
        <v>73.3</v>
      </c>
      <c r="L852" s="52">
        <v>4.02E-2</v>
      </c>
      <c r="M852" s="52">
        <v>1</v>
      </c>
      <c r="N852" s="52"/>
      <c r="O852" s="52">
        <v>0</v>
      </c>
      <c r="P852" s="52">
        <v>0</v>
      </c>
      <c r="Q852" s="52">
        <v>21</v>
      </c>
      <c r="R852" s="52"/>
      <c r="S852" s="52">
        <v>0</v>
      </c>
      <c r="T852" s="52">
        <v>0</v>
      </c>
      <c r="U852" s="52">
        <v>310</v>
      </c>
      <c r="V852" s="52">
        <f t="shared" si="28"/>
        <v>118.97434415999999</v>
      </c>
      <c r="W852" s="52">
        <f t="shared" si="29"/>
        <v>118.97434415999999</v>
      </c>
      <c r="X852" s="52">
        <v>0</v>
      </c>
      <c r="Y852" s="52">
        <v>0</v>
      </c>
    </row>
    <row r="853" spans="1:25" x14ac:dyDescent="0.25">
      <c r="A853" s="52">
        <v>2011</v>
      </c>
      <c r="B853" s="52" t="s">
        <v>107</v>
      </c>
      <c r="C853" s="52" t="s">
        <v>116</v>
      </c>
      <c r="D853" s="52">
        <v>20291</v>
      </c>
      <c r="E853" s="52">
        <v>3350002</v>
      </c>
      <c r="F853" s="52">
        <v>9</v>
      </c>
      <c r="G853" s="52" t="s">
        <v>119</v>
      </c>
      <c r="H853" s="52">
        <v>202813</v>
      </c>
      <c r="I853" s="52" t="s">
        <v>91</v>
      </c>
      <c r="J853" s="52" t="s">
        <v>71</v>
      </c>
      <c r="K853" s="52">
        <v>73.3</v>
      </c>
      <c r="L853" s="52">
        <v>4.02E-2</v>
      </c>
      <c r="M853" s="52">
        <v>1</v>
      </c>
      <c r="N853" s="52"/>
      <c r="O853" s="52">
        <v>0</v>
      </c>
      <c r="P853" s="52">
        <v>0</v>
      </c>
      <c r="Q853" s="52">
        <v>21</v>
      </c>
      <c r="R853" s="52"/>
      <c r="S853" s="52">
        <v>0</v>
      </c>
      <c r="T853" s="52">
        <v>0</v>
      </c>
      <c r="U853" s="52">
        <v>310</v>
      </c>
      <c r="V853" s="52">
        <f t="shared" si="28"/>
        <v>597.62095457999988</v>
      </c>
      <c r="W853" s="52">
        <f t="shared" si="29"/>
        <v>597.62095457999988</v>
      </c>
      <c r="X853" s="52">
        <v>0</v>
      </c>
      <c r="Y853" s="52">
        <v>0</v>
      </c>
    </row>
    <row r="854" spans="1:25" x14ac:dyDescent="0.25">
      <c r="A854" s="52">
        <v>2011</v>
      </c>
      <c r="B854" s="52" t="s">
        <v>107</v>
      </c>
      <c r="C854" s="52" t="s">
        <v>116</v>
      </c>
      <c r="D854" s="52">
        <v>20291</v>
      </c>
      <c r="E854" s="52">
        <v>3350002</v>
      </c>
      <c r="F854" s="52">
        <v>9</v>
      </c>
      <c r="G854" s="52" t="s">
        <v>119</v>
      </c>
      <c r="H854" s="52">
        <v>15056.007100000001</v>
      </c>
      <c r="I854" s="52" t="s">
        <v>91</v>
      </c>
      <c r="J854" s="52" t="s">
        <v>71</v>
      </c>
      <c r="K854" s="52">
        <v>73.3</v>
      </c>
      <c r="L854" s="52">
        <v>4.02E-2</v>
      </c>
      <c r="M854" s="52">
        <v>1</v>
      </c>
      <c r="N854" s="52"/>
      <c r="O854" s="52">
        <v>0</v>
      </c>
      <c r="P854" s="52">
        <v>0</v>
      </c>
      <c r="Q854" s="52">
        <v>21</v>
      </c>
      <c r="R854" s="52"/>
      <c r="S854" s="52">
        <v>0</v>
      </c>
      <c r="T854" s="52">
        <v>0</v>
      </c>
      <c r="U854" s="52">
        <v>310</v>
      </c>
      <c r="V854" s="52">
        <f t="shared" si="28"/>
        <v>44.364933881285999</v>
      </c>
      <c r="W854" s="52">
        <f t="shared" si="29"/>
        <v>44.364933881285999</v>
      </c>
      <c r="X854" s="52">
        <v>0</v>
      </c>
      <c r="Y854" s="52">
        <v>0</v>
      </c>
    </row>
    <row r="855" spans="1:25" x14ac:dyDescent="0.25">
      <c r="A855" s="52">
        <v>2011</v>
      </c>
      <c r="B855" s="52" t="s">
        <v>107</v>
      </c>
      <c r="C855" s="52" t="s">
        <v>116</v>
      </c>
      <c r="D855" s="52">
        <v>20291</v>
      </c>
      <c r="E855" s="52">
        <v>3350002</v>
      </c>
      <c r="F855" s="52">
        <v>9</v>
      </c>
      <c r="G855" s="52" t="s">
        <v>119</v>
      </c>
      <c r="H855" s="52">
        <v>68739</v>
      </c>
      <c r="I855" s="52" t="s">
        <v>91</v>
      </c>
      <c r="J855" s="52" t="s">
        <v>71</v>
      </c>
      <c r="K855" s="52">
        <v>73.3</v>
      </c>
      <c r="L855" s="52">
        <v>4.02E-2</v>
      </c>
      <c r="M855" s="52">
        <v>1</v>
      </c>
      <c r="N855" s="52"/>
      <c r="O855" s="52">
        <v>0</v>
      </c>
      <c r="P855" s="52">
        <v>0</v>
      </c>
      <c r="Q855" s="52">
        <v>21</v>
      </c>
      <c r="R855" s="52"/>
      <c r="S855" s="52">
        <v>0</v>
      </c>
      <c r="T855" s="52">
        <v>0</v>
      </c>
      <c r="U855" s="52">
        <v>310</v>
      </c>
      <c r="V855" s="52">
        <f t="shared" si="28"/>
        <v>202.55046174</v>
      </c>
      <c r="W855" s="52">
        <f t="shared" si="29"/>
        <v>202.55046174</v>
      </c>
      <c r="X855" s="52">
        <v>0</v>
      </c>
      <c r="Y855" s="52">
        <v>0</v>
      </c>
    </row>
    <row r="856" spans="1:25" x14ac:dyDescent="0.25">
      <c r="A856" s="52">
        <v>2011</v>
      </c>
      <c r="B856" s="52" t="s">
        <v>107</v>
      </c>
      <c r="C856" s="52" t="s">
        <v>116</v>
      </c>
      <c r="D856" s="52">
        <v>20291</v>
      </c>
      <c r="E856" s="52">
        <v>3350002</v>
      </c>
      <c r="F856" s="52">
        <v>9</v>
      </c>
      <c r="G856" s="52" t="s">
        <v>119</v>
      </c>
      <c r="H856" s="52">
        <v>420000</v>
      </c>
      <c r="I856" s="52" t="s">
        <v>91</v>
      </c>
      <c r="J856" s="52" t="s">
        <v>71</v>
      </c>
      <c r="K856" s="52">
        <v>73.3</v>
      </c>
      <c r="L856" s="52">
        <v>4.02E-2</v>
      </c>
      <c r="M856" s="52">
        <v>1</v>
      </c>
      <c r="N856" s="52"/>
      <c r="O856" s="52">
        <v>0</v>
      </c>
      <c r="P856" s="52">
        <v>0</v>
      </c>
      <c r="Q856" s="52">
        <v>21</v>
      </c>
      <c r="R856" s="52"/>
      <c r="S856" s="52">
        <v>0</v>
      </c>
      <c r="T856" s="52">
        <v>0</v>
      </c>
      <c r="U856" s="52">
        <v>310</v>
      </c>
      <c r="V856" s="52">
        <f t="shared" si="28"/>
        <v>1237.5971999999999</v>
      </c>
      <c r="W856" s="52">
        <f t="shared" si="29"/>
        <v>1237.5971999999999</v>
      </c>
      <c r="X856" s="52">
        <v>0</v>
      </c>
      <c r="Y856" s="52">
        <v>0</v>
      </c>
    </row>
    <row r="857" spans="1:25" x14ac:dyDescent="0.25">
      <c r="A857" s="52">
        <v>2011</v>
      </c>
      <c r="B857" s="52" t="s">
        <v>107</v>
      </c>
      <c r="C857" s="52" t="s">
        <v>116</v>
      </c>
      <c r="D857" s="52">
        <v>20291</v>
      </c>
      <c r="E857" s="52">
        <v>3350002</v>
      </c>
      <c r="F857" s="52">
        <v>9</v>
      </c>
      <c r="G857" s="52" t="s">
        <v>119</v>
      </c>
      <c r="H857" s="52">
        <v>216276</v>
      </c>
      <c r="I857" s="52" t="s">
        <v>91</v>
      </c>
      <c r="J857" s="52" t="s">
        <v>71</v>
      </c>
      <c r="K857" s="52">
        <v>73.3</v>
      </c>
      <c r="L857" s="52">
        <v>4.02E-2</v>
      </c>
      <c r="M857" s="52">
        <v>1</v>
      </c>
      <c r="N857" s="52"/>
      <c r="O857" s="52">
        <v>0</v>
      </c>
      <c r="P857" s="52">
        <v>0</v>
      </c>
      <c r="Q857" s="52">
        <v>21</v>
      </c>
      <c r="R857" s="52"/>
      <c r="S857" s="52">
        <v>0</v>
      </c>
      <c r="T857" s="52">
        <v>0</v>
      </c>
      <c r="U857" s="52">
        <v>310</v>
      </c>
      <c r="V857" s="52">
        <f t="shared" si="28"/>
        <v>637.29183815999988</v>
      </c>
      <c r="W857" s="52">
        <f t="shared" si="29"/>
        <v>637.29183815999988</v>
      </c>
      <c r="X857" s="52">
        <v>0</v>
      </c>
      <c r="Y857" s="52">
        <v>0</v>
      </c>
    </row>
    <row r="858" spans="1:25" x14ac:dyDescent="0.25">
      <c r="A858" s="52">
        <v>2011</v>
      </c>
      <c r="B858" s="52" t="s">
        <v>107</v>
      </c>
      <c r="C858" s="52" t="s">
        <v>116</v>
      </c>
      <c r="D858" s="52">
        <v>20291</v>
      </c>
      <c r="E858" s="52">
        <v>3350002</v>
      </c>
      <c r="F858" s="52">
        <v>9</v>
      </c>
      <c r="G858" s="52" t="s">
        <v>119</v>
      </c>
      <c r="H858" s="52">
        <v>215886.1569</v>
      </c>
      <c r="I858" s="52" t="s">
        <v>91</v>
      </c>
      <c r="J858" s="52" t="s">
        <v>71</v>
      </c>
      <c r="K858" s="52">
        <v>73.3</v>
      </c>
      <c r="L858" s="52">
        <v>4.02E-2</v>
      </c>
      <c r="M858" s="52">
        <v>1</v>
      </c>
      <c r="N858" s="52"/>
      <c r="O858" s="52">
        <v>0</v>
      </c>
      <c r="P858" s="52">
        <v>0</v>
      </c>
      <c r="Q858" s="52">
        <v>21</v>
      </c>
      <c r="R858" s="52"/>
      <c r="S858" s="52">
        <v>0</v>
      </c>
      <c r="T858" s="52">
        <v>0</v>
      </c>
      <c r="U858" s="52">
        <v>310</v>
      </c>
      <c r="V858" s="52">
        <f t="shared" si="28"/>
        <v>636.14310309095401</v>
      </c>
      <c r="W858" s="52">
        <f t="shared" si="29"/>
        <v>636.14310309095401</v>
      </c>
      <c r="X858" s="52">
        <v>0</v>
      </c>
      <c r="Y858" s="52">
        <v>0</v>
      </c>
    </row>
    <row r="859" spans="1:25" x14ac:dyDescent="0.25">
      <c r="A859" s="52">
        <v>2011</v>
      </c>
      <c r="B859" s="52" t="s">
        <v>107</v>
      </c>
      <c r="C859" s="52" t="s">
        <v>116</v>
      </c>
      <c r="D859" s="52">
        <v>20291</v>
      </c>
      <c r="E859" s="52">
        <v>3350002</v>
      </c>
      <c r="F859" s="52">
        <v>9</v>
      </c>
      <c r="G859" s="52" t="s">
        <v>119</v>
      </c>
      <c r="H859" s="52">
        <v>285458.47130000003</v>
      </c>
      <c r="I859" s="52" t="s">
        <v>91</v>
      </c>
      <c r="J859" s="52" t="s">
        <v>71</v>
      </c>
      <c r="K859" s="52">
        <v>73.3</v>
      </c>
      <c r="L859" s="52">
        <v>4.02E-2</v>
      </c>
      <c r="M859" s="52">
        <v>1</v>
      </c>
      <c r="N859" s="52"/>
      <c r="O859" s="52">
        <v>0</v>
      </c>
      <c r="P859" s="52">
        <v>0</v>
      </c>
      <c r="Q859" s="52">
        <v>21</v>
      </c>
      <c r="R859" s="52"/>
      <c r="S859" s="52">
        <v>0</v>
      </c>
      <c r="T859" s="52">
        <v>0</v>
      </c>
      <c r="U859" s="52">
        <v>310</v>
      </c>
      <c r="V859" s="52">
        <f t="shared" si="28"/>
        <v>841.14905904085811</v>
      </c>
      <c r="W859" s="52">
        <f t="shared" si="29"/>
        <v>841.14905904085811</v>
      </c>
      <c r="X859" s="52">
        <v>0</v>
      </c>
      <c r="Y859" s="52">
        <v>0</v>
      </c>
    </row>
    <row r="860" spans="1:25" x14ac:dyDescent="0.25">
      <c r="A860" s="52">
        <v>2011</v>
      </c>
      <c r="B860" s="52" t="s">
        <v>107</v>
      </c>
      <c r="C860" s="52" t="s">
        <v>116</v>
      </c>
      <c r="D860" s="52">
        <v>20291</v>
      </c>
      <c r="E860" s="52">
        <v>3350002</v>
      </c>
      <c r="F860" s="52">
        <v>9</v>
      </c>
      <c r="G860" s="52" t="s">
        <v>119</v>
      </c>
      <c r="H860" s="52">
        <v>33340</v>
      </c>
      <c r="I860" s="52" t="s">
        <v>91</v>
      </c>
      <c r="J860" s="52" t="s">
        <v>71</v>
      </c>
      <c r="K860" s="52">
        <v>73.3</v>
      </c>
      <c r="L860" s="52">
        <v>4.02E-2</v>
      </c>
      <c r="M860" s="52">
        <v>1</v>
      </c>
      <c r="N860" s="52"/>
      <c r="O860" s="52">
        <v>0</v>
      </c>
      <c r="P860" s="52">
        <v>0</v>
      </c>
      <c r="Q860" s="52">
        <v>21</v>
      </c>
      <c r="R860" s="52"/>
      <c r="S860" s="52">
        <v>0</v>
      </c>
      <c r="T860" s="52">
        <v>0</v>
      </c>
      <c r="U860" s="52">
        <v>310</v>
      </c>
      <c r="V860" s="52">
        <f t="shared" si="28"/>
        <v>98.241644399999998</v>
      </c>
      <c r="W860" s="52">
        <f t="shared" si="29"/>
        <v>98.241644399999998</v>
      </c>
      <c r="X860" s="52">
        <v>0</v>
      </c>
      <c r="Y860" s="52">
        <v>0</v>
      </c>
    </row>
    <row r="861" spans="1:25" x14ac:dyDescent="0.25">
      <c r="A861" s="52">
        <v>2011</v>
      </c>
      <c r="B861" s="52" t="s">
        <v>107</v>
      </c>
      <c r="C861" s="52" t="s">
        <v>116</v>
      </c>
      <c r="D861" s="52">
        <v>20291</v>
      </c>
      <c r="E861" s="52">
        <v>3350002</v>
      </c>
      <c r="F861" s="52">
        <v>9</v>
      </c>
      <c r="G861" s="52" t="s">
        <v>119</v>
      </c>
      <c r="H861" s="52">
        <v>10138.282000000001</v>
      </c>
      <c r="I861" s="52" t="s">
        <v>91</v>
      </c>
      <c r="J861" s="52" t="s">
        <v>71</v>
      </c>
      <c r="K861" s="52">
        <v>73.3</v>
      </c>
      <c r="L861" s="52">
        <v>4.02E-2</v>
      </c>
      <c r="M861" s="52">
        <v>1</v>
      </c>
      <c r="N861" s="52"/>
      <c r="O861" s="52">
        <v>0</v>
      </c>
      <c r="P861" s="52">
        <v>0</v>
      </c>
      <c r="Q861" s="52">
        <v>21</v>
      </c>
      <c r="R861" s="52"/>
      <c r="S861" s="52">
        <v>0</v>
      </c>
      <c r="T861" s="52">
        <v>0</v>
      </c>
      <c r="U861" s="52">
        <v>310</v>
      </c>
      <c r="V861" s="52">
        <f t="shared" si="28"/>
        <v>29.874070038120003</v>
      </c>
      <c r="W861" s="52">
        <f t="shared" si="29"/>
        <v>29.874070038120003</v>
      </c>
      <c r="X861" s="52">
        <v>0</v>
      </c>
      <c r="Y861" s="52">
        <v>0</v>
      </c>
    </row>
    <row r="862" spans="1:25" x14ac:dyDescent="0.25">
      <c r="A862" s="52">
        <v>2011</v>
      </c>
      <c r="B862" s="52" t="s">
        <v>107</v>
      </c>
      <c r="C862" s="52" t="s">
        <v>116</v>
      </c>
      <c r="D862" s="52">
        <v>20291</v>
      </c>
      <c r="E862" s="52">
        <v>3350002</v>
      </c>
      <c r="F862" s="52">
        <v>9</v>
      </c>
      <c r="G862" s="52" t="s">
        <v>119</v>
      </c>
      <c r="H862" s="52">
        <v>39.4998</v>
      </c>
      <c r="I862" s="52" t="s">
        <v>91</v>
      </c>
      <c r="J862" s="52" t="s">
        <v>71</v>
      </c>
      <c r="K862" s="52">
        <v>73.3</v>
      </c>
      <c r="L862" s="52">
        <v>4.02E-2</v>
      </c>
      <c r="M862" s="52">
        <v>1</v>
      </c>
      <c r="N862" s="52"/>
      <c r="O862" s="52">
        <v>0</v>
      </c>
      <c r="P862" s="52">
        <v>0</v>
      </c>
      <c r="Q862" s="52">
        <v>21</v>
      </c>
      <c r="R862" s="52"/>
      <c r="S862" s="52">
        <v>0</v>
      </c>
      <c r="T862" s="52">
        <v>0</v>
      </c>
      <c r="U862" s="52">
        <v>310</v>
      </c>
      <c r="V862" s="52">
        <f t="shared" si="28"/>
        <v>0.11639248066800001</v>
      </c>
      <c r="W862" s="52">
        <f t="shared" si="29"/>
        <v>0.11639248066800001</v>
      </c>
      <c r="X862" s="52">
        <v>0</v>
      </c>
      <c r="Y862" s="52">
        <v>0</v>
      </c>
    </row>
    <row r="863" spans="1:25" x14ac:dyDescent="0.25">
      <c r="A863" s="52">
        <v>2011</v>
      </c>
      <c r="B863" s="52" t="s">
        <v>107</v>
      </c>
      <c r="C863" s="52" t="s">
        <v>116</v>
      </c>
      <c r="D863" s="52">
        <v>20291</v>
      </c>
      <c r="E863" s="52">
        <v>3350002</v>
      </c>
      <c r="F863" s="52">
        <v>9</v>
      </c>
      <c r="G863" s="52" t="s">
        <v>119</v>
      </c>
      <c r="H863" s="52">
        <v>49246</v>
      </c>
      <c r="I863" s="52" t="s">
        <v>91</v>
      </c>
      <c r="J863" s="52" t="s">
        <v>71</v>
      </c>
      <c r="K863" s="52">
        <v>73.3</v>
      </c>
      <c r="L863" s="52">
        <v>4.02E-2</v>
      </c>
      <c r="M863" s="52">
        <v>1</v>
      </c>
      <c r="N863" s="52"/>
      <c r="O863" s="52">
        <v>0</v>
      </c>
      <c r="P863" s="52">
        <v>0</v>
      </c>
      <c r="Q863" s="52">
        <v>21</v>
      </c>
      <c r="R863" s="52"/>
      <c r="S863" s="52">
        <v>0</v>
      </c>
      <c r="T863" s="52">
        <v>0</v>
      </c>
      <c r="U863" s="52">
        <v>310</v>
      </c>
      <c r="V863" s="52">
        <f t="shared" si="28"/>
        <v>145.11121836000001</v>
      </c>
      <c r="W863" s="52">
        <f t="shared" si="29"/>
        <v>145.11121836000001</v>
      </c>
      <c r="X863" s="52">
        <v>0</v>
      </c>
      <c r="Y863" s="52">
        <v>0</v>
      </c>
    </row>
    <row r="864" spans="1:25" x14ac:dyDescent="0.25">
      <c r="A864" s="52">
        <v>2011</v>
      </c>
      <c r="B864" s="52" t="s">
        <v>107</v>
      </c>
      <c r="C864" s="52" t="s">
        <v>116</v>
      </c>
      <c r="D864" s="52">
        <v>20291</v>
      </c>
      <c r="E864" s="52">
        <v>3350002</v>
      </c>
      <c r="F864" s="52">
        <v>9</v>
      </c>
      <c r="G864" s="52" t="s">
        <v>119</v>
      </c>
      <c r="H864" s="52">
        <v>42717</v>
      </c>
      <c r="I864" s="52" t="s">
        <v>91</v>
      </c>
      <c r="J864" s="52" t="s">
        <v>71</v>
      </c>
      <c r="K864" s="52">
        <v>73.3</v>
      </c>
      <c r="L864" s="52">
        <v>4.02E-2</v>
      </c>
      <c r="M864" s="52">
        <v>1</v>
      </c>
      <c r="N864" s="52"/>
      <c r="O864" s="52">
        <v>0</v>
      </c>
      <c r="P864" s="52">
        <v>0</v>
      </c>
      <c r="Q864" s="52">
        <v>21</v>
      </c>
      <c r="R864" s="52"/>
      <c r="S864" s="52">
        <v>0</v>
      </c>
      <c r="T864" s="52">
        <v>0</v>
      </c>
      <c r="U864" s="52">
        <v>310</v>
      </c>
      <c r="V864" s="52">
        <f t="shared" si="28"/>
        <v>125.87247522000001</v>
      </c>
      <c r="W864" s="52">
        <f t="shared" si="29"/>
        <v>125.87247522000001</v>
      </c>
      <c r="X864" s="52">
        <v>0</v>
      </c>
      <c r="Y864" s="52">
        <v>0</v>
      </c>
    </row>
    <row r="865" spans="1:25" x14ac:dyDescent="0.25">
      <c r="A865" s="52">
        <v>2011</v>
      </c>
      <c r="B865" s="52" t="s">
        <v>107</v>
      </c>
      <c r="C865" s="52" t="s">
        <v>116</v>
      </c>
      <c r="D865" s="52">
        <v>20291</v>
      </c>
      <c r="E865" s="52">
        <v>3350002</v>
      </c>
      <c r="F865" s="52">
        <v>9</v>
      </c>
      <c r="G865" s="52" t="s">
        <v>119</v>
      </c>
      <c r="H865" s="52">
        <v>126205</v>
      </c>
      <c r="I865" s="52" t="s">
        <v>91</v>
      </c>
      <c r="J865" s="52" t="s">
        <v>71</v>
      </c>
      <c r="K865" s="52">
        <v>73.3</v>
      </c>
      <c r="L865" s="52">
        <v>4.02E-2</v>
      </c>
      <c r="M865" s="52">
        <v>1</v>
      </c>
      <c r="N865" s="52"/>
      <c r="O865" s="52">
        <v>0</v>
      </c>
      <c r="P865" s="52">
        <v>0</v>
      </c>
      <c r="Q865" s="52">
        <v>21</v>
      </c>
      <c r="R865" s="52"/>
      <c r="S865" s="52">
        <v>0</v>
      </c>
      <c r="T865" s="52">
        <v>0</v>
      </c>
      <c r="U865" s="52">
        <v>310</v>
      </c>
      <c r="V865" s="52">
        <f t="shared" si="28"/>
        <v>371.88322529999999</v>
      </c>
      <c r="W865" s="52">
        <f t="shared" si="29"/>
        <v>371.88322529999999</v>
      </c>
      <c r="X865" s="52">
        <v>0</v>
      </c>
      <c r="Y865" s="52">
        <v>0</v>
      </c>
    </row>
    <row r="866" spans="1:25" x14ac:dyDescent="0.25">
      <c r="A866" s="52">
        <v>2011</v>
      </c>
      <c r="B866" s="52" t="s">
        <v>107</v>
      </c>
      <c r="C866" s="52" t="s">
        <v>116</v>
      </c>
      <c r="D866" s="52">
        <v>20291</v>
      </c>
      <c r="E866" s="52">
        <v>3350002</v>
      </c>
      <c r="F866" s="52">
        <v>9</v>
      </c>
      <c r="G866" s="52" t="s">
        <v>119</v>
      </c>
      <c r="H866" s="52">
        <v>316834.4791</v>
      </c>
      <c r="I866" s="52" t="s">
        <v>91</v>
      </c>
      <c r="J866" s="52" t="s">
        <v>71</v>
      </c>
      <c r="K866" s="52">
        <v>73.3</v>
      </c>
      <c r="L866" s="52">
        <v>4.02E-2</v>
      </c>
      <c r="M866" s="52">
        <v>1</v>
      </c>
      <c r="N866" s="52"/>
      <c r="O866" s="52">
        <v>0</v>
      </c>
      <c r="P866" s="52">
        <v>0</v>
      </c>
      <c r="Q866" s="52">
        <v>21</v>
      </c>
      <c r="R866" s="52"/>
      <c r="S866" s="52">
        <v>0</v>
      </c>
      <c r="T866" s="52">
        <v>0</v>
      </c>
      <c r="U866" s="52">
        <v>310</v>
      </c>
      <c r="V866" s="52">
        <f t="shared" si="28"/>
        <v>933.603486184806</v>
      </c>
      <c r="W866" s="52">
        <f t="shared" si="29"/>
        <v>933.603486184806</v>
      </c>
      <c r="X866" s="52">
        <v>0</v>
      </c>
      <c r="Y866" s="52">
        <v>0</v>
      </c>
    </row>
    <row r="867" spans="1:25" x14ac:dyDescent="0.25">
      <c r="A867" s="52">
        <v>2011</v>
      </c>
      <c r="B867" s="52" t="s">
        <v>107</v>
      </c>
      <c r="C867" s="52" t="s">
        <v>116</v>
      </c>
      <c r="D867" s="52">
        <v>20291</v>
      </c>
      <c r="E867" s="52">
        <v>3350002</v>
      </c>
      <c r="F867" s="52">
        <v>9</v>
      </c>
      <c r="G867" s="52" t="s">
        <v>119</v>
      </c>
      <c r="H867" s="52">
        <v>45928</v>
      </c>
      <c r="I867" s="52" t="s">
        <v>91</v>
      </c>
      <c r="J867" s="52" t="s">
        <v>71</v>
      </c>
      <c r="K867" s="52">
        <v>73.3</v>
      </c>
      <c r="L867" s="52">
        <v>4.02E-2</v>
      </c>
      <c r="M867" s="52">
        <v>1</v>
      </c>
      <c r="N867" s="52"/>
      <c r="O867" s="52">
        <v>0</v>
      </c>
      <c r="P867" s="52">
        <v>0</v>
      </c>
      <c r="Q867" s="52">
        <v>21</v>
      </c>
      <c r="R867" s="52"/>
      <c r="S867" s="52">
        <v>0</v>
      </c>
      <c r="T867" s="52">
        <v>0</v>
      </c>
      <c r="U867" s="52">
        <v>310</v>
      </c>
      <c r="V867" s="52">
        <f t="shared" si="28"/>
        <v>135.33420047999999</v>
      </c>
      <c r="W867" s="52">
        <f t="shared" si="29"/>
        <v>135.33420047999999</v>
      </c>
      <c r="X867" s="52">
        <v>0</v>
      </c>
      <c r="Y867" s="52">
        <v>0</v>
      </c>
    </row>
    <row r="868" spans="1:25" x14ac:dyDescent="0.25">
      <c r="A868" s="52">
        <v>2011</v>
      </c>
      <c r="B868" s="52" t="s">
        <v>107</v>
      </c>
      <c r="C868" s="52" t="s">
        <v>116</v>
      </c>
      <c r="D868" s="52">
        <v>20291</v>
      </c>
      <c r="E868" s="52">
        <v>3350002</v>
      </c>
      <c r="F868" s="52">
        <v>9</v>
      </c>
      <c r="G868" s="52" t="s">
        <v>119</v>
      </c>
      <c r="H868" s="52">
        <v>158604.86360000001</v>
      </c>
      <c r="I868" s="52" t="s">
        <v>91</v>
      </c>
      <c r="J868" s="52" t="s">
        <v>71</v>
      </c>
      <c r="K868" s="52">
        <v>73.3</v>
      </c>
      <c r="L868" s="52">
        <v>4.02E-2</v>
      </c>
      <c r="M868" s="52">
        <v>1</v>
      </c>
      <c r="N868" s="52"/>
      <c r="O868" s="52">
        <v>0</v>
      </c>
      <c r="P868" s="52">
        <v>0</v>
      </c>
      <c r="Q868" s="52">
        <v>21</v>
      </c>
      <c r="R868" s="52"/>
      <c r="S868" s="52">
        <v>0</v>
      </c>
      <c r="T868" s="52">
        <v>0</v>
      </c>
      <c r="U868" s="52">
        <v>310</v>
      </c>
      <c r="V868" s="52">
        <f t="shared" si="28"/>
        <v>467.35460737557605</v>
      </c>
      <c r="W868" s="52">
        <f t="shared" si="29"/>
        <v>467.35460737557605</v>
      </c>
      <c r="X868" s="52">
        <v>0</v>
      </c>
      <c r="Y868" s="52">
        <v>0</v>
      </c>
    </row>
    <row r="869" spans="1:25" x14ac:dyDescent="0.25">
      <c r="A869" s="52">
        <v>2011</v>
      </c>
      <c r="B869" s="52" t="s">
        <v>107</v>
      </c>
      <c r="C869" s="52" t="s">
        <v>116</v>
      </c>
      <c r="D869" s="52">
        <v>20291</v>
      </c>
      <c r="E869" s="52">
        <v>3350002</v>
      </c>
      <c r="F869" s="52">
        <v>9</v>
      </c>
      <c r="G869" s="52" t="s">
        <v>119</v>
      </c>
      <c r="H869" s="52">
        <v>45674.935400000002</v>
      </c>
      <c r="I869" s="52" t="s">
        <v>91</v>
      </c>
      <c r="J869" s="52" t="s">
        <v>71</v>
      </c>
      <c r="K869" s="52">
        <v>73.3</v>
      </c>
      <c r="L869" s="52">
        <v>4.02E-2</v>
      </c>
      <c r="M869" s="52">
        <v>1</v>
      </c>
      <c r="N869" s="52"/>
      <c r="O869" s="52">
        <v>0</v>
      </c>
      <c r="P869" s="52">
        <v>0</v>
      </c>
      <c r="Q869" s="52">
        <v>21</v>
      </c>
      <c r="R869" s="52"/>
      <c r="S869" s="52">
        <v>0</v>
      </c>
      <c r="T869" s="52">
        <v>0</v>
      </c>
      <c r="U869" s="52">
        <v>310</v>
      </c>
      <c r="V869" s="52">
        <f t="shared" si="28"/>
        <v>134.588505145764</v>
      </c>
      <c r="W869" s="52">
        <f t="shared" si="29"/>
        <v>134.588505145764</v>
      </c>
      <c r="X869" s="52">
        <v>0</v>
      </c>
      <c r="Y869" s="52">
        <v>0</v>
      </c>
    </row>
    <row r="870" spans="1:25" x14ac:dyDescent="0.25">
      <c r="A870" s="52">
        <v>2011</v>
      </c>
      <c r="B870" s="52" t="s">
        <v>107</v>
      </c>
      <c r="C870" s="52" t="s">
        <v>116</v>
      </c>
      <c r="D870" s="52">
        <v>20291</v>
      </c>
      <c r="E870" s="52">
        <v>3350002</v>
      </c>
      <c r="F870" s="52">
        <v>9</v>
      </c>
      <c r="G870" s="52" t="s">
        <v>119</v>
      </c>
      <c r="H870" s="52">
        <v>28216.023800000003</v>
      </c>
      <c r="I870" s="52" t="s">
        <v>91</v>
      </c>
      <c r="J870" s="52" t="s">
        <v>71</v>
      </c>
      <c r="K870" s="52">
        <v>73.3</v>
      </c>
      <c r="L870" s="52">
        <v>4.02E-2</v>
      </c>
      <c r="M870" s="52">
        <v>1</v>
      </c>
      <c r="N870" s="52"/>
      <c r="O870" s="52">
        <v>0</v>
      </c>
      <c r="P870" s="52">
        <v>0</v>
      </c>
      <c r="Q870" s="52">
        <v>21</v>
      </c>
      <c r="R870" s="52"/>
      <c r="S870" s="52">
        <v>0</v>
      </c>
      <c r="T870" s="52">
        <v>0</v>
      </c>
      <c r="U870" s="52">
        <v>310</v>
      </c>
      <c r="V870" s="52">
        <f t="shared" si="28"/>
        <v>83.143028690508004</v>
      </c>
      <c r="W870" s="52">
        <f t="shared" si="29"/>
        <v>83.143028690508004</v>
      </c>
      <c r="X870" s="52">
        <v>0</v>
      </c>
      <c r="Y870" s="52">
        <v>0</v>
      </c>
    </row>
    <row r="871" spans="1:25" x14ac:dyDescent="0.25">
      <c r="A871" s="52">
        <v>2011</v>
      </c>
      <c r="B871" s="52" t="s">
        <v>107</v>
      </c>
      <c r="C871" s="52" t="s">
        <v>116</v>
      </c>
      <c r="D871" s="52">
        <v>20291</v>
      </c>
      <c r="E871" s="52">
        <v>3350002</v>
      </c>
      <c r="F871" s="52">
        <v>9</v>
      </c>
      <c r="G871" s="52" t="s">
        <v>119</v>
      </c>
      <c r="H871" s="52">
        <v>99458</v>
      </c>
      <c r="I871" s="52" t="s">
        <v>91</v>
      </c>
      <c r="J871" s="52" t="s">
        <v>71</v>
      </c>
      <c r="K871" s="52">
        <v>73.3</v>
      </c>
      <c r="L871" s="52">
        <v>4.02E-2</v>
      </c>
      <c r="M871" s="52">
        <v>1</v>
      </c>
      <c r="N871" s="52"/>
      <c r="O871" s="52">
        <v>0</v>
      </c>
      <c r="P871" s="52">
        <v>0</v>
      </c>
      <c r="Q871" s="52">
        <v>21</v>
      </c>
      <c r="R871" s="52"/>
      <c r="S871" s="52">
        <v>0</v>
      </c>
      <c r="T871" s="52">
        <v>0</v>
      </c>
      <c r="U871" s="52">
        <v>310</v>
      </c>
      <c r="V871" s="52">
        <f t="shared" si="28"/>
        <v>293.06891027999995</v>
      </c>
      <c r="W871" s="52">
        <f t="shared" si="29"/>
        <v>293.06891027999995</v>
      </c>
      <c r="X871" s="52">
        <v>0</v>
      </c>
      <c r="Y871" s="52">
        <v>0</v>
      </c>
    </row>
    <row r="872" spans="1:25" x14ac:dyDescent="0.25">
      <c r="A872" s="52">
        <v>2011</v>
      </c>
      <c r="B872" s="52" t="s">
        <v>107</v>
      </c>
      <c r="C872" s="52" t="s">
        <v>116</v>
      </c>
      <c r="D872" s="52">
        <v>20291</v>
      </c>
      <c r="E872" s="52">
        <v>3350002</v>
      </c>
      <c r="F872" s="52">
        <v>9</v>
      </c>
      <c r="G872" s="52" t="s">
        <v>119</v>
      </c>
      <c r="H872" s="52">
        <v>28922</v>
      </c>
      <c r="I872" s="52" t="s">
        <v>91</v>
      </c>
      <c r="J872" s="52" t="s">
        <v>71</v>
      </c>
      <c r="K872" s="52">
        <v>73.3</v>
      </c>
      <c r="L872" s="52">
        <v>4.02E-2</v>
      </c>
      <c r="M872" s="52">
        <v>1</v>
      </c>
      <c r="N872" s="52"/>
      <c r="O872" s="52">
        <v>0</v>
      </c>
      <c r="P872" s="52">
        <v>0</v>
      </c>
      <c r="Q872" s="52">
        <v>21</v>
      </c>
      <c r="R872" s="52"/>
      <c r="S872" s="52">
        <v>0</v>
      </c>
      <c r="T872" s="52">
        <v>0</v>
      </c>
      <c r="U872" s="52">
        <v>310</v>
      </c>
      <c r="V872" s="52">
        <f t="shared" si="28"/>
        <v>85.223300520000009</v>
      </c>
      <c r="W872" s="52">
        <f t="shared" si="29"/>
        <v>85.223300520000009</v>
      </c>
      <c r="X872" s="52">
        <v>0</v>
      </c>
      <c r="Y872" s="52">
        <v>0</v>
      </c>
    </row>
    <row r="873" spans="1:25" x14ac:dyDescent="0.25">
      <c r="A873" s="52">
        <v>2011</v>
      </c>
      <c r="B873" s="52" t="s">
        <v>107</v>
      </c>
      <c r="C873" s="52" t="s">
        <v>116</v>
      </c>
      <c r="D873" s="52">
        <v>20291</v>
      </c>
      <c r="E873" s="52">
        <v>3350002</v>
      </c>
      <c r="F873" s="52">
        <v>9</v>
      </c>
      <c r="G873" s="52" t="s">
        <v>119</v>
      </c>
      <c r="H873" s="52">
        <v>239946</v>
      </c>
      <c r="I873" s="52" t="s">
        <v>91</v>
      </c>
      <c r="J873" s="52" t="s">
        <v>71</v>
      </c>
      <c r="K873" s="52">
        <v>73.3</v>
      </c>
      <c r="L873" s="52">
        <v>4.02E-2</v>
      </c>
      <c r="M873" s="52">
        <v>1</v>
      </c>
      <c r="N873" s="52"/>
      <c r="O873" s="52">
        <v>0</v>
      </c>
      <c r="P873" s="52">
        <v>0</v>
      </c>
      <c r="Q873" s="52">
        <v>21</v>
      </c>
      <c r="R873" s="52"/>
      <c r="S873" s="52">
        <v>0</v>
      </c>
      <c r="T873" s="52">
        <v>0</v>
      </c>
      <c r="U873" s="52">
        <v>310</v>
      </c>
      <c r="V873" s="52">
        <f t="shared" si="28"/>
        <v>707.03928036000002</v>
      </c>
      <c r="W873" s="52">
        <f t="shared" si="29"/>
        <v>707.03928036000002</v>
      </c>
      <c r="X873" s="52">
        <v>0</v>
      </c>
      <c r="Y873" s="52">
        <v>0</v>
      </c>
    </row>
    <row r="874" spans="1:25" x14ac:dyDescent="0.25">
      <c r="A874" s="52">
        <v>2011</v>
      </c>
      <c r="B874" s="52" t="s">
        <v>107</v>
      </c>
      <c r="C874" s="52" t="s">
        <v>116</v>
      </c>
      <c r="D874" s="52">
        <v>20291</v>
      </c>
      <c r="E874" s="52">
        <v>3350002</v>
      </c>
      <c r="F874" s="52">
        <v>9</v>
      </c>
      <c r="G874" s="52" t="s">
        <v>119</v>
      </c>
      <c r="H874" s="52">
        <v>64503.173400000007</v>
      </c>
      <c r="I874" s="52" t="s">
        <v>91</v>
      </c>
      <c r="J874" s="52" t="s">
        <v>71</v>
      </c>
      <c r="K874" s="52">
        <v>73.3</v>
      </c>
      <c r="L874" s="52">
        <v>4.02E-2</v>
      </c>
      <c r="M874" s="52">
        <v>1</v>
      </c>
      <c r="N874" s="52"/>
      <c r="O874" s="52">
        <v>0</v>
      </c>
      <c r="P874" s="52">
        <v>0</v>
      </c>
      <c r="Q874" s="52">
        <v>21</v>
      </c>
      <c r="R874" s="52"/>
      <c r="S874" s="52">
        <v>0</v>
      </c>
      <c r="T874" s="52">
        <v>0</v>
      </c>
      <c r="U874" s="52">
        <v>310</v>
      </c>
      <c r="V874" s="52">
        <f t="shared" si="28"/>
        <v>190.068920930844</v>
      </c>
      <c r="W874" s="52">
        <f t="shared" si="29"/>
        <v>190.068920930844</v>
      </c>
      <c r="X874" s="52">
        <v>0</v>
      </c>
      <c r="Y874" s="52">
        <v>0</v>
      </c>
    </row>
    <row r="875" spans="1:25" x14ac:dyDescent="0.25">
      <c r="A875" s="52">
        <v>2011</v>
      </c>
      <c r="B875" s="52" t="s">
        <v>107</v>
      </c>
      <c r="C875" s="52" t="s">
        <v>116</v>
      </c>
      <c r="D875" s="52">
        <v>20291</v>
      </c>
      <c r="E875" s="52">
        <v>3350002</v>
      </c>
      <c r="F875" s="52">
        <v>9</v>
      </c>
      <c r="G875" s="52" t="s">
        <v>119</v>
      </c>
      <c r="H875" s="52">
        <v>71040.390299999999</v>
      </c>
      <c r="I875" s="52" t="s">
        <v>91</v>
      </c>
      <c r="J875" s="52" t="s">
        <v>71</v>
      </c>
      <c r="K875" s="52">
        <v>73.3</v>
      </c>
      <c r="L875" s="52">
        <v>4.02E-2</v>
      </c>
      <c r="M875" s="52">
        <v>1</v>
      </c>
      <c r="N875" s="52"/>
      <c r="O875" s="52">
        <v>0</v>
      </c>
      <c r="P875" s="52">
        <v>0</v>
      </c>
      <c r="Q875" s="52">
        <v>21</v>
      </c>
      <c r="R875" s="52"/>
      <c r="S875" s="52">
        <v>0</v>
      </c>
      <c r="T875" s="52">
        <v>0</v>
      </c>
      <c r="U875" s="52">
        <v>310</v>
      </c>
      <c r="V875" s="52">
        <f t="shared" si="28"/>
        <v>209.33187648139798</v>
      </c>
      <c r="W875" s="52">
        <f t="shared" si="29"/>
        <v>209.33187648139798</v>
      </c>
      <c r="X875" s="52">
        <v>0</v>
      </c>
      <c r="Y875" s="52">
        <v>0</v>
      </c>
    </row>
    <row r="876" spans="1:25" x14ac:dyDescent="0.25">
      <c r="A876" s="52">
        <v>2011</v>
      </c>
      <c r="B876" s="52" t="s">
        <v>107</v>
      </c>
      <c r="C876" s="52" t="s">
        <v>116</v>
      </c>
      <c r="D876" s="52">
        <v>20291</v>
      </c>
      <c r="E876" s="52">
        <v>3350002</v>
      </c>
      <c r="F876" s="52">
        <v>9</v>
      </c>
      <c r="G876" s="52" t="s">
        <v>119</v>
      </c>
      <c r="H876" s="52">
        <v>274963</v>
      </c>
      <c r="I876" s="52" t="s">
        <v>91</v>
      </c>
      <c r="J876" s="52" t="s">
        <v>71</v>
      </c>
      <c r="K876" s="52">
        <v>73.3</v>
      </c>
      <c r="L876" s="52">
        <v>4.02E-2</v>
      </c>
      <c r="M876" s="52">
        <v>1</v>
      </c>
      <c r="N876" s="52"/>
      <c r="O876" s="52">
        <v>0</v>
      </c>
      <c r="P876" s="52">
        <v>0</v>
      </c>
      <c r="Q876" s="52">
        <v>21</v>
      </c>
      <c r="R876" s="52"/>
      <c r="S876" s="52">
        <v>0</v>
      </c>
      <c r="T876" s="52">
        <v>0</v>
      </c>
      <c r="U876" s="52">
        <v>310</v>
      </c>
      <c r="V876" s="52">
        <f t="shared" si="28"/>
        <v>810.22247357999993</v>
      </c>
      <c r="W876" s="52">
        <f t="shared" si="29"/>
        <v>810.22247357999993</v>
      </c>
      <c r="X876" s="52">
        <v>0</v>
      </c>
      <c r="Y876" s="52">
        <v>0</v>
      </c>
    </row>
    <row r="877" spans="1:25" x14ac:dyDescent="0.25">
      <c r="A877" s="52">
        <v>2011</v>
      </c>
      <c r="B877" s="52" t="s">
        <v>107</v>
      </c>
      <c r="C877" s="52" t="s">
        <v>116</v>
      </c>
      <c r="D877" s="52">
        <v>20291</v>
      </c>
      <c r="E877" s="52">
        <v>3350002</v>
      </c>
      <c r="F877" s="52">
        <v>9</v>
      </c>
      <c r="G877" s="52" t="s">
        <v>119</v>
      </c>
      <c r="H877" s="52">
        <v>77841</v>
      </c>
      <c r="I877" s="52" t="s">
        <v>91</v>
      </c>
      <c r="J877" s="52" t="s">
        <v>71</v>
      </c>
      <c r="K877" s="52">
        <v>73.3</v>
      </c>
      <c r="L877" s="52">
        <v>4.02E-2</v>
      </c>
      <c r="M877" s="52">
        <v>1</v>
      </c>
      <c r="N877" s="52"/>
      <c r="O877" s="52">
        <v>0</v>
      </c>
      <c r="P877" s="52">
        <v>0</v>
      </c>
      <c r="Q877" s="52">
        <v>21</v>
      </c>
      <c r="R877" s="52"/>
      <c r="S877" s="52">
        <v>0</v>
      </c>
      <c r="T877" s="52">
        <v>0</v>
      </c>
      <c r="U877" s="52">
        <v>310</v>
      </c>
      <c r="V877" s="52">
        <f t="shared" si="28"/>
        <v>229.37096106000001</v>
      </c>
      <c r="W877" s="52">
        <f t="shared" si="29"/>
        <v>229.37096106000001</v>
      </c>
      <c r="X877" s="52">
        <v>0</v>
      </c>
      <c r="Y877" s="52">
        <v>0</v>
      </c>
    </row>
    <row r="878" spans="1:25" x14ac:dyDescent="0.25">
      <c r="A878" s="52">
        <v>2011</v>
      </c>
      <c r="B878" s="52" t="s">
        <v>107</v>
      </c>
      <c r="C878" s="52" t="s">
        <v>116</v>
      </c>
      <c r="D878" s="52">
        <v>20291</v>
      </c>
      <c r="E878" s="52">
        <v>3350002</v>
      </c>
      <c r="F878" s="52">
        <v>9</v>
      </c>
      <c r="G878" s="52" t="s">
        <v>119</v>
      </c>
      <c r="H878" s="52">
        <v>59375</v>
      </c>
      <c r="I878" s="52" t="s">
        <v>91</v>
      </c>
      <c r="J878" s="52" t="s">
        <v>71</v>
      </c>
      <c r="K878" s="52">
        <v>73.3</v>
      </c>
      <c r="L878" s="52">
        <v>4.02E-2</v>
      </c>
      <c r="M878" s="52">
        <v>1</v>
      </c>
      <c r="N878" s="52"/>
      <c r="O878" s="52">
        <v>0</v>
      </c>
      <c r="P878" s="52">
        <v>0</v>
      </c>
      <c r="Q878" s="52">
        <v>21</v>
      </c>
      <c r="R878" s="52"/>
      <c r="S878" s="52">
        <v>0</v>
      </c>
      <c r="T878" s="52">
        <v>0</v>
      </c>
      <c r="U878" s="52">
        <v>310</v>
      </c>
      <c r="V878" s="52">
        <f t="shared" si="28"/>
        <v>174.95793750000001</v>
      </c>
      <c r="W878" s="52">
        <f t="shared" si="29"/>
        <v>174.95793750000001</v>
      </c>
      <c r="X878" s="52">
        <v>0</v>
      </c>
      <c r="Y878" s="52">
        <v>0</v>
      </c>
    </row>
    <row r="879" spans="1:25" x14ac:dyDescent="0.25">
      <c r="A879" s="52">
        <v>2011</v>
      </c>
      <c r="B879" s="52" t="s">
        <v>107</v>
      </c>
      <c r="C879" s="52" t="s">
        <v>116</v>
      </c>
      <c r="D879" s="52">
        <v>20291</v>
      </c>
      <c r="E879" s="52">
        <v>3350002</v>
      </c>
      <c r="F879" s="52">
        <v>9</v>
      </c>
      <c r="G879" s="52" t="s">
        <v>119</v>
      </c>
      <c r="H879" s="52">
        <v>8195</v>
      </c>
      <c r="I879" s="52" t="s">
        <v>91</v>
      </c>
      <c r="J879" s="52" t="s">
        <v>71</v>
      </c>
      <c r="K879" s="52">
        <v>73.3</v>
      </c>
      <c r="L879" s="52">
        <v>4.02E-2</v>
      </c>
      <c r="M879" s="52">
        <v>1</v>
      </c>
      <c r="N879" s="52"/>
      <c r="O879" s="52">
        <v>0</v>
      </c>
      <c r="P879" s="52">
        <v>0</v>
      </c>
      <c r="Q879" s="52">
        <v>21</v>
      </c>
      <c r="R879" s="52"/>
      <c r="S879" s="52">
        <v>0</v>
      </c>
      <c r="T879" s="52">
        <v>0</v>
      </c>
      <c r="U879" s="52">
        <v>310</v>
      </c>
      <c r="V879" s="52">
        <f t="shared" si="28"/>
        <v>24.1478787</v>
      </c>
      <c r="W879" s="52">
        <f t="shared" si="29"/>
        <v>24.1478787</v>
      </c>
      <c r="X879" s="52">
        <v>0</v>
      </c>
      <c r="Y879" s="52">
        <v>0</v>
      </c>
    </row>
    <row r="880" spans="1:25" x14ac:dyDescent="0.25">
      <c r="A880" s="52">
        <v>2011</v>
      </c>
      <c r="B880" s="52" t="s">
        <v>107</v>
      </c>
      <c r="C880" s="52" t="s">
        <v>116</v>
      </c>
      <c r="D880" s="52">
        <v>20291</v>
      </c>
      <c r="E880" s="52">
        <v>3350002</v>
      </c>
      <c r="F880" s="52">
        <v>9</v>
      </c>
      <c r="G880" s="52" t="s">
        <v>119</v>
      </c>
      <c r="H880" s="52">
        <v>256077.20340000003</v>
      </c>
      <c r="I880" s="52" t="s">
        <v>91</v>
      </c>
      <c r="J880" s="52" t="s">
        <v>71</v>
      </c>
      <c r="K880" s="52">
        <v>73.3</v>
      </c>
      <c r="L880" s="52">
        <v>4.02E-2</v>
      </c>
      <c r="M880" s="52">
        <v>1</v>
      </c>
      <c r="N880" s="52"/>
      <c r="O880" s="52">
        <v>0</v>
      </c>
      <c r="P880" s="52">
        <v>0</v>
      </c>
      <c r="Q880" s="52">
        <v>21</v>
      </c>
      <c r="R880" s="52"/>
      <c r="S880" s="52">
        <v>0</v>
      </c>
      <c r="T880" s="52">
        <v>0</v>
      </c>
      <c r="U880" s="52">
        <v>310</v>
      </c>
      <c r="V880" s="52">
        <f t="shared" si="28"/>
        <v>754.57245217064394</v>
      </c>
      <c r="W880" s="52">
        <f t="shared" si="29"/>
        <v>754.57245217064394</v>
      </c>
      <c r="X880" s="52">
        <v>0</v>
      </c>
      <c r="Y880" s="52">
        <v>0</v>
      </c>
    </row>
    <row r="881" spans="1:25" x14ac:dyDescent="0.25">
      <c r="A881" s="52">
        <v>2011</v>
      </c>
      <c r="B881" s="52" t="s">
        <v>107</v>
      </c>
      <c r="C881" s="52" t="s">
        <v>116</v>
      </c>
      <c r="D881" s="52">
        <v>20291</v>
      </c>
      <c r="E881" s="52">
        <v>3350002</v>
      </c>
      <c r="F881" s="52">
        <v>9</v>
      </c>
      <c r="G881" s="52" t="s">
        <v>119</v>
      </c>
      <c r="H881" s="52">
        <v>16366.0838</v>
      </c>
      <c r="I881" s="52" t="s">
        <v>91</v>
      </c>
      <c r="J881" s="52" t="s">
        <v>71</v>
      </c>
      <c r="K881" s="52">
        <v>73.3</v>
      </c>
      <c r="L881" s="52">
        <v>4.02E-2</v>
      </c>
      <c r="M881" s="52">
        <v>1</v>
      </c>
      <c r="N881" s="52"/>
      <c r="O881" s="52">
        <v>0</v>
      </c>
      <c r="P881" s="52">
        <v>0</v>
      </c>
      <c r="Q881" s="52">
        <v>21</v>
      </c>
      <c r="R881" s="52"/>
      <c r="S881" s="52">
        <v>0</v>
      </c>
      <c r="T881" s="52">
        <v>0</v>
      </c>
      <c r="U881" s="52">
        <v>310</v>
      </c>
      <c r="V881" s="52">
        <f t="shared" si="28"/>
        <v>48.225284490107995</v>
      </c>
      <c r="W881" s="52">
        <f t="shared" si="29"/>
        <v>48.225284490107995</v>
      </c>
      <c r="X881" s="52">
        <v>0</v>
      </c>
      <c r="Y881" s="52">
        <v>0</v>
      </c>
    </row>
    <row r="882" spans="1:25" x14ac:dyDescent="0.25">
      <c r="A882" s="52">
        <v>2011</v>
      </c>
      <c r="B882" s="52" t="s">
        <v>107</v>
      </c>
      <c r="C882" s="52" t="s">
        <v>116</v>
      </c>
      <c r="D882" s="52">
        <v>20291</v>
      </c>
      <c r="E882" s="52">
        <v>3350002</v>
      </c>
      <c r="F882" s="52">
        <v>9</v>
      </c>
      <c r="G882" s="52" t="s">
        <v>119</v>
      </c>
      <c r="H882" s="52">
        <v>103015.47840000001</v>
      </c>
      <c r="I882" s="52" t="s">
        <v>91</v>
      </c>
      <c r="J882" s="52" t="s">
        <v>71</v>
      </c>
      <c r="K882" s="52">
        <v>73.3</v>
      </c>
      <c r="L882" s="52">
        <v>4.02E-2</v>
      </c>
      <c r="M882" s="52">
        <v>1</v>
      </c>
      <c r="N882" s="52"/>
      <c r="O882" s="52">
        <v>0</v>
      </c>
      <c r="P882" s="52">
        <v>0</v>
      </c>
      <c r="Q882" s="52">
        <v>21</v>
      </c>
      <c r="R882" s="52"/>
      <c r="S882" s="52">
        <v>0</v>
      </c>
      <c r="T882" s="52">
        <v>0</v>
      </c>
      <c r="U882" s="52">
        <v>310</v>
      </c>
      <c r="V882" s="52">
        <f t="shared" si="28"/>
        <v>303.551589582144</v>
      </c>
      <c r="W882" s="52">
        <f t="shared" si="29"/>
        <v>303.551589582144</v>
      </c>
      <c r="X882" s="52">
        <v>0</v>
      </c>
      <c r="Y882" s="52">
        <v>0</v>
      </c>
    </row>
    <row r="883" spans="1:25" x14ac:dyDescent="0.25">
      <c r="A883" s="52">
        <v>2011</v>
      </c>
      <c r="B883" s="52" t="s">
        <v>107</v>
      </c>
      <c r="C883" s="52" t="s">
        <v>116</v>
      </c>
      <c r="D883" s="52">
        <v>20291</v>
      </c>
      <c r="E883" s="52">
        <v>3350002</v>
      </c>
      <c r="F883" s="52">
        <v>9</v>
      </c>
      <c r="G883" s="52" t="s">
        <v>119</v>
      </c>
      <c r="H883" s="52">
        <v>56425</v>
      </c>
      <c r="I883" s="52" t="s">
        <v>91</v>
      </c>
      <c r="J883" s="52" t="s">
        <v>71</v>
      </c>
      <c r="K883" s="52">
        <v>73.3</v>
      </c>
      <c r="L883" s="52">
        <v>4.02E-2</v>
      </c>
      <c r="M883" s="52">
        <v>1</v>
      </c>
      <c r="N883" s="52"/>
      <c r="O883" s="52">
        <v>0</v>
      </c>
      <c r="P883" s="52">
        <v>0</v>
      </c>
      <c r="Q883" s="52">
        <v>21</v>
      </c>
      <c r="R883" s="52"/>
      <c r="S883" s="52">
        <v>0</v>
      </c>
      <c r="T883" s="52">
        <v>0</v>
      </c>
      <c r="U883" s="52">
        <v>310</v>
      </c>
      <c r="V883" s="52">
        <f t="shared" si="28"/>
        <v>166.26529049999999</v>
      </c>
      <c r="W883" s="52">
        <f t="shared" si="29"/>
        <v>166.26529049999999</v>
      </c>
      <c r="X883" s="52">
        <v>0</v>
      </c>
      <c r="Y883" s="52">
        <v>0</v>
      </c>
    </row>
    <row r="884" spans="1:25" x14ac:dyDescent="0.25">
      <c r="A884" s="52">
        <v>2011</v>
      </c>
      <c r="B884" s="52" t="s">
        <v>107</v>
      </c>
      <c r="C884" s="52" t="s">
        <v>116</v>
      </c>
      <c r="D884" s="52">
        <v>20291</v>
      </c>
      <c r="E884" s="52">
        <v>3350002</v>
      </c>
      <c r="F884" s="52">
        <v>9</v>
      </c>
      <c r="G884" s="52" t="s">
        <v>119</v>
      </c>
      <c r="H884" s="52">
        <v>36042</v>
      </c>
      <c r="I884" s="52" t="s">
        <v>91</v>
      </c>
      <c r="J884" s="52" t="s">
        <v>71</v>
      </c>
      <c r="K884" s="52">
        <v>73.3</v>
      </c>
      <c r="L884" s="52">
        <v>4.02E-2</v>
      </c>
      <c r="M884" s="52">
        <v>1</v>
      </c>
      <c r="N884" s="52"/>
      <c r="O884" s="52">
        <v>0</v>
      </c>
      <c r="P884" s="52">
        <v>0</v>
      </c>
      <c r="Q884" s="52">
        <v>21</v>
      </c>
      <c r="R884" s="52"/>
      <c r="S884" s="52">
        <v>0</v>
      </c>
      <c r="T884" s="52">
        <v>0</v>
      </c>
      <c r="U884" s="52">
        <v>310</v>
      </c>
      <c r="V884" s="52">
        <f t="shared" si="28"/>
        <v>106.20351972</v>
      </c>
      <c r="W884" s="52">
        <f t="shared" si="29"/>
        <v>106.20351972</v>
      </c>
      <c r="X884" s="52">
        <v>0</v>
      </c>
      <c r="Y884" s="52">
        <v>0</v>
      </c>
    </row>
    <row r="885" spans="1:25" x14ac:dyDescent="0.25">
      <c r="A885" s="52">
        <v>2011</v>
      </c>
      <c r="B885" s="52" t="s">
        <v>107</v>
      </c>
      <c r="C885" s="52" t="s">
        <v>116</v>
      </c>
      <c r="D885" s="52">
        <v>20291</v>
      </c>
      <c r="E885" s="52">
        <v>3350002</v>
      </c>
      <c r="F885" s="52">
        <v>9</v>
      </c>
      <c r="G885" s="52" t="s">
        <v>119</v>
      </c>
      <c r="H885" s="52">
        <v>172673.3757</v>
      </c>
      <c r="I885" s="52" t="s">
        <v>91</v>
      </c>
      <c r="J885" s="52" t="s">
        <v>71</v>
      </c>
      <c r="K885" s="52">
        <v>73.3</v>
      </c>
      <c r="L885" s="52">
        <v>4.02E-2</v>
      </c>
      <c r="M885" s="52">
        <v>1</v>
      </c>
      <c r="N885" s="52"/>
      <c r="O885" s="52">
        <v>0</v>
      </c>
      <c r="P885" s="52">
        <v>0</v>
      </c>
      <c r="Q885" s="52">
        <v>21</v>
      </c>
      <c r="R885" s="52"/>
      <c r="S885" s="52">
        <v>0</v>
      </c>
      <c r="T885" s="52">
        <v>0</v>
      </c>
      <c r="U885" s="52">
        <v>310</v>
      </c>
      <c r="V885" s="52">
        <f t="shared" si="28"/>
        <v>508.80972924016203</v>
      </c>
      <c r="W885" s="52">
        <f t="shared" si="29"/>
        <v>508.80972924016203</v>
      </c>
      <c r="X885" s="52">
        <v>0</v>
      </c>
      <c r="Y885" s="52">
        <v>0</v>
      </c>
    </row>
    <row r="886" spans="1:25" x14ac:dyDescent="0.25">
      <c r="A886" s="52">
        <v>2011</v>
      </c>
      <c r="B886" s="52" t="s">
        <v>107</v>
      </c>
      <c r="C886" s="52" t="s">
        <v>116</v>
      </c>
      <c r="D886" s="52">
        <v>20291</v>
      </c>
      <c r="E886" s="52">
        <v>3350002</v>
      </c>
      <c r="F886" s="52">
        <v>9</v>
      </c>
      <c r="G886" s="52" t="s">
        <v>119</v>
      </c>
      <c r="H886" s="52">
        <v>31783</v>
      </c>
      <c r="I886" s="52" t="s">
        <v>91</v>
      </c>
      <c r="J886" s="52" t="s">
        <v>71</v>
      </c>
      <c r="K886" s="52">
        <v>73.3</v>
      </c>
      <c r="L886" s="52">
        <v>4.02E-2</v>
      </c>
      <c r="M886" s="52">
        <v>1</v>
      </c>
      <c r="N886" s="52"/>
      <c r="O886" s="52">
        <v>0</v>
      </c>
      <c r="P886" s="52">
        <v>0</v>
      </c>
      <c r="Q886" s="52">
        <v>21</v>
      </c>
      <c r="R886" s="52"/>
      <c r="S886" s="52">
        <v>0</v>
      </c>
      <c r="T886" s="52">
        <v>0</v>
      </c>
      <c r="U886" s="52">
        <v>310</v>
      </c>
      <c r="V886" s="52">
        <f t="shared" si="28"/>
        <v>93.653694779999995</v>
      </c>
      <c r="W886" s="52">
        <f t="shared" si="29"/>
        <v>93.653694779999995</v>
      </c>
      <c r="X886" s="52">
        <v>0</v>
      </c>
      <c r="Y886" s="52">
        <v>0</v>
      </c>
    </row>
    <row r="887" spans="1:25" x14ac:dyDescent="0.25">
      <c r="A887" s="52">
        <v>2011</v>
      </c>
      <c r="B887" s="52" t="s">
        <v>107</v>
      </c>
      <c r="C887" s="52" t="s">
        <v>116</v>
      </c>
      <c r="D887" s="52">
        <v>20291</v>
      </c>
      <c r="E887" s="52">
        <v>3350002</v>
      </c>
      <c r="F887" s="52">
        <v>9</v>
      </c>
      <c r="G887" s="52" t="s">
        <v>119</v>
      </c>
      <c r="H887" s="52">
        <v>7747</v>
      </c>
      <c r="I887" s="52" t="s">
        <v>91</v>
      </c>
      <c r="J887" s="52" t="s">
        <v>71</v>
      </c>
      <c r="K887" s="52">
        <v>73.3</v>
      </c>
      <c r="L887" s="52">
        <v>4.02E-2</v>
      </c>
      <c r="M887" s="52">
        <v>1</v>
      </c>
      <c r="N887" s="52"/>
      <c r="O887" s="52">
        <v>0</v>
      </c>
      <c r="P887" s="52">
        <v>0</v>
      </c>
      <c r="Q887" s="52">
        <v>21</v>
      </c>
      <c r="R887" s="52"/>
      <c r="S887" s="52">
        <v>0</v>
      </c>
      <c r="T887" s="52">
        <v>0</v>
      </c>
      <c r="U887" s="52">
        <v>310</v>
      </c>
      <c r="V887" s="52">
        <f t="shared" si="28"/>
        <v>22.827775019999997</v>
      </c>
      <c r="W887" s="52">
        <f t="shared" si="29"/>
        <v>22.827775019999997</v>
      </c>
      <c r="X887" s="52">
        <v>0</v>
      </c>
      <c r="Y887" s="52">
        <v>0</v>
      </c>
    </row>
    <row r="888" spans="1:25" x14ac:dyDescent="0.25">
      <c r="A888" s="52">
        <v>2011</v>
      </c>
      <c r="B888" s="52" t="s">
        <v>107</v>
      </c>
      <c r="C888" s="52" t="s">
        <v>116</v>
      </c>
      <c r="D888" s="52">
        <v>20291</v>
      </c>
      <c r="E888" s="52">
        <v>3350002</v>
      </c>
      <c r="F888" s="52">
        <v>9</v>
      </c>
      <c r="G888" s="52" t="s">
        <v>119</v>
      </c>
      <c r="H888" s="52">
        <v>242278.60660000003</v>
      </c>
      <c r="I888" s="52" t="s">
        <v>91</v>
      </c>
      <c r="J888" s="52" t="s">
        <v>71</v>
      </c>
      <c r="K888" s="52">
        <v>73.3</v>
      </c>
      <c r="L888" s="52">
        <v>4.02E-2</v>
      </c>
      <c r="M888" s="52">
        <v>1</v>
      </c>
      <c r="N888" s="52"/>
      <c r="O888" s="52">
        <v>0</v>
      </c>
      <c r="P888" s="52">
        <v>0</v>
      </c>
      <c r="Q888" s="52">
        <v>21</v>
      </c>
      <c r="R888" s="52"/>
      <c r="S888" s="52">
        <v>0</v>
      </c>
      <c r="T888" s="52">
        <v>0</v>
      </c>
      <c r="U888" s="52">
        <v>310</v>
      </c>
      <c r="V888" s="52">
        <f t="shared" si="28"/>
        <v>713.91267892395615</v>
      </c>
      <c r="W888" s="52">
        <f t="shared" si="29"/>
        <v>713.91267892395615</v>
      </c>
      <c r="X888" s="52">
        <v>0</v>
      </c>
      <c r="Y888" s="52">
        <v>0</v>
      </c>
    </row>
    <row r="889" spans="1:25" x14ac:dyDescent="0.25">
      <c r="A889" s="52">
        <v>2011</v>
      </c>
      <c r="B889" s="52" t="s">
        <v>107</v>
      </c>
      <c r="C889" s="52" t="s">
        <v>116</v>
      </c>
      <c r="D889" s="52">
        <v>20291</v>
      </c>
      <c r="E889" s="52">
        <v>3350002</v>
      </c>
      <c r="F889" s="52">
        <v>9</v>
      </c>
      <c r="G889" s="52" t="s">
        <v>119</v>
      </c>
      <c r="H889" s="52">
        <v>8144</v>
      </c>
      <c r="I889" s="52" t="s">
        <v>91</v>
      </c>
      <c r="J889" s="52" t="s">
        <v>71</v>
      </c>
      <c r="K889" s="52">
        <v>73.3</v>
      </c>
      <c r="L889" s="52">
        <v>4.02E-2</v>
      </c>
      <c r="M889" s="52">
        <v>1</v>
      </c>
      <c r="N889" s="52"/>
      <c r="O889" s="52">
        <v>0</v>
      </c>
      <c r="P889" s="52">
        <v>0</v>
      </c>
      <c r="Q889" s="52">
        <v>21</v>
      </c>
      <c r="R889" s="52"/>
      <c r="S889" s="52">
        <v>0</v>
      </c>
      <c r="T889" s="52">
        <v>0</v>
      </c>
      <c r="U889" s="52">
        <v>310</v>
      </c>
      <c r="V889" s="52">
        <f t="shared" si="28"/>
        <v>23.997599039999997</v>
      </c>
      <c r="W889" s="52">
        <f t="shared" si="29"/>
        <v>23.997599039999997</v>
      </c>
      <c r="X889" s="52">
        <v>0</v>
      </c>
      <c r="Y889" s="52">
        <v>0</v>
      </c>
    </row>
    <row r="890" spans="1:25" x14ac:dyDescent="0.25">
      <c r="A890" s="52">
        <v>2011</v>
      </c>
      <c r="B890" s="52" t="s">
        <v>107</v>
      </c>
      <c r="C890" s="52" t="s">
        <v>116</v>
      </c>
      <c r="D890" s="52">
        <v>20291</v>
      </c>
      <c r="E890" s="52">
        <v>3350002</v>
      </c>
      <c r="F890" s="52">
        <v>9</v>
      </c>
      <c r="G890" s="52" t="s">
        <v>119</v>
      </c>
      <c r="H890" s="52">
        <v>5831</v>
      </c>
      <c r="I890" s="52" t="s">
        <v>91</v>
      </c>
      <c r="J890" s="52" t="s">
        <v>71</v>
      </c>
      <c r="K890" s="52">
        <v>73.3</v>
      </c>
      <c r="L890" s="52">
        <v>4.02E-2</v>
      </c>
      <c r="M890" s="52">
        <v>1</v>
      </c>
      <c r="N890" s="52"/>
      <c r="O890" s="52">
        <v>0</v>
      </c>
      <c r="P890" s="52">
        <v>0</v>
      </c>
      <c r="Q890" s="52">
        <v>21</v>
      </c>
      <c r="R890" s="52"/>
      <c r="S890" s="52">
        <v>0</v>
      </c>
      <c r="T890" s="52">
        <v>0</v>
      </c>
      <c r="U890" s="52">
        <v>310</v>
      </c>
      <c r="V890" s="52">
        <f t="shared" si="28"/>
        <v>17.181974459999999</v>
      </c>
      <c r="W890" s="52">
        <f t="shared" si="29"/>
        <v>17.181974459999999</v>
      </c>
      <c r="X890" s="52">
        <v>0</v>
      </c>
      <c r="Y890" s="52">
        <v>0</v>
      </c>
    </row>
    <row r="891" spans="1:25" x14ac:dyDescent="0.25">
      <c r="A891" s="52">
        <v>2011</v>
      </c>
      <c r="B891" s="52" t="s">
        <v>107</v>
      </c>
      <c r="C891" s="52" t="s">
        <v>116</v>
      </c>
      <c r="D891" s="52">
        <v>20291</v>
      </c>
      <c r="E891" s="52">
        <v>3350002</v>
      </c>
      <c r="F891" s="52">
        <v>9</v>
      </c>
      <c r="G891" s="52" t="s">
        <v>119</v>
      </c>
      <c r="H891" s="52">
        <v>221047.46410000001</v>
      </c>
      <c r="I891" s="52" t="s">
        <v>91</v>
      </c>
      <c r="J891" s="52" t="s">
        <v>71</v>
      </c>
      <c r="K891" s="52">
        <v>73.3</v>
      </c>
      <c r="L891" s="52">
        <v>4.02E-2</v>
      </c>
      <c r="M891" s="52">
        <v>1</v>
      </c>
      <c r="N891" s="52"/>
      <c r="O891" s="52">
        <v>0</v>
      </c>
      <c r="P891" s="52">
        <v>0</v>
      </c>
      <c r="Q891" s="52">
        <v>21</v>
      </c>
      <c r="R891" s="52"/>
      <c r="S891" s="52">
        <v>0</v>
      </c>
      <c r="T891" s="52">
        <v>0</v>
      </c>
      <c r="U891" s="52">
        <v>310</v>
      </c>
      <c r="V891" s="52">
        <f t="shared" si="28"/>
        <v>651.35172056490603</v>
      </c>
      <c r="W891" s="52">
        <f t="shared" si="29"/>
        <v>651.35172056490603</v>
      </c>
      <c r="X891" s="52">
        <v>0</v>
      </c>
      <c r="Y891" s="52">
        <v>0</v>
      </c>
    </row>
    <row r="892" spans="1:25" x14ac:dyDescent="0.25">
      <c r="A892" s="52">
        <v>2011</v>
      </c>
      <c r="B892" s="52" t="s">
        <v>107</v>
      </c>
      <c r="C892" s="52" t="s">
        <v>116</v>
      </c>
      <c r="D892" s="52">
        <v>20291</v>
      </c>
      <c r="E892" s="52">
        <v>3350002</v>
      </c>
      <c r="F892" s="52">
        <v>9</v>
      </c>
      <c r="G892" s="52" t="s">
        <v>119</v>
      </c>
      <c r="H892" s="52">
        <v>365596.98220000003</v>
      </c>
      <c r="I892" s="52" t="s">
        <v>91</v>
      </c>
      <c r="J892" s="52" t="s">
        <v>71</v>
      </c>
      <c r="K892" s="52">
        <v>73.3</v>
      </c>
      <c r="L892" s="52">
        <v>4.02E-2</v>
      </c>
      <c r="M892" s="52">
        <v>1</v>
      </c>
      <c r="N892" s="52"/>
      <c r="O892" s="52">
        <v>0</v>
      </c>
      <c r="P892" s="52">
        <v>0</v>
      </c>
      <c r="Q892" s="52">
        <v>21</v>
      </c>
      <c r="R892" s="52"/>
      <c r="S892" s="52">
        <v>0</v>
      </c>
      <c r="T892" s="52">
        <v>0</v>
      </c>
      <c r="U892" s="52">
        <v>310</v>
      </c>
      <c r="V892" s="52">
        <f t="shared" si="28"/>
        <v>1077.290003569452</v>
      </c>
      <c r="W892" s="52">
        <f t="shared" si="29"/>
        <v>1077.290003569452</v>
      </c>
      <c r="X892" s="52">
        <v>0</v>
      </c>
      <c r="Y892" s="52">
        <v>0</v>
      </c>
    </row>
    <row r="893" spans="1:25" x14ac:dyDescent="0.25">
      <c r="A893" s="52">
        <v>2011</v>
      </c>
      <c r="B893" s="52" t="s">
        <v>107</v>
      </c>
      <c r="C893" s="52" t="s">
        <v>116</v>
      </c>
      <c r="D893" s="52">
        <v>20291</v>
      </c>
      <c r="E893" s="52">
        <v>3350002</v>
      </c>
      <c r="F893" s="52">
        <v>9</v>
      </c>
      <c r="G893" s="52" t="s">
        <v>119</v>
      </c>
      <c r="H893" s="52">
        <v>140913</v>
      </c>
      <c r="I893" s="52" t="s">
        <v>91</v>
      </c>
      <c r="J893" s="52" t="s">
        <v>71</v>
      </c>
      <c r="K893" s="52">
        <v>73.3</v>
      </c>
      <c r="L893" s="52">
        <v>4.02E-2</v>
      </c>
      <c r="M893" s="52">
        <v>1</v>
      </c>
      <c r="N893" s="52"/>
      <c r="O893" s="52">
        <v>0</v>
      </c>
      <c r="P893" s="52">
        <v>0</v>
      </c>
      <c r="Q893" s="52">
        <v>21</v>
      </c>
      <c r="R893" s="52"/>
      <c r="S893" s="52">
        <v>0</v>
      </c>
      <c r="T893" s="52">
        <v>0</v>
      </c>
      <c r="U893" s="52">
        <v>310</v>
      </c>
      <c r="V893" s="52">
        <f t="shared" si="28"/>
        <v>415.22270057999998</v>
      </c>
      <c r="W893" s="52">
        <f t="shared" si="29"/>
        <v>415.22270057999998</v>
      </c>
      <c r="X893" s="52">
        <v>0</v>
      </c>
      <c r="Y893" s="52">
        <v>0</v>
      </c>
    </row>
    <row r="894" spans="1:25" x14ac:dyDescent="0.25">
      <c r="A894" s="52">
        <v>2011</v>
      </c>
      <c r="B894" s="52" t="s">
        <v>107</v>
      </c>
      <c r="C894" s="52" t="s">
        <v>116</v>
      </c>
      <c r="D894" s="52">
        <v>20291</v>
      </c>
      <c r="E894" s="52">
        <v>3350002</v>
      </c>
      <c r="F894" s="52">
        <v>9</v>
      </c>
      <c r="G894" s="52" t="s">
        <v>119</v>
      </c>
      <c r="H894" s="52">
        <v>14461</v>
      </c>
      <c r="I894" s="52" t="s">
        <v>91</v>
      </c>
      <c r="J894" s="52" t="s">
        <v>71</v>
      </c>
      <c r="K894" s="52">
        <v>73.3</v>
      </c>
      <c r="L894" s="52">
        <v>4.02E-2</v>
      </c>
      <c r="M894" s="52">
        <v>1</v>
      </c>
      <c r="N894" s="52"/>
      <c r="O894" s="52">
        <v>0</v>
      </c>
      <c r="P894" s="52">
        <v>0</v>
      </c>
      <c r="Q894" s="52">
        <v>21</v>
      </c>
      <c r="R894" s="52"/>
      <c r="S894" s="52">
        <v>0</v>
      </c>
      <c r="T894" s="52">
        <v>0</v>
      </c>
      <c r="U894" s="52">
        <v>310</v>
      </c>
      <c r="V894" s="52">
        <f t="shared" si="28"/>
        <v>42.611650260000005</v>
      </c>
      <c r="W894" s="52">
        <f t="shared" si="29"/>
        <v>42.611650260000005</v>
      </c>
      <c r="X894" s="52">
        <v>0</v>
      </c>
      <c r="Y894" s="52">
        <v>0</v>
      </c>
    </row>
    <row r="895" spans="1:25" x14ac:dyDescent="0.25">
      <c r="A895" s="52">
        <v>2011</v>
      </c>
      <c r="B895" s="52" t="s">
        <v>107</v>
      </c>
      <c r="C895" s="52" t="s">
        <v>116</v>
      </c>
      <c r="D895" s="52">
        <v>20291</v>
      </c>
      <c r="E895" s="52">
        <v>3350002</v>
      </c>
      <c r="F895" s="52">
        <v>9</v>
      </c>
      <c r="G895" s="52" t="s">
        <v>119</v>
      </c>
      <c r="H895" s="52">
        <v>179322</v>
      </c>
      <c r="I895" s="52" t="s">
        <v>91</v>
      </c>
      <c r="J895" s="52" t="s">
        <v>71</v>
      </c>
      <c r="K895" s="52">
        <v>73.3</v>
      </c>
      <c r="L895" s="52">
        <v>4.02E-2</v>
      </c>
      <c r="M895" s="52">
        <v>1</v>
      </c>
      <c r="N895" s="52"/>
      <c r="O895" s="52">
        <v>0</v>
      </c>
      <c r="P895" s="52">
        <v>0</v>
      </c>
      <c r="Q895" s="52">
        <v>21</v>
      </c>
      <c r="R895" s="52"/>
      <c r="S895" s="52">
        <v>0</v>
      </c>
      <c r="T895" s="52">
        <v>0</v>
      </c>
      <c r="U895" s="52">
        <v>310</v>
      </c>
      <c r="V895" s="52">
        <f t="shared" si="28"/>
        <v>528.40096452</v>
      </c>
      <c r="W895" s="52">
        <f t="shared" si="29"/>
        <v>528.40096452</v>
      </c>
      <c r="X895" s="52">
        <v>0</v>
      </c>
      <c r="Y895" s="52">
        <v>0</v>
      </c>
    </row>
    <row r="896" spans="1:25" x14ac:dyDescent="0.25">
      <c r="A896" s="52">
        <v>2011</v>
      </c>
      <c r="B896" s="52" t="s">
        <v>107</v>
      </c>
      <c r="C896" s="52" t="s">
        <v>116</v>
      </c>
      <c r="D896" s="52">
        <v>20291</v>
      </c>
      <c r="E896" s="52">
        <v>3350002</v>
      </c>
      <c r="F896" s="52">
        <v>9</v>
      </c>
      <c r="G896" s="52" t="s">
        <v>119</v>
      </c>
      <c r="H896" s="52">
        <v>207380.53330000001</v>
      </c>
      <c r="I896" s="52" t="s">
        <v>91</v>
      </c>
      <c r="J896" s="52" t="s">
        <v>71</v>
      </c>
      <c r="K896" s="52">
        <v>73.3</v>
      </c>
      <c r="L896" s="52">
        <v>4.02E-2</v>
      </c>
      <c r="M896" s="52">
        <v>1</v>
      </c>
      <c r="N896" s="52"/>
      <c r="O896" s="52">
        <v>0</v>
      </c>
      <c r="P896" s="52">
        <v>0</v>
      </c>
      <c r="Q896" s="52">
        <v>21</v>
      </c>
      <c r="R896" s="52"/>
      <c r="S896" s="52">
        <v>0</v>
      </c>
      <c r="T896" s="52">
        <v>0</v>
      </c>
      <c r="U896" s="52">
        <v>310</v>
      </c>
      <c r="V896" s="52">
        <f t="shared" si="28"/>
        <v>611.07992225377802</v>
      </c>
      <c r="W896" s="52">
        <f t="shared" si="29"/>
        <v>611.07992225377802</v>
      </c>
      <c r="X896" s="52">
        <v>0</v>
      </c>
      <c r="Y896" s="52">
        <v>0</v>
      </c>
    </row>
    <row r="897" spans="1:25" x14ac:dyDescent="0.25">
      <c r="A897" s="52">
        <v>2011</v>
      </c>
      <c r="B897" s="52" t="s">
        <v>107</v>
      </c>
      <c r="C897" s="52" t="s">
        <v>116</v>
      </c>
      <c r="D897" s="52">
        <v>20291</v>
      </c>
      <c r="E897" s="52">
        <v>3350002</v>
      </c>
      <c r="F897" s="52">
        <v>9</v>
      </c>
      <c r="G897" s="52" t="s">
        <v>119</v>
      </c>
      <c r="H897" s="52">
        <v>124007</v>
      </c>
      <c r="I897" s="52" t="s">
        <v>91</v>
      </c>
      <c r="J897" s="52" t="s">
        <v>71</v>
      </c>
      <c r="K897" s="52">
        <v>73.3</v>
      </c>
      <c r="L897" s="52">
        <v>4.02E-2</v>
      </c>
      <c r="M897" s="52">
        <v>1</v>
      </c>
      <c r="N897" s="52"/>
      <c r="O897" s="52">
        <v>0</v>
      </c>
      <c r="P897" s="52">
        <v>0</v>
      </c>
      <c r="Q897" s="52">
        <v>21</v>
      </c>
      <c r="R897" s="52"/>
      <c r="S897" s="52">
        <v>0</v>
      </c>
      <c r="T897" s="52">
        <v>0</v>
      </c>
      <c r="U897" s="52">
        <v>310</v>
      </c>
      <c r="V897" s="52">
        <f t="shared" si="28"/>
        <v>365.40646661999995</v>
      </c>
      <c r="W897" s="52">
        <f t="shared" si="29"/>
        <v>365.40646661999995</v>
      </c>
      <c r="X897" s="52">
        <v>0</v>
      </c>
      <c r="Y897" s="52">
        <v>0</v>
      </c>
    </row>
    <row r="898" spans="1:25" x14ac:dyDescent="0.25">
      <c r="A898" s="52">
        <v>2011</v>
      </c>
      <c r="B898" s="52" t="s">
        <v>107</v>
      </c>
      <c r="C898" s="52" t="s">
        <v>116</v>
      </c>
      <c r="D898" s="52">
        <v>20291</v>
      </c>
      <c r="E898" s="52">
        <v>3350002</v>
      </c>
      <c r="F898" s="52">
        <v>9</v>
      </c>
      <c r="G898" s="52" t="s">
        <v>119</v>
      </c>
      <c r="H898" s="52">
        <v>2090</v>
      </c>
      <c r="I898" s="52" t="s">
        <v>91</v>
      </c>
      <c r="J898" s="52" t="s">
        <v>71</v>
      </c>
      <c r="K898" s="52">
        <v>73.3</v>
      </c>
      <c r="L898" s="52">
        <v>4.02E-2</v>
      </c>
      <c r="M898" s="52">
        <v>1</v>
      </c>
      <c r="N898" s="52"/>
      <c r="O898" s="52">
        <v>0</v>
      </c>
      <c r="P898" s="52">
        <v>0</v>
      </c>
      <c r="Q898" s="52">
        <v>21</v>
      </c>
      <c r="R898" s="52"/>
      <c r="S898" s="52">
        <v>0</v>
      </c>
      <c r="T898" s="52">
        <v>0</v>
      </c>
      <c r="U898" s="52">
        <v>310</v>
      </c>
      <c r="V898" s="52">
        <f t="shared" si="28"/>
        <v>6.1585194000000003</v>
      </c>
      <c r="W898" s="52">
        <f t="shared" si="29"/>
        <v>6.1585194000000003</v>
      </c>
      <c r="X898" s="52">
        <v>0</v>
      </c>
      <c r="Y898" s="52">
        <v>0</v>
      </c>
    </row>
    <row r="899" spans="1:25" x14ac:dyDescent="0.25">
      <c r="A899" s="52">
        <v>2011</v>
      </c>
      <c r="B899" s="52" t="s">
        <v>107</v>
      </c>
      <c r="C899" s="52" t="s">
        <v>116</v>
      </c>
      <c r="D899" s="52">
        <v>20291</v>
      </c>
      <c r="E899" s="52">
        <v>3350002</v>
      </c>
      <c r="F899" s="52">
        <v>9</v>
      </c>
      <c r="G899" s="52" t="s">
        <v>119</v>
      </c>
      <c r="H899" s="52">
        <v>187066</v>
      </c>
      <c r="I899" s="52" t="s">
        <v>91</v>
      </c>
      <c r="J899" s="52" t="s">
        <v>71</v>
      </c>
      <c r="K899" s="52">
        <v>73.3</v>
      </c>
      <c r="L899" s="52">
        <v>4.02E-2</v>
      </c>
      <c r="M899" s="52">
        <v>1</v>
      </c>
      <c r="N899" s="52"/>
      <c r="O899" s="52">
        <v>0</v>
      </c>
      <c r="P899" s="52">
        <v>0</v>
      </c>
      <c r="Q899" s="52">
        <v>21</v>
      </c>
      <c r="R899" s="52"/>
      <c r="S899" s="52">
        <v>0</v>
      </c>
      <c r="T899" s="52">
        <v>0</v>
      </c>
      <c r="U899" s="52">
        <v>310</v>
      </c>
      <c r="V899" s="52">
        <f t="shared" ref="V899:V962" si="30">IF(F899=9,((H899*K899*L899*M899)+(H899*O899*P899*Q899)+(H899*S899*T899*U899))/1000, (H899*K899*L899*M899)+(H899*O899*P899*Q899)+(H899*S899*T899*U899))</f>
        <v>551.21989955999993</v>
      </c>
      <c r="W899" s="52">
        <f t="shared" si="29"/>
        <v>551.21989955999993</v>
      </c>
      <c r="X899" s="52">
        <v>0</v>
      </c>
      <c r="Y899" s="52">
        <v>0</v>
      </c>
    </row>
    <row r="900" spans="1:25" x14ac:dyDescent="0.25">
      <c r="A900" s="52">
        <v>2011</v>
      </c>
      <c r="B900" s="52" t="s">
        <v>107</v>
      </c>
      <c r="C900" s="52" t="s">
        <v>116</v>
      </c>
      <c r="D900" s="52">
        <v>20291</v>
      </c>
      <c r="E900" s="52">
        <v>3350002</v>
      </c>
      <c r="F900" s="52">
        <v>9</v>
      </c>
      <c r="G900" s="52" t="s">
        <v>119</v>
      </c>
      <c r="H900" s="52">
        <v>25477.371000000003</v>
      </c>
      <c r="I900" s="52" t="s">
        <v>91</v>
      </c>
      <c r="J900" s="52" t="s">
        <v>71</v>
      </c>
      <c r="K900" s="52">
        <v>73.3</v>
      </c>
      <c r="L900" s="52">
        <v>4.02E-2</v>
      </c>
      <c r="M900" s="52">
        <v>1</v>
      </c>
      <c r="N900" s="52"/>
      <c r="O900" s="52">
        <v>0</v>
      </c>
      <c r="P900" s="52">
        <v>0</v>
      </c>
      <c r="Q900" s="52">
        <v>21</v>
      </c>
      <c r="R900" s="52"/>
      <c r="S900" s="52">
        <v>0</v>
      </c>
      <c r="T900" s="52">
        <v>0</v>
      </c>
      <c r="U900" s="52">
        <v>310</v>
      </c>
      <c r="V900" s="52">
        <f t="shared" si="30"/>
        <v>75.073150030860006</v>
      </c>
      <c r="W900" s="52">
        <f t="shared" si="29"/>
        <v>75.073150030860006</v>
      </c>
      <c r="X900" s="52">
        <v>0</v>
      </c>
      <c r="Y900" s="52">
        <v>0</v>
      </c>
    </row>
    <row r="901" spans="1:25" x14ac:dyDescent="0.25">
      <c r="A901" s="52">
        <v>2011</v>
      </c>
      <c r="B901" s="52" t="s">
        <v>107</v>
      </c>
      <c r="C901" s="52" t="s">
        <v>116</v>
      </c>
      <c r="D901" s="52">
        <v>20291</v>
      </c>
      <c r="E901" s="52">
        <v>3350002</v>
      </c>
      <c r="F901" s="52">
        <v>9</v>
      </c>
      <c r="G901" s="52" t="s">
        <v>119</v>
      </c>
      <c r="H901" s="52">
        <v>17774.91</v>
      </c>
      <c r="I901" s="52" t="s">
        <v>91</v>
      </c>
      <c r="J901" s="52" t="s">
        <v>71</v>
      </c>
      <c r="K901" s="52">
        <v>73.3</v>
      </c>
      <c r="L901" s="52">
        <v>4.02E-2</v>
      </c>
      <c r="M901" s="52">
        <v>1</v>
      </c>
      <c r="N901" s="52"/>
      <c r="O901" s="52">
        <v>0</v>
      </c>
      <c r="P901" s="52">
        <v>0</v>
      </c>
      <c r="Q901" s="52">
        <v>21</v>
      </c>
      <c r="R901" s="52"/>
      <c r="S901" s="52">
        <v>0</v>
      </c>
      <c r="T901" s="52">
        <v>0</v>
      </c>
      <c r="U901" s="52">
        <v>310</v>
      </c>
      <c r="V901" s="52">
        <f t="shared" si="30"/>
        <v>52.376616300599999</v>
      </c>
      <c r="W901" s="52">
        <f t="shared" si="29"/>
        <v>52.376616300599999</v>
      </c>
      <c r="X901" s="52">
        <v>0</v>
      </c>
      <c r="Y901" s="52">
        <v>0</v>
      </c>
    </row>
    <row r="902" spans="1:25" x14ac:dyDescent="0.25">
      <c r="A902" s="52">
        <v>2011</v>
      </c>
      <c r="B902" s="52" t="s">
        <v>107</v>
      </c>
      <c r="C902" s="52" t="s">
        <v>116</v>
      </c>
      <c r="D902" s="52">
        <v>20291</v>
      </c>
      <c r="E902" s="52">
        <v>3350002</v>
      </c>
      <c r="F902" s="52">
        <v>9</v>
      </c>
      <c r="G902" s="52" t="s">
        <v>119</v>
      </c>
      <c r="H902" s="52">
        <v>39986</v>
      </c>
      <c r="I902" s="52" t="s">
        <v>91</v>
      </c>
      <c r="J902" s="52" t="s">
        <v>71</v>
      </c>
      <c r="K902" s="52">
        <v>73.3</v>
      </c>
      <c r="L902" s="52">
        <v>4.02E-2</v>
      </c>
      <c r="M902" s="52">
        <v>1</v>
      </c>
      <c r="N902" s="52"/>
      <c r="O902" s="52">
        <v>0</v>
      </c>
      <c r="P902" s="52">
        <v>0</v>
      </c>
      <c r="Q902" s="52">
        <v>21</v>
      </c>
      <c r="R902" s="52"/>
      <c r="S902" s="52">
        <v>0</v>
      </c>
      <c r="T902" s="52">
        <v>0</v>
      </c>
      <c r="U902" s="52">
        <v>310</v>
      </c>
      <c r="V902" s="52">
        <f t="shared" si="30"/>
        <v>117.82514676</v>
      </c>
      <c r="W902" s="52">
        <f t="shared" ref="W902:W965" si="31">(V902-((O902*H902*P902*Q902)+(S902*H902*T902*U902)))/M902</f>
        <v>117.82514676</v>
      </c>
      <c r="X902" s="52">
        <v>0</v>
      </c>
      <c r="Y902" s="52">
        <v>0</v>
      </c>
    </row>
    <row r="903" spans="1:25" x14ac:dyDescent="0.25">
      <c r="A903" s="52">
        <v>2011</v>
      </c>
      <c r="B903" s="52" t="s">
        <v>107</v>
      </c>
      <c r="C903" s="52" t="s">
        <v>116</v>
      </c>
      <c r="D903" s="52">
        <v>20291</v>
      </c>
      <c r="E903" s="52">
        <v>3350002</v>
      </c>
      <c r="F903" s="52">
        <v>9</v>
      </c>
      <c r="G903" s="52" t="s">
        <v>119</v>
      </c>
      <c r="H903" s="52">
        <v>276824</v>
      </c>
      <c r="I903" s="52" t="s">
        <v>91</v>
      </c>
      <c r="J903" s="52" t="s">
        <v>71</v>
      </c>
      <c r="K903" s="52">
        <v>73.3</v>
      </c>
      <c r="L903" s="52">
        <v>4.02E-2</v>
      </c>
      <c r="M903" s="52">
        <v>1</v>
      </c>
      <c r="N903" s="52"/>
      <c r="O903" s="52">
        <v>0</v>
      </c>
      <c r="P903" s="52">
        <v>0</v>
      </c>
      <c r="Q903" s="52">
        <v>21</v>
      </c>
      <c r="R903" s="52"/>
      <c r="S903" s="52">
        <v>0</v>
      </c>
      <c r="T903" s="52">
        <v>0</v>
      </c>
      <c r="U903" s="52">
        <v>310</v>
      </c>
      <c r="V903" s="52">
        <f t="shared" si="30"/>
        <v>815.70620783999993</v>
      </c>
      <c r="W903" s="52">
        <f t="shared" si="31"/>
        <v>815.70620783999993</v>
      </c>
      <c r="X903" s="52">
        <v>0</v>
      </c>
      <c r="Y903" s="52">
        <v>0</v>
      </c>
    </row>
    <row r="904" spans="1:25" x14ac:dyDescent="0.25">
      <c r="A904" s="52">
        <v>2011</v>
      </c>
      <c r="B904" s="52" t="s">
        <v>107</v>
      </c>
      <c r="C904" s="52" t="s">
        <v>116</v>
      </c>
      <c r="D904" s="52">
        <v>20291</v>
      </c>
      <c r="E904" s="52">
        <v>3350002</v>
      </c>
      <c r="F904" s="52">
        <v>9</v>
      </c>
      <c r="G904" s="52" t="s">
        <v>119</v>
      </c>
      <c r="H904" s="52">
        <v>54285.891800000005</v>
      </c>
      <c r="I904" s="52" t="s">
        <v>91</v>
      </c>
      <c r="J904" s="52" t="s">
        <v>71</v>
      </c>
      <c r="K904" s="52">
        <v>73.3</v>
      </c>
      <c r="L904" s="52">
        <v>4.02E-2</v>
      </c>
      <c r="M904" s="52">
        <v>1</v>
      </c>
      <c r="N904" s="52"/>
      <c r="O904" s="52">
        <v>0</v>
      </c>
      <c r="P904" s="52">
        <v>0</v>
      </c>
      <c r="Q904" s="52">
        <v>21</v>
      </c>
      <c r="R904" s="52"/>
      <c r="S904" s="52">
        <v>0</v>
      </c>
      <c r="T904" s="52">
        <v>0</v>
      </c>
      <c r="U904" s="52">
        <v>310</v>
      </c>
      <c r="V904" s="52">
        <f t="shared" si="30"/>
        <v>159.962065931388</v>
      </c>
      <c r="W904" s="52">
        <f t="shared" si="31"/>
        <v>159.962065931388</v>
      </c>
      <c r="X904" s="52">
        <v>0</v>
      </c>
      <c r="Y904" s="52">
        <v>0</v>
      </c>
    </row>
    <row r="905" spans="1:25" x14ac:dyDescent="0.25">
      <c r="A905" s="52">
        <v>2011</v>
      </c>
      <c r="B905" s="52" t="s">
        <v>107</v>
      </c>
      <c r="C905" s="52" t="s">
        <v>116</v>
      </c>
      <c r="D905" s="52">
        <v>20291</v>
      </c>
      <c r="E905" s="52">
        <v>3350002</v>
      </c>
      <c r="F905" s="52">
        <v>9</v>
      </c>
      <c r="G905" s="52" t="s">
        <v>119</v>
      </c>
      <c r="H905" s="52">
        <v>13847</v>
      </c>
      <c r="I905" s="52" t="s">
        <v>91</v>
      </c>
      <c r="J905" s="52" t="s">
        <v>71</v>
      </c>
      <c r="K905" s="52">
        <v>73.3</v>
      </c>
      <c r="L905" s="52">
        <v>4.02E-2</v>
      </c>
      <c r="M905" s="52">
        <v>1</v>
      </c>
      <c r="N905" s="52"/>
      <c r="O905" s="52">
        <v>0</v>
      </c>
      <c r="P905" s="52">
        <v>0</v>
      </c>
      <c r="Q905" s="52">
        <v>21</v>
      </c>
      <c r="R905" s="52"/>
      <c r="S905" s="52">
        <v>0</v>
      </c>
      <c r="T905" s="52">
        <v>0</v>
      </c>
      <c r="U905" s="52">
        <v>310</v>
      </c>
      <c r="V905" s="52">
        <f t="shared" si="30"/>
        <v>40.802401019999998</v>
      </c>
      <c r="W905" s="52">
        <f t="shared" si="31"/>
        <v>40.802401019999998</v>
      </c>
      <c r="X905" s="52">
        <v>0</v>
      </c>
      <c r="Y905" s="52">
        <v>0</v>
      </c>
    </row>
    <row r="906" spans="1:25" x14ac:dyDescent="0.25">
      <c r="A906" s="52">
        <v>2011</v>
      </c>
      <c r="B906" s="52" t="s">
        <v>107</v>
      </c>
      <c r="C906" s="52" t="s">
        <v>116</v>
      </c>
      <c r="D906" s="52">
        <v>20291</v>
      </c>
      <c r="E906" s="52">
        <v>3350002</v>
      </c>
      <c r="F906" s="52">
        <v>9</v>
      </c>
      <c r="G906" s="52" t="s">
        <v>119</v>
      </c>
      <c r="H906" s="52">
        <v>25128.456100000003</v>
      </c>
      <c r="I906" s="52" t="s">
        <v>91</v>
      </c>
      <c r="J906" s="52" t="s">
        <v>71</v>
      </c>
      <c r="K906" s="52">
        <v>73.3</v>
      </c>
      <c r="L906" s="52">
        <v>4.02E-2</v>
      </c>
      <c r="M906" s="52">
        <v>1</v>
      </c>
      <c r="N906" s="52"/>
      <c r="O906" s="52">
        <v>0</v>
      </c>
      <c r="P906" s="52">
        <v>0</v>
      </c>
      <c r="Q906" s="52">
        <v>21</v>
      </c>
      <c r="R906" s="52"/>
      <c r="S906" s="52">
        <v>0</v>
      </c>
      <c r="T906" s="52">
        <v>0</v>
      </c>
      <c r="U906" s="52">
        <v>310</v>
      </c>
      <c r="V906" s="52">
        <f t="shared" si="30"/>
        <v>74.045016451626012</v>
      </c>
      <c r="W906" s="52">
        <f t="shared" si="31"/>
        <v>74.045016451626012</v>
      </c>
      <c r="X906" s="52">
        <v>0</v>
      </c>
      <c r="Y906" s="52">
        <v>0</v>
      </c>
    </row>
    <row r="907" spans="1:25" x14ac:dyDescent="0.25">
      <c r="A907" s="52">
        <v>2011</v>
      </c>
      <c r="B907" s="52" t="s">
        <v>107</v>
      </c>
      <c r="C907" s="52" t="s">
        <v>116</v>
      </c>
      <c r="D907" s="52">
        <v>20291</v>
      </c>
      <c r="E907" s="52">
        <v>3350002</v>
      </c>
      <c r="F907" s="52">
        <v>9</v>
      </c>
      <c r="G907" s="52" t="s">
        <v>119</v>
      </c>
      <c r="H907" s="52">
        <v>78339</v>
      </c>
      <c r="I907" s="52" t="s">
        <v>91</v>
      </c>
      <c r="J907" s="52" t="s">
        <v>71</v>
      </c>
      <c r="K907" s="52">
        <v>73.3</v>
      </c>
      <c r="L907" s="52">
        <v>4.02E-2</v>
      </c>
      <c r="M907" s="52">
        <v>1</v>
      </c>
      <c r="N907" s="52"/>
      <c r="O907" s="52">
        <v>0</v>
      </c>
      <c r="P907" s="52">
        <v>0</v>
      </c>
      <c r="Q907" s="52">
        <v>21</v>
      </c>
      <c r="R907" s="52"/>
      <c r="S907" s="52">
        <v>0</v>
      </c>
      <c r="T907" s="52">
        <v>0</v>
      </c>
      <c r="U907" s="52">
        <v>310</v>
      </c>
      <c r="V907" s="52">
        <f t="shared" si="30"/>
        <v>230.83839774</v>
      </c>
      <c r="W907" s="52">
        <f t="shared" si="31"/>
        <v>230.83839774</v>
      </c>
      <c r="X907" s="52">
        <v>0</v>
      </c>
      <c r="Y907" s="52">
        <v>0</v>
      </c>
    </row>
    <row r="908" spans="1:25" x14ac:dyDescent="0.25">
      <c r="A908" s="52">
        <v>2011</v>
      </c>
      <c r="B908" s="52" t="s">
        <v>107</v>
      </c>
      <c r="C908" s="52" t="s">
        <v>116</v>
      </c>
      <c r="D908" s="52">
        <v>20291</v>
      </c>
      <c r="E908" s="52">
        <v>3350002</v>
      </c>
      <c r="F908" s="52">
        <v>9</v>
      </c>
      <c r="G908" s="52" t="s">
        <v>119</v>
      </c>
      <c r="H908" s="52">
        <v>13942</v>
      </c>
      <c r="I908" s="52" t="s">
        <v>91</v>
      </c>
      <c r="J908" s="52" t="s">
        <v>71</v>
      </c>
      <c r="K908" s="52">
        <v>73.3</v>
      </c>
      <c r="L908" s="52">
        <v>4.02E-2</v>
      </c>
      <c r="M908" s="52">
        <v>1</v>
      </c>
      <c r="N908" s="52"/>
      <c r="O908" s="52">
        <v>0</v>
      </c>
      <c r="P908" s="52">
        <v>0</v>
      </c>
      <c r="Q908" s="52">
        <v>21</v>
      </c>
      <c r="R908" s="52"/>
      <c r="S908" s="52">
        <v>0</v>
      </c>
      <c r="T908" s="52">
        <v>0</v>
      </c>
      <c r="U908" s="52">
        <v>310</v>
      </c>
      <c r="V908" s="52">
        <f t="shared" si="30"/>
        <v>41.082333719999994</v>
      </c>
      <c r="W908" s="52">
        <f t="shared" si="31"/>
        <v>41.082333719999994</v>
      </c>
      <c r="X908" s="52">
        <v>0</v>
      </c>
      <c r="Y908" s="52">
        <v>0</v>
      </c>
    </row>
    <row r="909" spans="1:25" x14ac:dyDescent="0.25">
      <c r="A909" s="52">
        <v>2011</v>
      </c>
      <c r="B909" s="52" t="s">
        <v>107</v>
      </c>
      <c r="C909" s="52" t="s">
        <v>116</v>
      </c>
      <c r="D909" s="52">
        <v>20291</v>
      </c>
      <c r="E909" s="52">
        <v>3350002</v>
      </c>
      <c r="F909" s="52">
        <v>9</v>
      </c>
      <c r="G909" s="52" t="s">
        <v>119</v>
      </c>
      <c r="H909" s="52">
        <v>1538056.3790000002</v>
      </c>
      <c r="I909" s="52" t="s">
        <v>91</v>
      </c>
      <c r="J909" s="52" t="s">
        <v>71</v>
      </c>
      <c r="K909" s="52">
        <v>73.3</v>
      </c>
      <c r="L909" s="52">
        <v>4.02E-2</v>
      </c>
      <c r="M909" s="52">
        <v>1</v>
      </c>
      <c r="N909" s="52"/>
      <c r="O909" s="52">
        <v>0</v>
      </c>
      <c r="P909" s="52">
        <v>0</v>
      </c>
      <c r="Q909" s="52">
        <v>21</v>
      </c>
      <c r="R909" s="52"/>
      <c r="S909" s="52">
        <v>0</v>
      </c>
      <c r="T909" s="52">
        <v>0</v>
      </c>
      <c r="U909" s="52">
        <v>310</v>
      </c>
      <c r="V909" s="52">
        <f t="shared" si="30"/>
        <v>4532.1292097441401</v>
      </c>
      <c r="W909" s="52">
        <f t="shared" si="31"/>
        <v>4532.1292097441401</v>
      </c>
      <c r="X909" s="52">
        <v>0</v>
      </c>
      <c r="Y909" s="52">
        <v>0</v>
      </c>
    </row>
    <row r="910" spans="1:25" x14ac:dyDescent="0.25">
      <c r="A910" s="52">
        <v>2011</v>
      </c>
      <c r="B910" s="52" t="s">
        <v>107</v>
      </c>
      <c r="C910" s="52" t="s">
        <v>116</v>
      </c>
      <c r="D910" s="52">
        <v>20291</v>
      </c>
      <c r="E910" s="52">
        <v>3350002</v>
      </c>
      <c r="F910" s="52">
        <v>9</v>
      </c>
      <c r="G910" s="52" t="s">
        <v>119</v>
      </c>
      <c r="H910" s="52">
        <v>194233.6832</v>
      </c>
      <c r="I910" s="52" t="s">
        <v>91</v>
      </c>
      <c r="J910" s="52" t="s">
        <v>71</v>
      </c>
      <c r="K910" s="52">
        <v>73.3</v>
      </c>
      <c r="L910" s="52">
        <v>4.02E-2</v>
      </c>
      <c r="M910" s="52">
        <v>1</v>
      </c>
      <c r="N910" s="52"/>
      <c r="O910" s="52">
        <v>0</v>
      </c>
      <c r="P910" s="52">
        <v>0</v>
      </c>
      <c r="Q910" s="52">
        <v>21</v>
      </c>
      <c r="R910" s="52"/>
      <c r="S910" s="52">
        <v>0</v>
      </c>
      <c r="T910" s="52">
        <v>0</v>
      </c>
      <c r="U910" s="52">
        <v>310</v>
      </c>
      <c r="V910" s="52">
        <f t="shared" si="30"/>
        <v>572.340624938112</v>
      </c>
      <c r="W910" s="52">
        <f t="shared" si="31"/>
        <v>572.340624938112</v>
      </c>
      <c r="X910" s="52">
        <v>0</v>
      </c>
      <c r="Y910" s="52">
        <v>0</v>
      </c>
    </row>
    <row r="911" spans="1:25" x14ac:dyDescent="0.25">
      <c r="A911" s="52">
        <v>2011</v>
      </c>
      <c r="B911" s="52" t="s">
        <v>107</v>
      </c>
      <c r="C911" s="52" t="s">
        <v>116</v>
      </c>
      <c r="D911" s="52">
        <v>20291</v>
      </c>
      <c r="E911" s="52">
        <v>3350002</v>
      </c>
      <c r="F911" s="52">
        <v>9</v>
      </c>
      <c r="G911" s="52" t="s">
        <v>119</v>
      </c>
      <c r="H911" s="52">
        <v>101271</v>
      </c>
      <c r="I911" s="52" t="s">
        <v>91</v>
      </c>
      <c r="J911" s="52" t="s">
        <v>71</v>
      </c>
      <c r="K911" s="52">
        <v>73.3</v>
      </c>
      <c r="L911" s="52">
        <v>4.02E-2</v>
      </c>
      <c r="M911" s="52">
        <v>1</v>
      </c>
      <c r="N911" s="52"/>
      <c r="O911" s="52">
        <v>0</v>
      </c>
      <c r="P911" s="52">
        <v>0</v>
      </c>
      <c r="Q911" s="52">
        <v>21</v>
      </c>
      <c r="R911" s="52"/>
      <c r="S911" s="52">
        <v>0</v>
      </c>
      <c r="T911" s="52">
        <v>0</v>
      </c>
      <c r="U911" s="52">
        <v>310</v>
      </c>
      <c r="V911" s="52">
        <f t="shared" si="30"/>
        <v>298.41120486</v>
      </c>
      <c r="W911" s="52">
        <f t="shared" si="31"/>
        <v>298.41120486</v>
      </c>
      <c r="X911" s="52">
        <v>0</v>
      </c>
      <c r="Y911" s="52">
        <v>0</v>
      </c>
    </row>
    <row r="912" spans="1:25" x14ac:dyDescent="0.25">
      <c r="A912" s="52">
        <v>2011</v>
      </c>
      <c r="B912" s="52" t="s">
        <v>107</v>
      </c>
      <c r="C912" s="52" t="s">
        <v>116</v>
      </c>
      <c r="D912" s="52">
        <v>20291</v>
      </c>
      <c r="E912" s="52">
        <v>3350002</v>
      </c>
      <c r="F912" s="52">
        <v>9</v>
      </c>
      <c r="G912" s="52" t="s">
        <v>119</v>
      </c>
      <c r="H912" s="52">
        <v>16846.664700000001</v>
      </c>
      <c r="I912" s="52" t="s">
        <v>91</v>
      </c>
      <c r="J912" s="52" t="s">
        <v>71</v>
      </c>
      <c r="K912" s="52">
        <v>73.3</v>
      </c>
      <c r="L912" s="52">
        <v>4.02E-2</v>
      </c>
      <c r="M912" s="52">
        <v>1</v>
      </c>
      <c r="N912" s="52"/>
      <c r="O912" s="52">
        <v>0</v>
      </c>
      <c r="P912" s="52">
        <v>0</v>
      </c>
      <c r="Q912" s="52">
        <v>21</v>
      </c>
      <c r="R912" s="52"/>
      <c r="S912" s="52">
        <v>0</v>
      </c>
      <c r="T912" s="52">
        <v>0</v>
      </c>
      <c r="U912" s="52">
        <v>310</v>
      </c>
      <c r="V912" s="52">
        <f t="shared" si="30"/>
        <v>49.641393004902</v>
      </c>
      <c r="W912" s="52">
        <f t="shared" si="31"/>
        <v>49.641393004902</v>
      </c>
      <c r="X912" s="52">
        <v>0</v>
      </c>
      <c r="Y912" s="52">
        <v>0</v>
      </c>
    </row>
    <row r="913" spans="1:25" x14ac:dyDescent="0.25">
      <c r="A913" s="52">
        <v>2011</v>
      </c>
      <c r="B913" s="52" t="s">
        <v>107</v>
      </c>
      <c r="C913" s="52" t="s">
        <v>116</v>
      </c>
      <c r="D913" s="52">
        <v>20291</v>
      </c>
      <c r="E913" s="52">
        <v>3350002</v>
      </c>
      <c r="F913" s="52">
        <v>9</v>
      </c>
      <c r="G913" s="52" t="s">
        <v>119</v>
      </c>
      <c r="H913" s="52">
        <v>72120.051500000001</v>
      </c>
      <c r="I913" s="52" t="s">
        <v>91</v>
      </c>
      <c r="J913" s="52" t="s">
        <v>71</v>
      </c>
      <c r="K913" s="52">
        <v>73.3</v>
      </c>
      <c r="L913" s="52">
        <v>4.02E-2</v>
      </c>
      <c r="M913" s="52">
        <v>1</v>
      </c>
      <c r="N913" s="52"/>
      <c r="O913" s="52">
        <v>0</v>
      </c>
      <c r="P913" s="52">
        <v>0</v>
      </c>
      <c r="Q913" s="52">
        <v>21</v>
      </c>
      <c r="R913" s="52"/>
      <c r="S913" s="52">
        <v>0</v>
      </c>
      <c r="T913" s="52">
        <v>0</v>
      </c>
      <c r="U913" s="52">
        <v>310</v>
      </c>
      <c r="V913" s="52">
        <f t="shared" si="30"/>
        <v>212.51327095298998</v>
      </c>
      <c r="W913" s="52">
        <f t="shared" si="31"/>
        <v>212.51327095298998</v>
      </c>
      <c r="X913" s="52">
        <v>0</v>
      </c>
      <c r="Y913" s="52">
        <v>0</v>
      </c>
    </row>
    <row r="914" spans="1:25" x14ac:dyDescent="0.25">
      <c r="A914" s="52">
        <v>2011</v>
      </c>
      <c r="B914" s="52" t="s">
        <v>107</v>
      </c>
      <c r="C914" s="52" t="s">
        <v>116</v>
      </c>
      <c r="D914" s="52">
        <v>20291</v>
      </c>
      <c r="E914" s="52">
        <v>3350002</v>
      </c>
      <c r="F914" s="52">
        <v>9</v>
      </c>
      <c r="G914" s="52" t="s">
        <v>119</v>
      </c>
      <c r="H914" s="52">
        <v>52890.232200000006</v>
      </c>
      <c r="I914" s="52" t="s">
        <v>91</v>
      </c>
      <c r="J914" s="52" t="s">
        <v>71</v>
      </c>
      <c r="K914" s="52">
        <v>73.3</v>
      </c>
      <c r="L914" s="52">
        <v>4.02E-2</v>
      </c>
      <c r="M914" s="52">
        <v>1</v>
      </c>
      <c r="N914" s="52"/>
      <c r="O914" s="52">
        <v>0</v>
      </c>
      <c r="P914" s="52">
        <v>0</v>
      </c>
      <c r="Q914" s="52">
        <v>21</v>
      </c>
      <c r="R914" s="52"/>
      <c r="S914" s="52">
        <v>0</v>
      </c>
      <c r="T914" s="52">
        <v>0</v>
      </c>
      <c r="U914" s="52">
        <v>310</v>
      </c>
      <c r="V914" s="52">
        <f t="shared" si="30"/>
        <v>155.84953161445202</v>
      </c>
      <c r="W914" s="52">
        <f t="shared" si="31"/>
        <v>155.84953161445202</v>
      </c>
      <c r="X914" s="52">
        <v>0</v>
      </c>
      <c r="Y914" s="52">
        <v>0</v>
      </c>
    </row>
    <row r="915" spans="1:25" x14ac:dyDescent="0.25">
      <c r="A915" s="52">
        <v>2011</v>
      </c>
      <c r="B915" s="52" t="s">
        <v>107</v>
      </c>
      <c r="C915" s="52" t="s">
        <v>116</v>
      </c>
      <c r="D915" s="52">
        <v>20291</v>
      </c>
      <c r="E915" s="52">
        <v>3350002</v>
      </c>
      <c r="F915" s="52">
        <v>9</v>
      </c>
      <c r="G915" s="52" t="s">
        <v>119</v>
      </c>
      <c r="H915" s="52">
        <v>130045</v>
      </c>
      <c r="I915" s="52" t="s">
        <v>91</v>
      </c>
      <c r="J915" s="52" t="s">
        <v>71</v>
      </c>
      <c r="K915" s="52">
        <v>73.3</v>
      </c>
      <c r="L915" s="52">
        <v>4.02E-2</v>
      </c>
      <c r="M915" s="52">
        <v>1</v>
      </c>
      <c r="N915" s="52"/>
      <c r="O915" s="52">
        <v>0</v>
      </c>
      <c r="P915" s="52">
        <v>0</v>
      </c>
      <c r="Q915" s="52">
        <v>21</v>
      </c>
      <c r="R915" s="52"/>
      <c r="S915" s="52">
        <v>0</v>
      </c>
      <c r="T915" s="52">
        <v>0</v>
      </c>
      <c r="U915" s="52">
        <v>310</v>
      </c>
      <c r="V915" s="52">
        <f t="shared" si="30"/>
        <v>383.19839969999998</v>
      </c>
      <c r="W915" s="52">
        <f t="shared" si="31"/>
        <v>383.19839969999998</v>
      </c>
      <c r="X915" s="52">
        <v>0</v>
      </c>
      <c r="Y915" s="52">
        <v>0</v>
      </c>
    </row>
    <row r="916" spans="1:25" x14ac:dyDescent="0.25">
      <c r="A916" s="52">
        <v>2011</v>
      </c>
      <c r="B916" s="52" t="s">
        <v>107</v>
      </c>
      <c r="C916" s="52" t="s">
        <v>116</v>
      </c>
      <c r="D916" s="52">
        <v>20291</v>
      </c>
      <c r="E916" s="52">
        <v>3350002</v>
      </c>
      <c r="F916" s="52">
        <v>9</v>
      </c>
      <c r="G916" s="52" t="s">
        <v>119</v>
      </c>
      <c r="H916" s="52">
        <v>131435.5845</v>
      </c>
      <c r="I916" s="52" t="s">
        <v>91</v>
      </c>
      <c r="J916" s="52" t="s">
        <v>71</v>
      </c>
      <c r="K916" s="52">
        <v>73.3</v>
      </c>
      <c r="L916" s="52">
        <v>4.02E-2</v>
      </c>
      <c r="M916" s="52">
        <v>1</v>
      </c>
      <c r="N916" s="52"/>
      <c r="O916" s="52">
        <v>0</v>
      </c>
      <c r="P916" s="52">
        <v>0</v>
      </c>
      <c r="Q916" s="52">
        <v>21</v>
      </c>
      <c r="R916" s="52"/>
      <c r="S916" s="52">
        <v>0</v>
      </c>
      <c r="T916" s="52">
        <v>0</v>
      </c>
      <c r="U916" s="52">
        <v>310</v>
      </c>
      <c r="V916" s="52">
        <f t="shared" si="30"/>
        <v>387.29597942276996</v>
      </c>
      <c r="W916" s="52">
        <f t="shared" si="31"/>
        <v>387.29597942276996</v>
      </c>
      <c r="X916" s="52">
        <v>0</v>
      </c>
      <c r="Y916" s="52">
        <v>0</v>
      </c>
    </row>
    <row r="917" spans="1:25" x14ac:dyDescent="0.25">
      <c r="A917" s="52">
        <v>2011</v>
      </c>
      <c r="B917" s="52" t="s">
        <v>107</v>
      </c>
      <c r="C917" s="52" t="s">
        <v>116</v>
      </c>
      <c r="D917" s="52">
        <v>20291</v>
      </c>
      <c r="E917" s="52">
        <v>3350002</v>
      </c>
      <c r="F917" s="52">
        <v>9</v>
      </c>
      <c r="G917" s="52" t="s">
        <v>119</v>
      </c>
      <c r="H917" s="52">
        <v>109505</v>
      </c>
      <c r="I917" s="52" t="s">
        <v>91</v>
      </c>
      <c r="J917" s="52" t="s">
        <v>71</v>
      </c>
      <c r="K917" s="52">
        <v>73.3</v>
      </c>
      <c r="L917" s="52">
        <v>4.02E-2</v>
      </c>
      <c r="M917" s="52">
        <v>1</v>
      </c>
      <c r="N917" s="52"/>
      <c r="O917" s="52">
        <v>0</v>
      </c>
      <c r="P917" s="52">
        <v>0</v>
      </c>
      <c r="Q917" s="52">
        <v>21</v>
      </c>
      <c r="R917" s="52"/>
      <c r="S917" s="52">
        <v>0</v>
      </c>
      <c r="T917" s="52">
        <v>0</v>
      </c>
      <c r="U917" s="52">
        <v>310</v>
      </c>
      <c r="V917" s="52">
        <f t="shared" si="30"/>
        <v>322.67400329999998</v>
      </c>
      <c r="W917" s="52">
        <f t="shared" si="31"/>
        <v>322.67400329999998</v>
      </c>
      <c r="X917" s="52">
        <v>0</v>
      </c>
      <c r="Y917" s="52">
        <v>0</v>
      </c>
    </row>
    <row r="918" spans="1:25" x14ac:dyDescent="0.25">
      <c r="A918" s="52">
        <v>2011</v>
      </c>
      <c r="B918" s="52" t="s">
        <v>107</v>
      </c>
      <c r="C918" s="52" t="s">
        <v>116</v>
      </c>
      <c r="D918" s="52">
        <v>20291</v>
      </c>
      <c r="E918" s="52">
        <v>3350002</v>
      </c>
      <c r="F918" s="52">
        <v>9</v>
      </c>
      <c r="G918" s="52" t="s">
        <v>119</v>
      </c>
      <c r="H918" s="52">
        <v>207859</v>
      </c>
      <c r="I918" s="52" t="s">
        <v>91</v>
      </c>
      <c r="J918" s="52" t="s">
        <v>71</v>
      </c>
      <c r="K918" s="52">
        <v>73.3</v>
      </c>
      <c r="L918" s="52">
        <v>4.02E-2</v>
      </c>
      <c r="M918" s="52">
        <v>1</v>
      </c>
      <c r="N918" s="52"/>
      <c r="O918" s="52">
        <v>0</v>
      </c>
      <c r="P918" s="52">
        <v>0</v>
      </c>
      <c r="Q918" s="52">
        <v>21</v>
      </c>
      <c r="R918" s="52"/>
      <c r="S918" s="52">
        <v>0</v>
      </c>
      <c r="T918" s="52">
        <v>0</v>
      </c>
      <c r="U918" s="52">
        <v>310</v>
      </c>
      <c r="V918" s="52">
        <f t="shared" si="30"/>
        <v>612.48980094000001</v>
      </c>
      <c r="W918" s="52">
        <f t="shared" si="31"/>
        <v>612.48980094000001</v>
      </c>
      <c r="X918" s="52">
        <v>0</v>
      </c>
      <c r="Y918" s="52">
        <v>0</v>
      </c>
    </row>
    <row r="919" spans="1:25" x14ac:dyDescent="0.25">
      <c r="A919" s="52">
        <v>2011</v>
      </c>
      <c r="B919" s="52" t="s">
        <v>107</v>
      </c>
      <c r="C919" s="52" t="s">
        <v>116</v>
      </c>
      <c r="D919" s="52">
        <v>20291</v>
      </c>
      <c r="E919" s="52">
        <v>3350002</v>
      </c>
      <c r="F919" s="52">
        <v>9</v>
      </c>
      <c r="G919" s="52" t="s">
        <v>119</v>
      </c>
      <c r="H919" s="52">
        <v>9888</v>
      </c>
      <c r="I919" s="52" t="s">
        <v>91</v>
      </c>
      <c r="J919" s="52" t="s">
        <v>71</v>
      </c>
      <c r="K919" s="52">
        <v>73.3</v>
      </c>
      <c r="L919" s="52">
        <v>4.02E-2</v>
      </c>
      <c r="M919" s="52">
        <v>1</v>
      </c>
      <c r="N919" s="52"/>
      <c r="O919" s="52">
        <v>0</v>
      </c>
      <c r="P919" s="52">
        <v>0</v>
      </c>
      <c r="Q919" s="52">
        <v>21</v>
      </c>
      <c r="R919" s="52"/>
      <c r="S919" s="52">
        <v>0</v>
      </c>
      <c r="T919" s="52">
        <v>0</v>
      </c>
      <c r="U919" s="52">
        <v>310</v>
      </c>
      <c r="V919" s="52">
        <f t="shared" si="30"/>
        <v>29.136574080000003</v>
      </c>
      <c r="W919" s="52">
        <f t="shared" si="31"/>
        <v>29.136574080000003</v>
      </c>
      <c r="X919" s="52">
        <v>0</v>
      </c>
      <c r="Y919" s="52">
        <v>0</v>
      </c>
    </row>
    <row r="920" spans="1:25" x14ac:dyDescent="0.25">
      <c r="A920" s="52">
        <v>2011</v>
      </c>
      <c r="B920" s="52" t="s">
        <v>107</v>
      </c>
      <c r="C920" s="52" t="s">
        <v>116</v>
      </c>
      <c r="D920" s="52">
        <v>20292</v>
      </c>
      <c r="E920" s="52">
        <v>3350002</v>
      </c>
      <c r="F920" s="52">
        <v>9</v>
      </c>
      <c r="G920" s="52" t="s">
        <v>119</v>
      </c>
      <c r="H920" s="52">
        <v>11784.107</v>
      </c>
      <c r="I920" s="52" t="s">
        <v>91</v>
      </c>
      <c r="J920" s="52" t="s">
        <v>71</v>
      </c>
      <c r="K920" s="52">
        <v>73.3</v>
      </c>
      <c r="L920" s="52">
        <v>4.02E-2</v>
      </c>
      <c r="M920" s="52">
        <v>1</v>
      </c>
      <c r="N920" s="52"/>
      <c r="O920" s="52">
        <v>0</v>
      </c>
      <c r="P920" s="52">
        <v>0</v>
      </c>
      <c r="Q920" s="52">
        <v>21</v>
      </c>
      <c r="R920" s="52"/>
      <c r="S920" s="52">
        <v>0</v>
      </c>
      <c r="T920" s="52">
        <v>0</v>
      </c>
      <c r="U920" s="52">
        <v>310</v>
      </c>
      <c r="V920" s="52">
        <f t="shared" si="30"/>
        <v>34.723756732620004</v>
      </c>
      <c r="W920" s="52">
        <f t="shared" si="31"/>
        <v>34.723756732620004</v>
      </c>
      <c r="X920" s="52">
        <v>0</v>
      </c>
      <c r="Y920" s="52">
        <v>0</v>
      </c>
    </row>
    <row r="921" spans="1:25" x14ac:dyDescent="0.25">
      <c r="A921" s="52">
        <v>2011</v>
      </c>
      <c r="B921" s="52" t="s">
        <v>107</v>
      </c>
      <c r="C921" s="52" t="s">
        <v>116</v>
      </c>
      <c r="D921" s="52">
        <v>20292</v>
      </c>
      <c r="E921" s="52">
        <v>3350002</v>
      </c>
      <c r="F921" s="52">
        <v>9</v>
      </c>
      <c r="G921" s="52" t="s">
        <v>119</v>
      </c>
      <c r="H921" s="52">
        <v>44145</v>
      </c>
      <c r="I921" s="52" t="s">
        <v>91</v>
      </c>
      <c r="J921" s="52" t="s">
        <v>71</v>
      </c>
      <c r="K921" s="52">
        <v>73.3</v>
      </c>
      <c r="L921" s="52">
        <v>4.02E-2</v>
      </c>
      <c r="M921" s="52">
        <v>1</v>
      </c>
      <c r="N921" s="52"/>
      <c r="O921" s="52">
        <v>0</v>
      </c>
      <c r="P921" s="52">
        <v>0</v>
      </c>
      <c r="Q921" s="52">
        <v>21</v>
      </c>
      <c r="R921" s="52"/>
      <c r="S921" s="52">
        <v>0</v>
      </c>
      <c r="T921" s="52">
        <v>0</v>
      </c>
      <c r="U921" s="52">
        <v>310</v>
      </c>
      <c r="V921" s="52">
        <f t="shared" si="30"/>
        <v>130.0803057</v>
      </c>
      <c r="W921" s="52">
        <f t="shared" si="31"/>
        <v>130.0803057</v>
      </c>
      <c r="X921" s="52">
        <v>0</v>
      </c>
      <c r="Y921" s="52">
        <v>0</v>
      </c>
    </row>
    <row r="922" spans="1:25" x14ac:dyDescent="0.25">
      <c r="A922" s="52">
        <v>2011</v>
      </c>
      <c r="B922" s="52" t="s">
        <v>107</v>
      </c>
      <c r="C922" s="52" t="s">
        <v>116</v>
      </c>
      <c r="D922" s="52">
        <v>20292</v>
      </c>
      <c r="E922" s="52">
        <v>3350002</v>
      </c>
      <c r="F922" s="52">
        <v>9</v>
      </c>
      <c r="G922" s="52" t="s">
        <v>119</v>
      </c>
      <c r="H922" s="52">
        <v>150144</v>
      </c>
      <c r="I922" s="52" t="s">
        <v>91</v>
      </c>
      <c r="J922" s="52" t="s">
        <v>71</v>
      </c>
      <c r="K922" s="52">
        <v>73.3</v>
      </c>
      <c r="L922" s="52">
        <v>4.02E-2</v>
      </c>
      <c r="M922" s="52">
        <v>1</v>
      </c>
      <c r="N922" s="52"/>
      <c r="O922" s="52">
        <v>0</v>
      </c>
      <c r="P922" s="52">
        <v>0</v>
      </c>
      <c r="Q922" s="52">
        <v>21</v>
      </c>
      <c r="R922" s="52"/>
      <c r="S922" s="52">
        <v>0</v>
      </c>
      <c r="T922" s="52">
        <v>0</v>
      </c>
      <c r="U922" s="52">
        <v>310</v>
      </c>
      <c r="V922" s="52">
        <f t="shared" si="30"/>
        <v>442.42331903999997</v>
      </c>
      <c r="W922" s="52">
        <f t="shared" si="31"/>
        <v>442.42331903999997</v>
      </c>
      <c r="X922" s="52">
        <v>0</v>
      </c>
      <c r="Y922" s="52">
        <v>0</v>
      </c>
    </row>
    <row r="923" spans="1:25" x14ac:dyDescent="0.25">
      <c r="A923" s="52">
        <v>2011</v>
      </c>
      <c r="B923" s="52" t="s">
        <v>107</v>
      </c>
      <c r="C923" s="52" t="s">
        <v>116</v>
      </c>
      <c r="D923" s="52">
        <v>20295</v>
      </c>
      <c r="E923" s="52">
        <v>3350002</v>
      </c>
      <c r="F923" s="52">
        <v>9</v>
      </c>
      <c r="G923" s="52" t="s">
        <v>119</v>
      </c>
      <c r="H923" s="52">
        <v>314125</v>
      </c>
      <c r="I923" s="52" t="s">
        <v>91</v>
      </c>
      <c r="J923" s="52" t="s">
        <v>71</v>
      </c>
      <c r="K923" s="52">
        <v>73.3</v>
      </c>
      <c r="L923" s="52">
        <v>4.02E-2</v>
      </c>
      <c r="M923" s="52">
        <v>1</v>
      </c>
      <c r="N923" s="52"/>
      <c r="O923" s="52">
        <v>0</v>
      </c>
      <c r="P923" s="52">
        <v>0</v>
      </c>
      <c r="Q923" s="52">
        <v>21</v>
      </c>
      <c r="R923" s="52"/>
      <c r="S923" s="52">
        <v>0</v>
      </c>
      <c r="T923" s="52">
        <v>0</v>
      </c>
      <c r="U923" s="52">
        <v>310</v>
      </c>
      <c r="V923" s="52">
        <f t="shared" si="30"/>
        <v>925.6195725</v>
      </c>
      <c r="W923" s="52">
        <f t="shared" si="31"/>
        <v>925.6195725</v>
      </c>
      <c r="X923" s="52">
        <v>0</v>
      </c>
      <c r="Y923" s="52">
        <v>0</v>
      </c>
    </row>
    <row r="924" spans="1:25" x14ac:dyDescent="0.25">
      <c r="A924" s="52">
        <v>2011</v>
      </c>
      <c r="B924" s="52" t="s">
        <v>107</v>
      </c>
      <c r="C924" s="52" t="s">
        <v>116</v>
      </c>
      <c r="D924" s="52">
        <v>20297</v>
      </c>
      <c r="E924" s="52">
        <v>3350002</v>
      </c>
      <c r="F924" s="52">
        <v>9</v>
      </c>
      <c r="G924" s="52" t="s">
        <v>119</v>
      </c>
      <c r="H924" s="52">
        <v>1045968</v>
      </c>
      <c r="I924" s="52" t="s">
        <v>91</v>
      </c>
      <c r="J924" s="52" t="s">
        <v>71</v>
      </c>
      <c r="K924" s="52">
        <v>73.3</v>
      </c>
      <c r="L924" s="52">
        <v>4.02E-2</v>
      </c>
      <c r="M924" s="52">
        <v>1</v>
      </c>
      <c r="N924" s="52"/>
      <c r="O924" s="52">
        <v>0</v>
      </c>
      <c r="P924" s="52">
        <v>0</v>
      </c>
      <c r="Q924" s="52">
        <v>21</v>
      </c>
      <c r="R924" s="52"/>
      <c r="S924" s="52">
        <v>0</v>
      </c>
      <c r="T924" s="52">
        <v>0</v>
      </c>
      <c r="U924" s="52">
        <v>310</v>
      </c>
      <c r="V924" s="52">
        <f t="shared" si="30"/>
        <v>3082.1120668799999</v>
      </c>
      <c r="W924" s="52">
        <f t="shared" si="31"/>
        <v>3082.1120668799999</v>
      </c>
      <c r="X924" s="52">
        <v>0</v>
      </c>
      <c r="Y924" s="52">
        <v>0</v>
      </c>
    </row>
    <row r="925" spans="1:25" x14ac:dyDescent="0.25">
      <c r="A925" s="52">
        <v>2011</v>
      </c>
      <c r="B925" s="52" t="s">
        <v>107</v>
      </c>
      <c r="C925" s="52" t="s">
        <v>116</v>
      </c>
      <c r="D925" s="52">
        <v>20297</v>
      </c>
      <c r="E925" s="52">
        <v>3350002</v>
      </c>
      <c r="F925" s="52">
        <v>9</v>
      </c>
      <c r="G925" s="52" t="s">
        <v>119</v>
      </c>
      <c r="H925" s="52">
        <v>1291943</v>
      </c>
      <c r="I925" s="52" t="s">
        <v>91</v>
      </c>
      <c r="J925" s="52" t="s">
        <v>71</v>
      </c>
      <c r="K925" s="52">
        <v>73.3</v>
      </c>
      <c r="L925" s="52">
        <v>4.02E-2</v>
      </c>
      <c r="M925" s="52">
        <v>1</v>
      </c>
      <c r="N925" s="52"/>
      <c r="O925" s="52">
        <v>0</v>
      </c>
      <c r="P925" s="52">
        <v>0</v>
      </c>
      <c r="Q925" s="52">
        <v>21</v>
      </c>
      <c r="R925" s="52"/>
      <c r="S925" s="52">
        <v>0</v>
      </c>
      <c r="T925" s="52">
        <v>0</v>
      </c>
      <c r="U925" s="52">
        <v>310</v>
      </c>
      <c r="V925" s="52">
        <f t="shared" si="30"/>
        <v>3806.9167603799992</v>
      </c>
      <c r="W925" s="52">
        <f t="shared" si="31"/>
        <v>3806.9167603799992</v>
      </c>
      <c r="X925" s="52">
        <v>0</v>
      </c>
      <c r="Y925" s="52">
        <v>0</v>
      </c>
    </row>
    <row r="926" spans="1:25" x14ac:dyDescent="0.25">
      <c r="A926" s="52">
        <v>2011</v>
      </c>
      <c r="B926" s="52" t="s">
        <v>107</v>
      </c>
      <c r="C926" s="52" t="s">
        <v>116</v>
      </c>
      <c r="D926" s="52">
        <v>20297</v>
      </c>
      <c r="E926" s="52">
        <v>3350002</v>
      </c>
      <c r="F926" s="52">
        <v>9</v>
      </c>
      <c r="G926" s="52" t="s">
        <v>119</v>
      </c>
      <c r="H926" s="52">
        <v>701017</v>
      </c>
      <c r="I926" s="52" t="s">
        <v>91</v>
      </c>
      <c r="J926" s="52" t="s">
        <v>71</v>
      </c>
      <c r="K926" s="52">
        <v>73.3</v>
      </c>
      <c r="L926" s="52">
        <v>4.02E-2</v>
      </c>
      <c r="M926" s="52">
        <v>1</v>
      </c>
      <c r="N926" s="52"/>
      <c r="O926" s="52">
        <v>0</v>
      </c>
      <c r="P926" s="52">
        <v>0</v>
      </c>
      <c r="Q926" s="52">
        <v>21</v>
      </c>
      <c r="R926" s="52"/>
      <c r="S926" s="52">
        <v>0</v>
      </c>
      <c r="T926" s="52">
        <v>0</v>
      </c>
      <c r="U926" s="52">
        <v>310</v>
      </c>
      <c r="V926" s="52">
        <f t="shared" si="30"/>
        <v>2065.6587532200001</v>
      </c>
      <c r="W926" s="52">
        <f t="shared" si="31"/>
        <v>2065.6587532200001</v>
      </c>
      <c r="X926" s="52">
        <v>0</v>
      </c>
      <c r="Y926" s="52">
        <v>0</v>
      </c>
    </row>
    <row r="927" spans="1:25" x14ac:dyDescent="0.25">
      <c r="A927" s="52">
        <v>2011</v>
      </c>
      <c r="B927" s="52" t="s">
        <v>107</v>
      </c>
      <c r="C927" s="52" t="s">
        <v>116</v>
      </c>
      <c r="D927" s="52">
        <v>20299</v>
      </c>
      <c r="E927" s="52">
        <v>3350002</v>
      </c>
      <c r="F927" s="52">
        <v>9</v>
      </c>
      <c r="G927" s="52" t="s">
        <v>119</v>
      </c>
      <c r="H927" s="52">
        <v>32668</v>
      </c>
      <c r="I927" s="52" t="s">
        <v>91</v>
      </c>
      <c r="J927" s="52" t="s">
        <v>71</v>
      </c>
      <c r="K927" s="52">
        <v>73.3</v>
      </c>
      <c r="L927" s="52">
        <v>4.02E-2</v>
      </c>
      <c r="M927" s="52">
        <v>1</v>
      </c>
      <c r="N927" s="52"/>
      <c r="O927" s="52">
        <v>0</v>
      </c>
      <c r="P927" s="52">
        <v>0</v>
      </c>
      <c r="Q927" s="52">
        <v>21</v>
      </c>
      <c r="R927" s="52"/>
      <c r="S927" s="52">
        <v>0</v>
      </c>
      <c r="T927" s="52">
        <v>0</v>
      </c>
      <c r="U927" s="52">
        <v>310</v>
      </c>
      <c r="V927" s="52">
        <f t="shared" si="30"/>
        <v>96.261488879999987</v>
      </c>
      <c r="W927" s="52">
        <f t="shared" si="31"/>
        <v>96.261488879999987</v>
      </c>
      <c r="X927" s="52">
        <v>0</v>
      </c>
      <c r="Y927" s="52">
        <v>0</v>
      </c>
    </row>
    <row r="928" spans="1:25" x14ac:dyDescent="0.25">
      <c r="A928" s="52">
        <v>2011</v>
      </c>
      <c r="B928" s="52" t="s">
        <v>107</v>
      </c>
      <c r="C928" s="52" t="s">
        <v>116</v>
      </c>
      <c r="D928" s="52">
        <v>21001</v>
      </c>
      <c r="E928" s="52">
        <v>3350002</v>
      </c>
      <c r="F928" s="52">
        <v>9</v>
      </c>
      <c r="G928" s="52" t="s">
        <v>119</v>
      </c>
      <c r="H928" s="52">
        <v>793837.24340000004</v>
      </c>
      <c r="I928" s="52" t="s">
        <v>91</v>
      </c>
      <c r="J928" s="52" t="s">
        <v>71</v>
      </c>
      <c r="K928" s="52">
        <v>73.3</v>
      </c>
      <c r="L928" s="52">
        <v>4.02E-2</v>
      </c>
      <c r="M928" s="52">
        <v>1</v>
      </c>
      <c r="N928" s="52"/>
      <c r="O928" s="52">
        <v>0</v>
      </c>
      <c r="P928" s="52">
        <v>0</v>
      </c>
      <c r="Q928" s="52">
        <v>21</v>
      </c>
      <c r="R928" s="52"/>
      <c r="S928" s="52">
        <v>0</v>
      </c>
      <c r="T928" s="52">
        <v>0</v>
      </c>
      <c r="U928" s="52">
        <v>310</v>
      </c>
      <c r="V928" s="52">
        <f t="shared" si="30"/>
        <v>2339.1684516370442</v>
      </c>
      <c r="W928" s="52">
        <f t="shared" si="31"/>
        <v>2339.1684516370442</v>
      </c>
      <c r="X928" s="52">
        <v>0</v>
      </c>
      <c r="Y928" s="52">
        <v>0</v>
      </c>
    </row>
    <row r="929" spans="1:25" x14ac:dyDescent="0.25">
      <c r="A929" s="52">
        <v>2011</v>
      </c>
      <c r="B929" s="52" t="s">
        <v>107</v>
      </c>
      <c r="C929" s="52" t="s">
        <v>116</v>
      </c>
      <c r="D929" s="52">
        <v>21001</v>
      </c>
      <c r="E929" s="52">
        <v>3350002</v>
      </c>
      <c r="F929" s="52">
        <v>9</v>
      </c>
      <c r="G929" s="52" t="s">
        <v>119</v>
      </c>
      <c r="H929" s="52">
        <v>11050.019999999999</v>
      </c>
      <c r="I929" s="52" t="s">
        <v>91</v>
      </c>
      <c r="J929" s="52" t="s">
        <v>71</v>
      </c>
      <c r="K929" s="52">
        <v>73.3</v>
      </c>
      <c r="L929" s="52">
        <v>4.02E-2</v>
      </c>
      <c r="M929" s="52">
        <v>1</v>
      </c>
      <c r="N929" s="52"/>
      <c r="O929" s="52">
        <v>0</v>
      </c>
      <c r="P929" s="52">
        <v>0</v>
      </c>
      <c r="Q929" s="52">
        <v>21</v>
      </c>
      <c r="R929" s="52"/>
      <c r="S929" s="52">
        <v>0</v>
      </c>
      <c r="T929" s="52">
        <v>0</v>
      </c>
      <c r="U929" s="52">
        <v>310</v>
      </c>
      <c r="V929" s="52">
        <f t="shared" si="30"/>
        <v>32.560651933199992</v>
      </c>
      <c r="W929" s="52">
        <f t="shared" si="31"/>
        <v>32.560651933199992</v>
      </c>
      <c r="X929" s="52">
        <v>0</v>
      </c>
      <c r="Y929" s="52">
        <v>0</v>
      </c>
    </row>
    <row r="930" spans="1:25" x14ac:dyDescent="0.25">
      <c r="A930" s="52">
        <v>2011</v>
      </c>
      <c r="B930" s="52" t="s">
        <v>107</v>
      </c>
      <c r="C930" s="52" t="s">
        <v>116</v>
      </c>
      <c r="D930" s="52">
        <v>21001</v>
      </c>
      <c r="E930" s="52">
        <v>3350002</v>
      </c>
      <c r="F930" s="52">
        <v>9</v>
      </c>
      <c r="G930" s="52" t="s">
        <v>119</v>
      </c>
      <c r="H930" s="52">
        <v>2630.8645999999999</v>
      </c>
      <c r="I930" s="52" t="s">
        <v>91</v>
      </c>
      <c r="J930" s="52" t="s">
        <v>71</v>
      </c>
      <c r="K930" s="52">
        <v>73.3</v>
      </c>
      <c r="L930" s="52">
        <v>4.02E-2</v>
      </c>
      <c r="M930" s="52">
        <v>1</v>
      </c>
      <c r="N930" s="52"/>
      <c r="O930" s="52">
        <v>0</v>
      </c>
      <c r="P930" s="52">
        <v>0</v>
      </c>
      <c r="Q930" s="52">
        <v>21</v>
      </c>
      <c r="R930" s="52"/>
      <c r="S930" s="52">
        <v>0</v>
      </c>
      <c r="T930" s="52">
        <v>0</v>
      </c>
      <c r="U930" s="52">
        <v>310</v>
      </c>
      <c r="V930" s="52">
        <f t="shared" si="30"/>
        <v>7.7522634822359988</v>
      </c>
      <c r="W930" s="52">
        <f t="shared" si="31"/>
        <v>7.7522634822359988</v>
      </c>
      <c r="X930" s="52">
        <v>0</v>
      </c>
      <c r="Y930" s="52">
        <v>0</v>
      </c>
    </row>
    <row r="931" spans="1:25" x14ac:dyDescent="0.25">
      <c r="A931" s="52">
        <v>2011</v>
      </c>
      <c r="B931" s="52" t="s">
        <v>107</v>
      </c>
      <c r="C931" s="52" t="s">
        <v>116</v>
      </c>
      <c r="D931" s="52">
        <v>21002</v>
      </c>
      <c r="E931" s="52">
        <v>3350002</v>
      </c>
      <c r="F931" s="52">
        <v>9</v>
      </c>
      <c r="G931" s="52" t="s">
        <v>119</v>
      </c>
      <c r="H931" s="52">
        <v>39300.1564</v>
      </c>
      <c r="I931" s="52" t="s">
        <v>91</v>
      </c>
      <c r="J931" s="52" t="s">
        <v>71</v>
      </c>
      <c r="K931" s="52">
        <v>73.3</v>
      </c>
      <c r="L931" s="52">
        <v>4.02E-2</v>
      </c>
      <c r="M931" s="52">
        <v>1</v>
      </c>
      <c r="N931" s="52"/>
      <c r="O931" s="52">
        <v>0</v>
      </c>
      <c r="P931" s="52">
        <v>0</v>
      </c>
      <c r="Q931" s="52">
        <v>21</v>
      </c>
      <c r="R931" s="52"/>
      <c r="S931" s="52">
        <v>0</v>
      </c>
      <c r="T931" s="52">
        <v>0</v>
      </c>
      <c r="U931" s="52">
        <v>310</v>
      </c>
      <c r="V931" s="52">
        <f t="shared" si="30"/>
        <v>115.80419885762399</v>
      </c>
      <c r="W931" s="52">
        <f t="shared" si="31"/>
        <v>115.80419885762399</v>
      </c>
      <c r="X931" s="52">
        <v>0</v>
      </c>
      <c r="Y931" s="52">
        <v>0</v>
      </c>
    </row>
    <row r="932" spans="1:25" x14ac:dyDescent="0.25">
      <c r="A932" s="52">
        <v>2011</v>
      </c>
      <c r="B932" s="52" t="s">
        <v>107</v>
      </c>
      <c r="C932" s="52" t="s">
        <v>116</v>
      </c>
      <c r="D932" s="52">
        <v>21002</v>
      </c>
      <c r="E932" s="52">
        <v>3350002</v>
      </c>
      <c r="F932" s="52">
        <v>9</v>
      </c>
      <c r="G932" s="52" t="s">
        <v>119</v>
      </c>
      <c r="H932" s="52">
        <v>424.33299999999997</v>
      </c>
      <c r="I932" s="52" t="s">
        <v>91</v>
      </c>
      <c r="J932" s="52" t="s">
        <v>71</v>
      </c>
      <c r="K932" s="52">
        <v>73.3</v>
      </c>
      <c r="L932" s="52">
        <v>4.02E-2</v>
      </c>
      <c r="M932" s="52">
        <v>1</v>
      </c>
      <c r="N932" s="52"/>
      <c r="O932" s="52">
        <v>0</v>
      </c>
      <c r="P932" s="52">
        <v>0</v>
      </c>
      <c r="Q932" s="52">
        <v>21</v>
      </c>
      <c r="R932" s="52"/>
      <c r="S932" s="52">
        <v>0</v>
      </c>
      <c r="T932" s="52">
        <v>0</v>
      </c>
      <c r="U932" s="52">
        <v>310</v>
      </c>
      <c r="V932" s="52">
        <f t="shared" si="30"/>
        <v>1.2503650777799999</v>
      </c>
      <c r="W932" s="52">
        <f t="shared" si="31"/>
        <v>1.2503650777799999</v>
      </c>
      <c r="X932" s="52">
        <v>0</v>
      </c>
      <c r="Y932" s="52">
        <v>0</v>
      </c>
    </row>
    <row r="933" spans="1:25" x14ac:dyDescent="0.25">
      <c r="A933" s="52">
        <v>2011</v>
      </c>
      <c r="B933" s="52" t="s">
        <v>107</v>
      </c>
      <c r="C933" s="52" t="s">
        <v>116</v>
      </c>
      <c r="D933" s="52">
        <v>21002</v>
      </c>
      <c r="E933" s="52">
        <v>3350002</v>
      </c>
      <c r="F933" s="52">
        <v>9</v>
      </c>
      <c r="G933" s="52" t="s">
        <v>119</v>
      </c>
      <c r="H933" s="52">
        <v>10244</v>
      </c>
      <c r="I933" s="52" t="s">
        <v>91</v>
      </c>
      <c r="J933" s="52" t="s">
        <v>71</v>
      </c>
      <c r="K933" s="52">
        <v>73.3</v>
      </c>
      <c r="L933" s="52">
        <v>4.02E-2</v>
      </c>
      <c r="M933" s="52">
        <v>1</v>
      </c>
      <c r="N933" s="52"/>
      <c r="O933" s="52">
        <v>0</v>
      </c>
      <c r="P933" s="52">
        <v>0</v>
      </c>
      <c r="Q933" s="52">
        <v>21</v>
      </c>
      <c r="R933" s="52"/>
      <c r="S933" s="52">
        <v>0</v>
      </c>
      <c r="T933" s="52">
        <v>0</v>
      </c>
      <c r="U933" s="52">
        <v>310</v>
      </c>
      <c r="V933" s="52">
        <f t="shared" si="30"/>
        <v>30.185585039999999</v>
      </c>
      <c r="W933" s="52">
        <f t="shared" si="31"/>
        <v>30.185585039999999</v>
      </c>
      <c r="X933" s="52">
        <v>0</v>
      </c>
      <c r="Y933" s="52">
        <v>0</v>
      </c>
    </row>
    <row r="934" spans="1:25" x14ac:dyDescent="0.25">
      <c r="A934" s="52">
        <v>2011</v>
      </c>
      <c r="B934" s="52" t="s">
        <v>107</v>
      </c>
      <c r="C934" s="52" t="s">
        <v>116</v>
      </c>
      <c r="D934" s="52">
        <v>21002</v>
      </c>
      <c r="E934" s="52">
        <v>3350002</v>
      </c>
      <c r="F934" s="52">
        <v>9</v>
      </c>
      <c r="G934" s="52" t="s">
        <v>119</v>
      </c>
      <c r="H934" s="52">
        <v>3732</v>
      </c>
      <c r="I934" s="52" t="s">
        <v>91</v>
      </c>
      <c r="J934" s="52" t="s">
        <v>71</v>
      </c>
      <c r="K934" s="52">
        <v>73.3</v>
      </c>
      <c r="L934" s="52">
        <v>4.02E-2</v>
      </c>
      <c r="M934" s="52">
        <v>1</v>
      </c>
      <c r="N934" s="52"/>
      <c r="O934" s="52">
        <v>0</v>
      </c>
      <c r="P934" s="52">
        <v>0</v>
      </c>
      <c r="Q934" s="52">
        <v>21</v>
      </c>
      <c r="R934" s="52"/>
      <c r="S934" s="52">
        <v>0</v>
      </c>
      <c r="T934" s="52">
        <v>0</v>
      </c>
      <c r="U934" s="52">
        <v>310</v>
      </c>
      <c r="V934" s="52">
        <f t="shared" si="30"/>
        <v>10.996935119999998</v>
      </c>
      <c r="W934" s="52">
        <f t="shared" si="31"/>
        <v>10.996935119999998</v>
      </c>
      <c r="X934" s="52">
        <v>0</v>
      </c>
      <c r="Y934" s="52">
        <v>0</v>
      </c>
    </row>
    <row r="935" spans="1:25" x14ac:dyDescent="0.25">
      <c r="A935" s="52">
        <v>2011</v>
      </c>
      <c r="B935" s="52" t="s">
        <v>107</v>
      </c>
      <c r="C935" s="52" t="s">
        <v>116</v>
      </c>
      <c r="D935" s="52">
        <v>21002</v>
      </c>
      <c r="E935" s="52">
        <v>3350002</v>
      </c>
      <c r="F935" s="52">
        <v>9</v>
      </c>
      <c r="G935" s="52" t="s">
        <v>119</v>
      </c>
      <c r="H935" s="52">
        <v>11317</v>
      </c>
      <c r="I935" s="52" t="s">
        <v>91</v>
      </c>
      <c r="J935" s="52" t="s">
        <v>71</v>
      </c>
      <c r="K935" s="52">
        <v>73.3</v>
      </c>
      <c r="L935" s="52">
        <v>4.02E-2</v>
      </c>
      <c r="M935" s="52">
        <v>1</v>
      </c>
      <c r="N935" s="52"/>
      <c r="O935" s="52">
        <v>0</v>
      </c>
      <c r="P935" s="52">
        <v>0</v>
      </c>
      <c r="Q935" s="52">
        <v>21</v>
      </c>
      <c r="R935" s="52"/>
      <c r="S935" s="52">
        <v>0</v>
      </c>
      <c r="T935" s="52">
        <v>0</v>
      </c>
      <c r="U935" s="52">
        <v>310</v>
      </c>
      <c r="V935" s="52">
        <f t="shared" si="30"/>
        <v>33.34735122</v>
      </c>
      <c r="W935" s="52">
        <f t="shared" si="31"/>
        <v>33.34735122</v>
      </c>
      <c r="X935" s="52">
        <v>0</v>
      </c>
      <c r="Y935" s="52">
        <v>0</v>
      </c>
    </row>
    <row r="936" spans="1:25" x14ac:dyDescent="0.25">
      <c r="A936" s="52">
        <v>2011</v>
      </c>
      <c r="B936" s="52" t="s">
        <v>107</v>
      </c>
      <c r="C936" s="52" t="s">
        <v>116</v>
      </c>
      <c r="D936" s="52">
        <v>21002</v>
      </c>
      <c r="E936" s="52">
        <v>3350002</v>
      </c>
      <c r="F936" s="52">
        <v>9</v>
      </c>
      <c r="G936" s="52" t="s">
        <v>119</v>
      </c>
      <c r="H936" s="52">
        <v>11323</v>
      </c>
      <c r="I936" s="52" t="s">
        <v>91</v>
      </c>
      <c r="J936" s="52" t="s">
        <v>71</v>
      </c>
      <c r="K936" s="52">
        <v>73.3</v>
      </c>
      <c r="L936" s="52">
        <v>4.02E-2</v>
      </c>
      <c r="M936" s="52">
        <v>1</v>
      </c>
      <c r="N936" s="52"/>
      <c r="O936" s="52">
        <v>0</v>
      </c>
      <c r="P936" s="52">
        <v>0</v>
      </c>
      <c r="Q936" s="52">
        <v>21</v>
      </c>
      <c r="R936" s="52"/>
      <c r="S936" s="52">
        <v>0</v>
      </c>
      <c r="T936" s="52">
        <v>0</v>
      </c>
      <c r="U936" s="52">
        <v>310</v>
      </c>
      <c r="V936" s="52">
        <f t="shared" si="30"/>
        <v>33.365031179999995</v>
      </c>
      <c r="W936" s="52">
        <f t="shared" si="31"/>
        <v>33.365031179999995</v>
      </c>
      <c r="X936" s="52">
        <v>0</v>
      </c>
      <c r="Y936" s="52">
        <v>0</v>
      </c>
    </row>
    <row r="937" spans="1:25" x14ac:dyDescent="0.25">
      <c r="A937" s="52">
        <v>2011</v>
      </c>
      <c r="B937" s="52" t="s">
        <v>107</v>
      </c>
      <c r="C937" s="52" t="s">
        <v>116</v>
      </c>
      <c r="D937" s="52">
        <v>21002</v>
      </c>
      <c r="E937" s="52">
        <v>3350002</v>
      </c>
      <c r="F937" s="52">
        <v>9</v>
      </c>
      <c r="G937" s="52" t="s">
        <v>119</v>
      </c>
      <c r="H937" s="52">
        <v>8659</v>
      </c>
      <c r="I937" s="52" t="s">
        <v>91</v>
      </c>
      <c r="J937" s="52" t="s">
        <v>71</v>
      </c>
      <c r="K937" s="52">
        <v>73.3</v>
      </c>
      <c r="L937" s="52">
        <v>4.02E-2</v>
      </c>
      <c r="M937" s="52">
        <v>1</v>
      </c>
      <c r="N937" s="52"/>
      <c r="O937" s="52">
        <v>0</v>
      </c>
      <c r="P937" s="52">
        <v>0</v>
      </c>
      <c r="Q937" s="52">
        <v>21</v>
      </c>
      <c r="R937" s="52"/>
      <c r="S937" s="52">
        <v>0</v>
      </c>
      <c r="T937" s="52">
        <v>0</v>
      </c>
      <c r="U937" s="52">
        <v>310</v>
      </c>
      <c r="V937" s="52">
        <f t="shared" si="30"/>
        <v>25.51512894</v>
      </c>
      <c r="W937" s="52">
        <f t="shared" si="31"/>
        <v>25.51512894</v>
      </c>
      <c r="X937" s="52">
        <v>0</v>
      </c>
      <c r="Y937" s="52">
        <v>0</v>
      </c>
    </row>
    <row r="938" spans="1:25" x14ac:dyDescent="0.25">
      <c r="A938" s="52">
        <v>2011</v>
      </c>
      <c r="B938" s="52" t="s">
        <v>107</v>
      </c>
      <c r="C938" s="52" t="s">
        <v>116</v>
      </c>
      <c r="D938" s="52">
        <v>21002</v>
      </c>
      <c r="E938" s="52">
        <v>3350002</v>
      </c>
      <c r="F938" s="52">
        <v>9</v>
      </c>
      <c r="G938" s="52" t="s">
        <v>119</v>
      </c>
      <c r="H938" s="52">
        <v>250030</v>
      </c>
      <c r="I938" s="52" t="s">
        <v>91</v>
      </c>
      <c r="J938" s="52" t="s">
        <v>71</v>
      </c>
      <c r="K938" s="52">
        <v>73.3</v>
      </c>
      <c r="L938" s="52">
        <v>4.02E-2</v>
      </c>
      <c r="M938" s="52">
        <v>1</v>
      </c>
      <c r="N938" s="52"/>
      <c r="O938" s="52">
        <v>0</v>
      </c>
      <c r="P938" s="52">
        <v>0</v>
      </c>
      <c r="Q938" s="52">
        <v>21</v>
      </c>
      <c r="R938" s="52"/>
      <c r="S938" s="52">
        <v>0</v>
      </c>
      <c r="T938" s="52">
        <v>0</v>
      </c>
      <c r="U938" s="52">
        <v>310</v>
      </c>
      <c r="V938" s="52">
        <f t="shared" si="30"/>
        <v>736.75339980000001</v>
      </c>
      <c r="W938" s="52">
        <f t="shared" si="31"/>
        <v>736.75339980000001</v>
      </c>
      <c r="X938" s="52">
        <v>0</v>
      </c>
      <c r="Y938" s="52">
        <v>0</v>
      </c>
    </row>
    <row r="939" spans="1:25" x14ac:dyDescent="0.25">
      <c r="A939" s="52">
        <v>2011</v>
      </c>
      <c r="B939" s="52" t="s">
        <v>107</v>
      </c>
      <c r="C939" s="52" t="s">
        <v>116</v>
      </c>
      <c r="D939" s="52">
        <v>21002</v>
      </c>
      <c r="E939" s="52">
        <v>3350002</v>
      </c>
      <c r="F939" s="52">
        <v>9</v>
      </c>
      <c r="G939" s="52" t="s">
        <v>119</v>
      </c>
      <c r="H939" s="52">
        <v>40720.8099</v>
      </c>
      <c r="I939" s="52" t="s">
        <v>91</v>
      </c>
      <c r="J939" s="52" t="s">
        <v>71</v>
      </c>
      <c r="K939" s="52">
        <v>73.3</v>
      </c>
      <c r="L939" s="52">
        <v>4.02E-2</v>
      </c>
      <c r="M939" s="52">
        <v>1</v>
      </c>
      <c r="N939" s="52"/>
      <c r="O939" s="52">
        <v>0</v>
      </c>
      <c r="P939" s="52">
        <v>0</v>
      </c>
      <c r="Q939" s="52">
        <v>21</v>
      </c>
      <c r="R939" s="52"/>
      <c r="S939" s="52">
        <v>0</v>
      </c>
      <c r="T939" s="52">
        <v>0</v>
      </c>
      <c r="U939" s="52">
        <v>310</v>
      </c>
      <c r="V939" s="52">
        <f t="shared" si="30"/>
        <v>119.99038169993399</v>
      </c>
      <c r="W939" s="52">
        <f t="shared" si="31"/>
        <v>119.99038169993399</v>
      </c>
      <c r="X939" s="52">
        <v>0</v>
      </c>
      <c r="Y939" s="52">
        <v>0</v>
      </c>
    </row>
    <row r="940" spans="1:25" x14ac:dyDescent="0.25">
      <c r="A940" s="52">
        <v>2011</v>
      </c>
      <c r="B940" s="52" t="s">
        <v>107</v>
      </c>
      <c r="C940" s="52" t="s">
        <v>116</v>
      </c>
      <c r="D940" s="52">
        <v>21002</v>
      </c>
      <c r="E940" s="52">
        <v>3350002</v>
      </c>
      <c r="F940" s="52">
        <v>9</v>
      </c>
      <c r="G940" s="52" t="s">
        <v>119</v>
      </c>
      <c r="H940" s="52">
        <v>330275</v>
      </c>
      <c r="I940" s="52" t="s">
        <v>91</v>
      </c>
      <c r="J940" s="52" t="s">
        <v>71</v>
      </c>
      <c r="K940" s="52">
        <v>73.3</v>
      </c>
      <c r="L940" s="52">
        <v>4.02E-2</v>
      </c>
      <c r="M940" s="52">
        <v>1</v>
      </c>
      <c r="N940" s="52"/>
      <c r="O940" s="52">
        <v>0</v>
      </c>
      <c r="P940" s="52">
        <v>0</v>
      </c>
      <c r="Q940" s="52">
        <v>21</v>
      </c>
      <c r="R940" s="52"/>
      <c r="S940" s="52">
        <v>0</v>
      </c>
      <c r="T940" s="52">
        <v>0</v>
      </c>
      <c r="U940" s="52">
        <v>310</v>
      </c>
      <c r="V940" s="52">
        <f t="shared" si="30"/>
        <v>973.20813150000004</v>
      </c>
      <c r="W940" s="52">
        <f t="shared" si="31"/>
        <v>973.20813150000004</v>
      </c>
      <c r="X940" s="52">
        <v>0</v>
      </c>
      <c r="Y940" s="52">
        <v>0</v>
      </c>
    </row>
    <row r="941" spans="1:25" x14ac:dyDescent="0.25">
      <c r="A941" s="52">
        <v>2011</v>
      </c>
      <c r="B941" s="52" t="s">
        <v>107</v>
      </c>
      <c r="C941" s="52" t="s">
        <v>116</v>
      </c>
      <c r="D941" s="52">
        <v>21003</v>
      </c>
      <c r="E941" s="52">
        <v>3350002</v>
      </c>
      <c r="F941" s="52">
        <v>9</v>
      </c>
      <c r="G941" s="52" t="s">
        <v>119</v>
      </c>
      <c r="H941" s="52">
        <v>9312.0480000000007</v>
      </c>
      <c r="I941" s="52" t="s">
        <v>91</v>
      </c>
      <c r="J941" s="52" t="s">
        <v>71</v>
      </c>
      <c r="K941" s="52">
        <v>73.3</v>
      </c>
      <c r="L941" s="52">
        <v>4.02E-2</v>
      </c>
      <c r="M941" s="52">
        <v>1</v>
      </c>
      <c r="N941" s="52"/>
      <c r="O941" s="52">
        <v>0</v>
      </c>
      <c r="P941" s="52">
        <v>0</v>
      </c>
      <c r="Q941" s="52">
        <v>21</v>
      </c>
      <c r="R941" s="52"/>
      <c r="S941" s="52">
        <v>0</v>
      </c>
      <c r="T941" s="52">
        <v>0</v>
      </c>
      <c r="U941" s="52">
        <v>310</v>
      </c>
      <c r="V941" s="52">
        <f t="shared" si="30"/>
        <v>27.439439359680001</v>
      </c>
      <c r="W941" s="52">
        <f t="shared" si="31"/>
        <v>27.439439359680001</v>
      </c>
      <c r="X941" s="52">
        <v>0</v>
      </c>
      <c r="Y941" s="52">
        <v>0</v>
      </c>
    </row>
    <row r="942" spans="1:25" x14ac:dyDescent="0.25">
      <c r="A942" s="52">
        <v>2011</v>
      </c>
      <c r="B942" s="52" t="s">
        <v>107</v>
      </c>
      <c r="C942" s="52" t="s">
        <v>116</v>
      </c>
      <c r="D942" s="52">
        <v>21003</v>
      </c>
      <c r="E942" s="52">
        <v>3350002</v>
      </c>
      <c r="F942" s="52">
        <v>9</v>
      </c>
      <c r="G942" s="52" t="s">
        <v>119</v>
      </c>
      <c r="H942" s="52">
        <v>172935</v>
      </c>
      <c r="I942" s="52" t="s">
        <v>91</v>
      </c>
      <c r="J942" s="52" t="s">
        <v>71</v>
      </c>
      <c r="K942" s="52">
        <v>73.3</v>
      </c>
      <c r="L942" s="52">
        <v>4.02E-2</v>
      </c>
      <c r="M942" s="52">
        <v>1</v>
      </c>
      <c r="N942" s="52"/>
      <c r="O942" s="52">
        <v>0</v>
      </c>
      <c r="P942" s="52">
        <v>0</v>
      </c>
      <c r="Q942" s="52">
        <v>21</v>
      </c>
      <c r="R942" s="52"/>
      <c r="S942" s="52">
        <v>0</v>
      </c>
      <c r="T942" s="52">
        <v>0</v>
      </c>
      <c r="U942" s="52">
        <v>310</v>
      </c>
      <c r="V942" s="52">
        <f t="shared" si="30"/>
        <v>509.58064710000002</v>
      </c>
      <c r="W942" s="52">
        <f t="shared" si="31"/>
        <v>509.58064710000002</v>
      </c>
      <c r="X942" s="52">
        <v>0</v>
      </c>
      <c r="Y942" s="52">
        <v>0</v>
      </c>
    </row>
    <row r="943" spans="1:25" x14ac:dyDescent="0.25">
      <c r="A943" s="52">
        <v>2011</v>
      </c>
      <c r="B943" s="52" t="s">
        <v>107</v>
      </c>
      <c r="C943" s="52" t="s">
        <v>116</v>
      </c>
      <c r="D943" s="52">
        <v>21003</v>
      </c>
      <c r="E943" s="52">
        <v>3350002</v>
      </c>
      <c r="F943" s="52">
        <v>9</v>
      </c>
      <c r="G943" s="52" t="s">
        <v>119</v>
      </c>
      <c r="H943" s="52">
        <v>147635.54999999999</v>
      </c>
      <c r="I943" s="52" t="s">
        <v>91</v>
      </c>
      <c r="J943" s="52" t="s">
        <v>71</v>
      </c>
      <c r="K943" s="52">
        <v>73.3</v>
      </c>
      <c r="L943" s="52">
        <v>4.02E-2</v>
      </c>
      <c r="M943" s="52">
        <v>1</v>
      </c>
      <c r="N943" s="52"/>
      <c r="O943" s="52">
        <v>0</v>
      </c>
      <c r="P943" s="52">
        <v>0</v>
      </c>
      <c r="Q943" s="52">
        <v>21</v>
      </c>
      <c r="R943" s="52"/>
      <c r="S943" s="52">
        <v>0</v>
      </c>
      <c r="T943" s="52">
        <v>0</v>
      </c>
      <c r="U943" s="52">
        <v>310</v>
      </c>
      <c r="V943" s="52">
        <f t="shared" si="30"/>
        <v>435.03176976299994</v>
      </c>
      <c r="W943" s="52">
        <f t="shared" si="31"/>
        <v>435.03176976299994</v>
      </c>
      <c r="X943" s="52">
        <v>0</v>
      </c>
      <c r="Y943" s="52">
        <v>0</v>
      </c>
    </row>
    <row r="944" spans="1:25" x14ac:dyDescent="0.25">
      <c r="A944" s="52">
        <v>2011</v>
      </c>
      <c r="B944" s="52" t="s">
        <v>107</v>
      </c>
      <c r="C944" s="52" t="s">
        <v>116</v>
      </c>
      <c r="D944" s="52">
        <v>21003</v>
      </c>
      <c r="E944" s="52">
        <v>3350002</v>
      </c>
      <c r="F944" s="52">
        <v>9</v>
      </c>
      <c r="G944" s="52" t="s">
        <v>119</v>
      </c>
      <c r="H944" s="52">
        <v>705776</v>
      </c>
      <c r="I944" s="52" t="s">
        <v>91</v>
      </c>
      <c r="J944" s="52" t="s">
        <v>71</v>
      </c>
      <c r="K944" s="52">
        <v>73.3</v>
      </c>
      <c r="L944" s="52">
        <v>4.02E-2</v>
      </c>
      <c r="M944" s="52">
        <v>1</v>
      </c>
      <c r="N944" s="52"/>
      <c r="O944" s="52">
        <v>0</v>
      </c>
      <c r="P944" s="52">
        <v>0</v>
      </c>
      <c r="Q944" s="52">
        <v>21</v>
      </c>
      <c r="R944" s="52"/>
      <c r="S944" s="52">
        <v>0</v>
      </c>
      <c r="T944" s="52">
        <v>0</v>
      </c>
      <c r="U944" s="52">
        <v>310</v>
      </c>
      <c r="V944" s="52">
        <f t="shared" si="30"/>
        <v>2079.6819081599997</v>
      </c>
      <c r="W944" s="52">
        <f t="shared" si="31"/>
        <v>2079.6819081599997</v>
      </c>
      <c r="X944" s="52">
        <v>0</v>
      </c>
      <c r="Y944" s="52">
        <v>0</v>
      </c>
    </row>
    <row r="945" spans="1:25" x14ac:dyDescent="0.25">
      <c r="A945" s="52">
        <v>2011</v>
      </c>
      <c r="B945" s="52" t="s">
        <v>107</v>
      </c>
      <c r="C945" s="52" t="s">
        <v>116</v>
      </c>
      <c r="D945" s="52">
        <v>21003</v>
      </c>
      <c r="E945" s="52">
        <v>3350002</v>
      </c>
      <c r="F945" s="52">
        <v>9</v>
      </c>
      <c r="G945" s="52" t="s">
        <v>119</v>
      </c>
      <c r="H945" s="52">
        <v>18709</v>
      </c>
      <c r="I945" s="52" t="s">
        <v>91</v>
      </c>
      <c r="J945" s="52" t="s">
        <v>71</v>
      </c>
      <c r="K945" s="52">
        <v>73.3</v>
      </c>
      <c r="L945" s="52">
        <v>4.02E-2</v>
      </c>
      <c r="M945" s="52">
        <v>1</v>
      </c>
      <c r="N945" s="52"/>
      <c r="O945" s="52">
        <v>0</v>
      </c>
      <c r="P945" s="52">
        <v>0</v>
      </c>
      <c r="Q945" s="52">
        <v>21</v>
      </c>
      <c r="R945" s="52"/>
      <c r="S945" s="52">
        <v>0</v>
      </c>
      <c r="T945" s="52">
        <v>0</v>
      </c>
      <c r="U945" s="52">
        <v>310</v>
      </c>
      <c r="V945" s="52">
        <f t="shared" si="30"/>
        <v>55.12906194</v>
      </c>
      <c r="W945" s="52">
        <f t="shared" si="31"/>
        <v>55.12906194</v>
      </c>
      <c r="X945" s="52">
        <v>0</v>
      </c>
      <c r="Y945" s="52">
        <v>0</v>
      </c>
    </row>
    <row r="946" spans="1:25" x14ac:dyDescent="0.25">
      <c r="A946" s="52">
        <v>2011</v>
      </c>
      <c r="B946" s="52" t="s">
        <v>107</v>
      </c>
      <c r="C946" s="52" t="s">
        <v>116</v>
      </c>
      <c r="D946" s="52">
        <v>21003</v>
      </c>
      <c r="E946" s="52">
        <v>3350002</v>
      </c>
      <c r="F946" s="52">
        <v>9</v>
      </c>
      <c r="G946" s="52" t="s">
        <v>119</v>
      </c>
      <c r="H946" s="52">
        <v>1416960</v>
      </c>
      <c r="I946" s="52" t="s">
        <v>91</v>
      </c>
      <c r="J946" s="52" t="s">
        <v>71</v>
      </c>
      <c r="K946" s="52">
        <v>73.3</v>
      </c>
      <c r="L946" s="52">
        <v>4.02E-2</v>
      </c>
      <c r="M946" s="52">
        <v>1</v>
      </c>
      <c r="N946" s="52"/>
      <c r="O946" s="52">
        <v>0</v>
      </c>
      <c r="P946" s="52">
        <v>0</v>
      </c>
      <c r="Q946" s="52">
        <v>21</v>
      </c>
      <c r="R946" s="52"/>
      <c r="S946" s="52">
        <v>0</v>
      </c>
      <c r="T946" s="52">
        <v>0</v>
      </c>
      <c r="U946" s="52">
        <v>310</v>
      </c>
      <c r="V946" s="52">
        <f t="shared" si="30"/>
        <v>4175.2993536000004</v>
      </c>
      <c r="W946" s="52">
        <f t="shared" si="31"/>
        <v>4175.2993536000004</v>
      </c>
      <c r="X946" s="52">
        <v>0</v>
      </c>
      <c r="Y946" s="52">
        <v>0</v>
      </c>
    </row>
    <row r="947" spans="1:25" x14ac:dyDescent="0.25">
      <c r="A947" s="52">
        <v>2011</v>
      </c>
      <c r="B947" s="52" t="s">
        <v>107</v>
      </c>
      <c r="C947" s="52" t="s">
        <v>116</v>
      </c>
      <c r="D947" s="52">
        <v>21003</v>
      </c>
      <c r="E947" s="52">
        <v>3350002</v>
      </c>
      <c r="F947" s="52">
        <v>9</v>
      </c>
      <c r="G947" s="52" t="s">
        <v>119</v>
      </c>
      <c r="H947" s="52">
        <v>17108</v>
      </c>
      <c r="I947" s="52" t="s">
        <v>91</v>
      </c>
      <c r="J947" s="52" t="s">
        <v>71</v>
      </c>
      <c r="K947" s="52">
        <v>73.3</v>
      </c>
      <c r="L947" s="52">
        <v>4.02E-2</v>
      </c>
      <c r="M947" s="52">
        <v>1</v>
      </c>
      <c r="N947" s="52"/>
      <c r="O947" s="52">
        <v>0</v>
      </c>
      <c r="P947" s="52">
        <v>0</v>
      </c>
      <c r="Q947" s="52">
        <v>21</v>
      </c>
      <c r="R947" s="52"/>
      <c r="S947" s="52">
        <v>0</v>
      </c>
      <c r="T947" s="52">
        <v>0</v>
      </c>
      <c r="U947" s="52">
        <v>310</v>
      </c>
      <c r="V947" s="52">
        <f t="shared" si="30"/>
        <v>50.411459279999995</v>
      </c>
      <c r="W947" s="52">
        <f t="shared" si="31"/>
        <v>50.411459279999995</v>
      </c>
      <c r="X947" s="52">
        <v>0</v>
      </c>
      <c r="Y947" s="52">
        <v>0</v>
      </c>
    </row>
    <row r="948" spans="1:25" x14ac:dyDescent="0.25">
      <c r="A948" s="52">
        <v>2011</v>
      </c>
      <c r="B948" s="52" t="s">
        <v>107</v>
      </c>
      <c r="C948" s="52" t="s">
        <v>116</v>
      </c>
      <c r="D948" s="52">
        <v>21003</v>
      </c>
      <c r="E948" s="52">
        <v>3350002</v>
      </c>
      <c r="F948" s="52">
        <v>9</v>
      </c>
      <c r="G948" s="52" t="s">
        <v>119</v>
      </c>
      <c r="H948" s="52">
        <v>126490</v>
      </c>
      <c r="I948" s="52" t="s">
        <v>91</v>
      </c>
      <c r="J948" s="52" t="s">
        <v>71</v>
      </c>
      <c r="K948" s="52">
        <v>73.3</v>
      </c>
      <c r="L948" s="52">
        <v>4.02E-2</v>
      </c>
      <c r="M948" s="52">
        <v>1</v>
      </c>
      <c r="N948" s="52"/>
      <c r="O948" s="52">
        <v>0</v>
      </c>
      <c r="P948" s="52">
        <v>0</v>
      </c>
      <c r="Q948" s="52">
        <v>21</v>
      </c>
      <c r="R948" s="52"/>
      <c r="S948" s="52">
        <v>0</v>
      </c>
      <c r="T948" s="52">
        <v>0</v>
      </c>
      <c r="U948" s="52">
        <v>310</v>
      </c>
      <c r="V948" s="52">
        <f t="shared" si="30"/>
        <v>372.72302339999999</v>
      </c>
      <c r="W948" s="52">
        <f t="shared" si="31"/>
        <v>372.72302339999999</v>
      </c>
      <c r="X948" s="52">
        <v>0</v>
      </c>
      <c r="Y948" s="52">
        <v>0</v>
      </c>
    </row>
    <row r="949" spans="1:25" x14ac:dyDescent="0.25">
      <c r="A949" s="52">
        <v>2011</v>
      </c>
      <c r="B949" s="52" t="s">
        <v>107</v>
      </c>
      <c r="C949" s="52" t="s">
        <v>116</v>
      </c>
      <c r="D949" s="52">
        <v>21004</v>
      </c>
      <c r="E949" s="52">
        <v>3350002</v>
      </c>
      <c r="F949" s="52">
        <v>9</v>
      </c>
      <c r="G949" s="52" t="s">
        <v>119</v>
      </c>
      <c r="H949" s="52">
        <v>11155</v>
      </c>
      <c r="I949" s="52" t="s">
        <v>91</v>
      </c>
      <c r="J949" s="52" t="s">
        <v>71</v>
      </c>
      <c r="K949" s="52">
        <v>73.3</v>
      </c>
      <c r="L949" s="52">
        <v>4.02E-2</v>
      </c>
      <c r="M949" s="52">
        <v>1</v>
      </c>
      <c r="N949" s="52"/>
      <c r="O949" s="52">
        <v>0</v>
      </c>
      <c r="P949" s="52">
        <v>0</v>
      </c>
      <c r="Q949" s="52">
        <v>21</v>
      </c>
      <c r="R949" s="52"/>
      <c r="S949" s="52">
        <v>0</v>
      </c>
      <c r="T949" s="52">
        <v>0</v>
      </c>
      <c r="U949" s="52">
        <v>310</v>
      </c>
      <c r="V949" s="52">
        <f t="shared" si="30"/>
        <v>32.8699923</v>
      </c>
      <c r="W949" s="52">
        <f t="shared" si="31"/>
        <v>32.8699923</v>
      </c>
      <c r="X949" s="52">
        <v>0</v>
      </c>
      <c r="Y949" s="52">
        <v>0</v>
      </c>
    </row>
    <row r="950" spans="1:25" x14ac:dyDescent="0.25">
      <c r="A950" s="52">
        <v>2011</v>
      </c>
      <c r="B950" s="52" t="s">
        <v>107</v>
      </c>
      <c r="C950" s="52" t="s">
        <v>116</v>
      </c>
      <c r="D950" s="52">
        <v>21004</v>
      </c>
      <c r="E950" s="52">
        <v>3350002</v>
      </c>
      <c r="F950" s="52">
        <v>9</v>
      </c>
      <c r="G950" s="52" t="s">
        <v>119</v>
      </c>
      <c r="H950" s="52">
        <v>12133.104500000001</v>
      </c>
      <c r="I950" s="52" t="s">
        <v>91</v>
      </c>
      <c r="J950" s="52" t="s">
        <v>71</v>
      </c>
      <c r="K950" s="52">
        <v>73.3</v>
      </c>
      <c r="L950" s="52">
        <v>4.02E-2</v>
      </c>
      <c r="M950" s="52">
        <v>1</v>
      </c>
      <c r="N950" s="52"/>
      <c r="O950" s="52">
        <v>0</v>
      </c>
      <c r="P950" s="52">
        <v>0</v>
      </c>
      <c r="Q950" s="52">
        <v>21</v>
      </c>
      <c r="R950" s="52"/>
      <c r="S950" s="52">
        <v>0</v>
      </c>
      <c r="T950" s="52">
        <v>0</v>
      </c>
      <c r="U950" s="52">
        <v>310</v>
      </c>
      <c r="V950" s="52">
        <f t="shared" si="30"/>
        <v>35.752133705970003</v>
      </c>
      <c r="W950" s="52">
        <f t="shared" si="31"/>
        <v>35.752133705970003</v>
      </c>
      <c r="X950" s="52">
        <v>0</v>
      </c>
      <c r="Y950" s="52">
        <v>0</v>
      </c>
    </row>
    <row r="951" spans="1:25" x14ac:dyDescent="0.25">
      <c r="A951" s="52">
        <v>2011</v>
      </c>
      <c r="B951" s="52" t="s">
        <v>107</v>
      </c>
      <c r="C951" s="52" t="s">
        <v>116</v>
      </c>
      <c r="D951" s="52">
        <v>21004</v>
      </c>
      <c r="E951" s="52">
        <v>3350002</v>
      </c>
      <c r="F951" s="52">
        <v>9</v>
      </c>
      <c r="G951" s="52" t="s">
        <v>119</v>
      </c>
      <c r="H951" s="52">
        <v>94127</v>
      </c>
      <c r="I951" s="52" t="s">
        <v>91</v>
      </c>
      <c r="J951" s="52" t="s">
        <v>71</v>
      </c>
      <c r="K951" s="52">
        <v>73.3</v>
      </c>
      <c r="L951" s="52">
        <v>4.02E-2</v>
      </c>
      <c r="M951" s="52">
        <v>1</v>
      </c>
      <c r="N951" s="52"/>
      <c r="O951" s="52">
        <v>0</v>
      </c>
      <c r="P951" s="52">
        <v>0</v>
      </c>
      <c r="Q951" s="52">
        <v>21</v>
      </c>
      <c r="R951" s="52"/>
      <c r="S951" s="52">
        <v>0</v>
      </c>
      <c r="T951" s="52">
        <v>0</v>
      </c>
      <c r="U951" s="52">
        <v>310</v>
      </c>
      <c r="V951" s="52">
        <f t="shared" si="30"/>
        <v>277.36026582</v>
      </c>
      <c r="W951" s="52">
        <f t="shared" si="31"/>
        <v>277.36026582</v>
      </c>
      <c r="X951" s="52">
        <v>0</v>
      </c>
      <c r="Y951" s="52">
        <v>0</v>
      </c>
    </row>
    <row r="952" spans="1:25" x14ac:dyDescent="0.25">
      <c r="A952" s="52">
        <v>2011</v>
      </c>
      <c r="B952" s="52" t="s">
        <v>107</v>
      </c>
      <c r="C952" s="52" t="s">
        <v>116</v>
      </c>
      <c r="D952" s="52">
        <v>21004</v>
      </c>
      <c r="E952" s="52">
        <v>3350002</v>
      </c>
      <c r="F952" s="52">
        <v>9</v>
      </c>
      <c r="G952" s="52" t="s">
        <v>119</v>
      </c>
      <c r="H952" s="52">
        <v>92156.94170000001</v>
      </c>
      <c r="I952" s="52" t="s">
        <v>91</v>
      </c>
      <c r="J952" s="52" t="s">
        <v>71</v>
      </c>
      <c r="K952" s="52">
        <v>73.3</v>
      </c>
      <c r="L952" s="52">
        <v>4.02E-2</v>
      </c>
      <c r="M952" s="52">
        <v>1</v>
      </c>
      <c r="N952" s="52"/>
      <c r="O952" s="52">
        <v>0</v>
      </c>
      <c r="P952" s="52">
        <v>0</v>
      </c>
      <c r="Q952" s="52">
        <v>21</v>
      </c>
      <c r="R952" s="52"/>
      <c r="S952" s="52">
        <v>0</v>
      </c>
      <c r="T952" s="52">
        <v>0</v>
      </c>
      <c r="U952" s="52">
        <v>310</v>
      </c>
      <c r="V952" s="52">
        <f t="shared" si="30"/>
        <v>271.55517382972204</v>
      </c>
      <c r="W952" s="52">
        <f t="shared" si="31"/>
        <v>271.55517382972204</v>
      </c>
      <c r="X952" s="52">
        <v>0</v>
      </c>
      <c r="Y952" s="52">
        <v>0</v>
      </c>
    </row>
    <row r="953" spans="1:25" x14ac:dyDescent="0.25">
      <c r="A953" s="52">
        <v>2011</v>
      </c>
      <c r="B953" s="52" t="s">
        <v>107</v>
      </c>
      <c r="C953" s="52" t="s">
        <v>116</v>
      </c>
      <c r="D953" s="52">
        <v>21004</v>
      </c>
      <c r="E953" s="52">
        <v>3350002</v>
      </c>
      <c r="F953" s="52">
        <v>9</v>
      </c>
      <c r="G953" s="52" t="s">
        <v>119</v>
      </c>
      <c r="H953" s="52">
        <v>56410</v>
      </c>
      <c r="I953" s="52" t="s">
        <v>91</v>
      </c>
      <c r="J953" s="52" t="s">
        <v>71</v>
      </c>
      <c r="K953" s="52">
        <v>73.3</v>
      </c>
      <c r="L953" s="52">
        <v>4.02E-2</v>
      </c>
      <c r="M953" s="52">
        <v>1</v>
      </c>
      <c r="N953" s="52"/>
      <c r="O953" s="52">
        <v>0</v>
      </c>
      <c r="P953" s="52">
        <v>0</v>
      </c>
      <c r="Q953" s="52">
        <v>21</v>
      </c>
      <c r="R953" s="52"/>
      <c r="S953" s="52">
        <v>0</v>
      </c>
      <c r="T953" s="52">
        <v>0</v>
      </c>
      <c r="U953" s="52">
        <v>310</v>
      </c>
      <c r="V953" s="52">
        <f t="shared" si="30"/>
        <v>166.2210906</v>
      </c>
      <c r="W953" s="52">
        <f t="shared" si="31"/>
        <v>166.2210906</v>
      </c>
      <c r="X953" s="52">
        <v>0</v>
      </c>
      <c r="Y953" s="52">
        <v>0</v>
      </c>
    </row>
    <row r="954" spans="1:25" x14ac:dyDescent="0.25">
      <c r="A954" s="52">
        <v>2011</v>
      </c>
      <c r="B954" s="52" t="s">
        <v>107</v>
      </c>
      <c r="C954" s="52" t="s">
        <v>116</v>
      </c>
      <c r="D954" s="52">
        <v>22191</v>
      </c>
      <c r="E954" s="52">
        <v>3350002</v>
      </c>
      <c r="F954" s="52">
        <v>9</v>
      </c>
      <c r="G954" s="52" t="s">
        <v>119</v>
      </c>
      <c r="H954" s="52">
        <v>8060</v>
      </c>
      <c r="I954" s="52" t="s">
        <v>91</v>
      </c>
      <c r="J954" s="52" t="s">
        <v>71</v>
      </c>
      <c r="K954" s="52">
        <v>73.3</v>
      </c>
      <c r="L954" s="52">
        <v>4.02E-2</v>
      </c>
      <c r="M954" s="52">
        <v>1</v>
      </c>
      <c r="N954" s="52"/>
      <c r="O954" s="52">
        <v>0</v>
      </c>
      <c r="P954" s="52">
        <v>0</v>
      </c>
      <c r="Q954" s="52">
        <v>21</v>
      </c>
      <c r="R954" s="52"/>
      <c r="S954" s="52">
        <v>0</v>
      </c>
      <c r="T954" s="52">
        <v>0</v>
      </c>
      <c r="U954" s="52">
        <v>310</v>
      </c>
      <c r="V954" s="52">
        <f t="shared" si="30"/>
        <v>23.750079599999999</v>
      </c>
      <c r="W954" s="52">
        <f t="shared" si="31"/>
        <v>23.750079599999999</v>
      </c>
      <c r="X954" s="52">
        <v>0</v>
      </c>
      <c r="Y954" s="52">
        <v>0</v>
      </c>
    </row>
    <row r="955" spans="1:25" x14ac:dyDescent="0.25">
      <c r="A955" s="52">
        <v>2011</v>
      </c>
      <c r="B955" s="52" t="s">
        <v>107</v>
      </c>
      <c r="C955" s="52" t="s">
        <v>116</v>
      </c>
      <c r="D955" s="52">
        <v>22191</v>
      </c>
      <c r="E955" s="52">
        <v>3350002</v>
      </c>
      <c r="F955" s="52">
        <v>9</v>
      </c>
      <c r="G955" s="52" t="s">
        <v>119</v>
      </c>
      <c r="H955" s="52">
        <v>28744</v>
      </c>
      <c r="I955" s="52" t="s">
        <v>91</v>
      </c>
      <c r="J955" s="52" t="s">
        <v>71</v>
      </c>
      <c r="K955" s="52">
        <v>73.3</v>
      </c>
      <c r="L955" s="52">
        <v>4.02E-2</v>
      </c>
      <c r="M955" s="52">
        <v>1</v>
      </c>
      <c r="N955" s="52"/>
      <c r="O955" s="52">
        <v>0</v>
      </c>
      <c r="P955" s="52">
        <v>0</v>
      </c>
      <c r="Q955" s="52">
        <v>21</v>
      </c>
      <c r="R955" s="52"/>
      <c r="S955" s="52">
        <v>0</v>
      </c>
      <c r="T955" s="52">
        <v>0</v>
      </c>
      <c r="U955" s="52">
        <v>310</v>
      </c>
      <c r="V955" s="52">
        <f t="shared" si="30"/>
        <v>84.698795039999979</v>
      </c>
      <c r="W955" s="52">
        <f t="shared" si="31"/>
        <v>84.698795039999979</v>
      </c>
      <c r="X955" s="52">
        <v>0</v>
      </c>
      <c r="Y955" s="52">
        <v>0</v>
      </c>
    </row>
    <row r="956" spans="1:25" x14ac:dyDescent="0.25">
      <c r="A956" s="52">
        <v>2011</v>
      </c>
      <c r="B956" s="52" t="s">
        <v>107</v>
      </c>
      <c r="C956" s="52" t="s">
        <v>116</v>
      </c>
      <c r="D956" s="52">
        <v>22192</v>
      </c>
      <c r="E956" s="52">
        <v>3350002</v>
      </c>
      <c r="F956" s="52">
        <v>9</v>
      </c>
      <c r="G956" s="52" t="s">
        <v>119</v>
      </c>
      <c r="H956" s="52">
        <v>1081388.0183999999</v>
      </c>
      <c r="I956" s="52" t="s">
        <v>91</v>
      </c>
      <c r="J956" s="52" t="s">
        <v>71</v>
      </c>
      <c r="K956" s="52">
        <v>73.3</v>
      </c>
      <c r="L956" s="52">
        <v>4.02E-2</v>
      </c>
      <c r="M956" s="52">
        <v>1</v>
      </c>
      <c r="N956" s="52"/>
      <c r="O956" s="52">
        <v>0</v>
      </c>
      <c r="P956" s="52">
        <v>0</v>
      </c>
      <c r="Q956" s="52">
        <v>21</v>
      </c>
      <c r="R956" s="52"/>
      <c r="S956" s="52">
        <v>0</v>
      </c>
      <c r="T956" s="52">
        <v>0</v>
      </c>
      <c r="U956" s="52">
        <v>310</v>
      </c>
      <c r="V956" s="52">
        <f t="shared" si="30"/>
        <v>3186.4828182985439</v>
      </c>
      <c r="W956" s="52">
        <f t="shared" si="31"/>
        <v>3186.4828182985439</v>
      </c>
      <c r="X956" s="52">
        <v>0</v>
      </c>
      <c r="Y956" s="52">
        <v>0</v>
      </c>
    </row>
    <row r="957" spans="1:25" x14ac:dyDescent="0.25">
      <c r="A957" s="52">
        <v>2011</v>
      </c>
      <c r="B957" s="52" t="s">
        <v>107</v>
      </c>
      <c r="C957" s="52" t="s">
        <v>116</v>
      </c>
      <c r="D957" s="52">
        <v>22199</v>
      </c>
      <c r="E957" s="52">
        <v>3350002</v>
      </c>
      <c r="F957" s="52">
        <v>9</v>
      </c>
      <c r="G957" s="52" t="s">
        <v>119</v>
      </c>
      <c r="H957" s="52">
        <v>40802</v>
      </c>
      <c r="I957" s="52" t="s">
        <v>91</v>
      </c>
      <c r="J957" s="52" t="s">
        <v>71</v>
      </c>
      <c r="K957" s="52">
        <v>73.3</v>
      </c>
      <c r="L957" s="52">
        <v>4.02E-2</v>
      </c>
      <c r="M957" s="52">
        <v>1</v>
      </c>
      <c r="N957" s="52"/>
      <c r="O957" s="52">
        <v>0</v>
      </c>
      <c r="P957" s="52">
        <v>0</v>
      </c>
      <c r="Q957" s="52">
        <v>21</v>
      </c>
      <c r="R957" s="52"/>
      <c r="S957" s="52">
        <v>0</v>
      </c>
      <c r="T957" s="52">
        <v>0</v>
      </c>
      <c r="U957" s="52">
        <v>310</v>
      </c>
      <c r="V957" s="52">
        <f t="shared" si="30"/>
        <v>120.22962132000001</v>
      </c>
      <c r="W957" s="52">
        <f t="shared" si="31"/>
        <v>120.22962132000001</v>
      </c>
      <c r="X957" s="52">
        <v>0</v>
      </c>
      <c r="Y957" s="52">
        <v>0</v>
      </c>
    </row>
    <row r="958" spans="1:25" x14ac:dyDescent="0.25">
      <c r="A958" s="52">
        <v>2011</v>
      </c>
      <c r="B958" s="52" t="s">
        <v>107</v>
      </c>
      <c r="C958" s="52" t="s">
        <v>116</v>
      </c>
      <c r="D958" s="52">
        <v>22209</v>
      </c>
      <c r="E958" s="52">
        <v>3350002</v>
      </c>
      <c r="F958" s="52">
        <v>9</v>
      </c>
      <c r="G958" s="52" t="s">
        <v>119</v>
      </c>
      <c r="H958" s="52">
        <v>34254.633000000002</v>
      </c>
      <c r="I958" s="52" t="s">
        <v>91</v>
      </c>
      <c r="J958" s="52" t="s">
        <v>71</v>
      </c>
      <c r="K958" s="52">
        <v>73.3</v>
      </c>
      <c r="L958" s="52">
        <v>4.02E-2</v>
      </c>
      <c r="M958" s="52">
        <v>1</v>
      </c>
      <c r="N958" s="52"/>
      <c r="O958" s="52">
        <v>0</v>
      </c>
      <c r="P958" s="52">
        <v>0</v>
      </c>
      <c r="Q958" s="52">
        <v>21</v>
      </c>
      <c r="R958" s="52"/>
      <c r="S958" s="52">
        <v>0</v>
      </c>
      <c r="T958" s="52">
        <v>0</v>
      </c>
      <c r="U958" s="52">
        <v>310</v>
      </c>
      <c r="V958" s="52">
        <f t="shared" si="30"/>
        <v>100.93675687578001</v>
      </c>
      <c r="W958" s="52">
        <f t="shared" si="31"/>
        <v>100.93675687578001</v>
      </c>
      <c r="X958" s="52">
        <v>0</v>
      </c>
      <c r="Y958" s="52">
        <v>0</v>
      </c>
    </row>
    <row r="959" spans="1:25" x14ac:dyDescent="0.25">
      <c r="A959" s="52">
        <v>2011</v>
      </c>
      <c r="B959" s="52" t="s">
        <v>107</v>
      </c>
      <c r="C959" s="52" t="s">
        <v>116</v>
      </c>
      <c r="D959" s="52">
        <v>22209</v>
      </c>
      <c r="E959" s="52">
        <v>3350002</v>
      </c>
      <c r="F959" s="52">
        <v>9</v>
      </c>
      <c r="G959" s="52" t="s">
        <v>119</v>
      </c>
      <c r="H959" s="52">
        <v>108177.1816</v>
      </c>
      <c r="I959" s="52" t="s">
        <v>91</v>
      </c>
      <c r="J959" s="52" t="s">
        <v>71</v>
      </c>
      <c r="K959" s="52">
        <v>73.3</v>
      </c>
      <c r="L959" s="52">
        <v>4.02E-2</v>
      </c>
      <c r="M959" s="52">
        <v>1</v>
      </c>
      <c r="N959" s="52"/>
      <c r="O959" s="52">
        <v>0</v>
      </c>
      <c r="P959" s="52">
        <v>0</v>
      </c>
      <c r="Q959" s="52">
        <v>21</v>
      </c>
      <c r="R959" s="52"/>
      <c r="S959" s="52">
        <v>0</v>
      </c>
      <c r="T959" s="52">
        <v>0</v>
      </c>
      <c r="U959" s="52">
        <v>310</v>
      </c>
      <c r="V959" s="52">
        <f t="shared" si="30"/>
        <v>318.76137393345596</v>
      </c>
      <c r="W959" s="52">
        <f t="shared" si="31"/>
        <v>318.76137393345596</v>
      </c>
      <c r="X959" s="52">
        <v>0</v>
      </c>
      <c r="Y959" s="52">
        <v>0</v>
      </c>
    </row>
    <row r="960" spans="1:25" x14ac:dyDescent="0.25">
      <c r="A960" s="52">
        <v>2011</v>
      </c>
      <c r="B960" s="52" t="s">
        <v>107</v>
      </c>
      <c r="C960" s="52" t="s">
        <v>116</v>
      </c>
      <c r="D960" s="52">
        <v>22209</v>
      </c>
      <c r="E960" s="52">
        <v>3350002</v>
      </c>
      <c r="F960" s="52">
        <v>9</v>
      </c>
      <c r="G960" s="52" t="s">
        <v>119</v>
      </c>
      <c r="H960" s="52">
        <v>465947.13799999998</v>
      </c>
      <c r="I960" s="52" t="s">
        <v>91</v>
      </c>
      <c r="J960" s="52" t="s">
        <v>71</v>
      </c>
      <c r="K960" s="52">
        <v>73.3</v>
      </c>
      <c r="L960" s="52">
        <v>4.02E-2</v>
      </c>
      <c r="M960" s="52">
        <v>1</v>
      </c>
      <c r="N960" s="52"/>
      <c r="O960" s="52">
        <v>0</v>
      </c>
      <c r="P960" s="52">
        <v>0</v>
      </c>
      <c r="Q960" s="52">
        <v>21</v>
      </c>
      <c r="R960" s="52"/>
      <c r="S960" s="52">
        <v>0</v>
      </c>
      <c r="T960" s="52">
        <v>0</v>
      </c>
      <c r="U960" s="52">
        <v>310</v>
      </c>
      <c r="V960" s="52">
        <f t="shared" si="30"/>
        <v>1372.9877936590799</v>
      </c>
      <c r="W960" s="52">
        <f t="shared" si="31"/>
        <v>1372.9877936590799</v>
      </c>
      <c r="X960" s="52">
        <v>0</v>
      </c>
      <c r="Y960" s="52">
        <v>0</v>
      </c>
    </row>
    <row r="961" spans="1:25" x14ac:dyDescent="0.25">
      <c r="A961" s="52">
        <v>2011</v>
      </c>
      <c r="B961" s="52" t="s">
        <v>107</v>
      </c>
      <c r="C961" s="52" t="s">
        <v>116</v>
      </c>
      <c r="D961" s="52">
        <v>22209</v>
      </c>
      <c r="E961" s="52">
        <v>3350002</v>
      </c>
      <c r="F961" s="52">
        <v>9</v>
      </c>
      <c r="G961" s="52" t="s">
        <v>119</v>
      </c>
      <c r="H961" s="52">
        <v>413</v>
      </c>
      <c r="I961" s="52" t="s">
        <v>91</v>
      </c>
      <c r="J961" s="52" t="s">
        <v>71</v>
      </c>
      <c r="K961" s="52">
        <v>73.3</v>
      </c>
      <c r="L961" s="52">
        <v>4.02E-2</v>
      </c>
      <c r="M961" s="52">
        <v>1</v>
      </c>
      <c r="N961" s="52"/>
      <c r="O961" s="52">
        <v>0</v>
      </c>
      <c r="P961" s="52">
        <v>0</v>
      </c>
      <c r="Q961" s="52">
        <v>21</v>
      </c>
      <c r="R961" s="52"/>
      <c r="S961" s="52">
        <v>0</v>
      </c>
      <c r="T961" s="52">
        <v>0</v>
      </c>
      <c r="U961" s="52">
        <v>310</v>
      </c>
      <c r="V961" s="52">
        <f t="shared" si="30"/>
        <v>1.2169705799999999</v>
      </c>
      <c r="W961" s="52">
        <f t="shared" si="31"/>
        <v>1.2169705799999999</v>
      </c>
      <c r="X961" s="52">
        <v>0</v>
      </c>
      <c r="Y961" s="52">
        <v>0</v>
      </c>
    </row>
    <row r="962" spans="1:25" x14ac:dyDescent="0.25">
      <c r="A962" s="52">
        <v>2011</v>
      </c>
      <c r="B962" s="52" t="s">
        <v>107</v>
      </c>
      <c r="C962" s="52" t="s">
        <v>116</v>
      </c>
      <c r="D962" s="52">
        <v>22209</v>
      </c>
      <c r="E962" s="52">
        <v>3350002</v>
      </c>
      <c r="F962" s="52">
        <v>9</v>
      </c>
      <c r="G962" s="52" t="s">
        <v>119</v>
      </c>
      <c r="H962" s="52">
        <v>75498.427599999995</v>
      </c>
      <c r="I962" s="52" t="s">
        <v>91</v>
      </c>
      <c r="J962" s="52" t="s">
        <v>71</v>
      </c>
      <c r="K962" s="52">
        <v>73.3</v>
      </c>
      <c r="L962" s="52">
        <v>4.02E-2</v>
      </c>
      <c r="M962" s="52">
        <v>1</v>
      </c>
      <c r="N962" s="52"/>
      <c r="O962" s="52">
        <v>0</v>
      </c>
      <c r="P962" s="52">
        <v>0</v>
      </c>
      <c r="Q962" s="52">
        <v>21</v>
      </c>
      <c r="R962" s="52"/>
      <c r="S962" s="52">
        <v>0</v>
      </c>
      <c r="T962" s="52">
        <v>0</v>
      </c>
      <c r="U962" s="52">
        <v>310</v>
      </c>
      <c r="V962" s="52">
        <f t="shared" si="30"/>
        <v>222.46819667181597</v>
      </c>
      <c r="W962" s="52">
        <f t="shared" si="31"/>
        <v>222.46819667181597</v>
      </c>
      <c r="X962" s="52">
        <v>0</v>
      </c>
      <c r="Y962" s="52">
        <v>0</v>
      </c>
    </row>
    <row r="963" spans="1:25" x14ac:dyDescent="0.25">
      <c r="A963" s="52">
        <v>2011</v>
      </c>
      <c r="B963" s="52" t="s">
        <v>107</v>
      </c>
      <c r="C963" s="52" t="s">
        <v>116</v>
      </c>
      <c r="D963" s="52">
        <v>23999</v>
      </c>
      <c r="E963" s="52">
        <v>3350002</v>
      </c>
      <c r="F963" s="52">
        <v>9</v>
      </c>
      <c r="G963" s="52" t="s">
        <v>119</v>
      </c>
      <c r="H963" s="52">
        <v>8238</v>
      </c>
      <c r="I963" s="52" t="s">
        <v>91</v>
      </c>
      <c r="J963" s="52" t="s">
        <v>71</v>
      </c>
      <c r="K963" s="52">
        <v>73.3</v>
      </c>
      <c r="L963" s="52">
        <v>4.02E-2</v>
      </c>
      <c r="M963" s="52">
        <v>1</v>
      </c>
      <c r="N963" s="52"/>
      <c r="O963" s="52">
        <v>0</v>
      </c>
      <c r="P963" s="52">
        <v>0</v>
      </c>
      <c r="Q963" s="52">
        <v>21</v>
      </c>
      <c r="R963" s="52"/>
      <c r="S963" s="52">
        <v>0</v>
      </c>
      <c r="T963" s="52">
        <v>0</v>
      </c>
      <c r="U963" s="52">
        <v>310</v>
      </c>
      <c r="V963" s="52">
        <f t="shared" ref="V963:V965" si="32">IF(F963=9,((H963*K963*L963*M963)+(H963*O963*P963*Q963)+(H963*S963*T963*U963))/1000, (H963*K963*L963*M963)+(H963*O963*P963*Q963)+(H963*S963*T963*U963))</f>
        <v>24.274585080000001</v>
      </c>
      <c r="W963" s="52">
        <f t="shared" si="31"/>
        <v>24.274585080000001</v>
      </c>
      <c r="X963" s="52">
        <v>0</v>
      </c>
      <c r="Y963" s="52">
        <v>0</v>
      </c>
    </row>
    <row r="964" spans="1:25" x14ac:dyDescent="0.25">
      <c r="A964" s="52">
        <v>2011</v>
      </c>
      <c r="B964" s="52" t="s">
        <v>107</v>
      </c>
      <c r="C964" s="52" t="s">
        <v>116</v>
      </c>
      <c r="D964" s="52">
        <v>27201</v>
      </c>
      <c r="E964" s="52">
        <v>3350002</v>
      </c>
      <c r="F964" s="52">
        <v>9</v>
      </c>
      <c r="G964" s="52" t="s">
        <v>119</v>
      </c>
      <c r="H964" s="52">
        <v>16250</v>
      </c>
      <c r="I964" s="52" t="s">
        <v>91</v>
      </c>
      <c r="J964" s="52" t="s">
        <v>71</v>
      </c>
      <c r="K964" s="52">
        <v>73.3</v>
      </c>
      <c r="L964" s="52">
        <v>4.02E-2</v>
      </c>
      <c r="M964" s="52">
        <v>1</v>
      </c>
      <c r="N964" s="52"/>
      <c r="O964" s="52">
        <v>0</v>
      </c>
      <c r="P964" s="52">
        <v>0</v>
      </c>
      <c r="Q964" s="52">
        <v>21</v>
      </c>
      <c r="R964" s="52"/>
      <c r="S964" s="52">
        <v>0</v>
      </c>
      <c r="T964" s="52">
        <v>0</v>
      </c>
      <c r="U964" s="52">
        <v>310</v>
      </c>
      <c r="V964" s="52">
        <f t="shared" si="32"/>
        <v>47.883224999999996</v>
      </c>
      <c r="W964" s="52">
        <f t="shared" si="31"/>
        <v>47.883224999999996</v>
      </c>
      <c r="X964" s="52">
        <v>0</v>
      </c>
      <c r="Y964" s="52">
        <v>0</v>
      </c>
    </row>
    <row r="965" spans="1:25" x14ac:dyDescent="0.25">
      <c r="A965" s="52">
        <v>2011</v>
      </c>
      <c r="B965" s="52" t="s">
        <v>107</v>
      </c>
      <c r="C965" s="52" t="s">
        <v>116</v>
      </c>
      <c r="D965" s="52">
        <v>32901</v>
      </c>
      <c r="E965" s="52">
        <v>3350002</v>
      </c>
      <c r="F965" s="52">
        <v>9</v>
      </c>
      <c r="G965" s="52" t="s">
        <v>119</v>
      </c>
      <c r="H965" s="52">
        <v>9430</v>
      </c>
      <c r="I965" s="52" t="s">
        <v>91</v>
      </c>
      <c r="J965" s="52" t="s">
        <v>71</v>
      </c>
      <c r="K965" s="52">
        <v>73.3</v>
      </c>
      <c r="L965" s="52">
        <v>4.02E-2</v>
      </c>
      <c r="M965" s="52">
        <v>1</v>
      </c>
      <c r="N965" s="52"/>
      <c r="O965" s="52">
        <v>0</v>
      </c>
      <c r="P965" s="52">
        <v>0</v>
      </c>
      <c r="Q965" s="52">
        <v>21</v>
      </c>
      <c r="R965" s="52"/>
      <c r="S965" s="52">
        <v>0</v>
      </c>
      <c r="T965" s="52">
        <v>0</v>
      </c>
      <c r="U965" s="52">
        <v>310</v>
      </c>
      <c r="V965" s="52">
        <f t="shared" si="32"/>
        <v>27.787003799999997</v>
      </c>
      <c r="W965" s="52">
        <f t="shared" si="31"/>
        <v>27.787003799999997</v>
      </c>
      <c r="X965" s="52">
        <v>0</v>
      </c>
      <c r="Y965" s="52">
        <v>0</v>
      </c>
    </row>
  </sheetData>
  <autoFilter ref="A2:Y965" xr:uid="{00000000-0009-0000-0000-00000E000000}">
    <sortState ref="A2:Y964">
      <sortCondition ref="C1"/>
    </sortState>
  </autoFilter>
  <mergeCells count="1">
    <mergeCell ref="A1:C1"/>
  </mergeCells>
  <pageMargins left="0.7" right="0.7" top="0.75" bottom="0.75" header="0.3" footer="0.3"/>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B1035"/>
  <sheetViews>
    <sheetView topLeftCell="E1" zoomScale="46" zoomScaleNormal="46" zoomScalePageLayoutView="46" workbookViewId="0">
      <selection activeCell="AA57" sqref="AA57"/>
    </sheetView>
  </sheetViews>
  <sheetFormatPr defaultColWidth="11" defaultRowHeight="15.75" x14ac:dyDescent="0.25"/>
  <cols>
    <col min="2" max="2" width="11.625" customWidth="1"/>
    <col min="3" max="3" width="57.875" customWidth="1"/>
    <col min="4" max="4" width="12.375" customWidth="1"/>
    <col min="8" max="8" width="12.625" customWidth="1"/>
    <col min="10" max="10" width="12" customWidth="1"/>
    <col min="11" max="11" width="17.5" customWidth="1"/>
    <col min="12" max="12" width="16.625" customWidth="1"/>
    <col min="14" max="14" width="12.375" customWidth="1"/>
    <col min="15" max="15" width="18.875" customWidth="1"/>
    <col min="16" max="16" width="18.375" customWidth="1"/>
    <col min="18" max="18" width="12" customWidth="1"/>
    <col min="19" max="19" width="18.375" customWidth="1"/>
    <col min="20" max="20" width="17.5" customWidth="1"/>
    <col min="22" max="25" width="13.375" customWidth="1"/>
    <col min="27" max="27" width="82.5" customWidth="1"/>
    <col min="28" max="28" width="19" bestFit="1" customWidth="1"/>
  </cols>
  <sheetData>
    <row r="1" spans="1:28" s="100" customFormat="1" x14ac:dyDescent="0.25">
      <c r="A1" s="166" t="s">
        <v>306</v>
      </c>
      <c r="B1" s="166"/>
      <c r="C1" s="166"/>
    </row>
    <row r="2" spans="1:28" x14ac:dyDescent="0.25">
      <c r="A2" s="95" t="s">
        <v>0</v>
      </c>
      <c r="B2" s="95" t="s">
        <v>204</v>
      </c>
      <c r="C2" s="95" t="s">
        <v>125</v>
      </c>
      <c r="D2" s="95" t="s">
        <v>219</v>
      </c>
      <c r="E2" s="95" t="s">
        <v>126</v>
      </c>
      <c r="F2" s="95" t="s">
        <v>207</v>
      </c>
      <c r="G2" s="95" t="s">
        <v>208</v>
      </c>
      <c r="H2" s="95" t="s">
        <v>117</v>
      </c>
      <c r="I2" s="95" t="s">
        <v>220</v>
      </c>
      <c r="J2" s="95" t="s">
        <v>79</v>
      </c>
      <c r="K2" s="95" t="s">
        <v>211</v>
      </c>
      <c r="L2" s="95" t="s">
        <v>80</v>
      </c>
      <c r="M2" s="95" t="s">
        <v>81</v>
      </c>
      <c r="N2" s="95" t="s">
        <v>82</v>
      </c>
      <c r="O2" s="95" t="s">
        <v>217</v>
      </c>
      <c r="P2" s="95" t="s">
        <v>83</v>
      </c>
      <c r="Q2" s="95" t="s">
        <v>84</v>
      </c>
      <c r="R2" s="95" t="s">
        <v>85</v>
      </c>
      <c r="S2" s="95" t="s">
        <v>213</v>
      </c>
      <c r="T2" s="95" t="s">
        <v>86</v>
      </c>
      <c r="U2" s="95" t="s">
        <v>87</v>
      </c>
      <c r="V2" s="95" t="s">
        <v>88</v>
      </c>
      <c r="W2" s="95" t="s">
        <v>268</v>
      </c>
      <c r="X2" s="95" t="s">
        <v>269</v>
      </c>
      <c r="Y2" s="95" t="s">
        <v>270</v>
      </c>
    </row>
    <row r="3" spans="1:28" x14ac:dyDescent="0.25">
      <c r="A3" s="52">
        <v>2012</v>
      </c>
      <c r="B3" s="52" t="s">
        <v>35</v>
      </c>
      <c r="C3" s="52" t="s">
        <v>36</v>
      </c>
      <c r="D3" s="52">
        <v>20121</v>
      </c>
      <c r="E3" s="52">
        <v>3425003</v>
      </c>
      <c r="F3" s="52">
        <v>9</v>
      </c>
      <c r="G3" s="52" t="s">
        <v>119</v>
      </c>
      <c r="H3" s="52">
        <v>681000000</v>
      </c>
      <c r="I3" s="52" t="s">
        <v>90</v>
      </c>
      <c r="J3" s="52" t="s">
        <v>71</v>
      </c>
      <c r="K3" s="52">
        <v>1.76715</v>
      </c>
      <c r="L3" s="52">
        <v>1</v>
      </c>
      <c r="M3" s="52">
        <v>1</v>
      </c>
      <c r="N3" s="52"/>
      <c r="O3" s="52">
        <v>0</v>
      </c>
      <c r="P3" s="52">
        <v>0</v>
      </c>
      <c r="Q3" s="52">
        <v>21</v>
      </c>
      <c r="R3" s="52"/>
      <c r="S3" s="52">
        <v>0</v>
      </c>
      <c r="T3" s="52">
        <v>0</v>
      </c>
      <c r="U3" s="52">
        <v>310</v>
      </c>
      <c r="V3" s="52">
        <f t="shared" ref="V3:V66" si="0">IF(F3=9,((H3*K3*L3*M3)+(H3*O3*P3*Q3)+(H3*S3*T3*U3))/1000, (H3*K3*L3*M3)+(H3*O3*P3*Q3)+(H3*S3*T3*U3))</f>
        <v>1203429.1499999999</v>
      </c>
      <c r="W3" s="52">
        <f t="shared" ref="W3:W66" si="1">(V3-((O3*H3*P3*Q3)+(S3*H3*T3*U3)))/M3</f>
        <v>1203429.1499999999</v>
      </c>
      <c r="X3" s="52">
        <v>0</v>
      </c>
      <c r="Y3" s="52">
        <v>0</v>
      </c>
    </row>
    <row r="4" spans="1:28" x14ac:dyDescent="0.25">
      <c r="A4" s="52">
        <v>2012</v>
      </c>
      <c r="B4" s="52" t="s">
        <v>35</v>
      </c>
      <c r="C4" s="52" t="s">
        <v>36</v>
      </c>
      <c r="D4" s="52">
        <v>20121</v>
      </c>
      <c r="E4" s="52">
        <v>3425003</v>
      </c>
      <c r="F4" s="52">
        <v>9</v>
      </c>
      <c r="G4" s="52" t="s">
        <v>119</v>
      </c>
      <c r="H4" s="52">
        <v>11525</v>
      </c>
      <c r="I4" s="52" t="s">
        <v>90</v>
      </c>
      <c r="J4" s="52" t="s">
        <v>71</v>
      </c>
      <c r="K4" s="52">
        <v>1.76715</v>
      </c>
      <c r="L4" s="52">
        <v>1</v>
      </c>
      <c r="M4" s="52">
        <v>1</v>
      </c>
      <c r="N4" s="52"/>
      <c r="O4" s="52">
        <v>0</v>
      </c>
      <c r="P4" s="52">
        <v>0</v>
      </c>
      <c r="Q4" s="52">
        <v>21</v>
      </c>
      <c r="R4" s="52"/>
      <c r="S4" s="52">
        <v>0</v>
      </c>
      <c r="T4" s="52">
        <v>0</v>
      </c>
      <c r="U4" s="52">
        <v>310</v>
      </c>
      <c r="V4" s="52">
        <f t="shared" si="0"/>
        <v>20.36640375</v>
      </c>
      <c r="W4" s="52">
        <f t="shared" si="1"/>
        <v>20.36640375</v>
      </c>
      <c r="X4" s="52">
        <v>0</v>
      </c>
      <c r="Y4" s="52">
        <v>0</v>
      </c>
    </row>
    <row r="5" spans="1:28" x14ac:dyDescent="0.25">
      <c r="A5" s="52">
        <v>2012</v>
      </c>
      <c r="B5" s="52" t="s">
        <v>35</v>
      </c>
      <c r="C5" s="52" t="s">
        <v>36</v>
      </c>
      <c r="D5" s="52">
        <v>20121</v>
      </c>
      <c r="E5" s="52">
        <v>3425003</v>
      </c>
      <c r="F5" s="52">
        <v>9</v>
      </c>
      <c r="G5" s="52" t="s">
        <v>119</v>
      </c>
      <c r="H5" s="52">
        <v>10700000</v>
      </c>
      <c r="I5" s="52" t="s">
        <v>90</v>
      </c>
      <c r="J5" s="52" t="s">
        <v>71</v>
      </c>
      <c r="K5" s="52">
        <v>1.76715</v>
      </c>
      <c r="L5" s="52">
        <v>1</v>
      </c>
      <c r="M5" s="52">
        <v>1</v>
      </c>
      <c r="N5" s="52"/>
      <c r="O5" s="52">
        <v>0</v>
      </c>
      <c r="P5" s="52">
        <v>0</v>
      </c>
      <c r="Q5" s="52">
        <v>21</v>
      </c>
      <c r="R5" s="52"/>
      <c r="S5" s="52">
        <v>0</v>
      </c>
      <c r="T5" s="52">
        <v>0</v>
      </c>
      <c r="U5" s="52">
        <v>310</v>
      </c>
      <c r="V5" s="52">
        <f t="shared" si="0"/>
        <v>18908.505000000001</v>
      </c>
      <c r="W5" s="52">
        <f t="shared" si="1"/>
        <v>18908.505000000001</v>
      </c>
      <c r="X5" s="52">
        <v>0</v>
      </c>
      <c r="Y5" s="52">
        <v>0</v>
      </c>
      <c r="AB5" t="s">
        <v>223</v>
      </c>
    </row>
    <row r="6" spans="1:28" x14ac:dyDescent="0.25">
      <c r="A6" s="52">
        <v>2012</v>
      </c>
      <c r="B6" s="52" t="s">
        <v>35</v>
      </c>
      <c r="C6" s="52" t="s">
        <v>36</v>
      </c>
      <c r="D6" s="52">
        <v>20121</v>
      </c>
      <c r="E6" s="52">
        <v>3425003</v>
      </c>
      <c r="F6" s="52">
        <v>9</v>
      </c>
      <c r="G6" s="52" t="s">
        <v>119</v>
      </c>
      <c r="H6" s="52">
        <v>77500000</v>
      </c>
      <c r="I6" s="52" t="s">
        <v>90</v>
      </c>
      <c r="J6" s="52" t="s">
        <v>71</v>
      </c>
      <c r="K6" s="52">
        <v>1.76715</v>
      </c>
      <c r="L6" s="52">
        <v>1</v>
      </c>
      <c r="M6" s="52">
        <v>1</v>
      </c>
      <c r="N6" s="52"/>
      <c r="O6" s="52">
        <v>0</v>
      </c>
      <c r="P6" s="52">
        <v>0</v>
      </c>
      <c r="Q6" s="52">
        <v>21</v>
      </c>
      <c r="R6" s="52"/>
      <c r="S6" s="52">
        <v>0</v>
      </c>
      <c r="T6" s="52">
        <v>0</v>
      </c>
      <c r="U6" s="52">
        <v>310</v>
      </c>
      <c r="V6" s="52">
        <f t="shared" si="0"/>
        <v>136954.125</v>
      </c>
      <c r="W6" s="52">
        <f t="shared" si="1"/>
        <v>136954.125</v>
      </c>
      <c r="X6" s="52">
        <v>0</v>
      </c>
      <c r="Y6" s="52">
        <v>0</v>
      </c>
      <c r="AA6" s="96" t="s">
        <v>141</v>
      </c>
      <c r="AB6" s="96" t="s">
        <v>144</v>
      </c>
    </row>
    <row r="7" spans="1:28" x14ac:dyDescent="0.25">
      <c r="A7" s="52">
        <v>2012</v>
      </c>
      <c r="B7" s="52" t="s">
        <v>35</v>
      </c>
      <c r="C7" s="52" t="s">
        <v>36</v>
      </c>
      <c r="D7" s="52">
        <v>20121</v>
      </c>
      <c r="E7" s="52">
        <v>3425004</v>
      </c>
      <c r="F7" s="52">
        <v>9</v>
      </c>
      <c r="G7" s="52" t="s">
        <v>119</v>
      </c>
      <c r="H7" s="52">
        <v>27700000</v>
      </c>
      <c r="I7" s="52" t="s">
        <v>90</v>
      </c>
      <c r="J7" s="52" t="s">
        <v>71</v>
      </c>
      <c r="K7" s="52">
        <v>1.76715</v>
      </c>
      <c r="L7" s="52">
        <v>1</v>
      </c>
      <c r="M7" s="52">
        <v>1</v>
      </c>
      <c r="N7" s="52"/>
      <c r="O7" s="52">
        <v>0</v>
      </c>
      <c r="P7" s="52">
        <v>0</v>
      </c>
      <c r="Q7" s="52">
        <v>21</v>
      </c>
      <c r="R7" s="52"/>
      <c r="S7" s="52">
        <v>0</v>
      </c>
      <c r="T7" s="52">
        <v>0</v>
      </c>
      <c r="U7" s="52">
        <v>310</v>
      </c>
      <c r="V7" s="52">
        <f t="shared" si="0"/>
        <v>48950.055</v>
      </c>
      <c r="W7" s="52">
        <f t="shared" si="1"/>
        <v>48950.055</v>
      </c>
      <c r="X7" s="52">
        <v>0</v>
      </c>
      <c r="Y7" s="52">
        <v>0</v>
      </c>
      <c r="AA7" s="1" t="s">
        <v>36</v>
      </c>
      <c r="AB7" s="2">
        <v>1468522.0164037496</v>
      </c>
    </row>
    <row r="8" spans="1:28" x14ac:dyDescent="0.25">
      <c r="A8" s="52">
        <v>2012</v>
      </c>
      <c r="B8" s="52" t="s">
        <v>35</v>
      </c>
      <c r="C8" s="52" t="s">
        <v>36</v>
      </c>
      <c r="D8" s="52">
        <v>20121</v>
      </c>
      <c r="E8" s="52">
        <v>3425004</v>
      </c>
      <c r="F8" s="52">
        <v>9</v>
      </c>
      <c r="G8" s="52" t="s">
        <v>119</v>
      </c>
      <c r="H8" s="52">
        <v>34100000</v>
      </c>
      <c r="I8" s="52" t="s">
        <v>90</v>
      </c>
      <c r="J8" s="52" t="s">
        <v>71</v>
      </c>
      <c r="K8" s="52">
        <v>1.76715</v>
      </c>
      <c r="L8" s="52">
        <v>1</v>
      </c>
      <c r="M8" s="52">
        <v>1</v>
      </c>
      <c r="N8" s="52"/>
      <c r="O8" s="52">
        <v>0</v>
      </c>
      <c r="P8" s="52">
        <v>0</v>
      </c>
      <c r="Q8" s="52">
        <v>21</v>
      </c>
      <c r="R8" s="52"/>
      <c r="S8" s="52">
        <v>0</v>
      </c>
      <c r="T8" s="52">
        <v>0</v>
      </c>
      <c r="U8" s="52">
        <v>310</v>
      </c>
      <c r="V8" s="52">
        <f t="shared" si="0"/>
        <v>60259.815000000002</v>
      </c>
      <c r="W8" s="52">
        <f t="shared" si="1"/>
        <v>60259.815000000002</v>
      </c>
      <c r="X8" s="52">
        <v>0</v>
      </c>
      <c r="Y8" s="52">
        <v>0</v>
      </c>
      <c r="AA8" s="1" t="s">
        <v>136</v>
      </c>
      <c r="AB8" s="2">
        <v>19852780.741573945</v>
      </c>
    </row>
    <row r="9" spans="1:28" x14ac:dyDescent="0.25">
      <c r="A9" s="52">
        <v>2012</v>
      </c>
      <c r="B9" s="52" t="s">
        <v>35</v>
      </c>
      <c r="C9" s="52" t="s">
        <v>136</v>
      </c>
      <c r="D9" s="52">
        <v>20121</v>
      </c>
      <c r="E9" s="52">
        <v>3461100</v>
      </c>
      <c r="F9" s="52">
        <v>27</v>
      </c>
      <c r="G9" s="52" t="s">
        <v>120</v>
      </c>
      <c r="H9" s="52">
        <v>200005</v>
      </c>
      <c r="I9" s="52" t="s">
        <v>90</v>
      </c>
      <c r="J9" s="52" t="s">
        <v>71</v>
      </c>
      <c r="K9" s="52">
        <v>0.99772000000000005</v>
      </c>
      <c r="L9" s="52">
        <v>1</v>
      </c>
      <c r="M9" s="52">
        <v>1</v>
      </c>
      <c r="N9" s="52"/>
      <c r="O9" s="52">
        <v>0</v>
      </c>
      <c r="P9" s="52">
        <v>0</v>
      </c>
      <c r="Q9" s="52">
        <v>21</v>
      </c>
      <c r="R9" s="52"/>
      <c r="S9" s="52">
        <v>0</v>
      </c>
      <c r="T9" s="52">
        <v>0</v>
      </c>
      <c r="U9" s="52">
        <v>310</v>
      </c>
      <c r="V9" s="52">
        <f t="shared" si="0"/>
        <v>199548.98860000001</v>
      </c>
      <c r="W9" s="52">
        <f t="shared" si="1"/>
        <v>199548.98860000001</v>
      </c>
      <c r="X9" s="52">
        <v>0</v>
      </c>
      <c r="Y9" s="52">
        <v>0</v>
      </c>
      <c r="AA9" s="1" t="s">
        <v>109</v>
      </c>
      <c r="AB9" s="2">
        <v>395786.24407199945</v>
      </c>
    </row>
    <row r="10" spans="1:28" x14ac:dyDescent="0.25">
      <c r="A10" s="52">
        <v>2012</v>
      </c>
      <c r="B10" s="52" t="s">
        <v>35</v>
      </c>
      <c r="C10" s="52" t="s">
        <v>136</v>
      </c>
      <c r="D10" s="52">
        <v>20121</v>
      </c>
      <c r="E10" s="52">
        <v>3461100</v>
      </c>
      <c r="F10" s="52">
        <v>27</v>
      </c>
      <c r="G10" s="52" t="s">
        <v>120</v>
      </c>
      <c r="H10" s="52">
        <v>486750</v>
      </c>
      <c r="I10" s="52" t="s">
        <v>90</v>
      </c>
      <c r="J10" s="52" t="s">
        <v>71</v>
      </c>
      <c r="K10" s="52">
        <v>0.99772000000000005</v>
      </c>
      <c r="L10" s="52">
        <v>1</v>
      </c>
      <c r="M10" s="52">
        <v>1</v>
      </c>
      <c r="N10" s="52"/>
      <c r="O10" s="52">
        <v>0</v>
      </c>
      <c r="P10" s="52">
        <v>0</v>
      </c>
      <c r="Q10" s="52">
        <v>21</v>
      </c>
      <c r="R10" s="52"/>
      <c r="S10" s="52">
        <v>0</v>
      </c>
      <c r="T10" s="52">
        <v>0</v>
      </c>
      <c r="U10" s="52">
        <v>310</v>
      </c>
      <c r="V10" s="52">
        <f t="shared" si="0"/>
        <v>485640.21</v>
      </c>
      <c r="W10" s="52">
        <f t="shared" si="1"/>
        <v>485640.21</v>
      </c>
      <c r="X10" s="52">
        <v>0</v>
      </c>
      <c r="Y10" s="52">
        <v>0</v>
      </c>
      <c r="AA10" s="1" t="s">
        <v>108</v>
      </c>
      <c r="AB10" s="2">
        <v>957535.69064999989</v>
      </c>
    </row>
    <row r="11" spans="1:28" x14ac:dyDescent="0.25">
      <c r="A11" s="52">
        <v>2012</v>
      </c>
      <c r="B11" s="52" t="s">
        <v>35</v>
      </c>
      <c r="C11" s="52" t="s">
        <v>136</v>
      </c>
      <c r="D11" s="52">
        <v>20121</v>
      </c>
      <c r="E11" s="52">
        <v>3461100</v>
      </c>
      <c r="F11" s="52">
        <v>27</v>
      </c>
      <c r="G11" s="52" t="s">
        <v>120</v>
      </c>
      <c r="H11" s="52">
        <v>2052664</v>
      </c>
      <c r="I11" s="52" t="s">
        <v>90</v>
      </c>
      <c r="J11" s="52" t="s">
        <v>71</v>
      </c>
      <c r="K11" s="52">
        <v>0.99772000000000005</v>
      </c>
      <c r="L11" s="52">
        <v>1</v>
      </c>
      <c r="M11" s="52">
        <v>1</v>
      </c>
      <c r="N11" s="52"/>
      <c r="O11" s="52">
        <v>0</v>
      </c>
      <c r="P11" s="52">
        <v>0</v>
      </c>
      <c r="Q11" s="52">
        <v>21</v>
      </c>
      <c r="R11" s="52"/>
      <c r="S11" s="52">
        <v>0</v>
      </c>
      <c r="T11" s="52">
        <v>0</v>
      </c>
      <c r="U11" s="52">
        <v>310</v>
      </c>
      <c r="V11" s="52">
        <f t="shared" si="0"/>
        <v>2047983.9260800001</v>
      </c>
      <c r="W11" s="52">
        <f t="shared" si="1"/>
        <v>2047983.9260800001</v>
      </c>
      <c r="X11" s="52">
        <v>0</v>
      </c>
      <c r="Y11" s="52">
        <v>0</v>
      </c>
      <c r="AA11" s="1" t="s">
        <v>115</v>
      </c>
      <c r="AB11" s="2">
        <v>1934581.6161904272</v>
      </c>
    </row>
    <row r="12" spans="1:28" x14ac:dyDescent="0.25">
      <c r="A12" s="52">
        <v>2012</v>
      </c>
      <c r="B12" s="52" t="s">
        <v>35</v>
      </c>
      <c r="C12" s="52" t="s">
        <v>136</v>
      </c>
      <c r="D12" s="52">
        <v>20121</v>
      </c>
      <c r="E12" s="52">
        <v>3461100</v>
      </c>
      <c r="F12" s="52">
        <v>27</v>
      </c>
      <c r="G12" s="52" t="s">
        <v>120</v>
      </c>
      <c r="H12" s="52">
        <v>602293</v>
      </c>
      <c r="I12" s="52" t="s">
        <v>90</v>
      </c>
      <c r="J12" s="52" t="s">
        <v>71</v>
      </c>
      <c r="K12" s="52">
        <v>0.99772000000000005</v>
      </c>
      <c r="L12" s="52">
        <v>1</v>
      </c>
      <c r="M12" s="52">
        <v>1</v>
      </c>
      <c r="N12" s="52"/>
      <c r="O12" s="52">
        <v>0</v>
      </c>
      <c r="P12" s="52">
        <v>0</v>
      </c>
      <c r="Q12" s="52">
        <v>21</v>
      </c>
      <c r="R12" s="52"/>
      <c r="S12" s="52">
        <v>0</v>
      </c>
      <c r="T12" s="52">
        <v>0</v>
      </c>
      <c r="U12" s="52">
        <v>310</v>
      </c>
      <c r="V12" s="52">
        <f t="shared" si="0"/>
        <v>600919.77196000004</v>
      </c>
      <c r="W12" s="52">
        <f t="shared" si="1"/>
        <v>600919.77196000004</v>
      </c>
      <c r="X12" s="52">
        <v>0</v>
      </c>
      <c r="Y12" s="52">
        <v>0</v>
      </c>
      <c r="AA12" s="1" t="s">
        <v>38</v>
      </c>
      <c r="AB12" s="2">
        <v>2218050</v>
      </c>
    </row>
    <row r="13" spans="1:28" x14ac:dyDescent="0.25">
      <c r="A13" s="52">
        <v>2012</v>
      </c>
      <c r="B13" s="52" t="s">
        <v>35</v>
      </c>
      <c r="C13" s="52" t="s">
        <v>136</v>
      </c>
      <c r="D13" s="52">
        <v>20121</v>
      </c>
      <c r="E13" s="52">
        <v>3461100</v>
      </c>
      <c r="F13" s="52">
        <v>27</v>
      </c>
      <c r="G13" s="52" t="s">
        <v>120</v>
      </c>
      <c r="H13" s="52">
        <v>500364</v>
      </c>
      <c r="I13" s="52" t="s">
        <v>90</v>
      </c>
      <c r="J13" s="52" t="s">
        <v>71</v>
      </c>
      <c r="K13" s="52">
        <v>0.99772000000000005</v>
      </c>
      <c r="L13" s="52">
        <v>1</v>
      </c>
      <c r="M13" s="52">
        <v>1</v>
      </c>
      <c r="N13" s="52"/>
      <c r="O13" s="52">
        <v>0</v>
      </c>
      <c r="P13" s="52">
        <v>0</v>
      </c>
      <c r="Q13" s="52">
        <v>21</v>
      </c>
      <c r="R13" s="52"/>
      <c r="S13" s="52">
        <v>0</v>
      </c>
      <c r="T13" s="52">
        <v>0</v>
      </c>
      <c r="U13" s="52">
        <v>310</v>
      </c>
      <c r="V13" s="52">
        <f t="shared" si="0"/>
        <v>499223.17008000001</v>
      </c>
      <c r="W13" s="52">
        <f t="shared" si="1"/>
        <v>499223.17008000001</v>
      </c>
      <c r="X13" s="52">
        <v>0</v>
      </c>
      <c r="Y13" s="52">
        <v>0</v>
      </c>
      <c r="AA13" s="1" t="s">
        <v>110</v>
      </c>
      <c r="AB13" s="2">
        <v>40743.934120111007</v>
      </c>
    </row>
    <row r="14" spans="1:28" x14ac:dyDescent="0.25">
      <c r="A14" s="52">
        <v>2012</v>
      </c>
      <c r="B14" s="52" t="s">
        <v>35</v>
      </c>
      <c r="C14" s="52" t="s">
        <v>136</v>
      </c>
      <c r="D14" s="52">
        <v>20121</v>
      </c>
      <c r="E14" s="52">
        <v>3461100</v>
      </c>
      <c r="F14" s="52">
        <v>27</v>
      </c>
      <c r="G14" s="52" t="s">
        <v>120</v>
      </c>
      <c r="H14" s="52">
        <v>1562703</v>
      </c>
      <c r="I14" s="52" t="s">
        <v>90</v>
      </c>
      <c r="J14" s="52" t="s">
        <v>71</v>
      </c>
      <c r="K14" s="52">
        <v>0.99772000000000005</v>
      </c>
      <c r="L14" s="52">
        <v>1</v>
      </c>
      <c r="M14" s="52">
        <v>1</v>
      </c>
      <c r="N14" s="52"/>
      <c r="O14" s="52">
        <v>0</v>
      </c>
      <c r="P14" s="52">
        <v>0</v>
      </c>
      <c r="Q14" s="52">
        <v>21</v>
      </c>
      <c r="R14" s="52"/>
      <c r="S14" s="52">
        <v>0</v>
      </c>
      <c r="T14" s="52">
        <v>0</v>
      </c>
      <c r="U14" s="52">
        <v>310</v>
      </c>
      <c r="V14" s="52">
        <f t="shared" si="0"/>
        <v>1559140.0371600001</v>
      </c>
      <c r="W14" s="52">
        <f t="shared" si="1"/>
        <v>1559140.0371600001</v>
      </c>
      <c r="X14" s="52">
        <v>0</v>
      </c>
      <c r="Y14" s="52">
        <v>0</v>
      </c>
      <c r="AA14" s="1" t="s">
        <v>113</v>
      </c>
      <c r="AB14" s="2">
        <v>19780.355549999997</v>
      </c>
    </row>
    <row r="15" spans="1:28" x14ac:dyDescent="0.25">
      <c r="A15" s="52">
        <v>2012</v>
      </c>
      <c r="B15" s="52" t="s">
        <v>35</v>
      </c>
      <c r="C15" s="52" t="s">
        <v>136</v>
      </c>
      <c r="D15" s="52">
        <v>20121</v>
      </c>
      <c r="E15" s="52">
        <v>3461100</v>
      </c>
      <c r="F15" s="52">
        <v>27</v>
      </c>
      <c r="G15" s="52" t="s">
        <v>120</v>
      </c>
      <c r="H15" s="52">
        <v>28030</v>
      </c>
      <c r="I15" s="52" t="s">
        <v>90</v>
      </c>
      <c r="J15" s="52" t="s">
        <v>71</v>
      </c>
      <c r="K15" s="52">
        <v>0.99772000000000005</v>
      </c>
      <c r="L15" s="52">
        <v>1</v>
      </c>
      <c r="M15" s="52">
        <v>1</v>
      </c>
      <c r="N15" s="52"/>
      <c r="O15" s="52">
        <v>0</v>
      </c>
      <c r="P15" s="52">
        <v>0</v>
      </c>
      <c r="Q15" s="52">
        <v>21</v>
      </c>
      <c r="R15" s="52"/>
      <c r="S15" s="52">
        <v>0</v>
      </c>
      <c r="T15" s="52">
        <v>0</v>
      </c>
      <c r="U15" s="52">
        <v>310</v>
      </c>
      <c r="V15" s="52">
        <f t="shared" si="0"/>
        <v>27966.0916</v>
      </c>
      <c r="W15" s="52">
        <f t="shared" si="1"/>
        <v>27966.0916</v>
      </c>
      <c r="X15" s="52">
        <v>0</v>
      </c>
      <c r="Y15" s="52">
        <v>0</v>
      </c>
      <c r="AA15" s="1" t="s">
        <v>111</v>
      </c>
      <c r="AB15" s="2">
        <v>417661.92332940007</v>
      </c>
    </row>
    <row r="16" spans="1:28" x14ac:dyDescent="0.25">
      <c r="A16" s="52">
        <v>2012</v>
      </c>
      <c r="B16" s="52" t="s">
        <v>35</v>
      </c>
      <c r="C16" s="52" t="s">
        <v>136</v>
      </c>
      <c r="D16" s="52">
        <v>20121</v>
      </c>
      <c r="E16" s="52">
        <v>3461100</v>
      </c>
      <c r="F16" s="52">
        <v>27</v>
      </c>
      <c r="G16" s="52" t="s">
        <v>120</v>
      </c>
      <c r="H16" s="52">
        <v>379500</v>
      </c>
      <c r="I16" s="52" t="s">
        <v>90</v>
      </c>
      <c r="J16" s="52" t="s">
        <v>71</v>
      </c>
      <c r="K16" s="52">
        <v>0.99772000000000005</v>
      </c>
      <c r="L16" s="52">
        <v>1</v>
      </c>
      <c r="M16" s="52">
        <v>1</v>
      </c>
      <c r="N16" s="52"/>
      <c r="O16" s="52">
        <v>0</v>
      </c>
      <c r="P16" s="52">
        <v>0</v>
      </c>
      <c r="Q16" s="52">
        <v>21</v>
      </c>
      <c r="R16" s="52"/>
      <c r="S16" s="52">
        <v>0</v>
      </c>
      <c r="T16" s="52">
        <v>0</v>
      </c>
      <c r="U16" s="52">
        <v>310</v>
      </c>
      <c r="V16" s="52">
        <f t="shared" si="0"/>
        <v>378634.74</v>
      </c>
      <c r="W16" s="52">
        <f t="shared" si="1"/>
        <v>378634.74</v>
      </c>
      <c r="X16" s="52">
        <v>0</v>
      </c>
      <c r="Y16" s="52">
        <v>0</v>
      </c>
      <c r="AA16" s="1" t="s">
        <v>112</v>
      </c>
      <c r="AB16" s="2">
        <v>4.9587150000000007</v>
      </c>
    </row>
    <row r="17" spans="1:28" x14ac:dyDescent="0.25">
      <c r="A17" s="52">
        <v>2012</v>
      </c>
      <c r="B17" s="52" t="s">
        <v>35</v>
      </c>
      <c r="C17" s="52" t="s">
        <v>136</v>
      </c>
      <c r="D17" s="52">
        <v>20121</v>
      </c>
      <c r="E17" s="52">
        <v>3461100</v>
      </c>
      <c r="F17" s="52">
        <v>27</v>
      </c>
      <c r="G17" s="52" t="s">
        <v>120</v>
      </c>
      <c r="H17" s="52">
        <v>503568</v>
      </c>
      <c r="I17" s="52" t="s">
        <v>90</v>
      </c>
      <c r="J17" s="52" t="s">
        <v>71</v>
      </c>
      <c r="K17" s="52">
        <v>0.99772000000000005</v>
      </c>
      <c r="L17" s="52">
        <v>1</v>
      </c>
      <c r="M17" s="52">
        <v>1</v>
      </c>
      <c r="N17" s="52"/>
      <c r="O17" s="52">
        <v>0</v>
      </c>
      <c r="P17" s="52">
        <v>0</v>
      </c>
      <c r="Q17" s="52">
        <v>21</v>
      </c>
      <c r="R17" s="52"/>
      <c r="S17" s="52">
        <v>0</v>
      </c>
      <c r="T17" s="52">
        <v>0</v>
      </c>
      <c r="U17" s="52">
        <v>310</v>
      </c>
      <c r="V17" s="52">
        <f t="shared" si="0"/>
        <v>502419.86496000004</v>
      </c>
      <c r="W17" s="52">
        <f t="shared" si="1"/>
        <v>502419.86496000004</v>
      </c>
      <c r="X17" s="52">
        <v>0</v>
      </c>
      <c r="Y17" s="52">
        <v>0</v>
      </c>
      <c r="AA17" s="1" t="s">
        <v>116</v>
      </c>
      <c r="AB17" s="2">
        <v>818835.71553567413</v>
      </c>
    </row>
    <row r="18" spans="1:28" x14ac:dyDescent="0.25">
      <c r="A18" s="52">
        <v>2012</v>
      </c>
      <c r="B18" s="52" t="s">
        <v>35</v>
      </c>
      <c r="C18" s="52" t="s">
        <v>136</v>
      </c>
      <c r="D18" s="52">
        <v>20121</v>
      </c>
      <c r="E18" s="52">
        <v>3461100</v>
      </c>
      <c r="F18" s="52">
        <v>27</v>
      </c>
      <c r="G18" s="52" t="s">
        <v>120</v>
      </c>
      <c r="H18" s="52">
        <v>483015</v>
      </c>
      <c r="I18" s="52" t="s">
        <v>90</v>
      </c>
      <c r="J18" s="52" t="s">
        <v>71</v>
      </c>
      <c r="K18" s="52">
        <v>0.99772000000000005</v>
      </c>
      <c r="L18" s="52">
        <v>1</v>
      </c>
      <c r="M18" s="52">
        <v>1</v>
      </c>
      <c r="N18" s="52"/>
      <c r="O18" s="52">
        <v>0</v>
      </c>
      <c r="P18" s="52">
        <v>0</v>
      </c>
      <c r="Q18" s="52">
        <v>21</v>
      </c>
      <c r="R18" s="52"/>
      <c r="S18" s="52">
        <v>0</v>
      </c>
      <c r="T18" s="52">
        <v>0</v>
      </c>
      <c r="U18" s="52">
        <v>310</v>
      </c>
      <c r="V18" s="52">
        <f t="shared" si="0"/>
        <v>481913.72580000001</v>
      </c>
      <c r="W18" s="52">
        <f t="shared" si="1"/>
        <v>481913.72580000001</v>
      </c>
      <c r="X18" s="52">
        <v>0</v>
      </c>
      <c r="Y18" s="52">
        <v>0</v>
      </c>
      <c r="AA18" s="1" t="s">
        <v>181</v>
      </c>
      <c r="AB18" s="2">
        <v>12586870.367680507</v>
      </c>
    </row>
    <row r="19" spans="1:28" x14ac:dyDescent="0.25">
      <c r="A19" s="52">
        <v>2012</v>
      </c>
      <c r="B19" s="52" t="s">
        <v>35</v>
      </c>
      <c r="C19" s="52" t="s">
        <v>136</v>
      </c>
      <c r="D19" s="52">
        <v>20121</v>
      </c>
      <c r="E19" s="52">
        <v>3461100</v>
      </c>
      <c r="F19" s="52">
        <v>27</v>
      </c>
      <c r="G19" s="52" t="s">
        <v>120</v>
      </c>
      <c r="H19" s="52">
        <v>689702</v>
      </c>
      <c r="I19" s="52" t="s">
        <v>90</v>
      </c>
      <c r="J19" s="52" t="s">
        <v>71</v>
      </c>
      <c r="K19" s="52">
        <v>0.99772000000000005</v>
      </c>
      <c r="L19" s="52">
        <v>1</v>
      </c>
      <c r="M19" s="52">
        <v>1</v>
      </c>
      <c r="N19" s="52"/>
      <c r="O19" s="52">
        <v>0</v>
      </c>
      <c r="P19" s="52">
        <v>0</v>
      </c>
      <c r="Q19" s="52">
        <v>21</v>
      </c>
      <c r="R19" s="52"/>
      <c r="S19" s="52">
        <v>0</v>
      </c>
      <c r="T19" s="52">
        <v>0</v>
      </c>
      <c r="U19" s="52">
        <v>310</v>
      </c>
      <c r="V19" s="52">
        <f t="shared" si="0"/>
        <v>688129.47944000002</v>
      </c>
      <c r="W19" s="52">
        <f t="shared" si="1"/>
        <v>688129.47944000002</v>
      </c>
      <c r="X19" s="52">
        <v>0</v>
      </c>
      <c r="Y19" s="52">
        <v>0</v>
      </c>
      <c r="AA19" s="1" t="s">
        <v>180</v>
      </c>
      <c r="AB19" s="2">
        <v>3543544.4525637529</v>
      </c>
    </row>
    <row r="20" spans="1:28" x14ac:dyDescent="0.25">
      <c r="A20" s="52">
        <v>2012</v>
      </c>
      <c r="B20" s="52" t="s">
        <v>35</v>
      </c>
      <c r="C20" s="52" t="s">
        <v>136</v>
      </c>
      <c r="D20" s="52">
        <v>20121</v>
      </c>
      <c r="E20" s="52">
        <v>3461100</v>
      </c>
      <c r="F20" s="52">
        <v>27</v>
      </c>
      <c r="G20" s="52" t="s">
        <v>120</v>
      </c>
      <c r="H20" s="52">
        <v>81492.812699999995</v>
      </c>
      <c r="I20" s="52" t="s">
        <v>90</v>
      </c>
      <c r="J20" s="52" t="s">
        <v>71</v>
      </c>
      <c r="K20" s="52">
        <v>0.99772000000000005</v>
      </c>
      <c r="L20" s="52">
        <v>1</v>
      </c>
      <c r="M20" s="52">
        <v>1</v>
      </c>
      <c r="N20" s="52"/>
      <c r="O20" s="52">
        <v>0</v>
      </c>
      <c r="P20" s="52">
        <v>0</v>
      </c>
      <c r="Q20" s="52">
        <v>21</v>
      </c>
      <c r="R20" s="52"/>
      <c r="S20" s="52">
        <v>0</v>
      </c>
      <c r="T20" s="52">
        <v>0</v>
      </c>
      <c r="U20" s="52">
        <v>310</v>
      </c>
      <c r="V20" s="52">
        <f t="shared" si="0"/>
        <v>81307.009087044004</v>
      </c>
      <c r="W20" s="52">
        <f t="shared" si="1"/>
        <v>81307.009087044004</v>
      </c>
      <c r="X20" s="52">
        <v>0</v>
      </c>
      <c r="Y20" s="52">
        <v>0</v>
      </c>
      <c r="AA20" s="1" t="s">
        <v>177</v>
      </c>
      <c r="AB20" s="2">
        <v>730657.05946999998</v>
      </c>
    </row>
    <row r="21" spans="1:28" x14ac:dyDescent="0.25">
      <c r="A21" s="52">
        <v>2012</v>
      </c>
      <c r="B21" s="52" t="s">
        <v>35</v>
      </c>
      <c r="C21" s="52" t="s">
        <v>136</v>
      </c>
      <c r="D21" s="52">
        <v>20121</v>
      </c>
      <c r="E21" s="52">
        <v>3461100</v>
      </c>
      <c r="F21" s="52">
        <v>27</v>
      </c>
      <c r="G21" s="52" t="s">
        <v>120</v>
      </c>
      <c r="H21" s="52">
        <v>1014892</v>
      </c>
      <c r="I21" s="52" t="s">
        <v>90</v>
      </c>
      <c r="J21" s="52" t="s">
        <v>71</v>
      </c>
      <c r="K21" s="52">
        <v>0.99772000000000005</v>
      </c>
      <c r="L21" s="52">
        <v>1</v>
      </c>
      <c r="M21" s="52">
        <v>1</v>
      </c>
      <c r="N21" s="52"/>
      <c r="O21" s="52">
        <v>0</v>
      </c>
      <c r="P21" s="52">
        <v>0</v>
      </c>
      <c r="Q21" s="52">
        <v>21</v>
      </c>
      <c r="R21" s="52"/>
      <c r="S21" s="52">
        <v>0</v>
      </c>
      <c r="T21" s="52">
        <v>0</v>
      </c>
      <c r="U21" s="52">
        <v>310</v>
      </c>
      <c r="V21" s="52">
        <f t="shared" si="0"/>
        <v>1012578.0462400001</v>
      </c>
      <c r="W21" s="52">
        <f t="shared" si="1"/>
        <v>1012578.0462400001</v>
      </c>
      <c r="X21" s="52">
        <v>0</v>
      </c>
      <c r="Y21" s="52">
        <v>0</v>
      </c>
      <c r="AA21" s="1" t="s">
        <v>179</v>
      </c>
      <c r="AB21" s="2">
        <v>308.20888547799996</v>
      </c>
    </row>
    <row r="22" spans="1:28" x14ac:dyDescent="0.25">
      <c r="A22" s="52">
        <v>2012</v>
      </c>
      <c r="B22" s="52" t="s">
        <v>35</v>
      </c>
      <c r="C22" s="52" t="s">
        <v>136</v>
      </c>
      <c r="D22" s="52">
        <v>20121</v>
      </c>
      <c r="E22" s="52">
        <v>3461100</v>
      </c>
      <c r="F22" s="52">
        <v>27</v>
      </c>
      <c r="G22" s="52" t="s">
        <v>120</v>
      </c>
      <c r="H22" s="52">
        <v>13919.913</v>
      </c>
      <c r="I22" s="52" t="s">
        <v>90</v>
      </c>
      <c r="J22" s="52" t="s">
        <v>71</v>
      </c>
      <c r="K22" s="52">
        <v>0.99772000000000005</v>
      </c>
      <c r="L22" s="52">
        <v>1</v>
      </c>
      <c r="M22" s="52">
        <v>1</v>
      </c>
      <c r="N22" s="52"/>
      <c r="O22" s="52">
        <v>0</v>
      </c>
      <c r="P22" s="52">
        <v>0</v>
      </c>
      <c r="Q22" s="52">
        <v>21</v>
      </c>
      <c r="R22" s="52"/>
      <c r="S22" s="52">
        <v>0</v>
      </c>
      <c r="T22" s="52">
        <v>0</v>
      </c>
      <c r="U22" s="52">
        <v>310</v>
      </c>
      <c r="V22" s="52">
        <f t="shared" si="0"/>
        <v>13888.175598360001</v>
      </c>
      <c r="W22" s="52">
        <f t="shared" si="1"/>
        <v>13888.175598360001</v>
      </c>
      <c r="X22" s="52">
        <v>0</v>
      </c>
      <c r="Y22" s="52">
        <v>0</v>
      </c>
      <c r="AA22" s="1" t="s">
        <v>178</v>
      </c>
      <c r="AB22" s="2">
        <v>174179.42924999999</v>
      </c>
    </row>
    <row r="23" spans="1:28" x14ac:dyDescent="0.25">
      <c r="A23" s="52">
        <v>2012</v>
      </c>
      <c r="B23" s="52" t="s">
        <v>35</v>
      </c>
      <c r="C23" s="52" t="s">
        <v>136</v>
      </c>
      <c r="D23" s="52">
        <v>20121</v>
      </c>
      <c r="E23" s="52">
        <v>3461100</v>
      </c>
      <c r="F23" s="52">
        <v>27</v>
      </c>
      <c r="G23" s="52" t="s">
        <v>120</v>
      </c>
      <c r="H23" s="52">
        <v>387473</v>
      </c>
      <c r="I23" s="52" t="s">
        <v>90</v>
      </c>
      <c r="J23" s="52" t="s">
        <v>71</v>
      </c>
      <c r="K23" s="52">
        <v>0.99772000000000005</v>
      </c>
      <c r="L23" s="52">
        <v>1</v>
      </c>
      <c r="M23" s="52">
        <v>1</v>
      </c>
      <c r="N23" s="52"/>
      <c r="O23" s="52">
        <v>0</v>
      </c>
      <c r="P23" s="52">
        <v>0</v>
      </c>
      <c r="Q23" s="52">
        <v>21</v>
      </c>
      <c r="R23" s="52"/>
      <c r="S23" s="52">
        <v>0</v>
      </c>
      <c r="T23" s="52">
        <v>0</v>
      </c>
      <c r="U23" s="52">
        <v>310</v>
      </c>
      <c r="V23" s="52">
        <f t="shared" si="0"/>
        <v>386589.56156</v>
      </c>
      <c r="W23" s="52">
        <f t="shared" si="1"/>
        <v>386589.56156</v>
      </c>
      <c r="X23" s="52">
        <v>0</v>
      </c>
      <c r="Y23" s="52">
        <v>0</v>
      </c>
      <c r="AA23" s="1" t="s">
        <v>142</v>
      </c>
      <c r="AB23" s="2">
        <v>45159842.71399004</v>
      </c>
    </row>
    <row r="24" spans="1:28" x14ac:dyDescent="0.25">
      <c r="A24" s="52">
        <v>2012</v>
      </c>
      <c r="B24" s="52" t="s">
        <v>35</v>
      </c>
      <c r="C24" s="52" t="s">
        <v>136</v>
      </c>
      <c r="D24" s="52">
        <v>20121</v>
      </c>
      <c r="E24" s="52">
        <v>3461100</v>
      </c>
      <c r="F24" s="52">
        <v>27</v>
      </c>
      <c r="G24" s="52" t="s">
        <v>120</v>
      </c>
      <c r="H24" s="52">
        <v>2146131</v>
      </c>
      <c r="I24" s="52" t="s">
        <v>90</v>
      </c>
      <c r="J24" s="52" t="s">
        <v>71</v>
      </c>
      <c r="K24" s="52">
        <v>0.99772000000000005</v>
      </c>
      <c r="L24" s="52">
        <v>1</v>
      </c>
      <c r="M24" s="52">
        <v>1</v>
      </c>
      <c r="N24" s="52"/>
      <c r="O24" s="52">
        <v>0</v>
      </c>
      <c r="P24" s="52">
        <v>0</v>
      </c>
      <c r="Q24" s="52">
        <v>21</v>
      </c>
      <c r="R24" s="52"/>
      <c r="S24" s="52">
        <v>0</v>
      </c>
      <c r="T24" s="52">
        <v>0</v>
      </c>
      <c r="U24" s="52">
        <v>310</v>
      </c>
      <c r="V24" s="52">
        <f t="shared" si="0"/>
        <v>2141237.8213200001</v>
      </c>
      <c r="W24" s="52">
        <f t="shared" si="1"/>
        <v>2141237.8213200001</v>
      </c>
      <c r="X24" s="52">
        <v>0</v>
      </c>
      <c r="Y24" s="52">
        <v>0</v>
      </c>
    </row>
    <row r="25" spans="1:28" x14ac:dyDescent="0.25">
      <c r="A25" s="52">
        <v>2012</v>
      </c>
      <c r="B25" s="52" t="s">
        <v>35</v>
      </c>
      <c r="C25" s="52" t="s">
        <v>136</v>
      </c>
      <c r="D25" s="52">
        <v>20121</v>
      </c>
      <c r="E25" s="52">
        <v>3461100</v>
      </c>
      <c r="F25" s="52">
        <v>27</v>
      </c>
      <c r="G25" s="52" t="s">
        <v>120</v>
      </c>
      <c r="H25" s="52">
        <v>286493</v>
      </c>
      <c r="I25" s="52" t="s">
        <v>90</v>
      </c>
      <c r="J25" s="52" t="s">
        <v>71</v>
      </c>
      <c r="K25" s="52">
        <v>0.99772000000000005</v>
      </c>
      <c r="L25" s="52">
        <v>1</v>
      </c>
      <c r="M25" s="52">
        <v>1</v>
      </c>
      <c r="N25" s="52"/>
      <c r="O25" s="52">
        <v>0</v>
      </c>
      <c r="P25" s="52">
        <v>0</v>
      </c>
      <c r="Q25" s="52">
        <v>21</v>
      </c>
      <c r="R25" s="52"/>
      <c r="S25" s="52">
        <v>0</v>
      </c>
      <c r="T25" s="52">
        <v>0</v>
      </c>
      <c r="U25" s="52">
        <v>310</v>
      </c>
      <c r="V25" s="52">
        <f t="shared" si="0"/>
        <v>285839.79596000002</v>
      </c>
      <c r="W25" s="52">
        <f t="shared" si="1"/>
        <v>285839.79596000002</v>
      </c>
      <c r="X25" s="52">
        <v>0</v>
      </c>
      <c r="Y25" s="52">
        <v>0</v>
      </c>
    </row>
    <row r="26" spans="1:28" x14ac:dyDescent="0.25">
      <c r="A26" s="52">
        <v>2012</v>
      </c>
      <c r="B26" s="52" t="s">
        <v>35</v>
      </c>
      <c r="C26" s="52" t="s">
        <v>136</v>
      </c>
      <c r="D26" s="52">
        <v>20121</v>
      </c>
      <c r="E26" s="52">
        <v>3461100</v>
      </c>
      <c r="F26" s="52">
        <v>27</v>
      </c>
      <c r="G26" s="52" t="s">
        <v>120</v>
      </c>
      <c r="H26" s="52">
        <v>4057</v>
      </c>
      <c r="I26" s="52" t="s">
        <v>90</v>
      </c>
      <c r="J26" s="52" t="s">
        <v>71</v>
      </c>
      <c r="K26" s="52">
        <v>0.99772000000000005</v>
      </c>
      <c r="L26" s="52">
        <v>1</v>
      </c>
      <c r="M26" s="52">
        <v>1</v>
      </c>
      <c r="N26" s="52"/>
      <c r="O26" s="52">
        <v>0</v>
      </c>
      <c r="P26" s="52">
        <v>0</v>
      </c>
      <c r="Q26" s="52">
        <v>21</v>
      </c>
      <c r="R26" s="52"/>
      <c r="S26" s="52">
        <v>0</v>
      </c>
      <c r="T26" s="52">
        <v>0</v>
      </c>
      <c r="U26" s="52">
        <v>310</v>
      </c>
      <c r="V26" s="52">
        <f t="shared" si="0"/>
        <v>4047.7500400000004</v>
      </c>
      <c r="W26" s="52">
        <f t="shared" si="1"/>
        <v>4047.7500400000004</v>
      </c>
      <c r="X26" s="52">
        <v>0</v>
      </c>
      <c r="Y26" s="52">
        <v>0</v>
      </c>
    </row>
    <row r="27" spans="1:28" x14ac:dyDescent="0.25">
      <c r="A27" s="52">
        <v>2012</v>
      </c>
      <c r="B27" s="52" t="s">
        <v>35</v>
      </c>
      <c r="C27" s="52" t="s">
        <v>136</v>
      </c>
      <c r="D27" s="52">
        <v>20121</v>
      </c>
      <c r="E27" s="52">
        <v>3461100</v>
      </c>
      <c r="F27" s="52">
        <v>27</v>
      </c>
      <c r="G27" s="52" t="s">
        <v>120</v>
      </c>
      <c r="H27" s="52">
        <v>1367</v>
      </c>
      <c r="I27" s="52" t="s">
        <v>90</v>
      </c>
      <c r="J27" s="52" t="s">
        <v>71</v>
      </c>
      <c r="K27" s="52">
        <v>0.99772000000000005</v>
      </c>
      <c r="L27" s="52">
        <v>1</v>
      </c>
      <c r="M27" s="52">
        <v>1</v>
      </c>
      <c r="N27" s="52"/>
      <c r="O27" s="52">
        <v>0</v>
      </c>
      <c r="P27" s="52">
        <v>0</v>
      </c>
      <c r="Q27" s="52">
        <v>21</v>
      </c>
      <c r="R27" s="52"/>
      <c r="S27" s="52">
        <v>0</v>
      </c>
      <c r="T27" s="52">
        <v>0</v>
      </c>
      <c r="U27" s="52">
        <v>310</v>
      </c>
      <c r="V27" s="52">
        <f t="shared" si="0"/>
        <v>1363.8832400000001</v>
      </c>
      <c r="W27" s="52">
        <f t="shared" si="1"/>
        <v>1363.8832400000001</v>
      </c>
      <c r="X27" s="52">
        <v>0</v>
      </c>
      <c r="Y27" s="52">
        <v>0</v>
      </c>
    </row>
    <row r="28" spans="1:28" x14ac:dyDescent="0.25">
      <c r="A28" s="52">
        <v>2012</v>
      </c>
      <c r="B28" s="52" t="s">
        <v>35</v>
      </c>
      <c r="C28" s="52" t="s">
        <v>136</v>
      </c>
      <c r="D28" s="52">
        <v>20121</v>
      </c>
      <c r="E28" s="52">
        <v>3461100</v>
      </c>
      <c r="F28" s="52">
        <v>27</v>
      </c>
      <c r="G28" s="52" t="s">
        <v>120</v>
      </c>
      <c r="H28" s="52">
        <v>116557</v>
      </c>
      <c r="I28" s="52" t="s">
        <v>90</v>
      </c>
      <c r="J28" s="52" t="s">
        <v>71</v>
      </c>
      <c r="K28" s="52">
        <v>0.99772000000000005</v>
      </c>
      <c r="L28" s="52">
        <v>1</v>
      </c>
      <c r="M28" s="52">
        <v>1</v>
      </c>
      <c r="N28" s="52"/>
      <c r="O28" s="52">
        <v>0</v>
      </c>
      <c r="P28" s="52">
        <v>0</v>
      </c>
      <c r="Q28" s="52">
        <v>21</v>
      </c>
      <c r="R28" s="52"/>
      <c r="S28" s="52">
        <v>0</v>
      </c>
      <c r="T28" s="52">
        <v>0</v>
      </c>
      <c r="U28" s="52">
        <v>310</v>
      </c>
      <c r="V28" s="52">
        <f t="shared" si="0"/>
        <v>116291.25004</v>
      </c>
      <c r="W28" s="52">
        <f t="shared" si="1"/>
        <v>116291.25004</v>
      </c>
      <c r="X28" s="52">
        <v>0</v>
      </c>
      <c r="Y28" s="52">
        <v>0</v>
      </c>
    </row>
    <row r="29" spans="1:28" x14ac:dyDescent="0.25">
      <c r="A29" s="52">
        <v>2012</v>
      </c>
      <c r="B29" s="52" t="s">
        <v>35</v>
      </c>
      <c r="C29" s="52" t="s">
        <v>136</v>
      </c>
      <c r="D29" s="52">
        <v>20121</v>
      </c>
      <c r="E29" s="52">
        <v>3461100</v>
      </c>
      <c r="F29" s="52">
        <v>27</v>
      </c>
      <c r="G29" s="52" t="s">
        <v>120</v>
      </c>
      <c r="H29" s="52">
        <v>1758540</v>
      </c>
      <c r="I29" s="52" t="s">
        <v>90</v>
      </c>
      <c r="J29" s="52" t="s">
        <v>71</v>
      </c>
      <c r="K29" s="52">
        <v>0.99772000000000005</v>
      </c>
      <c r="L29" s="52">
        <v>1</v>
      </c>
      <c r="M29" s="52">
        <v>1</v>
      </c>
      <c r="N29" s="52"/>
      <c r="O29" s="52">
        <v>0</v>
      </c>
      <c r="P29" s="52">
        <v>0</v>
      </c>
      <c r="Q29" s="52">
        <v>21</v>
      </c>
      <c r="R29" s="52"/>
      <c r="S29" s="52">
        <v>0</v>
      </c>
      <c r="T29" s="52">
        <v>0</v>
      </c>
      <c r="U29" s="52">
        <v>310</v>
      </c>
      <c r="V29" s="52">
        <f t="shared" si="0"/>
        <v>1754530.5288000002</v>
      </c>
      <c r="W29" s="52">
        <f t="shared" si="1"/>
        <v>1754530.5288000002</v>
      </c>
      <c r="X29" s="52">
        <v>0</v>
      </c>
      <c r="Y29" s="52">
        <v>0</v>
      </c>
    </row>
    <row r="30" spans="1:28" x14ac:dyDescent="0.25">
      <c r="A30" s="52">
        <v>2012</v>
      </c>
      <c r="B30" s="52" t="s">
        <v>35</v>
      </c>
      <c r="C30" s="52" t="s">
        <v>136</v>
      </c>
      <c r="D30" s="52">
        <v>20121</v>
      </c>
      <c r="E30" s="52">
        <v>3461100</v>
      </c>
      <c r="F30" s="52">
        <v>27</v>
      </c>
      <c r="G30" s="52" t="s">
        <v>120</v>
      </c>
      <c r="H30" s="52">
        <v>1914063</v>
      </c>
      <c r="I30" s="52" t="s">
        <v>90</v>
      </c>
      <c r="J30" s="52" t="s">
        <v>71</v>
      </c>
      <c r="K30" s="52">
        <v>0.99772000000000005</v>
      </c>
      <c r="L30" s="52">
        <v>1</v>
      </c>
      <c r="M30" s="52">
        <v>1</v>
      </c>
      <c r="N30" s="52"/>
      <c r="O30" s="52">
        <v>0</v>
      </c>
      <c r="P30" s="52">
        <v>0</v>
      </c>
      <c r="Q30" s="52">
        <v>21</v>
      </c>
      <c r="R30" s="52"/>
      <c r="S30" s="52">
        <v>0</v>
      </c>
      <c r="T30" s="52">
        <v>0</v>
      </c>
      <c r="U30" s="52">
        <v>310</v>
      </c>
      <c r="V30" s="52">
        <f t="shared" si="0"/>
        <v>1909698.9363600002</v>
      </c>
      <c r="W30" s="52">
        <f t="shared" si="1"/>
        <v>1909698.9363600002</v>
      </c>
      <c r="X30" s="52">
        <v>0</v>
      </c>
      <c r="Y30" s="52">
        <v>0</v>
      </c>
    </row>
    <row r="31" spans="1:28" x14ac:dyDescent="0.25">
      <c r="A31" s="52">
        <v>2012</v>
      </c>
      <c r="B31" s="52" t="s">
        <v>35</v>
      </c>
      <c r="C31" s="52" t="s">
        <v>136</v>
      </c>
      <c r="D31" s="52">
        <v>20121</v>
      </c>
      <c r="E31" s="52">
        <v>3461100</v>
      </c>
      <c r="F31" s="52">
        <v>27</v>
      </c>
      <c r="G31" s="52" t="s">
        <v>120</v>
      </c>
      <c r="H31" s="52">
        <v>115336.29449999999</v>
      </c>
      <c r="I31" s="52" t="s">
        <v>90</v>
      </c>
      <c r="J31" s="52" t="s">
        <v>71</v>
      </c>
      <c r="K31" s="52">
        <v>0.99772000000000005</v>
      </c>
      <c r="L31" s="52">
        <v>1</v>
      </c>
      <c r="M31" s="52">
        <v>1</v>
      </c>
      <c r="N31" s="52"/>
      <c r="O31" s="52">
        <v>0</v>
      </c>
      <c r="P31" s="52">
        <v>0</v>
      </c>
      <c r="Q31" s="52">
        <v>21</v>
      </c>
      <c r="R31" s="52"/>
      <c r="S31" s="52">
        <v>0</v>
      </c>
      <c r="T31" s="52">
        <v>0</v>
      </c>
      <c r="U31" s="52">
        <v>310</v>
      </c>
      <c r="V31" s="52">
        <f t="shared" si="0"/>
        <v>115073.32774853999</v>
      </c>
      <c r="W31" s="52">
        <f t="shared" si="1"/>
        <v>115073.32774853999</v>
      </c>
      <c r="X31" s="52">
        <v>0</v>
      </c>
      <c r="Y31" s="52">
        <v>0</v>
      </c>
    </row>
    <row r="32" spans="1:28" x14ac:dyDescent="0.25">
      <c r="A32" s="52">
        <v>2012</v>
      </c>
      <c r="B32" s="52" t="s">
        <v>35</v>
      </c>
      <c r="C32" s="52" t="s">
        <v>136</v>
      </c>
      <c r="D32" s="52">
        <v>20121</v>
      </c>
      <c r="E32" s="52">
        <v>3461100</v>
      </c>
      <c r="F32" s="52">
        <v>27</v>
      </c>
      <c r="G32" s="52" t="s">
        <v>120</v>
      </c>
      <c r="H32" s="52">
        <v>1662819</v>
      </c>
      <c r="I32" s="52" t="s">
        <v>90</v>
      </c>
      <c r="J32" s="52" t="s">
        <v>71</v>
      </c>
      <c r="K32" s="52">
        <v>0.99772000000000005</v>
      </c>
      <c r="L32" s="52">
        <v>1</v>
      </c>
      <c r="M32" s="52">
        <v>1</v>
      </c>
      <c r="N32" s="52"/>
      <c r="O32" s="52">
        <v>0</v>
      </c>
      <c r="P32" s="52">
        <v>0</v>
      </c>
      <c r="Q32" s="52">
        <v>21</v>
      </c>
      <c r="R32" s="52"/>
      <c r="S32" s="52">
        <v>0</v>
      </c>
      <c r="T32" s="52">
        <v>0</v>
      </c>
      <c r="U32" s="52">
        <v>310</v>
      </c>
      <c r="V32" s="52">
        <f t="shared" si="0"/>
        <v>1659027.7726800002</v>
      </c>
      <c r="W32" s="52">
        <f t="shared" si="1"/>
        <v>1659027.7726800002</v>
      </c>
      <c r="X32" s="52">
        <v>0</v>
      </c>
      <c r="Y32" s="52">
        <v>0</v>
      </c>
    </row>
    <row r="33" spans="1:25" x14ac:dyDescent="0.25">
      <c r="A33" s="52">
        <v>2012</v>
      </c>
      <c r="B33" s="52" t="s">
        <v>35</v>
      </c>
      <c r="C33" s="52" t="s">
        <v>136</v>
      </c>
      <c r="D33" s="52">
        <v>20121</v>
      </c>
      <c r="E33" s="52">
        <v>3461100</v>
      </c>
      <c r="F33" s="52">
        <v>27</v>
      </c>
      <c r="G33" s="52" t="s">
        <v>120</v>
      </c>
      <c r="H33" s="52">
        <v>278889</v>
      </c>
      <c r="I33" s="52" t="s">
        <v>90</v>
      </c>
      <c r="J33" s="52" t="s">
        <v>71</v>
      </c>
      <c r="K33" s="52">
        <v>0.99772000000000005</v>
      </c>
      <c r="L33" s="52">
        <v>1</v>
      </c>
      <c r="M33" s="52">
        <v>1</v>
      </c>
      <c r="N33" s="52"/>
      <c r="O33" s="52">
        <v>0</v>
      </c>
      <c r="P33" s="52">
        <v>0</v>
      </c>
      <c r="Q33" s="52">
        <v>21</v>
      </c>
      <c r="R33" s="52"/>
      <c r="S33" s="52">
        <v>0</v>
      </c>
      <c r="T33" s="52">
        <v>0</v>
      </c>
      <c r="U33" s="52">
        <v>310</v>
      </c>
      <c r="V33" s="52">
        <f t="shared" si="0"/>
        <v>278253.13308</v>
      </c>
      <c r="W33" s="52">
        <f t="shared" si="1"/>
        <v>278253.13308</v>
      </c>
      <c r="X33" s="52">
        <v>0</v>
      </c>
      <c r="Y33" s="52">
        <v>0</v>
      </c>
    </row>
    <row r="34" spans="1:25" x14ac:dyDescent="0.25">
      <c r="A34" s="52">
        <v>2012</v>
      </c>
      <c r="B34" s="52" t="s">
        <v>35</v>
      </c>
      <c r="C34" s="52" t="s">
        <v>136</v>
      </c>
      <c r="D34" s="52">
        <v>20121</v>
      </c>
      <c r="E34" s="52">
        <v>3461100</v>
      </c>
      <c r="F34" s="52">
        <v>27</v>
      </c>
      <c r="G34" s="52" t="s">
        <v>120</v>
      </c>
      <c r="H34" s="52">
        <v>114612</v>
      </c>
      <c r="I34" s="52" t="s">
        <v>90</v>
      </c>
      <c r="J34" s="52" t="s">
        <v>71</v>
      </c>
      <c r="K34" s="52">
        <v>0.99772000000000005</v>
      </c>
      <c r="L34" s="52">
        <v>1</v>
      </c>
      <c r="M34" s="52">
        <v>1</v>
      </c>
      <c r="N34" s="52"/>
      <c r="O34" s="52">
        <v>0</v>
      </c>
      <c r="P34" s="52">
        <v>0</v>
      </c>
      <c r="Q34" s="52">
        <v>21</v>
      </c>
      <c r="R34" s="52"/>
      <c r="S34" s="52">
        <v>0</v>
      </c>
      <c r="T34" s="52">
        <v>0</v>
      </c>
      <c r="U34" s="52">
        <v>310</v>
      </c>
      <c r="V34" s="52">
        <f t="shared" si="0"/>
        <v>114350.68464000001</v>
      </c>
      <c r="W34" s="52">
        <f t="shared" si="1"/>
        <v>114350.68464000001</v>
      </c>
      <c r="X34" s="52">
        <v>0</v>
      </c>
      <c r="Y34" s="52">
        <v>0</v>
      </c>
    </row>
    <row r="35" spans="1:25" x14ac:dyDescent="0.25">
      <c r="A35" s="52">
        <v>2012</v>
      </c>
      <c r="B35" s="52" t="s">
        <v>35</v>
      </c>
      <c r="C35" s="52" t="s">
        <v>136</v>
      </c>
      <c r="D35" s="52">
        <v>20121</v>
      </c>
      <c r="E35" s="52">
        <v>3461100</v>
      </c>
      <c r="F35" s="52">
        <v>27</v>
      </c>
      <c r="G35" s="52" t="s">
        <v>120</v>
      </c>
      <c r="H35" s="52">
        <v>28582.5</v>
      </c>
      <c r="I35" s="52" t="s">
        <v>90</v>
      </c>
      <c r="J35" s="52" t="s">
        <v>71</v>
      </c>
      <c r="K35" s="52">
        <v>0.99772000000000005</v>
      </c>
      <c r="L35" s="52">
        <v>1</v>
      </c>
      <c r="M35" s="52">
        <v>1</v>
      </c>
      <c r="N35" s="52"/>
      <c r="O35" s="52">
        <v>0</v>
      </c>
      <c r="P35" s="52">
        <v>0</v>
      </c>
      <c r="Q35" s="52">
        <v>21</v>
      </c>
      <c r="R35" s="52"/>
      <c r="S35" s="52">
        <v>0</v>
      </c>
      <c r="T35" s="52">
        <v>0</v>
      </c>
      <c r="U35" s="52">
        <v>310</v>
      </c>
      <c r="V35" s="52">
        <f t="shared" si="0"/>
        <v>28517.331900000001</v>
      </c>
      <c r="W35" s="52">
        <f t="shared" si="1"/>
        <v>28517.331900000001</v>
      </c>
      <c r="X35" s="52">
        <v>0</v>
      </c>
      <c r="Y35" s="52">
        <v>0</v>
      </c>
    </row>
    <row r="36" spans="1:25" x14ac:dyDescent="0.25">
      <c r="A36" s="52">
        <v>2012</v>
      </c>
      <c r="B36" s="52" t="s">
        <v>35</v>
      </c>
      <c r="C36" s="52" t="s">
        <v>136</v>
      </c>
      <c r="D36" s="52">
        <v>20121</v>
      </c>
      <c r="E36" s="52">
        <v>3461100</v>
      </c>
      <c r="F36" s="52">
        <v>27</v>
      </c>
      <c r="G36" s="52" t="s">
        <v>120</v>
      </c>
      <c r="H36" s="52">
        <v>48750</v>
      </c>
      <c r="I36" s="52" t="s">
        <v>90</v>
      </c>
      <c r="J36" s="52" t="s">
        <v>71</v>
      </c>
      <c r="K36" s="52">
        <v>0.99772000000000005</v>
      </c>
      <c r="L36" s="52">
        <v>1</v>
      </c>
      <c r="M36" s="52">
        <v>1</v>
      </c>
      <c r="N36" s="52"/>
      <c r="O36" s="52">
        <v>0</v>
      </c>
      <c r="P36" s="52">
        <v>0</v>
      </c>
      <c r="Q36" s="52">
        <v>21</v>
      </c>
      <c r="R36" s="52"/>
      <c r="S36" s="52">
        <v>0</v>
      </c>
      <c r="T36" s="52">
        <v>0</v>
      </c>
      <c r="U36" s="52">
        <v>310</v>
      </c>
      <c r="V36" s="52">
        <f t="shared" si="0"/>
        <v>48638.850000000006</v>
      </c>
      <c r="W36" s="52">
        <f t="shared" si="1"/>
        <v>48638.850000000006</v>
      </c>
      <c r="X36" s="52">
        <v>0</v>
      </c>
      <c r="Y36" s="52">
        <v>0</v>
      </c>
    </row>
    <row r="37" spans="1:25" x14ac:dyDescent="0.25">
      <c r="A37" s="52">
        <v>2012</v>
      </c>
      <c r="B37" s="52" t="s">
        <v>35</v>
      </c>
      <c r="C37" s="52" t="s">
        <v>136</v>
      </c>
      <c r="D37" s="52">
        <v>20121</v>
      </c>
      <c r="E37" s="52">
        <v>3461100</v>
      </c>
      <c r="F37" s="52">
        <v>27</v>
      </c>
      <c r="G37" s="52" t="s">
        <v>120</v>
      </c>
      <c r="H37" s="52">
        <v>1834418</v>
      </c>
      <c r="I37" s="52" t="s">
        <v>90</v>
      </c>
      <c r="J37" s="52" t="s">
        <v>71</v>
      </c>
      <c r="K37" s="52">
        <v>0.99772000000000005</v>
      </c>
      <c r="L37" s="52">
        <v>1</v>
      </c>
      <c r="M37" s="52">
        <v>1</v>
      </c>
      <c r="N37" s="52"/>
      <c r="O37" s="52">
        <v>0</v>
      </c>
      <c r="P37" s="52">
        <v>0</v>
      </c>
      <c r="Q37" s="52">
        <v>21</v>
      </c>
      <c r="R37" s="52"/>
      <c r="S37" s="52">
        <v>0</v>
      </c>
      <c r="T37" s="52">
        <v>0</v>
      </c>
      <c r="U37" s="52">
        <v>310</v>
      </c>
      <c r="V37" s="52">
        <f t="shared" si="0"/>
        <v>1830235.5269600002</v>
      </c>
      <c r="W37" s="52">
        <f t="shared" si="1"/>
        <v>1830235.5269600002</v>
      </c>
      <c r="X37" s="52">
        <v>0</v>
      </c>
      <c r="Y37" s="52">
        <v>0</v>
      </c>
    </row>
    <row r="38" spans="1:25" x14ac:dyDescent="0.25">
      <c r="A38" s="52">
        <v>2012</v>
      </c>
      <c r="B38" s="52" t="s">
        <v>35</v>
      </c>
      <c r="C38" s="52" t="s">
        <v>136</v>
      </c>
      <c r="D38" s="52">
        <v>20121</v>
      </c>
      <c r="E38" s="52">
        <v>3461100</v>
      </c>
      <c r="F38" s="52">
        <v>27</v>
      </c>
      <c r="G38" s="52" t="s">
        <v>120</v>
      </c>
      <c r="H38" s="52">
        <v>600064</v>
      </c>
      <c r="I38" s="52" t="s">
        <v>90</v>
      </c>
      <c r="J38" s="52" t="s">
        <v>71</v>
      </c>
      <c r="K38" s="52">
        <v>0.99772000000000005</v>
      </c>
      <c r="L38" s="52">
        <v>1</v>
      </c>
      <c r="M38" s="52">
        <v>1</v>
      </c>
      <c r="N38" s="52"/>
      <c r="O38" s="52">
        <v>0</v>
      </c>
      <c r="P38" s="52">
        <v>0</v>
      </c>
      <c r="Q38" s="52">
        <v>21</v>
      </c>
      <c r="R38" s="52"/>
      <c r="S38" s="52">
        <v>0</v>
      </c>
      <c r="T38" s="52">
        <v>0</v>
      </c>
      <c r="U38" s="52">
        <v>310</v>
      </c>
      <c r="V38" s="52">
        <f t="shared" si="0"/>
        <v>598695.85408000008</v>
      </c>
      <c r="W38" s="52">
        <f t="shared" si="1"/>
        <v>598695.85408000008</v>
      </c>
      <c r="X38" s="52">
        <v>0</v>
      </c>
      <c r="Y38" s="52">
        <v>0</v>
      </c>
    </row>
    <row r="39" spans="1:25" x14ac:dyDescent="0.25">
      <c r="A39" s="52">
        <v>2012</v>
      </c>
      <c r="B39" s="52" t="s">
        <v>35</v>
      </c>
      <c r="C39" s="52" t="s">
        <v>136</v>
      </c>
      <c r="D39" s="52">
        <v>20121</v>
      </c>
      <c r="E39" s="52">
        <v>3461100</v>
      </c>
      <c r="F39" s="52">
        <v>27</v>
      </c>
      <c r="G39" s="52" t="s">
        <v>120</v>
      </c>
      <c r="H39" s="52">
        <v>1098</v>
      </c>
      <c r="I39" s="52" t="s">
        <v>90</v>
      </c>
      <c r="J39" s="52" t="s">
        <v>71</v>
      </c>
      <c r="K39" s="52">
        <v>0.99772000000000005</v>
      </c>
      <c r="L39" s="52">
        <v>1</v>
      </c>
      <c r="M39" s="52">
        <v>1</v>
      </c>
      <c r="N39" s="52"/>
      <c r="O39" s="52">
        <v>0</v>
      </c>
      <c r="P39" s="52">
        <v>0</v>
      </c>
      <c r="Q39" s="52">
        <v>21</v>
      </c>
      <c r="R39" s="52"/>
      <c r="S39" s="52">
        <v>0</v>
      </c>
      <c r="T39" s="52">
        <v>0</v>
      </c>
      <c r="U39" s="52">
        <v>310</v>
      </c>
      <c r="V39" s="52">
        <f t="shared" si="0"/>
        <v>1095.49656</v>
      </c>
      <c r="W39" s="52">
        <f t="shared" si="1"/>
        <v>1095.49656</v>
      </c>
      <c r="X39" s="52">
        <v>0</v>
      </c>
      <c r="Y39" s="52">
        <v>0</v>
      </c>
    </row>
    <row r="40" spans="1:25" x14ac:dyDescent="0.25">
      <c r="A40" s="52">
        <v>2012</v>
      </c>
      <c r="B40" s="52" t="s">
        <v>104</v>
      </c>
      <c r="C40" s="52" t="s">
        <v>178</v>
      </c>
      <c r="D40" s="52">
        <v>24104</v>
      </c>
      <c r="E40" s="52">
        <v>4111200</v>
      </c>
      <c r="F40" s="52">
        <v>27</v>
      </c>
      <c r="G40" s="52" t="s">
        <v>120</v>
      </c>
      <c r="H40" s="52">
        <v>2957.6511</v>
      </c>
      <c r="I40" s="52" t="s">
        <v>90</v>
      </c>
      <c r="J40" s="52" t="s">
        <v>71</v>
      </c>
      <c r="K40" s="52">
        <v>1.5</v>
      </c>
      <c r="L40" s="52">
        <v>1</v>
      </c>
      <c r="M40" s="52">
        <v>1</v>
      </c>
      <c r="N40" s="52" t="s">
        <v>73</v>
      </c>
      <c r="O40" s="52">
        <v>0</v>
      </c>
      <c r="P40" s="52">
        <v>1</v>
      </c>
      <c r="Q40" s="52">
        <v>21</v>
      </c>
      <c r="R40" s="52"/>
      <c r="S40" s="52">
        <v>0</v>
      </c>
      <c r="T40" s="52">
        <v>0</v>
      </c>
      <c r="U40" s="52">
        <v>310</v>
      </c>
      <c r="V40" s="52">
        <f t="shared" si="0"/>
        <v>4436.4766500000005</v>
      </c>
      <c r="W40" s="52">
        <f t="shared" si="1"/>
        <v>4436.4766500000005</v>
      </c>
      <c r="X40" s="52">
        <f t="shared" ref="X40:X67" si="2">(V40-((K40*H40*L40*M40)+(S40*H40*T40*U40)))/Q40</f>
        <v>0</v>
      </c>
      <c r="Y40" s="52">
        <v>0</v>
      </c>
    </row>
    <row r="41" spans="1:25" x14ac:dyDescent="0.25">
      <c r="A41" s="52">
        <v>2012</v>
      </c>
      <c r="B41" s="52" t="s">
        <v>104</v>
      </c>
      <c r="C41" s="52" t="s">
        <v>178</v>
      </c>
      <c r="D41" s="52">
        <v>24104</v>
      </c>
      <c r="E41" s="52">
        <v>4111200</v>
      </c>
      <c r="F41" s="52">
        <v>27</v>
      </c>
      <c r="G41" s="52" t="s">
        <v>120</v>
      </c>
      <c r="H41" s="52">
        <v>18597</v>
      </c>
      <c r="I41" s="52" t="s">
        <v>90</v>
      </c>
      <c r="J41" s="52" t="s">
        <v>71</v>
      </c>
      <c r="K41" s="52">
        <v>1.5</v>
      </c>
      <c r="L41" s="52">
        <v>1</v>
      </c>
      <c r="M41" s="52">
        <v>1</v>
      </c>
      <c r="N41" s="52" t="s">
        <v>73</v>
      </c>
      <c r="O41" s="52">
        <v>0</v>
      </c>
      <c r="P41" s="52">
        <v>1</v>
      </c>
      <c r="Q41" s="52">
        <v>21</v>
      </c>
      <c r="R41" s="52"/>
      <c r="S41" s="52">
        <v>0</v>
      </c>
      <c r="T41" s="52">
        <v>0</v>
      </c>
      <c r="U41" s="52">
        <v>310</v>
      </c>
      <c r="V41" s="52">
        <f t="shared" si="0"/>
        <v>27895.5</v>
      </c>
      <c r="W41" s="52">
        <f t="shared" si="1"/>
        <v>27895.5</v>
      </c>
      <c r="X41" s="52">
        <f t="shared" si="2"/>
        <v>0</v>
      </c>
      <c r="Y41" s="52">
        <v>0</v>
      </c>
    </row>
    <row r="42" spans="1:25" x14ac:dyDescent="0.25">
      <c r="A42" s="52">
        <v>2012</v>
      </c>
      <c r="B42" s="52" t="s">
        <v>104</v>
      </c>
      <c r="C42" s="52" t="s">
        <v>178</v>
      </c>
      <c r="D42" s="52">
        <v>24104</v>
      </c>
      <c r="E42" s="52">
        <v>4111200</v>
      </c>
      <c r="F42" s="52">
        <v>27</v>
      </c>
      <c r="G42" s="52" t="s">
        <v>120</v>
      </c>
      <c r="H42" s="52">
        <v>11254.342400000001</v>
      </c>
      <c r="I42" s="52" t="s">
        <v>90</v>
      </c>
      <c r="J42" s="52" t="s">
        <v>71</v>
      </c>
      <c r="K42" s="52">
        <v>1.5</v>
      </c>
      <c r="L42" s="52">
        <v>1</v>
      </c>
      <c r="M42" s="52">
        <v>1</v>
      </c>
      <c r="N42" s="52" t="s">
        <v>73</v>
      </c>
      <c r="O42" s="52">
        <v>0</v>
      </c>
      <c r="P42" s="52">
        <v>1</v>
      </c>
      <c r="Q42" s="52">
        <v>21</v>
      </c>
      <c r="R42" s="52"/>
      <c r="S42" s="52">
        <v>0</v>
      </c>
      <c r="T42" s="52">
        <v>0</v>
      </c>
      <c r="U42" s="52">
        <v>310</v>
      </c>
      <c r="V42" s="52">
        <f t="shared" si="0"/>
        <v>16881.513600000002</v>
      </c>
      <c r="W42" s="52">
        <f t="shared" si="1"/>
        <v>16881.513600000002</v>
      </c>
      <c r="X42" s="52">
        <f t="shared" si="2"/>
        <v>0</v>
      </c>
      <c r="Y42" s="52">
        <v>0</v>
      </c>
    </row>
    <row r="43" spans="1:25" x14ac:dyDescent="0.25">
      <c r="A43" s="52">
        <v>2012</v>
      </c>
      <c r="B43" s="52" t="s">
        <v>104</v>
      </c>
      <c r="C43" s="52" t="s">
        <v>178</v>
      </c>
      <c r="D43" s="52">
        <v>24104</v>
      </c>
      <c r="E43" s="52">
        <v>4111200</v>
      </c>
      <c r="F43" s="52">
        <v>27</v>
      </c>
      <c r="G43" s="52" t="s">
        <v>120</v>
      </c>
      <c r="H43" s="52">
        <v>29128</v>
      </c>
      <c r="I43" s="52" t="s">
        <v>90</v>
      </c>
      <c r="J43" s="52" t="s">
        <v>71</v>
      </c>
      <c r="K43" s="52">
        <v>1.5</v>
      </c>
      <c r="L43" s="52">
        <v>1</v>
      </c>
      <c r="M43" s="52">
        <v>1</v>
      </c>
      <c r="N43" s="52" t="s">
        <v>73</v>
      </c>
      <c r="O43" s="52">
        <v>0</v>
      </c>
      <c r="P43" s="52">
        <v>1</v>
      </c>
      <c r="Q43" s="52">
        <v>21</v>
      </c>
      <c r="R43" s="52"/>
      <c r="S43" s="52">
        <v>0</v>
      </c>
      <c r="T43" s="52">
        <v>0</v>
      </c>
      <c r="U43" s="52">
        <v>310</v>
      </c>
      <c r="V43" s="52">
        <f t="shared" si="0"/>
        <v>43692</v>
      </c>
      <c r="W43" s="52">
        <f t="shared" si="1"/>
        <v>43692</v>
      </c>
      <c r="X43" s="52">
        <f t="shared" si="2"/>
        <v>0</v>
      </c>
      <c r="Y43" s="52">
        <v>0</v>
      </c>
    </row>
    <row r="44" spans="1:25" x14ac:dyDescent="0.25">
      <c r="A44" s="52">
        <v>2012</v>
      </c>
      <c r="B44" s="52" t="s">
        <v>104</v>
      </c>
      <c r="C44" s="52" t="s">
        <v>178</v>
      </c>
      <c r="D44" s="52">
        <v>24104</v>
      </c>
      <c r="E44" s="52">
        <v>4111200</v>
      </c>
      <c r="F44" s="52">
        <v>27</v>
      </c>
      <c r="G44" s="52" t="s">
        <v>120</v>
      </c>
      <c r="H44" s="52">
        <v>26667</v>
      </c>
      <c r="I44" s="52" t="s">
        <v>90</v>
      </c>
      <c r="J44" s="52" t="s">
        <v>71</v>
      </c>
      <c r="K44" s="52">
        <v>1.5</v>
      </c>
      <c r="L44" s="52">
        <v>1</v>
      </c>
      <c r="M44" s="52">
        <v>1</v>
      </c>
      <c r="N44" s="52" t="s">
        <v>73</v>
      </c>
      <c r="O44" s="52">
        <v>0</v>
      </c>
      <c r="P44" s="52">
        <v>1</v>
      </c>
      <c r="Q44" s="52">
        <v>21</v>
      </c>
      <c r="R44" s="52"/>
      <c r="S44" s="52">
        <v>0</v>
      </c>
      <c r="T44" s="52">
        <v>0</v>
      </c>
      <c r="U44" s="52">
        <v>310</v>
      </c>
      <c r="V44" s="52">
        <f t="shared" si="0"/>
        <v>40000.5</v>
      </c>
      <c r="W44" s="52">
        <f t="shared" si="1"/>
        <v>40000.5</v>
      </c>
      <c r="X44" s="52">
        <f t="shared" si="2"/>
        <v>0</v>
      </c>
      <c r="Y44" s="52">
        <v>0</v>
      </c>
    </row>
    <row r="45" spans="1:25" x14ac:dyDescent="0.25">
      <c r="A45" s="52">
        <v>2012</v>
      </c>
      <c r="B45" s="52" t="s">
        <v>104</v>
      </c>
      <c r="C45" s="52" t="s">
        <v>178</v>
      </c>
      <c r="D45" s="52">
        <v>24104</v>
      </c>
      <c r="E45" s="52">
        <v>4111200</v>
      </c>
      <c r="F45" s="52">
        <v>27</v>
      </c>
      <c r="G45" s="52" t="s">
        <v>120</v>
      </c>
      <c r="H45" s="52">
        <v>15828</v>
      </c>
      <c r="I45" s="52" t="s">
        <v>90</v>
      </c>
      <c r="J45" s="52" t="s">
        <v>71</v>
      </c>
      <c r="K45" s="52">
        <v>1.5</v>
      </c>
      <c r="L45" s="52">
        <v>1</v>
      </c>
      <c r="M45" s="52">
        <v>1</v>
      </c>
      <c r="N45" s="52" t="s">
        <v>73</v>
      </c>
      <c r="O45" s="52">
        <v>0</v>
      </c>
      <c r="P45" s="52">
        <v>1</v>
      </c>
      <c r="Q45" s="52">
        <v>21</v>
      </c>
      <c r="R45" s="52"/>
      <c r="S45" s="52">
        <v>0</v>
      </c>
      <c r="T45" s="52">
        <v>0</v>
      </c>
      <c r="U45" s="52">
        <v>310</v>
      </c>
      <c r="V45" s="52">
        <f t="shared" si="0"/>
        <v>23742</v>
      </c>
      <c r="W45" s="52">
        <f t="shared" si="1"/>
        <v>23742</v>
      </c>
      <c r="X45" s="52">
        <f t="shared" si="2"/>
        <v>0</v>
      </c>
      <c r="Y45" s="52">
        <v>0</v>
      </c>
    </row>
    <row r="46" spans="1:25" x14ac:dyDescent="0.25">
      <c r="A46" s="52">
        <v>2012</v>
      </c>
      <c r="B46" s="52" t="s">
        <v>104</v>
      </c>
      <c r="C46" s="52" t="s">
        <v>178</v>
      </c>
      <c r="D46" s="52">
        <v>24104</v>
      </c>
      <c r="E46" s="52">
        <v>4111200</v>
      </c>
      <c r="F46" s="52">
        <v>27</v>
      </c>
      <c r="G46" s="52" t="s">
        <v>120</v>
      </c>
      <c r="H46" s="52">
        <v>11687.626</v>
      </c>
      <c r="I46" s="52" t="s">
        <v>90</v>
      </c>
      <c r="J46" s="52" t="s">
        <v>71</v>
      </c>
      <c r="K46" s="52">
        <v>1.5</v>
      </c>
      <c r="L46" s="52">
        <v>1</v>
      </c>
      <c r="M46" s="52">
        <v>1</v>
      </c>
      <c r="N46" s="52" t="s">
        <v>73</v>
      </c>
      <c r="O46" s="52">
        <v>0</v>
      </c>
      <c r="P46" s="52">
        <v>1</v>
      </c>
      <c r="Q46" s="52">
        <v>21</v>
      </c>
      <c r="R46" s="52"/>
      <c r="S46" s="52">
        <v>0</v>
      </c>
      <c r="T46" s="52">
        <v>0</v>
      </c>
      <c r="U46" s="52">
        <v>310</v>
      </c>
      <c r="V46" s="52">
        <f t="shared" si="0"/>
        <v>17531.438999999998</v>
      </c>
      <c r="W46" s="52">
        <f t="shared" si="1"/>
        <v>17531.438999999998</v>
      </c>
      <c r="X46" s="52">
        <f t="shared" si="2"/>
        <v>0</v>
      </c>
      <c r="Y46" s="52">
        <v>0</v>
      </c>
    </row>
    <row r="47" spans="1:25" x14ac:dyDescent="0.25">
      <c r="A47" s="52">
        <v>2012</v>
      </c>
      <c r="B47" s="52" t="s">
        <v>104</v>
      </c>
      <c r="C47" s="52" t="s">
        <v>179</v>
      </c>
      <c r="D47" s="52">
        <v>24103</v>
      </c>
      <c r="E47" s="52">
        <v>4111513</v>
      </c>
      <c r="F47" s="52">
        <v>27</v>
      </c>
      <c r="G47" s="52" t="s">
        <v>120</v>
      </c>
      <c r="H47" s="52">
        <v>4</v>
      </c>
      <c r="I47" s="52" t="s">
        <v>90</v>
      </c>
      <c r="J47" s="52" t="s">
        <v>71</v>
      </c>
      <c r="K47" s="52">
        <v>4</v>
      </c>
      <c r="L47" s="52">
        <v>1E-3</v>
      </c>
      <c r="M47" s="52">
        <v>1</v>
      </c>
      <c r="N47" s="52" t="s">
        <v>73</v>
      </c>
      <c r="O47" s="52">
        <v>1.1019999999999999E-3</v>
      </c>
      <c r="P47" s="52">
        <v>1E-3</v>
      </c>
      <c r="Q47" s="52">
        <v>21</v>
      </c>
      <c r="R47" s="52"/>
      <c r="S47" s="52">
        <v>0</v>
      </c>
      <c r="T47" s="52">
        <v>0</v>
      </c>
      <c r="U47" s="52">
        <v>310</v>
      </c>
      <c r="V47" s="52">
        <f t="shared" si="0"/>
        <v>1.6092568000000002E-2</v>
      </c>
      <c r="W47" s="52">
        <f t="shared" si="1"/>
        <v>1.6E-2</v>
      </c>
      <c r="X47" s="52">
        <f t="shared" si="2"/>
        <v>4.4080000000000576E-6</v>
      </c>
      <c r="Y47" s="52">
        <v>0</v>
      </c>
    </row>
    <row r="48" spans="1:25" x14ac:dyDescent="0.25">
      <c r="A48" s="52">
        <v>2012</v>
      </c>
      <c r="B48" s="52" t="s">
        <v>104</v>
      </c>
      <c r="C48" s="52" t="s">
        <v>179</v>
      </c>
      <c r="D48" s="52">
        <v>24103</v>
      </c>
      <c r="E48" s="52">
        <v>4111513</v>
      </c>
      <c r="F48" s="52">
        <v>27</v>
      </c>
      <c r="G48" s="52" t="s">
        <v>120</v>
      </c>
      <c r="H48" s="52">
        <v>120</v>
      </c>
      <c r="I48" s="52" t="s">
        <v>90</v>
      </c>
      <c r="J48" s="52" t="s">
        <v>71</v>
      </c>
      <c r="K48" s="52">
        <v>4</v>
      </c>
      <c r="L48" s="52">
        <v>1E-3</v>
      </c>
      <c r="M48" s="52">
        <v>1</v>
      </c>
      <c r="N48" s="52" t="s">
        <v>73</v>
      </c>
      <c r="O48" s="52">
        <v>1.1019999999999999E-3</v>
      </c>
      <c r="P48" s="52">
        <v>1E-3</v>
      </c>
      <c r="Q48" s="52">
        <v>21</v>
      </c>
      <c r="R48" s="52"/>
      <c r="S48" s="52">
        <v>0</v>
      </c>
      <c r="T48" s="52">
        <v>0</v>
      </c>
      <c r="U48" s="52">
        <v>310</v>
      </c>
      <c r="V48" s="52">
        <f t="shared" si="0"/>
        <v>0.48277703999999999</v>
      </c>
      <c r="W48" s="52">
        <f t="shared" si="1"/>
        <v>0.48</v>
      </c>
      <c r="X48" s="52">
        <f t="shared" si="2"/>
        <v>1.322400000000004E-4</v>
      </c>
      <c r="Y48" s="52">
        <v>0</v>
      </c>
    </row>
    <row r="49" spans="1:25" x14ac:dyDescent="0.25">
      <c r="A49" s="52">
        <v>2012</v>
      </c>
      <c r="B49" s="52" t="s">
        <v>104</v>
      </c>
      <c r="C49" s="52" t="s">
        <v>179</v>
      </c>
      <c r="D49" s="52">
        <v>24103</v>
      </c>
      <c r="E49" s="52">
        <v>4111513</v>
      </c>
      <c r="F49" s="52">
        <v>27</v>
      </c>
      <c r="G49" s="52" t="s">
        <v>120</v>
      </c>
      <c r="H49" s="52">
        <v>670</v>
      </c>
      <c r="I49" s="52" t="s">
        <v>90</v>
      </c>
      <c r="J49" s="52" t="s">
        <v>71</v>
      </c>
      <c r="K49" s="52">
        <v>4</v>
      </c>
      <c r="L49" s="52">
        <v>1E-3</v>
      </c>
      <c r="M49" s="52">
        <v>1</v>
      </c>
      <c r="N49" s="52" t="s">
        <v>73</v>
      </c>
      <c r="O49" s="52">
        <v>1.1019999999999999E-3</v>
      </c>
      <c r="P49" s="52">
        <v>1E-3</v>
      </c>
      <c r="Q49" s="52">
        <v>21</v>
      </c>
      <c r="R49" s="52"/>
      <c r="S49" s="52">
        <v>0</v>
      </c>
      <c r="T49" s="52">
        <v>0</v>
      </c>
      <c r="U49" s="52">
        <v>310</v>
      </c>
      <c r="V49" s="52">
        <f t="shared" si="0"/>
        <v>2.6955051400000003</v>
      </c>
      <c r="W49" s="52">
        <f t="shared" si="1"/>
        <v>2.68</v>
      </c>
      <c r="X49" s="52">
        <f t="shared" si="2"/>
        <v>7.383400000000066E-4</v>
      </c>
      <c r="Y49" s="52">
        <v>0</v>
      </c>
    </row>
    <row r="50" spans="1:25" x14ac:dyDescent="0.25">
      <c r="A50" s="52">
        <v>2012</v>
      </c>
      <c r="B50" s="52" t="s">
        <v>104</v>
      </c>
      <c r="C50" s="52" t="s">
        <v>179</v>
      </c>
      <c r="D50" s="52">
        <v>24103</v>
      </c>
      <c r="E50" s="52">
        <v>4111513</v>
      </c>
      <c r="F50" s="52">
        <v>27</v>
      </c>
      <c r="G50" s="52" t="s">
        <v>120</v>
      </c>
      <c r="H50" s="52">
        <v>1168</v>
      </c>
      <c r="I50" s="52" t="s">
        <v>90</v>
      </c>
      <c r="J50" s="52" t="s">
        <v>71</v>
      </c>
      <c r="K50" s="52">
        <v>4</v>
      </c>
      <c r="L50" s="52">
        <v>1E-3</v>
      </c>
      <c r="M50" s="52">
        <v>1</v>
      </c>
      <c r="N50" s="52" t="s">
        <v>73</v>
      </c>
      <c r="O50" s="52">
        <v>1.1019999999999999E-3</v>
      </c>
      <c r="P50" s="52">
        <v>1E-3</v>
      </c>
      <c r="Q50" s="52">
        <v>21</v>
      </c>
      <c r="R50" s="52"/>
      <c r="S50" s="52">
        <v>0</v>
      </c>
      <c r="T50" s="52">
        <v>0</v>
      </c>
      <c r="U50" s="52">
        <v>310</v>
      </c>
      <c r="V50" s="52">
        <f t="shared" si="0"/>
        <v>4.6990298560000001</v>
      </c>
      <c r="W50" s="52">
        <f t="shared" si="1"/>
        <v>4.6719999999999997</v>
      </c>
      <c r="X50" s="52">
        <f t="shared" si="2"/>
        <v>1.2871360000000194E-3</v>
      </c>
      <c r="Y50" s="52">
        <v>0</v>
      </c>
    </row>
    <row r="51" spans="1:25" x14ac:dyDescent="0.25">
      <c r="A51" s="52">
        <v>2012</v>
      </c>
      <c r="B51" s="52" t="s">
        <v>104</v>
      </c>
      <c r="C51" s="52" t="s">
        <v>179</v>
      </c>
      <c r="D51" s="52">
        <v>24103</v>
      </c>
      <c r="E51" s="52">
        <v>4111513</v>
      </c>
      <c r="F51" s="52">
        <v>27</v>
      </c>
      <c r="G51" s="52" t="s">
        <v>120</v>
      </c>
      <c r="H51" s="52">
        <v>657</v>
      </c>
      <c r="I51" s="52" t="s">
        <v>90</v>
      </c>
      <c r="J51" s="52" t="s">
        <v>71</v>
      </c>
      <c r="K51" s="52">
        <v>4</v>
      </c>
      <c r="L51" s="52">
        <v>1E-3</v>
      </c>
      <c r="M51" s="52">
        <v>1</v>
      </c>
      <c r="N51" s="52" t="s">
        <v>73</v>
      </c>
      <c r="O51" s="52">
        <v>1.1019999999999999E-3</v>
      </c>
      <c r="P51" s="52">
        <v>1E-3</v>
      </c>
      <c r="Q51" s="52">
        <v>21</v>
      </c>
      <c r="R51" s="52"/>
      <c r="S51" s="52">
        <v>0</v>
      </c>
      <c r="T51" s="52">
        <v>0</v>
      </c>
      <c r="U51" s="52">
        <v>310</v>
      </c>
      <c r="V51" s="52">
        <f t="shared" si="0"/>
        <v>2.6432042940000002</v>
      </c>
      <c r="W51" s="52">
        <f t="shared" si="1"/>
        <v>2.6280000000000001</v>
      </c>
      <c r="X51" s="52">
        <f t="shared" si="2"/>
        <v>7.2401400000000568E-4</v>
      </c>
      <c r="Y51" s="52">
        <v>0</v>
      </c>
    </row>
    <row r="52" spans="1:25" x14ac:dyDescent="0.25">
      <c r="A52" s="52">
        <v>2012</v>
      </c>
      <c r="B52" s="52" t="s">
        <v>104</v>
      </c>
      <c r="C52" s="52" t="s">
        <v>179</v>
      </c>
      <c r="D52" s="52">
        <v>24103</v>
      </c>
      <c r="E52" s="52">
        <v>4111513</v>
      </c>
      <c r="F52" s="52">
        <v>27</v>
      </c>
      <c r="G52" s="52" t="s">
        <v>120</v>
      </c>
      <c r="H52" s="52">
        <v>2053</v>
      </c>
      <c r="I52" s="52" t="s">
        <v>90</v>
      </c>
      <c r="J52" s="52" t="s">
        <v>71</v>
      </c>
      <c r="K52" s="52">
        <v>4</v>
      </c>
      <c r="L52" s="52">
        <v>1E-3</v>
      </c>
      <c r="M52" s="52">
        <v>1</v>
      </c>
      <c r="N52" s="52" t="s">
        <v>73</v>
      </c>
      <c r="O52" s="52">
        <v>1.1019999999999999E-3</v>
      </c>
      <c r="P52" s="52">
        <v>1E-3</v>
      </c>
      <c r="Q52" s="52">
        <v>21</v>
      </c>
      <c r="R52" s="52"/>
      <c r="S52" s="52">
        <v>0</v>
      </c>
      <c r="T52" s="52">
        <v>0</v>
      </c>
      <c r="U52" s="52">
        <v>310</v>
      </c>
      <c r="V52" s="52">
        <f t="shared" si="0"/>
        <v>8.2595105259999997</v>
      </c>
      <c r="W52" s="52">
        <f t="shared" si="1"/>
        <v>8.2119999999999997</v>
      </c>
      <c r="X52" s="52">
        <f t="shared" si="2"/>
        <v>2.2624059999999972E-3</v>
      </c>
      <c r="Y52" s="52">
        <v>0</v>
      </c>
    </row>
    <row r="53" spans="1:25" x14ac:dyDescent="0.25">
      <c r="A53" s="52">
        <v>2012</v>
      </c>
      <c r="B53" s="52" t="s">
        <v>104</v>
      </c>
      <c r="C53" s="52" t="s">
        <v>179</v>
      </c>
      <c r="D53" s="52">
        <v>24104</v>
      </c>
      <c r="E53" s="52">
        <v>4111513</v>
      </c>
      <c r="F53" s="52">
        <v>27</v>
      </c>
      <c r="G53" s="52" t="s">
        <v>120</v>
      </c>
      <c r="H53" s="52">
        <v>2551</v>
      </c>
      <c r="I53" s="52" t="s">
        <v>90</v>
      </c>
      <c r="J53" s="52" t="s">
        <v>71</v>
      </c>
      <c r="K53" s="52">
        <v>4</v>
      </c>
      <c r="L53" s="52">
        <v>1E-3</v>
      </c>
      <c r="M53" s="52">
        <v>1</v>
      </c>
      <c r="N53" s="52" t="s">
        <v>73</v>
      </c>
      <c r="O53" s="52">
        <v>1.1019999999999999E-3</v>
      </c>
      <c r="P53" s="52">
        <v>1E-3</v>
      </c>
      <c r="Q53" s="52">
        <v>21</v>
      </c>
      <c r="R53" s="52"/>
      <c r="S53" s="52">
        <v>0</v>
      </c>
      <c r="T53" s="52">
        <v>0</v>
      </c>
      <c r="U53" s="52">
        <v>310</v>
      </c>
      <c r="V53" s="52">
        <f t="shared" si="0"/>
        <v>10.263035242000001</v>
      </c>
      <c r="W53" s="52">
        <f t="shared" si="1"/>
        <v>10.204000000000001</v>
      </c>
      <c r="X53" s="52">
        <f t="shared" si="2"/>
        <v>2.81120200000001E-3</v>
      </c>
      <c r="Y53" s="52">
        <v>0</v>
      </c>
    </row>
    <row r="54" spans="1:25" x14ac:dyDescent="0.25">
      <c r="A54" s="52">
        <v>2012</v>
      </c>
      <c r="B54" s="52" t="s">
        <v>104</v>
      </c>
      <c r="C54" s="52" t="s">
        <v>179</v>
      </c>
      <c r="D54" s="52">
        <v>24104</v>
      </c>
      <c r="E54" s="52">
        <v>4111513</v>
      </c>
      <c r="F54" s="52">
        <v>27</v>
      </c>
      <c r="G54" s="52" t="s">
        <v>120</v>
      </c>
      <c r="H54" s="52">
        <v>3972</v>
      </c>
      <c r="I54" s="52" t="s">
        <v>90</v>
      </c>
      <c r="J54" s="52" t="s">
        <v>71</v>
      </c>
      <c r="K54" s="52">
        <v>4</v>
      </c>
      <c r="L54" s="52">
        <v>1E-3</v>
      </c>
      <c r="M54" s="52">
        <v>1</v>
      </c>
      <c r="N54" s="52" t="s">
        <v>73</v>
      </c>
      <c r="O54" s="52">
        <v>1.1019999999999999E-3</v>
      </c>
      <c r="P54" s="52">
        <v>1E-3</v>
      </c>
      <c r="Q54" s="52">
        <v>21</v>
      </c>
      <c r="R54" s="52"/>
      <c r="S54" s="52">
        <v>0</v>
      </c>
      <c r="T54" s="52">
        <v>0</v>
      </c>
      <c r="U54" s="52">
        <v>310</v>
      </c>
      <c r="V54" s="52">
        <f t="shared" si="0"/>
        <v>15.979920024</v>
      </c>
      <c r="W54" s="52">
        <f t="shared" si="1"/>
        <v>15.888</v>
      </c>
      <c r="X54" s="52">
        <f t="shared" si="2"/>
        <v>4.3771440000000099E-3</v>
      </c>
      <c r="Y54" s="52">
        <v>0</v>
      </c>
    </row>
    <row r="55" spans="1:25" x14ac:dyDescent="0.25">
      <c r="A55" s="52">
        <v>2012</v>
      </c>
      <c r="B55" s="52" t="s">
        <v>104</v>
      </c>
      <c r="C55" s="52" t="s">
        <v>179</v>
      </c>
      <c r="D55" s="52">
        <v>24104</v>
      </c>
      <c r="E55" s="52">
        <v>4111513</v>
      </c>
      <c r="F55" s="52">
        <v>27</v>
      </c>
      <c r="G55" s="52" t="s">
        <v>120</v>
      </c>
      <c r="H55" s="52">
        <v>1715</v>
      </c>
      <c r="I55" s="52" t="s">
        <v>90</v>
      </c>
      <c r="J55" s="52" t="s">
        <v>71</v>
      </c>
      <c r="K55" s="52">
        <v>4</v>
      </c>
      <c r="L55" s="52">
        <v>1E-3</v>
      </c>
      <c r="M55" s="52">
        <v>1</v>
      </c>
      <c r="N55" s="52" t="s">
        <v>73</v>
      </c>
      <c r="O55" s="52">
        <v>1.1019999999999999E-3</v>
      </c>
      <c r="P55" s="52">
        <v>1E-3</v>
      </c>
      <c r="Q55" s="52">
        <v>21</v>
      </c>
      <c r="R55" s="52"/>
      <c r="S55" s="52">
        <v>0</v>
      </c>
      <c r="T55" s="52">
        <v>0</v>
      </c>
      <c r="U55" s="52">
        <v>310</v>
      </c>
      <c r="V55" s="52">
        <f t="shared" si="0"/>
        <v>6.8996885300000006</v>
      </c>
      <c r="W55" s="52">
        <f t="shared" si="1"/>
        <v>6.86</v>
      </c>
      <c r="X55" s="52">
        <f t="shared" si="2"/>
        <v>1.8899300000000132E-3</v>
      </c>
      <c r="Y55" s="52">
        <v>0</v>
      </c>
    </row>
    <row r="56" spans="1:25" x14ac:dyDescent="0.25">
      <c r="A56" s="52">
        <v>2012</v>
      </c>
      <c r="B56" s="52" t="s">
        <v>104</v>
      </c>
      <c r="C56" s="52" t="s">
        <v>179</v>
      </c>
      <c r="D56" s="52">
        <v>24104</v>
      </c>
      <c r="E56" s="52">
        <v>4111513</v>
      </c>
      <c r="F56" s="52">
        <v>27</v>
      </c>
      <c r="G56" s="52" t="s">
        <v>120</v>
      </c>
      <c r="H56" s="52">
        <v>1367</v>
      </c>
      <c r="I56" s="52" t="s">
        <v>90</v>
      </c>
      <c r="J56" s="52" t="s">
        <v>71</v>
      </c>
      <c r="K56" s="52">
        <v>4</v>
      </c>
      <c r="L56" s="52">
        <v>1E-3</v>
      </c>
      <c r="M56" s="52">
        <v>1</v>
      </c>
      <c r="N56" s="52" t="s">
        <v>73</v>
      </c>
      <c r="O56" s="52">
        <v>1.1019999999999999E-3</v>
      </c>
      <c r="P56" s="52">
        <v>1E-3</v>
      </c>
      <c r="Q56" s="52">
        <v>21</v>
      </c>
      <c r="R56" s="52"/>
      <c r="S56" s="52">
        <v>0</v>
      </c>
      <c r="T56" s="52">
        <v>0</v>
      </c>
      <c r="U56" s="52">
        <v>310</v>
      </c>
      <c r="V56" s="52">
        <f t="shared" si="0"/>
        <v>5.4996351140000002</v>
      </c>
      <c r="W56" s="52">
        <f t="shared" si="1"/>
        <v>5.468</v>
      </c>
      <c r="X56" s="52">
        <f t="shared" si="2"/>
        <v>1.506434000000009E-3</v>
      </c>
      <c r="Y56" s="52">
        <v>0</v>
      </c>
    </row>
    <row r="57" spans="1:25" x14ac:dyDescent="0.25">
      <c r="A57" s="52">
        <v>2012</v>
      </c>
      <c r="B57" s="52" t="s">
        <v>104</v>
      </c>
      <c r="C57" s="52" t="s">
        <v>179</v>
      </c>
      <c r="D57" s="52">
        <v>24104</v>
      </c>
      <c r="E57" s="52">
        <v>4111513</v>
      </c>
      <c r="F57" s="52">
        <v>27</v>
      </c>
      <c r="G57" s="52" t="s">
        <v>120</v>
      </c>
      <c r="H57" s="52">
        <v>8816</v>
      </c>
      <c r="I57" s="52" t="s">
        <v>90</v>
      </c>
      <c r="J57" s="52" t="s">
        <v>71</v>
      </c>
      <c r="K57" s="52">
        <v>4</v>
      </c>
      <c r="L57" s="52">
        <v>1E-3</v>
      </c>
      <c r="M57" s="52">
        <v>1</v>
      </c>
      <c r="N57" s="52" t="s">
        <v>73</v>
      </c>
      <c r="O57" s="52">
        <v>1.1019999999999999E-3</v>
      </c>
      <c r="P57" s="52">
        <v>1E-3</v>
      </c>
      <c r="Q57" s="52">
        <v>21</v>
      </c>
      <c r="R57" s="52"/>
      <c r="S57" s="52">
        <v>0</v>
      </c>
      <c r="T57" s="52">
        <v>0</v>
      </c>
      <c r="U57" s="52">
        <v>310</v>
      </c>
      <c r="V57" s="52">
        <f t="shared" si="0"/>
        <v>35.468019872000006</v>
      </c>
      <c r="W57" s="52">
        <f t="shared" si="1"/>
        <v>35.264000000000003</v>
      </c>
      <c r="X57" s="52">
        <f t="shared" si="2"/>
        <v>9.7152320000001655E-3</v>
      </c>
      <c r="Y57" s="52">
        <v>0</v>
      </c>
    </row>
    <row r="58" spans="1:25" x14ac:dyDescent="0.25">
      <c r="A58" s="52">
        <v>2012</v>
      </c>
      <c r="B58" s="52" t="s">
        <v>104</v>
      </c>
      <c r="C58" s="52" t="s">
        <v>179</v>
      </c>
      <c r="D58" s="52">
        <v>24104</v>
      </c>
      <c r="E58" s="52">
        <v>4111513</v>
      </c>
      <c r="F58" s="52">
        <v>27</v>
      </c>
      <c r="G58" s="52" t="s">
        <v>120</v>
      </c>
      <c r="H58" s="52">
        <v>4285</v>
      </c>
      <c r="I58" s="52" t="s">
        <v>90</v>
      </c>
      <c r="J58" s="52" t="s">
        <v>71</v>
      </c>
      <c r="K58" s="52">
        <v>4</v>
      </c>
      <c r="L58" s="52">
        <v>1E-3</v>
      </c>
      <c r="M58" s="52">
        <v>1</v>
      </c>
      <c r="N58" s="52" t="s">
        <v>73</v>
      </c>
      <c r="O58" s="52">
        <v>1.1019999999999999E-3</v>
      </c>
      <c r="P58" s="52">
        <v>1E-3</v>
      </c>
      <c r="Q58" s="52">
        <v>21</v>
      </c>
      <c r="R58" s="52"/>
      <c r="S58" s="52">
        <v>0</v>
      </c>
      <c r="T58" s="52">
        <v>0</v>
      </c>
      <c r="U58" s="52">
        <v>310</v>
      </c>
      <c r="V58" s="52">
        <f t="shared" si="0"/>
        <v>17.239163470000001</v>
      </c>
      <c r="W58" s="52">
        <f t="shared" si="1"/>
        <v>17.14</v>
      </c>
      <c r="X58" s="52">
        <f t="shared" si="2"/>
        <v>4.7220700000000278E-3</v>
      </c>
      <c r="Y58" s="52">
        <v>0</v>
      </c>
    </row>
    <row r="59" spans="1:25" x14ac:dyDescent="0.25">
      <c r="A59" s="52">
        <v>2012</v>
      </c>
      <c r="B59" s="52" t="s">
        <v>104</v>
      </c>
      <c r="C59" s="52" t="s">
        <v>179</v>
      </c>
      <c r="D59" s="52">
        <v>24104</v>
      </c>
      <c r="E59" s="52">
        <v>4111513</v>
      </c>
      <c r="F59" s="52">
        <v>27</v>
      </c>
      <c r="G59" s="52" t="s">
        <v>120</v>
      </c>
      <c r="H59" s="52">
        <v>647</v>
      </c>
      <c r="I59" s="52" t="s">
        <v>90</v>
      </c>
      <c r="J59" s="52" t="s">
        <v>71</v>
      </c>
      <c r="K59" s="52">
        <v>4</v>
      </c>
      <c r="L59" s="52">
        <v>1E-3</v>
      </c>
      <c r="M59" s="52">
        <v>1</v>
      </c>
      <c r="N59" s="52" t="s">
        <v>73</v>
      </c>
      <c r="O59" s="52">
        <v>1.1019999999999999E-3</v>
      </c>
      <c r="P59" s="52">
        <v>1E-3</v>
      </c>
      <c r="Q59" s="52">
        <v>21</v>
      </c>
      <c r="R59" s="52"/>
      <c r="S59" s="52">
        <v>0</v>
      </c>
      <c r="T59" s="52">
        <v>0</v>
      </c>
      <c r="U59" s="52">
        <v>310</v>
      </c>
      <c r="V59" s="52">
        <f t="shared" si="0"/>
        <v>2.6029728740000002</v>
      </c>
      <c r="W59" s="52">
        <f t="shared" si="1"/>
        <v>2.5880000000000001</v>
      </c>
      <c r="X59" s="52">
        <f t="shared" si="2"/>
        <v>7.129940000000065E-4</v>
      </c>
      <c r="Y59" s="52">
        <v>0</v>
      </c>
    </row>
    <row r="60" spans="1:25" x14ac:dyDescent="0.25">
      <c r="A60" s="52">
        <v>2012</v>
      </c>
      <c r="B60" s="52" t="s">
        <v>104</v>
      </c>
      <c r="C60" s="52" t="s">
        <v>179</v>
      </c>
      <c r="D60" s="52">
        <v>24104</v>
      </c>
      <c r="E60" s="52">
        <v>4111513</v>
      </c>
      <c r="F60" s="52">
        <v>27</v>
      </c>
      <c r="G60" s="52" t="s">
        <v>120</v>
      </c>
      <c r="H60" s="52">
        <v>47</v>
      </c>
      <c r="I60" s="52" t="s">
        <v>90</v>
      </c>
      <c r="J60" s="52" t="s">
        <v>71</v>
      </c>
      <c r="K60" s="52">
        <v>4</v>
      </c>
      <c r="L60" s="52">
        <v>1E-3</v>
      </c>
      <c r="M60" s="52">
        <v>1</v>
      </c>
      <c r="N60" s="52" t="s">
        <v>73</v>
      </c>
      <c r="O60" s="52">
        <v>1.1019999999999999E-3</v>
      </c>
      <c r="P60" s="52">
        <v>1E-3</v>
      </c>
      <c r="Q60" s="52">
        <v>21</v>
      </c>
      <c r="R60" s="52"/>
      <c r="S60" s="52">
        <v>0</v>
      </c>
      <c r="T60" s="52">
        <v>0</v>
      </c>
      <c r="U60" s="52">
        <v>310</v>
      </c>
      <c r="V60" s="52">
        <f t="shared" si="0"/>
        <v>0.18908767400000001</v>
      </c>
      <c r="W60" s="52">
        <f t="shared" si="1"/>
        <v>0.188</v>
      </c>
      <c r="X60" s="52">
        <f t="shared" si="2"/>
        <v>5.1794000000000507E-5</v>
      </c>
      <c r="Y60" s="52">
        <v>0</v>
      </c>
    </row>
    <row r="61" spans="1:25" x14ac:dyDescent="0.25">
      <c r="A61" s="52">
        <v>2012</v>
      </c>
      <c r="B61" s="52" t="s">
        <v>104</v>
      </c>
      <c r="C61" s="52" t="s">
        <v>179</v>
      </c>
      <c r="D61" s="52">
        <v>24104</v>
      </c>
      <c r="E61" s="52">
        <v>4111513</v>
      </c>
      <c r="F61" s="52">
        <v>27</v>
      </c>
      <c r="G61" s="52" t="s">
        <v>120</v>
      </c>
      <c r="H61" s="52">
        <v>6333</v>
      </c>
      <c r="I61" s="52" t="s">
        <v>90</v>
      </c>
      <c r="J61" s="52" t="s">
        <v>71</v>
      </c>
      <c r="K61" s="52">
        <v>4</v>
      </c>
      <c r="L61" s="52">
        <v>1E-3</v>
      </c>
      <c r="M61" s="52">
        <v>1</v>
      </c>
      <c r="N61" s="52" t="s">
        <v>73</v>
      </c>
      <c r="O61" s="52">
        <v>1.1019999999999999E-3</v>
      </c>
      <c r="P61" s="52">
        <v>1E-3</v>
      </c>
      <c r="Q61" s="52">
        <v>21</v>
      </c>
      <c r="R61" s="52"/>
      <c r="S61" s="52">
        <v>0</v>
      </c>
      <c r="T61" s="52">
        <v>0</v>
      </c>
      <c r="U61" s="52">
        <v>310</v>
      </c>
      <c r="V61" s="52">
        <f t="shared" si="0"/>
        <v>25.478558286000002</v>
      </c>
      <c r="W61" s="52">
        <f t="shared" si="1"/>
        <v>25.332000000000001</v>
      </c>
      <c r="X61" s="52">
        <f t="shared" si="2"/>
        <v>6.9789660000000569E-3</v>
      </c>
      <c r="Y61" s="52">
        <v>0</v>
      </c>
    </row>
    <row r="62" spans="1:25" x14ac:dyDescent="0.25">
      <c r="A62" s="52">
        <v>2012</v>
      </c>
      <c r="B62" s="52" t="s">
        <v>104</v>
      </c>
      <c r="C62" s="52" t="s">
        <v>179</v>
      </c>
      <c r="D62" s="52">
        <v>24104</v>
      </c>
      <c r="E62" s="52">
        <v>4111513</v>
      </c>
      <c r="F62" s="52">
        <v>27</v>
      </c>
      <c r="G62" s="52" t="s">
        <v>120</v>
      </c>
      <c r="H62" s="52">
        <v>1255</v>
      </c>
      <c r="I62" s="52" t="s">
        <v>90</v>
      </c>
      <c r="J62" s="52" t="s">
        <v>71</v>
      </c>
      <c r="K62" s="52">
        <v>4</v>
      </c>
      <c r="L62" s="52">
        <v>1E-3</v>
      </c>
      <c r="M62" s="52">
        <v>1</v>
      </c>
      <c r="N62" s="52" t="s">
        <v>73</v>
      </c>
      <c r="O62" s="52">
        <v>1.1019999999999999E-3</v>
      </c>
      <c r="P62" s="52">
        <v>1E-3</v>
      </c>
      <c r="Q62" s="52">
        <v>21</v>
      </c>
      <c r="R62" s="52"/>
      <c r="S62" s="52">
        <v>0</v>
      </c>
      <c r="T62" s="52">
        <v>0</v>
      </c>
      <c r="U62" s="52">
        <v>310</v>
      </c>
      <c r="V62" s="52">
        <f t="shared" si="0"/>
        <v>5.0490432100000007</v>
      </c>
      <c r="W62" s="52">
        <f t="shared" si="1"/>
        <v>5.0200000000000005</v>
      </c>
      <c r="X62" s="52">
        <f t="shared" si="2"/>
        <v>1.3830100000000098E-3</v>
      </c>
      <c r="Y62" s="52">
        <v>0</v>
      </c>
    </row>
    <row r="63" spans="1:25" x14ac:dyDescent="0.25">
      <c r="A63" s="52">
        <v>2012</v>
      </c>
      <c r="B63" s="52" t="s">
        <v>104</v>
      </c>
      <c r="C63" s="52" t="s">
        <v>179</v>
      </c>
      <c r="D63" s="52">
        <v>24104</v>
      </c>
      <c r="E63" s="52">
        <v>4111513</v>
      </c>
      <c r="F63" s="52">
        <v>27</v>
      </c>
      <c r="G63" s="52" t="s">
        <v>120</v>
      </c>
      <c r="H63" s="52">
        <v>2776</v>
      </c>
      <c r="I63" s="52" t="s">
        <v>90</v>
      </c>
      <c r="J63" s="52" t="s">
        <v>71</v>
      </c>
      <c r="K63" s="52">
        <v>4</v>
      </c>
      <c r="L63" s="52">
        <v>1E-3</v>
      </c>
      <c r="M63" s="52">
        <v>1</v>
      </c>
      <c r="N63" s="52" t="s">
        <v>73</v>
      </c>
      <c r="O63" s="52">
        <v>1.1019999999999999E-3</v>
      </c>
      <c r="P63" s="52">
        <v>1E-3</v>
      </c>
      <c r="Q63" s="52">
        <v>21</v>
      </c>
      <c r="R63" s="52"/>
      <c r="S63" s="52">
        <v>0</v>
      </c>
      <c r="T63" s="52">
        <v>0</v>
      </c>
      <c r="U63" s="52">
        <v>310</v>
      </c>
      <c r="V63" s="52">
        <f t="shared" si="0"/>
        <v>11.168242192000001</v>
      </c>
      <c r="W63" s="52">
        <f t="shared" si="1"/>
        <v>11.104000000000001</v>
      </c>
      <c r="X63" s="52">
        <f t="shared" si="2"/>
        <v>3.0591520000000016E-3</v>
      </c>
      <c r="Y63" s="52">
        <v>0</v>
      </c>
    </row>
    <row r="64" spans="1:25" x14ac:dyDescent="0.25">
      <c r="A64" s="52">
        <v>2012</v>
      </c>
      <c r="B64" s="52" t="s">
        <v>104</v>
      </c>
      <c r="C64" s="52" t="s">
        <v>179</v>
      </c>
      <c r="D64" s="52">
        <v>24104</v>
      </c>
      <c r="E64" s="52">
        <v>4111513</v>
      </c>
      <c r="F64" s="52">
        <v>27</v>
      </c>
      <c r="G64" s="52" t="s">
        <v>120</v>
      </c>
      <c r="H64" s="52">
        <v>2808</v>
      </c>
      <c r="I64" s="52" t="s">
        <v>90</v>
      </c>
      <c r="J64" s="52" t="s">
        <v>71</v>
      </c>
      <c r="K64" s="52">
        <v>4</v>
      </c>
      <c r="L64" s="52">
        <v>1E-3</v>
      </c>
      <c r="M64" s="52">
        <v>1</v>
      </c>
      <c r="N64" s="52" t="s">
        <v>73</v>
      </c>
      <c r="O64" s="52">
        <v>1.1019999999999999E-3</v>
      </c>
      <c r="P64" s="52">
        <v>1E-3</v>
      </c>
      <c r="Q64" s="52">
        <v>21</v>
      </c>
      <c r="R64" s="52"/>
      <c r="S64" s="52">
        <v>0</v>
      </c>
      <c r="T64" s="52">
        <v>0</v>
      </c>
      <c r="U64" s="52">
        <v>310</v>
      </c>
      <c r="V64" s="52">
        <f t="shared" si="0"/>
        <v>11.296982736</v>
      </c>
      <c r="W64" s="52">
        <f t="shared" si="1"/>
        <v>11.232000000000001</v>
      </c>
      <c r="X64" s="52">
        <f t="shared" si="2"/>
        <v>3.0944159999999649E-3</v>
      </c>
      <c r="Y64" s="52">
        <v>0</v>
      </c>
    </row>
    <row r="65" spans="1:25" x14ac:dyDescent="0.25">
      <c r="A65" s="52">
        <v>2012</v>
      </c>
      <c r="B65" s="52" t="s">
        <v>104</v>
      </c>
      <c r="C65" s="52" t="s">
        <v>179</v>
      </c>
      <c r="D65" s="52">
        <v>24104</v>
      </c>
      <c r="E65" s="52">
        <v>4111513</v>
      </c>
      <c r="F65" s="52">
        <v>27</v>
      </c>
      <c r="G65" s="52" t="s">
        <v>120</v>
      </c>
      <c r="H65" s="52">
        <v>15458</v>
      </c>
      <c r="I65" s="52" t="s">
        <v>90</v>
      </c>
      <c r="J65" s="52" t="s">
        <v>71</v>
      </c>
      <c r="K65" s="52">
        <v>4</v>
      </c>
      <c r="L65" s="52">
        <v>1E-3</v>
      </c>
      <c r="M65" s="52">
        <v>1</v>
      </c>
      <c r="N65" s="52" t="s">
        <v>73</v>
      </c>
      <c r="O65" s="52">
        <v>1.1019999999999999E-3</v>
      </c>
      <c r="P65" s="52">
        <v>1E-3</v>
      </c>
      <c r="Q65" s="52">
        <v>21</v>
      </c>
      <c r="R65" s="52"/>
      <c r="S65" s="52">
        <v>0</v>
      </c>
      <c r="T65" s="52">
        <v>0</v>
      </c>
      <c r="U65" s="52">
        <v>310</v>
      </c>
      <c r="V65" s="52">
        <f t="shared" si="0"/>
        <v>62.189729036000003</v>
      </c>
      <c r="W65" s="52">
        <f t="shared" si="1"/>
        <v>61.832000000000001</v>
      </c>
      <c r="X65" s="52">
        <f t="shared" si="2"/>
        <v>1.7034716000000099E-2</v>
      </c>
      <c r="Y65" s="52">
        <v>0</v>
      </c>
    </row>
    <row r="66" spans="1:25" x14ac:dyDescent="0.25">
      <c r="A66" s="52">
        <v>2012</v>
      </c>
      <c r="B66" s="52" t="s">
        <v>104</v>
      </c>
      <c r="C66" s="52" t="s">
        <v>179</v>
      </c>
      <c r="D66" s="52">
        <v>24104</v>
      </c>
      <c r="E66" s="52">
        <v>4111513</v>
      </c>
      <c r="F66" s="52">
        <v>27</v>
      </c>
      <c r="G66" s="52" t="s">
        <v>120</v>
      </c>
      <c r="H66" s="52">
        <v>17970</v>
      </c>
      <c r="I66" s="52" t="s">
        <v>90</v>
      </c>
      <c r="J66" s="52" t="s">
        <v>71</v>
      </c>
      <c r="K66" s="52">
        <v>4</v>
      </c>
      <c r="L66" s="52">
        <v>1E-3</v>
      </c>
      <c r="M66" s="52">
        <v>1</v>
      </c>
      <c r="N66" s="52" t="s">
        <v>73</v>
      </c>
      <c r="O66" s="52">
        <v>1.1019999999999999E-3</v>
      </c>
      <c r="P66" s="52">
        <v>1E-3</v>
      </c>
      <c r="Q66" s="52">
        <v>21</v>
      </c>
      <c r="R66" s="52"/>
      <c r="S66" s="52">
        <v>0</v>
      </c>
      <c r="T66" s="52">
        <v>0</v>
      </c>
      <c r="U66" s="52">
        <v>310</v>
      </c>
      <c r="V66" s="52">
        <f t="shared" si="0"/>
        <v>72.295861739999992</v>
      </c>
      <c r="W66" s="52">
        <f t="shared" si="1"/>
        <v>71.88</v>
      </c>
      <c r="X66" s="52">
        <f t="shared" si="2"/>
        <v>1.9802939999999852E-2</v>
      </c>
      <c r="Y66" s="52">
        <v>0</v>
      </c>
    </row>
    <row r="67" spans="1:25" x14ac:dyDescent="0.25">
      <c r="A67" s="52">
        <v>2012</v>
      </c>
      <c r="B67" s="52" t="s">
        <v>104</v>
      </c>
      <c r="C67" s="52" t="s">
        <v>179</v>
      </c>
      <c r="D67" s="52">
        <v>24104</v>
      </c>
      <c r="E67" s="52">
        <v>4111513</v>
      </c>
      <c r="F67" s="52">
        <v>27</v>
      </c>
      <c r="G67" s="52" t="s">
        <v>120</v>
      </c>
      <c r="H67" s="52">
        <v>1937</v>
      </c>
      <c r="I67" s="52" t="s">
        <v>90</v>
      </c>
      <c r="J67" s="52" t="s">
        <v>71</v>
      </c>
      <c r="K67" s="52">
        <v>4</v>
      </c>
      <c r="L67" s="52">
        <v>1E-3</v>
      </c>
      <c r="M67" s="52">
        <v>1</v>
      </c>
      <c r="N67" s="52" t="s">
        <v>73</v>
      </c>
      <c r="O67" s="52">
        <v>1.1019999999999999E-3</v>
      </c>
      <c r="P67" s="52">
        <v>1E-3</v>
      </c>
      <c r="Q67" s="52">
        <v>21</v>
      </c>
      <c r="R67" s="52"/>
      <c r="S67" s="52">
        <v>0</v>
      </c>
      <c r="T67" s="52">
        <v>0</v>
      </c>
      <c r="U67" s="52">
        <v>310</v>
      </c>
      <c r="V67" s="52">
        <f t="shared" ref="V67:V130" si="3">IF(F67=9,((H67*K67*L67*M67)+(H67*O67*P67*Q67)+(H67*S67*T67*U67))/1000, (H67*K67*L67*M67)+(H67*O67*P67*Q67)+(H67*S67*T67*U67))</f>
        <v>7.7928260539999998</v>
      </c>
      <c r="W67" s="52">
        <f t="shared" ref="W67:W130" si="4">(V67-((O67*H67*P67*Q67)+(S67*H67*T67*U67)))/M67</f>
        <v>7.7480000000000002</v>
      </c>
      <c r="X67" s="52">
        <f t="shared" si="2"/>
        <v>2.1345739999999815E-3</v>
      </c>
      <c r="Y67" s="52">
        <v>0</v>
      </c>
    </row>
    <row r="68" spans="1:25" x14ac:dyDescent="0.25">
      <c r="A68" s="52">
        <v>2012</v>
      </c>
      <c r="B68" s="52" t="s">
        <v>104</v>
      </c>
      <c r="C68" s="52" t="s">
        <v>177</v>
      </c>
      <c r="D68" s="52">
        <v>24102</v>
      </c>
      <c r="E68" s="52">
        <v>4111300</v>
      </c>
      <c r="F68" s="52">
        <v>27</v>
      </c>
      <c r="G68" s="52" t="s">
        <v>120</v>
      </c>
      <c r="H68" s="52">
        <v>1785</v>
      </c>
      <c r="I68" s="52" t="s">
        <v>90</v>
      </c>
      <c r="J68" s="52" t="s">
        <v>71</v>
      </c>
      <c r="K68" s="52">
        <v>1.3</v>
      </c>
      <c r="L68" s="52">
        <v>1</v>
      </c>
      <c r="M68" s="52">
        <v>1</v>
      </c>
      <c r="N68" s="52"/>
      <c r="O68" s="52">
        <v>0</v>
      </c>
      <c r="P68" s="52">
        <v>0</v>
      </c>
      <c r="Q68" s="52">
        <v>21</v>
      </c>
      <c r="R68" s="52"/>
      <c r="S68" s="52">
        <v>0</v>
      </c>
      <c r="T68" s="52">
        <v>0</v>
      </c>
      <c r="U68" s="52">
        <v>310</v>
      </c>
      <c r="V68" s="52">
        <f t="shared" si="3"/>
        <v>2320.5</v>
      </c>
      <c r="W68" s="52">
        <f t="shared" si="4"/>
        <v>2320.5</v>
      </c>
      <c r="X68" s="52">
        <v>0</v>
      </c>
      <c r="Y68" s="52">
        <v>0</v>
      </c>
    </row>
    <row r="69" spans="1:25" x14ac:dyDescent="0.25">
      <c r="A69" s="52">
        <v>2012</v>
      </c>
      <c r="B69" s="52" t="s">
        <v>104</v>
      </c>
      <c r="C69" s="52" t="s">
        <v>177</v>
      </c>
      <c r="D69" s="52">
        <v>24104</v>
      </c>
      <c r="E69" s="52">
        <v>4111300</v>
      </c>
      <c r="F69" s="52">
        <v>27</v>
      </c>
      <c r="G69" s="52" t="s">
        <v>120</v>
      </c>
      <c r="H69" s="52">
        <v>9077.8918999999987</v>
      </c>
      <c r="I69" s="52" t="s">
        <v>90</v>
      </c>
      <c r="J69" s="52" t="s">
        <v>71</v>
      </c>
      <c r="K69" s="52">
        <v>1.3</v>
      </c>
      <c r="L69" s="52">
        <v>1</v>
      </c>
      <c r="M69" s="52">
        <v>1</v>
      </c>
      <c r="N69" s="52"/>
      <c r="O69" s="52">
        <v>0</v>
      </c>
      <c r="P69" s="52">
        <v>0</v>
      </c>
      <c r="Q69" s="52">
        <v>21</v>
      </c>
      <c r="R69" s="52"/>
      <c r="S69" s="52">
        <v>0</v>
      </c>
      <c r="T69" s="52">
        <v>0</v>
      </c>
      <c r="U69" s="52">
        <v>310</v>
      </c>
      <c r="V69" s="52">
        <f t="shared" si="3"/>
        <v>11801.259469999999</v>
      </c>
      <c r="W69" s="52">
        <f t="shared" si="4"/>
        <v>11801.259469999999</v>
      </c>
      <c r="X69" s="52">
        <v>0</v>
      </c>
      <c r="Y69" s="52">
        <v>0</v>
      </c>
    </row>
    <row r="70" spans="1:25" x14ac:dyDescent="0.25">
      <c r="A70" s="52">
        <v>2012</v>
      </c>
      <c r="B70" s="52" t="s">
        <v>104</v>
      </c>
      <c r="C70" s="52" t="s">
        <v>177</v>
      </c>
      <c r="D70" s="52">
        <v>24104</v>
      </c>
      <c r="E70" s="52">
        <v>4111300</v>
      </c>
      <c r="F70" s="52">
        <v>27</v>
      </c>
      <c r="G70" s="52" t="s">
        <v>120</v>
      </c>
      <c r="H70" s="52">
        <v>76072</v>
      </c>
      <c r="I70" s="52" t="s">
        <v>90</v>
      </c>
      <c r="J70" s="52" t="s">
        <v>71</v>
      </c>
      <c r="K70" s="52">
        <v>1.3</v>
      </c>
      <c r="L70" s="52">
        <v>1</v>
      </c>
      <c r="M70" s="52">
        <v>1</v>
      </c>
      <c r="N70" s="52"/>
      <c r="O70" s="52">
        <v>0</v>
      </c>
      <c r="P70" s="52">
        <v>0</v>
      </c>
      <c r="Q70" s="52">
        <v>21</v>
      </c>
      <c r="R70" s="52"/>
      <c r="S70" s="52">
        <v>0</v>
      </c>
      <c r="T70" s="52">
        <v>0</v>
      </c>
      <c r="U70" s="52">
        <v>310</v>
      </c>
      <c r="V70" s="52">
        <f t="shared" si="3"/>
        <v>98893.6</v>
      </c>
      <c r="W70" s="52">
        <f t="shared" si="4"/>
        <v>98893.6</v>
      </c>
      <c r="X70" s="52">
        <v>0</v>
      </c>
      <c r="Y70" s="52">
        <v>0</v>
      </c>
    </row>
    <row r="71" spans="1:25" x14ac:dyDescent="0.25">
      <c r="A71" s="52">
        <v>2012</v>
      </c>
      <c r="B71" s="52" t="s">
        <v>104</v>
      </c>
      <c r="C71" s="52" t="s">
        <v>177</v>
      </c>
      <c r="D71" s="52">
        <v>24104</v>
      </c>
      <c r="E71" s="52">
        <v>4111300</v>
      </c>
      <c r="F71" s="52">
        <v>27</v>
      </c>
      <c r="G71" s="52" t="s">
        <v>120</v>
      </c>
      <c r="H71" s="52">
        <v>2709</v>
      </c>
      <c r="I71" s="52" t="s">
        <v>90</v>
      </c>
      <c r="J71" s="52" t="s">
        <v>71</v>
      </c>
      <c r="K71" s="52">
        <v>1.3</v>
      </c>
      <c r="L71" s="52">
        <v>1</v>
      </c>
      <c r="M71" s="52">
        <v>1</v>
      </c>
      <c r="N71" s="52"/>
      <c r="O71" s="52">
        <v>0</v>
      </c>
      <c r="P71" s="52">
        <v>0</v>
      </c>
      <c r="Q71" s="52">
        <v>21</v>
      </c>
      <c r="R71" s="52"/>
      <c r="S71" s="52">
        <v>0</v>
      </c>
      <c r="T71" s="52">
        <v>0</v>
      </c>
      <c r="U71" s="52">
        <v>310</v>
      </c>
      <c r="V71" s="52">
        <f t="shared" si="3"/>
        <v>3521.7000000000003</v>
      </c>
      <c r="W71" s="52">
        <f t="shared" si="4"/>
        <v>3521.7000000000003</v>
      </c>
      <c r="X71" s="52">
        <v>0</v>
      </c>
      <c r="Y71" s="52">
        <v>0</v>
      </c>
    </row>
    <row r="72" spans="1:25" x14ac:dyDescent="0.25">
      <c r="A72" s="52">
        <v>2012</v>
      </c>
      <c r="B72" s="52" t="s">
        <v>104</v>
      </c>
      <c r="C72" s="52" t="s">
        <v>177</v>
      </c>
      <c r="D72" s="52">
        <v>24104</v>
      </c>
      <c r="E72" s="52">
        <v>4111300</v>
      </c>
      <c r="F72" s="52">
        <v>27</v>
      </c>
      <c r="G72" s="52" t="s">
        <v>120</v>
      </c>
      <c r="H72" s="52">
        <v>202918</v>
      </c>
      <c r="I72" s="52" t="s">
        <v>90</v>
      </c>
      <c r="J72" s="52" t="s">
        <v>71</v>
      </c>
      <c r="K72" s="52">
        <v>1.3</v>
      </c>
      <c r="L72" s="52">
        <v>1</v>
      </c>
      <c r="M72" s="52">
        <v>1</v>
      </c>
      <c r="N72" s="52"/>
      <c r="O72" s="52">
        <v>0</v>
      </c>
      <c r="P72" s="52">
        <v>0</v>
      </c>
      <c r="Q72" s="52">
        <v>21</v>
      </c>
      <c r="R72" s="52"/>
      <c r="S72" s="52">
        <v>0</v>
      </c>
      <c r="T72" s="52">
        <v>0</v>
      </c>
      <c r="U72" s="52">
        <v>310</v>
      </c>
      <c r="V72" s="52">
        <f t="shared" si="3"/>
        <v>263793.40000000002</v>
      </c>
      <c r="W72" s="52">
        <f t="shared" si="4"/>
        <v>263793.40000000002</v>
      </c>
      <c r="X72" s="52">
        <v>0</v>
      </c>
      <c r="Y72" s="52">
        <v>0</v>
      </c>
    </row>
    <row r="73" spans="1:25" x14ac:dyDescent="0.25">
      <c r="A73" s="52">
        <v>2012</v>
      </c>
      <c r="B73" s="52" t="s">
        <v>104</v>
      </c>
      <c r="C73" s="52" t="s">
        <v>177</v>
      </c>
      <c r="D73" s="52">
        <v>24104</v>
      </c>
      <c r="E73" s="52">
        <v>4111300</v>
      </c>
      <c r="F73" s="52">
        <v>27</v>
      </c>
      <c r="G73" s="52" t="s">
        <v>120</v>
      </c>
      <c r="H73" s="52">
        <v>2577</v>
      </c>
      <c r="I73" s="52" t="s">
        <v>90</v>
      </c>
      <c r="J73" s="52" t="s">
        <v>71</v>
      </c>
      <c r="K73" s="52">
        <v>1.3</v>
      </c>
      <c r="L73" s="52">
        <v>1</v>
      </c>
      <c r="M73" s="52">
        <v>1</v>
      </c>
      <c r="N73" s="52"/>
      <c r="O73" s="52">
        <v>0</v>
      </c>
      <c r="P73" s="52">
        <v>0</v>
      </c>
      <c r="Q73" s="52">
        <v>21</v>
      </c>
      <c r="R73" s="52"/>
      <c r="S73" s="52">
        <v>0</v>
      </c>
      <c r="T73" s="52">
        <v>0</v>
      </c>
      <c r="U73" s="52">
        <v>310</v>
      </c>
      <c r="V73" s="52">
        <f t="shared" si="3"/>
        <v>3350.1</v>
      </c>
      <c r="W73" s="52">
        <f t="shared" si="4"/>
        <v>3350.1</v>
      </c>
      <c r="X73" s="52">
        <v>0</v>
      </c>
      <c r="Y73" s="52">
        <v>0</v>
      </c>
    </row>
    <row r="74" spans="1:25" x14ac:dyDescent="0.25">
      <c r="A74" s="52">
        <v>2012</v>
      </c>
      <c r="B74" s="52" t="s">
        <v>104</v>
      </c>
      <c r="C74" s="52" t="s">
        <v>177</v>
      </c>
      <c r="D74" s="52">
        <v>24104</v>
      </c>
      <c r="E74" s="52">
        <v>4111300</v>
      </c>
      <c r="F74" s="52">
        <v>27</v>
      </c>
      <c r="G74" s="52" t="s">
        <v>120</v>
      </c>
      <c r="H74" s="52">
        <v>30705</v>
      </c>
      <c r="I74" s="52" t="s">
        <v>90</v>
      </c>
      <c r="J74" s="52" t="s">
        <v>71</v>
      </c>
      <c r="K74" s="52">
        <v>1.3</v>
      </c>
      <c r="L74" s="52">
        <v>1</v>
      </c>
      <c r="M74" s="52">
        <v>1</v>
      </c>
      <c r="N74" s="52"/>
      <c r="O74" s="52">
        <v>0</v>
      </c>
      <c r="P74" s="52">
        <v>0</v>
      </c>
      <c r="Q74" s="52">
        <v>21</v>
      </c>
      <c r="R74" s="52"/>
      <c r="S74" s="52">
        <v>0</v>
      </c>
      <c r="T74" s="52">
        <v>0</v>
      </c>
      <c r="U74" s="52">
        <v>310</v>
      </c>
      <c r="V74" s="52">
        <f t="shared" si="3"/>
        <v>39916.5</v>
      </c>
      <c r="W74" s="52">
        <f t="shared" si="4"/>
        <v>39916.5</v>
      </c>
      <c r="X74" s="52">
        <v>0</v>
      </c>
      <c r="Y74" s="52">
        <v>0</v>
      </c>
    </row>
    <row r="75" spans="1:25" x14ac:dyDescent="0.25">
      <c r="A75" s="52">
        <v>2012</v>
      </c>
      <c r="B75" s="52" t="s">
        <v>104</v>
      </c>
      <c r="C75" s="52" t="s">
        <v>177</v>
      </c>
      <c r="D75" s="52">
        <v>24104</v>
      </c>
      <c r="E75" s="52">
        <v>4111300</v>
      </c>
      <c r="F75" s="52">
        <v>27</v>
      </c>
      <c r="G75" s="52" t="s">
        <v>120</v>
      </c>
      <c r="H75" s="52">
        <v>16053</v>
      </c>
      <c r="I75" s="52" t="s">
        <v>90</v>
      </c>
      <c r="J75" s="52" t="s">
        <v>71</v>
      </c>
      <c r="K75" s="52">
        <v>1.3</v>
      </c>
      <c r="L75" s="52">
        <v>1</v>
      </c>
      <c r="M75" s="52">
        <v>1</v>
      </c>
      <c r="N75" s="52"/>
      <c r="O75" s="52">
        <v>0</v>
      </c>
      <c r="P75" s="52">
        <v>0</v>
      </c>
      <c r="Q75" s="52">
        <v>21</v>
      </c>
      <c r="R75" s="52"/>
      <c r="S75" s="52">
        <v>0</v>
      </c>
      <c r="T75" s="52">
        <v>0</v>
      </c>
      <c r="U75" s="52">
        <v>310</v>
      </c>
      <c r="V75" s="52">
        <f t="shared" si="3"/>
        <v>20868.900000000001</v>
      </c>
      <c r="W75" s="52">
        <f t="shared" si="4"/>
        <v>20868.900000000001</v>
      </c>
      <c r="X75" s="52">
        <v>0</v>
      </c>
      <c r="Y75" s="52">
        <v>0</v>
      </c>
    </row>
    <row r="76" spans="1:25" x14ac:dyDescent="0.25">
      <c r="A76" s="52">
        <v>2012</v>
      </c>
      <c r="B76" s="52" t="s">
        <v>104</v>
      </c>
      <c r="C76" s="52" t="s">
        <v>177</v>
      </c>
      <c r="D76" s="52">
        <v>24104</v>
      </c>
      <c r="E76" s="52">
        <v>4111300</v>
      </c>
      <c r="F76" s="52">
        <v>27</v>
      </c>
      <c r="G76" s="52" t="s">
        <v>120</v>
      </c>
      <c r="H76" s="52">
        <v>45535</v>
      </c>
      <c r="I76" s="52" t="s">
        <v>90</v>
      </c>
      <c r="J76" s="52" t="s">
        <v>71</v>
      </c>
      <c r="K76" s="52">
        <v>1.3</v>
      </c>
      <c r="L76" s="52">
        <v>1</v>
      </c>
      <c r="M76" s="52">
        <v>1</v>
      </c>
      <c r="N76" s="52"/>
      <c r="O76" s="52">
        <v>0</v>
      </c>
      <c r="P76" s="52">
        <v>0</v>
      </c>
      <c r="Q76" s="52">
        <v>21</v>
      </c>
      <c r="R76" s="52"/>
      <c r="S76" s="52">
        <v>0</v>
      </c>
      <c r="T76" s="52">
        <v>0</v>
      </c>
      <c r="U76" s="52">
        <v>310</v>
      </c>
      <c r="V76" s="52">
        <f t="shared" si="3"/>
        <v>59195.5</v>
      </c>
      <c r="W76" s="52">
        <f t="shared" si="4"/>
        <v>59195.5</v>
      </c>
      <c r="X76" s="52">
        <v>0</v>
      </c>
      <c r="Y76" s="52">
        <v>0</v>
      </c>
    </row>
    <row r="77" spans="1:25" x14ac:dyDescent="0.25">
      <c r="A77" s="52">
        <v>2012</v>
      </c>
      <c r="B77" s="52" t="s">
        <v>104</v>
      </c>
      <c r="C77" s="52" t="s">
        <v>177</v>
      </c>
      <c r="D77" s="52">
        <v>24104</v>
      </c>
      <c r="E77" s="52">
        <v>4111300</v>
      </c>
      <c r="F77" s="52">
        <v>27</v>
      </c>
      <c r="G77" s="52" t="s">
        <v>120</v>
      </c>
      <c r="H77" s="52">
        <v>1077</v>
      </c>
      <c r="I77" s="52" t="s">
        <v>90</v>
      </c>
      <c r="J77" s="52" t="s">
        <v>71</v>
      </c>
      <c r="K77" s="52">
        <v>1.3</v>
      </c>
      <c r="L77" s="52">
        <v>1</v>
      </c>
      <c r="M77" s="52">
        <v>1</v>
      </c>
      <c r="N77" s="52"/>
      <c r="O77" s="52">
        <v>0</v>
      </c>
      <c r="P77" s="52">
        <v>0</v>
      </c>
      <c r="Q77" s="52">
        <v>21</v>
      </c>
      <c r="R77" s="52"/>
      <c r="S77" s="52">
        <v>0</v>
      </c>
      <c r="T77" s="52">
        <v>0</v>
      </c>
      <c r="U77" s="52">
        <v>310</v>
      </c>
      <c r="V77" s="52">
        <f t="shared" si="3"/>
        <v>1400.1000000000001</v>
      </c>
      <c r="W77" s="52">
        <f t="shared" si="4"/>
        <v>1400.1000000000001</v>
      </c>
      <c r="X77" s="52">
        <v>0</v>
      </c>
      <c r="Y77" s="52">
        <v>0</v>
      </c>
    </row>
    <row r="78" spans="1:25" x14ac:dyDescent="0.25">
      <c r="A78" s="52">
        <v>2012</v>
      </c>
      <c r="B78" s="52" t="s">
        <v>104</v>
      </c>
      <c r="C78" s="52" t="s">
        <v>177</v>
      </c>
      <c r="D78" s="52">
        <v>24104</v>
      </c>
      <c r="E78" s="52">
        <v>4111300</v>
      </c>
      <c r="F78" s="52">
        <v>27</v>
      </c>
      <c r="G78" s="52" t="s">
        <v>120</v>
      </c>
      <c r="H78" s="52">
        <v>64000</v>
      </c>
      <c r="I78" s="52" t="s">
        <v>90</v>
      </c>
      <c r="J78" s="52" t="s">
        <v>71</v>
      </c>
      <c r="K78" s="52">
        <v>1.3</v>
      </c>
      <c r="L78" s="52">
        <v>1</v>
      </c>
      <c r="M78" s="52">
        <v>1</v>
      </c>
      <c r="N78" s="52"/>
      <c r="O78" s="52">
        <v>0</v>
      </c>
      <c r="P78" s="52">
        <v>0</v>
      </c>
      <c r="Q78" s="52">
        <v>21</v>
      </c>
      <c r="R78" s="52"/>
      <c r="S78" s="52">
        <v>0</v>
      </c>
      <c r="T78" s="52">
        <v>0</v>
      </c>
      <c r="U78" s="52">
        <v>310</v>
      </c>
      <c r="V78" s="52">
        <f t="shared" si="3"/>
        <v>83200</v>
      </c>
      <c r="W78" s="52">
        <f t="shared" si="4"/>
        <v>83200</v>
      </c>
      <c r="X78" s="52">
        <v>0</v>
      </c>
      <c r="Y78" s="52">
        <v>0</v>
      </c>
    </row>
    <row r="79" spans="1:25" x14ac:dyDescent="0.25">
      <c r="A79" s="52">
        <v>2012</v>
      </c>
      <c r="B79" s="52" t="s">
        <v>104</v>
      </c>
      <c r="C79" s="52" t="s">
        <v>177</v>
      </c>
      <c r="D79" s="52">
        <v>24104</v>
      </c>
      <c r="E79" s="52">
        <v>4111300</v>
      </c>
      <c r="F79" s="52">
        <v>27</v>
      </c>
      <c r="G79" s="52" t="s">
        <v>120</v>
      </c>
      <c r="H79" s="52">
        <v>58746</v>
      </c>
      <c r="I79" s="52" t="s">
        <v>90</v>
      </c>
      <c r="J79" s="52" t="s">
        <v>71</v>
      </c>
      <c r="K79" s="52">
        <v>1.3</v>
      </c>
      <c r="L79" s="52">
        <v>1</v>
      </c>
      <c r="M79" s="52">
        <v>1</v>
      </c>
      <c r="N79" s="52"/>
      <c r="O79" s="52">
        <v>0</v>
      </c>
      <c r="P79" s="52">
        <v>0</v>
      </c>
      <c r="Q79" s="52">
        <v>21</v>
      </c>
      <c r="R79" s="52"/>
      <c r="S79" s="52">
        <v>0</v>
      </c>
      <c r="T79" s="52">
        <v>0</v>
      </c>
      <c r="U79" s="52">
        <v>310</v>
      </c>
      <c r="V79" s="52">
        <f t="shared" si="3"/>
        <v>76369.8</v>
      </c>
      <c r="W79" s="52">
        <f t="shared" si="4"/>
        <v>76369.8</v>
      </c>
      <c r="X79" s="52">
        <v>0</v>
      </c>
      <c r="Y79" s="52">
        <v>0</v>
      </c>
    </row>
    <row r="80" spans="1:25" x14ac:dyDescent="0.25">
      <c r="A80" s="52">
        <v>2012</v>
      </c>
      <c r="B80" s="52" t="s">
        <v>104</v>
      </c>
      <c r="C80" s="52" t="s">
        <v>177</v>
      </c>
      <c r="D80" s="52">
        <v>24104</v>
      </c>
      <c r="E80" s="52">
        <v>4111300</v>
      </c>
      <c r="F80" s="52">
        <v>27</v>
      </c>
      <c r="G80" s="52" t="s">
        <v>120</v>
      </c>
      <c r="H80" s="52">
        <v>50789</v>
      </c>
      <c r="I80" s="52" t="s">
        <v>90</v>
      </c>
      <c r="J80" s="52" t="s">
        <v>71</v>
      </c>
      <c r="K80" s="52">
        <v>1.3</v>
      </c>
      <c r="L80" s="52">
        <v>1</v>
      </c>
      <c r="M80" s="52">
        <v>1</v>
      </c>
      <c r="N80" s="52"/>
      <c r="O80" s="52">
        <v>0</v>
      </c>
      <c r="P80" s="52">
        <v>0</v>
      </c>
      <c r="Q80" s="52">
        <v>21</v>
      </c>
      <c r="R80" s="52"/>
      <c r="S80" s="52">
        <v>0</v>
      </c>
      <c r="T80" s="52">
        <v>0</v>
      </c>
      <c r="U80" s="52">
        <v>310</v>
      </c>
      <c r="V80" s="52">
        <f t="shared" si="3"/>
        <v>66025.7</v>
      </c>
      <c r="W80" s="52">
        <f t="shared" si="4"/>
        <v>66025.7</v>
      </c>
      <c r="X80" s="52">
        <v>0</v>
      </c>
      <c r="Y80" s="52">
        <v>0</v>
      </c>
    </row>
    <row r="81" spans="1:25" x14ac:dyDescent="0.25">
      <c r="A81" s="52">
        <v>2012</v>
      </c>
      <c r="B81" s="52" t="s">
        <v>94</v>
      </c>
      <c r="C81" s="52" t="s">
        <v>109</v>
      </c>
      <c r="D81" s="52">
        <v>23101</v>
      </c>
      <c r="E81" s="52">
        <v>3711101</v>
      </c>
      <c r="F81" s="52">
        <v>27</v>
      </c>
      <c r="G81" s="52" t="s">
        <v>120</v>
      </c>
      <c r="H81" s="52">
        <v>51</v>
      </c>
      <c r="I81" s="52" t="s">
        <v>90</v>
      </c>
      <c r="J81" s="52" t="s">
        <v>71</v>
      </c>
      <c r="K81" s="52">
        <v>0.16700000000000001</v>
      </c>
      <c r="L81" s="52">
        <v>1</v>
      </c>
      <c r="M81" s="52">
        <v>1</v>
      </c>
      <c r="N81" s="52"/>
      <c r="O81" s="52">
        <v>0</v>
      </c>
      <c r="P81" s="52">
        <v>0</v>
      </c>
      <c r="Q81" s="52">
        <v>21</v>
      </c>
      <c r="R81" s="52"/>
      <c r="S81" s="52">
        <v>0</v>
      </c>
      <c r="T81" s="52">
        <v>0</v>
      </c>
      <c r="U81" s="52">
        <v>310</v>
      </c>
      <c r="V81" s="52">
        <f t="shared" si="3"/>
        <v>8.5170000000000012</v>
      </c>
      <c r="W81" s="52">
        <f t="shared" si="4"/>
        <v>8.5170000000000012</v>
      </c>
      <c r="X81" s="52">
        <v>0</v>
      </c>
      <c r="Y81" s="52">
        <v>0</v>
      </c>
    </row>
    <row r="82" spans="1:25" x14ac:dyDescent="0.25">
      <c r="A82" s="52">
        <v>2012</v>
      </c>
      <c r="B82" s="52" t="s">
        <v>94</v>
      </c>
      <c r="C82" s="52" t="s">
        <v>109</v>
      </c>
      <c r="D82" s="52">
        <v>23101</v>
      </c>
      <c r="E82" s="52">
        <v>3711101</v>
      </c>
      <c r="F82" s="52">
        <v>27</v>
      </c>
      <c r="G82" s="52" t="s">
        <v>120</v>
      </c>
      <c r="H82" s="52">
        <v>1</v>
      </c>
      <c r="I82" s="52" t="s">
        <v>90</v>
      </c>
      <c r="J82" s="52" t="s">
        <v>71</v>
      </c>
      <c r="K82" s="52">
        <v>0.16700000000000001</v>
      </c>
      <c r="L82" s="52">
        <v>1</v>
      </c>
      <c r="M82" s="52">
        <v>1</v>
      </c>
      <c r="N82" s="52"/>
      <c r="O82" s="52">
        <v>0</v>
      </c>
      <c r="P82" s="52">
        <v>0</v>
      </c>
      <c r="Q82" s="52">
        <v>21</v>
      </c>
      <c r="R82" s="52"/>
      <c r="S82" s="52">
        <v>0</v>
      </c>
      <c r="T82" s="52">
        <v>0</v>
      </c>
      <c r="U82" s="52">
        <v>310</v>
      </c>
      <c r="V82" s="52">
        <f t="shared" si="3"/>
        <v>0.16700000000000001</v>
      </c>
      <c r="W82" s="52">
        <f t="shared" si="4"/>
        <v>0.16700000000000001</v>
      </c>
      <c r="X82" s="52">
        <v>0</v>
      </c>
      <c r="Y82" s="52">
        <v>0</v>
      </c>
    </row>
    <row r="83" spans="1:25" x14ac:dyDescent="0.25">
      <c r="A83" s="52">
        <v>2012</v>
      </c>
      <c r="B83" s="52" t="s">
        <v>94</v>
      </c>
      <c r="C83" s="52" t="s">
        <v>109</v>
      </c>
      <c r="D83" s="52">
        <v>23101</v>
      </c>
      <c r="E83" s="52">
        <v>3711105</v>
      </c>
      <c r="F83" s="52">
        <v>27</v>
      </c>
      <c r="G83" s="52" t="s">
        <v>120</v>
      </c>
      <c r="H83" s="52">
        <v>1031</v>
      </c>
      <c r="I83" s="52" t="s">
        <v>90</v>
      </c>
      <c r="J83" s="52" t="s">
        <v>71</v>
      </c>
      <c r="K83" s="52">
        <v>0.16700000000000001</v>
      </c>
      <c r="L83" s="52">
        <v>1</v>
      </c>
      <c r="M83" s="52">
        <v>1</v>
      </c>
      <c r="N83" s="52"/>
      <c r="O83" s="52">
        <v>0</v>
      </c>
      <c r="P83" s="52">
        <v>0</v>
      </c>
      <c r="Q83" s="52">
        <v>21</v>
      </c>
      <c r="R83" s="52"/>
      <c r="S83" s="52">
        <v>0</v>
      </c>
      <c r="T83" s="52">
        <v>0</v>
      </c>
      <c r="U83" s="52">
        <v>310</v>
      </c>
      <c r="V83" s="52">
        <f t="shared" si="3"/>
        <v>172.17700000000002</v>
      </c>
      <c r="W83" s="52">
        <f t="shared" si="4"/>
        <v>172.17700000000002</v>
      </c>
      <c r="X83" s="52">
        <v>0</v>
      </c>
      <c r="Y83" s="52">
        <v>0</v>
      </c>
    </row>
    <row r="84" spans="1:25" x14ac:dyDescent="0.25">
      <c r="A84" s="52">
        <v>2012</v>
      </c>
      <c r="B84" s="52" t="s">
        <v>94</v>
      </c>
      <c r="C84" s="52" t="s">
        <v>109</v>
      </c>
      <c r="D84" s="52">
        <v>23101</v>
      </c>
      <c r="E84" s="52">
        <v>3711201</v>
      </c>
      <c r="F84" s="52">
        <v>9</v>
      </c>
      <c r="G84" s="52" t="s">
        <v>119</v>
      </c>
      <c r="H84" s="52">
        <v>128682</v>
      </c>
      <c r="I84" s="52" t="s">
        <v>90</v>
      </c>
      <c r="J84" s="52" t="s">
        <v>71</v>
      </c>
      <c r="K84" s="52">
        <v>0.16700000000000001</v>
      </c>
      <c r="L84" s="52">
        <v>1</v>
      </c>
      <c r="M84" s="52">
        <v>1</v>
      </c>
      <c r="N84" s="52"/>
      <c r="O84" s="52">
        <v>0</v>
      </c>
      <c r="P84" s="52">
        <v>0</v>
      </c>
      <c r="Q84" s="52">
        <v>21</v>
      </c>
      <c r="R84" s="52"/>
      <c r="S84" s="52">
        <v>0</v>
      </c>
      <c r="T84" s="52">
        <v>0</v>
      </c>
      <c r="U84" s="52">
        <v>310</v>
      </c>
      <c r="V84" s="52">
        <f t="shared" si="3"/>
        <v>21.489894</v>
      </c>
      <c r="W84" s="52">
        <f t="shared" si="4"/>
        <v>21.489894</v>
      </c>
      <c r="X84" s="52">
        <v>0</v>
      </c>
      <c r="Y84" s="52">
        <v>0</v>
      </c>
    </row>
    <row r="85" spans="1:25" x14ac:dyDescent="0.25">
      <c r="A85" s="52">
        <v>2012</v>
      </c>
      <c r="B85" s="52" t="s">
        <v>94</v>
      </c>
      <c r="C85" s="52" t="s">
        <v>109</v>
      </c>
      <c r="D85" s="52">
        <v>23101</v>
      </c>
      <c r="E85" s="52">
        <v>3711204</v>
      </c>
      <c r="F85" s="52">
        <v>27</v>
      </c>
      <c r="G85" s="52" t="s">
        <v>120</v>
      </c>
      <c r="H85" s="52">
        <v>183882.18030000001</v>
      </c>
      <c r="I85" s="52" t="s">
        <v>90</v>
      </c>
      <c r="J85" s="52" t="s">
        <v>71</v>
      </c>
      <c r="K85" s="52">
        <v>0.16700000000000001</v>
      </c>
      <c r="L85" s="52">
        <v>1</v>
      </c>
      <c r="M85" s="52">
        <v>1</v>
      </c>
      <c r="N85" s="52"/>
      <c r="O85" s="52">
        <v>0</v>
      </c>
      <c r="P85" s="52">
        <v>0</v>
      </c>
      <c r="Q85" s="52">
        <v>21</v>
      </c>
      <c r="R85" s="52"/>
      <c r="S85" s="52">
        <v>0</v>
      </c>
      <c r="T85" s="52">
        <v>0</v>
      </c>
      <c r="U85" s="52">
        <v>310</v>
      </c>
      <c r="V85" s="52">
        <f t="shared" si="3"/>
        <v>30708.324110100002</v>
      </c>
      <c r="W85" s="52">
        <f t="shared" si="4"/>
        <v>30708.324110100002</v>
      </c>
      <c r="X85" s="52">
        <v>0</v>
      </c>
      <c r="Y85" s="52">
        <v>0</v>
      </c>
    </row>
    <row r="86" spans="1:25" x14ac:dyDescent="0.25">
      <c r="A86" s="52">
        <v>2012</v>
      </c>
      <c r="B86" s="52" t="s">
        <v>94</v>
      </c>
      <c r="C86" s="52" t="s">
        <v>109</v>
      </c>
      <c r="D86" s="52">
        <v>23101</v>
      </c>
      <c r="E86" s="52">
        <v>3711204</v>
      </c>
      <c r="F86" s="52">
        <v>27</v>
      </c>
      <c r="G86" s="52" t="s">
        <v>120</v>
      </c>
      <c r="H86" s="52">
        <v>120653</v>
      </c>
      <c r="I86" s="52" t="s">
        <v>90</v>
      </c>
      <c r="J86" s="52" t="s">
        <v>71</v>
      </c>
      <c r="K86" s="52">
        <v>0.16700000000000001</v>
      </c>
      <c r="L86" s="52">
        <v>1</v>
      </c>
      <c r="M86" s="52">
        <v>1</v>
      </c>
      <c r="N86" s="52"/>
      <c r="O86" s="52">
        <v>0</v>
      </c>
      <c r="P86" s="52">
        <v>0</v>
      </c>
      <c r="Q86" s="52">
        <v>21</v>
      </c>
      <c r="R86" s="52"/>
      <c r="S86" s="52">
        <v>0</v>
      </c>
      <c r="T86" s="52">
        <v>0</v>
      </c>
      <c r="U86" s="52">
        <v>310</v>
      </c>
      <c r="V86" s="52">
        <f t="shared" si="3"/>
        <v>20149.050999999999</v>
      </c>
      <c r="W86" s="52">
        <f t="shared" si="4"/>
        <v>20149.050999999999</v>
      </c>
      <c r="X86" s="52">
        <v>0</v>
      </c>
      <c r="Y86" s="52">
        <v>0</v>
      </c>
    </row>
    <row r="87" spans="1:25" x14ac:dyDescent="0.25">
      <c r="A87" s="52">
        <v>2012</v>
      </c>
      <c r="B87" s="52" t="s">
        <v>94</v>
      </c>
      <c r="C87" s="52" t="s">
        <v>109</v>
      </c>
      <c r="D87" s="52">
        <v>23101</v>
      </c>
      <c r="E87" s="52">
        <v>3711206</v>
      </c>
      <c r="F87" s="52">
        <v>22</v>
      </c>
      <c r="G87" s="52" t="s">
        <v>123</v>
      </c>
      <c r="H87" s="52">
        <v>76750</v>
      </c>
      <c r="I87" s="52" t="s">
        <v>90</v>
      </c>
      <c r="J87" s="52" t="s">
        <v>71</v>
      </c>
      <c r="K87" s="52">
        <v>0.16700000000000001</v>
      </c>
      <c r="L87" s="52">
        <v>1</v>
      </c>
      <c r="M87" s="52">
        <v>1</v>
      </c>
      <c r="N87" s="52"/>
      <c r="O87" s="52">
        <v>0</v>
      </c>
      <c r="P87" s="52">
        <v>0</v>
      </c>
      <c r="Q87" s="52">
        <v>21</v>
      </c>
      <c r="R87" s="52"/>
      <c r="S87" s="52">
        <v>0</v>
      </c>
      <c r="T87" s="52">
        <v>0</v>
      </c>
      <c r="U87" s="52">
        <v>310</v>
      </c>
      <c r="V87" s="52">
        <f t="shared" si="3"/>
        <v>12817.25</v>
      </c>
      <c r="W87" s="52">
        <f t="shared" si="4"/>
        <v>12817.25</v>
      </c>
      <c r="X87" s="52">
        <v>0</v>
      </c>
      <c r="Y87" s="52">
        <v>0</v>
      </c>
    </row>
    <row r="88" spans="1:25" x14ac:dyDescent="0.25">
      <c r="A88" s="52">
        <v>2012</v>
      </c>
      <c r="B88" s="52" t="s">
        <v>94</v>
      </c>
      <c r="C88" s="52" t="s">
        <v>109</v>
      </c>
      <c r="D88" s="52">
        <v>23101</v>
      </c>
      <c r="E88" s="52">
        <v>3711207</v>
      </c>
      <c r="F88" s="52">
        <v>20</v>
      </c>
      <c r="G88" s="52" t="s">
        <v>122</v>
      </c>
      <c r="H88" s="52">
        <v>122840</v>
      </c>
      <c r="I88" s="52" t="s">
        <v>90</v>
      </c>
      <c r="J88" s="52" t="s">
        <v>71</v>
      </c>
      <c r="K88" s="52">
        <v>0.16700000000000001</v>
      </c>
      <c r="L88" s="52">
        <v>1.7850000000000001E-2</v>
      </c>
      <c r="M88" s="52">
        <v>1</v>
      </c>
      <c r="N88" s="52"/>
      <c r="O88" s="52">
        <v>0</v>
      </c>
      <c r="P88" s="52">
        <v>0</v>
      </c>
      <c r="Q88" s="52">
        <v>21</v>
      </c>
      <c r="R88" s="52"/>
      <c r="S88" s="52">
        <v>0</v>
      </c>
      <c r="T88" s="52">
        <v>0</v>
      </c>
      <c r="U88" s="52">
        <v>310</v>
      </c>
      <c r="V88" s="52">
        <f t="shared" si="3"/>
        <v>366.17989800000009</v>
      </c>
      <c r="W88" s="52">
        <f t="shared" si="4"/>
        <v>366.17989800000009</v>
      </c>
      <c r="X88" s="52">
        <v>0</v>
      </c>
      <c r="Y88" s="52">
        <v>0</v>
      </c>
    </row>
    <row r="89" spans="1:25" x14ac:dyDescent="0.25">
      <c r="A89" s="52">
        <v>2012</v>
      </c>
      <c r="B89" s="52" t="s">
        <v>94</v>
      </c>
      <c r="C89" s="52" t="s">
        <v>109</v>
      </c>
      <c r="D89" s="52">
        <v>23101</v>
      </c>
      <c r="E89" s="52">
        <v>3711207</v>
      </c>
      <c r="F89" s="52">
        <v>20</v>
      </c>
      <c r="G89" s="52" t="s">
        <v>122</v>
      </c>
      <c r="H89" s="52">
        <v>469322</v>
      </c>
      <c r="I89" s="52" t="s">
        <v>90</v>
      </c>
      <c r="J89" s="52" t="s">
        <v>71</v>
      </c>
      <c r="K89" s="52">
        <v>0.16700000000000001</v>
      </c>
      <c r="L89" s="52">
        <v>1.7850000000000001E-2</v>
      </c>
      <c r="M89" s="52">
        <v>1</v>
      </c>
      <c r="N89" s="52"/>
      <c r="O89" s="52">
        <v>0</v>
      </c>
      <c r="P89" s="52">
        <v>0</v>
      </c>
      <c r="Q89" s="52">
        <v>21</v>
      </c>
      <c r="R89" s="52"/>
      <c r="S89" s="52">
        <v>0</v>
      </c>
      <c r="T89" s="52">
        <v>0</v>
      </c>
      <c r="U89" s="52">
        <v>310</v>
      </c>
      <c r="V89" s="52">
        <f t="shared" si="3"/>
        <v>1399.0254159000001</v>
      </c>
      <c r="W89" s="52">
        <f t="shared" si="4"/>
        <v>1399.0254159000001</v>
      </c>
      <c r="X89" s="52">
        <v>0</v>
      </c>
      <c r="Y89" s="52">
        <v>0</v>
      </c>
    </row>
    <row r="90" spans="1:25" x14ac:dyDescent="0.25">
      <c r="A90" s="52">
        <v>2012</v>
      </c>
      <c r="B90" s="52" t="s">
        <v>94</v>
      </c>
      <c r="C90" s="52" t="s">
        <v>109</v>
      </c>
      <c r="D90" s="52">
        <v>23101</v>
      </c>
      <c r="E90" s="52">
        <v>3711301</v>
      </c>
      <c r="F90" s="52">
        <v>20</v>
      </c>
      <c r="G90" s="52" t="s">
        <v>122</v>
      </c>
      <c r="H90" s="52">
        <v>3339675.4814000004</v>
      </c>
      <c r="I90" s="52" t="s">
        <v>90</v>
      </c>
      <c r="J90" s="52" t="s">
        <v>71</v>
      </c>
      <c r="K90" s="52">
        <v>0.16700000000000001</v>
      </c>
      <c r="L90" s="52">
        <v>1.7850000000000001E-2</v>
      </c>
      <c r="M90" s="52">
        <v>1</v>
      </c>
      <c r="N90" s="52"/>
      <c r="O90" s="52">
        <v>0</v>
      </c>
      <c r="P90" s="52">
        <v>0</v>
      </c>
      <c r="Q90" s="52">
        <v>21</v>
      </c>
      <c r="R90" s="52"/>
      <c r="S90" s="52">
        <v>0</v>
      </c>
      <c r="T90" s="52">
        <v>0</v>
      </c>
      <c r="U90" s="52">
        <v>310</v>
      </c>
      <c r="V90" s="52">
        <f t="shared" si="3"/>
        <v>9955.4056262793329</v>
      </c>
      <c r="W90" s="52">
        <f t="shared" si="4"/>
        <v>9955.4056262793329</v>
      </c>
      <c r="X90" s="52">
        <v>0</v>
      </c>
      <c r="Y90" s="52">
        <v>0</v>
      </c>
    </row>
    <row r="91" spans="1:25" x14ac:dyDescent="0.25">
      <c r="A91" s="52">
        <v>2012</v>
      </c>
      <c r="B91" s="52" t="s">
        <v>94</v>
      </c>
      <c r="C91" s="52" t="s">
        <v>109</v>
      </c>
      <c r="D91" s="52">
        <v>23101</v>
      </c>
      <c r="E91" s="52">
        <v>3711302</v>
      </c>
      <c r="F91" s="52">
        <v>20</v>
      </c>
      <c r="G91" s="52" t="s">
        <v>122</v>
      </c>
      <c r="H91" s="52">
        <v>1245615.5</v>
      </c>
      <c r="I91" s="52" t="s">
        <v>90</v>
      </c>
      <c r="J91" s="52" t="s">
        <v>71</v>
      </c>
      <c r="K91" s="52">
        <v>0.16700000000000001</v>
      </c>
      <c r="L91" s="52">
        <v>1.7850000000000001E-2</v>
      </c>
      <c r="M91" s="52">
        <v>1</v>
      </c>
      <c r="N91" s="52"/>
      <c r="O91" s="52">
        <v>0</v>
      </c>
      <c r="P91" s="52">
        <v>0</v>
      </c>
      <c r="Q91" s="52">
        <v>21</v>
      </c>
      <c r="R91" s="52"/>
      <c r="S91" s="52">
        <v>0</v>
      </c>
      <c r="T91" s="52">
        <v>0</v>
      </c>
      <c r="U91" s="52">
        <v>310</v>
      </c>
      <c r="V91" s="52">
        <f t="shared" si="3"/>
        <v>3713.1175247250007</v>
      </c>
      <c r="W91" s="52">
        <f t="shared" si="4"/>
        <v>3713.1175247250007</v>
      </c>
      <c r="X91" s="52">
        <v>0</v>
      </c>
      <c r="Y91" s="52">
        <v>0</v>
      </c>
    </row>
    <row r="92" spans="1:25" x14ac:dyDescent="0.25">
      <c r="A92" s="52">
        <v>2012</v>
      </c>
      <c r="B92" s="52" t="s">
        <v>94</v>
      </c>
      <c r="C92" s="52" t="s">
        <v>109</v>
      </c>
      <c r="D92" s="52">
        <v>23101</v>
      </c>
      <c r="E92" s="52">
        <v>3711302</v>
      </c>
      <c r="F92" s="52">
        <v>20</v>
      </c>
      <c r="G92" s="52" t="s">
        <v>122</v>
      </c>
      <c r="H92" s="52">
        <v>99500</v>
      </c>
      <c r="I92" s="52" t="s">
        <v>90</v>
      </c>
      <c r="J92" s="52" t="s">
        <v>71</v>
      </c>
      <c r="K92" s="52">
        <v>0.16700000000000001</v>
      </c>
      <c r="L92" s="52">
        <v>1.7850000000000001E-2</v>
      </c>
      <c r="M92" s="52">
        <v>1</v>
      </c>
      <c r="N92" s="52"/>
      <c r="O92" s="52">
        <v>0</v>
      </c>
      <c r="P92" s="52">
        <v>0</v>
      </c>
      <c r="Q92" s="52">
        <v>21</v>
      </c>
      <c r="R92" s="52"/>
      <c r="S92" s="52">
        <v>0</v>
      </c>
      <c r="T92" s="52">
        <v>0</v>
      </c>
      <c r="U92" s="52">
        <v>310</v>
      </c>
      <c r="V92" s="52">
        <f t="shared" si="3"/>
        <v>296.60452500000002</v>
      </c>
      <c r="W92" s="52">
        <f t="shared" si="4"/>
        <v>296.60452500000002</v>
      </c>
      <c r="X92" s="52">
        <v>0</v>
      </c>
      <c r="Y92" s="52">
        <v>0</v>
      </c>
    </row>
    <row r="93" spans="1:25" x14ac:dyDescent="0.25">
      <c r="A93" s="52">
        <v>2012</v>
      </c>
      <c r="B93" s="52" t="s">
        <v>94</v>
      </c>
      <c r="C93" s="52" t="s">
        <v>109</v>
      </c>
      <c r="D93" s="52">
        <v>23101</v>
      </c>
      <c r="E93" s="52">
        <v>3711302</v>
      </c>
      <c r="F93" s="52">
        <v>20</v>
      </c>
      <c r="G93" s="52" t="s">
        <v>122</v>
      </c>
      <c r="H93" s="52">
        <v>71548.75</v>
      </c>
      <c r="I93" s="52" t="s">
        <v>90</v>
      </c>
      <c r="J93" s="52" t="s">
        <v>71</v>
      </c>
      <c r="K93" s="52">
        <v>0.16700000000000001</v>
      </c>
      <c r="L93" s="52">
        <v>1.7850000000000001E-2</v>
      </c>
      <c r="M93" s="52">
        <v>1</v>
      </c>
      <c r="N93" s="52"/>
      <c r="O93" s="52">
        <v>0</v>
      </c>
      <c r="P93" s="52">
        <v>0</v>
      </c>
      <c r="Q93" s="52">
        <v>21</v>
      </c>
      <c r="R93" s="52"/>
      <c r="S93" s="52">
        <v>0</v>
      </c>
      <c r="T93" s="52">
        <v>0</v>
      </c>
      <c r="U93" s="52">
        <v>310</v>
      </c>
      <c r="V93" s="52">
        <f t="shared" si="3"/>
        <v>213.28324631250001</v>
      </c>
      <c r="W93" s="52">
        <f t="shared" si="4"/>
        <v>213.28324631250001</v>
      </c>
      <c r="X93" s="52">
        <v>0</v>
      </c>
      <c r="Y93" s="52">
        <v>0</v>
      </c>
    </row>
    <row r="94" spans="1:25" x14ac:dyDescent="0.25">
      <c r="A94" s="52">
        <v>2012</v>
      </c>
      <c r="B94" s="52" t="s">
        <v>94</v>
      </c>
      <c r="C94" s="52" t="s">
        <v>109</v>
      </c>
      <c r="D94" s="52">
        <v>23101</v>
      </c>
      <c r="E94" s="52">
        <v>3711302</v>
      </c>
      <c r="F94" s="52">
        <v>20</v>
      </c>
      <c r="G94" s="52" t="s">
        <v>122</v>
      </c>
      <c r="H94" s="52">
        <v>134523</v>
      </c>
      <c r="I94" s="52" t="s">
        <v>90</v>
      </c>
      <c r="J94" s="52" t="s">
        <v>71</v>
      </c>
      <c r="K94" s="52">
        <v>0.16700000000000001</v>
      </c>
      <c r="L94" s="52">
        <v>1.7850000000000001E-2</v>
      </c>
      <c r="M94" s="52">
        <v>1</v>
      </c>
      <c r="N94" s="52"/>
      <c r="O94" s="52">
        <v>0</v>
      </c>
      <c r="P94" s="52">
        <v>0</v>
      </c>
      <c r="Q94" s="52">
        <v>21</v>
      </c>
      <c r="R94" s="52"/>
      <c r="S94" s="52">
        <v>0</v>
      </c>
      <c r="T94" s="52">
        <v>0</v>
      </c>
      <c r="U94" s="52">
        <v>310</v>
      </c>
      <c r="V94" s="52">
        <f t="shared" si="3"/>
        <v>401.00633685000003</v>
      </c>
      <c r="W94" s="52">
        <f t="shared" si="4"/>
        <v>401.00633685000003</v>
      </c>
      <c r="X94" s="52">
        <v>0</v>
      </c>
      <c r="Y94" s="52">
        <v>0</v>
      </c>
    </row>
    <row r="95" spans="1:25" x14ac:dyDescent="0.25">
      <c r="A95" s="52">
        <v>2012</v>
      </c>
      <c r="B95" s="52" t="s">
        <v>94</v>
      </c>
      <c r="C95" s="52" t="s">
        <v>109</v>
      </c>
      <c r="D95" s="52">
        <v>23101</v>
      </c>
      <c r="E95" s="52">
        <v>3711302</v>
      </c>
      <c r="F95" s="52">
        <v>20</v>
      </c>
      <c r="G95" s="52" t="s">
        <v>122</v>
      </c>
      <c r="H95" s="52">
        <v>47814</v>
      </c>
      <c r="I95" s="52" t="s">
        <v>90</v>
      </c>
      <c r="J95" s="52" t="s">
        <v>71</v>
      </c>
      <c r="K95" s="52">
        <v>0.16700000000000001</v>
      </c>
      <c r="L95" s="52">
        <v>1.7850000000000001E-2</v>
      </c>
      <c r="M95" s="52">
        <v>1</v>
      </c>
      <c r="N95" s="52"/>
      <c r="O95" s="52">
        <v>0</v>
      </c>
      <c r="P95" s="52">
        <v>0</v>
      </c>
      <c r="Q95" s="52">
        <v>21</v>
      </c>
      <c r="R95" s="52"/>
      <c r="S95" s="52">
        <v>0</v>
      </c>
      <c r="T95" s="52">
        <v>0</v>
      </c>
      <c r="U95" s="52">
        <v>310</v>
      </c>
      <c r="V95" s="52">
        <f t="shared" si="3"/>
        <v>142.53114330000002</v>
      </c>
      <c r="W95" s="52">
        <f t="shared" si="4"/>
        <v>142.53114330000002</v>
      </c>
      <c r="X95" s="52">
        <v>0</v>
      </c>
      <c r="Y95" s="52">
        <v>0</v>
      </c>
    </row>
    <row r="96" spans="1:25" x14ac:dyDescent="0.25">
      <c r="A96" s="52">
        <v>2012</v>
      </c>
      <c r="B96" s="52" t="s">
        <v>94</v>
      </c>
      <c r="C96" s="52" t="s">
        <v>109</v>
      </c>
      <c r="D96" s="52">
        <v>23101</v>
      </c>
      <c r="E96" s="52">
        <v>3711302</v>
      </c>
      <c r="F96" s="52">
        <v>20</v>
      </c>
      <c r="G96" s="52" t="s">
        <v>122</v>
      </c>
      <c r="H96" s="52">
        <v>298266</v>
      </c>
      <c r="I96" s="52" t="s">
        <v>90</v>
      </c>
      <c r="J96" s="52" t="s">
        <v>71</v>
      </c>
      <c r="K96" s="52">
        <v>0.16700000000000001</v>
      </c>
      <c r="L96" s="52">
        <v>1.7850000000000001E-2</v>
      </c>
      <c r="M96" s="52">
        <v>1</v>
      </c>
      <c r="N96" s="52"/>
      <c r="O96" s="52">
        <v>0</v>
      </c>
      <c r="P96" s="52">
        <v>0</v>
      </c>
      <c r="Q96" s="52">
        <v>21</v>
      </c>
      <c r="R96" s="52"/>
      <c r="S96" s="52">
        <v>0</v>
      </c>
      <c r="T96" s="52">
        <v>0</v>
      </c>
      <c r="U96" s="52">
        <v>310</v>
      </c>
      <c r="V96" s="52">
        <f t="shared" si="3"/>
        <v>889.11603270000012</v>
      </c>
      <c r="W96" s="52">
        <f t="shared" si="4"/>
        <v>889.11603270000012</v>
      </c>
      <c r="X96" s="52">
        <v>0</v>
      </c>
      <c r="Y96" s="52">
        <v>0</v>
      </c>
    </row>
    <row r="97" spans="1:25" x14ac:dyDescent="0.25">
      <c r="A97" s="52">
        <v>2012</v>
      </c>
      <c r="B97" s="52" t="s">
        <v>94</v>
      </c>
      <c r="C97" s="52" t="s">
        <v>109</v>
      </c>
      <c r="D97" s="52">
        <v>23101</v>
      </c>
      <c r="E97" s="52">
        <v>3711302</v>
      </c>
      <c r="F97" s="52">
        <v>20</v>
      </c>
      <c r="G97" s="52" t="s">
        <v>122</v>
      </c>
      <c r="H97" s="52">
        <v>474094</v>
      </c>
      <c r="I97" s="52" t="s">
        <v>90</v>
      </c>
      <c r="J97" s="52" t="s">
        <v>71</v>
      </c>
      <c r="K97" s="52">
        <v>0.16700000000000001</v>
      </c>
      <c r="L97" s="52">
        <v>1.7850000000000001E-2</v>
      </c>
      <c r="M97" s="52">
        <v>1</v>
      </c>
      <c r="N97" s="52"/>
      <c r="O97" s="52">
        <v>0</v>
      </c>
      <c r="P97" s="52">
        <v>0</v>
      </c>
      <c r="Q97" s="52">
        <v>21</v>
      </c>
      <c r="R97" s="52"/>
      <c r="S97" s="52">
        <v>0</v>
      </c>
      <c r="T97" s="52">
        <v>0</v>
      </c>
      <c r="U97" s="52">
        <v>310</v>
      </c>
      <c r="V97" s="52">
        <f t="shared" si="3"/>
        <v>1413.2505093000002</v>
      </c>
      <c r="W97" s="52">
        <f t="shared" si="4"/>
        <v>1413.2505093000002</v>
      </c>
      <c r="X97" s="52">
        <v>0</v>
      </c>
      <c r="Y97" s="52">
        <v>0</v>
      </c>
    </row>
    <row r="98" spans="1:25" x14ac:dyDescent="0.25">
      <c r="A98" s="52">
        <v>2012</v>
      </c>
      <c r="B98" s="52" t="s">
        <v>94</v>
      </c>
      <c r="C98" s="52" t="s">
        <v>109</v>
      </c>
      <c r="D98" s="52">
        <v>23101</v>
      </c>
      <c r="E98" s="52">
        <v>3711302</v>
      </c>
      <c r="F98" s="52">
        <v>20</v>
      </c>
      <c r="G98" s="52" t="s">
        <v>122</v>
      </c>
      <c r="H98" s="52">
        <v>210971</v>
      </c>
      <c r="I98" s="52" t="s">
        <v>90</v>
      </c>
      <c r="J98" s="52" t="s">
        <v>71</v>
      </c>
      <c r="K98" s="52">
        <v>0.16700000000000001</v>
      </c>
      <c r="L98" s="52">
        <v>1.7850000000000001E-2</v>
      </c>
      <c r="M98" s="52">
        <v>1</v>
      </c>
      <c r="N98" s="52"/>
      <c r="O98" s="52">
        <v>0</v>
      </c>
      <c r="P98" s="52">
        <v>0</v>
      </c>
      <c r="Q98" s="52">
        <v>21</v>
      </c>
      <c r="R98" s="52"/>
      <c r="S98" s="52">
        <v>0</v>
      </c>
      <c r="T98" s="52">
        <v>0</v>
      </c>
      <c r="U98" s="52">
        <v>310</v>
      </c>
      <c r="V98" s="52">
        <f t="shared" si="3"/>
        <v>628.89400245000002</v>
      </c>
      <c r="W98" s="52">
        <f t="shared" si="4"/>
        <v>628.89400245000002</v>
      </c>
      <c r="X98" s="52">
        <v>0</v>
      </c>
      <c r="Y98" s="52">
        <v>0</v>
      </c>
    </row>
    <row r="99" spans="1:25" x14ac:dyDescent="0.25">
      <c r="A99" s="52">
        <v>2012</v>
      </c>
      <c r="B99" s="52" t="s">
        <v>94</v>
      </c>
      <c r="C99" s="52" t="s">
        <v>109</v>
      </c>
      <c r="D99" s="52">
        <v>23101</v>
      </c>
      <c r="E99" s="52">
        <v>3711302</v>
      </c>
      <c r="F99" s="52">
        <v>20</v>
      </c>
      <c r="G99" s="52" t="s">
        <v>122</v>
      </c>
      <c r="H99" s="52">
        <v>34287</v>
      </c>
      <c r="I99" s="52" t="s">
        <v>90</v>
      </c>
      <c r="J99" s="52" t="s">
        <v>71</v>
      </c>
      <c r="K99" s="52">
        <v>0.16700000000000001</v>
      </c>
      <c r="L99" s="52">
        <v>1.7850000000000001E-2</v>
      </c>
      <c r="M99" s="52">
        <v>1</v>
      </c>
      <c r="N99" s="52"/>
      <c r="O99" s="52">
        <v>0</v>
      </c>
      <c r="P99" s="52">
        <v>0</v>
      </c>
      <c r="Q99" s="52">
        <v>21</v>
      </c>
      <c r="R99" s="52"/>
      <c r="S99" s="52">
        <v>0</v>
      </c>
      <c r="T99" s="52">
        <v>0</v>
      </c>
      <c r="U99" s="52">
        <v>310</v>
      </c>
      <c r="V99" s="52">
        <f t="shared" si="3"/>
        <v>102.20783265000001</v>
      </c>
      <c r="W99" s="52">
        <f t="shared" si="4"/>
        <v>102.20783265000001</v>
      </c>
      <c r="X99" s="52">
        <v>0</v>
      </c>
      <c r="Y99" s="52">
        <v>0</v>
      </c>
    </row>
    <row r="100" spans="1:25" x14ac:dyDescent="0.25">
      <c r="A100" s="52">
        <v>2012</v>
      </c>
      <c r="B100" s="52" t="s">
        <v>94</v>
      </c>
      <c r="C100" s="52" t="s">
        <v>109</v>
      </c>
      <c r="D100" s="52">
        <v>23101</v>
      </c>
      <c r="E100" s="52">
        <v>3711302</v>
      </c>
      <c r="F100" s="52">
        <v>20</v>
      </c>
      <c r="G100" s="52" t="s">
        <v>122</v>
      </c>
      <c r="H100" s="52">
        <v>68176</v>
      </c>
      <c r="I100" s="52" t="s">
        <v>90</v>
      </c>
      <c r="J100" s="52" t="s">
        <v>71</v>
      </c>
      <c r="K100" s="52">
        <v>0.16700000000000001</v>
      </c>
      <c r="L100" s="52">
        <v>1.7850000000000001E-2</v>
      </c>
      <c r="M100" s="52">
        <v>1</v>
      </c>
      <c r="N100" s="52"/>
      <c r="O100" s="52">
        <v>0</v>
      </c>
      <c r="P100" s="52">
        <v>0</v>
      </c>
      <c r="Q100" s="52">
        <v>21</v>
      </c>
      <c r="R100" s="52"/>
      <c r="S100" s="52">
        <v>0</v>
      </c>
      <c r="T100" s="52">
        <v>0</v>
      </c>
      <c r="U100" s="52">
        <v>310</v>
      </c>
      <c r="V100" s="52">
        <f t="shared" si="3"/>
        <v>203.2292472</v>
      </c>
      <c r="W100" s="52">
        <f t="shared" si="4"/>
        <v>203.2292472</v>
      </c>
      <c r="X100" s="52">
        <v>0</v>
      </c>
      <c r="Y100" s="52">
        <v>0</v>
      </c>
    </row>
    <row r="101" spans="1:25" x14ac:dyDescent="0.25">
      <c r="A101" s="52">
        <v>2012</v>
      </c>
      <c r="B101" s="52" t="s">
        <v>94</v>
      </c>
      <c r="C101" s="52" t="s">
        <v>109</v>
      </c>
      <c r="D101" s="52">
        <v>23101</v>
      </c>
      <c r="E101" s="52">
        <v>3711302</v>
      </c>
      <c r="F101" s="52">
        <v>20</v>
      </c>
      <c r="G101" s="52" t="s">
        <v>122</v>
      </c>
      <c r="H101" s="52">
        <v>94290</v>
      </c>
      <c r="I101" s="52" t="s">
        <v>90</v>
      </c>
      <c r="J101" s="52" t="s">
        <v>71</v>
      </c>
      <c r="K101" s="52">
        <v>0.16700000000000001</v>
      </c>
      <c r="L101" s="52">
        <v>1.7850000000000001E-2</v>
      </c>
      <c r="M101" s="52">
        <v>1</v>
      </c>
      <c r="N101" s="52"/>
      <c r="O101" s="52">
        <v>0</v>
      </c>
      <c r="P101" s="52">
        <v>0</v>
      </c>
      <c r="Q101" s="52">
        <v>21</v>
      </c>
      <c r="R101" s="52"/>
      <c r="S101" s="52">
        <v>0</v>
      </c>
      <c r="T101" s="52">
        <v>0</v>
      </c>
      <c r="U101" s="52">
        <v>310</v>
      </c>
      <c r="V101" s="52">
        <f t="shared" si="3"/>
        <v>281.07377550000001</v>
      </c>
      <c r="W101" s="52">
        <f t="shared" si="4"/>
        <v>281.07377550000001</v>
      </c>
      <c r="X101" s="52">
        <v>0</v>
      </c>
      <c r="Y101" s="52">
        <v>0</v>
      </c>
    </row>
    <row r="102" spans="1:25" x14ac:dyDescent="0.25">
      <c r="A102" s="52">
        <v>2012</v>
      </c>
      <c r="B102" s="52" t="s">
        <v>94</v>
      </c>
      <c r="C102" s="52" t="s">
        <v>109</v>
      </c>
      <c r="D102" s="52">
        <v>23101</v>
      </c>
      <c r="E102" s="52">
        <v>3711302</v>
      </c>
      <c r="F102" s="52">
        <v>20</v>
      </c>
      <c r="G102" s="52" t="s">
        <v>122</v>
      </c>
      <c r="H102" s="52">
        <v>298788</v>
      </c>
      <c r="I102" s="52" t="s">
        <v>90</v>
      </c>
      <c r="J102" s="52" t="s">
        <v>71</v>
      </c>
      <c r="K102" s="52">
        <v>0.16700000000000001</v>
      </c>
      <c r="L102" s="52">
        <v>1.7850000000000001E-2</v>
      </c>
      <c r="M102" s="52">
        <v>1</v>
      </c>
      <c r="N102" s="52"/>
      <c r="O102" s="52">
        <v>0</v>
      </c>
      <c r="P102" s="52">
        <v>0</v>
      </c>
      <c r="Q102" s="52">
        <v>21</v>
      </c>
      <c r="R102" s="52"/>
      <c r="S102" s="52">
        <v>0</v>
      </c>
      <c r="T102" s="52">
        <v>0</v>
      </c>
      <c r="U102" s="52">
        <v>310</v>
      </c>
      <c r="V102" s="52">
        <f t="shared" si="3"/>
        <v>890.67208860000017</v>
      </c>
      <c r="W102" s="52">
        <f t="shared" si="4"/>
        <v>890.67208860000017</v>
      </c>
      <c r="X102" s="52">
        <v>0</v>
      </c>
      <c r="Y102" s="52">
        <v>0</v>
      </c>
    </row>
    <row r="103" spans="1:25" x14ac:dyDescent="0.25">
      <c r="A103" s="52">
        <v>2012</v>
      </c>
      <c r="B103" s="52" t="s">
        <v>94</v>
      </c>
      <c r="C103" s="52" t="s">
        <v>109</v>
      </c>
      <c r="D103" s="52">
        <v>23101</v>
      </c>
      <c r="E103" s="52">
        <v>3711302</v>
      </c>
      <c r="F103" s="52">
        <v>20</v>
      </c>
      <c r="G103" s="52" t="s">
        <v>122</v>
      </c>
      <c r="H103" s="52">
        <v>11052</v>
      </c>
      <c r="I103" s="52" t="s">
        <v>90</v>
      </c>
      <c r="J103" s="52" t="s">
        <v>71</v>
      </c>
      <c r="K103" s="52">
        <v>0.16700000000000001</v>
      </c>
      <c r="L103" s="52">
        <v>1.7850000000000001E-2</v>
      </c>
      <c r="M103" s="52">
        <v>1</v>
      </c>
      <c r="N103" s="52"/>
      <c r="O103" s="52">
        <v>0</v>
      </c>
      <c r="P103" s="52">
        <v>0</v>
      </c>
      <c r="Q103" s="52">
        <v>21</v>
      </c>
      <c r="R103" s="52"/>
      <c r="S103" s="52">
        <v>0</v>
      </c>
      <c r="T103" s="52">
        <v>0</v>
      </c>
      <c r="U103" s="52">
        <v>310</v>
      </c>
      <c r="V103" s="52">
        <f t="shared" si="3"/>
        <v>32.945459400000004</v>
      </c>
      <c r="W103" s="52">
        <f t="shared" si="4"/>
        <v>32.945459400000004</v>
      </c>
      <c r="X103" s="52">
        <v>0</v>
      </c>
      <c r="Y103" s="52">
        <v>0</v>
      </c>
    </row>
    <row r="104" spans="1:25" x14ac:dyDescent="0.25">
      <c r="A104" s="52">
        <v>2012</v>
      </c>
      <c r="B104" s="52" t="s">
        <v>94</v>
      </c>
      <c r="C104" s="52" t="s">
        <v>109</v>
      </c>
      <c r="D104" s="52">
        <v>23101</v>
      </c>
      <c r="E104" s="52">
        <v>3711304</v>
      </c>
      <c r="F104" s="52">
        <v>20</v>
      </c>
      <c r="G104" s="52" t="s">
        <v>122</v>
      </c>
      <c r="H104" s="52">
        <v>4226</v>
      </c>
      <c r="I104" s="52" t="s">
        <v>90</v>
      </c>
      <c r="J104" s="52" t="s">
        <v>71</v>
      </c>
      <c r="K104" s="52">
        <v>0.16700000000000001</v>
      </c>
      <c r="L104" s="52">
        <v>1.7850000000000001E-2</v>
      </c>
      <c r="M104" s="52">
        <v>1</v>
      </c>
      <c r="N104" s="52"/>
      <c r="O104" s="52">
        <v>0</v>
      </c>
      <c r="P104" s="52">
        <v>0</v>
      </c>
      <c r="Q104" s="52">
        <v>21</v>
      </c>
      <c r="R104" s="52"/>
      <c r="S104" s="52">
        <v>0</v>
      </c>
      <c r="T104" s="52">
        <v>0</v>
      </c>
      <c r="U104" s="52">
        <v>310</v>
      </c>
      <c r="V104" s="52">
        <f t="shared" si="3"/>
        <v>12.597494700000002</v>
      </c>
      <c r="W104" s="52">
        <f t="shared" si="4"/>
        <v>12.597494700000002</v>
      </c>
      <c r="X104" s="52">
        <v>0</v>
      </c>
      <c r="Y104" s="52">
        <v>0</v>
      </c>
    </row>
    <row r="105" spans="1:25" x14ac:dyDescent="0.25">
      <c r="A105" s="52">
        <v>2012</v>
      </c>
      <c r="B105" s="52" t="s">
        <v>94</v>
      </c>
      <c r="C105" s="52" t="s">
        <v>109</v>
      </c>
      <c r="D105" s="52">
        <v>23101</v>
      </c>
      <c r="E105" s="52">
        <v>3711304</v>
      </c>
      <c r="F105" s="52">
        <v>20</v>
      </c>
      <c r="G105" s="52" t="s">
        <v>122</v>
      </c>
      <c r="H105" s="52">
        <v>5540226</v>
      </c>
      <c r="I105" s="52" t="s">
        <v>90</v>
      </c>
      <c r="J105" s="52" t="s">
        <v>71</v>
      </c>
      <c r="K105" s="52">
        <v>0.16700000000000001</v>
      </c>
      <c r="L105" s="52">
        <v>1.7850000000000001E-2</v>
      </c>
      <c r="M105" s="52">
        <v>1</v>
      </c>
      <c r="N105" s="52"/>
      <c r="O105" s="52">
        <v>0</v>
      </c>
      <c r="P105" s="52">
        <v>0</v>
      </c>
      <c r="Q105" s="52">
        <v>21</v>
      </c>
      <c r="R105" s="52"/>
      <c r="S105" s="52">
        <v>0</v>
      </c>
      <c r="T105" s="52">
        <v>0</v>
      </c>
      <c r="U105" s="52">
        <v>310</v>
      </c>
      <c r="V105" s="52">
        <f t="shared" si="3"/>
        <v>16515.136694700002</v>
      </c>
      <c r="W105" s="52">
        <f t="shared" si="4"/>
        <v>16515.136694700002</v>
      </c>
      <c r="X105" s="52">
        <v>0</v>
      </c>
      <c r="Y105" s="52">
        <v>0</v>
      </c>
    </row>
    <row r="106" spans="1:25" x14ac:dyDescent="0.25">
      <c r="A106" s="52">
        <v>2012</v>
      </c>
      <c r="B106" s="52" t="s">
        <v>94</v>
      </c>
      <c r="C106" s="52" t="s">
        <v>109</v>
      </c>
      <c r="D106" s="52">
        <v>23101</v>
      </c>
      <c r="E106" s="52">
        <v>3711304</v>
      </c>
      <c r="F106" s="52">
        <v>20</v>
      </c>
      <c r="G106" s="52" t="s">
        <v>122</v>
      </c>
      <c r="H106" s="52">
        <v>36001</v>
      </c>
      <c r="I106" s="52" t="s">
        <v>90</v>
      </c>
      <c r="J106" s="52" t="s">
        <v>71</v>
      </c>
      <c r="K106" s="52">
        <v>0.16700000000000001</v>
      </c>
      <c r="L106" s="52">
        <v>1.7850000000000001E-2</v>
      </c>
      <c r="M106" s="52">
        <v>1</v>
      </c>
      <c r="N106" s="52"/>
      <c r="O106" s="52">
        <v>0</v>
      </c>
      <c r="P106" s="52">
        <v>0</v>
      </c>
      <c r="Q106" s="52">
        <v>21</v>
      </c>
      <c r="R106" s="52"/>
      <c r="S106" s="52">
        <v>0</v>
      </c>
      <c r="T106" s="52">
        <v>0</v>
      </c>
      <c r="U106" s="52">
        <v>310</v>
      </c>
      <c r="V106" s="52">
        <f t="shared" si="3"/>
        <v>107.31718095000001</v>
      </c>
      <c r="W106" s="52">
        <f t="shared" si="4"/>
        <v>107.31718095000001</v>
      </c>
      <c r="X106" s="52">
        <v>0</v>
      </c>
      <c r="Y106" s="52">
        <v>0</v>
      </c>
    </row>
    <row r="107" spans="1:25" x14ac:dyDescent="0.25">
      <c r="A107" s="52">
        <v>2012</v>
      </c>
      <c r="B107" s="52" t="s">
        <v>94</v>
      </c>
      <c r="C107" s="52" t="s">
        <v>109</v>
      </c>
      <c r="D107" s="52">
        <v>23101</v>
      </c>
      <c r="E107" s="52">
        <v>3711304</v>
      </c>
      <c r="F107" s="52">
        <v>20</v>
      </c>
      <c r="G107" s="52" t="s">
        <v>122</v>
      </c>
      <c r="H107" s="52">
        <v>1282959</v>
      </c>
      <c r="I107" s="52" t="s">
        <v>90</v>
      </c>
      <c r="J107" s="52" t="s">
        <v>71</v>
      </c>
      <c r="K107" s="52">
        <v>0.16700000000000001</v>
      </c>
      <c r="L107" s="52">
        <v>1.7850000000000001E-2</v>
      </c>
      <c r="M107" s="52">
        <v>1</v>
      </c>
      <c r="N107" s="52"/>
      <c r="O107" s="52">
        <v>0</v>
      </c>
      <c r="P107" s="52">
        <v>0</v>
      </c>
      <c r="Q107" s="52">
        <v>21</v>
      </c>
      <c r="R107" s="52"/>
      <c r="S107" s="52">
        <v>0</v>
      </c>
      <c r="T107" s="52">
        <v>0</v>
      </c>
      <c r="U107" s="52">
        <v>310</v>
      </c>
      <c r="V107" s="52">
        <f t="shared" si="3"/>
        <v>3824.4366310500004</v>
      </c>
      <c r="W107" s="52">
        <f t="shared" si="4"/>
        <v>3824.4366310500004</v>
      </c>
      <c r="X107" s="52">
        <v>0</v>
      </c>
      <c r="Y107" s="52">
        <v>0</v>
      </c>
    </row>
    <row r="108" spans="1:25" x14ac:dyDescent="0.25">
      <c r="A108" s="52">
        <v>2012</v>
      </c>
      <c r="B108" s="52" t="s">
        <v>94</v>
      </c>
      <c r="C108" s="52" t="s">
        <v>109</v>
      </c>
      <c r="D108" s="52">
        <v>23101</v>
      </c>
      <c r="E108" s="52">
        <v>3711304</v>
      </c>
      <c r="F108" s="52">
        <v>20</v>
      </c>
      <c r="G108" s="52" t="s">
        <v>122</v>
      </c>
      <c r="H108" s="52">
        <v>632380</v>
      </c>
      <c r="I108" s="52" t="s">
        <v>90</v>
      </c>
      <c r="J108" s="52" t="s">
        <v>71</v>
      </c>
      <c r="K108" s="52">
        <v>0.16700000000000001</v>
      </c>
      <c r="L108" s="52">
        <v>1.7850000000000001E-2</v>
      </c>
      <c r="M108" s="52">
        <v>1</v>
      </c>
      <c r="N108" s="52"/>
      <c r="O108" s="52">
        <v>0</v>
      </c>
      <c r="P108" s="52">
        <v>0</v>
      </c>
      <c r="Q108" s="52">
        <v>21</v>
      </c>
      <c r="R108" s="52"/>
      <c r="S108" s="52">
        <v>0</v>
      </c>
      <c r="T108" s="52">
        <v>0</v>
      </c>
      <c r="U108" s="52">
        <v>310</v>
      </c>
      <c r="V108" s="52">
        <f t="shared" si="3"/>
        <v>1885.0931610000002</v>
      </c>
      <c r="W108" s="52">
        <f t="shared" si="4"/>
        <v>1885.0931610000002</v>
      </c>
      <c r="X108" s="52">
        <v>0</v>
      </c>
      <c r="Y108" s="52">
        <v>0</v>
      </c>
    </row>
    <row r="109" spans="1:25" x14ac:dyDescent="0.25">
      <c r="A109" s="52">
        <v>2012</v>
      </c>
      <c r="B109" s="52" t="s">
        <v>94</v>
      </c>
      <c r="C109" s="52" t="s">
        <v>109</v>
      </c>
      <c r="D109" s="52">
        <v>23101</v>
      </c>
      <c r="E109" s="52">
        <v>3711399</v>
      </c>
      <c r="F109" s="52">
        <v>20</v>
      </c>
      <c r="G109" s="52" t="s">
        <v>122</v>
      </c>
      <c r="H109" s="52">
        <v>390081</v>
      </c>
      <c r="I109" s="52" t="s">
        <v>90</v>
      </c>
      <c r="J109" s="52" t="s">
        <v>71</v>
      </c>
      <c r="K109" s="52">
        <v>0.16700000000000001</v>
      </c>
      <c r="L109" s="52">
        <v>1.7850000000000001E-2</v>
      </c>
      <c r="M109" s="52">
        <v>1</v>
      </c>
      <c r="N109" s="52"/>
      <c r="O109" s="52">
        <v>0</v>
      </c>
      <c r="P109" s="52">
        <v>0</v>
      </c>
      <c r="Q109" s="52">
        <v>21</v>
      </c>
      <c r="R109" s="52"/>
      <c r="S109" s="52">
        <v>0</v>
      </c>
      <c r="T109" s="52">
        <v>0</v>
      </c>
      <c r="U109" s="52">
        <v>310</v>
      </c>
      <c r="V109" s="52">
        <f t="shared" si="3"/>
        <v>1162.8119569500002</v>
      </c>
      <c r="W109" s="52">
        <f t="shared" si="4"/>
        <v>1162.8119569500002</v>
      </c>
      <c r="X109" s="52">
        <v>0</v>
      </c>
      <c r="Y109" s="52">
        <v>0</v>
      </c>
    </row>
    <row r="110" spans="1:25" x14ac:dyDescent="0.25">
      <c r="A110" s="52">
        <v>2012</v>
      </c>
      <c r="B110" s="52" t="s">
        <v>94</v>
      </c>
      <c r="C110" s="52" t="s">
        <v>109</v>
      </c>
      <c r="D110" s="52">
        <v>23101</v>
      </c>
      <c r="E110" s="52">
        <v>3711399</v>
      </c>
      <c r="F110" s="52">
        <v>20</v>
      </c>
      <c r="G110" s="52" t="s">
        <v>122</v>
      </c>
      <c r="H110" s="52">
        <v>179878</v>
      </c>
      <c r="I110" s="52" t="s">
        <v>90</v>
      </c>
      <c r="J110" s="52" t="s">
        <v>71</v>
      </c>
      <c r="K110" s="52">
        <v>0.16700000000000001</v>
      </c>
      <c r="L110" s="52">
        <v>1.7850000000000001E-2</v>
      </c>
      <c r="M110" s="52">
        <v>1</v>
      </c>
      <c r="N110" s="52"/>
      <c r="O110" s="52">
        <v>0</v>
      </c>
      <c r="P110" s="52">
        <v>0</v>
      </c>
      <c r="Q110" s="52">
        <v>21</v>
      </c>
      <c r="R110" s="52"/>
      <c r="S110" s="52">
        <v>0</v>
      </c>
      <c r="T110" s="52">
        <v>0</v>
      </c>
      <c r="U110" s="52">
        <v>310</v>
      </c>
      <c r="V110" s="52">
        <f t="shared" si="3"/>
        <v>536.20732410000005</v>
      </c>
      <c r="W110" s="52">
        <f t="shared" si="4"/>
        <v>536.20732410000005</v>
      </c>
      <c r="X110" s="52">
        <v>0</v>
      </c>
      <c r="Y110" s="52">
        <v>0</v>
      </c>
    </row>
    <row r="111" spans="1:25" x14ac:dyDescent="0.25">
      <c r="A111" s="52">
        <v>2012</v>
      </c>
      <c r="B111" s="52" t="s">
        <v>94</v>
      </c>
      <c r="C111" s="52" t="s">
        <v>109</v>
      </c>
      <c r="D111" s="52">
        <v>23101</v>
      </c>
      <c r="E111" s="52">
        <v>3711399</v>
      </c>
      <c r="F111" s="52">
        <v>20</v>
      </c>
      <c r="G111" s="52" t="s">
        <v>122</v>
      </c>
      <c r="H111" s="52">
        <v>180809</v>
      </c>
      <c r="I111" s="52" t="s">
        <v>90</v>
      </c>
      <c r="J111" s="52" t="s">
        <v>71</v>
      </c>
      <c r="K111" s="52">
        <v>0.16700000000000001</v>
      </c>
      <c r="L111" s="52">
        <v>1.7850000000000001E-2</v>
      </c>
      <c r="M111" s="52">
        <v>1</v>
      </c>
      <c r="N111" s="52"/>
      <c r="O111" s="52">
        <v>0</v>
      </c>
      <c r="P111" s="52">
        <v>0</v>
      </c>
      <c r="Q111" s="52">
        <v>21</v>
      </c>
      <c r="R111" s="52"/>
      <c r="S111" s="52">
        <v>0</v>
      </c>
      <c r="T111" s="52">
        <v>0</v>
      </c>
      <c r="U111" s="52">
        <v>310</v>
      </c>
      <c r="V111" s="52">
        <f t="shared" si="3"/>
        <v>538.98258855000006</v>
      </c>
      <c r="W111" s="52">
        <f t="shared" si="4"/>
        <v>538.98258855000006</v>
      </c>
      <c r="X111" s="52">
        <v>0</v>
      </c>
      <c r="Y111" s="52">
        <v>0</v>
      </c>
    </row>
    <row r="112" spans="1:25" x14ac:dyDescent="0.25">
      <c r="A112" s="52">
        <v>2012</v>
      </c>
      <c r="B112" s="52" t="s">
        <v>94</v>
      </c>
      <c r="C112" s="52" t="s">
        <v>109</v>
      </c>
      <c r="D112" s="52">
        <v>23101</v>
      </c>
      <c r="E112" s="52">
        <v>3711401</v>
      </c>
      <c r="F112" s="52">
        <v>20</v>
      </c>
      <c r="G112" s="52" t="s">
        <v>122</v>
      </c>
      <c r="H112" s="52">
        <v>29000000</v>
      </c>
      <c r="I112" s="52" t="s">
        <v>90</v>
      </c>
      <c r="J112" s="52" t="s">
        <v>71</v>
      </c>
      <c r="K112" s="52">
        <v>0.16700000000000001</v>
      </c>
      <c r="L112" s="52">
        <v>1.7850000000000001E-2</v>
      </c>
      <c r="M112" s="52">
        <v>1</v>
      </c>
      <c r="N112" s="52"/>
      <c r="O112" s="52">
        <v>0</v>
      </c>
      <c r="P112" s="52">
        <v>0</v>
      </c>
      <c r="Q112" s="52">
        <v>21</v>
      </c>
      <c r="R112" s="52"/>
      <c r="S112" s="52">
        <v>0</v>
      </c>
      <c r="T112" s="52">
        <v>0</v>
      </c>
      <c r="U112" s="52">
        <v>310</v>
      </c>
      <c r="V112" s="52">
        <f t="shared" si="3"/>
        <v>86447.55</v>
      </c>
      <c r="W112" s="52">
        <f t="shared" si="4"/>
        <v>86447.55</v>
      </c>
      <c r="X112" s="52">
        <v>0</v>
      </c>
      <c r="Y112" s="52">
        <v>0</v>
      </c>
    </row>
    <row r="113" spans="1:25" x14ac:dyDescent="0.25">
      <c r="A113" s="52">
        <v>2012</v>
      </c>
      <c r="B113" s="52" t="s">
        <v>94</v>
      </c>
      <c r="C113" s="52" t="s">
        <v>109</v>
      </c>
      <c r="D113" s="52">
        <v>23101</v>
      </c>
      <c r="E113" s="52">
        <v>3711401</v>
      </c>
      <c r="F113" s="52">
        <v>20</v>
      </c>
      <c r="G113" s="52" t="s">
        <v>122</v>
      </c>
      <c r="H113" s="52">
        <v>286312</v>
      </c>
      <c r="I113" s="52" t="s">
        <v>90</v>
      </c>
      <c r="J113" s="52" t="s">
        <v>71</v>
      </c>
      <c r="K113" s="52">
        <v>0.16700000000000001</v>
      </c>
      <c r="L113" s="52">
        <v>1.7850000000000001E-2</v>
      </c>
      <c r="M113" s="52">
        <v>1</v>
      </c>
      <c r="N113" s="52"/>
      <c r="O113" s="52">
        <v>0</v>
      </c>
      <c r="P113" s="52">
        <v>0</v>
      </c>
      <c r="Q113" s="52">
        <v>21</v>
      </c>
      <c r="R113" s="52"/>
      <c r="S113" s="52">
        <v>0</v>
      </c>
      <c r="T113" s="52">
        <v>0</v>
      </c>
      <c r="U113" s="52">
        <v>310</v>
      </c>
      <c r="V113" s="52">
        <f t="shared" si="3"/>
        <v>853.48175639999999</v>
      </c>
      <c r="W113" s="52">
        <f t="shared" si="4"/>
        <v>853.48175639999999</v>
      </c>
      <c r="X113" s="52">
        <v>0</v>
      </c>
      <c r="Y113" s="52">
        <v>0</v>
      </c>
    </row>
    <row r="114" spans="1:25" x14ac:dyDescent="0.25">
      <c r="A114" s="52">
        <v>2012</v>
      </c>
      <c r="B114" s="52" t="s">
        <v>94</v>
      </c>
      <c r="C114" s="52" t="s">
        <v>109</v>
      </c>
      <c r="D114" s="52">
        <v>23101</v>
      </c>
      <c r="E114" s="52">
        <v>3711499</v>
      </c>
      <c r="F114" s="52">
        <v>20</v>
      </c>
      <c r="G114" s="52" t="s">
        <v>122</v>
      </c>
      <c r="H114" s="52">
        <v>19698</v>
      </c>
      <c r="I114" s="52" t="s">
        <v>90</v>
      </c>
      <c r="J114" s="52" t="s">
        <v>71</v>
      </c>
      <c r="K114" s="52">
        <v>0.16700000000000001</v>
      </c>
      <c r="L114" s="52">
        <v>1.7850000000000001E-2</v>
      </c>
      <c r="M114" s="52">
        <v>1</v>
      </c>
      <c r="N114" s="52"/>
      <c r="O114" s="52">
        <v>0</v>
      </c>
      <c r="P114" s="52">
        <v>0</v>
      </c>
      <c r="Q114" s="52">
        <v>21</v>
      </c>
      <c r="R114" s="52"/>
      <c r="S114" s="52">
        <v>0</v>
      </c>
      <c r="T114" s="52">
        <v>0</v>
      </c>
      <c r="U114" s="52">
        <v>310</v>
      </c>
      <c r="V114" s="52">
        <f t="shared" si="3"/>
        <v>58.718753100000008</v>
      </c>
      <c r="W114" s="52">
        <f t="shared" si="4"/>
        <v>58.718753100000008</v>
      </c>
      <c r="X114" s="52">
        <v>0</v>
      </c>
      <c r="Y114" s="52">
        <v>0</v>
      </c>
    </row>
    <row r="115" spans="1:25" x14ac:dyDescent="0.25">
      <c r="A115" s="52">
        <v>2012</v>
      </c>
      <c r="B115" s="52" t="s">
        <v>94</v>
      </c>
      <c r="C115" s="52" t="s">
        <v>109</v>
      </c>
      <c r="D115" s="52">
        <v>23101</v>
      </c>
      <c r="E115" s="52">
        <v>3711499</v>
      </c>
      <c r="F115" s="52">
        <v>20</v>
      </c>
      <c r="G115" s="52" t="s">
        <v>122</v>
      </c>
      <c r="H115" s="52">
        <v>676024</v>
      </c>
      <c r="I115" s="52" t="s">
        <v>90</v>
      </c>
      <c r="J115" s="52" t="s">
        <v>71</v>
      </c>
      <c r="K115" s="52">
        <v>0.16700000000000001</v>
      </c>
      <c r="L115" s="52">
        <v>1.7850000000000001E-2</v>
      </c>
      <c r="M115" s="52">
        <v>1</v>
      </c>
      <c r="N115" s="52"/>
      <c r="O115" s="52">
        <v>0</v>
      </c>
      <c r="P115" s="52">
        <v>0</v>
      </c>
      <c r="Q115" s="52">
        <v>21</v>
      </c>
      <c r="R115" s="52"/>
      <c r="S115" s="52">
        <v>0</v>
      </c>
      <c r="T115" s="52">
        <v>0</v>
      </c>
      <c r="U115" s="52">
        <v>310</v>
      </c>
      <c r="V115" s="52">
        <f t="shared" si="3"/>
        <v>2015.1937428000001</v>
      </c>
      <c r="W115" s="52">
        <f t="shared" si="4"/>
        <v>2015.1937428000001</v>
      </c>
      <c r="X115" s="52">
        <v>0</v>
      </c>
      <c r="Y115" s="52">
        <v>0</v>
      </c>
    </row>
    <row r="116" spans="1:25" x14ac:dyDescent="0.25">
      <c r="A116" s="52">
        <v>2012</v>
      </c>
      <c r="B116" s="52" t="s">
        <v>94</v>
      </c>
      <c r="C116" s="52" t="s">
        <v>109</v>
      </c>
      <c r="D116" s="52">
        <v>23101</v>
      </c>
      <c r="E116" s="52">
        <v>3711499</v>
      </c>
      <c r="F116" s="52">
        <v>20</v>
      </c>
      <c r="G116" s="52" t="s">
        <v>122</v>
      </c>
      <c r="H116" s="52">
        <v>490178.5</v>
      </c>
      <c r="I116" s="52" t="s">
        <v>90</v>
      </c>
      <c r="J116" s="52" t="s">
        <v>71</v>
      </c>
      <c r="K116" s="52">
        <v>0.16700000000000001</v>
      </c>
      <c r="L116" s="52">
        <v>1.7850000000000001E-2</v>
      </c>
      <c r="M116" s="52">
        <v>1</v>
      </c>
      <c r="N116" s="52"/>
      <c r="O116" s="52">
        <v>0</v>
      </c>
      <c r="P116" s="52">
        <v>0</v>
      </c>
      <c r="Q116" s="52">
        <v>21</v>
      </c>
      <c r="R116" s="52"/>
      <c r="S116" s="52">
        <v>0</v>
      </c>
      <c r="T116" s="52">
        <v>0</v>
      </c>
      <c r="U116" s="52">
        <v>310</v>
      </c>
      <c r="V116" s="52">
        <f t="shared" si="3"/>
        <v>1461.1975995750001</v>
      </c>
      <c r="W116" s="52">
        <f t="shared" si="4"/>
        <v>1461.1975995750001</v>
      </c>
      <c r="X116" s="52">
        <v>0</v>
      </c>
      <c r="Y116" s="52">
        <v>0</v>
      </c>
    </row>
    <row r="117" spans="1:25" x14ac:dyDescent="0.25">
      <c r="A117" s="52">
        <v>2012</v>
      </c>
      <c r="B117" s="52" t="s">
        <v>94</v>
      </c>
      <c r="C117" s="52" t="s">
        <v>109</v>
      </c>
      <c r="D117" s="52">
        <v>23101</v>
      </c>
      <c r="E117" s="52">
        <v>3711500</v>
      </c>
      <c r="F117" s="52">
        <v>20</v>
      </c>
      <c r="G117" s="52" t="s">
        <v>122</v>
      </c>
      <c r="H117" s="52">
        <v>32600</v>
      </c>
      <c r="I117" s="52" t="s">
        <v>90</v>
      </c>
      <c r="J117" s="52" t="s">
        <v>71</v>
      </c>
      <c r="K117" s="52">
        <v>0.16700000000000001</v>
      </c>
      <c r="L117" s="52">
        <v>1.7850000000000001E-2</v>
      </c>
      <c r="M117" s="52">
        <v>1</v>
      </c>
      <c r="N117" s="52"/>
      <c r="O117" s="52">
        <v>0</v>
      </c>
      <c r="P117" s="52">
        <v>0</v>
      </c>
      <c r="Q117" s="52">
        <v>21</v>
      </c>
      <c r="R117" s="52"/>
      <c r="S117" s="52">
        <v>0</v>
      </c>
      <c r="T117" s="52">
        <v>0</v>
      </c>
      <c r="U117" s="52">
        <v>310</v>
      </c>
      <c r="V117" s="52">
        <f t="shared" si="3"/>
        <v>97.178970000000021</v>
      </c>
      <c r="W117" s="52">
        <f t="shared" si="4"/>
        <v>97.178970000000021</v>
      </c>
      <c r="X117" s="52">
        <v>0</v>
      </c>
      <c r="Y117" s="52">
        <v>0</v>
      </c>
    </row>
    <row r="118" spans="1:25" x14ac:dyDescent="0.25">
      <c r="A118" s="52">
        <v>2012</v>
      </c>
      <c r="B118" s="52" t="s">
        <v>94</v>
      </c>
      <c r="C118" s="52" t="s">
        <v>109</v>
      </c>
      <c r="D118" s="52">
        <v>23101</v>
      </c>
      <c r="E118" s="52">
        <v>3711500</v>
      </c>
      <c r="F118" s="52">
        <v>20</v>
      </c>
      <c r="G118" s="52" t="s">
        <v>122</v>
      </c>
      <c r="H118" s="52">
        <v>199350</v>
      </c>
      <c r="I118" s="52" t="s">
        <v>90</v>
      </c>
      <c r="J118" s="52" t="s">
        <v>71</v>
      </c>
      <c r="K118" s="52">
        <v>0.16700000000000001</v>
      </c>
      <c r="L118" s="52">
        <v>1.7850000000000001E-2</v>
      </c>
      <c r="M118" s="52">
        <v>1</v>
      </c>
      <c r="N118" s="52"/>
      <c r="O118" s="52">
        <v>0</v>
      </c>
      <c r="P118" s="52">
        <v>0</v>
      </c>
      <c r="Q118" s="52">
        <v>21</v>
      </c>
      <c r="R118" s="52"/>
      <c r="S118" s="52">
        <v>0</v>
      </c>
      <c r="T118" s="52">
        <v>0</v>
      </c>
      <c r="U118" s="52">
        <v>310</v>
      </c>
      <c r="V118" s="52">
        <f t="shared" si="3"/>
        <v>594.25238250000007</v>
      </c>
      <c r="W118" s="52">
        <f t="shared" si="4"/>
        <v>594.25238250000007</v>
      </c>
      <c r="X118" s="52">
        <v>0</v>
      </c>
      <c r="Y118" s="52">
        <v>0</v>
      </c>
    </row>
    <row r="119" spans="1:25" x14ac:dyDescent="0.25">
      <c r="A119" s="52">
        <v>2012</v>
      </c>
      <c r="B119" s="52" t="s">
        <v>94</v>
      </c>
      <c r="C119" s="52" t="s">
        <v>109</v>
      </c>
      <c r="D119" s="52">
        <v>23101</v>
      </c>
      <c r="E119" s="52">
        <v>3711500</v>
      </c>
      <c r="F119" s="52">
        <v>20</v>
      </c>
      <c r="G119" s="52" t="s">
        <v>122</v>
      </c>
      <c r="H119" s="52">
        <v>279428</v>
      </c>
      <c r="I119" s="52" t="s">
        <v>90</v>
      </c>
      <c r="J119" s="52" t="s">
        <v>71</v>
      </c>
      <c r="K119" s="52">
        <v>0.16700000000000001</v>
      </c>
      <c r="L119" s="52">
        <v>1.7850000000000001E-2</v>
      </c>
      <c r="M119" s="52">
        <v>1</v>
      </c>
      <c r="N119" s="52"/>
      <c r="O119" s="52">
        <v>0</v>
      </c>
      <c r="P119" s="52">
        <v>0</v>
      </c>
      <c r="Q119" s="52">
        <v>21</v>
      </c>
      <c r="R119" s="52"/>
      <c r="S119" s="52">
        <v>0</v>
      </c>
      <c r="T119" s="52">
        <v>0</v>
      </c>
      <c r="U119" s="52">
        <v>310</v>
      </c>
      <c r="V119" s="52">
        <f t="shared" si="3"/>
        <v>832.96089660000007</v>
      </c>
      <c r="W119" s="52">
        <f t="shared" si="4"/>
        <v>832.96089660000007</v>
      </c>
      <c r="X119" s="52">
        <v>0</v>
      </c>
      <c r="Y119" s="52">
        <v>0</v>
      </c>
    </row>
    <row r="120" spans="1:25" x14ac:dyDescent="0.25">
      <c r="A120" s="52">
        <v>2012</v>
      </c>
      <c r="B120" s="52" t="s">
        <v>94</v>
      </c>
      <c r="C120" s="52" t="s">
        <v>109</v>
      </c>
      <c r="D120" s="52">
        <v>23101</v>
      </c>
      <c r="E120" s="52">
        <v>3711500</v>
      </c>
      <c r="F120" s="52">
        <v>20</v>
      </c>
      <c r="G120" s="52" t="s">
        <v>122</v>
      </c>
      <c r="H120" s="52">
        <v>9600</v>
      </c>
      <c r="I120" s="52" t="s">
        <v>90</v>
      </c>
      <c r="J120" s="52" t="s">
        <v>71</v>
      </c>
      <c r="K120" s="52">
        <v>0.16700000000000001</v>
      </c>
      <c r="L120" s="52">
        <v>1.7850000000000001E-2</v>
      </c>
      <c r="M120" s="52">
        <v>1</v>
      </c>
      <c r="N120" s="52"/>
      <c r="O120" s="52">
        <v>0</v>
      </c>
      <c r="P120" s="52">
        <v>0</v>
      </c>
      <c r="Q120" s="52">
        <v>21</v>
      </c>
      <c r="R120" s="52"/>
      <c r="S120" s="52">
        <v>0</v>
      </c>
      <c r="T120" s="52">
        <v>0</v>
      </c>
      <c r="U120" s="52">
        <v>310</v>
      </c>
      <c r="V120" s="52">
        <f t="shared" si="3"/>
        <v>28.617120000000003</v>
      </c>
      <c r="W120" s="52">
        <f t="shared" si="4"/>
        <v>28.617120000000003</v>
      </c>
      <c r="X120" s="52">
        <v>0</v>
      </c>
      <c r="Y120" s="52">
        <v>0</v>
      </c>
    </row>
    <row r="121" spans="1:25" x14ac:dyDescent="0.25">
      <c r="A121" s="52">
        <v>2012</v>
      </c>
      <c r="B121" s="52" t="s">
        <v>94</v>
      </c>
      <c r="C121" s="52" t="s">
        <v>109</v>
      </c>
      <c r="D121" s="52">
        <v>23101</v>
      </c>
      <c r="E121" s="52">
        <v>3711602</v>
      </c>
      <c r="F121" s="52">
        <v>9</v>
      </c>
      <c r="G121" s="52" t="s">
        <v>119</v>
      </c>
      <c r="H121" s="52">
        <v>39511.5</v>
      </c>
      <c r="I121" s="52" t="s">
        <v>90</v>
      </c>
      <c r="J121" s="52" t="s">
        <v>71</v>
      </c>
      <c r="K121" s="52">
        <v>0.16700000000000001</v>
      </c>
      <c r="L121" s="52">
        <v>1</v>
      </c>
      <c r="M121" s="52">
        <v>1</v>
      </c>
      <c r="N121" s="52"/>
      <c r="O121" s="52">
        <v>0</v>
      </c>
      <c r="P121" s="52">
        <v>0</v>
      </c>
      <c r="Q121" s="52">
        <v>21</v>
      </c>
      <c r="R121" s="52"/>
      <c r="S121" s="52">
        <v>0</v>
      </c>
      <c r="T121" s="52">
        <v>0</v>
      </c>
      <c r="U121" s="52">
        <v>310</v>
      </c>
      <c r="V121" s="52">
        <f t="shared" si="3"/>
        <v>6.5984205000000005</v>
      </c>
      <c r="W121" s="52">
        <f t="shared" si="4"/>
        <v>6.5984205000000005</v>
      </c>
      <c r="X121" s="52">
        <v>0</v>
      </c>
      <c r="Y121" s="52">
        <v>0</v>
      </c>
    </row>
    <row r="122" spans="1:25" x14ac:dyDescent="0.25">
      <c r="A122" s="52">
        <v>2012</v>
      </c>
      <c r="B122" s="52" t="s">
        <v>94</v>
      </c>
      <c r="C122" s="52" t="s">
        <v>109</v>
      </c>
      <c r="D122" s="52">
        <v>23101</v>
      </c>
      <c r="E122" s="52">
        <v>3711602</v>
      </c>
      <c r="F122" s="52">
        <v>9</v>
      </c>
      <c r="G122" s="52" t="s">
        <v>119</v>
      </c>
      <c r="H122" s="52">
        <v>585953</v>
      </c>
      <c r="I122" s="52" t="s">
        <v>90</v>
      </c>
      <c r="J122" s="52" t="s">
        <v>71</v>
      </c>
      <c r="K122" s="52">
        <v>0.16700000000000001</v>
      </c>
      <c r="L122" s="52">
        <v>1</v>
      </c>
      <c r="M122" s="52">
        <v>1</v>
      </c>
      <c r="N122" s="52"/>
      <c r="O122" s="52">
        <v>0</v>
      </c>
      <c r="P122" s="52">
        <v>0</v>
      </c>
      <c r="Q122" s="52">
        <v>21</v>
      </c>
      <c r="R122" s="52"/>
      <c r="S122" s="52">
        <v>0</v>
      </c>
      <c r="T122" s="52">
        <v>0</v>
      </c>
      <c r="U122" s="52">
        <v>310</v>
      </c>
      <c r="V122" s="52">
        <f t="shared" si="3"/>
        <v>97.854151000000016</v>
      </c>
      <c r="W122" s="52">
        <f t="shared" si="4"/>
        <v>97.854151000000016</v>
      </c>
      <c r="X122" s="52">
        <v>0</v>
      </c>
      <c r="Y122" s="52">
        <v>0</v>
      </c>
    </row>
    <row r="123" spans="1:25" x14ac:dyDescent="0.25">
      <c r="A123" s="52">
        <v>2012</v>
      </c>
      <c r="B123" s="52" t="s">
        <v>94</v>
      </c>
      <c r="C123" s="52" t="s">
        <v>109</v>
      </c>
      <c r="D123" s="52">
        <v>23101</v>
      </c>
      <c r="E123" s="52">
        <v>3711602</v>
      </c>
      <c r="F123" s="52">
        <v>9</v>
      </c>
      <c r="G123" s="52" t="s">
        <v>119</v>
      </c>
      <c r="H123" s="52">
        <v>371581</v>
      </c>
      <c r="I123" s="52" t="s">
        <v>90</v>
      </c>
      <c r="J123" s="52" t="s">
        <v>71</v>
      </c>
      <c r="K123" s="52">
        <v>0.16700000000000001</v>
      </c>
      <c r="L123" s="52">
        <v>1</v>
      </c>
      <c r="M123" s="52">
        <v>1</v>
      </c>
      <c r="N123" s="52"/>
      <c r="O123" s="52">
        <v>0</v>
      </c>
      <c r="P123" s="52">
        <v>0</v>
      </c>
      <c r="Q123" s="52">
        <v>21</v>
      </c>
      <c r="R123" s="52"/>
      <c r="S123" s="52">
        <v>0</v>
      </c>
      <c r="T123" s="52">
        <v>0</v>
      </c>
      <c r="U123" s="52">
        <v>310</v>
      </c>
      <c r="V123" s="52">
        <f t="shared" si="3"/>
        <v>62.054027000000005</v>
      </c>
      <c r="W123" s="52">
        <f t="shared" si="4"/>
        <v>62.054027000000005</v>
      </c>
      <c r="X123" s="52">
        <v>0</v>
      </c>
      <c r="Y123" s="52">
        <v>0</v>
      </c>
    </row>
    <row r="124" spans="1:25" x14ac:dyDescent="0.25">
      <c r="A124" s="52">
        <v>2012</v>
      </c>
      <c r="B124" s="52" t="s">
        <v>94</v>
      </c>
      <c r="C124" s="52" t="s">
        <v>109</v>
      </c>
      <c r="D124" s="52">
        <v>23101</v>
      </c>
      <c r="E124" s="52">
        <v>3711602</v>
      </c>
      <c r="F124" s="52">
        <v>9</v>
      </c>
      <c r="G124" s="52" t="s">
        <v>119</v>
      </c>
      <c r="H124" s="52">
        <v>853548</v>
      </c>
      <c r="I124" s="52" t="s">
        <v>90</v>
      </c>
      <c r="J124" s="52" t="s">
        <v>71</v>
      </c>
      <c r="K124" s="52">
        <v>0.16700000000000001</v>
      </c>
      <c r="L124" s="52">
        <v>1</v>
      </c>
      <c r="M124" s="52">
        <v>1</v>
      </c>
      <c r="N124" s="52"/>
      <c r="O124" s="52">
        <v>0</v>
      </c>
      <c r="P124" s="52">
        <v>0</v>
      </c>
      <c r="Q124" s="52">
        <v>21</v>
      </c>
      <c r="R124" s="52"/>
      <c r="S124" s="52">
        <v>0</v>
      </c>
      <c r="T124" s="52">
        <v>0</v>
      </c>
      <c r="U124" s="52">
        <v>310</v>
      </c>
      <c r="V124" s="52">
        <f t="shared" si="3"/>
        <v>142.54251600000001</v>
      </c>
      <c r="W124" s="52">
        <f t="shared" si="4"/>
        <v>142.54251600000001</v>
      </c>
      <c r="X124" s="52">
        <v>0</v>
      </c>
      <c r="Y124" s="52">
        <v>0</v>
      </c>
    </row>
    <row r="125" spans="1:25" x14ac:dyDescent="0.25">
      <c r="A125" s="52">
        <v>2012</v>
      </c>
      <c r="B125" s="52" t="s">
        <v>94</v>
      </c>
      <c r="C125" s="52" t="s">
        <v>109</v>
      </c>
      <c r="D125" s="52">
        <v>23101</v>
      </c>
      <c r="E125" s="52">
        <v>3711701</v>
      </c>
      <c r="F125" s="52">
        <v>27</v>
      </c>
      <c r="G125" s="52" t="s">
        <v>120</v>
      </c>
      <c r="H125" s="52">
        <v>372</v>
      </c>
      <c r="I125" s="52" t="s">
        <v>90</v>
      </c>
      <c r="J125" s="52" t="s">
        <v>71</v>
      </c>
      <c r="K125" s="52">
        <v>0.16700000000000001</v>
      </c>
      <c r="L125" s="52">
        <v>1</v>
      </c>
      <c r="M125" s="52">
        <v>1</v>
      </c>
      <c r="N125" s="52"/>
      <c r="O125" s="52">
        <v>0</v>
      </c>
      <c r="P125" s="52">
        <v>0</v>
      </c>
      <c r="Q125" s="52">
        <v>21</v>
      </c>
      <c r="R125" s="52"/>
      <c r="S125" s="52">
        <v>0</v>
      </c>
      <c r="T125" s="52">
        <v>0</v>
      </c>
      <c r="U125" s="52">
        <v>310</v>
      </c>
      <c r="V125" s="52">
        <f t="shared" si="3"/>
        <v>62.124000000000002</v>
      </c>
      <c r="W125" s="52">
        <f t="shared" si="4"/>
        <v>62.124000000000002</v>
      </c>
      <c r="X125" s="52">
        <v>0</v>
      </c>
      <c r="Y125" s="52">
        <v>0</v>
      </c>
    </row>
    <row r="126" spans="1:25" x14ac:dyDescent="0.25">
      <c r="A126" s="52">
        <v>2012</v>
      </c>
      <c r="B126" s="52" t="s">
        <v>94</v>
      </c>
      <c r="C126" s="52" t="s">
        <v>109</v>
      </c>
      <c r="D126" s="52">
        <v>23102</v>
      </c>
      <c r="E126" s="52">
        <v>3711103</v>
      </c>
      <c r="F126" s="52">
        <v>9</v>
      </c>
      <c r="G126" s="52" t="s">
        <v>119</v>
      </c>
      <c r="H126" s="52">
        <v>12969669.4638</v>
      </c>
      <c r="I126" s="52" t="s">
        <v>90</v>
      </c>
      <c r="J126" s="52" t="s">
        <v>71</v>
      </c>
      <c r="K126" s="52">
        <v>0.16700000000000001</v>
      </c>
      <c r="L126" s="52">
        <v>1</v>
      </c>
      <c r="M126" s="52">
        <v>1</v>
      </c>
      <c r="N126" s="52"/>
      <c r="O126" s="52">
        <v>0</v>
      </c>
      <c r="P126" s="52">
        <v>0</v>
      </c>
      <c r="Q126" s="52">
        <v>21</v>
      </c>
      <c r="R126" s="52"/>
      <c r="S126" s="52">
        <v>0</v>
      </c>
      <c r="T126" s="52">
        <v>0</v>
      </c>
      <c r="U126" s="52">
        <v>310</v>
      </c>
      <c r="V126" s="52">
        <f t="shared" si="3"/>
        <v>2165.9348004546005</v>
      </c>
      <c r="W126" s="52">
        <f t="shared" si="4"/>
        <v>2165.9348004546005</v>
      </c>
      <c r="X126" s="52">
        <v>0</v>
      </c>
      <c r="Y126" s="52">
        <v>0</v>
      </c>
    </row>
    <row r="127" spans="1:25" x14ac:dyDescent="0.25">
      <c r="A127" s="52">
        <v>2012</v>
      </c>
      <c r="B127" s="52" t="s">
        <v>94</v>
      </c>
      <c r="C127" s="52" t="s">
        <v>109</v>
      </c>
      <c r="D127" s="52">
        <v>23102</v>
      </c>
      <c r="E127" s="52">
        <v>3711499</v>
      </c>
      <c r="F127" s="52">
        <v>20</v>
      </c>
      <c r="G127" s="52" t="s">
        <v>122</v>
      </c>
      <c r="H127" s="52">
        <v>36793</v>
      </c>
      <c r="I127" s="52" t="s">
        <v>90</v>
      </c>
      <c r="J127" s="52" t="s">
        <v>71</v>
      </c>
      <c r="K127" s="52">
        <v>0.16700000000000001</v>
      </c>
      <c r="L127" s="52">
        <v>1.7850000000000001E-2</v>
      </c>
      <c r="M127" s="52">
        <v>1</v>
      </c>
      <c r="N127" s="52"/>
      <c r="O127" s="52">
        <v>0</v>
      </c>
      <c r="P127" s="52">
        <v>0</v>
      </c>
      <c r="Q127" s="52">
        <v>21</v>
      </c>
      <c r="R127" s="52"/>
      <c r="S127" s="52">
        <v>0</v>
      </c>
      <c r="T127" s="52">
        <v>0</v>
      </c>
      <c r="U127" s="52">
        <v>310</v>
      </c>
      <c r="V127" s="52">
        <f t="shared" si="3"/>
        <v>109.67809335000001</v>
      </c>
      <c r="W127" s="52">
        <f t="shared" si="4"/>
        <v>109.67809335000001</v>
      </c>
      <c r="X127" s="52">
        <v>0</v>
      </c>
      <c r="Y127" s="52">
        <v>0</v>
      </c>
    </row>
    <row r="128" spans="1:25" x14ac:dyDescent="0.25">
      <c r="A128" s="52">
        <v>2012</v>
      </c>
      <c r="B128" s="52" t="s">
        <v>94</v>
      </c>
      <c r="C128" s="52" t="s">
        <v>109</v>
      </c>
      <c r="D128" s="52">
        <v>23102</v>
      </c>
      <c r="E128" s="52">
        <v>3711499</v>
      </c>
      <c r="F128" s="52">
        <v>20</v>
      </c>
      <c r="G128" s="52" t="s">
        <v>122</v>
      </c>
      <c r="H128" s="52">
        <v>220844</v>
      </c>
      <c r="I128" s="52" t="s">
        <v>90</v>
      </c>
      <c r="J128" s="52" t="s">
        <v>71</v>
      </c>
      <c r="K128" s="52">
        <v>0.16700000000000001</v>
      </c>
      <c r="L128" s="52">
        <v>1.7850000000000001E-2</v>
      </c>
      <c r="M128" s="52">
        <v>1</v>
      </c>
      <c r="N128" s="52"/>
      <c r="O128" s="52">
        <v>0</v>
      </c>
      <c r="P128" s="52">
        <v>0</v>
      </c>
      <c r="Q128" s="52">
        <v>21</v>
      </c>
      <c r="R128" s="52"/>
      <c r="S128" s="52">
        <v>0</v>
      </c>
      <c r="T128" s="52">
        <v>0</v>
      </c>
      <c r="U128" s="52">
        <v>310</v>
      </c>
      <c r="V128" s="52">
        <f t="shared" si="3"/>
        <v>658.32492180000008</v>
      </c>
      <c r="W128" s="52">
        <f t="shared" si="4"/>
        <v>658.32492180000008</v>
      </c>
      <c r="X128" s="52">
        <v>0</v>
      </c>
      <c r="Y128" s="52">
        <v>0</v>
      </c>
    </row>
    <row r="129" spans="1:25" x14ac:dyDescent="0.25">
      <c r="A129" s="52">
        <v>2012</v>
      </c>
      <c r="B129" s="52" t="s">
        <v>94</v>
      </c>
      <c r="C129" s="52" t="s">
        <v>109</v>
      </c>
      <c r="D129" s="52">
        <v>23102</v>
      </c>
      <c r="E129" s="52">
        <v>3711499</v>
      </c>
      <c r="F129" s="52">
        <v>20</v>
      </c>
      <c r="G129" s="52" t="s">
        <v>122</v>
      </c>
      <c r="H129" s="52">
        <v>506885.81280000001</v>
      </c>
      <c r="I129" s="52" t="s">
        <v>90</v>
      </c>
      <c r="J129" s="52" t="s">
        <v>71</v>
      </c>
      <c r="K129" s="52">
        <v>0.16700000000000001</v>
      </c>
      <c r="L129" s="52">
        <v>1.7850000000000001E-2</v>
      </c>
      <c r="M129" s="52">
        <v>1</v>
      </c>
      <c r="N129" s="52"/>
      <c r="O129" s="52">
        <v>0</v>
      </c>
      <c r="P129" s="52">
        <v>0</v>
      </c>
      <c r="Q129" s="52">
        <v>21</v>
      </c>
      <c r="R129" s="52"/>
      <c r="S129" s="52">
        <v>0</v>
      </c>
      <c r="T129" s="52">
        <v>0</v>
      </c>
      <c r="U129" s="52">
        <v>310</v>
      </c>
      <c r="V129" s="52">
        <f t="shared" si="3"/>
        <v>1511.0012636661602</v>
      </c>
      <c r="W129" s="52">
        <f t="shared" si="4"/>
        <v>1511.0012636661602</v>
      </c>
      <c r="X129" s="52">
        <v>0</v>
      </c>
      <c r="Y129" s="52">
        <v>0</v>
      </c>
    </row>
    <row r="130" spans="1:25" x14ac:dyDescent="0.25">
      <c r="A130" s="52">
        <v>2012</v>
      </c>
      <c r="B130" s="52" t="s">
        <v>94</v>
      </c>
      <c r="C130" s="52" t="s">
        <v>109</v>
      </c>
      <c r="D130" s="52">
        <v>23102</v>
      </c>
      <c r="E130" s="52">
        <v>3711499</v>
      </c>
      <c r="F130" s="52">
        <v>20</v>
      </c>
      <c r="G130" s="52" t="s">
        <v>122</v>
      </c>
      <c r="H130" s="52">
        <v>20394</v>
      </c>
      <c r="I130" s="52" t="s">
        <v>90</v>
      </c>
      <c r="J130" s="52" t="s">
        <v>71</v>
      </c>
      <c r="K130" s="52">
        <v>0.16700000000000001</v>
      </c>
      <c r="L130" s="52">
        <v>1.7850000000000001E-2</v>
      </c>
      <c r="M130" s="52">
        <v>1</v>
      </c>
      <c r="N130" s="52"/>
      <c r="O130" s="52">
        <v>0</v>
      </c>
      <c r="P130" s="52">
        <v>0</v>
      </c>
      <c r="Q130" s="52">
        <v>21</v>
      </c>
      <c r="R130" s="52"/>
      <c r="S130" s="52">
        <v>0</v>
      </c>
      <c r="T130" s="52">
        <v>0</v>
      </c>
      <c r="U130" s="52">
        <v>310</v>
      </c>
      <c r="V130" s="52">
        <f t="shared" si="3"/>
        <v>60.793494300000006</v>
      </c>
      <c r="W130" s="52">
        <f t="shared" si="4"/>
        <v>60.793494300000006</v>
      </c>
      <c r="X130" s="52">
        <v>0</v>
      </c>
      <c r="Y130" s="52">
        <v>0</v>
      </c>
    </row>
    <row r="131" spans="1:25" x14ac:dyDescent="0.25">
      <c r="A131" s="52">
        <v>2012</v>
      </c>
      <c r="B131" s="52" t="s">
        <v>94</v>
      </c>
      <c r="C131" s="52" t="s">
        <v>109</v>
      </c>
      <c r="D131" s="52">
        <v>23102</v>
      </c>
      <c r="E131" s="52">
        <v>3711499</v>
      </c>
      <c r="F131" s="52">
        <v>20</v>
      </c>
      <c r="G131" s="52" t="s">
        <v>122</v>
      </c>
      <c r="H131" s="52">
        <v>375118</v>
      </c>
      <c r="I131" s="52" t="s">
        <v>90</v>
      </c>
      <c r="J131" s="52" t="s">
        <v>71</v>
      </c>
      <c r="K131" s="52">
        <v>0.16700000000000001</v>
      </c>
      <c r="L131" s="52">
        <v>1.7850000000000001E-2</v>
      </c>
      <c r="M131" s="52">
        <v>1</v>
      </c>
      <c r="N131" s="52"/>
      <c r="O131" s="52">
        <v>0</v>
      </c>
      <c r="P131" s="52">
        <v>0</v>
      </c>
      <c r="Q131" s="52">
        <v>21</v>
      </c>
      <c r="R131" s="52"/>
      <c r="S131" s="52">
        <v>0</v>
      </c>
      <c r="T131" s="52">
        <v>0</v>
      </c>
      <c r="U131" s="52">
        <v>310</v>
      </c>
      <c r="V131" s="52">
        <f t="shared" ref="V131:V194" si="5">IF(F131=9,((H131*K131*L131*M131)+(H131*O131*P131*Q131)+(H131*S131*T131*U131))/1000, (H131*K131*L131*M131)+(H131*O131*P131*Q131)+(H131*S131*T131*U131))</f>
        <v>1118.2080021000002</v>
      </c>
      <c r="W131" s="52">
        <f t="shared" ref="W131:W194" si="6">(V131-((O131*H131*P131*Q131)+(S131*H131*T131*U131)))/M131</f>
        <v>1118.2080021000002</v>
      </c>
      <c r="X131" s="52">
        <v>0</v>
      </c>
      <c r="Y131" s="52">
        <v>0</v>
      </c>
    </row>
    <row r="132" spans="1:25" x14ac:dyDescent="0.25">
      <c r="A132" s="52">
        <v>2012</v>
      </c>
      <c r="B132" s="52" t="s">
        <v>94</v>
      </c>
      <c r="C132" s="52" t="s">
        <v>109</v>
      </c>
      <c r="D132" s="52">
        <v>23102</v>
      </c>
      <c r="E132" s="52">
        <v>3711499</v>
      </c>
      <c r="F132" s="52">
        <v>20</v>
      </c>
      <c r="G132" s="52" t="s">
        <v>122</v>
      </c>
      <c r="H132" s="52">
        <v>9190135</v>
      </c>
      <c r="I132" s="52" t="s">
        <v>90</v>
      </c>
      <c r="J132" s="52" t="s">
        <v>71</v>
      </c>
      <c r="K132" s="52">
        <v>0.16700000000000001</v>
      </c>
      <c r="L132" s="52">
        <v>1.7850000000000001E-2</v>
      </c>
      <c r="M132" s="52">
        <v>1</v>
      </c>
      <c r="N132" s="52"/>
      <c r="O132" s="52">
        <v>0</v>
      </c>
      <c r="P132" s="52">
        <v>0</v>
      </c>
      <c r="Q132" s="52">
        <v>21</v>
      </c>
      <c r="R132" s="52"/>
      <c r="S132" s="52">
        <v>0</v>
      </c>
      <c r="T132" s="52">
        <v>0</v>
      </c>
      <c r="U132" s="52">
        <v>310</v>
      </c>
      <c r="V132" s="52">
        <f t="shared" si="5"/>
        <v>27395.332928250005</v>
      </c>
      <c r="W132" s="52">
        <f t="shared" si="6"/>
        <v>27395.332928250005</v>
      </c>
      <c r="X132" s="52">
        <v>0</v>
      </c>
      <c r="Y132" s="52">
        <v>0</v>
      </c>
    </row>
    <row r="133" spans="1:25" x14ac:dyDescent="0.25">
      <c r="A133" s="52">
        <v>2012</v>
      </c>
      <c r="B133" s="52" t="s">
        <v>94</v>
      </c>
      <c r="C133" s="52" t="s">
        <v>109</v>
      </c>
      <c r="D133" s="52">
        <v>23102</v>
      </c>
      <c r="E133" s="52">
        <v>3711499</v>
      </c>
      <c r="F133" s="52">
        <v>20</v>
      </c>
      <c r="G133" s="52" t="s">
        <v>122</v>
      </c>
      <c r="H133" s="52">
        <v>2263345</v>
      </c>
      <c r="I133" s="52" t="s">
        <v>90</v>
      </c>
      <c r="J133" s="52" t="s">
        <v>71</v>
      </c>
      <c r="K133" s="52">
        <v>0.16700000000000001</v>
      </c>
      <c r="L133" s="52">
        <v>1.7850000000000001E-2</v>
      </c>
      <c r="M133" s="52">
        <v>1</v>
      </c>
      <c r="N133" s="52"/>
      <c r="O133" s="52">
        <v>0</v>
      </c>
      <c r="P133" s="52">
        <v>0</v>
      </c>
      <c r="Q133" s="52">
        <v>21</v>
      </c>
      <c r="R133" s="52"/>
      <c r="S133" s="52">
        <v>0</v>
      </c>
      <c r="T133" s="52">
        <v>0</v>
      </c>
      <c r="U133" s="52">
        <v>310</v>
      </c>
      <c r="V133" s="52">
        <f t="shared" si="5"/>
        <v>6746.9182777500009</v>
      </c>
      <c r="W133" s="52">
        <f t="shared" si="6"/>
        <v>6746.9182777500009</v>
      </c>
      <c r="X133" s="52">
        <v>0</v>
      </c>
      <c r="Y133" s="52">
        <v>0</v>
      </c>
    </row>
    <row r="134" spans="1:25" x14ac:dyDescent="0.25">
      <c r="A134" s="52">
        <v>2012</v>
      </c>
      <c r="B134" s="52" t="s">
        <v>94</v>
      </c>
      <c r="C134" s="52" t="s">
        <v>109</v>
      </c>
      <c r="D134" s="52">
        <v>23102</v>
      </c>
      <c r="E134" s="52">
        <v>3712101</v>
      </c>
      <c r="F134" s="52">
        <v>9</v>
      </c>
      <c r="G134" s="52" t="s">
        <v>119</v>
      </c>
      <c r="H134" s="52">
        <v>1140063</v>
      </c>
      <c r="I134" s="52" t="s">
        <v>90</v>
      </c>
      <c r="J134" s="52" t="s">
        <v>71</v>
      </c>
      <c r="K134" s="52">
        <v>0.16700000000000001</v>
      </c>
      <c r="L134" s="52">
        <v>1</v>
      </c>
      <c r="M134" s="52">
        <v>1</v>
      </c>
      <c r="N134" s="52"/>
      <c r="O134" s="52">
        <v>0</v>
      </c>
      <c r="P134" s="52">
        <v>0</v>
      </c>
      <c r="Q134" s="52">
        <v>21</v>
      </c>
      <c r="R134" s="52"/>
      <c r="S134" s="52">
        <v>0</v>
      </c>
      <c r="T134" s="52">
        <v>0</v>
      </c>
      <c r="U134" s="52">
        <v>310</v>
      </c>
      <c r="V134" s="52">
        <f t="shared" si="5"/>
        <v>190.39052100000001</v>
      </c>
      <c r="W134" s="52">
        <f t="shared" si="6"/>
        <v>190.39052100000001</v>
      </c>
      <c r="X134" s="52">
        <v>0</v>
      </c>
      <c r="Y134" s="52">
        <v>0</v>
      </c>
    </row>
    <row r="135" spans="1:25" x14ac:dyDescent="0.25">
      <c r="A135" s="52">
        <v>2012</v>
      </c>
      <c r="B135" s="52" t="s">
        <v>94</v>
      </c>
      <c r="C135" s="52" t="s">
        <v>109</v>
      </c>
      <c r="D135" s="52">
        <v>23102</v>
      </c>
      <c r="E135" s="52">
        <v>3712101</v>
      </c>
      <c r="F135" s="52">
        <v>9</v>
      </c>
      <c r="G135" s="52" t="s">
        <v>119</v>
      </c>
      <c r="H135" s="52">
        <v>14900000</v>
      </c>
      <c r="I135" s="52" t="s">
        <v>90</v>
      </c>
      <c r="J135" s="52" t="s">
        <v>71</v>
      </c>
      <c r="K135" s="52">
        <v>0.16700000000000001</v>
      </c>
      <c r="L135" s="52">
        <v>1</v>
      </c>
      <c r="M135" s="52">
        <v>1</v>
      </c>
      <c r="N135" s="52"/>
      <c r="O135" s="52">
        <v>0</v>
      </c>
      <c r="P135" s="52">
        <v>0</v>
      </c>
      <c r="Q135" s="52">
        <v>21</v>
      </c>
      <c r="R135" s="52"/>
      <c r="S135" s="52">
        <v>0</v>
      </c>
      <c r="T135" s="52">
        <v>0</v>
      </c>
      <c r="U135" s="52">
        <v>310</v>
      </c>
      <c r="V135" s="52">
        <f t="shared" si="5"/>
        <v>2488.3000000000002</v>
      </c>
      <c r="W135" s="52">
        <f t="shared" si="6"/>
        <v>2488.3000000000002</v>
      </c>
      <c r="X135" s="52">
        <v>0</v>
      </c>
      <c r="Y135" s="52">
        <v>0</v>
      </c>
    </row>
    <row r="136" spans="1:25" x14ac:dyDescent="0.25">
      <c r="A136" s="52">
        <v>2012</v>
      </c>
      <c r="B136" s="52" t="s">
        <v>94</v>
      </c>
      <c r="C136" s="52" t="s">
        <v>109</v>
      </c>
      <c r="D136" s="52">
        <v>23102</v>
      </c>
      <c r="E136" s="52">
        <v>3712101</v>
      </c>
      <c r="F136" s="52">
        <v>9</v>
      </c>
      <c r="G136" s="52" t="s">
        <v>119</v>
      </c>
      <c r="H136" s="52">
        <v>52500000</v>
      </c>
      <c r="I136" s="52" t="s">
        <v>90</v>
      </c>
      <c r="J136" s="52" t="s">
        <v>71</v>
      </c>
      <c r="K136" s="52">
        <v>0.16700000000000001</v>
      </c>
      <c r="L136" s="52">
        <v>1</v>
      </c>
      <c r="M136" s="52">
        <v>1</v>
      </c>
      <c r="N136" s="52"/>
      <c r="O136" s="52">
        <v>0</v>
      </c>
      <c r="P136" s="52">
        <v>0</v>
      </c>
      <c r="Q136" s="52">
        <v>21</v>
      </c>
      <c r="R136" s="52"/>
      <c r="S136" s="52">
        <v>0</v>
      </c>
      <c r="T136" s="52">
        <v>0</v>
      </c>
      <c r="U136" s="52">
        <v>310</v>
      </c>
      <c r="V136" s="52">
        <f t="shared" si="5"/>
        <v>8767.5</v>
      </c>
      <c r="W136" s="52">
        <f t="shared" si="6"/>
        <v>8767.5</v>
      </c>
      <c r="X136" s="52">
        <v>0</v>
      </c>
      <c r="Y136" s="52">
        <v>0</v>
      </c>
    </row>
    <row r="137" spans="1:25" x14ac:dyDescent="0.25">
      <c r="A137" s="52">
        <v>2012</v>
      </c>
      <c r="B137" s="52" t="s">
        <v>94</v>
      </c>
      <c r="C137" s="52" t="s">
        <v>109</v>
      </c>
      <c r="D137" s="52">
        <v>23102</v>
      </c>
      <c r="E137" s="52">
        <v>3712101</v>
      </c>
      <c r="F137" s="52">
        <v>9</v>
      </c>
      <c r="G137" s="52" t="s">
        <v>119</v>
      </c>
      <c r="H137" s="52">
        <v>78057</v>
      </c>
      <c r="I137" s="52" t="s">
        <v>90</v>
      </c>
      <c r="J137" s="52" t="s">
        <v>71</v>
      </c>
      <c r="K137" s="52">
        <v>0.16700000000000001</v>
      </c>
      <c r="L137" s="52">
        <v>1</v>
      </c>
      <c r="M137" s="52">
        <v>1</v>
      </c>
      <c r="N137" s="52"/>
      <c r="O137" s="52">
        <v>0</v>
      </c>
      <c r="P137" s="52">
        <v>0</v>
      </c>
      <c r="Q137" s="52">
        <v>21</v>
      </c>
      <c r="R137" s="52"/>
      <c r="S137" s="52">
        <v>0</v>
      </c>
      <c r="T137" s="52">
        <v>0</v>
      </c>
      <c r="U137" s="52">
        <v>310</v>
      </c>
      <c r="V137" s="52">
        <f t="shared" si="5"/>
        <v>13.035519000000001</v>
      </c>
      <c r="W137" s="52">
        <f t="shared" si="6"/>
        <v>13.035519000000001</v>
      </c>
      <c r="X137" s="52">
        <v>0</v>
      </c>
      <c r="Y137" s="52">
        <v>0</v>
      </c>
    </row>
    <row r="138" spans="1:25" x14ac:dyDescent="0.25">
      <c r="A138" s="52">
        <v>2012</v>
      </c>
      <c r="B138" s="52" t="s">
        <v>94</v>
      </c>
      <c r="C138" s="52" t="s">
        <v>109</v>
      </c>
      <c r="D138" s="52">
        <v>23102</v>
      </c>
      <c r="E138" s="52">
        <v>3712103</v>
      </c>
      <c r="F138" s="52">
        <v>27</v>
      </c>
      <c r="G138" s="52" t="s">
        <v>120</v>
      </c>
      <c r="H138" s="52">
        <v>840677.46669999999</v>
      </c>
      <c r="I138" s="52" t="s">
        <v>90</v>
      </c>
      <c r="J138" s="52" t="s">
        <v>71</v>
      </c>
      <c r="K138" s="52">
        <v>0.16700000000000001</v>
      </c>
      <c r="L138" s="52">
        <v>1</v>
      </c>
      <c r="M138" s="52">
        <v>1</v>
      </c>
      <c r="N138" s="52"/>
      <c r="O138" s="52">
        <v>0</v>
      </c>
      <c r="P138" s="52">
        <v>0</v>
      </c>
      <c r="Q138" s="52">
        <v>21</v>
      </c>
      <c r="R138" s="52"/>
      <c r="S138" s="52">
        <v>0</v>
      </c>
      <c r="T138" s="52">
        <v>0</v>
      </c>
      <c r="U138" s="52">
        <v>310</v>
      </c>
      <c r="V138" s="52">
        <f t="shared" si="5"/>
        <v>140393.13693890002</v>
      </c>
      <c r="W138" s="52">
        <f t="shared" si="6"/>
        <v>140393.13693890002</v>
      </c>
      <c r="X138" s="52">
        <v>0</v>
      </c>
      <c r="Y138" s="52">
        <v>0</v>
      </c>
    </row>
    <row r="139" spans="1:25" x14ac:dyDescent="0.25">
      <c r="A139" s="52">
        <v>2012</v>
      </c>
      <c r="B139" s="52" t="s">
        <v>94</v>
      </c>
      <c r="C139" s="52" t="s">
        <v>109</v>
      </c>
      <c r="D139" s="52">
        <v>23102</v>
      </c>
      <c r="E139" s="52">
        <v>3712103</v>
      </c>
      <c r="F139" s="52">
        <v>27</v>
      </c>
      <c r="G139" s="52" t="s">
        <v>120</v>
      </c>
      <c r="H139" s="52">
        <v>4268.0219999999999</v>
      </c>
      <c r="I139" s="52" t="s">
        <v>90</v>
      </c>
      <c r="J139" s="52" t="s">
        <v>71</v>
      </c>
      <c r="K139" s="52">
        <v>0.16700000000000001</v>
      </c>
      <c r="L139" s="52">
        <v>1</v>
      </c>
      <c r="M139" s="52">
        <v>1</v>
      </c>
      <c r="N139" s="52"/>
      <c r="O139" s="52">
        <v>0</v>
      </c>
      <c r="P139" s="52">
        <v>0</v>
      </c>
      <c r="Q139" s="52">
        <v>21</v>
      </c>
      <c r="R139" s="52"/>
      <c r="S139" s="52">
        <v>0</v>
      </c>
      <c r="T139" s="52">
        <v>0</v>
      </c>
      <c r="U139" s="52">
        <v>310</v>
      </c>
      <c r="V139" s="52">
        <f t="shared" si="5"/>
        <v>712.75967400000002</v>
      </c>
      <c r="W139" s="52">
        <f t="shared" si="6"/>
        <v>712.75967400000002</v>
      </c>
      <c r="X139" s="52">
        <v>0</v>
      </c>
      <c r="Y139" s="52">
        <v>0</v>
      </c>
    </row>
    <row r="140" spans="1:25" x14ac:dyDescent="0.25">
      <c r="A140" s="52">
        <v>2012</v>
      </c>
      <c r="B140" s="52" t="s">
        <v>94</v>
      </c>
      <c r="C140" s="52" t="s">
        <v>109</v>
      </c>
      <c r="D140" s="52">
        <v>23102</v>
      </c>
      <c r="E140" s="52">
        <v>3712103</v>
      </c>
      <c r="F140" s="52">
        <v>27</v>
      </c>
      <c r="G140" s="52" t="s">
        <v>120</v>
      </c>
      <c r="H140" s="52">
        <v>336</v>
      </c>
      <c r="I140" s="52" t="s">
        <v>90</v>
      </c>
      <c r="J140" s="52" t="s">
        <v>71</v>
      </c>
      <c r="K140" s="52">
        <v>0.16700000000000001</v>
      </c>
      <c r="L140" s="52">
        <v>1</v>
      </c>
      <c r="M140" s="52">
        <v>1</v>
      </c>
      <c r="N140" s="52"/>
      <c r="O140" s="52">
        <v>0</v>
      </c>
      <c r="P140" s="52">
        <v>0</v>
      </c>
      <c r="Q140" s="52">
        <v>21</v>
      </c>
      <c r="R140" s="52"/>
      <c r="S140" s="52">
        <v>0</v>
      </c>
      <c r="T140" s="52">
        <v>0</v>
      </c>
      <c r="U140" s="52">
        <v>310</v>
      </c>
      <c r="V140" s="52">
        <f t="shared" si="5"/>
        <v>56.112000000000002</v>
      </c>
      <c r="W140" s="52">
        <f t="shared" si="6"/>
        <v>56.112000000000002</v>
      </c>
      <c r="X140" s="52">
        <v>0</v>
      </c>
      <c r="Y140" s="52">
        <v>0</v>
      </c>
    </row>
    <row r="141" spans="1:25" x14ac:dyDescent="0.25">
      <c r="A141" s="52">
        <v>2012</v>
      </c>
      <c r="B141" s="52" t="s">
        <v>94</v>
      </c>
      <c r="C141" s="52" t="s">
        <v>109</v>
      </c>
      <c r="D141" s="52">
        <v>23102</v>
      </c>
      <c r="E141" s="52">
        <v>3712103</v>
      </c>
      <c r="F141" s="52">
        <v>27</v>
      </c>
      <c r="G141" s="52" t="s">
        <v>120</v>
      </c>
      <c r="H141" s="52">
        <v>6538.875</v>
      </c>
      <c r="I141" s="52" t="s">
        <v>90</v>
      </c>
      <c r="J141" s="52" t="s">
        <v>71</v>
      </c>
      <c r="K141" s="52">
        <v>0.16700000000000001</v>
      </c>
      <c r="L141" s="52">
        <v>1</v>
      </c>
      <c r="M141" s="52">
        <v>1</v>
      </c>
      <c r="N141" s="52"/>
      <c r="O141" s="52">
        <v>0</v>
      </c>
      <c r="P141" s="52">
        <v>0</v>
      </c>
      <c r="Q141" s="52">
        <v>21</v>
      </c>
      <c r="R141" s="52"/>
      <c r="S141" s="52">
        <v>0</v>
      </c>
      <c r="T141" s="52">
        <v>0</v>
      </c>
      <c r="U141" s="52">
        <v>310</v>
      </c>
      <c r="V141" s="52">
        <f t="shared" si="5"/>
        <v>1091.992125</v>
      </c>
      <c r="W141" s="52">
        <f t="shared" si="6"/>
        <v>1091.992125</v>
      </c>
      <c r="X141" s="52">
        <v>0</v>
      </c>
      <c r="Y141" s="52">
        <v>0</v>
      </c>
    </row>
    <row r="142" spans="1:25" x14ac:dyDescent="0.25">
      <c r="A142" s="52">
        <v>2012</v>
      </c>
      <c r="B142" s="52" t="s">
        <v>94</v>
      </c>
      <c r="C142" s="52" t="s">
        <v>109</v>
      </c>
      <c r="D142" s="52">
        <v>23102</v>
      </c>
      <c r="E142" s="52">
        <v>3712105</v>
      </c>
      <c r="F142" s="52">
        <v>9</v>
      </c>
      <c r="G142" s="52" t="s">
        <v>119</v>
      </c>
      <c r="H142" s="52">
        <v>16576</v>
      </c>
      <c r="I142" s="52" t="s">
        <v>90</v>
      </c>
      <c r="J142" s="52" t="s">
        <v>71</v>
      </c>
      <c r="K142" s="52">
        <v>0.16700000000000001</v>
      </c>
      <c r="L142" s="52">
        <v>1</v>
      </c>
      <c r="M142" s="52">
        <v>1</v>
      </c>
      <c r="N142" s="52"/>
      <c r="O142" s="52">
        <v>0</v>
      </c>
      <c r="P142" s="52">
        <v>0</v>
      </c>
      <c r="Q142" s="52">
        <v>21</v>
      </c>
      <c r="R142" s="52"/>
      <c r="S142" s="52">
        <v>0</v>
      </c>
      <c r="T142" s="52">
        <v>0</v>
      </c>
      <c r="U142" s="52">
        <v>310</v>
      </c>
      <c r="V142" s="52">
        <f t="shared" si="5"/>
        <v>2.768192</v>
      </c>
      <c r="W142" s="52">
        <f t="shared" si="6"/>
        <v>2.768192</v>
      </c>
      <c r="X142" s="52">
        <v>0</v>
      </c>
      <c r="Y142" s="52">
        <v>0</v>
      </c>
    </row>
    <row r="143" spans="1:25" x14ac:dyDescent="0.25">
      <c r="A143" s="52">
        <v>2012</v>
      </c>
      <c r="B143" s="52" t="s">
        <v>94</v>
      </c>
      <c r="C143" s="52" t="s">
        <v>109</v>
      </c>
      <c r="D143" s="52">
        <v>23102</v>
      </c>
      <c r="E143" s="52">
        <v>3712999</v>
      </c>
      <c r="F143" s="52">
        <v>9</v>
      </c>
      <c r="G143" s="52" t="s">
        <v>119</v>
      </c>
      <c r="H143" s="52">
        <v>931923.86040000001</v>
      </c>
      <c r="I143" s="52" t="s">
        <v>90</v>
      </c>
      <c r="J143" s="52" t="s">
        <v>71</v>
      </c>
      <c r="K143" s="52">
        <v>0.16700000000000001</v>
      </c>
      <c r="L143" s="52">
        <v>1</v>
      </c>
      <c r="M143" s="52">
        <v>1</v>
      </c>
      <c r="N143" s="52"/>
      <c r="O143" s="52">
        <v>0</v>
      </c>
      <c r="P143" s="52">
        <v>0</v>
      </c>
      <c r="Q143" s="52">
        <v>21</v>
      </c>
      <c r="R143" s="52"/>
      <c r="S143" s="52">
        <v>0</v>
      </c>
      <c r="T143" s="52">
        <v>0</v>
      </c>
      <c r="U143" s="52">
        <v>310</v>
      </c>
      <c r="V143" s="52">
        <f t="shared" si="5"/>
        <v>155.6312846868</v>
      </c>
      <c r="W143" s="52">
        <f t="shared" si="6"/>
        <v>155.6312846868</v>
      </c>
      <c r="X143" s="52">
        <v>0</v>
      </c>
      <c r="Y143" s="52">
        <v>0</v>
      </c>
    </row>
    <row r="144" spans="1:25" x14ac:dyDescent="0.25">
      <c r="A144" s="52">
        <v>2012</v>
      </c>
      <c r="B144" s="52" t="s">
        <v>103</v>
      </c>
      <c r="C144" s="52" t="s">
        <v>180</v>
      </c>
      <c r="D144" s="52">
        <v>24101</v>
      </c>
      <c r="E144" s="52">
        <v>1633002</v>
      </c>
      <c r="F144" s="52">
        <v>27</v>
      </c>
      <c r="G144" s="52" t="s">
        <v>120</v>
      </c>
      <c r="H144" s="52">
        <v>869</v>
      </c>
      <c r="I144" s="52" t="s">
        <v>91</v>
      </c>
      <c r="J144" s="52" t="s">
        <v>71</v>
      </c>
      <c r="K144" s="52">
        <v>0.526586</v>
      </c>
      <c r="L144" s="52">
        <v>1</v>
      </c>
      <c r="M144" s="52">
        <v>1</v>
      </c>
      <c r="N144" s="52"/>
      <c r="O144" s="52">
        <v>0</v>
      </c>
      <c r="P144" s="52">
        <v>0</v>
      </c>
      <c r="Q144" s="52">
        <v>21</v>
      </c>
      <c r="R144" s="52"/>
      <c r="S144" s="52">
        <v>0</v>
      </c>
      <c r="T144" s="52">
        <v>0</v>
      </c>
      <c r="U144" s="52">
        <v>310</v>
      </c>
      <c r="V144" s="52">
        <f t="shared" si="5"/>
        <v>457.60323399999999</v>
      </c>
      <c r="W144" s="52">
        <f t="shared" si="6"/>
        <v>457.60323399999999</v>
      </c>
      <c r="X144" s="52">
        <v>0</v>
      </c>
      <c r="Y144" s="52">
        <v>0</v>
      </c>
    </row>
    <row r="145" spans="1:25" x14ac:dyDescent="0.25">
      <c r="A145" s="52">
        <v>2012</v>
      </c>
      <c r="B145" s="52" t="s">
        <v>103</v>
      </c>
      <c r="C145" s="52" t="s">
        <v>180</v>
      </c>
      <c r="D145" s="52">
        <v>24101</v>
      </c>
      <c r="E145" s="52">
        <v>1633002</v>
      </c>
      <c r="F145" s="52">
        <v>27</v>
      </c>
      <c r="G145" s="52" t="s">
        <v>120</v>
      </c>
      <c r="H145" s="52">
        <v>2433</v>
      </c>
      <c r="I145" s="52" t="s">
        <v>91</v>
      </c>
      <c r="J145" s="52" t="s">
        <v>71</v>
      </c>
      <c r="K145" s="52">
        <v>0.526586</v>
      </c>
      <c r="L145" s="52">
        <v>1</v>
      </c>
      <c r="M145" s="52">
        <v>1</v>
      </c>
      <c r="N145" s="52"/>
      <c r="O145" s="52">
        <v>0</v>
      </c>
      <c r="P145" s="52">
        <v>0</v>
      </c>
      <c r="Q145" s="52">
        <v>21</v>
      </c>
      <c r="R145" s="52"/>
      <c r="S145" s="52">
        <v>0</v>
      </c>
      <c r="T145" s="52">
        <v>0</v>
      </c>
      <c r="U145" s="52">
        <v>310</v>
      </c>
      <c r="V145" s="52">
        <f t="shared" si="5"/>
        <v>1281.1837379999999</v>
      </c>
      <c r="W145" s="52">
        <f t="shared" si="6"/>
        <v>1281.1837379999999</v>
      </c>
      <c r="X145" s="52">
        <v>0</v>
      </c>
      <c r="Y145" s="52">
        <v>0</v>
      </c>
    </row>
    <row r="146" spans="1:25" x14ac:dyDescent="0.25">
      <c r="A146" s="52">
        <v>2012</v>
      </c>
      <c r="B146" s="52" t="s">
        <v>103</v>
      </c>
      <c r="C146" s="52" t="s">
        <v>180</v>
      </c>
      <c r="D146" s="52">
        <v>24101</v>
      </c>
      <c r="E146" s="52">
        <v>1633002</v>
      </c>
      <c r="F146" s="52">
        <v>27</v>
      </c>
      <c r="G146" s="52" t="s">
        <v>120</v>
      </c>
      <c r="H146" s="52">
        <v>5165</v>
      </c>
      <c r="I146" s="52" t="s">
        <v>91</v>
      </c>
      <c r="J146" s="52" t="s">
        <v>71</v>
      </c>
      <c r="K146" s="52">
        <v>0.526586</v>
      </c>
      <c r="L146" s="52">
        <v>1</v>
      </c>
      <c r="M146" s="52">
        <v>1</v>
      </c>
      <c r="N146" s="52"/>
      <c r="O146" s="52">
        <v>0</v>
      </c>
      <c r="P146" s="52">
        <v>0</v>
      </c>
      <c r="Q146" s="52">
        <v>21</v>
      </c>
      <c r="R146" s="52"/>
      <c r="S146" s="52">
        <v>0</v>
      </c>
      <c r="T146" s="52">
        <v>0</v>
      </c>
      <c r="U146" s="52">
        <v>310</v>
      </c>
      <c r="V146" s="52">
        <f t="shared" si="5"/>
        <v>2719.8166900000001</v>
      </c>
      <c r="W146" s="52">
        <f t="shared" si="6"/>
        <v>2719.8166900000001</v>
      </c>
      <c r="X146" s="52">
        <v>0</v>
      </c>
      <c r="Y146" s="52">
        <v>0</v>
      </c>
    </row>
    <row r="147" spans="1:25" x14ac:dyDescent="0.25">
      <c r="A147" s="52">
        <v>2012</v>
      </c>
      <c r="B147" s="52" t="s">
        <v>103</v>
      </c>
      <c r="C147" s="52" t="s">
        <v>180</v>
      </c>
      <c r="D147" s="52">
        <v>24101</v>
      </c>
      <c r="E147" s="52">
        <v>1633002</v>
      </c>
      <c r="F147" s="52">
        <v>27</v>
      </c>
      <c r="G147" s="52" t="s">
        <v>120</v>
      </c>
      <c r="H147" s="52">
        <v>107505</v>
      </c>
      <c r="I147" s="52" t="s">
        <v>91</v>
      </c>
      <c r="J147" s="52" t="s">
        <v>71</v>
      </c>
      <c r="K147" s="52">
        <v>0.526586</v>
      </c>
      <c r="L147" s="52">
        <v>1</v>
      </c>
      <c r="M147" s="52">
        <v>1</v>
      </c>
      <c r="N147" s="52"/>
      <c r="O147" s="52">
        <v>0</v>
      </c>
      <c r="P147" s="52">
        <v>0</v>
      </c>
      <c r="Q147" s="52">
        <v>21</v>
      </c>
      <c r="R147" s="52"/>
      <c r="S147" s="52">
        <v>0</v>
      </c>
      <c r="T147" s="52">
        <v>0</v>
      </c>
      <c r="U147" s="52">
        <v>310</v>
      </c>
      <c r="V147" s="52">
        <f t="shared" si="5"/>
        <v>56610.627930000002</v>
      </c>
      <c r="W147" s="52">
        <f t="shared" si="6"/>
        <v>56610.627930000002</v>
      </c>
      <c r="X147" s="52">
        <v>0</v>
      </c>
      <c r="Y147" s="52">
        <v>0</v>
      </c>
    </row>
    <row r="148" spans="1:25" x14ac:dyDescent="0.25">
      <c r="A148" s="52">
        <v>2012</v>
      </c>
      <c r="B148" s="52" t="s">
        <v>103</v>
      </c>
      <c r="C148" s="52" t="s">
        <v>180</v>
      </c>
      <c r="D148" s="52">
        <v>24101</v>
      </c>
      <c r="E148" s="52">
        <v>1633002</v>
      </c>
      <c r="F148" s="52">
        <v>27</v>
      </c>
      <c r="G148" s="52" t="s">
        <v>120</v>
      </c>
      <c r="H148" s="52">
        <v>101925</v>
      </c>
      <c r="I148" s="52" t="s">
        <v>91</v>
      </c>
      <c r="J148" s="52" t="s">
        <v>71</v>
      </c>
      <c r="K148" s="52">
        <v>0.526586</v>
      </c>
      <c r="L148" s="52">
        <v>1</v>
      </c>
      <c r="M148" s="52">
        <v>1</v>
      </c>
      <c r="N148" s="52"/>
      <c r="O148" s="52">
        <v>0</v>
      </c>
      <c r="P148" s="52">
        <v>0</v>
      </c>
      <c r="Q148" s="52">
        <v>21</v>
      </c>
      <c r="R148" s="52"/>
      <c r="S148" s="52">
        <v>0</v>
      </c>
      <c r="T148" s="52">
        <v>0</v>
      </c>
      <c r="U148" s="52">
        <v>310</v>
      </c>
      <c r="V148" s="52">
        <f t="shared" si="5"/>
        <v>53672.278050000001</v>
      </c>
      <c r="W148" s="52">
        <f t="shared" si="6"/>
        <v>53672.278050000001</v>
      </c>
      <c r="X148" s="52">
        <v>0</v>
      </c>
      <c r="Y148" s="52">
        <v>0</v>
      </c>
    </row>
    <row r="149" spans="1:25" x14ac:dyDescent="0.25">
      <c r="A149" s="52">
        <v>2012</v>
      </c>
      <c r="B149" s="52" t="s">
        <v>103</v>
      </c>
      <c r="C149" s="52" t="s">
        <v>180</v>
      </c>
      <c r="D149" s="52">
        <v>24101</v>
      </c>
      <c r="E149" s="52">
        <v>1633002</v>
      </c>
      <c r="F149" s="52">
        <v>27</v>
      </c>
      <c r="G149" s="52" t="s">
        <v>120</v>
      </c>
      <c r="H149" s="52">
        <v>5960</v>
      </c>
      <c r="I149" s="52" t="s">
        <v>91</v>
      </c>
      <c r="J149" s="52" t="s">
        <v>71</v>
      </c>
      <c r="K149" s="52">
        <v>0.526586</v>
      </c>
      <c r="L149" s="52">
        <v>1</v>
      </c>
      <c r="M149" s="52">
        <v>1</v>
      </c>
      <c r="N149" s="52"/>
      <c r="O149" s="52">
        <v>0</v>
      </c>
      <c r="P149" s="52">
        <v>0</v>
      </c>
      <c r="Q149" s="52">
        <v>21</v>
      </c>
      <c r="R149" s="52"/>
      <c r="S149" s="52">
        <v>0</v>
      </c>
      <c r="T149" s="52">
        <v>0</v>
      </c>
      <c r="U149" s="52">
        <v>310</v>
      </c>
      <c r="V149" s="52">
        <f t="shared" si="5"/>
        <v>3138.4525600000002</v>
      </c>
      <c r="W149" s="52">
        <f t="shared" si="6"/>
        <v>3138.4525600000002</v>
      </c>
      <c r="X149" s="52">
        <v>0</v>
      </c>
      <c r="Y149" s="52">
        <v>0</v>
      </c>
    </row>
    <row r="150" spans="1:25" x14ac:dyDescent="0.25">
      <c r="A150" s="52">
        <v>2012</v>
      </c>
      <c r="B150" s="52" t="s">
        <v>103</v>
      </c>
      <c r="C150" s="52" t="s">
        <v>180</v>
      </c>
      <c r="D150" s="52">
        <v>24101</v>
      </c>
      <c r="E150" s="52">
        <v>1633002</v>
      </c>
      <c r="F150" s="52">
        <v>27</v>
      </c>
      <c r="G150" s="52" t="s">
        <v>120</v>
      </c>
      <c r="H150" s="52">
        <v>3093</v>
      </c>
      <c r="I150" s="52" t="s">
        <v>91</v>
      </c>
      <c r="J150" s="52" t="s">
        <v>71</v>
      </c>
      <c r="K150" s="52">
        <v>0.526586</v>
      </c>
      <c r="L150" s="52">
        <v>1</v>
      </c>
      <c r="M150" s="52">
        <v>1</v>
      </c>
      <c r="N150" s="52"/>
      <c r="O150" s="52">
        <v>0</v>
      </c>
      <c r="P150" s="52">
        <v>0</v>
      </c>
      <c r="Q150" s="52">
        <v>21</v>
      </c>
      <c r="R150" s="52"/>
      <c r="S150" s="52">
        <v>0</v>
      </c>
      <c r="T150" s="52">
        <v>0</v>
      </c>
      <c r="U150" s="52">
        <v>310</v>
      </c>
      <c r="V150" s="52">
        <f t="shared" si="5"/>
        <v>1628.7304979999999</v>
      </c>
      <c r="W150" s="52">
        <f t="shared" si="6"/>
        <v>1628.7304979999999</v>
      </c>
      <c r="X150" s="52">
        <v>0</v>
      </c>
      <c r="Y150" s="52">
        <v>0</v>
      </c>
    </row>
    <row r="151" spans="1:25" x14ac:dyDescent="0.25">
      <c r="A151" s="52">
        <v>2012</v>
      </c>
      <c r="B151" s="52" t="s">
        <v>103</v>
      </c>
      <c r="C151" s="52" t="s">
        <v>180</v>
      </c>
      <c r="D151" s="52">
        <v>24101</v>
      </c>
      <c r="E151" s="52">
        <v>1633002</v>
      </c>
      <c r="F151" s="52">
        <v>27</v>
      </c>
      <c r="G151" s="52" t="s">
        <v>120</v>
      </c>
      <c r="H151" s="52">
        <v>4030</v>
      </c>
      <c r="I151" s="52" t="s">
        <v>91</v>
      </c>
      <c r="J151" s="52" t="s">
        <v>71</v>
      </c>
      <c r="K151" s="52">
        <v>0.526586</v>
      </c>
      <c r="L151" s="52">
        <v>1</v>
      </c>
      <c r="M151" s="52">
        <v>1</v>
      </c>
      <c r="N151" s="52"/>
      <c r="O151" s="52">
        <v>0</v>
      </c>
      <c r="P151" s="52">
        <v>0</v>
      </c>
      <c r="Q151" s="52">
        <v>21</v>
      </c>
      <c r="R151" s="52"/>
      <c r="S151" s="52">
        <v>0</v>
      </c>
      <c r="T151" s="52">
        <v>0</v>
      </c>
      <c r="U151" s="52">
        <v>310</v>
      </c>
      <c r="V151" s="52">
        <f t="shared" si="5"/>
        <v>2122.14158</v>
      </c>
      <c r="W151" s="52">
        <f t="shared" si="6"/>
        <v>2122.14158</v>
      </c>
      <c r="X151" s="52">
        <v>0</v>
      </c>
      <c r="Y151" s="52">
        <v>0</v>
      </c>
    </row>
    <row r="152" spans="1:25" x14ac:dyDescent="0.25">
      <c r="A152" s="52">
        <v>2012</v>
      </c>
      <c r="B152" s="52" t="s">
        <v>103</v>
      </c>
      <c r="C152" s="52" t="s">
        <v>180</v>
      </c>
      <c r="D152" s="52">
        <v>24101</v>
      </c>
      <c r="E152" s="52">
        <v>1633002</v>
      </c>
      <c r="F152" s="52">
        <v>27</v>
      </c>
      <c r="G152" s="52" t="s">
        <v>120</v>
      </c>
      <c r="H152" s="52">
        <v>2110</v>
      </c>
      <c r="I152" s="52" t="s">
        <v>91</v>
      </c>
      <c r="J152" s="52" t="s">
        <v>71</v>
      </c>
      <c r="K152" s="52">
        <v>0.526586</v>
      </c>
      <c r="L152" s="52">
        <v>1</v>
      </c>
      <c r="M152" s="52">
        <v>1</v>
      </c>
      <c r="N152" s="52"/>
      <c r="O152" s="52">
        <v>0</v>
      </c>
      <c r="P152" s="52">
        <v>0</v>
      </c>
      <c r="Q152" s="52">
        <v>21</v>
      </c>
      <c r="R152" s="52"/>
      <c r="S152" s="52">
        <v>0</v>
      </c>
      <c r="T152" s="52">
        <v>0</v>
      </c>
      <c r="U152" s="52">
        <v>310</v>
      </c>
      <c r="V152" s="52">
        <f t="shared" si="5"/>
        <v>1111.09646</v>
      </c>
      <c r="W152" s="52">
        <f t="shared" si="6"/>
        <v>1111.09646</v>
      </c>
      <c r="X152" s="52">
        <v>0</v>
      </c>
      <c r="Y152" s="52">
        <v>0</v>
      </c>
    </row>
    <row r="153" spans="1:25" x14ac:dyDescent="0.25">
      <c r="A153" s="52">
        <v>2012</v>
      </c>
      <c r="B153" s="52" t="s">
        <v>103</v>
      </c>
      <c r="C153" s="52" t="s">
        <v>180</v>
      </c>
      <c r="D153" s="52">
        <v>24101</v>
      </c>
      <c r="E153" s="52">
        <v>1633002</v>
      </c>
      <c r="F153" s="52">
        <v>27</v>
      </c>
      <c r="G153" s="52" t="s">
        <v>120</v>
      </c>
      <c r="H153" s="52">
        <v>10463.2281</v>
      </c>
      <c r="I153" s="52" t="s">
        <v>91</v>
      </c>
      <c r="J153" s="52" t="s">
        <v>71</v>
      </c>
      <c r="K153" s="52">
        <v>0.526586</v>
      </c>
      <c r="L153" s="52">
        <v>1</v>
      </c>
      <c r="M153" s="52">
        <v>1</v>
      </c>
      <c r="N153" s="52"/>
      <c r="O153" s="52">
        <v>0</v>
      </c>
      <c r="P153" s="52">
        <v>0</v>
      </c>
      <c r="Q153" s="52">
        <v>21</v>
      </c>
      <c r="R153" s="52"/>
      <c r="S153" s="52">
        <v>0</v>
      </c>
      <c r="T153" s="52">
        <v>0</v>
      </c>
      <c r="U153" s="52">
        <v>310</v>
      </c>
      <c r="V153" s="52">
        <f t="shared" si="5"/>
        <v>5509.7894322665998</v>
      </c>
      <c r="W153" s="52">
        <f t="shared" si="6"/>
        <v>5509.7894322665998</v>
      </c>
      <c r="X153" s="52">
        <v>0</v>
      </c>
      <c r="Y153" s="52">
        <v>0</v>
      </c>
    </row>
    <row r="154" spans="1:25" x14ac:dyDescent="0.25">
      <c r="A154" s="52">
        <v>2012</v>
      </c>
      <c r="B154" s="52" t="s">
        <v>103</v>
      </c>
      <c r="C154" s="52" t="s">
        <v>180</v>
      </c>
      <c r="D154" s="52">
        <v>24101</v>
      </c>
      <c r="E154" s="52">
        <v>1633002</v>
      </c>
      <c r="F154" s="52">
        <v>27</v>
      </c>
      <c r="G154" s="52" t="s">
        <v>120</v>
      </c>
      <c r="H154" s="52">
        <v>19807</v>
      </c>
      <c r="I154" s="52" t="s">
        <v>91</v>
      </c>
      <c r="J154" s="52" t="s">
        <v>71</v>
      </c>
      <c r="K154" s="52">
        <v>0.526586</v>
      </c>
      <c r="L154" s="52">
        <v>1</v>
      </c>
      <c r="M154" s="52">
        <v>1</v>
      </c>
      <c r="N154" s="52"/>
      <c r="O154" s="52">
        <v>0</v>
      </c>
      <c r="P154" s="52">
        <v>0</v>
      </c>
      <c r="Q154" s="52">
        <v>21</v>
      </c>
      <c r="R154" s="52"/>
      <c r="S154" s="52">
        <v>0</v>
      </c>
      <c r="T154" s="52">
        <v>0</v>
      </c>
      <c r="U154" s="52">
        <v>310</v>
      </c>
      <c r="V154" s="52">
        <f t="shared" si="5"/>
        <v>10430.088902</v>
      </c>
      <c r="W154" s="52">
        <f t="shared" si="6"/>
        <v>10430.088902</v>
      </c>
      <c r="X154" s="52">
        <v>0</v>
      </c>
      <c r="Y154" s="52">
        <v>0</v>
      </c>
    </row>
    <row r="155" spans="1:25" x14ac:dyDescent="0.25">
      <c r="A155" s="52">
        <v>2012</v>
      </c>
      <c r="B155" s="52" t="s">
        <v>103</v>
      </c>
      <c r="C155" s="52" t="s">
        <v>180</v>
      </c>
      <c r="D155" s="52">
        <v>24101</v>
      </c>
      <c r="E155" s="52">
        <v>1633002</v>
      </c>
      <c r="F155" s="52">
        <v>27</v>
      </c>
      <c r="G155" s="52" t="s">
        <v>120</v>
      </c>
      <c r="H155" s="52">
        <v>4446</v>
      </c>
      <c r="I155" s="52" t="s">
        <v>91</v>
      </c>
      <c r="J155" s="52" t="s">
        <v>71</v>
      </c>
      <c r="K155" s="52">
        <v>0.526586</v>
      </c>
      <c r="L155" s="52">
        <v>1</v>
      </c>
      <c r="M155" s="52">
        <v>1</v>
      </c>
      <c r="N155" s="52"/>
      <c r="O155" s="52">
        <v>0</v>
      </c>
      <c r="P155" s="52">
        <v>0</v>
      </c>
      <c r="Q155" s="52">
        <v>21</v>
      </c>
      <c r="R155" s="52"/>
      <c r="S155" s="52">
        <v>0</v>
      </c>
      <c r="T155" s="52">
        <v>0</v>
      </c>
      <c r="U155" s="52">
        <v>310</v>
      </c>
      <c r="V155" s="52">
        <f t="shared" si="5"/>
        <v>2341.201356</v>
      </c>
      <c r="W155" s="52">
        <f t="shared" si="6"/>
        <v>2341.201356</v>
      </c>
      <c r="X155" s="52">
        <v>0</v>
      </c>
      <c r="Y155" s="52">
        <v>0</v>
      </c>
    </row>
    <row r="156" spans="1:25" x14ac:dyDescent="0.25">
      <c r="A156" s="52">
        <v>2012</v>
      </c>
      <c r="B156" s="52" t="s">
        <v>103</v>
      </c>
      <c r="C156" s="52" t="s">
        <v>180</v>
      </c>
      <c r="D156" s="52">
        <v>24101</v>
      </c>
      <c r="E156" s="52">
        <v>1633002</v>
      </c>
      <c r="F156" s="52">
        <v>27</v>
      </c>
      <c r="G156" s="52" t="s">
        <v>120</v>
      </c>
      <c r="H156" s="52">
        <v>24519</v>
      </c>
      <c r="I156" s="52" t="s">
        <v>91</v>
      </c>
      <c r="J156" s="52" t="s">
        <v>71</v>
      </c>
      <c r="K156" s="52">
        <v>0.526586</v>
      </c>
      <c r="L156" s="52">
        <v>1</v>
      </c>
      <c r="M156" s="52">
        <v>1</v>
      </c>
      <c r="N156" s="52"/>
      <c r="O156" s="52">
        <v>0</v>
      </c>
      <c r="P156" s="52">
        <v>0</v>
      </c>
      <c r="Q156" s="52">
        <v>21</v>
      </c>
      <c r="R156" s="52"/>
      <c r="S156" s="52">
        <v>0</v>
      </c>
      <c r="T156" s="52">
        <v>0</v>
      </c>
      <c r="U156" s="52">
        <v>310</v>
      </c>
      <c r="V156" s="52">
        <f t="shared" si="5"/>
        <v>12911.362133999999</v>
      </c>
      <c r="W156" s="52">
        <f t="shared" si="6"/>
        <v>12911.362133999999</v>
      </c>
      <c r="X156" s="52">
        <v>0</v>
      </c>
      <c r="Y156" s="52">
        <v>0</v>
      </c>
    </row>
    <row r="157" spans="1:25" x14ac:dyDescent="0.25">
      <c r="A157" s="52">
        <v>2012</v>
      </c>
      <c r="B157" s="52" t="s">
        <v>103</v>
      </c>
      <c r="C157" s="52" t="s">
        <v>180</v>
      </c>
      <c r="D157" s="52">
        <v>24101</v>
      </c>
      <c r="E157" s="52">
        <v>1633002</v>
      </c>
      <c r="F157" s="52">
        <v>27</v>
      </c>
      <c r="G157" s="52" t="s">
        <v>120</v>
      </c>
      <c r="H157" s="52">
        <v>34063</v>
      </c>
      <c r="I157" s="52" t="s">
        <v>91</v>
      </c>
      <c r="J157" s="52" t="s">
        <v>71</v>
      </c>
      <c r="K157" s="52">
        <v>0.526586</v>
      </c>
      <c r="L157" s="52">
        <v>1</v>
      </c>
      <c r="M157" s="52">
        <v>1</v>
      </c>
      <c r="N157" s="52"/>
      <c r="O157" s="52">
        <v>0</v>
      </c>
      <c r="P157" s="52">
        <v>0</v>
      </c>
      <c r="Q157" s="52">
        <v>21</v>
      </c>
      <c r="R157" s="52"/>
      <c r="S157" s="52">
        <v>0</v>
      </c>
      <c r="T157" s="52">
        <v>0</v>
      </c>
      <c r="U157" s="52">
        <v>310</v>
      </c>
      <c r="V157" s="52">
        <f t="shared" si="5"/>
        <v>17937.098918</v>
      </c>
      <c r="W157" s="52">
        <f t="shared" si="6"/>
        <v>17937.098918</v>
      </c>
      <c r="X157" s="52">
        <v>0</v>
      </c>
      <c r="Y157" s="52">
        <v>0</v>
      </c>
    </row>
    <row r="158" spans="1:25" x14ac:dyDescent="0.25">
      <c r="A158" s="52">
        <v>2012</v>
      </c>
      <c r="B158" s="52" t="s">
        <v>103</v>
      </c>
      <c r="C158" s="52" t="s">
        <v>180</v>
      </c>
      <c r="D158" s="52">
        <v>24101</v>
      </c>
      <c r="E158" s="52">
        <v>1633002</v>
      </c>
      <c r="F158" s="52">
        <v>27</v>
      </c>
      <c r="G158" s="52" t="s">
        <v>120</v>
      </c>
      <c r="H158" s="52">
        <v>701</v>
      </c>
      <c r="I158" s="52" t="s">
        <v>91</v>
      </c>
      <c r="J158" s="52" t="s">
        <v>71</v>
      </c>
      <c r="K158" s="52">
        <v>0.526586</v>
      </c>
      <c r="L158" s="52">
        <v>1</v>
      </c>
      <c r="M158" s="52">
        <v>1</v>
      </c>
      <c r="N158" s="52"/>
      <c r="O158" s="52">
        <v>0</v>
      </c>
      <c r="P158" s="52">
        <v>0</v>
      </c>
      <c r="Q158" s="52">
        <v>21</v>
      </c>
      <c r="R158" s="52"/>
      <c r="S158" s="52">
        <v>0</v>
      </c>
      <c r="T158" s="52">
        <v>0</v>
      </c>
      <c r="U158" s="52">
        <v>310</v>
      </c>
      <c r="V158" s="52">
        <f t="shared" si="5"/>
        <v>369.13678599999997</v>
      </c>
      <c r="W158" s="52">
        <f t="shared" si="6"/>
        <v>369.13678599999997</v>
      </c>
      <c r="X158" s="52">
        <v>0</v>
      </c>
      <c r="Y158" s="52">
        <v>0</v>
      </c>
    </row>
    <row r="159" spans="1:25" x14ac:dyDescent="0.25">
      <c r="A159" s="52">
        <v>2012</v>
      </c>
      <c r="B159" s="52" t="s">
        <v>103</v>
      </c>
      <c r="C159" s="52" t="s">
        <v>180</v>
      </c>
      <c r="D159" s="52">
        <v>24101</v>
      </c>
      <c r="E159" s="52">
        <v>1633002</v>
      </c>
      <c r="F159" s="52">
        <v>27</v>
      </c>
      <c r="G159" s="52" t="s">
        <v>120</v>
      </c>
      <c r="H159" s="52">
        <v>20333</v>
      </c>
      <c r="I159" s="52" t="s">
        <v>91</v>
      </c>
      <c r="J159" s="52" t="s">
        <v>71</v>
      </c>
      <c r="K159" s="52">
        <v>0.526586</v>
      </c>
      <c r="L159" s="52">
        <v>1</v>
      </c>
      <c r="M159" s="52">
        <v>1</v>
      </c>
      <c r="N159" s="52"/>
      <c r="O159" s="52">
        <v>0</v>
      </c>
      <c r="P159" s="52">
        <v>0</v>
      </c>
      <c r="Q159" s="52">
        <v>21</v>
      </c>
      <c r="R159" s="52"/>
      <c r="S159" s="52">
        <v>0</v>
      </c>
      <c r="T159" s="52">
        <v>0</v>
      </c>
      <c r="U159" s="52">
        <v>310</v>
      </c>
      <c r="V159" s="52">
        <f t="shared" si="5"/>
        <v>10707.073138</v>
      </c>
      <c r="W159" s="52">
        <f t="shared" si="6"/>
        <v>10707.073138</v>
      </c>
      <c r="X159" s="52">
        <v>0</v>
      </c>
      <c r="Y159" s="52">
        <v>0</v>
      </c>
    </row>
    <row r="160" spans="1:25" x14ac:dyDescent="0.25">
      <c r="A160" s="52">
        <v>2012</v>
      </c>
      <c r="B160" s="52" t="s">
        <v>103</v>
      </c>
      <c r="C160" s="52" t="s">
        <v>180</v>
      </c>
      <c r="D160" s="52">
        <v>24101</v>
      </c>
      <c r="E160" s="52">
        <v>1633002</v>
      </c>
      <c r="F160" s="52">
        <v>27</v>
      </c>
      <c r="G160" s="52" t="s">
        <v>120</v>
      </c>
      <c r="H160" s="52">
        <v>9146</v>
      </c>
      <c r="I160" s="52" t="s">
        <v>91</v>
      </c>
      <c r="J160" s="52" t="s">
        <v>71</v>
      </c>
      <c r="K160" s="52">
        <v>0.526586</v>
      </c>
      <c r="L160" s="52">
        <v>1</v>
      </c>
      <c r="M160" s="52">
        <v>1</v>
      </c>
      <c r="N160" s="52"/>
      <c r="O160" s="52">
        <v>0</v>
      </c>
      <c r="P160" s="52">
        <v>0</v>
      </c>
      <c r="Q160" s="52">
        <v>21</v>
      </c>
      <c r="R160" s="52"/>
      <c r="S160" s="52">
        <v>0</v>
      </c>
      <c r="T160" s="52">
        <v>0</v>
      </c>
      <c r="U160" s="52">
        <v>310</v>
      </c>
      <c r="V160" s="52">
        <f t="shared" si="5"/>
        <v>4816.1555559999997</v>
      </c>
      <c r="W160" s="52">
        <f t="shared" si="6"/>
        <v>4816.1555559999997</v>
      </c>
      <c r="X160" s="52">
        <v>0</v>
      </c>
      <c r="Y160" s="52">
        <v>0</v>
      </c>
    </row>
    <row r="161" spans="1:25" x14ac:dyDescent="0.25">
      <c r="A161" s="52">
        <v>2012</v>
      </c>
      <c r="B161" s="52" t="s">
        <v>103</v>
      </c>
      <c r="C161" s="52" t="s">
        <v>180</v>
      </c>
      <c r="D161" s="52">
        <v>24101</v>
      </c>
      <c r="E161" s="52">
        <v>1633002</v>
      </c>
      <c r="F161" s="52">
        <v>27</v>
      </c>
      <c r="G161" s="52" t="s">
        <v>120</v>
      </c>
      <c r="H161" s="52">
        <v>26360</v>
      </c>
      <c r="I161" s="52" t="s">
        <v>91</v>
      </c>
      <c r="J161" s="52" t="s">
        <v>71</v>
      </c>
      <c r="K161" s="52">
        <v>0.526586</v>
      </c>
      <c r="L161" s="52">
        <v>1</v>
      </c>
      <c r="M161" s="52">
        <v>1</v>
      </c>
      <c r="N161" s="52"/>
      <c r="O161" s="52">
        <v>0</v>
      </c>
      <c r="P161" s="52">
        <v>0</v>
      </c>
      <c r="Q161" s="52">
        <v>21</v>
      </c>
      <c r="R161" s="52"/>
      <c r="S161" s="52">
        <v>0</v>
      </c>
      <c r="T161" s="52">
        <v>0</v>
      </c>
      <c r="U161" s="52">
        <v>310</v>
      </c>
      <c r="V161" s="52">
        <f t="shared" si="5"/>
        <v>13880.80696</v>
      </c>
      <c r="W161" s="52">
        <f t="shared" si="6"/>
        <v>13880.80696</v>
      </c>
      <c r="X161" s="52">
        <v>0</v>
      </c>
      <c r="Y161" s="52">
        <v>0</v>
      </c>
    </row>
    <row r="162" spans="1:25" x14ac:dyDescent="0.25">
      <c r="A162" s="52">
        <v>2012</v>
      </c>
      <c r="B162" s="52" t="s">
        <v>103</v>
      </c>
      <c r="C162" s="52" t="s">
        <v>180</v>
      </c>
      <c r="D162" s="52">
        <v>24101</v>
      </c>
      <c r="E162" s="52">
        <v>1633002</v>
      </c>
      <c r="F162" s="52">
        <v>27</v>
      </c>
      <c r="G162" s="52" t="s">
        <v>120</v>
      </c>
      <c r="H162" s="52">
        <v>5939</v>
      </c>
      <c r="I162" s="52" t="s">
        <v>91</v>
      </c>
      <c r="J162" s="52" t="s">
        <v>71</v>
      </c>
      <c r="K162" s="52">
        <v>0.526586</v>
      </c>
      <c r="L162" s="52">
        <v>1</v>
      </c>
      <c r="M162" s="52">
        <v>1</v>
      </c>
      <c r="N162" s="52"/>
      <c r="O162" s="52">
        <v>0</v>
      </c>
      <c r="P162" s="52">
        <v>0</v>
      </c>
      <c r="Q162" s="52">
        <v>21</v>
      </c>
      <c r="R162" s="52"/>
      <c r="S162" s="52">
        <v>0</v>
      </c>
      <c r="T162" s="52">
        <v>0</v>
      </c>
      <c r="U162" s="52">
        <v>310</v>
      </c>
      <c r="V162" s="52">
        <f t="shared" si="5"/>
        <v>3127.3942539999998</v>
      </c>
      <c r="W162" s="52">
        <f t="shared" si="6"/>
        <v>3127.3942539999998</v>
      </c>
      <c r="X162" s="52">
        <v>0</v>
      </c>
      <c r="Y162" s="52">
        <v>0</v>
      </c>
    </row>
    <row r="163" spans="1:25" x14ac:dyDescent="0.25">
      <c r="A163" s="52">
        <v>2012</v>
      </c>
      <c r="B163" s="52" t="s">
        <v>103</v>
      </c>
      <c r="C163" s="52" t="s">
        <v>180</v>
      </c>
      <c r="D163" s="52">
        <v>24101</v>
      </c>
      <c r="E163" s="52">
        <v>1633002</v>
      </c>
      <c r="F163" s="52">
        <v>27</v>
      </c>
      <c r="G163" s="52" t="s">
        <v>120</v>
      </c>
      <c r="H163" s="52">
        <v>2691</v>
      </c>
      <c r="I163" s="52" t="s">
        <v>91</v>
      </c>
      <c r="J163" s="52" t="s">
        <v>71</v>
      </c>
      <c r="K163" s="52">
        <v>0.526586</v>
      </c>
      <c r="L163" s="52">
        <v>1</v>
      </c>
      <c r="M163" s="52">
        <v>1</v>
      </c>
      <c r="N163" s="52"/>
      <c r="O163" s="52">
        <v>0</v>
      </c>
      <c r="P163" s="52">
        <v>0</v>
      </c>
      <c r="Q163" s="52">
        <v>21</v>
      </c>
      <c r="R163" s="52"/>
      <c r="S163" s="52">
        <v>0</v>
      </c>
      <c r="T163" s="52">
        <v>0</v>
      </c>
      <c r="U163" s="52">
        <v>310</v>
      </c>
      <c r="V163" s="52">
        <f t="shared" si="5"/>
        <v>1417.0429260000001</v>
      </c>
      <c r="W163" s="52">
        <f t="shared" si="6"/>
        <v>1417.0429260000001</v>
      </c>
      <c r="X163" s="52">
        <v>0</v>
      </c>
      <c r="Y163" s="52">
        <v>0</v>
      </c>
    </row>
    <row r="164" spans="1:25" x14ac:dyDescent="0.25">
      <c r="A164" s="52">
        <v>2012</v>
      </c>
      <c r="B164" s="52" t="s">
        <v>103</v>
      </c>
      <c r="C164" s="52" t="s">
        <v>180</v>
      </c>
      <c r="D164" s="52">
        <v>24101</v>
      </c>
      <c r="E164" s="52">
        <v>1633002</v>
      </c>
      <c r="F164" s="52">
        <v>27</v>
      </c>
      <c r="G164" s="52" t="s">
        <v>120</v>
      </c>
      <c r="H164" s="52">
        <v>3958</v>
      </c>
      <c r="I164" s="52" t="s">
        <v>91</v>
      </c>
      <c r="J164" s="52" t="s">
        <v>71</v>
      </c>
      <c r="K164" s="52">
        <v>0.526586</v>
      </c>
      <c r="L164" s="52">
        <v>1</v>
      </c>
      <c r="M164" s="52">
        <v>1</v>
      </c>
      <c r="N164" s="52"/>
      <c r="O164" s="52">
        <v>0</v>
      </c>
      <c r="P164" s="52">
        <v>0</v>
      </c>
      <c r="Q164" s="52">
        <v>21</v>
      </c>
      <c r="R164" s="52"/>
      <c r="S164" s="52">
        <v>0</v>
      </c>
      <c r="T164" s="52">
        <v>0</v>
      </c>
      <c r="U164" s="52">
        <v>310</v>
      </c>
      <c r="V164" s="52">
        <f t="shared" si="5"/>
        <v>2084.2273879999998</v>
      </c>
      <c r="W164" s="52">
        <f t="shared" si="6"/>
        <v>2084.2273879999998</v>
      </c>
      <c r="X164" s="52">
        <v>0</v>
      </c>
      <c r="Y164" s="52">
        <v>0</v>
      </c>
    </row>
    <row r="165" spans="1:25" x14ac:dyDescent="0.25">
      <c r="A165" s="52">
        <v>2012</v>
      </c>
      <c r="B165" s="52" t="s">
        <v>103</v>
      </c>
      <c r="C165" s="52" t="s">
        <v>180</v>
      </c>
      <c r="D165" s="52">
        <v>24101</v>
      </c>
      <c r="E165" s="52">
        <v>1633002</v>
      </c>
      <c r="F165" s="52">
        <v>27</v>
      </c>
      <c r="G165" s="52" t="s">
        <v>120</v>
      </c>
      <c r="H165" s="52">
        <v>1337</v>
      </c>
      <c r="I165" s="52" t="s">
        <v>91</v>
      </c>
      <c r="J165" s="52" t="s">
        <v>71</v>
      </c>
      <c r="K165" s="52">
        <v>0.526586</v>
      </c>
      <c r="L165" s="52">
        <v>1</v>
      </c>
      <c r="M165" s="52">
        <v>1</v>
      </c>
      <c r="N165" s="52"/>
      <c r="O165" s="52">
        <v>0</v>
      </c>
      <c r="P165" s="52">
        <v>0</v>
      </c>
      <c r="Q165" s="52">
        <v>21</v>
      </c>
      <c r="R165" s="52"/>
      <c r="S165" s="52">
        <v>0</v>
      </c>
      <c r="T165" s="52">
        <v>0</v>
      </c>
      <c r="U165" s="52">
        <v>310</v>
      </c>
      <c r="V165" s="52">
        <f t="shared" si="5"/>
        <v>704.04548199999999</v>
      </c>
      <c r="W165" s="52">
        <f t="shared" si="6"/>
        <v>704.04548199999999</v>
      </c>
      <c r="X165" s="52">
        <v>0</v>
      </c>
      <c r="Y165" s="52">
        <v>0</v>
      </c>
    </row>
    <row r="166" spans="1:25" x14ac:dyDescent="0.25">
      <c r="A166" s="52">
        <v>2012</v>
      </c>
      <c r="B166" s="52" t="s">
        <v>103</v>
      </c>
      <c r="C166" s="52" t="s">
        <v>180</v>
      </c>
      <c r="D166" s="52">
        <v>24101</v>
      </c>
      <c r="E166" s="52">
        <v>1633002</v>
      </c>
      <c r="F166" s="52">
        <v>27</v>
      </c>
      <c r="G166" s="52" t="s">
        <v>120</v>
      </c>
      <c r="H166" s="52">
        <v>9384</v>
      </c>
      <c r="I166" s="52" t="s">
        <v>91</v>
      </c>
      <c r="J166" s="52" t="s">
        <v>71</v>
      </c>
      <c r="K166" s="52">
        <v>0.526586</v>
      </c>
      <c r="L166" s="52">
        <v>1</v>
      </c>
      <c r="M166" s="52">
        <v>1</v>
      </c>
      <c r="N166" s="52"/>
      <c r="O166" s="52">
        <v>0</v>
      </c>
      <c r="P166" s="52">
        <v>0</v>
      </c>
      <c r="Q166" s="52">
        <v>21</v>
      </c>
      <c r="R166" s="52"/>
      <c r="S166" s="52">
        <v>0</v>
      </c>
      <c r="T166" s="52">
        <v>0</v>
      </c>
      <c r="U166" s="52">
        <v>310</v>
      </c>
      <c r="V166" s="52">
        <f t="shared" si="5"/>
        <v>4941.4830240000001</v>
      </c>
      <c r="W166" s="52">
        <f t="shared" si="6"/>
        <v>4941.4830240000001</v>
      </c>
      <c r="X166" s="52">
        <v>0</v>
      </c>
      <c r="Y166" s="52">
        <v>0</v>
      </c>
    </row>
    <row r="167" spans="1:25" x14ac:dyDescent="0.25">
      <c r="A167" s="52">
        <v>2012</v>
      </c>
      <c r="B167" s="52" t="s">
        <v>103</v>
      </c>
      <c r="C167" s="52" t="s">
        <v>180</v>
      </c>
      <c r="D167" s="52">
        <v>24101</v>
      </c>
      <c r="E167" s="52">
        <v>1633002</v>
      </c>
      <c r="F167" s="52">
        <v>27</v>
      </c>
      <c r="G167" s="52" t="s">
        <v>120</v>
      </c>
      <c r="H167" s="52">
        <v>681214</v>
      </c>
      <c r="I167" s="52" t="s">
        <v>91</v>
      </c>
      <c r="J167" s="52" t="s">
        <v>71</v>
      </c>
      <c r="K167" s="52">
        <v>0.526586</v>
      </c>
      <c r="L167" s="52">
        <v>1</v>
      </c>
      <c r="M167" s="52">
        <v>1</v>
      </c>
      <c r="N167" s="52"/>
      <c r="O167" s="52">
        <v>0</v>
      </c>
      <c r="P167" s="52">
        <v>0</v>
      </c>
      <c r="Q167" s="52">
        <v>21</v>
      </c>
      <c r="R167" s="52"/>
      <c r="S167" s="52">
        <v>0</v>
      </c>
      <c r="T167" s="52">
        <v>0</v>
      </c>
      <c r="U167" s="52">
        <v>310</v>
      </c>
      <c r="V167" s="52">
        <f t="shared" si="5"/>
        <v>358717.755404</v>
      </c>
      <c r="W167" s="52">
        <f t="shared" si="6"/>
        <v>358717.755404</v>
      </c>
      <c r="X167" s="52">
        <v>0</v>
      </c>
      <c r="Y167" s="52">
        <v>0</v>
      </c>
    </row>
    <row r="168" spans="1:25" x14ac:dyDescent="0.25">
      <c r="A168" s="52">
        <v>2012</v>
      </c>
      <c r="B168" s="52" t="s">
        <v>103</v>
      </c>
      <c r="C168" s="52" t="s">
        <v>180</v>
      </c>
      <c r="D168" s="52">
        <v>24101</v>
      </c>
      <c r="E168" s="52">
        <v>1633002</v>
      </c>
      <c r="F168" s="52">
        <v>27</v>
      </c>
      <c r="G168" s="52" t="s">
        <v>120</v>
      </c>
      <c r="H168" s="52">
        <v>48327</v>
      </c>
      <c r="I168" s="52" t="s">
        <v>91</v>
      </c>
      <c r="J168" s="52" t="s">
        <v>71</v>
      </c>
      <c r="K168" s="52">
        <v>0.526586</v>
      </c>
      <c r="L168" s="52">
        <v>1</v>
      </c>
      <c r="M168" s="52">
        <v>1</v>
      </c>
      <c r="N168" s="52"/>
      <c r="O168" s="52">
        <v>0</v>
      </c>
      <c r="P168" s="52">
        <v>0</v>
      </c>
      <c r="Q168" s="52">
        <v>21</v>
      </c>
      <c r="R168" s="52"/>
      <c r="S168" s="52">
        <v>0</v>
      </c>
      <c r="T168" s="52">
        <v>0</v>
      </c>
      <c r="U168" s="52">
        <v>310</v>
      </c>
      <c r="V168" s="52">
        <f t="shared" si="5"/>
        <v>25448.321621999999</v>
      </c>
      <c r="W168" s="52">
        <f t="shared" si="6"/>
        <v>25448.321621999999</v>
      </c>
      <c r="X168" s="52">
        <v>0</v>
      </c>
      <c r="Y168" s="52">
        <v>0</v>
      </c>
    </row>
    <row r="169" spans="1:25" x14ac:dyDescent="0.25">
      <c r="A169" s="52">
        <v>2012</v>
      </c>
      <c r="B169" s="52" t="s">
        <v>103</v>
      </c>
      <c r="C169" s="52" t="s">
        <v>180</v>
      </c>
      <c r="D169" s="52">
        <v>24103</v>
      </c>
      <c r="E169" s="52">
        <v>1633002</v>
      </c>
      <c r="F169" s="52">
        <v>27</v>
      </c>
      <c r="G169" s="52" t="s">
        <v>120</v>
      </c>
      <c r="H169" s="52">
        <v>4925</v>
      </c>
      <c r="I169" s="52" t="s">
        <v>91</v>
      </c>
      <c r="J169" s="52" t="s">
        <v>71</v>
      </c>
      <c r="K169" s="52">
        <v>0.526586</v>
      </c>
      <c r="L169" s="52">
        <v>1</v>
      </c>
      <c r="M169" s="52">
        <v>1</v>
      </c>
      <c r="N169" s="52"/>
      <c r="O169" s="52">
        <v>0</v>
      </c>
      <c r="P169" s="52">
        <v>0</v>
      </c>
      <c r="Q169" s="52">
        <v>21</v>
      </c>
      <c r="R169" s="52"/>
      <c r="S169" s="52">
        <v>0</v>
      </c>
      <c r="T169" s="52">
        <v>0</v>
      </c>
      <c r="U169" s="52">
        <v>310</v>
      </c>
      <c r="V169" s="52">
        <f t="shared" si="5"/>
        <v>2593.4360499999998</v>
      </c>
      <c r="W169" s="52">
        <f t="shared" si="6"/>
        <v>2593.4360499999998</v>
      </c>
      <c r="X169" s="52">
        <v>0</v>
      </c>
      <c r="Y169" s="52">
        <v>0</v>
      </c>
    </row>
    <row r="170" spans="1:25" x14ac:dyDescent="0.25">
      <c r="A170" s="52">
        <v>2012</v>
      </c>
      <c r="B170" s="52" t="s">
        <v>103</v>
      </c>
      <c r="C170" s="52" t="s">
        <v>180</v>
      </c>
      <c r="D170" s="52">
        <v>24103</v>
      </c>
      <c r="E170" s="52">
        <v>1633002</v>
      </c>
      <c r="F170" s="52">
        <v>27</v>
      </c>
      <c r="G170" s="52" t="s">
        <v>120</v>
      </c>
      <c r="H170" s="52">
        <v>2075</v>
      </c>
      <c r="I170" s="52" t="s">
        <v>91</v>
      </c>
      <c r="J170" s="52" t="s">
        <v>71</v>
      </c>
      <c r="K170" s="52">
        <v>0.526586</v>
      </c>
      <c r="L170" s="52">
        <v>1</v>
      </c>
      <c r="M170" s="52">
        <v>1</v>
      </c>
      <c r="N170" s="52"/>
      <c r="O170" s="52">
        <v>0</v>
      </c>
      <c r="P170" s="52">
        <v>0</v>
      </c>
      <c r="Q170" s="52">
        <v>21</v>
      </c>
      <c r="R170" s="52"/>
      <c r="S170" s="52">
        <v>0</v>
      </c>
      <c r="T170" s="52">
        <v>0</v>
      </c>
      <c r="U170" s="52">
        <v>310</v>
      </c>
      <c r="V170" s="52">
        <f t="shared" si="5"/>
        <v>1092.6659500000001</v>
      </c>
      <c r="W170" s="52">
        <f t="shared" si="6"/>
        <v>1092.6659500000001</v>
      </c>
      <c r="X170" s="52">
        <v>0</v>
      </c>
      <c r="Y170" s="52">
        <v>0</v>
      </c>
    </row>
    <row r="171" spans="1:25" x14ac:dyDescent="0.25">
      <c r="A171" s="52">
        <v>2012</v>
      </c>
      <c r="B171" s="52" t="s">
        <v>103</v>
      </c>
      <c r="C171" s="52" t="s">
        <v>180</v>
      </c>
      <c r="D171" s="52">
        <v>24103</v>
      </c>
      <c r="E171" s="52">
        <v>1633002</v>
      </c>
      <c r="F171" s="52">
        <v>27</v>
      </c>
      <c r="G171" s="52" t="s">
        <v>120</v>
      </c>
      <c r="H171" s="52">
        <v>410</v>
      </c>
      <c r="I171" s="52" t="s">
        <v>91</v>
      </c>
      <c r="J171" s="52" t="s">
        <v>71</v>
      </c>
      <c r="K171" s="52">
        <v>0.526586</v>
      </c>
      <c r="L171" s="52">
        <v>1</v>
      </c>
      <c r="M171" s="52">
        <v>1</v>
      </c>
      <c r="N171" s="52"/>
      <c r="O171" s="52">
        <v>0</v>
      </c>
      <c r="P171" s="52">
        <v>0</v>
      </c>
      <c r="Q171" s="52">
        <v>21</v>
      </c>
      <c r="R171" s="52"/>
      <c r="S171" s="52">
        <v>0</v>
      </c>
      <c r="T171" s="52">
        <v>0</v>
      </c>
      <c r="U171" s="52">
        <v>310</v>
      </c>
      <c r="V171" s="52">
        <f t="shared" si="5"/>
        <v>215.90026</v>
      </c>
      <c r="W171" s="52">
        <f t="shared" si="6"/>
        <v>215.90026</v>
      </c>
      <c r="X171" s="52">
        <v>0</v>
      </c>
      <c r="Y171" s="52">
        <v>0</v>
      </c>
    </row>
    <row r="172" spans="1:25" x14ac:dyDescent="0.25">
      <c r="A172" s="52">
        <v>2012</v>
      </c>
      <c r="B172" s="52" t="s">
        <v>103</v>
      </c>
      <c r="C172" s="52" t="s">
        <v>180</v>
      </c>
      <c r="D172" s="52">
        <v>24103</v>
      </c>
      <c r="E172" s="52">
        <v>1633002</v>
      </c>
      <c r="F172" s="52">
        <v>27</v>
      </c>
      <c r="G172" s="52" t="s">
        <v>120</v>
      </c>
      <c r="H172" s="52">
        <v>251212</v>
      </c>
      <c r="I172" s="52" t="s">
        <v>91</v>
      </c>
      <c r="J172" s="52" t="s">
        <v>71</v>
      </c>
      <c r="K172" s="52">
        <v>0.526586</v>
      </c>
      <c r="L172" s="52">
        <v>1</v>
      </c>
      <c r="M172" s="52">
        <v>1</v>
      </c>
      <c r="N172" s="52"/>
      <c r="O172" s="52">
        <v>0</v>
      </c>
      <c r="P172" s="52">
        <v>0</v>
      </c>
      <c r="Q172" s="52">
        <v>21</v>
      </c>
      <c r="R172" s="52"/>
      <c r="S172" s="52">
        <v>0</v>
      </c>
      <c r="T172" s="52">
        <v>0</v>
      </c>
      <c r="U172" s="52">
        <v>310</v>
      </c>
      <c r="V172" s="52">
        <f t="shared" si="5"/>
        <v>132284.722232</v>
      </c>
      <c r="W172" s="52">
        <f t="shared" si="6"/>
        <v>132284.722232</v>
      </c>
      <c r="X172" s="52">
        <v>0</v>
      </c>
      <c r="Y172" s="52">
        <v>0</v>
      </c>
    </row>
    <row r="173" spans="1:25" x14ac:dyDescent="0.25">
      <c r="A173" s="52">
        <v>2012</v>
      </c>
      <c r="B173" s="52" t="s">
        <v>103</v>
      </c>
      <c r="C173" s="52" t="s">
        <v>180</v>
      </c>
      <c r="D173" s="52">
        <v>24103</v>
      </c>
      <c r="E173" s="52">
        <v>1633002</v>
      </c>
      <c r="F173" s="52">
        <v>27</v>
      </c>
      <c r="G173" s="52" t="s">
        <v>120</v>
      </c>
      <c r="H173" s="52">
        <v>1080</v>
      </c>
      <c r="I173" s="52" t="s">
        <v>91</v>
      </c>
      <c r="J173" s="52" t="s">
        <v>71</v>
      </c>
      <c r="K173" s="52">
        <v>0.526586</v>
      </c>
      <c r="L173" s="52">
        <v>1</v>
      </c>
      <c r="M173" s="52">
        <v>1</v>
      </c>
      <c r="N173" s="52"/>
      <c r="O173" s="52">
        <v>0</v>
      </c>
      <c r="P173" s="52">
        <v>0</v>
      </c>
      <c r="Q173" s="52">
        <v>21</v>
      </c>
      <c r="R173" s="52"/>
      <c r="S173" s="52">
        <v>0</v>
      </c>
      <c r="T173" s="52">
        <v>0</v>
      </c>
      <c r="U173" s="52">
        <v>310</v>
      </c>
      <c r="V173" s="52">
        <f t="shared" si="5"/>
        <v>568.71288000000004</v>
      </c>
      <c r="W173" s="52">
        <f t="shared" si="6"/>
        <v>568.71288000000004</v>
      </c>
      <c r="X173" s="52">
        <v>0</v>
      </c>
      <c r="Y173" s="52">
        <v>0</v>
      </c>
    </row>
    <row r="174" spans="1:25" x14ac:dyDescent="0.25">
      <c r="A174" s="52">
        <v>2012</v>
      </c>
      <c r="B174" s="52" t="s">
        <v>103</v>
      </c>
      <c r="C174" s="52" t="s">
        <v>180</v>
      </c>
      <c r="D174" s="52">
        <v>24103</v>
      </c>
      <c r="E174" s="52">
        <v>1633002</v>
      </c>
      <c r="F174" s="52">
        <v>27</v>
      </c>
      <c r="G174" s="52" t="s">
        <v>120</v>
      </c>
      <c r="H174" s="52">
        <v>68513</v>
      </c>
      <c r="I174" s="52" t="s">
        <v>91</v>
      </c>
      <c r="J174" s="52" t="s">
        <v>71</v>
      </c>
      <c r="K174" s="52">
        <v>0.526586</v>
      </c>
      <c r="L174" s="52">
        <v>1</v>
      </c>
      <c r="M174" s="52">
        <v>1</v>
      </c>
      <c r="N174" s="52"/>
      <c r="O174" s="52">
        <v>0</v>
      </c>
      <c r="P174" s="52">
        <v>0</v>
      </c>
      <c r="Q174" s="52">
        <v>21</v>
      </c>
      <c r="R174" s="52"/>
      <c r="S174" s="52">
        <v>0</v>
      </c>
      <c r="T174" s="52">
        <v>0</v>
      </c>
      <c r="U174" s="52">
        <v>310</v>
      </c>
      <c r="V174" s="52">
        <f t="shared" si="5"/>
        <v>36077.986618000003</v>
      </c>
      <c r="W174" s="52">
        <f t="shared" si="6"/>
        <v>36077.986618000003</v>
      </c>
      <c r="X174" s="52">
        <v>0</v>
      </c>
      <c r="Y174" s="52">
        <v>0</v>
      </c>
    </row>
    <row r="175" spans="1:25" x14ac:dyDescent="0.25">
      <c r="A175" s="52">
        <v>2012</v>
      </c>
      <c r="B175" s="52" t="s">
        <v>103</v>
      </c>
      <c r="C175" s="52" t="s">
        <v>180</v>
      </c>
      <c r="D175" s="52">
        <v>24103</v>
      </c>
      <c r="E175" s="52">
        <v>1633002</v>
      </c>
      <c r="F175" s="52">
        <v>27</v>
      </c>
      <c r="G175" s="52" t="s">
        <v>120</v>
      </c>
      <c r="H175" s="52">
        <v>14392</v>
      </c>
      <c r="I175" s="52" t="s">
        <v>91</v>
      </c>
      <c r="J175" s="52" t="s">
        <v>71</v>
      </c>
      <c r="K175" s="52">
        <v>0.526586</v>
      </c>
      <c r="L175" s="52">
        <v>1</v>
      </c>
      <c r="M175" s="52">
        <v>1</v>
      </c>
      <c r="N175" s="52"/>
      <c r="O175" s="52">
        <v>0</v>
      </c>
      <c r="P175" s="52">
        <v>0</v>
      </c>
      <c r="Q175" s="52">
        <v>21</v>
      </c>
      <c r="R175" s="52"/>
      <c r="S175" s="52">
        <v>0</v>
      </c>
      <c r="T175" s="52">
        <v>0</v>
      </c>
      <c r="U175" s="52">
        <v>310</v>
      </c>
      <c r="V175" s="52">
        <f t="shared" si="5"/>
        <v>7578.625712</v>
      </c>
      <c r="W175" s="52">
        <f t="shared" si="6"/>
        <v>7578.625712</v>
      </c>
      <c r="X175" s="52">
        <v>0</v>
      </c>
      <c r="Y175" s="52">
        <v>0</v>
      </c>
    </row>
    <row r="176" spans="1:25" x14ac:dyDescent="0.25">
      <c r="A176" s="52">
        <v>2012</v>
      </c>
      <c r="B176" s="52" t="s">
        <v>103</v>
      </c>
      <c r="C176" s="52" t="s">
        <v>180</v>
      </c>
      <c r="D176" s="52">
        <v>24103</v>
      </c>
      <c r="E176" s="52">
        <v>1633002</v>
      </c>
      <c r="F176" s="52">
        <v>27</v>
      </c>
      <c r="G176" s="52" t="s">
        <v>120</v>
      </c>
      <c r="H176" s="52">
        <v>1944</v>
      </c>
      <c r="I176" s="52" t="s">
        <v>91</v>
      </c>
      <c r="J176" s="52" t="s">
        <v>71</v>
      </c>
      <c r="K176" s="52">
        <v>0.526586</v>
      </c>
      <c r="L176" s="52">
        <v>1</v>
      </c>
      <c r="M176" s="52">
        <v>1</v>
      </c>
      <c r="N176" s="52"/>
      <c r="O176" s="52">
        <v>0</v>
      </c>
      <c r="P176" s="52">
        <v>0</v>
      </c>
      <c r="Q176" s="52">
        <v>21</v>
      </c>
      <c r="R176" s="52"/>
      <c r="S176" s="52">
        <v>0</v>
      </c>
      <c r="T176" s="52">
        <v>0</v>
      </c>
      <c r="U176" s="52">
        <v>310</v>
      </c>
      <c r="V176" s="52">
        <f t="shared" si="5"/>
        <v>1023.683184</v>
      </c>
      <c r="W176" s="52">
        <f t="shared" si="6"/>
        <v>1023.683184</v>
      </c>
      <c r="X176" s="52">
        <v>0</v>
      </c>
      <c r="Y176" s="52">
        <v>0</v>
      </c>
    </row>
    <row r="177" spans="1:25" x14ac:dyDescent="0.25">
      <c r="A177" s="52">
        <v>2012</v>
      </c>
      <c r="B177" s="52" t="s">
        <v>103</v>
      </c>
      <c r="C177" s="52" t="s">
        <v>180</v>
      </c>
      <c r="D177" s="52">
        <v>24103</v>
      </c>
      <c r="E177" s="52">
        <v>1633002</v>
      </c>
      <c r="F177" s="52">
        <v>27</v>
      </c>
      <c r="G177" s="52" t="s">
        <v>120</v>
      </c>
      <c r="H177" s="52">
        <v>1326</v>
      </c>
      <c r="I177" s="52" t="s">
        <v>91</v>
      </c>
      <c r="J177" s="52" t="s">
        <v>71</v>
      </c>
      <c r="K177" s="52">
        <v>0.526586</v>
      </c>
      <c r="L177" s="52">
        <v>1</v>
      </c>
      <c r="M177" s="52">
        <v>1</v>
      </c>
      <c r="N177" s="52"/>
      <c r="O177" s="52">
        <v>0</v>
      </c>
      <c r="P177" s="52">
        <v>0</v>
      </c>
      <c r="Q177" s="52">
        <v>21</v>
      </c>
      <c r="R177" s="52"/>
      <c r="S177" s="52">
        <v>0</v>
      </c>
      <c r="T177" s="52">
        <v>0</v>
      </c>
      <c r="U177" s="52">
        <v>310</v>
      </c>
      <c r="V177" s="52">
        <f t="shared" si="5"/>
        <v>698.25303599999995</v>
      </c>
      <c r="W177" s="52">
        <f t="shared" si="6"/>
        <v>698.25303599999995</v>
      </c>
      <c r="X177" s="52">
        <v>0</v>
      </c>
      <c r="Y177" s="52">
        <v>0</v>
      </c>
    </row>
    <row r="178" spans="1:25" x14ac:dyDescent="0.25">
      <c r="A178" s="52">
        <v>2012</v>
      </c>
      <c r="B178" s="52" t="s">
        <v>103</v>
      </c>
      <c r="C178" s="52" t="s">
        <v>180</v>
      </c>
      <c r="D178" s="52">
        <v>24103</v>
      </c>
      <c r="E178" s="52">
        <v>1633002</v>
      </c>
      <c r="F178" s="52">
        <v>27</v>
      </c>
      <c r="G178" s="52" t="s">
        <v>120</v>
      </c>
      <c r="H178" s="52">
        <v>1519</v>
      </c>
      <c r="I178" s="52" t="s">
        <v>91</v>
      </c>
      <c r="J178" s="52" t="s">
        <v>71</v>
      </c>
      <c r="K178" s="52">
        <v>0.526586</v>
      </c>
      <c r="L178" s="52">
        <v>1</v>
      </c>
      <c r="M178" s="52">
        <v>1</v>
      </c>
      <c r="N178" s="52"/>
      <c r="O178" s="52">
        <v>0</v>
      </c>
      <c r="P178" s="52">
        <v>0</v>
      </c>
      <c r="Q178" s="52">
        <v>21</v>
      </c>
      <c r="R178" s="52"/>
      <c r="S178" s="52">
        <v>0</v>
      </c>
      <c r="T178" s="52">
        <v>0</v>
      </c>
      <c r="U178" s="52">
        <v>310</v>
      </c>
      <c r="V178" s="52">
        <f t="shared" si="5"/>
        <v>799.88413400000002</v>
      </c>
      <c r="W178" s="52">
        <f t="shared" si="6"/>
        <v>799.88413400000002</v>
      </c>
      <c r="X178" s="52">
        <v>0</v>
      </c>
      <c r="Y178" s="52">
        <v>0</v>
      </c>
    </row>
    <row r="179" spans="1:25" x14ac:dyDescent="0.25">
      <c r="A179" s="52">
        <v>2012</v>
      </c>
      <c r="B179" s="52" t="s">
        <v>103</v>
      </c>
      <c r="C179" s="52" t="s">
        <v>180</v>
      </c>
      <c r="D179" s="52">
        <v>24103</v>
      </c>
      <c r="E179" s="52">
        <v>1633002</v>
      </c>
      <c r="F179" s="52">
        <v>27</v>
      </c>
      <c r="G179" s="52" t="s">
        <v>120</v>
      </c>
      <c r="H179" s="52">
        <v>12730</v>
      </c>
      <c r="I179" s="52" t="s">
        <v>91</v>
      </c>
      <c r="J179" s="52" t="s">
        <v>71</v>
      </c>
      <c r="K179" s="52">
        <v>0.526586</v>
      </c>
      <c r="L179" s="52">
        <v>1</v>
      </c>
      <c r="M179" s="52">
        <v>1</v>
      </c>
      <c r="N179" s="52"/>
      <c r="O179" s="52">
        <v>0</v>
      </c>
      <c r="P179" s="52">
        <v>0</v>
      </c>
      <c r="Q179" s="52">
        <v>21</v>
      </c>
      <c r="R179" s="52"/>
      <c r="S179" s="52">
        <v>0</v>
      </c>
      <c r="T179" s="52">
        <v>0</v>
      </c>
      <c r="U179" s="52">
        <v>310</v>
      </c>
      <c r="V179" s="52">
        <f t="shared" si="5"/>
        <v>6703.4397799999997</v>
      </c>
      <c r="W179" s="52">
        <f t="shared" si="6"/>
        <v>6703.4397799999997</v>
      </c>
      <c r="X179" s="52">
        <v>0</v>
      </c>
      <c r="Y179" s="52">
        <v>0</v>
      </c>
    </row>
    <row r="180" spans="1:25" x14ac:dyDescent="0.25">
      <c r="A180" s="52">
        <v>2012</v>
      </c>
      <c r="B180" s="52" t="s">
        <v>103</v>
      </c>
      <c r="C180" s="52" t="s">
        <v>180</v>
      </c>
      <c r="D180" s="52">
        <v>24103</v>
      </c>
      <c r="E180" s="52">
        <v>1633002</v>
      </c>
      <c r="F180" s="52">
        <v>27</v>
      </c>
      <c r="G180" s="52" t="s">
        <v>120</v>
      </c>
      <c r="H180" s="52">
        <v>49122.1731</v>
      </c>
      <c r="I180" s="52" t="s">
        <v>91</v>
      </c>
      <c r="J180" s="52" t="s">
        <v>71</v>
      </c>
      <c r="K180" s="52">
        <v>0.526586</v>
      </c>
      <c r="L180" s="52">
        <v>1</v>
      </c>
      <c r="M180" s="52">
        <v>1</v>
      </c>
      <c r="N180" s="52"/>
      <c r="O180" s="52">
        <v>0</v>
      </c>
      <c r="P180" s="52">
        <v>0</v>
      </c>
      <c r="Q180" s="52">
        <v>21</v>
      </c>
      <c r="R180" s="52"/>
      <c r="S180" s="52">
        <v>0</v>
      </c>
      <c r="T180" s="52">
        <v>0</v>
      </c>
      <c r="U180" s="52">
        <v>310</v>
      </c>
      <c r="V180" s="52">
        <f t="shared" si="5"/>
        <v>25867.0486440366</v>
      </c>
      <c r="W180" s="52">
        <f t="shared" si="6"/>
        <v>25867.0486440366</v>
      </c>
      <c r="X180" s="52">
        <v>0</v>
      </c>
      <c r="Y180" s="52">
        <v>0</v>
      </c>
    </row>
    <row r="181" spans="1:25" x14ac:dyDescent="0.25">
      <c r="A181" s="52">
        <v>2012</v>
      </c>
      <c r="B181" s="52" t="s">
        <v>103</v>
      </c>
      <c r="C181" s="52" t="s">
        <v>180</v>
      </c>
      <c r="D181" s="52">
        <v>24103</v>
      </c>
      <c r="E181" s="52">
        <v>1633002</v>
      </c>
      <c r="F181" s="52">
        <v>27</v>
      </c>
      <c r="G181" s="52" t="s">
        <v>120</v>
      </c>
      <c r="H181" s="52">
        <v>11619.6875</v>
      </c>
      <c r="I181" s="52" t="s">
        <v>91</v>
      </c>
      <c r="J181" s="52" t="s">
        <v>71</v>
      </c>
      <c r="K181" s="52">
        <v>0.526586</v>
      </c>
      <c r="L181" s="52">
        <v>1</v>
      </c>
      <c r="M181" s="52">
        <v>1</v>
      </c>
      <c r="N181" s="52"/>
      <c r="O181" s="52">
        <v>0</v>
      </c>
      <c r="P181" s="52">
        <v>0</v>
      </c>
      <c r="Q181" s="52">
        <v>21</v>
      </c>
      <c r="R181" s="52"/>
      <c r="S181" s="52">
        <v>0</v>
      </c>
      <c r="T181" s="52">
        <v>0</v>
      </c>
      <c r="U181" s="52">
        <v>310</v>
      </c>
      <c r="V181" s="52">
        <f t="shared" si="5"/>
        <v>6118.7647618749997</v>
      </c>
      <c r="W181" s="52">
        <f t="shared" si="6"/>
        <v>6118.7647618749997</v>
      </c>
      <c r="X181" s="52">
        <v>0</v>
      </c>
      <c r="Y181" s="52">
        <v>0</v>
      </c>
    </row>
    <row r="182" spans="1:25" x14ac:dyDescent="0.25">
      <c r="A182" s="52">
        <v>2012</v>
      </c>
      <c r="B182" s="52" t="s">
        <v>103</v>
      </c>
      <c r="C182" s="52" t="s">
        <v>180</v>
      </c>
      <c r="D182" s="52">
        <v>24103</v>
      </c>
      <c r="E182" s="52">
        <v>1633002</v>
      </c>
      <c r="F182" s="52">
        <v>27</v>
      </c>
      <c r="G182" s="52" t="s">
        <v>120</v>
      </c>
      <c r="H182" s="52">
        <v>19307</v>
      </c>
      <c r="I182" s="52" t="s">
        <v>91</v>
      </c>
      <c r="J182" s="52" t="s">
        <v>71</v>
      </c>
      <c r="K182" s="52">
        <v>0.526586</v>
      </c>
      <c r="L182" s="52">
        <v>1</v>
      </c>
      <c r="M182" s="52">
        <v>1</v>
      </c>
      <c r="N182" s="52"/>
      <c r="O182" s="52">
        <v>0</v>
      </c>
      <c r="P182" s="52">
        <v>0</v>
      </c>
      <c r="Q182" s="52">
        <v>21</v>
      </c>
      <c r="R182" s="52"/>
      <c r="S182" s="52">
        <v>0</v>
      </c>
      <c r="T182" s="52">
        <v>0</v>
      </c>
      <c r="U182" s="52">
        <v>310</v>
      </c>
      <c r="V182" s="52">
        <f t="shared" si="5"/>
        <v>10166.795902</v>
      </c>
      <c r="W182" s="52">
        <f t="shared" si="6"/>
        <v>10166.795902</v>
      </c>
      <c r="X182" s="52">
        <v>0</v>
      </c>
      <c r="Y182" s="52">
        <v>0</v>
      </c>
    </row>
    <row r="183" spans="1:25" x14ac:dyDescent="0.25">
      <c r="A183" s="52">
        <v>2012</v>
      </c>
      <c r="B183" s="52" t="s">
        <v>103</v>
      </c>
      <c r="C183" s="52" t="s">
        <v>180</v>
      </c>
      <c r="D183" s="52">
        <v>24103</v>
      </c>
      <c r="E183" s="52">
        <v>1633002</v>
      </c>
      <c r="F183" s="52">
        <v>27</v>
      </c>
      <c r="G183" s="52" t="s">
        <v>120</v>
      </c>
      <c r="H183" s="52">
        <v>37681</v>
      </c>
      <c r="I183" s="52" t="s">
        <v>91</v>
      </c>
      <c r="J183" s="52" t="s">
        <v>71</v>
      </c>
      <c r="K183" s="52">
        <v>0.526586</v>
      </c>
      <c r="L183" s="52">
        <v>1</v>
      </c>
      <c r="M183" s="52">
        <v>1</v>
      </c>
      <c r="N183" s="52"/>
      <c r="O183" s="52">
        <v>0</v>
      </c>
      <c r="P183" s="52">
        <v>0</v>
      </c>
      <c r="Q183" s="52">
        <v>21</v>
      </c>
      <c r="R183" s="52"/>
      <c r="S183" s="52">
        <v>0</v>
      </c>
      <c r="T183" s="52">
        <v>0</v>
      </c>
      <c r="U183" s="52">
        <v>310</v>
      </c>
      <c r="V183" s="52">
        <f t="shared" si="5"/>
        <v>19842.287066000001</v>
      </c>
      <c r="W183" s="52">
        <f t="shared" si="6"/>
        <v>19842.287066000001</v>
      </c>
      <c r="X183" s="52">
        <v>0</v>
      </c>
      <c r="Y183" s="52">
        <v>0</v>
      </c>
    </row>
    <row r="184" spans="1:25" x14ac:dyDescent="0.25">
      <c r="A184" s="52">
        <v>2012</v>
      </c>
      <c r="B184" s="52" t="s">
        <v>103</v>
      </c>
      <c r="C184" s="52" t="s">
        <v>180</v>
      </c>
      <c r="D184" s="52">
        <v>24103</v>
      </c>
      <c r="E184" s="52">
        <v>1633002</v>
      </c>
      <c r="F184" s="52">
        <v>27</v>
      </c>
      <c r="G184" s="52" t="s">
        <v>120</v>
      </c>
      <c r="H184" s="52">
        <v>6481</v>
      </c>
      <c r="I184" s="52" t="s">
        <v>91</v>
      </c>
      <c r="J184" s="52" t="s">
        <v>71</v>
      </c>
      <c r="K184" s="52">
        <v>0.526586</v>
      </c>
      <c r="L184" s="52">
        <v>1</v>
      </c>
      <c r="M184" s="52">
        <v>1</v>
      </c>
      <c r="N184" s="52"/>
      <c r="O184" s="52">
        <v>0</v>
      </c>
      <c r="P184" s="52">
        <v>0</v>
      </c>
      <c r="Q184" s="52">
        <v>21</v>
      </c>
      <c r="R184" s="52"/>
      <c r="S184" s="52">
        <v>0</v>
      </c>
      <c r="T184" s="52">
        <v>0</v>
      </c>
      <c r="U184" s="52">
        <v>310</v>
      </c>
      <c r="V184" s="52">
        <f t="shared" si="5"/>
        <v>3412.8038660000002</v>
      </c>
      <c r="W184" s="52">
        <f t="shared" si="6"/>
        <v>3412.8038660000002</v>
      </c>
      <c r="X184" s="52">
        <v>0</v>
      </c>
      <c r="Y184" s="52">
        <v>0</v>
      </c>
    </row>
    <row r="185" spans="1:25" x14ac:dyDescent="0.25">
      <c r="A185" s="52">
        <v>2012</v>
      </c>
      <c r="B185" s="52" t="s">
        <v>103</v>
      </c>
      <c r="C185" s="52" t="s">
        <v>180</v>
      </c>
      <c r="D185" s="52">
        <v>24103</v>
      </c>
      <c r="E185" s="52">
        <v>1633002</v>
      </c>
      <c r="F185" s="52">
        <v>27</v>
      </c>
      <c r="G185" s="52" t="s">
        <v>120</v>
      </c>
      <c r="H185" s="52">
        <v>1093</v>
      </c>
      <c r="I185" s="52" t="s">
        <v>91</v>
      </c>
      <c r="J185" s="52" t="s">
        <v>71</v>
      </c>
      <c r="K185" s="52">
        <v>0.526586</v>
      </c>
      <c r="L185" s="52">
        <v>1</v>
      </c>
      <c r="M185" s="52">
        <v>1</v>
      </c>
      <c r="N185" s="52"/>
      <c r="O185" s="52">
        <v>0</v>
      </c>
      <c r="P185" s="52">
        <v>0</v>
      </c>
      <c r="Q185" s="52">
        <v>21</v>
      </c>
      <c r="R185" s="52"/>
      <c r="S185" s="52">
        <v>0</v>
      </c>
      <c r="T185" s="52">
        <v>0</v>
      </c>
      <c r="U185" s="52">
        <v>310</v>
      </c>
      <c r="V185" s="52">
        <f t="shared" si="5"/>
        <v>575.55849799999999</v>
      </c>
      <c r="W185" s="52">
        <f t="shared" si="6"/>
        <v>575.55849799999999</v>
      </c>
      <c r="X185" s="52">
        <v>0</v>
      </c>
      <c r="Y185" s="52">
        <v>0</v>
      </c>
    </row>
    <row r="186" spans="1:25" x14ac:dyDescent="0.25">
      <c r="A186" s="52">
        <v>2012</v>
      </c>
      <c r="B186" s="52" t="s">
        <v>103</v>
      </c>
      <c r="C186" s="52" t="s">
        <v>180</v>
      </c>
      <c r="D186" s="52">
        <v>24103</v>
      </c>
      <c r="E186" s="52">
        <v>1633002</v>
      </c>
      <c r="F186" s="52">
        <v>27</v>
      </c>
      <c r="G186" s="52" t="s">
        <v>120</v>
      </c>
      <c r="H186" s="52">
        <v>793201</v>
      </c>
      <c r="I186" s="52" t="s">
        <v>91</v>
      </c>
      <c r="J186" s="52" t="s">
        <v>71</v>
      </c>
      <c r="K186" s="52">
        <v>0.526586</v>
      </c>
      <c r="L186" s="52">
        <v>1</v>
      </c>
      <c r="M186" s="52">
        <v>1</v>
      </c>
      <c r="N186" s="52"/>
      <c r="O186" s="52">
        <v>0</v>
      </c>
      <c r="P186" s="52">
        <v>0</v>
      </c>
      <c r="Q186" s="52">
        <v>21</v>
      </c>
      <c r="R186" s="52"/>
      <c r="S186" s="52">
        <v>0</v>
      </c>
      <c r="T186" s="52">
        <v>0</v>
      </c>
      <c r="U186" s="52">
        <v>310</v>
      </c>
      <c r="V186" s="52">
        <f t="shared" si="5"/>
        <v>417688.54178600002</v>
      </c>
      <c r="W186" s="52">
        <f t="shared" si="6"/>
        <v>417688.54178600002</v>
      </c>
      <c r="X186" s="52">
        <v>0</v>
      </c>
      <c r="Y186" s="52">
        <v>0</v>
      </c>
    </row>
    <row r="187" spans="1:25" x14ac:dyDescent="0.25">
      <c r="A187" s="52">
        <v>2012</v>
      </c>
      <c r="B187" s="52" t="s">
        <v>103</v>
      </c>
      <c r="C187" s="52" t="s">
        <v>180</v>
      </c>
      <c r="D187" s="52">
        <v>24103</v>
      </c>
      <c r="E187" s="52">
        <v>1633002</v>
      </c>
      <c r="F187" s="52">
        <v>27</v>
      </c>
      <c r="G187" s="52" t="s">
        <v>120</v>
      </c>
      <c r="H187" s="52">
        <v>964828</v>
      </c>
      <c r="I187" s="52" t="s">
        <v>91</v>
      </c>
      <c r="J187" s="52" t="s">
        <v>71</v>
      </c>
      <c r="K187" s="52">
        <v>0.526586</v>
      </c>
      <c r="L187" s="52">
        <v>1</v>
      </c>
      <c r="M187" s="52">
        <v>1</v>
      </c>
      <c r="N187" s="52"/>
      <c r="O187" s="52">
        <v>0</v>
      </c>
      <c r="P187" s="52">
        <v>0</v>
      </c>
      <c r="Q187" s="52">
        <v>21</v>
      </c>
      <c r="R187" s="52"/>
      <c r="S187" s="52">
        <v>0</v>
      </c>
      <c r="T187" s="52">
        <v>0</v>
      </c>
      <c r="U187" s="52">
        <v>310</v>
      </c>
      <c r="V187" s="52">
        <f t="shared" si="5"/>
        <v>508064.91720799997</v>
      </c>
      <c r="W187" s="52">
        <f t="shared" si="6"/>
        <v>508064.91720799997</v>
      </c>
      <c r="X187" s="52">
        <v>0</v>
      </c>
      <c r="Y187" s="52">
        <v>0</v>
      </c>
    </row>
    <row r="188" spans="1:25" x14ac:dyDescent="0.25">
      <c r="A188" s="52">
        <v>2012</v>
      </c>
      <c r="B188" s="52" t="s">
        <v>103</v>
      </c>
      <c r="C188" s="52" t="s">
        <v>180</v>
      </c>
      <c r="D188" s="52">
        <v>24103</v>
      </c>
      <c r="E188" s="52">
        <v>1633002</v>
      </c>
      <c r="F188" s="52">
        <v>27</v>
      </c>
      <c r="G188" s="52" t="s">
        <v>120</v>
      </c>
      <c r="H188" s="52">
        <v>622109</v>
      </c>
      <c r="I188" s="52" t="s">
        <v>91</v>
      </c>
      <c r="J188" s="52" t="s">
        <v>71</v>
      </c>
      <c r="K188" s="52">
        <v>0.526586</v>
      </c>
      <c r="L188" s="52">
        <v>1</v>
      </c>
      <c r="M188" s="52">
        <v>1</v>
      </c>
      <c r="N188" s="52"/>
      <c r="O188" s="52">
        <v>0</v>
      </c>
      <c r="P188" s="52">
        <v>0</v>
      </c>
      <c r="Q188" s="52">
        <v>21</v>
      </c>
      <c r="R188" s="52"/>
      <c r="S188" s="52">
        <v>0</v>
      </c>
      <c r="T188" s="52">
        <v>0</v>
      </c>
      <c r="U188" s="52">
        <v>310</v>
      </c>
      <c r="V188" s="52">
        <f t="shared" si="5"/>
        <v>327593.88987399999</v>
      </c>
      <c r="W188" s="52">
        <f t="shared" si="6"/>
        <v>327593.88987399999</v>
      </c>
      <c r="X188" s="52">
        <v>0</v>
      </c>
      <c r="Y188" s="52">
        <v>0</v>
      </c>
    </row>
    <row r="189" spans="1:25" x14ac:dyDescent="0.25">
      <c r="A189" s="52">
        <v>2012</v>
      </c>
      <c r="B189" s="52" t="s">
        <v>103</v>
      </c>
      <c r="C189" s="52" t="s">
        <v>180</v>
      </c>
      <c r="D189" s="52">
        <v>24103</v>
      </c>
      <c r="E189" s="52">
        <v>1633002</v>
      </c>
      <c r="F189" s="52">
        <v>27</v>
      </c>
      <c r="G189" s="52" t="s">
        <v>120</v>
      </c>
      <c r="H189" s="52">
        <v>620</v>
      </c>
      <c r="I189" s="52" t="s">
        <v>91</v>
      </c>
      <c r="J189" s="52" t="s">
        <v>71</v>
      </c>
      <c r="K189" s="52">
        <v>0.526586</v>
      </c>
      <c r="L189" s="52">
        <v>1</v>
      </c>
      <c r="M189" s="52">
        <v>1</v>
      </c>
      <c r="N189" s="52"/>
      <c r="O189" s="52">
        <v>0</v>
      </c>
      <c r="P189" s="52">
        <v>0</v>
      </c>
      <c r="Q189" s="52">
        <v>21</v>
      </c>
      <c r="R189" s="52"/>
      <c r="S189" s="52">
        <v>0</v>
      </c>
      <c r="T189" s="52">
        <v>0</v>
      </c>
      <c r="U189" s="52">
        <v>310</v>
      </c>
      <c r="V189" s="52">
        <f t="shared" si="5"/>
        <v>326.48331999999999</v>
      </c>
      <c r="W189" s="52">
        <f t="shared" si="6"/>
        <v>326.48331999999999</v>
      </c>
      <c r="X189" s="52">
        <v>0</v>
      </c>
      <c r="Y189" s="52">
        <v>0</v>
      </c>
    </row>
    <row r="190" spans="1:25" x14ac:dyDescent="0.25">
      <c r="A190" s="52">
        <v>2012</v>
      </c>
      <c r="B190" s="52" t="s">
        <v>103</v>
      </c>
      <c r="C190" s="52" t="s">
        <v>180</v>
      </c>
      <c r="D190" s="52">
        <v>24103</v>
      </c>
      <c r="E190" s="52">
        <v>1633002</v>
      </c>
      <c r="F190" s="52">
        <v>27</v>
      </c>
      <c r="G190" s="52" t="s">
        <v>120</v>
      </c>
      <c r="H190" s="52">
        <v>317</v>
      </c>
      <c r="I190" s="52" t="s">
        <v>91</v>
      </c>
      <c r="J190" s="52" t="s">
        <v>71</v>
      </c>
      <c r="K190" s="52">
        <v>0.526586</v>
      </c>
      <c r="L190" s="52">
        <v>1</v>
      </c>
      <c r="M190" s="52">
        <v>1</v>
      </c>
      <c r="N190" s="52"/>
      <c r="O190" s="52">
        <v>0</v>
      </c>
      <c r="P190" s="52">
        <v>0</v>
      </c>
      <c r="Q190" s="52">
        <v>21</v>
      </c>
      <c r="R190" s="52"/>
      <c r="S190" s="52">
        <v>0</v>
      </c>
      <c r="T190" s="52">
        <v>0</v>
      </c>
      <c r="U190" s="52">
        <v>310</v>
      </c>
      <c r="V190" s="52">
        <f t="shared" si="5"/>
        <v>166.927762</v>
      </c>
      <c r="W190" s="52">
        <f t="shared" si="6"/>
        <v>166.927762</v>
      </c>
      <c r="X190" s="52">
        <v>0</v>
      </c>
      <c r="Y190" s="52">
        <v>0</v>
      </c>
    </row>
    <row r="191" spans="1:25" x14ac:dyDescent="0.25">
      <c r="A191" s="52">
        <v>2012</v>
      </c>
      <c r="B191" s="52" t="s">
        <v>103</v>
      </c>
      <c r="C191" s="52" t="s">
        <v>180</v>
      </c>
      <c r="D191" s="52">
        <v>24103</v>
      </c>
      <c r="E191" s="52">
        <v>1633002</v>
      </c>
      <c r="F191" s="52">
        <v>27</v>
      </c>
      <c r="G191" s="52" t="s">
        <v>120</v>
      </c>
      <c r="H191" s="52">
        <v>14568</v>
      </c>
      <c r="I191" s="52" t="s">
        <v>91</v>
      </c>
      <c r="J191" s="52" t="s">
        <v>71</v>
      </c>
      <c r="K191" s="52">
        <v>0.526586</v>
      </c>
      <c r="L191" s="52">
        <v>1</v>
      </c>
      <c r="M191" s="52">
        <v>1</v>
      </c>
      <c r="N191" s="52"/>
      <c r="O191" s="52">
        <v>0</v>
      </c>
      <c r="P191" s="52">
        <v>0</v>
      </c>
      <c r="Q191" s="52">
        <v>21</v>
      </c>
      <c r="R191" s="52"/>
      <c r="S191" s="52">
        <v>0</v>
      </c>
      <c r="T191" s="52">
        <v>0</v>
      </c>
      <c r="U191" s="52">
        <v>310</v>
      </c>
      <c r="V191" s="52">
        <f t="shared" si="5"/>
        <v>7671.3048479999998</v>
      </c>
      <c r="W191" s="52">
        <f t="shared" si="6"/>
        <v>7671.3048479999998</v>
      </c>
      <c r="X191" s="52">
        <v>0</v>
      </c>
      <c r="Y191" s="52">
        <v>0</v>
      </c>
    </row>
    <row r="192" spans="1:25" x14ac:dyDescent="0.25">
      <c r="A192" s="52">
        <v>2012</v>
      </c>
      <c r="B192" s="52" t="s">
        <v>103</v>
      </c>
      <c r="C192" s="52" t="s">
        <v>180</v>
      </c>
      <c r="D192" s="52">
        <v>24103</v>
      </c>
      <c r="E192" s="52">
        <v>1633004</v>
      </c>
      <c r="F192" s="52">
        <v>27</v>
      </c>
      <c r="G192" s="52" t="s">
        <v>120</v>
      </c>
      <c r="H192" s="52">
        <v>1208</v>
      </c>
      <c r="I192" s="52" t="s">
        <v>91</v>
      </c>
      <c r="J192" s="52" t="s">
        <v>71</v>
      </c>
      <c r="K192" s="52">
        <v>0.526586</v>
      </c>
      <c r="L192" s="52">
        <v>1</v>
      </c>
      <c r="M192" s="52">
        <v>1</v>
      </c>
      <c r="N192" s="52"/>
      <c r="O192" s="52">
        <v>0</v>
      </c>
      <c r="P192" s="52">
        <v>0</v>
      </c>
      <c r="Q192" s="52">
        <v>21</v>
      </c>
      <c r="R192" s="52"/>
      <c r="S192" s="52">
        <v>0</v>
      </c>
      <c r="T192" s="52">
        <v>0</v>
      </c>
      <c r="U192" s="52">
        <v>310</v>
      </c>
      <c r="V192" s="52">
        <f t="shared" si="5"/>
        <v>636.11588800000004</v>
      </c>
      <c r="W192" s="52">
        <f t="shared" si="6"/>
        <v>636.11588800000004</v>
      </c>
      <c r="X192" s="52">
        <v>0</v>
      </c>
      <c r="Y192" s="52">
        <v>0</v>
      </c>
    </row>
    <row r="193" spans="1:25" x14ac:dyDescent="0.25">
      <c r="A193" s="52">
        <v>2012</v>
      </c>
      <c r="B193" s="52" t="s">
        <v>103</v>
      </c>
      <c r="C193" s="52" t="s">
        <v>180</v>
      </c>
      <c r="D193" s="52">
        <v>24105</v>
      </c>
      <c r="E193" s="52">
        <v>1633002</v>
      </c>
      <c r="F193" s="52">
        <v>27</v>
      </c>
      <c r="G193" s="52" t="s">
        <v>120</v>
      </c>
      <c r="H193" s="52">
        <v>5284</v>
      </c>
      <c r="I193" s="52" t="s">
        <v>91</v>
      </c>
      <c r="J193" s="52" t="s">
        <v>71</v>
      </c>
      <c r="K193" s="52">
        <v>0.526586</v>
      </c>
      <c r="L193" s="52">
        <v>1</v>
      </c>
      <c r="M193" s="52">
        <v>1</v>
      </c>
      <c r="N193" s="52"/>
      <c r="O193" s="52">
        <v>0</v>
      </c>
      <c r="P193" s="52">
        <v>0</v>
      </c>
      <c r="Q193" s="52">
        <v>21</v>
      </c>
      <c r="R193" s="52"/>
      <c r="S193" s="52">
        <v>0</v>
      </c>
      <c r="T193" s="52">
        <v>0</v>
      </c>
      <c r="U193" s="52">
        <v>310</v>
      </c>
      <c r="V193" s="52">
        <f t="shared" si="5"/>
        <v>2782.4804239999999</v>
      </c>
      <c r="W193" s="52">
        <f t="shared" si="6"/>
        <v>2782.4804239999999</v>
      </c>
      <c r="X193" s="52">
        <v>0</v>
      </c>
      <c r="Y193" s="52">
        <v>0</v>
      </c>
    </row>
    <row r="194" spans="1:25" x14ac:dyDescent="0.25">
      <c r="A194" s="52">
        <v>2012</v>
      </c>
      <c r="B194" s="52" t="s">
        <v>103</v>
      </c>
      <c r="C194" s="52" t="s">
        <v>180</v>
      </c>
      <c r="D194" s="52">
        <v>24105</v>
      </c>
      <c r="E194" s="52">
        <v>1633002</v>
      </c>
      <c r="F194" s="52">
        <v>27</v>
      </c>
      <c r="G194" s="52" t="s">
        <v>120</v>
      </c>
      <c r="H194" s="52">
        <v>558032</v>
      </c>
      <c r="I194" s="52" t="s">
        <v>91</v>
      </c>
      <c r="J194" s="52" t="s">
        <v>71</v>
      </c>
      <c r="K194" s="52">
        <v>0.526586</v>
      </c>
      <c r="L194" s="52">
        <v>1</v>
      </c>
      <c r="M194" s="52">
        <v>1</v>
      </c>
      <c r="N194" s="52"/>
      <c r="O194" s="52">
        <v>0</v>
      </c>
      <c r="P194" s="52">
        <v>0</v>
      </c>
      <c r="Q194" s="52">
        <v>21</v>
      </c>
      <c r="R194" s="52"/>
      <c r="S194" s="52">
        <v>0</v>
      </c>
      <c r="T194" s="52">
        <v>0</v>
      </c>
      <c r="U194" s="52">
        <v>310</v>
      </c>
      <c r="V194" s="52">
        <f t="shared" si="5"/>
        <v>293851.83875200001</v>
      </c>
      <c r="W194" s="52">
        <f t="shared" si="6"/>
        <v>293851.83875200001</v>
      </c>
      <c r="X194" s="52">
        <v>0</v>
      </c>
      <c r="Y194" s="52">
        <v>0</v>
      </c>
    </row>
    <row r="195" spans="1:25" x14ac:dyDescent="0.25">
      <c r="A195" s="52">
        <v>2012</v>
      </c>
      <c r="B195" s="52" t="s">
        <v>103</v>
      </c>
      <c r="C195" s="52" t="s">
        <v>180</v>
      </c>
      <c r="D195" s="52">
        <v>24105</v>
      </c>
      <c r="E195" s="52">
        <v>1633002</v>
      </c>
      <c r="F195" s="52">
        <v>27</v>
      </c>
      <c r="G195" s="52" t="s">
        <v>120</v>
      </c>
      <c r="H195" s="52">
        <v>112201</v>
      </c>
      <c r="I195" s="52" t="s">
        <v>91</v>
      </c>
      <c r="J195" s="52" t="s">
        <v>71</v>
      </c>
      <c r="K195" s="52">
        <v>0.526586</v>
      </c>
      <c r="L195" s="52">
        <v>1</v>
      </c>
      <c r="M195" s="52">
        <v>1</v>
      </c>
      <c r="N195" s="52"/>
      <c r="O195" s="52">
        <v>0</v>
      </c>
      <c r="P195" s="52">
        <v>0</v>
      </c>
      <c r="Q195" s="52">
        <v>21</v>
      </c>
      <c r="R195" s="52"/>
      <c r="S195" s="52">
        <v>0</v>
      </c>
      <c r="T195" s="52">
        <v>0</v>
      </c>
      <c r="U195" s="52">
        <v>310</v>
      </c>
      <c r="V195" s="52">
        <f t="shared" ref="V195:V258" si="7">IF(F195=9,((H195*K195*L195*M195)+(H195*O195*P195*Q195)+(H195*S195*T195*U195))/1000, (H195*K195*L195*M195)+(H195*O195*P195*Q195)+(H195*S195*T195*U195))</f>
        <v>59083.475786000003</v>
      </c>
      <c r="W195" s="52">
        <f t="shared" ref="W195:W258" si="8">(V195-((O195*H195*P195*Q195)+(S195*H195*T195*U195)))/M195</f>
        <v>59083.475786000003</v>
      </c>
      <c r="X195" s="52">
        <v>0</v>
      </c>
      <c r="Y195" s="52">
        <v>0</v>
      </c>
    </row>
    <row r="196" spans="1:25" x14ac:dyDescent="0.25">
      <c r="A196" s="52">
        <v>2012</v>
      </c>
      <c r="B196" s="52" t="s">
        <v>103</v>
      </c>
      <c r="C196" s="52" t="s">
        <v>180</v>
      </c>
      <c r="D196" s="52">
        <v>24105</v>
      </c>
      <c r="E196" s="52">
        <v>1633002</v>
      </c>
      <c r="F196" s="52">
        <v>27</v>
      </c>
      <c r="G196" s="52" t="s">
        <v>120</v>
      </c>
      <c r="H196" s="52">
        <v>153285</v>
      </c>
      <c r="I196" s="52" t="s">
        <v>91</v>
      </c>
      <c r="J196" s="52" t="s">
        <v>71</v>
      </c>
      <c r="K196" s="52">
        <v>0.526586</v>
      </c>
      <c r="L196" s="52">
        <v>1</v>
      </c>
      <c r="M196" s="52">
        <v>1</v>
      </c>
      <c r="N196" s="52"/>
      <c r="O196" s="52">
        <v>0</v>
      </c>
      <c r="P196" s="52">
        <v>0</v>
      </c>
      <c r="Q196" s="52">
        <v>21</v>
      </c>
      <c r="R196" s="52"/>
      <c r="S196" s="52">
        <v>0</v>
      </c>
      <c r="T196" s="52">
        <v>0</v>
      </c>
      <c r="U196" s="52">
        <v>310</v>
      </c>
      <c r="V196" s="52">
        <f t="shared" si="7"/>
        <v>80717.735010000004</v>
      </c>
      <c r="W196" s="52">
        <f t="shared" si="8"/>
        <v>80717.735010000004</v>
      </c>
      <c r="X196" s="52">
        <v>0</v>
      </c>
      <c r="Y196" s="52">
        <v>0</v>
      </c>
    </row>
    <row r="197" spans="1:25" x14ac:dyDescent="0.25">
      <c r="A197" s="52">
        <v>2012</v>
      </c>
      <c r="B197" s="52" t="s">
        <v>103</v>
      </c>
      <c r="C197" s="52" t="s">
        <v>180</v>
      </c>
      <c r="D197" s="52">
        <v>24105</v>
      </c>
      <c r="E197" s="52">
        <v>1633004</v>
      </c>
      <c r="F197" s="52">
        <v>27</v>
      </c>
      <c r="G197" s="52" t="s">
        <v>120</v>
      </c>
      <c r="H197" s="52">
        <v>1797153</v>
      </c>
      <c r="I197" s="52" t="s">
        <v>91</v>
      </c>
      <c r="J197" s="52" t="s">
        <v>71</v>
      </c>
      <c r="K197" s="52">
        <v>0.526586</v>
      </c>
      <c r="L197" s="52">
        <v>1</v>
      </c>
      <c r="M197" s="52">
        <v>1</v>
      </c>
      <c r="N197" s="52"/>
      <c r="O197" s="52">
        <v>0</v>
      </c>
      <c r="P197" s="52">
        <v>0</v>
      </c>
      <c r="Q197" s="52">
        <v>21</v>
      </c>
      <c r="R197" s="52"/>
      <c r="S197" s="52">
        <v>0</v>
      </c>
      <c r="T197" s="52">
        <v>0</v>
      </c>
      <c r="U197" s="52">
        <v>310</v>
      </c>
      <c r="V197" s="52">
        <f t="shared" si="7"/>
        <v>946355.60965799994</v>
      </c>
      <c r="W197" s="52">
        <f t="shared" si="8"/>
        <v>946355.60965799994</v>
      </c>
      <c r="X197" s="52">
        <v>0</v>
      </c>
      <c r="Y197" s="52">
        <v>0</v>
      </c>
    </row>
    <row r="198" spans="1:25" x14ac:dyDescent="0.25">
      <c r="A198" s="52">
        <v>2012</v>
      </c>
      <c r="B198" s="52" t="s">
        <v>103</v>
      </c>
      <c r="C198" s="52" t="s">
        <v>180</v>
      </c>
      <c r="D198" s="52">
        <v>24109</v>
      </c>
      <c r="E198" s="52">
        <v>1633002</v>
      </c>
      <c r="F198" s="52">
        <v>27</v>
      </c>
      <c r="G198" s="52" t="s">
        <v>120</v>
      </c>
      <c r="H198" s="52">
        <v>5124.25</v>
      </c>
      <c r="I198" s="52" t="s">
        <v>91</v>
      </c>
      <c r="J198" s="52" t="s">
        <v>71</v>
      </c>
      <c r="K198" s="52">
        <v>0.526586</v>
      </c>
      <c r="L198" s="52">
        <v>1</v>
      </c>
      <c r="M198" s="52">
        <v>1</v>
      </c>
      <c r="N198" s="52"/>
      <c r="O198" s="52">
        <v>0</v>
      </c>
      <c r="P198" s="52">
        <v>0</v>
      </c>
      <c r="Q198" s="52">
        <v>21</v>
      </c>
      <c r="R198" s="52"/>
      <c r="S198" s="52">
        <v>0</v>
      </c>
      <c r="T198" s="52">
        <v>0</v>
      </c>
      <c r="U198" s="52">
        <v>310</v>
      </c>
      <c r="V198" s="52">
        <f t="shared" si="7"/>
        <v>2698.3583104999998</v>
      </c>
      <c r="W198" s="52">
        <f t="shared" si="8"/>
        <v>2698.3583104999998</v>
      </c>
      <c r="X198" s="52">
        <v>0</v>
      </c>
      <c r="Y198" s="52">
        <v>0</v>
      </c>
    </row>
    <row r="199" spans="1:25" x14ac:dyDescent="0.25">
      <c r="A199" s="52">
        <v>2012</v>
      </c>
      <c r="B199" s="52" t="s">
        <v>103</v>
      </c>
      <c r="C199" s="52" t="s">
        <v>180</v>
      </c>
      <c r="D199" s="52">
        <v>24109</v>
      </c>
      <c r="E199" s="52">
        <v>1633002</v>
      </c>
      <c r="F199" s="52">
        <v>27</v>
      </c>
      <c r="G199" s="52" t="s">
        <v>120</v>
      </c>
      <c r="H199" s="52">
        <v>311</v>
      </c>
      <c r="I199" s="52" t="s">
        <v>91</v>
      </c>
      <c r="J199" s="52" t="s">
        <v>71</v>
      </c>
      <c r="K199" s="52">
        <v>0.526586</v>
      </c>
      <c r="L199" s="52">
        <v>1</v>
      </c>
      <c r="M199" s="52">
        <v>1</v>
      </c>
      <c r="N199" s="52"/>
      <c r="O199" s="52">
        <v>0</v>
      </c>
      <c r="P199" s="52">
        <v>0</v>
      </c>
      <c r="Q199" s="52">
        <v>21</v>
      </c>
      <c r="R199" s="52"/>
      <c r="S199" s="52">
        <v>0</v>
      </c>
      <c r="T199" s="52">
        <v>0</v>
      </c>
      <c r="U199" s="52">
        <v>310</v>
      </c>
      <c r="V199" s="52">
        <f t="shared" si="7"/>
        <v>163.768246</v>
      </c>
      <c r="W199" s="52">
        <f t="shared" si="8"/>
        <v>163.768246</v>
      </c>
      <c r="X199" s="52">
        <v>0</v>
      </c>
      <c r="Y199" s="52">
        <v>0</v>
      </c>
    </row>
    <row r="200" spans="1:25" x14ac:dyDescent="0.25">
      <c r="A200" s="52">
        <v>2012</v>
      </c>
      <c r="B200" s="52" t="s">
        <v>103</v>
      </c>
      <c r="C200" s="52" t="s">
        <v>180</v>
      </c>
      <c r="D200" s="52">
        <v>24109</v>
      </c>
      <c r="E200" s="52">
        <v>1633002</v>
      </c>
      <c r="F200" s="52">
        <v>27</v>
      </c>
      <c r="G200" s="52" t="s">
        <v>120</v>
      </c>
      <c r="H200" s="52">
        <v>308</v>
      </c>
      <c r="I200" s="52" t="s">
        <v>91</v>
      </c>
      <c r="J200" s="52" t="s">
        <v>71</v>
      </c>
      <c r="K200" s="52">
        <v>0.526586</v>
      </c>
      <c r="L200" s="52">
        <v>1</v>
      </c>
      <c r="M200" s="52">
        <v>1</v>
      </c>
      <c r="N200" s="52"/>
      <c r="O200" s="52">
        <v>0</v>
      </c>
      <c r="P200" s="52">
        <v>0</v>
      </c>
      <c r="Q200" s="52">
        <v>21</v>
      </c>
      <c r="R200" s="52"/>
      <c r="S200" s="52">
        <v>0</v>
      </c>
      <c r="T200" s="52">
        <v>0</v>
      </c>
      <c r="U200" s="52">
        <v>310</v>
      </c>
      <c r="V200" s="52">
        <f t="shared" si="7"/>
        <v>162.18848800000001</v>
      </c>
      <c r="W200" s="52">
        <f t="shared" si="8"/>
        <v>162.18848800000001</v>
      </c>
      <c r="X200" s="52">
        <v>0</v>
      </c>
      <c r="Y200" s="52">
        <v>0</v>
      </c>
    </row>
    <row r="201" spans="1:25" x14ac:dyDescent="0.25">
      <c r="A201" s="52">
        <v>2012</v>
      </c>
      <c r="B201" s="52" t="s">
        <v>103</v>
      </c>
      <c r="C201" s="52" t="s">
        <v>180</v>
      </c>
      <c r="D201" s="52">
        <v>24109</v>
      </c>
      <c r="E201" s="52">
        <v>1633002</v>
      </c>
      <c r="F201" s="52">
        <v>27</v>
      </c>
      <c r="G201" s="52" t="s">
        <v>120</v>
      </c>
      <c r="H201" s="52">
        <v>3244</v>
      </c>
      <c r="I201" s="52" t="s">
        <v>91</v>
      </c>
      <c r="J201" s="52" t="s">
        <v>71</v>
      </c>
      <c r="K201" s="52">
        <v>0.526586</v>
      </c>
      <c r="L201" s="52">
        <v>1</v>
      </c>
      <c r="M201" s="52">
        <v>1</v>
      </c>
      <c r="N201" s="52"/>
      <c r="O201" s="52">
        <v>0</v>
      </c>
      <c r="P201" s="52">
        <v>0</v>
      </c>
      <c r="Q201" s="52">
        <v>21</v>
      </c>
      <c r="R201" s="52"/>
      <c r="S201" s="52">
        <v>0</v>
      </c>
      <c r="T201" s="52">
        <v>0</v>
      </c>
      <c r="U201" s="52">
        <v>310</v>
      </c>
      <c r="V201" s="52">
        <f t="shared" si="7"/>
        <v>1708.2449839999999</v>
      </c>
      <c r="W201" s="52">
        <f t="shared" si="8"/>
        <v>1708.2449839999999</v>
      </c>
      <c r="X201" s="52">
        <v>0</v>
      </c>
      <c r="Y201" s="52">
        <v>0</v>
      </c>
    </row>
    <row r="202" spans="1:25" x14ac:dyDescent="0.25">
      <c r="A202" s="52">
        <v>2012</v>
      </c>
      <c r="B202" s="52" t="s">
        <v>103</v>
      </c>
      <c r="C202" s="52" t="s">
        <v>180</v>
      </c>
      <c r="D202" s="52">
        <v>24109</v>
      </c>
      <c r="E202" s="52">
        <v>1633002</v>
      </c>
      <c r="F202" s="52">
        <v>27</v>
      </c>
      <c r="G202" s="52" t="s">
        <v>120</v>
      </c>
      <c r="H202" s="52">
        <v>810</v>
      </c>
      <c r="I202" s="52" t="s">
        <v>91</v>
      </c>
      <c r="J202" s="52" t="s">
        <v>71</v>
      </c>
      <c r="K202" s="52">
        <v>0.526586</v>
      </c>
      <c r="L202" s="52">
        <v>1</v>
      </c>
      <c r="M202" s="52">
        <v>1</v>
      </c>
      <c r="N202" s="52"/>
      <c r="O202" s="52">
        <v>0</v>
      </c>
      <c r="P202" s="52">
        <v>0</v>
      </c>
      <c r="Q202" s="52">
        <v>21</v>
      </c>
      <c r="R202" s="52"/>
      <c r="S202" s="52">
        <v>0</v>
      </c>
      <c r="T202" s="52">
        <v>0</v>
      </c>
      <c r="U202" s="52">
        <v>310</v>
      </c>
      <c r="V202" s="52">
        <f t="shared" si="7"/>
        <v>426.53465999999997</v>
      </c>
      <c r="W202" s="52">
        <f t="shared" si="8"/>
        <v>426.53465999999997</v>
      </c>
      <c r="X202" s="52">
        <v>0</v>
      </c>
      <c r="Y202" s="52">
        <v>0</v>
      </c>
    </row>
    <row r="203" spans="1:25" x14ac:dyDescent="0.25">
      <c r="A203" s="52">
        <v>2012</v>
      </c>
      <c r="B203" s="52" t="s">
        <v>103</v>
      </c>
      <c r="C203" s="52" t="s">
        <v>180</v>
      </c>
      <c r="D203" s="52">
        <v>24109</v>
      </c>
      <c r="E203" s="52">
        <v>1633002</v>
      </c>
      <c r="F203" s="52">
        <v>27</v>
      </c>
      <c r="G203" s="52" t="s">
        <v>120</v>
      </c>
      <c r="H203" s="52">
        <v>26097</v>
      </c>
      <c r="I203" s="52" t="s">
        <v>91</v>
      </c>
      <c r="J203" s="52" t="s">
        <v>71</v>
      </c>
      <c r="K203" s="52">
        <v>0.526586</v>
      </c>
      <c r="L203" s="52">
        <v>1</v>
      </c>
      <c r="M203" s="52">
        <v>1</v>
      </c>
      <c r="N203" s="52"/>
      <c r="O203" s="52">
        <v>0</v>
      </c>
      <c r="P203" s="52">
        <v>0</v>
      </c>
      <c r="Q203" s="52">
        <v>21</v>
      </c>
      <c r="R203" s="52"/>
      <c r="S203" s="52">
        <v>0</v>
      </c>
      <c r="T203" s="52">
        <v>0</v>
      </c>
      <c r="U203" s="52">
        <v>310</v>
      </c>
      <c r="V203" s="52">
        <f t="shared" si="7"/>
        <v>13742.314842</v>
      </c>
      <c r="W203" s="52">
        <f t="shared" si="8"/>
        <v>13742.314842</v>
      </c>
      <c r="X203" s="52">
        <v>0</v>
      </c>
      <c r="Y203" s="52">
        <v>0</v>
      </c>
    </row>
    <row r="204" spans="1:25" x14ac:dyDescent="0.25">
      <c r="A204" s="52">
        <v>2012</v>
      </c>
      <c r="B204" s="52" t="s">
        <v>103</v>
      </c>
      <c r="C204" s="52" t="s">
        <v>180</v>
      </c>
      <c r="D204" s="52">
        <v>24109</v>
      </c>
      <c r="E204" s="52">
        <v>1633002</v>
      </c>
      <c r="F204" s="52">
        <v>27</v>
      </c>
      <c r="G204" s="52" t="s">
        <v>120</v>
      </c>
      <c r="H204" s="52">
        <v>1006</v>
      </c>
      <c r="I204" s="52" t="s">
        <v>91</v>
      </c>
      <c r="J204" s="52" t="s">
        <v>71</v>
      </c>
      <c r="K204" s="52">
        <v>0.526586</v>
      </c>
      <c r="L204" s="52">
        <v>1</v>
      </c>
      <c r="M204" s="52">
        <v>1</v>
      </c>
      <c r="N204" s="52"/>
      <c r="O204" s="52">
        <v>0</v>
      </c>
      <c r="P204" s="52">
        <v>0</v>
      </c>
      <c r="Q204" s="52">
        <v>21</v>
      </c>
      <c r="R204" s="52"/>
      <c r="S204" s="52">
        <v>0</v>
      </c>
      <c r="T204" s="52">
        <v>0</v>
      </c>
      <c r="U204" s="52">
        <v>310</v>
      </c>
      <c r="V204" s="52">
        <f t="shared" si="7"/>
        <v>529.74551599999995</v>
      </c>
      <c r="W204" s="52">
        <f t="shared" si="8"/>
        <v>529.74551599999995</v>
      </c>
      <c r="X204" s="52">
        <v>0</v>
      </c>
      <c r="Y204" s="52">
        <v>0</v>
      </c>
    </row>
    <row r="205" spans="1:25" x14ac:dyDescent="0.25">
      <c r="A205" s="52">
        <v>2012</v>
      </c>
      <c r="B205" s="52" t="s">
        <v>103</v>
      </c>
      <c r="C205" s="52" t="s">
        <v>180</v>
      </c>
      <c r="D205" s="52">
        <v>24109</v>
      </c>
      <c r="E205" s="52">
        <v>1633002</v>
      </c>
      <c r="F205" s="52">
        <v>27</v>
      </c>
      <c r="G205" s="52" t="s">
        <v>120</v>
      </c>
      <c r="H205" s="52">
        <v>24333.309000000001</v>
      </c>
      <c r="I205" s="52" t="s">
        <v>91</v>
      </c>
      <c r="J205" s="52" t="s">
        <v>71</v>
      </c>
      <c r="K205" s="52">
        <v>0.526586</v>
      </c>
      <c r="L205" s="52">
        <v>1</v>
      </c>
      <c r="M205" s="52">
        <v>1</v>
      </c>
      <c r="N205" s="52"/>
      <c r="O205" s="52">
        <v>0</v>
      </c>
      <c r="P205" s="52">
        <v>0</v>
      </c>
      <c r="Q205" s="52">
        <v>21</v>
      </c>
      <c r="R205" s="52"/>
      <c r="S205" s="52">
        <v>0</v>
      </c>
      <c r="T205" s="52">
        <v>0</v>
      </c>
      <c r="U205" s="52">
        <v>310</v>
      </c>
      <c r="V205" s="52">
        <f t="shared" si="7"/>
        <v>12813.579853074001</v>
      </c>
      <c r="W205" s="52">
        <f t="shared" si="8"/>
        <v>12813.579853074001</v>
      </c>
      <c r="X205" s="52">
        <v>0</v>
      </c>
      <c r="Y205" s="52">
        <v>0</v>
      </c>
    </row>
    <row r="206" spans="1:25" x14ac:dyDescent="0.25">
      <c r="A206" s="52">
        <v>2012</v>
      </c>
      <c r="B206" s="52" t="s">
        <v>103</v>
      </c>
      <c r="C206" s="52" t="s">
        <v>180</v>
      </c>
      <c r="D206" s="52">
        <v>24109</v>
      </c>
      <c r="E206" s="52">
        <v>1633004</v>
      </c>
      <c r="F206" s="52">
        <v>27</v>
      </c>
      <c r="G206" s="52" t="s">
        <v>120</v>
      </c>
      <c r="H206" s="52">
        <v>601</v>
      </c>
      <c r="I206" s="52" t="s">
        <v>91</v>
      </c>
      <c r="J206" s="52" t="s">
        <v>71</v>
      </c>
      <c r="K206" s="52">
        <v>0.526586</v>
      </c>
      <c r="L206" s="52">
        <v>1</v>
      </c>
      <c r="M206" s="52">
        <v>1</v>
      </c>
      <c r="N206" s="52"/>
      <c r="O206" s="52">
        <v>0</v>
      </c>
      <c r="P206" s="52">
        <v>0</v>
      </c>
      <c r="Q206" s="52">
        <v>21</v>
      </c>
      <c r="R206" s="52"/>
      <c r="S206" s="52">
        <v>0</v>
      </c>
      <c r="T206" s="52">
        <v>0</v>
      </c>
      <c r="U206" s="52">
        <v>310</v>
      </c>
      <c r="V206" s="52">
        <f t="shared" si="7"/>
        <v>316.47818599999999</v>
      </c>
      <c r="W206" s="52">
        <f t="shared" si="8"/>
        <v>316.47818599999999</v>
      </c>
      <c r="X206" s="52">
        <v>0</v>
      </c>
      <c r="Y206" s="52">
        <v>0</v>
      </c>
    </row>
    <row r="207" spans="1:25" x14ac:dyDescent="0.25">
      <c r="A207" s="52">
        <v>2012</v>
      </c>
      <c r="B207" s="52" t="s">
        <v>103</v>
      </c>
      <c r="C207" s="52" t="s">
        <v>180</v>
      </c>
      <c r="D207" s="52">
        <v>24319</v>
      </c>
      <c r="E207" s="52">
        <v>1633002</v>
      </c>
      <c r="F207" s="52">
        <v>27</v>
      </c>
      <c r="G207" s="52" t="s">
        <v>120</v>
      </c>
      <c r="H207" s="52">
        <v>19085</v>
      </c>
      <c r="I207" s="52" t="s">
        <v>91</v>
      </c>
      <c r="J207" s="52" t="s">
        <v>71</v>
      </c>
      <c r="K207" s="52">
        <v>0.526586</v>
      </c>
      <c r="L207" s="52">
        <v>1</v>
      </c>
      <c r="M207" s="52">
        <v>1</v>
      </c>
      <c r="N207" s="52"/>
      <c r="O207" s="52">
        <v>0</v>
      </c>
      <c r="P207" s="52">
        <v>0</v>
      </c>
      <c r="Q207" s="52">
        <v>21</v>
      </c>
      <c r="R207" s="52"/>
      <c r="S207" s="52">
        <v>0</v>
      </c>
      <c r="T207" s="52">
        <v>0</v>
      </c>
      <c r="U207" s="52">
        <v>310</v>
      </c>
      <c r="V207" s="52">
        <f t="shared" si="7"/>
        <v>10049.89381</v>
      </c>
      <c r="W207" s="52">
        <f t="shared" si="8"/>
        <v>10049.89381</v>
      </c>
      <c r="X207" s="52">
        <v>0</v>
      </c>
      <c r="Y207" s="52">
        <v>0</v>
      </c>
    </row>
    <row r="208" spans="1:25" x14ac:dyDescent="0.25">
      <c r="A208" s="52">
        <v>2012</v>
      </c>
      <c r="B208" s="52" t="s">
        <v>103</v>
      </c>
      <c r="C208" s="52" t="s">
        <v>180</v>
      </c>
      <c r="D208" s="52">
        <v>24319</v>
      </c>
      <c r="E208" s="52">
        <v>1633003</v>
      </c>
      <c r="F208" s="52">
        <v>27</v>
      </c>
      <c r="G208" s="52" t="s">
        <v>120</v>
      </c>
      <c r="H208" s="52">
        <v>4346</v>
      </c>
      <c r="I208" s="52" t="s">
        <v>91</v>
      </c>
      <c r="J208" s="52" t="s">
        <v>71</v>
      </c>
      <c r="K208" s="52">
        <v>0.526586</v>
      </c>
      <c r="L208" s="52">
        <v>1</v>
      </c>
      <c r="M208" s="52">
        <v>1</v>
      </c>
      <c r="N208" s="52"/>
      <c r="O208" s="52">
        <v>0</v>
      </c>
      <c r="P208" s="52">
        <v>0</v>
      </c>
      <c r="Q208" s="52">
        <v>21</v>
      </c>
      <c r="R208" s="52"/>
      <c r="S208" s="52">
        <v>0</v>
      </c>
      <c r="T208" s="52">
        <v>0</v>
      </c>
      <c r="U208" s="52">
        <v>310</v>
      </c>
      <c r="V208" s="52">
        <f t="shared" si="7"/>
        <v>2288.5427559999998</v>
      </c>
      <c r="W208" s="52">
        <f t="shared" si="8"/>
        <v>2288.5427559999998</v>
      </c>
      <c r="X208" s="52">
        <v>0</v>
      </c>
      <c r="Y208" s="52">
        <v>0</v>
      </c>
    </row>
    <row r="209" spans="1:25" x14ac:dyDescent="0.25">
      <c r="A209" s="52">
        <v>2012</v>
      </c>
      <c r="B209" s="52" t="s">
        <v>103</v>
      </c>
      <c r="C209" s="52" t="s">
        <v>181</v>
      </c>
      <c r="D209" s="52">
        <v>24101</v>
      </c>
      <c r="E209" s="52">
        <v>1520006</v>
      </c>
      <c r="F209" s="52">
        <v>27</v>
      </c>
      <c r="G209" s="52" t="s">
        <v>120</v>
      </c>
      <c r="H209" s="52">
        <v>3608</v>
      </c>
      <c r="I209" s="52" t="s">
        <v>91</v>
      </c>
      <c r="J209" s="52" t="s">
        <v>71</v>
      </c>
      <c r="K209" s="52">
        <v>0.45267000000000002</v>
      </c>
      <c r="L209" s="52">
        <v>1</v>
      </c>
      <c r="M209" s="52">
        <v>1</v>
      </c>
      <c r="N209" s="52"/>
      <c r="O209" s="52">
        <v>0</v>
      </c>
      <c r="P209" s="52">
        <v>0</v>
      </c>
      <c r="Q209" s="52">
        <v>21</v>
      </c>
      <c r="R209" s="52"/>
      <c r="S209" s="52">
        <v>0</v>
      </c>
      <c r="T209" s="52">
        <v>0</v>
      </c>
      <c r="U209" s="52">
        <v>310</v>
      </c>
      <c r="V209" s="52">
        <f t="shared" si="7"/>
        <v>1633.2333599999999</v>
      </c>
      <c r="W209" s="52">
        <f t="shared" si="8"/>
        <v>1633.2333599999999</v>
      </c>
      <c r="X209" s="52">
        <v>0</v>
      </c>
      <c r="Y209" s="52">
        <v>0</v>
      </c>
    </row>
    <row r="210" spans="1:25" x14ac:dyDescent="0.25">
      <c r="A210" s="52">
        <v>2012</v>
      </c>
      <c r="B210" s="52" t="s">
        <v>103</v>
      </c>
      <c r="C210" s="52" t="s">
        <v>181</v>
      </c>
      <c r="D210" s="52">
        <v>24101</v>
      </c>
      <c r="E210" s="52">
        <v>1520006</v>
      </c>
      <c r="F210" s="52">
        <v>27</v>
      </c>
      <c r="G210" s="52" t="s">
        <v>120</v>
      </c>
      <c r="H210" s="52">
        <v>5</v>
      </c>
      <c r="I210" s="52" t="s">
        <v>91</v>
      </c>
      <c r="J210" s="52" t="s">
        <v>71</v>
      </c>
      <c r="K210" s="52">
        <v>0.45267000000000002</v>
      </c>
      <c r="L210" s="52">
        <v>1</v>
      </c>
      <c r="M210" s="52">
        <v>1</v>
      </c>
      <c r="N210" s="52"/>
      <c r="O210" s="52">
        <v>0</v>
      </c>
      <c r="P210" s="52">
        <v>0</v>
      </c>
      <c r="Q210" s="52">
        <v>21</v>
      </c>
      <c r="R210" s="52"/>
      <c r="S210" s="52">
        <v>0</v>
      </c>
      <c r="T210" s="52">
        <v>0</v>
      </c>
      <c r="U210" s="52">
        <v>310</v>
      </c>
      <c r="V210" s="52">
        <f t="shared" si="7"/>
        <v>2.26335</v>
      </c>
      <c r="W210" s="52">
        <f t="shared" si="8"/>
        <v>2.26335</v>
      </c>
      <c r="X210" s="52">
        <v>0</v>
      </c>
      <c r="Y210" s="52">
        <v>0</v>
      </c>
    </row>
    <row r="211" spans="1:25" x14ac:dyDescent="0.25">
      <c r="A211" s="52">
        <v>2012</v>
      </c>
      <c r="B211" s="52" t="s">
        <v>103</v>
      </c>
      <c r="C211" s="52" t="s">
        <v>181</v>
      </c>
      <c r="D211" s="52">
        <v>24101</v>
      </c>
      <c r="E211" s="52">
        <v>1520008</v>
      </c>
      <c r="F211" s="52">
        <v>27</v>
      </c>
      <c r="G211" s="52" t="s">
        <v>120</v>
      </c>
      <c r="H211" s="52">
        <v>30191</v>
      </c>
      <c r="I211" s="52" t="s">
        <v>91</v>
      </c>
      <c r="J211" s="52" t="s">
        <v>71</v>
      </c>
      <c r="K211" s="52">
        <v>0.45267000000000002</v>
      </c>
      <c r="L211" s="52">
        <v>1</v>
      </c>
      <c r="M211" s="52">
        <v>1</v>
      </c>
      <c r="N211" s="52"/>
      <c r="O211" s="52">
        <v>0</v>
      </c>
      <c r="P211" s="52">
        <v>0</v>
      </c>
      <c r="Q211" s="52">
        <v>21</v>
      </c>
      <c r="R211" s="52"/>
      <c r="S211" s="52">
        <v>0</v>
      </c>
      <c r="T211" s="52">
        <v>0</v>
      </c>
      <c r="U211" s="52">
        <v>310</v>
      </c>
      <c r="V211" s="52">
        <f t="shared" si="7"/>
        <v>13666.55997</v>
      </c>
      <c r="W211" s="52">
        <f t="shared" si="8"/>
        <v>13666.55997</v>
      </c>
      <c r="X211" s="52">
        <v>0</v>
      </c>
      <c r="Y211" s="52">
        <v>0</v>
      </c>
    </row>
    <row r="212" spans="1:25" x14ac:dyDescent="0.25">
      <c r="A212" s="52">
        <v>2012</v>
      </c>
      <c r="B212" s="52" t="s">
        <v>103</v>
      </c>
      <c r="C212" s="52" t="s">
        <v>181</v>
      </c>
      <c r="D212" s="52">
        <v>24101</v>
      </c>
      <c r="E212" s="52">
        <v>1633005</v>
      </c>
      <c r="F212" s="52">
        <v>27</v>
      </c>
      <c r="G212" s="52" t="s">
        <v>120</v>
      </c>
      <c r="H212" s="52">
        <v>6348</v>
      </c>
      <c r="I212" s="52" t="s">
        <v>91</v>
      </c>
      <c r="J212" s="52" t="s">
        <v>71</v>
      </c>
      <c r="K212" s="52">
        <v>0.45267000000000002</v>
      </c>
      <c r="L212" s="52">
        <v>1</v>
      </c>
      <c r="M212" s="52">
        <v>1</v>
      </c>
      <c r="N212" s="52"/>
      <c r="O212" s="52">
        <v>0</v>
      </c>
      <c r="P212" s="52">
        <v>0</v>
      </c>
      <c r="Q212" s="52">
        <v>21</v>
      </c>
      <c r="R212" s="52"/>
      <c r="S212" s="52">
        <v>0</v>
      </c>
      <c r="T212" s="52">
        <v>0</v>
      </c>
      <c r="U212" s="52">
        <v>310</v>
      </c>
      <c r="V212" s="52">
        <f t="shared" si="7"/>
        <v>2873.54916</v>
      </c>
      <c r="W212" s="52">
        <f t="shared" si="8"/>
        <v>2873.54916</v>
      </c>
      <c r="X212" s="52">
        <v>0</v>
      </c>
      <c r="Y212" s="52">
        <v>0</v>
      </c>
    </row>
    <row r="213" spans="1:25" x14ac:dyDescent="0.25">
      <c r="A213" s="52">
        <v>2012</v>
      </c>
      <c r="B213" s="52" t="s">
        <v>103</v>
      </c>
      <c r="C213" s="52" t="s">
        <v>181</v>
      </c>
      <c r="D213" s="52">
        <v>24101</v>
      </c>
      <c r="E213" s="52">
        <v>1633005</v>
      </c>
      <c r="F213" s="52">
        <v>27</v>
      </c>
      <c r="G213" s="52" t="s">
        <v>120</v>
      </c>
      <c r="H213" s="52">
        <v>74133</v>
      </c>
      <c r="I213" s="52" t="s">
        <v>91</v>
      </c>
      <c r="J213" s="52" t="s">
        <v>71</v>
      </c>
      <c r="K213" s="52">
        <v>0.45267000000000002</v>
      </c>
      <c r="L213" s="52">
        <v>1</v>
      </c>
      <c r="M213" s="52">
        <v>1</v>
      </c>
      <c r="N213" s="52"/>
      <c r="O213" s="52">
        <v>0</v>
      </c>
      <c r="P213" s="52">
        <v>0</v>
      </c>
      <c r="Q213" s="52">
        <v>21</v>
      </c>
      <c r="R213" s="52"/>
      <c r="S213" s="52">
        <v>0</v>
      </c>
      <c r="T213" s="52">
        <v>0</v>
      </c>
      <c r="U213" s="52">
        <v>310</v>
      </c>
      <c r="V213" s="52">
        <f t="shared" si="7"/>
        <v>33557.785110000004</v>
      </c>
      <c r="W213" s="52">
        <f t="shared" si="8"/>
        <v>33557.785110000004</v>
      </c>
      <c r="X213" s="52">
        <v>0</v>
      </c>
      <c r="Y213" s="52">
        <v>0</v>
      </c>
    </row>
    <row r="214" spans="1:25" x14ac:dyDescent="0.25">
      <c r="A214" s="52">
        <v>2012</v>
      </c>
      <c r="B214" s="52" t="s">
        <v>103</v>
      </c>
      <c r="C214" s="52" t="s">
        <v>181</v>
      </c>
      <c r="D214" s="52">
        <v>24101</v>
      </c>
      <c r="E214" s="52">
        <v>1633005</v>
      </c>
      <c r="F214" s="52">
        <v>27</v>
      </c>
      <c r="G214" s="52" t="s">
        <v>120</v>
      </c>
      <c r="H214" s="52">
        <v>37627</v>
      </c>
      <c r="I214" s="52" t="s">
        <v>91</v>
      </c>
      <c r="J214" s="52" t="s">
        <v>71</v>
      </c>
      <c r="K214" s="52">
        <v>0.45267000000000002</v>
      </c>
      <c r="L214" s="52">
        <v>1</v>
      </c>
      <c r="M214" s="52">
        <v>1</v>
      </c>
      <c r="N214" s="52"/>
      <c r="O214" s="52">
        <v>0</v>
      </c>
      <c r="P214" s="52">
        <v>0</v>
      </c>
      <c r="Q214" s="52">
        <v>21</v>
      </c>
      <c r="R214" s="52"/>
      <c r="S214" s="52">
        <v>0</v>
      </c>
      <c r="T214" s="52">
        <v>0</v>
      </c>
      <c r="U214" s="52">
        <v>310</v>
      </c>
      <c r="V214" s="52">
        <f t="shared" si="7"/>
        <v>17032.614089999999</v>
      </c>
      <c r="W214" s="52">
        <f t="shared" si="8"/>
        <v>17032.614089999999</v>
      </c>
      <c r="X214" s="52">
        <v>0</v>
      </c>
      <c r="Y214" s="52">
        <v>0</v>
      </c>
    </row>
    <row r="215" spans="1:25" x14ac:dyDescent="0.25">
      <c r="A215" s="52">
        <v>2012</v>
      </c>
      <c r="B215" s="52" t="s">
        <v>103</v>
      </c>
      <c r="C215" s="52" t="s">
        <v>181</v>
      </c>
      <c r="D215" s="52">
        <v>24101</v>
      </c>
      <c r="E215" s="52">
        <v>1633005</v>
      </c>
      <c r="F215" s="52">
        <v>27</v>
      </c>
      <c r="G215" s="52" t="s">
        <v>120</v>
      </c>
      <c r="H215" s="52">
        <v>15598</v>
      </c>
      <c r="I215" s="52" t="s">
        <v>91</v>
      </c>
      <c r="J215" s="52" t="s">
        <v>71</v>
      </c>
      <c r="K215" s="52">
        <v>0.45267000000000002</v>
      </c>
      <c r="L215" s="52">
        <v>1</v>
      </c>
      <c r="M215" s="52">
        <v>1</v>
      </c>
      <c r="N215" s="52"/>
      <c r="O215" s="52">
        <v>0</v>
      </c>
      <c r="P215" s="52">
        <v>0</v>
      </c>
      <c r="Q215" s="52">
        <v>21</v>
      </c>
      <c r="R215" s="52"/>
      <c r="S215" s="52">
        <v>0</v>
      </c>
      <c r="T215" s="52">
        <v>0</v>
      </c>
      <c r="U215" s="52">
        <v>310</v>
      </c>
      <c r="V215" s="52">
        <f t="shared" si="7"/>
        <v>7060.7466600000007</v>
      </c>
      <c r="W215" s="52">
        <f t="shared" si="8"/>
        <v>7060.7466600000007</v>
      </c>
      <c r="X215" s="52">
        <v>0</v>
      </c>
      <c r="Y215" s="52">
        <v>0</v>
      </c>
    </row>
    <row r="216" spans="1:25" x14ac:dyDescent="0.25">
      <c r="A216" s="52">
        <v>2012</v>
      </c>
      <c r="B216" s="52" t="s">
        <v>103</v>
      </c>
      <c r="C216" s="52" t="s">
        <v>181</v>
      </c>
      <c r="D216" s="52">
        <v>24101</v>
      </c>
      <c r="E216" s="52">
        <v>1633005</v>
      </c>
      <c r="F216" s="52">
        <v>27</v>
      </c>
      <c r="G216" s="52" t="s">
        <v>120</v>
      </c>
      <c r="H216" s="52">
        <v>467</v>
      </c>
      <c r="I216" s="52" t="s">
        <v>91</v>
      </c>
      <c r="J216" s="52" t="s">
        <v>71</v>
      </c>
      <c r="K216" s="52">
        <v>0.45267000000000002</v>
      </c>
      <c r="L216" s="52">
        <v>1</v>
      </c>
      <c r="M216" s="52">
        <v>1</v>
      </c>
      <c r="N216" s="52"/>
      <c r="O216" s="52">
        <v>0</v>
      </c>
      <c r="P216" s="52">
        <v>0</v>
      </c>
      <c r="Q216" s="52">
        <v>21</v>
      </c>
      <c r="R216" s="52"/>
      <c r="S216" s="52">
        <v>0</v>
      </c>
      <c r="T216" s="52">
        <v>0</v>
      </c>
      <c r="U216" s="52">
        <v>310</v>
      </c>
      <c r="V216" s="52">
        <f t="shared" si="7"/>
        <v>211.39689000000001</v>
      </c>
      <c r="W216" s="52">
        <f t="shared" si="8"/>
        <v>211.39689000000001</v>
      </c>
      <c r="X216" s="52">
        <v>0</v>
      </c>
      <c r="Y216" s="52">
        <v>0</v>
      </c>
    </row>
    <row r="217" spans="1:25" x14ac:dyDescent="0.25">
      <c r="A217" s="52">
        <v>2012</v>
      </c>
      <c r="B217" s="52" t="s">
        <v>103</v>
      </c>
      <c r="C217" s="52" t="s">
        <v>181</v>
      </c>
      <c r="D217" s="52">
        <v>24101</v>
      </c>
      <c r="E217" s="52">
        <v>1633005</v>
      </c>
      <c r="F217" s="52">
        <v>27</v>
      </c>
      <c r="G217" s="52" t="s">
        <v>120</v>
      </c>
      <c r="H217" s="52">
        <v>49008</v>
      </c>
      <c r="I217" s="52" t="s">
        <v>91</v>
      </c>
      <c r="J217" s="52" t="s">
        <v>71</v>
      </c>
      <c r="K217" s="52">
        <v>0.45267000000000002</v>
      </c>
      <c r="L217" s="52">
        <v>1</v>
      </c>
      <c r="M217" s="52">
        <v>1</v>
      </c>
      <c r="N217" s="52"/>
      <c r="O217" s="52">
        <v>0</v>
      </c>
      <c r="P217" s="52">
        <v>0</v>
      </c>
      <c r="Q217" s="52">
        <v>21</v>
      </c>
      <c r="R217" s="52"/>
      <c r="S217" s="52">
        <v>0</v>
      </c>
      <c r="T217" s="52">
        <v>0</v>
      </c>
      <c r="U217" s="52">
        <v>310</v>
      </c>
      <c r="V217" s="52">
        <f t="shared" si="7"/>
        <v>22184.451359999999</v>
      </c>
      <c r="W217" s="52">
        <f t="shared" si="8"/>
        <v>22184.451359999999</v>
      </c>
      <c r="X217" s="52">
        <v>0</v>
      </c>
      <c r="Y217" s="52">
        <v>0</v>
      </c>
    </row>
    <row r="218" spans="1:25" x14ac:dyDescent="0.25">
      <c r="A218" s="52">
        <v>2012</v>
      </c>
      <c r="B218" s="52" t="s">
        <v>103</v>
      </c>
      <c r="C218" s="52" t="s">
        <v>181</v>
      </c>
      <c r="D218" s="52">
        <v>24101</v>
      </c>
      <c r="E218" s="52">
        <v>1633005</v>
      </c>
      <c r="F218" s="52">
        <v>27</v>
      </c>
      <c r="G218" s="52" t="s">
        <v>120</v>
      </c>
      <c r="H218" s="52">
        <v>2740</v>
      </c>
      <c r="I218" s="52" t="s">
        <v>91</v>
      </c>
      <c r="J218" s="52" t="s">
        <v>71</v>
      </c>
      <c r="K218" s="52">
        <v>0.45267000000000002</v>
      </c>
      <c r="L218" s="52">
        <v>1</v>
      </c>
      <c r="M218" s="52">
        <v>1</v>
      </c>
      <c r="N218" s="52"/>
      <c r="O218" s="52">
        <v>0</v>
      </c>
      <c r="P218" s="52">
        <v>0</v>
      </c>
      <c r="Q218" s="52">
        <v>21</v>
      </c>
      <c r="R218" s="52"/>
      <c r="S218" s="52">
        <v>0</v>
      </c>
      <c r="T218" s="52">
        <v>0</v>
      </c>
      <c r="U218" s="52">
        <v>310</v>
      </c>
      <c r="V218" s="52">
        <f t="shared" si="7"/>
        <v>1240.3158000000001</v>
      </c>
      <c r="W218" s="52">
        <f t="shared" si="8"/>
        <v>1240.3158000000001</v>
      </c>
      <c r="X218" s="52">
        <v>0</v>
      </c>
      <c r="Y218" s="52">
        <v>0</v>
      </c>
    </row>
    <row r="219" spans="1:25" x14ac:dyDescent="0.25">
      <c r="A219" s="52">
        <v>2012</v>
      </c>
      <c r="B219" s="52" t="s">
        <v>103</v>
      </c>
      <c r="C219" s="52" t="s">
        <v>181</v>
      </c>
      <c r="D219" s="52">
        <v>24101</v>
      </c>
      <c r="E219" s="52">
        <v>1633005</v>
      </c>
      <c r="F219" s="52">
        <v>27</v>
      </c>
      <c r="G219" s="52" t="s">
        <v>120</v>
      </c>
      <c r="H219" s="52">
        <v>14287</v>
      </c>
      <c r="I219" s="52" t="s">
        <v>91</v>
      </c>
      <c r="J219" s="52" t="s">
        <v>71</v>
      </c>
      <c r="K219" s="52">
        <v>0.45267000000000002</v>
      </c>
      <c r="L219" s="52">
        <v>1</v>
      </c>
      <c r="M219" s="52">
        <v>1</v>
      </c>
      <c r="N219" s="52"/>
      <c r="O219" s="52">
        <v>0</v>
      </c>
      <c r="P219" s="52">
        <v>0</v>
      </c>
      <c r="Q219" s="52">
        <v>21</v>
      </c>
      <c r="R219" s="52"/>
      <c r="S219" s="52">
        <v>0</v>
      </c>
      <c r="T219" s="52">
        <v>0</v>
      </c>
      <c r="U219" s="52">
        <v>310</v>
      </c>
      <c r="V219" s="52">
        <f t="shared" si="7"/>
        <v>6467.2962900000002</v>
      </c>
      <c r="W219" s="52">
        <f t="shared" si="8"/>
        <v>6467.2962900000002</v>
      </c>
      <c r="X219" s="52">
        <v>0</v>
      </c>
      <c r="Y219" s="52">
        <v>0</v>
      </c>
    </row>
    <row r="220" spans="1:25" x14ac:dyDescent="0.25">
      <c r="A220" s="52">
        <v>2012</v>
      </c>
      <c r="B220" s="52" t="s">
        <v>103</v>
      </c>
      <c r="C220" s="52" t="s">
        <v>181</v>
      </c>
      <c r="D220" s="52">
        <v>24101</v>
      </c>
      <c r="E220" s="52">
        <v>1633005</v>
      </c>
      <c r="F220" s="52">
        <v>27</v>
      </c>
      <c r="G220" s="52" t="s">
        <v>120</v>
      </c>
      <c r="H220" s="52">
        <v>46523</v>
      </c>
      <c r="I220" s="52" t="s">
        <v>91</v>
      </c>
      <c r="J220" s="52" t="s">
        <v>71</v>
      </c>
      <c r="K220" s="52">
        <v>0.45267000000000002</v>
      </c>
      <c r="L220" s="52">
        <v>1</v>
      </c>
      <c r="M220" s="52">
        <v>1</v>
      </c>
      <c r="N220" s="52"/>
      <c r="O220" s="52">
        <v>0</v>
      </c>
      <c r="P220" s="52">
        <v>0</v>
      </c>
      <c r="Q220" s="52">
        <v>21</v>
      </c>
      <c r="R220" s="52"/>
      <c r="S220" s="52">
        <v>0</v>
      </c>
      <c r="T220" s="52">
        <v>0</v>
      </c>
      <c r="U220" s="52">
        <v>310</v>
      </c>
      <c r="V220" s="52">
        <f t="shared" si="7"/>
        <v>21059.566409999999</v>
      </c>
      <c r="W220" s="52">
        <f t="shared" si="8"/>
        <v>21059.566409999999</v>
      </c>
      <c r="X220" s="52">
        <v>0</v>
      </c>
      <c r="Y220" s="52">
        <v>0</v>
      </c>
    </row>
    <row r="221" spans="1:25" x14ac:dyDescent="0.25">
      <c r="A221" s="52">
        <v>2012</v>
      </c>
      <c r="B221" s="52" t="s">
        <v>103</v>
      </c>
      <c r="C221" s="52" t="s">
        <v>181</v>
      </c>
      <c r="D221" s="52">
        <v>24101</v>
      </c>
      <c r="E221" s="52">
        <v>1633005</v>
      </c>
      <c r="F221" s="52">
        <v>27</v>
      </c>
      <c r="G221" s="52" t="s">
        <v>120</v>
      </c>
      <c r="H221" s="52">
        <v>8301</v>
      </c>
      <c r="I221" s="52" t="s">
        <v>91</v>
      </c>
      <c r="J221" s="52" t="s">
        <v>71</v>
      </c>
      <c r="K221" s="52">
        <v>0.45267000000000002</v>
      </c>
      <c r="L221" s="52">
        <v>1</v>
      </c>
      <c r="M221" s="52">
        <v>1</v>
      </c>
      <c r="N221" s="52"/>
      <c r="O221" s="52">
        <v>0</v>
      </c>
      <c r="P221" s="52">
        <v>0</v>
      </c>
      <c r="Q221" s="52">
        <v>21</v>
      </c>
      <c r="R221" s="52"/>
      <c r="S221" s="52">
        <v>0</v>
      </c>
      <c r="T221" s="52">
        <v>0</v>
      </c>
      <c r="U221" s="52">
        <v>310</v>
      </c>
      <c r="V221" s="52">
        <f t="shared" si="7"/>
        <v>3757.6136700000002</v>
      </c>
      <c r="W221" s="52">
        <f t="shared" si="8"/>
        <v>3757.6136700000002</v>
      </c>
      <c r="X221" s="52">
        <v>0</v>
      </c>
      <c r="Y221" s="52">
        <v>0</v>
      </c>
    </row>
    <row r="222" spans="1:25" x14ac:dyDescent="0.25">
      <c r="A222" s="52">
        <v>2012</v>
      </c>
      <c r="B222" s="52" t="s">
        <v>103</v>
      </c>
      <c r="C222" s="52" t="s">
        <v>181</v>
      </c>
      <c r="D222" s="52">
        <v>24101</v>
      </c>
      <c r="E222" s="52">
        <v>1633005</v>
      </c>
      <c r="F222" s="52">
        <v>27</v>
      </c>
      <c r="G222" s="52" t="s">
        <v>120</v>
      </c>
      <c r="H222" s="52">
        <v>671</v>
      </c>
      <c r="I222" s="52" t="s">
        <v>91</v>
      </c>
      <c r="J222" s="52" t="s">
        <v>71</v>
      </c>
      <c r="K222" s="52">
        <v>0.45267000000000002</v>
      </c>
      <c r="L222" s="52">
        <v>1</v>
      </c>
      <c r="M222" s="52">
        <v>1</v>
      </c>
      <c r="N222" s="52"/>
      <c r="O222" s="52">
        <v>0</v>
      </c>
      <c r="P222" s="52">
        <v>0</v>
      </c>
      <c r="Q222" s="52">
        <v>21</v>
      </c>
      <c r="R222" s="52"/>
      <c r="S222" s="52">
        <v>0</v>
      </c>
      <c r="T222" s="52">
        <v>0</v>
      </c>
      <c r="U222" s="52">
        <v>310</v>
      </c>
      <c r="V222" s="52">
        <f t="shared" si="7"/>
        <v>303.74157000000002</v>
      </c>
      <c r="W222" s="52">
        <f t="shared" si="8"/>
        <v>303.74157000000002</v>
      </c>
      <c r="X222" s="52">
        <v>0</v>
      </c>
      <c r="Y222" s="52">
        <v>0</v>
      </c>
    </row>
    <row r="223" spans="1:25" x14ac:dyDescent="0.25">
      <c r="A223" s="52">
        <v>2012</v>
      </c>
      <c r="B223" s="52" t="s">
        <v>103</v>
      </c>
      <c r="C223" s="52" t="s">
        <v>181</v>
      </c>
      <c r="D223" s="52">
        <v>24101</v>
      </c>
      <c r="E223" s="52">
        <v>1633005</v>
      </c>
      <c r="F223" s="52">
        <v>27</v>
      </c>
      <c r="G223" s="52" t="s">
        <v>120</v>
      </c>
      <c r="H223" s="52">
        <v>3143</v>
      </c>
      <c r="I223" s="52" t="s">
        <v>91</v>
      </c>
      <c r="J223" s="52" t="s">
        <v>71</v>
      </c>
      <c r="K223" s="52">
        <v>0.45267000000000002</v>
      </c>
      <c r="L223" s="52">
        <v>1</v>
      </c>
      <c r="M223" s="52">
        <v>1</v>
      </c>
      <c r="N223" s="52"/>
      <c r="O223" s="52">
        <v>0</v>
      </c>
      <c r="P223" s="52">
        <v>0</v>
      </c>
      <c r="Q223" s="52">
        <v>21</v>
      </c>
      <c r="R223" s="52"/>
      <c r="S223" s="52">
        <v>0</v>
      </c>
      <c r="T223" s="52">
        <v>0</v>
      </c>
      <c r="U223" s="52">
        <v>310</v>
      </c>
      <c r="V223" s="52">
        <f t="shared" si="7"/>
        <v>1422.74181</v>
      </c>
      <c r="W223" s="52">
        <f t="shared" si="8"/>
        <v>1422.74181</v>
      </c>
      <c r="X223" s="52">
        <v>0</v>
      </c>
      <c r="Y223" s="52">
        <v>0</v>
      </c>
    </row>
    <row r="224" spans="1:25" x14ac:dyDescent="0.25">
      <c r="A224" s="52">
        <v>2012</v>
      </c>
      <c r="B224" s="52" t="s">
        <v>103</v>
      </c>
      <c r="C224" s="52" t="s">
        <v>181</v>
      </c>
      <c r="D224" s="52">
        <v>24101</v>
      </c>
      <c r="E224" s="52">
        <v>1633005</v>
      </c>
      <c r="F224" s="52">
        <v>27</v>
      </c>
      <c r="G224" s="52" t="s">
        <v>120</v>
      </c>
      <c r="H224" s="52">
        <v>29890</v>
      </c>
      <c r="I224" s="52" t="s">
        <v>91</v>
      </c>
      <c r="J224" s="52" t="s">
        <v>71</v>
      </c>
      <c r="K224" s="52">
        <v>0.45267000000000002</v>
      </c>
      <c r="L224" s="52">
        <v>1</v>
      </c>
      <c r="M224" s="52">
        <v>1</v>
      </c>
      <c r="N224" s="52"/>
      <c r="O224" s="52">
        <v>0</v>
      </c>
      <c r="P224" s="52">
        <v>0</v>
      </c>
      <c r="Q224" s="52">
        <v>21</v>
      </c>
      <c r="R224" s="52"/>
      <c r="S224" s="52">
        <v>0</v>
      </c>
      <c r="T224" s="52">
        <v>0</v>
      </c>
      <c r="U224" s="52">
        <v>310</v>
      </c>
      <c r="V224" s="52">
        <f t="shared" si="7"/>
        <v>13530.3063</v>
      </c>
      <c r="W224" s="52">
        <f t="shared" si="8"/>
        <v>13530.3063</v>
      </c>
      <c r="X224" s="52">
        <v>0</v>
      </c>
      <c r="Y224" s="52">
        <v>0</v>
      </c>
    </row>
    <row r="225" spans="1:25" x14ac:dyDescent="0.25">
      <c r="A225" s="52">
        <v>2012</v>
      </c>
      <c r="B225" s="52" t="s">
        <v>103</v>
      </c>
      <c r="C225" s="52" t="s">
        <v>181</v>
      </c>
      <c r="D225" s="52">
        <v>24101</v>
      </c>
      <c r="E225" s="52">
        <v>1633005</v>
      </c>
      <c r="F225" s="52">
        <v>27</v>
      </c>
      <c r="G225" s="52" t="s">
        <v>120</v>
      </c>
      <c r="H225" s="52">
        <v>37345</v>
      </c>
      <c r="I225" s="52" t="s">
        <v>91</v>
      </c>
      <c r="J225" s="52" t="s">
        <v>71</v>
      </c>
      <c r="K225" s="52">
        <v>0.45267000000000002</v>
      </c>
      <c r="L225" s="52">
        <v>1</v>
      </c>
      <c r="M225" s="52">
        <v>1</v>
      </c>
      <c r="N225" s="52"/>
      <c r="O225" s="52">
        <v>0</v>
      </c>
      <c r="P225" s="52">
        <v>0</v>
      </c>
      <c r="Q225" s="52">
        <v>21</v>
      </c>
      <c r="R225" s="52"/>
      <c r="S225" s="52">
        <v>0</v>
      </c>
      <c r="T225" s="52">
        <v>0</v>
      </c>
      <c r="U225" s="52">
        <v>310</v>
      </c>
      <c r="V225" s="52">
        <f t="shared" si="7"/>
        <v>16904.961149999999</v>
      </c>
      <c r="W225" s="52">
        <f t="shared" si="8"/>
        <v>16904.961149999999</v>
      </c>
      <c r="X225" s="52">
        <v>0</v>
      </c>
      <c r="Y225" s="52">
        <v>0</v>
      </c>
    </row>
    <row r="226" spans="1:25" x14ac:dyDescent="0.25">
      <c r="A226" s="52">
        <v>2012</v>
      </c>
      <c r="B226" s="52" t="s">
        <v>103</v>
      </c>
      <c r="C226" s="52" t="s">
        <v>181</v>
      </c>
      <c r="D226" s="52">
        <v>24101</v>
      </c>
      <c r="E226" s="52">
        <v>1633005</v>
      </c>
      <c r="F226" s="52">
        <v>27</v>
      </c>
      <c r="G226" s="52" t="s">
        <v>120</v>
      </c>
      <c r="H226" s="52">
        <v>3474</v>
      </c>
      <c r="I226" s="52" t="s">
        <v>91</v>
      </c>
      <c r="J226" s="52" t="s">
        <v>71</v>
      </c>
      <c r="K226" s="52">
        <v>0.45267000000000002</v>
      </c>
      <c r="L226" s="52">
        <v>1</v>
      </c>
      <c r="M226" s="52">
        <v>1</v>
      </c>
      <c r="N226" s="52"/>
      <c r="O226" s="52">
        <v>0</v>
      </c>
      <c r="P226" s="52">
        <v>0</v>
      </c>
      <c r="Q226" s="52">
        <v>21</v>
      </c>
      <c r="R226" s="52"/>
      <c r="S226" s="52">
        <v>0</v>
      </c>
      <c r="T226" s="52">
        <v>0</v>
      </c>
      <c r="U226" s="52">
        <v>310</v>
      </c>
      <c r="V226" s="52">
        <f t="shared" si="7"/>
        <v>1572.5755799999999</v>
      </c>
      <c r="W226" s="52">
        <f t="shared" si="8"/>
        <v>1572.5755799999999</v>
      </c>
      <c r="X226" s="52">
        <v>0</v>
      </c>
      <c r="Y226" s="52">
        <v>0</v>
      </c>
    </row>
    <row r="227" spans="1:25" x14ac:dyDescent="0.25">
      <c r="A227" s="52">
        <v>2012</v>
      </c>
      <c r="B227" s="52" t="s">
        <v>103</v>
      </c>
      <c r="C227" s="52" t="s">
        <v>181</v>
      </c>
      <c r="D227" s="52">
        <v>24101</v>
      </c>
      <c r="E227" s="52">
        <v>1633005</v>
      </c>
      <c r="F227" s="52">
        <v>27</v>
      </c>
      <c r="G227" s="52" t="s">
        <v>120</v>
      </c>
      <c r="H227" s="52">
        <v>1311</v>
      </c>
      <c r="I227" s="52" t="s">
        <v>91</v>
      </c>
      <c r="J227" s="52" t="s">
        <v>71</v>
      </c>
      <c r="K227" s="52">
        <v>0.45267000000000002</v>
      </c>
      <c r="L227" s="52">
        <v>1</v>
      </c>
      <c r="M227" s="52">
        <v>1</v>
      </c>
      <c r="N227" s="52"/>
      <c r="O227" s="52">
        <v>0</v>
      </c>
      <c r="P227" s="52">
        <v>0</v>
      </c>
      <c r="Q227" s="52">
        <v>21</v>
      </c>
      <c r="R227" s="52"/>
      <c r="S227" s="52">
        <v>0</v>
      </c>
      <c r="T227" s="52">
        <v>0</v>
      </c>
      <c r="U227" s="52">
        <v>310</v>
      </c>
      <c r="V227" s="52">
        <f t="shared" si="7"/>
        <v>593.45037000000002</v>
      </c>
      <c r="W227" s="52">
        <f t="shared" si="8"/>
        <v>593.45037000000002</v>
      </c>
      <c r="X227" s="52">
        <v>0</v>
      </c>
      <c r="Y227" s="52">
        <v>0</v>
      </c>
    </row>
    <row r="228" spans="1:25" x14ac:dyDescent="0.25">
      <c r="A228" s="52">
        <v>2012</v>
      </c>
      <c r="B228" s="52" t="s">
        <v>103</v>
      </c>
      <c r="C228" s="52" t="s">
        <v>181</v>
      </c>
      <c r="D228" s="52">
        <v>24101</v>
      </c>
      <c r="E228" s="52">
        <v>1633005</v>
      </c>
      <c r="F228" s="52">
        <v>27</v>
      </c>
      <c r="G228" s="52" t="s">
        <v>120</v>
      </c>
      <c r="H228" s="52">
        <v>50817</v>
      </c>
      <c r="I228" s="52" t="s">
        <v>91</v>
      </c>
      <c r="J228" s="52" t="s">
        <v>71</v>
      </c>
      <c r="K228" s="52">
        <v>0.45267000000000002</v>
      </c>
      <c r="L228" s="52">
        <v>1</v>
      </c>
      <c r="M228" s="52">
        <v>1</v>
      </c>
      <c r="N228" s="52"/>
      <c r="O228" s="52">
        <v>0</v>
      </c>
      <c r="P228" s="52">
        <v>0</v>
      </c>
      <c r="Q228" s="52">
        <v>21</v>
      </c>
      <c r="R228" s="52"/>
      <c r="S228" s="52">
        <v>0</v>
      </c>
      <c r="T228" s="52">
        <v>0</v>
      </c>
      <c r="U228" s="52">
        <v>310</v>
      </c>
      <c r="V228" s="52">
        <f t="shared" si="7"/>
        <v>23003.331389999999</v>
      </c>
      <c r="W228" s="52">
        <f t="shared" si="8"/>
        <v>23003.331389999999</v>
      </c>
      <c r="X228" s="52">
        <v>0</v>
      </c>
      <c r="Y228" s="52">
        <v>0</v>
      </c>
    </row>
    <row r="229" spans="1:25" x14ac:dyDescent="0.25">
      <c r="A229" s="52">
        <v>2012</v>
      </c>
      <c r="B229" s="52" t="s">
        <v>103</v>
      </c>
      <c r="C229" s="52" t="s">
        <v>181</v>
      </c>
      <c r="D229" s="52">
        <v>24101</v>
      </c>
      <c r="E229" s="52">
        <v>1633005</v>
      </c>
      <c r="F229" s="52">
        <v>27</v>
      </c>
      <c r="G229" s="52" t="s">
        <v>120</v>
      </c>
      <c r="H229" s="52">
        <v>9298.2201000000005</v>
      </c>
      <c r="I229" s="52" t="s">
        <v>91</v>
      </c>
      <c r="J229" s="52" t="s">
        <v>71</v>
      </c>
      <c r="K229" s="52">
        <v>0.45267000000000002</v>
      </c>
      <c r="L229" s="52">
        <v>1</v>
      </c>
      <c r="M229" s="52">
        <v>1</v>
      </c>
      <c r="N229" s="52"/>
      <c r="O229" s="52">
        <v>0</v>
      </c>
      <c r="P229" s="52">
        <v>0</v>
      </c>
      <c r="Q229" s="52">
        <v>21</v>
      </c>
      <c r="R229" s="52"/>
      <c r="S229" s="52">
        <v>0</v>
      </c>
      <c r="T229" s="52">
        <v>0</v>
      </c>
      <c r="U229" s="52">
        <v>310</v>
      </c>
      <c r="V229" s="52">
        <f t="shared" si="7"/>
        <v>4209.025292667</v>
      </c>
      <c r="W229" s="52">
        <f t="shared" si="8"/>
        <v>4209.025292667</v>
      </c>
      <c r="X229" s="52">
        <v>0</v>
      </c>
      <c r="Y229" s="52">
        <v>0</v>
      </c>
    </row>
    <row r="230" spans="1:25" x14ac:dyDescent="0.25">
      <c r="A230" s="52">
        <v>2012</v>
      </c>
      <c r="B230" s="52" t="s">
        <v>103</v>
      </c>
      <c r="C230" s="52" t="s">
        <v>181</v>
      </c>
      <c r="D230" s="52">
        <v>24103</v>
      </c>
      <c r="E230" s="52">
        <v>1633005</v>
      </c>
      <c r="F230" s="52">
        <v>27</v>
      </c>
      <c r="G230" s="52" t="s">
        <v>120</v>
      </c>
      <c r="H230" s="52">
        <v>8277530</v>
      </c>
      <c r="I230" s="52" t="s">
        <v>91</v>
      </c>
      <c r="J230" s="52" t="s">
        <v>71</v>
      </c>
      <c r="K230" s="52">
        <v>0.45267000000000002</v>
      </c>
      <c r="L230" s="52">
        <v>1</v>
      </c>
      <c r="M230" s="52">
        <v>1</v>
      </c>
      <c r="N230" s="52"/>
      <c r="O230" s="52">
        <v>0</v>
      </c>
      <c r="P230" s="52">
        <v>0</v>
      </c>
      <c r="Q230" s="52">
        <v>21</v>
      </c>
      <c r="R230" s="52"/>
      <c r="S230" s="52">
        <v>0</v>
      </c>
      <c r="T230" s="52">
        <v>0</v>
      </c>
      <c r="U230" s="52">
        <v>310</v>
      </c>
      <c r="V230" s="52">
        <f t="shared" si="7"/>
        <v>3746989.5051000002</v>
      </c>
      <c r="W230" s="52">
        <f t="shared" si="8"/>
        <v>3746989.5051000002</v>
      </c>
      <c r="X230" s="52">
        <v>0</v>
      </c>
      <c r="Y230" s="52">
        <v>0</v>
      </c>
    </row>
    <row r="231" spans="1:25" x14ac:dyDescent="0.25">
      <c r="A231" s="52">
        <v>2012</v>
      </c>
      <c r="B231" s="52" t="s">
        <v>103</v>
      </c>
      <c r="C231" s="52" t="s">
        <v>181</v>
      </c>
      <c r="D231" s="52">
        <v>24103</v>
      </c>
      <c r="E231" s="52">
        <v>1633005</v>
      </c>
      <c r="F231" s="52">
        <v>27</v>
      </c>
      <c r="G231" s="52" t="s">
        <v>120</v>
      </c>
      <c r="H231" s="52">
        <v>873145</v>
      </c>
      <c r="I231" s="52" t="s">
        <v>91</v>
      </c>
      <c r="J231" s="52" t="s">
        <v>71</v>
      </c>
      <c r="K231" s="52">
        <v>0.45267000000000002</v>
      </c>
      <c r="L231" s="52">
        <v>1</v>
      </c>
      <c r="M231" s="52">
        <v>1</v>
      </c>
      <c r="N231" s="52"/>
      <c r="O231" s="52">
        <v>0</v>
      </c>
      <c r="P231" s="52">
        <v>0</v>
      </c>
      <c r="Q231" s="52">
        <v>21</v>
      </c>
      <c r="R231" s="52"/>
      <c r="S231" s="52">
        <v>0</v>
      </c>
      <c r="T231" s="52">
        <v>0</v>
      </c>
      <c r="U231" s="52">
        <v>310</v>
      </c>
      <c r="V231" s="52">
        <f t="shared" si="7"/>
        <v>395246.54715</v>
      </c>
      <c r="W231" s="52">
        <f t="shared" si="8"/>
        <v>395246.54715</v>
      </c>
      <c r="X231" s="52">
        <v>0</v>
      </c>
      <c r="Y231" s="52">
        <v>0</v>
      </c>
    </row>
    <row r="232" spans="1:25" x14ac:dyDescent="0.25">
      <c r="A232" s="52">
        <v>2012</v>
      </c>
      <c r="B232" s="52" t="s">
        <v>103</v>
      </c>
      <c r="C232" s="52" t="s">
        <v>181</v>
      </c>
      <c r="D232" s="52">
        <v>24103</v>
      </c>
      <c r="E232" s="52">
        <v>1633005</v>
      </c>
      <c r="F232" s="52">
        <v>27</v>
      </c>
      <c r="G232" s="52" t="s">
        <v>120</v>
      </c>
      <c r="H232" s="52">
        <v>1000188</v>
      </c>
      <c r="I232" s="52" t="s">
        <v>91</v>
      </c>
      <c r="J232" s="52" t="s">
        <v>71</v>
      </c>
      <c r="K232" s="52">
        <v>0.45267000000000002</v>
      </c>
      <c r="L232" s="52">
        <v>1</v>
      </c>
      <c r="M232" s="52">
        <v>1</v>
      </c>
      <c r="N232" s="52"/>
      <c r="O232" s="52">
        <v>0</v>
      </c>
      <c r="P232" s="52">
        <v>0</v>
      </c>
      <c r="Q232" s="52">
        <v>21</v>
      </c>
      <c r="R232" s="52"/>
      <c r="S232" s="52">
        <v>0</v>
      </c>
      <c r="T232" s="52">
        <v>0</v>
      </c>
      <c r="U232" s="52">
        <v>310</v>
      </c>
      <c r="V232" s="52">
        <f t="shared" si="7"/>
        <v>452755.10196</v>
      </c>
      <c r="W232" s="52">
        <f t="shared" si="8"/>
        <v>452755.10196</v>
      </c>
      <c r="X232" s="52">
        <v>0</v>
      </c>
      <c r="Y232" s="52">
        <v>0</v>
      </c>
    </row>
    <row r="233" spans="1:25" x14ac:dyDescent="0.25">
      <c r="A233" s="52">
        <v>2012</v>
      </c>
      <c r="B233" s="52" t="s">
        <v>103</v>
      </c>
      <c r="C233" s="52" t="s">
        <v>181</v>
      </c>
      <c r="D233" s="52">
        <v>24103</v>
      </c>
      <c r="E233" s="52">
        <v>1633005</v>
      </c>
      <c r="F233" s="52">
        <v>27</v>
      </c>
      <c r="G233" s="52" t="s">
        <v>120</v>
      </c>
      <c r="H233" s="52">
        <v>548510</v>
      </c>
      <c r="I233" s="52" t="s">
        <v>91</v>
      </c>
      <c r="J233" s="52" t="s">
        <v>71</v>
      </c>
      <c r="K233" s="52">
        <v>0.45267000000000002</v>
      </c>
      <c r="L233" s="52">
        <v>1</v>
      </c>
      <c r="M233" s="52">
        <v>1</v>
      </c>
      <c r="N233" s="52"/>
      <c r="O233" s="52">
        <v>0</v>
      </c>
      <c r="P233" s="52">
        <v>0</v>
      </c>
      <c r="Q233" s="52">
        <v>21</v>
      </c>
      <c r="R233" s="52"/>
      <c r="S233" s="52">
        <v>0</v>
      </c>
      <c r="T233" s="52">
        <v>0</v>
      </c>
      <c r="U233" s="52">
        <v>310</v>
      </c>
      <c r="V233" s="52">
        <f t="shared" si="7"/>
        <v>248294.02170000001</v>
      </c>
      <c r="W233" s="52">
        <f t="shared" si="8"/>
        <v>248294.02170000001</v>
      </c>
      <c r="X233" s="52">
        <v>0</v>
      </c>
      <c r="Y233" s="52">
        <v>0</v>
      </c>
    </row>
    <row r="234" spans="1:25" x14ac:dyDescent="0.25">
      <c r="A234" s="52">
        <v>2012</v>
      </c>
      <c r="B234" s="52" t="s">
        <v>103</v>
      </c>
      <c r="C234" s="52" t="s">
        <v>181</v>
      </c>
      <c r="D234" s="52">
        <v>24103</v>
      </c>
      <c r="E234" s="52">
        <v>1633005</v>
      </c>
      <c r="F234" s="52">
        <v>27</v>
      </c>
      <c r="G234" s="52" t="s">
        <v>120</v>
      </c>
      <c r="H234" s="52">
        <v>529728</v>
      </c>
      <c r="I234" s="52" t="s">
        <v>91</v>
      </c>
      <c r="J234" s="52" t="s">
        <v>71</v>
      </c>
      <c r="K234" s="52">
        <v>0.45267000000000002</v>
      </c>
      <c r="L234" s="52">
        <v>1</v>
      </c>
      <c r="M234" s="52">
        <v>1</v>
      </c>
      <c r="N234" s="52"/>
      <c r="O234" s="52">
        <v>0</v>
      </c>
      <c r="P234" s="52">
        <v>0</v>
      </c>
      <c r="Q234" s="52">
        <v>21</v>
      </c>
      <c r="R234" s="52"/>
      <c r="S234" s="52">
        <v>0</v>
      </c>
      <c r="T234" s="52">
        <v>0</v>
      </c>
      <c r="U234" s="52">
        <v>310</v>
      </c>
      <c r="V234" s="52">
        <f t="shared" si="7"/>
        <v>239791.97376000002</v>
      </c>
      <c r="W234" s="52">
        <f t="shared" si="8"/>
        <v>239791.97376000002</v>
      </c>
      <c r="X234" s="52">
        <v>0</v>
      </c>
      <c r="Y234" s="52">
        <v>0</v>
      </c>
    </row>
    <row r="235" spans="1:25" x14ac:dyDescent="0.25">
      <c r="A235" s="52">
        <v>2012</v>
      </c>
      <c r="B235" s="52" t="s">
        <v>103</v>
      </c>
      <c r="C235" s="52" t="s">
        <v>181</v>
      </c>
      <c r="D235" s="52">
        <v>24103</v>
      </c>
      <c r="E235" s="52">
        <v>1633005</v>
      </c>
      <c r="F235" s="52">
        <v>27</v>
      </c>
      <c r="G235" s="52" t="s">
        <v>120</v>
      </c>
      <c r="H235" s="52">
        <v>4688</v>
      </c>
      <c r="I235" s="52" t="s">
        <v>91</v>
      </c>
      <c r="J235" s="52" t="s">
        <v>71</v>
      </c>
      <c r="K235" s="52">
        <v>0.45267000000000002</v>
      </c>
      <c r="L235" s="52">
        <v>1</v>
      </c>
      <c r="M235" s="52">
        <v>1</v>
      </c>
      <c r="N235" s="52"/>
      <c r="O235" s="52">
        <v>0</v>
      </c>
      <c r="P235" s="52">
        <v>0</v>
      </c>
      <c r="Q235" s="52">
        <v>21</v>
      </c>
      <c r="R235" s="52"/>
      <c r="S235" s="52">
        <v>0</v>
      </c>
      <c r="T235" s="52">
        <v>0</v>
      </c>
      <c r="U235" s="52">
        <v>310</v>
      </c>
      <c r="V235" s="52">
        <f t="shared" si="7"/>
        <v>2122.1169600000003</v>
      </c>
      <c r="W235" s="52">
        <f t="shared" si="8"/>
        <v>2122.1169600000003</v>
      </c>
      <c r="X235" s="52">
        <v>0</v>
      </c>
      <c r="Y235" s="52">
        <v>0</v>
      </c>
    </row>
    <row r="236" spans="1:25" x14ac:dyDescent="0.25">
      <c r="A236" s="52">
        <v>2012</v>
      </c>
      <c r="B236" s="52" t="s">
        <v>103</v>
      </c>
      <c r="C236" s="52" t="s">
        <v>181</v>
      </c>
      <c r="D236" s="52">
        <v>24103</v>
      </c>
      <c r="E236" s="52">
        <v>1633005</v>
      </c>
      <c r="F236" s="52">
        <v>27</v>
      </c>
      <c r="G236" s="52" t="s">
        <v>120</v>
      </c>
      <c r="H236" s="52">
        <v>2417.3915999999999</v>
      </c>
      <c r="I236" s="52" t="s">
        <v>91</v>
      </c>
      <c r="J236" s="52" t="s">
        <v>71</v>
      </c>
      <c r="K236" s="52">
        <v>0.45267000000000002</v>
      </c>
      <c r="L236" s="52">
        <v>1</v>
      </c>
      <c r="M236" s="52">
        <v>1</v>
      </c>
      <c r="N236" s="52"/>
      <c r="O236" s="52">
        <v>0</v>
      </c>
      <c r="P236" s="52">
        <v>0</v>
      </c>
      <c r="Q236" s="52">
        <v>21</v>
      </c>
      <c r="R236" s="52"/>
      <c r="S236" s="52">
        <v>0</v>
      </c>
      <c r="T236" s="52">
        <v>0</v>
      </c>
      <c r="U236" s="52">
        <v>310</v>
      </c>
      <c r="V236" s="52">
        <f t="shared" si="7"/>
        <v>1094.2806555720001</v>
      </c>
      <c r="W236" s="52">
        <f t="shared" si="8"/>
        <v>1094.2806555720001</v>
      </c>
      <c r="X236" s="52">
        <v>0</v>
      </c>
      <c r="Y236" s="52">
        <v>0</v>
      </c>
    </row>
    <row r="237" spans="1:25" x14ac:dyDescent="0.25">
      <c r="A237" s="52">
        <v>2012</v>
      </c>
      <c r="B237" s="52" t="s">
        <v>103</v>
      </c>
      <c r="C237" s="52" t="s">
        <v>181</v>
      </c>
      <c r="D237" s="52">
        <v>24103</v>
      </c>
      <c r="E237" s="52">
        <v>1633005</v>
      </c>
      <c r="F237" s="52">
        <v>27</v>
      </c>
      <c r="G237" s="52" t="s">
        <v>120</v>
      </c>
      <c r="H237" s="52">
        <v>25353</v>
      </c>
      <c r="I237" s="52" t="s">
        <v>91</v>
      </c>
      <c r="J237" s="52" t="s">
        <v>71</v>
      </c>
      <c r="K237" s="52">
        <v>0.45267000000000002</v>
      </c>
      <c r="L237" s="52">
        <v>1</v>
      </c>
      <c r="M237" s="52">
        <v>1</v>
      </c>
      <c r="N237" s="52"/>
      <c r="O237" s="52">
        <v>0</v>
      </c>
      <c r="P237" s="52">
        <v>0</v>
      </c>
      <c r="Q237" s="52">
        <v>21</v>
      </c>
      <c r="R237" s="52"/>
      <c r="S237" s="52">
        <v>0</v>
      </c>
      <c r="T237" s="52">
        <v>0</v>
      </c>
      <c r="U237" s="52">
        <v>310</v>
      </c>
      <c r="V237" s="52">
        <f t="shared" si="7"/>
        <v>11476.542510000001</v>
      </c>
      <c r="W237" s="52">
        <f t="shared" si="8"/>
        <v>11476.542510000001</v>
      </c>
      <c r="X237" s="52">
        <v>0</v>
      </c>
      <c r="Y237" s="52">
        <v>0</v>
      </c>
    </row>
    <row r="238" spans="1:25" x14ac:dyDescent="0.25">
      <c r="A238" s="52">
        <v>2012</v>
      </c>
      <c r="B238" s="52" t="s">
        <v>103</v>
      </c>
      <c r="C238" s="52" t="s">
        <v>181</v>
      </c>
      <c r="D238" s="52">
        <v>24103</v>
      </c>
      <c r="E238" s="52">
        <v>1633005</v>
      </c>
      <c r="F238" s="52">
        <v>27</v>
      </c>
      <c r="G238" s="52" t="s">
        <v>120</v>
      </c>
      <c r="H238" s="52">
        <v>1838</v>
      </c>
      <c r="I238" s="52" t="s">
        <v>91</v>
      </c>
      <c r="J238" s="52" t="s">
        <v>71</v>
      </c>
      <c r="K238" s="52">
        <v>0.45267000000000002</v>
      </c>
      <c r="L238" s="52">
        <v>1</v>
      </c>
      <c r="M238" s="52">
        <v>1</v>
      </c>
      <c r="N238" s="52"/>
      <c r="O238" s="52">
        <v>0</v>
      </c>
      <c r="P238" s="52">
        <v>0</v>
      </c>
      <c r="Q238" s="52">
        <v>21</v>
      </c>
      <c r="R238" s="52"/>
      <c r="S238" s="52">
        <v>0</v>
      </c>
      <c r="T238" s="52">
        <v>0</v>
      </c>
      <c r="U238" s="52">
        <v>310</v>
      </c>
      <c r="V238" s="52">
        <f t="shared" si="7"/>
        <v>832.00746000000004</v>
      </c>
      <c r="W238" s="52">
        <f t="shared" si="8"/>
        <v>832.00746000000004</v>
      </c>
      <c r="X238" s="52">
        <v>0</v>
      </c>
      <c r="Y238" s="52">
        <v>0</v>
      </c>
    </row>
    <row r="239" spans="1:25" x14ac:dyDescent="0.25">
      <c r="A239" s="52">
        <v>2012</v>
      </c>
      <c r="B239" s="52" t="s">
        <v>103</v>
      </c>
      <c r="C239" s="52" t="s">
        <v>181</v>
      </c>
      <c r="D239" s="52">
        <v>24103</v>
      </c>
      <c r="E239" s="52">
        <v>1633005</v>
      </c>
      <c r="F239" s="52">
        <v>27</v>
      </c>
      <c r="G239" s="52" t="s">
        <v>120</v>
      </c>
      <c r="H239" s="52">
        <v>1179107</v>
      </c>
      <c r="I239" s="52" t="s">
        <v>91</v>
      </c>
      <c r="J239" s="52" t="s">
        <v>71</v>
      </c>
      <c r="K239" s="52">
        <v>0.45267000000000002</v>
      </c>
      <c r="L239" s="52">
        <v>1</v>
      </c>
      <c r="M239" s="52">
        <v>1</v>
      </c>
      <c r="N239" s="52"/>
      <c r="O239" s="52">
        <v>0</v>
      </c>
      <c r="P239" s="52">
        <v>0</v>
      </c>
      <c r="Q239" s="52">
        <v>21</v>
      </c>
      <c r="R239" s="52"/>
      <c r="S239" s="52">
        <v>0</v>
      </c>
      <c r="T239" s="52">
        <v>0</v>
      </c>
      <c r="U239" s="52">
        <v>310</v>
      </c>
      <c r="V239" s="52">
        <f t="shared" si="7"/>
        <v>533746.36569000001</v>
      </c>
      <c r="W239" s="52">
        <f t="shared" si="8"/>
        <v>533746.36569000001</v>
      </c>
      <c r="X239" s="52">
        <v>0</v>
      </c>
      <c r="Y239" s="52">
        <v>0</v>
      </c>
    </row>
    <row r="240" spans="1:25" x14ac:dyDescent="0.25">
      <c r="A240" s="52">
        <v>2012</v>
      </c>
      <c r="B240" s="52" t="s">
        <v>103</v>
      </c>
      <c r="C240" s="52" t="s">
        <v>181</v>
      </c>
      <c r="D240" s="52">
        <v>24103</v>
      </c>
      <c r="E240" s="52">
        <v>1633005</v>
      </c>
      <c r="F240" s="52">
        <v>27</v>
      </c>
      <c r="G240" s="52" t="s">
        <v>120</v>
      </c>
      <c r="H240" s="52">
        <v>473</v>
      </c>
      <c r="I240" s="52" t="s">
        <v>91</v>
      </c>
      <c r="J240" s="52" t="s">
        <v>71</v>
      </c>
      <c r="K240" s="52">
        <v>0.45267000000000002</v>
      </c>
      <c r="L240" s="52">
        <v>1</v>
      </c>
      <c r="M240" s="52">
        <v>1</v>
      </c>
      <c r="N240" s="52"/>
      <c r="O240" s="52">
        <v>0</v>
      </c>
      <c r="P240" s="52">
        <v>0</v>
      </c>
      <c r="Q240" s="52">
        <v>21</v>
      </c>
      <c r="R240" s="52"/>
      <c r="S240" s="52">
        <v>0</v>
      </c>
      <c r="T240" s="52">
        <v>0</v>
      </c>
      <c r="U240" s="52">
        <v>310</v>
      </c>
      <c r="V240" s="52">
        <f t="shared" si="7"/>
        <v>214.11291</v>
      </c>
      <c r="W240" s="52">
        <f t="shared" si="8"/>
        <v>214.11291</v>
      </c>
      <c r="X240" s="52">
        <v>0</v>
      </c>
      <c r="Y240" s="52">
        <v>0</v>
      </c>
    </row>
    <row r="241" spans="1:25" x14ac:dyDescent="0.25">
      <c r="A241" s="52">
        <v>2012</v>
      </c>
      <c r="B241" s="52" t="s">
        <v>103</v>
      </c>
      <c r="C241" s="52" t="s">
        <v>181</v>
      </c>
      <c r="D241" s="52">
        <v>24103</v>
      </c>
      <c r="E241" s="52">
        <v>1633005</v>
      </c>
      <c r="F241" s="52">
        <v>27</v>
      </c>
      <c r="G241" s="52" t="s">
        <v>120</v>
      </c>
      <c r="H241" s="52">
        <v>11527</v>
      </c>
      <c r="I241" s="52" t="s">
        <v>91</v>
      </c>
      <c r="J241" s="52" t="s">
        <v>71</v>
      </c>
      <c r="K241" s="52">
        <v>0.45267000000000002</v>
      </c>
      <c r="L241" s="52">
        <v>1</v>
      </c>
      <c r="M241" s="52">
        <v>1</v>
      </c>
      <c r="N241" s="52"/>
      <c r="O241" s="52">
        <v>0</v>
      </c>
      <c r="P241" s="52">
        <v>0</v>
      </c>
      <c r="Q241" s="52">
        <v>21</v>
      </c>
      <c r="R241" s="52"/>
      <c r="S241" s="52">
        <v>0</v>
      </c>
      <c r="T241" s="52">
        <v>0</v>
      </c>
      <c r="U241" s="52">
        <v>310</v>
      </c>
      <c r="V241" s="52">
        <f t="shared" si="7"/>
        <v>5217.9270900000001</v>
      </c>
      <c r="W241" s="52">
        <f t="shared" si="8"/>
        <v>5217.9270900000001</v>
      </c>
      <c r="X241" s="52">
        <v>0</v>
      </c>
      <c r="Y241" s="52">
        <v>0</v>
      </c>
    </row>
    <row r="242" spans="1:25" x14ac:dyDescent="0.25">
      <c r="A242" s="52">
        <v>2012</v>
      </c>
      <c r="B242" s="52" t="s">
        <v>103</v>
      </c>
      <c r="C242" s="52" t="s">
        <v>181</v>
      </c>
      <c r="D242" s="52">
        <v>24103</v>
      </c>
      <c r="E242" s="52">
        <v>1633005</v>
      </c>
      <c r="F242" s="52">
        <v>27</v>
      </c>
      <c r="G242" s="52" t="s">
        <v>120</v>
      </c>
      <c r="H242" s="52">
        <v>1432816</v>
      </c>
      <c r="I242" s="52" t="s">
        <v>91</v>
      </c>
      <c r="J242" s="52" t="s">
        <v>71</v>
      </c>
      <c r="K242" s="52">
        <v>0.45267000000000002</v>
      </c>
      <c r="L242" s="52">
        <v>1</v>
      </c>
      <c r="M242" s="52">
        <v>1</v>
      </c>
      <c r="N242" s="52"/>
      <c r="O242" s="52">
        <v>0</v>
      </c>
      <c r="P242" s="52">
        <v>0</v>
      </c>
      <c r="Q242" s="52">
        <v>21</v>
      </c>
      <c r="R242" s="52"/>
      <c r="S242" s="52">
        <v>0</v>
      </c>
      <c r="T242" s="52">
        <v>0</v>
      </c>
      <c r="U242" s="52">
        <v>310</v>
      </c>
      <c r="V242" s="52">
        <f t="shared" si="7"/>
        <v>648592.81871999998</v>
      </c>
      <c r="W242" s="52">
        <f t="shared" si="8"/>
        <v>648592.81871999998</v>
      </c>
      <c r="X242" s="52">
        <v>0</v>
      </c>
      <c r="Y242" s="52">
        <v>0</v>
      </c>
    </row>
    <row r="243" spans="1:25" x14ac:dyDescent="0.25">
      <c r="A243" s="52">
        <v>2012</v>
      </c>
      <c r="B243" s="52" t="s">
        <v>103</v>
      </c>
      <c r="C243" s="52" t="s">
        <v>181</v>
      </c>
      <c r="D243" s="52">
        <v>24103</v>
      </c>
      <c r="E243" s="52">
        <v>1633005</v>
      </c>
      <c r="F243" s="52">
        <v>27</v>
      </c>
      <c r="G243" s="52" t="s">
        <v>120</v>
      </c>
      <c r="H243" s="52">
        <v>1276</v>
      </c>
      <c r="I243" s="52" t="s">
        <v>91</v>
      </c>
      <c r="J243" s="52" t="s">
        <v>71</v>
      </c>
      <c r="K243" s="52">
        <v>0.45267000000000002</v>
      </c>
      <c r="L243" s="52">
        <v>1</v>
      </c>
      <c r="M243" s="52">
        <v>1</v>
      </c>
      <c r="N243" s="52"/>
      <c r="O243" s="52">
        <v>0</v>
      </c>
      <c r="P243" s="52">
        <v>0</v>
      </c>
      <c r="Q243" s="52">
        <v>21</v>
      </c>
      <c r="R243" s="52"/>
      <c r="S243" s="52">
        <v>0</v>
      </c>
      <c r="T243" s="52">
        <v>0</v>
      </c>
      <c r="U243" s="52">
        <v>310</v>
      </c>
      <c r="V243" s="52">
        <f t="shared" si="7"/>
        <v>577.60692000000006</v>
      </c>
      <c r="W243" s="52">
        <f t="shared" si="8"/>
        <v>577.60692000000006</v>
      </c>
      <c r="X243" s="52">
        <v>0</v>
      </c>
      <c r="Y243" s="52">
        <v>0</v>
      </c>
    </row>
    <row r="244" spans="1:25" x14ac:dyDescent="0.25">
      <c r="A244" s="52">
        <v>2012</v>
      </c>
      <c r="B244" s="52" t="s">
        <v>103</v>
      </c>
      <c r="C244" s="52" t="s">
        <v>181</v>
      </c>
      <c r="D244" s="52">
        <v>24105</v>
      </c>
      <c r="E244" s="52">
        <v>1520006</v>
      </c>
      <c r="F244" s="52">
        <v>27</v>
      </c>
      <c r="G244" s="52" t="s">
        <v>120</v>
      </c>
      <c r="H244" s="52">
        <v>2495</v>
      </c>
      <c r="I244" s="52" t="s">
        <v>91</v>
      </c>
      <c r="J244" s="52" t="s">
        <v>71</v>
      </c>
      <c r="K244" s="52">
        <v>0.45267000000000002</v>
      </c>
      <c r="L244" s="52">
        <v>2.27</v>
      </c>
      <c r="M244" s="52">
        <v>1</v>
      </c>
      <c r="N244" s="52"/>
      <c r="O244" s="52">
        <v>0</v>
      </c>
      <c r="P244" s="52">
        <v>0</v>
      </c>
      <c r="Q244" s="52">
        <v>21</v>
      </c>
      <c r="R244" s="52"/>
      <c r="S244" s="52">
        <v>0</v>
      </c>
      <c r="T244" s="52">
        <v>0</v>
      </c>
      <c r="U244" s="52">
        <v>310</v>
      </c>
      <c r="V244" s="52">
        <f t="shared" si="7"/>
        <v>2563.7644455</v>
      </c>
      <c r="W244" s="52">
        <f t="shared" si="8"/>
        <v>2563.7644455</v>
      </c>
      <c r="X244" s="52">
        <v>0</v>
      </c>
      <c r="Y244" s="52">
        <v>0</v>
      </c>
    </row>
    <row r="245" spans="1:25" x14ac:dyDescent="0.25">
      <c r="A245" s="52">
        <v>2012</v>
      </c>
      <c r="B245" s="52" t="s">
        <v>103</v>
      </c>
      <c r="C245" s="52" t="s">
        <v>181</v>
      </c>
      <c r="D245" s="52">
        <v>24105</v>
      </c>
      <c r="E245" s="52">
        <v>1633005</v>
      </c>
      <c r="F245" s="52">
        <v>27</v>
      </c>
      <c r="G245" s="52" t="s">
        <v>120</v>
      </c>
      <c r="H245" s="52">
        <v>232506</v>
      </c>
      <c r="I245" s="52" t="s">
        <v>91</v>
      </c>
      <c r="J245" s="52" t="s">
        <v>71</v>
      </c>
      <c r="K245" s="52">
        <v>0.45267000000000002</v>
      </c>
      <c r="L245" s="52">
        <v>2.27</v>
      </c>
      <c r="M245" s="52">
        <v>1</v>
      </c>
      <c r="N245" s="52"/>
      <c r="O245" s="52">
        <v>0</v>
      </c>
      <c r="P245" s="52">
        <v>0</v>
      </c>
      <c r="Q245" s="52">
        <v>21</v>
      </c>
      <c r="R245" s="52"/>
      <c r="S245" s="52">
        <v>0</v>
      </c>
      <c r="T245" s="52">
        <v>0</v>
      </c>
      <c r="U245" s="52">
        <v>310</v>
      </c>
      <c r="V245" s="52">
        <f t="shared" si="7"/>
        <v>238914.07461539999</v>
      </c>
      <c r="W245" s="52">
        <f t="shared" si="8"/>
        <v>238914.07461539999</v>
      </c>
      <c r="X245" s="52">
        <v>0</v>
      </c>
      <c r="Y245" s="52">
        <v>0</v>
      </c>
    </row>
    <row r="246" spans="1:25" x14ac:dyDescent="0.25">
      <c r="A246" s="52">
        <v>2012</v>
      </c>
      <c r="B246" s="52" t="s">
        <v>103</v>
      </c>
      <c r="C246" s="52" t="s">
        <v>181</v>
      </c>
      <c r="D246" s="52">
        <v>24105</v>
      </c>
      <c r="E246" s="52">
        <v>1633005</v>
      </c>
      <c r="F246" s="52">
        <v>27</v>
      </c>
      <c r="G246" s="52" t="s">
        <v>120</v>
      </c>
      <c r="H246" s="52">
        <v>557</v>
      </c>
      <c r="I246" s="52" t="s">
        <v>91</v>
      </c>
      <c r="J246" s="52" t="s">
        <v>71</v>
      </c>
      <c r="K246" s="52">
        <v>0.45267000000000002</v>
      </c>
      <c r="L246" s="52">
        <v>2.27</v>
      </c>
      <c r="M246" s="52">
        <v>1</v>
      </c>
      <c r="N246" s="52"/>
      <c r="O246" s="52">
        <v>0</v>
      </c>
      <c r="P246" s="52">
        <v>0</v>
      </c>
      <c r="Q246" s="52">
        <v>21</v>
      </c>
      <c r="R246" s="52"/>
      <c r="S246" s="52">
        <v>0</v>
      </c>
      <c r="T246" s="52">
        <v>0</v>
      </c>
      <c r="U246" s="52">
        <v>310</v>
      </c>
      <c r="V246" s="52">
        <f t="shared" si="7"/>
        <v>572.35142129999997</v>
      </c>
      <c r="W246" s="52">
        <f t="shared" si="8"/>
        <v>572.35142129999997</v>
      </c>
      <c r="X246" s="52">
        <v>0</v>
      </c>
      <c r="Y246" s="52">
        <v>0</v>
      </c>
    </row>
    <row r="247" spans="1:25" x14ac:dyDescent="0.25">
      <c r="A247" s="52">
        <v>2012</v>
      </c>
      <c r="B247" s="52" t="s">
        <v>103</v>
      </c>
      <c r="C247" s="52" t="s">
        <v>181</v>
      </c>
      <c r="D247" s="52">
        <v>24105</v>
      </c>
      <c r="E247" s="52">
        <v>1633005</v>
      </c>
      <c r="F247" s="52">
        <v>27</v>
      </c>
      <c r="G247" s="52" t="s">
        <v>120</v>
      </c>
      <c r="H247" s="52">
        <v>2266366</v>
      </c>
      <c r="I247" s="52" t="s">
        <v>91</v>
      </c>
      <c r="J247" s="52" t="s">
        <v>71</v>
      </c>
      <c r="K247" s="52">
        <v>0.45267000000000002</v>
      </c>
      <c r="L247" s="52">
        <v>2.27</v>
      </c>
      <c r="M247" s="52">
        <v>1</v>
      </c>
      <c r="N247" s="52"/>
      <c r="O247" s="52">
        <v>0</v>
      </c>
      <c r="P247" s="52">
        <v>0</v>
      </c>
      <c r="Q247" s="52">
        <v>21</v>
      </c>
      <c r="R247" s="52"/>
      <c r="S247" s="52">
        <v>0</v>
      </c>
      <c r="T247" s="52">
        <v>0</v>
      </c>
      <c r="U247" s="52">
        <v>310</v>
      </c>
      <c r="V247" s="52">
        <f t="shared" si="7"/>
        <v>2328829.0866894</v>
      </c>
      <c r="W247" s="52">
        <f t="shared" si="8"/>
        <v>2328829.0866894</v>
      </c>
      <c r="X247" s="52">
        <v>0</v>
      </c>
      <c r="Y247" s="52">
        <v>0</v>
      </c>
    </row>
    <row r="248" spans="1:25" x14ac:dyDescent="0.25">
      <c r="A248" s="52">
        <v>2012</v>
      </c>
      <c r="B248" s="52" t="s">
        <v>103</v>
      </c>
      <c r="C248" s="52" t="s">
        <v>181</v>
      </c>
      <c r="D248" s="52">
        <v>24105</v>
      </c>
      <c r="E248" s="52">
        <v>1633005</v>
      </c>
      <c r="F248" s="52">
        <v>27</v>
      </c>
      <c r="G248" s="52" t="s">
        <v>120</v>
      </c>
      <c r="H248" s="52">
        <v>4253</v>
      </c>
      <c r="I248" s="52" t="s">
        <v>91</v>
      </c>
      <c r="J248" s="52" t="s">
        <v>71</v>
      </c>
      <c r="K248" s="52">
        <v>0.45267000000000002</v>
      </c>
      <c r="L248" s="52">
        <v>2.27</v>
      </c>
      <c r="M248" s="52">
        <v>1</v>
      </c>
      <c r="N248" s="52"/>
      <c r="O248" s="52">
        <v>0</v>
      </c>
      <c r="P248" s="52">
        <v>0</v>
      </c>
      <c r="Q248" s="52">
        <v>21</v>
      </c>
      <c r="R248" s="52"/>
      <c r="S248" s="52">
        <v>0</v>
      </c>
      <c r="T248" s="52">
        <v>0</v>
      </c>
      <c r="U248" s="52">
        <v>310</v>
      </c>
      <c r="V248" s="52">
        <f t="shared" si="7"/>
        <v>4370.2165077</v>
      </c>
      <c r="W248" s="52">
        <f t="shared" si="8"/>
        <v>4370.2165077</v>
      </c>
      <c r="X248" s="52">
        <v>0</v>
      </c>
      <c r="Y248" s="52">
        <v>0</v>
      </c>
    </row>
    <row r="249" spans="1:25" x14ac:dyDescent="0.25">
      <c r="A249" s="52">
        <v>2012</v>
      </c>
      <c r="B249" s="52" t="s">
        <v>103</v>
      </c>
      <c r="C249" s="52" t="s">
        <v>181</v>
      </c>
      <c r="D249" s="52">
        <v>24105</v>
      </c>
      <c r="E249" s="52">
        <v>1633005</v>
      </c>
      <c r="F249" s="52">
        <v>27</v>
      </c>
      <c r="G249" s="52" t="s">
        <v>120</v>
      </c>
      <c r="H249" s="52">
        <v>473197</v>
      </c>
      <c r="I249" s="52" t="s">
        <v>91</v>
      </c>
      <c r="J249" s="52" t="s">
        <v>71</v>
      </c>
      <c r="K249" s="52">
        <v>0.45267000000000002</v>
      </c>
      <c r="L249" s="52">
        <v>2.27</v>
      </c>
      <c r="M249" s="52">
        <v>1</v>
      </c>
      <c r="N249" s="52"/>
      <c r="O249" s="52">
        <v>0</v>
      </c>
      <c r="P249" s="52">
        <v>0</v>
      </c>
      <c r="Q249" s="52">
        <v>21</v>
      </c>
      <c r="R249" s="52"/>
      <c r="S249" s="52">
        <v>0</v>
      </c>
      <c r="T249" s="52">
        <v>0</v>
      </c>
      <c r="U249" s="52">
        <v>310</v>
      </c>
      <c r="V249" s="52">
        <f t="shared" si="7"/>
        <v>486238.73519730003</v>
      </c>
      <c r="W249" s="52">
        <f t="shared" si="8"/>
        <v>486238.73519730003</v>
      </c>
      <c r="X249" s="52">
        <v>0</v>
      </c>
      <c r="Y249" s="52">
        <v>0</v>
      </c>
    </row>
    <row r="250" spans="1:25" x14ac:dyDescent="0.25">
      <c r="A250" s="52">
        <v>2012</v>
      </c>
      <c r="B250" s="52" t="s">
        <v>103</v>
      </c>
      <c r="C250" s="52" t="s">
        <v>181</v>
      </c>
      <c r="D250" s="52">
        <v>24105</v>
      </c>
      <c r="E250" s="52">
        <v>1633005</v>
      </c>
      <c r="F250" s="52">
        <v>27</v>
      </c>
      <c r="G250" s="52" t="s">
        <v>120</v>
      </c>
      <c r="H250" s="52">
        <v>348508</v>
      </c>
      <c r="I250" s="52" t="s">
        <v>91</v>
      </c>
      <c r="J250" s="52" t="s">
        <v>71</v>
      </c>
      <c r="K250" s="52">
        <v>0.45267000000000002</v>
      </c>
      <c r="L250" s="52">
        <v>2.27</v>
      </c>
      <c r="M250" s="52">
        <v>1</v>
      </c>
      <c r="N250" s="52"/>
      <c r="O250" s="52">
        <v>0</v>
      </c>
      <c r="P250" s="52">
        <v>0</v>
      </c>
      <c r="Q250" s="52">
        <v>21</v>
      </c>
      <c r="R250" s="52"/>
      <c r="S250" s="52">
        <v>0</v>
      </c>
      <c r="T250" s="52">
        <v>0</v>
      </c>
      <c r="U250" s="52">
        <v>310</v>
      </c>
      <c r="V250" s="52">
        <f t="shared" si="7"/>
        <v>358113.19413720001</v>
      </c>
      <c r="W250" s="52">
        <f t="shared" si="8"/>
        <v>358113.19413720001</v>
      </c>
      <c r="X250" s="52">
        <v>0</v>
      </c>
      <c r="Y250" s="52">
        <v>0</v>
      </c>
    </row>
    <row r="251" spans="1:25" x14ac:dyDescent="0.25">
      <c r="A251" s="52">
        <v>2012</v>
      </c>
      <c r="B251" s="52" t="s">
        <v>103</v>
      </c>
      <c r="C251" s="52" t="s">
        <v>181</v>
      </c>
      <c r="D251" s="52">
        <v>24105</v>
      </c>
      <c r="E251" s="52">
        <v>1633005</v>
      </c>
      <c r="F251" s="52">
        <v>27</v>
      </c>
      <c r="G251" s="52" t="s">
        <v>120</v>
      </c>
      <c r="H251" s="52">
        <v>216778</v>
      </c>
      <c r="I251" s="52" t="s">
        <v>91</v>
      </c>
      <c r="J251" s="52" t="s">
        <v>71</v>
      </c>
      <c r="K251" s="52">
        <v>0.45267000000000002</v>
      </c>
      <c r="L251" s="52">
        <v>2.27</v>
      </c>
      <c r="M251" s="52">
        <v>1</v>
      </c>
      <c r="N251" s="52"/>
      <c r="O251" s="52">
        <v>0</v>
      </c>
      <c r="P251" s="52">
        <v>0</v>
      </c>
      <c r="Q251" s="52">
        <v>21</v>
      </c>
      <c r="R251" s="52"/>
      <c r="S251" s="52">
        <v>0</v>
      </c>
      <c r="T251" s="52">
        <v>0</v>
      </c>
      <c r="U251" s="52">
        <v>310</v>
      </c>
      <c r="V251" s="52">
        <f t="shared" si="7"/>
        <v>222752.59678019999</v>
      </c>
      <c r="W251" s="52">
        <f t="shared" si="8"/>
        <v>222752.59678019999</v>
      </c>
      <c r="X251" s="52">
        <v>0</v>
      </c>
      <c r="Y251" s="52">
        <v>0</v>
      </c>
    </row>
    <row r="252" spans="1:25" x14ac:dyDescent="0.25">
      <c r="A252" s="52">
        <v>2012</v>
      </c>
      <c r="B252" s="52" t="s">
        <v>103</v>
      </c>
      <c r="C252" s="52" t="s">
        <v>181</v>
      </c>
      <c r="D252" s="52">
        <v>24105</v>
      </c>
      <c r="E252" s="52">
        <v>1633005</v>
      </c>
      <c r="F252" s="52">
        <v>27</v>
      </c>
      <c r="G252" s="52" t="s">
        <v>120</v>
      </c>
      <c r="H252" s="52">
        <v>53736</v>
      </c>
      <c r="I252" s="52" t="s">
        <v>91</v>
      </c>
      <c r="J252" s="52" t="s">
        <v>71</v>
      </c>
      <c r="K252" s="52">
        <v>0.45267000000000002</v>
      </c>
      <c r="L252" s="52">
        <v>2.27</v>
      </c>
      <c r="M252" s="52">
        <v>1</v>
      </c>
      <c r="N252" s="52"/>
      <c r="O252" s="52">
        <v>0</v>
      </c>
      <c r="P252" s="52">
        <v>0</v>
      </c>
      <c r="Q252" s="52">
        <v>21</v>
      </c>
      <c r="R252" s="52"/>
      <c r="S252" s="52">
        <v>0</v>
      </c>
      <c r="T252" s="52">
        <v>0</v>
      </c>
      <c r="U252" s="52">
        <v>310</v>
      </c>
      <c r="V252" s="52">
        <f t="shared" si="7"/>
        <v>55217.0125224</v>
      </c>
      <c r="W252" s="52">
        <f t="shared" si="8"/>
        <v>55217.0125224</v>
      </c>
      <c r="X252" s="52">
        <v>0</v>
      </c>
      <c r="Y252" s="52">
        <v>0</v>
      </c>
    </row>
    <row r="253" spans="1:25" x14ac:dyDescent="0.25">
      <c r="A253" s="52">
        <v>2012</v>
      </c>
      <c r="B253" s="52" t="s">
        <v>103</v>
      </c>
      <c r="C253" s="52" t="s">
        <v>181</v>
      </c>
      <c r="D253" s="52">
        <v>24105</v>
      </c>
      <c r="E253" s="52">
        <v>1633005</v>
      </c>
      <c r="F253" s="52">
        <v>27</v>
      </c>
      <c r="G253" s="52" t="s">
        <v>120</v>
      </c>
      <c r="H253" s="52">
        <v>628952</v>
      </c>
      <c r="I253" s="52" t="s">
        <v>91</v>
      </c>
      <c r="J253" s="52" t="s">
        <v>71</v>
      </c>
      <c r="K253" s="52">
        <v>0.45267000000000002</v>
      </c>
      <c r="L253" s="52">
        <v>2.27</v>
      </c>
      <c r="M253" s="52">
        <v>1</v>
      </c>
      <c r="N253" s="52"/>
      <c r="O253" s="52">
        <v>0</v>
      </c>
      <c r="P253" s="52">
        <v>0</v>
      </c>
      <c r="Q253" s="52">
        <v>21</v>
      </c>
      <c r="R253" s="52"/>
      <c r="S253" s="52">
        <v>0</v>
      </c>
      <c r="T253" s="52">
        <v>0</v>
      </c>
      <c r="U253" s="52">
        <v>310</v>
      </c>
      <c r="V253" s="52">
        <f t="shared" si="7"/>
        <v>646286.48317679996</v>
      </c>
      <c r="W253" s="52">
        <f t="shared" si="8"/>
        <v>646286.48317679996</v>
      </c>
      <c r="X253" s="52">
        <v>0</v>
      </c>
      <c r="Y253" s="52">
        <v>0</v>
      </c>
    </row>
    <row r="254" spans="1:25" x14ac:dyDescent="0.25">
      <c r="A254" s="52">
        <v>2012</v>
      </c>
      <c r="B254" s="52" t="s">
        <v>103</v>
      </c>
      <c r="C254" s="52" t="s">
        <v>181</v>
      </c>
      <c r="D254" s="52">
        <v>24109</v>
      </c>
      <c r="E254" s="52">
        <v>1633005</v>
      </c>
      <c r="F254" s="52">
        <v>27</v>
      </c>
      <c r="G254" s="52" t="s">
        <v>120</v>
      </c>
      <c r="H254" s="52">
        <v>52860</v>
      </c>
      <c r="I254" s="52" t="s">
        <v>91</v>
      </c>
      <c r="J254" s="52" t="s">
        <v>71</v>
      </c>
      <c r="K254" s="52">
        <v>0.45267000000000002</v>
      </c>
      <c r="L254" s="52">
        <v>1</v>
      </c>
      <c r="M254" s="52">
        <v>1</v>
      </c>
      <c r="N254" s="52"/>
      <c r="O254" s="52">
        <v>0</v>
      </c>
      <c r="P254" s="52">
        <v>0</v>
      </c>
      <c r="Q254" s="52">
        <v>21</v>
      </c>
      <c r="R254" s="52"/>
      <c r="S254" s="52">
        <v>0</v>
      </c>
      <c r="T254" s="52">
        <v>0</v>
      </c>
      <c r="U254" s="52">
        <v>310</v>
      </c>
      <c r="V254" s="52">
        <f t="shared" si="7"/>
        <v>23928.136200000001</v>
      </c>
      <c r="W254" s="52">
        <f t="shared" si="8"/>
        <v>23928.136200000001</v>
      </c>
      <c r="X254" s="52">
        <v>0</v>
      </c>
      <c r="Y254" s="52">
        <v>0</v>
      </c>
    </row>
    <row r="255" spans="1:25" x14ac:dyDescent="0.25">
      <c r="A255" s="52">
        <v>2012</v>
      </c>
      <c r="B255" s="52" t="s">
        <v>103</v>
      </c>
      <c r="C255" s="52" t="s">
        <v>181</v>
      </c>
      <c r="D255" s="52">
        <v>24109</v>
      </c>
      <c r="E255" s="52">
        <v>1633005</v>
      </c>
      <c r="F255" s="52">
        <v>27</v>
      </c>
      <c r="G255" s="52" t="s">
        <v>120</v>
      </c>
      <c r="H255" s="52">
        <v>5388</v>
      </c>
      <c r="I255" s="52" t="s">
        <v>91</v>
      </c>
      <c r="J255" s="52" t="s">
        <v>71</v>
      </c>
      <c r="K255" s="52">
        <v>0.45267000000000002</v>
      </c>
      <c r="L255" s="52">
        <v>1</v>
      </c>
      <c r="M255" s="52">
        <v>1</v>
      </c>
      <c r="N255" s="52"/>
      <c r="O255" s="52">
        <v>0</v>
      </c>
      <c r="P255" s="52">
        <v>0</v>
      </c>
      <c r="Q255" s="52">
        <v>21</v>
      </c>
      <c r="R255" s="52"/>
      <c r="S255" s="52">
        <v>0</v>
      </c>
      <c r="T255" s="52">
        <v>0</v>
      </c>
      <c r="U255" s="52">
        <v>310</v>
      </c>
      <c r="V255" s="52">
        <f t="shared" si="7"/>
        <v>2438.98596</v>
      </c>
      <c r="W255" s="52">
        <f t="shared" si="8"/>
        <v>2438.98596</v>
      </c>
      <c r="X255" s="52">
        <v>0</v>
      </c>
      <c r="Y255" s="52">
        <v>0</v>
      </c>
    </row>
    <row r="256" spans="1:25" x14ac:dyDescent="0.25">
      <c r="A256" s="52">
        <v>2012</v>
      </c>
      <c r="B256" s="52" t="s">
        <v>103</v>
      </c>
      <c r="C256" s="52" t="s">
        <v>181</v>
      </c>
      <c r="D256" s="52">
        <v>24109</v>
      </c>
      <c r="E256" s="52">
        <v>1633005</v>
      </c>
      <c r="F256" s="52">
        <v>27</v>
      </c>
      <c r="G256" s="52" t="s">
        <v>120</v>
      </c>
      <c r="H256" s="52">
        <v>363</v>
      </c>
      <c r="I256" s="52" t="s">
        <v>91</v>
      </c>
      <c r="J256" s="52" t="s">
        <v>71</v>
      </c>
      <c r="K256" s="52">
        <v>0.45267000000000002</v>
      </c>
      <c r="L256" s="52">
        <v>1</v>
      </c>
      <c r="M256" s="52">
        <v>1</v>
      </c>
      <c r="N256" s="52"/>
      <c r="O256" s="52">
        <v>0</v>
      </c>
      <c r="P256" s="52">
        <v>0</v>
      </c>
      <c r="Q256" s="52">
        <v>21</v>
      </c>
      <c r="R256" s="52"/>
      <c r="S256" s="52">
        <v>0</v>
      </c>
      <c r="T256" s="52">
        <v>0</v>
      </c>
      <c r="U256" s="52">
        <v>310</v>
      </c>
      <c r="V256" s="52">
        <f t="shared" si="7"/>
        <v>164.31921</v>
      </c>
      <c r="W256" s="52">
        <f t="shared" si="8"/>
        <v>164.31921</v>
      </c>
      <c r="X256" s="52">
        <v>0</v>
      </c>
      <c r="Y256" s="52">
        <v>0</v>
      </c>
    </row>
    <row r="257" spans="1:25" x14ac:dyDescent="0.25">
      <c r="A257" s="52">
        <v>2012</v>
      </c>
      <c r="B257" s="52" t="s">
        <v>103</v>
      </c>
      <c r="C257" s="52" t="s">
        <v>181</v>
      </c>
      <c r="D257" s="52">
        <v>24109</v>
      </c>
      <c r="E257" s="52">
        <v>1633005</v>
      </c>
      <c r="F257" s="52">
        <v>27</v>
      </c>
      <c r="G257" s="52" t="s">
        <v>120</v>
      </c>
      <c r="H257" s="52">
        <v>198</v>
      </c>
      <c r="I257" s="52" t="s">
        <v>91</v>
      </c>
      <c r="J257" s="52" t="s">
        <v>71</v>
      </c>
      <c r="K257" s="52">
        <v>0.45267000000000002</v>
      </c>
      <c r="L257" s="52">
        <v>1</v>
      </c>
      <c r="M257" s="52">
        <v>1</v>
      </c>
      <c r="N257" s="52"/>
      <c r="O257" s="52">
        <v>0</v>
      </c>
      <c r="P257" s="52">
        <v>0</v>
      </c>
      <c r="Q257" s="52">
        <v>21</v>
      </c>
      <c r="R257" s="52"/>
      <c r="S257" s="52">
        <v>0</v>
      </c>
      <c r="T257" s="52">
        <v>0</v>
      </c>
      <c r="U257" s="52">
        <v>310</v>
      </c>
      <c r="V257" s="52">
        <f t="shared" si="7"/>
        <v>89.628659999999996</v>
      </c>
      <c r="W257" s="52">
        <f t="shared" si="8"/>
        <v>89.628659999999996</v>
      </c>
      <c r="X257" s="52">
        <v>0</v>
      </c>
      <c r="Y257" s="52">
        <v>0</v>
      </c>
    </row>
    <row r="258" spans="1:25" x14ac:dyDescent="0.25">
      <c r="A258" s="52">
        <v>2012</v>
      </c>
      <c r="B258" s="52" t="s">
        <v>103</v>
      </c>
      <c r="C258" s="52" t="s">
        <v>181</v>
      </c>
      <c r="D258" s="52">
        <v>24109</v>
      </c>
      <c r="E258" s="52">
        <v>1633005</v>
      </c>
      <c r="F258" s="52">
        <v>27</v>
      </c>
      <c r="G258" s="52" t="s">
        <v>120</v>
      </c>
      <c r="H258" s="52">
        <v>1162</v>
      </c>
      <c r="I258" s="52" t="s">
        <v>91</v>
      </c>
      <c r="J258" s="52" t="s">
        <v>71</v>
      </c>
      <c r="K258" s="52">
        <v>0.45267000000000002</v>
      </c>
      <c r="L258" s="52">
        <v>1</v>
      </c>
      <c r="M258" s="52">
        <v>1</v>
      </c>
      <c r="N258" s="52"/>
      <c r="O258" s="52">
        <v>0</v>
      </c>
      <c r="P258" s="52">
        <v>0</v>
      </c>
      <c r="Q258" s="52">
        <v>21</v>
      </c>
      <c r="R258" s="52"/>
      <c r="S258" s="52">
        <v>0</v>
      </c>
      <c r="T258" s="52">
        <v>0</v>
      </c>
      <c r="U258" s="52">
        <v>310</v>
      </c>
      <c r="V258" s="52">
        <f t="shared" si="7"/>
        <v>526.00254000000007</v>
      </c>
      <c r="W258" s="52">
        <f t="shared" si="8"/>
        <v>526.00254000000007</v>
      </c>
      <c r="X258" s="52">
        <v>0</v>
      </c>
      <c r="Y258" s="52">
        <v>0</v>
      </c>
    </row>
    <row r="259" spans="1:25" x14ac:dyDescent="0.25">
      <c r="A259" s="52">
        <v>2012</v>
      </c>
      <c r="B259" s="52" t="s">
        <v>103</v>
      </c>
      <c r="C259" s="52" t="s">
        <v>181</v>
      </c>
      <c r="D259" s="52">
        <v>24319</v>
      </c>
      <c r="E259" s="52">
        <v>1520006</v>
      </c>
      <c r="F259" s="52">
        <v>27</v>
      </c>
      <c r="G259" s="52" t="s">
        <v>120</v>
      </c>
      <c r="H259" s="52">
        <v>87.100000000000009</v>
      </c>
      <c r="I259" s="52" t="s">
        <v>91</v>
      </c>
      <c r="J259" s="52" t="s">
        <v>71</v>
      </c>
      <c r="K259" s="52">
        <v>0.45267000000000002</v>
      </c>
      <c r="L259" s="52">
        <v>1</v>
      </c>
      <c r="M259" s="52">
        <v>1</v>
      </c>
      <c r="N259" s="52"/>
      <c r="O259" s="52">
        <v>0</v>
      </c>
      <c r="P259" s="52">
        <v>0</v>
      </c>
      <c r="Q259" s="52">
        <v>21</v>
      </c>
      <c r="R259" s="52"/>
      <c r="S259" s="52">
        <v>0</v>
      </c>
      <c r="T259" s="52">
        <v>0</v>
      </c>
      <c r="U259" s="52">
        <v>310</v>
      </c>
      <c r="V259" s="52">
        <f t="shared" ref="V259:V322" si="9">IF(F259=9,((H259*K259*L259*M259)+(H259*O259*P259*Q259)+(H259*S259*T259*U259))/1000, (H259*K259*L259*M259)+(H259*O259*P259*Q259)+(H259*S259*T259*U259))</f>
        <v>39.427557000000007</v>
      </c>
      <c r="W259" s="52">
        <f t="shared" ref="W259:W322" si="10">(V259-((O259*H259*P259*Q259)+(S259*H259*T259*U259)))/M259</f>
        <v>39.427557000000007</v>
      </c>
      <c r="X259" s="52">
        <v>0</v>
      </c>
      <c r="Y259" s="52">
        <v>0</v>
      </c>
    </row>
    <row r="260" spans="1:25" x14ac:dyDescent="0.25">
      <c r="A260" s="52">
        <v>2012</v>
      </c>
      <c r="B260" s="52" t="s">
        <v>103</v>
      </c>
      <c r="C260" s="52" t="s">
        <v>181</v>
      </c>
      <c r="D260" s="52">
        <v>24319</v>
      </c>
      <c r="E260" s="52">
        <v>1633005</v>
      </c>
      <c r="F260" s="52">
        <v>27</v>
      </c>
      <c r="G260" s="52" t="s">
        <v>120</v>
      </c>
      <c r="H260" s="52">
        <v>126.6006</v>
      </c>
      <c r="I260" s="52" t="s">
        <v>91</v>
      </c>
      <c r="J260" s="52" t="s">
        <v>71</v>
      </c>
      <c r="K260" s="52">
        <v>0.45267000000000002</v>
      </c>
      <c r="L260" s="52">
        <v>1</v>
      </c>
      <c r="M260" s="52">
        <v>1</v>
      </c>
      <c r="N260" s="52"/>
      <c r="O260" s="52">
        <v>0</v>
      </c>
      <c r="P260" s="52">
        <v>0</v>
      </c>
      <c r="Q260" s="52">
        <v>21</v>
      </c>
      <c r="R260" s="52"/>
      <c r="S260" s="52">
        <v>0</v>
      </c>
      <c r="T260" s="52">
        <v>0</v>
      </c>
      <c r="U260" s="52">
        <v>310</v>
      </c>
      <c r="V260" s="52">
        <f t="shared" si="9"/>
        <v>57.308293601999999</v>
      </c>
      <c r="W260" s="52">
        <f t="shared" si="10"/>
        <v>57.308293601999999</v>
      </c>
      <c r="X260" s="52">
        <v>0</v>
      </c>
      <c r="Y260" s="52">
        <v>0</v>
      </c>
    </row>
    <row r="261" spans="1:25" x14ac:dyDescent="0.25">
      <c r="A261" s="52">
        <v>2012</v>
      </c>
      <c r="B261" s="52" t="s">
        <v>103</v>
      </c>
      <c r="C261" s="52" t="s">
        <v>181</v>
      </c>
      <c r="D261" s="52">
        <v>24319</v>
      </c>
      <c r="E261" s="52">
        <v>1633005</v>
      </c>
      <c r="F261" s="52">
        <v>27</v>
      </c>
      <c r="G261" s="52" t="s">
        <v>120</v>
      </c>
      <c r="H261" s="52">
        <v>4869.4194999999991</v>
      </c>
      <c r="I261" s="52" t="s">
        <v>91</v>
      </c>
      <c r="J261" s="52" t="s">
        <v>71</v>
      </c>
      <c r="K261" s="52">
        <v>0.45267000000000002</v>
      </c>
      <c r="L261" s="52">
        <v>1</v>
      </c>
      <c r="M261" s="52">
        <v>1</v>
      </c>
      <c r="N261" s="52"/>
      <c r="O261" s="52">
        <v>0</v>
      </c>
      <c r="P261" s="52">
        <v>0</v>
      </c>
      <c r="Q261" s="52">
        <v>21</v>
      </c>
      <c r="R261" s="52"/>
      <c r="S261" s="52">
        <v>0</v>
      </c>
      <c r="T261" s="52">
        <v>0</v>
      </c>
      <c r="U261" s="52">
        <v>310</v>
      </c>
      <c r="V261" s="52">
        <f t="shared" si="9"/>
        <v>2204.2401250649996</v>
      </c>
      <c r="W261" s="52">
        <f t="shared" si="10"/>
        <v>2204.2401250649996</v>
      </c>
      <c r="X261" s="52">
        <v>0</v>
      </c>
      <c r="Y261" s="52">
        <v>0</v>
      </c>
    </row>
    <row r="262" spans="1:25" x14ac:dyDescent="0.25">
      <c r="A262" s="52">
        <v>2012</v>
      </c>
      <c r="B262" s="52" t="s">
        <v>103</v>
      </c>
      <c r="C262" s="52" t="s">
        <v>181</v>
      </c>
      <c r="D262" s="52">
        <v>24319</v>
      </c>
      <c r="E262" s="52">
        <v>1633005</v>
      </c>
      <c r="F262" s="52">
        <v>27</v>
      </c>
      <c r="G262" s="52" t="s">
        <v>120</v>
      </c>
      <c r="H262" s="52">
        <v>119.8278</v>
      </c>
      <c r="I262" s="52" t="s">
        <v>91</v>
      </c>
      <c r="J262" s="52" t="s">
        <v>71</v>
      </c>
      <c r="K262" s="52">
        <v>0.45267000000000002</v>
      </c>
      <c r="L262" s="52">
        <v>1</v>
      </c>
      <c r="M262" s="52">
        <v>1</v>
      </c>
      <c r="N262" s="52"/>
      <c r="O262" s="52">
        <v>0</v>
      </c>
      <c r="P262" s="52">
        <v>0</v>
      </c>
      <c r="Q262" s="52">
        <v>21</v>
      </c>
      <c r="R262" s="52"/>
      <c r="S262" s="52">
        <v>0</v>
      </c>
      <c r="T262" s="52">
        <v>0</v>
      </c>
      <c r="U262" s="52">
        <v>310</v>
      </c>
      <c r="V262" s="52">
        <f t="shared" si="9"/>
        <v>54.242450226000003</v>
      </c>
      <c r="W262" s="52">
        <f t="shared" si="10"/>
        <v>54.242450226000003</v>
      </c>
      <c r="X262" s="52">
        <v>0</v>
      </c>
      <c r="Y262" s="52">
        <v>0</v>
      </c>
    </row>
    <row r="263" spans="1:25" x14ac:dyDescent="0.25">
      <c r="A263" s="52">
        <v>2012</v>
      </c>
      <c r="B263" s="52" t="s">
        <v>103</v>
      </c>
      <c r="C263" s="52" t="s">
        <v>181</v>
      </c>
      <c r="D263" s="52">
        <v>24319</v>
      </c>
      <c r="E263" s="52">
        <v>1633005</v>
      </c>
      <c r="F263" s="52">
        <v>27</v>
      </c>
      <c r="G263" s="52" t="s">
        <v>120</v>
      </c>
      <c r="H263" s="52">
        <v>640</v>
      </c>
      <c r="I263" s="52" t="s">
        <v>91</v>
      </c>
      <c r="J263" s="52" t="s">
        <v>71</v>
      </c>
      <c r="K263" s="52">
        <v>0.45267000000000002</v>
      </c>
      <c r="L263" s="52">
        <v>1</v>
      </c>
      <c r="M263" s="52">
        <v>1</v>
      </c>
      <c r="N263" s="52"/>
      <c r="O263" s="52">
        <v>0</v>
      </c>
      <c r="P263" s="52">
        <v>0</v>
      </c>
      <c r="Q263" s="52">
        <v>21</v>
      </c>
      <c r="R263" s="52"/>
      <c r="S263" s="52">
        <v>0</v>
      </c>
      <c r="T263" s="52">
        <v>0</v>
      </c>
      <c r="U263" s="52">
        <v>310</v>
      </c>
      <c r="V263" s="52">
        <f t="shared" si="9"/>
        <v>289.7088</v>
      </c>
      <c r="W263" s="52">
        <f t="shared" si="10"/>
        <v>289.7088</v>
      </c>
      <c r="X263" s="52">
        <v>0</v>
      </c>
      <c r="Y263" s="52">
        <v>0</v>
      </c>
    </row>
    <row r="264" spans="1:25" x14ac:dyDescent="0.25">
      <c r="A264" s="52">
        <v>2012</v>
      </c>
      <c r="B264" s="52" t="s">
        <v>103</v>
      </c>
      <c r="C264" s="52" t="s">
        <v>181</v>
      </c>
      <c r="D264" s="52">
        <v>24319</v>
      </c>
      <c r="E264" s="52">
        <v>1633005</v>
      </c>
      <c r="F264" s="52">
        <v>27</v>
      </c>
      <c r="G264" s="52" t="s">
        <v>120</v>
      </c>
      <c r="H264" s="52">
        <v>1483</v>
      </c>
      <c r="I264" s="52" t="s">
        <v>91</v>
      </c>
      <c r="J264" s="52" t="s">
        <v>71</v>
      </c>
      <c r="K264" s="52">
        <v>0.45267000000000002</v>
      </c>
      <c r="L264" s="52">
        <v>1</v>
      </c>
      <c r="M264" s="52">
        <v>1</v>
      </c>
      <c r="N264" s="52"/>
      <c r="O264" s="52">
        <v>0</v>
      </c>
      <c r="P264" s="52">
        <v>0</v>
      </c>
      <c r="Q264" s="52">
        <v>21</v>
      </c>
      <c r="R264" s="52"/>
      <c r="S264" s="52">
        <v>0</v>
      </c>
      <c r="T264" s="52">
        <v>0</v>
      </c>
      <c r="U264" s="52">
        <v>310</v>
      </c>
      <c r="V264" s="52">
        <f t="shared" si="9"/>
        <v>671.30961000000002</v>
      </c>
      <c r="W264" s="52">
        <f t="shared" si="10"/>
        <v>671.30961000000002</v>
      </c>
      <c r="X264" s="52">
        <v>0</v>
      </c>
      <c r="Y264" s="52">
        <v>0</v>
      </c>
    </row>
    <row r="265" spans="1:25" x14ac:dyDescent="0.25">
      <c r="A265" s="52">
        <v>2012</v>
      </c>
      <c r="B265" s="52" t="s">
        <v>103</v>
      </c>
      <c r="C265" s="52" t="s">
        <v>181</v>
      </c>
      <c r="D265" s="52">
        <v>24319</v>
      </c>
      <c r="E265" s="52">
        <v>1633005</v>
      </c>
      <c r="F265" s="52">
        <v>27</v>
      </c>
      <c r="G265" s="52" t="s">
        <v>120</v>
      </c>
      <c r="H265" s="52">
        <v>3699739</v>
      </c>
      <c r="I265" s="52" t="s">
        <v>91</v>
      </c>
      <c r="J265" s="52" t="s">
        <v>71</v>
      </c>
      <c r="K265" s="52">
        <v>0.45267000000000002</v>
      </c>
      <c r="L265" s="52">
        <v>1</v>
      </c>
      <c r="M265" s="52">
        <v>1</v>
      </c>
      <c r="N265" s="52"/>
      <c r="O265" s="52">
        <v>0</v>
      </c>
      <c r="P265" s="52">
        <v>0</v>
      </c>
      <c r="Q265" s="52">
        <v>21</v>
      </c>
      <c r="R265" s="52"/>
      <c r="S265" s="52">
        <v>0</v>
      </c>
      <c r="T265" s="52">
        <v>0</v>
      </c>
      <c r="U265" s="52">
        <v>310</v>
      </c>
      <c r="V265" s="52">
        <f t="shared" si="9"/>
        <v>1674760.8531300002</v>
      </c>
      <c r="W265" s="52">
        <f t="shared" si="10"/>
        <v>1674760.8531300002</v>
      </c>
      <c r="X265" s="52">
        <v>0</v>
      </c>
      <c r="Y265" s="52">
        <v>0</v>
      </c>
    </row>
    <row r="266" spans="1:25" x14ac:dyDescent="0.25">
      <c r="A266" s="52">
        <v>2012</v>
      </c>
      <c r="B266" s="52" t="s">
        <v>103</v>
      </c>
      <c r="C266" s="52" t="s">
        <v>181</v>
      </c>
      <c r="D266" s="52">
        <v>24319</v>
      </c>
      <c r="E266" s="52">
        <v>1633005</v>
      </c>
      <c r="F266" s="52">
        <v>27</v>
      </c>
      <c r="G266" s="52" t="s">
        <v>120</v>
      </c>
      <c r="H266" s="52">
        <v>150</v>
      </c>
      <c r="I266" s="52" t="s">
        <v>91</v>
      </c>
      <c r="J266" s="52" t="s">
        <v>71</v>
      </c>
      <c r="K266" s="52">
        <v>0.45267000000000002</v>
      </c>
      <c r="L266" s="52">
        <v>1</v>
      </c>
      <c r="M266" s="52">
        <v>1</v>
      </c>
      <c r="N266" s="52"/>
      <c r="O266" s="52">
        <v>0</v>
      </c>
      <c r="P266" s="52">
        <v>0</v>
      </c>
      <c r="Q266" s="52">
        <v>21</v>
      </c>
      <c r="R266" s="52"/>
      <c r="S266" s="52">
        <v>0</v>
      </c>
      <c r="T266" s="52">
        <v>0</v>
      </c>
      <c r="U266" s="52">
        <v>310</v>
      </c>
      <c r="V266" s="52">
        <f t="shared" si="9"/>
        <v>67.900500000000008</v>
      </c>
      <c r="W266" s="52">
        <f t="shared" si="10"/>
        <v>67.900500000000008</v>
      </c>
      <c r="X266" s="52">
        <v>0</v>
      </c>
      <c r="Y266" s="52">
        <v>0</v>
      </c>
    </row>
    <row r="267" spans="1:25" x14ac:dyDescent="0.25">
      <c r="A267" s="52">
        <v>2012</v>
      </c>
      <c r="B267" s="52" t="s">
        <v>103</v>
      </c>
      <c r="C267" s="52" t="s">
        <v>181</v>
      </c>
      <c r="D267" s="52">
        <v>24319</v>
      </c>
      <c r="E267" s="52">
        <v>1633005</v>
      </c>
      <c r="F267" s="52">
        <v>27</v>
      </c>
      <c r="G267" s="52" t="s">
        <v>120</v>
      </c>
      <c r="H267" s="52">
        <v>139.79910000000001</v>
      </c>
      <c r="I267" s="52" t="s">
        <v>91</v>
      </c>
      <c r="J267" s="52" t="s">
        <v>71</v>
      </c>
      <c r="K267" s="52">
        <v>0.45267000000000002</v>
      </c>
      <c r="L267" s="52">
        <v>1</v>
      </c>
      <c r="M267" s="52">
        <v>1</v>
      </c>
      <c r="N267" s="52"/>
      <c r="O267" s="52">
        <v>0</v>
      </c>
      <c r="P267" s="52">
        <v>0</v>
      </c>
      <c r="Q267" s="52">
        <v>21</v>
      </c>
      <c r="R267" s="52"/>
      <c r="S267" s="52">
        <v>0</v>
      </c>
      <c r="T267" s="52">
        <v>0</v>
      </c>
      <c r="U267" s="52">
        <v>310</v>
      </c>
      <c r="V267" s="52">
        <f t="shared" si="9"/>
        <v>63.282858597000008</v>
      </c>
      <c r="W267" s="52">
        <f t="shared" si="10"/>
        <v>63.282858597000008</v>
      </c>
      <c r="X267" s="52">
        <v>0</v>
      </c>
      <c r="Y267" s="52">
        <v>0</v>
      </c>
    </row>
    <row r="268" spans="1:25" x14ac:dyDescent="0.25">
      <c r="A268" s="52">
        <v>2012</v>
      </c>
      <c r="B268" s="52" t="s">
        <v>103</v>
      </c>
      <c r="C268" s="52" t="s">
        <v>181</v>
      </c>
      <c r="D268" s="52">
        <v>24319</v>
      </c>
      <c r="E268" s="52">
        <v>1633005</v>
      </c>
      <c r="F268" s="52">
        <v>27</v>
      </c>
      <c r="G268" s="52" t="s">
        <v>120</v>
      </c>
      <c r="H268" s="52">
        <v>438</v>
      </c>
      <c r="I268" s="52" t="s">
        <v>91</v>
      </c>
      <c r="J268" s="52" t="s">
        <v>71</v>
      </c>
      <c r="K268" s="52">
        <v>0.45267000000000002</v>
      </c>
      <c r="L268" s="52">
        <v>1</v>
      </c>
      <c r="M268" s="52">
        <v>1</v>
      </c>
      <c r="N268" s="52"/>
      <c r="O268" s="52">
        <v>0</v>
      </c>
      <c r="P268" s="52">
        <v>0</v>
      </c>
      <c r="Q268" s="52">
        <v>21</v>
      </c>
      <c r="R268" s="52"/>
      <c r="S268" s="52">
        <v>0</v>
      </c>
      <c r="T268" s="52">
        <v>0</v>
      </c>
      <c r="U268" s="52">
        <v>310</v>
      </c>
      <c r="V268" s="52">
        <f t="shared" si="9"/>
        <v>198.26946000000001</v>
      </c>
      <c r="W268" s="52">
        <f t="shared" si="10"/>
        <v>198.26946000000001</v>
      </c>
      <c r="X268" s="52">
        <v>0</v>
      </c>
      <c r="Y268" s="52">
        <v>0</v>
      </c>
    </row>
    <row r="269" spans="1:25" x14ac:dyDescent="0.25">
      <c r="A269" s="52">
        <v>2012</v>
      </c>
      <c r="B269" s="52" t="s">
        <v>103</v>
      </c>
      <c r="C269" s="52" t="s">
        <v>181</v>
      </c>
      <c r="D269" s="52">
        <v>24319</v>
      </c>
      <c r="E269" s="52">
        <v>1633005</v>
      </c>
      <c r="F269" s="52">
        <v>27</v>
      </c>
      <c r="G269" s="52" t="s">
        <v>120</v>
      </c>
      <c r="H269" s="52">
        <v>113.1707</v>
      </c>
      <c r="I269" s="52" t="s">
        <v>91</v>
      </c>
      <c r="J269" s="52" t="s">
        <v>71</v>
      </c>
      <c r="K269" s="52">
        <v>0.45267000000000002</v>
      </c>
      <c r="L269" s="52">
        <v>1</v>
      </c>
      <c r="M269" s="52">
        <v>1</v>
      </c>
      <c r="N269" s="52"/>
      <c r="O269" s="52">
        <v>0</v>
      </c>
      <c r="P269" s="52">
        <v>0</v>
      </c>
      <c r="Q269" s="52">
        <v>21</v>
      </c>
      <c r="R269" s="52"/>
      <c r="S269" s="52">
        <v>0</v>
      </c>
      <c r="T269" s="52">
        <v>0</v>
      </c>
      <c r="U269" s="52">
        <v>310</v>
      </c>
      <c r="V269" s="52">
        <f t="shared" si="9"/>
        <v>51.228980769000003</v>
      </c>
      <c r="W269" s="52">
        <f t="shared" si="10"/>
        <v>51.228980769000003</v>
      </c>
      <c r="X269" s="52">
        <v>0</v>
      </c>
      <c r="Y269" s="52">
        <v>0</v>
      </c>
    </row>
    <row r="270" spans="1:25" x14ac:dyDescent="0.25">
      <c r="A270" s="52">
        <v>2012</v>
      </c>
      <c r="B270" s="52" t="s">
        <v>103</v>
      </c>
      <c r="C270" s="52" t="s">
        <v>181</v>
      </c>
      <c r="D270" s="52">
        <v>24319</v>
      </c>
      <c r="E270" s="52">
        <v>1633005</v>
      </c>
      <c r="F270" s="52">
        <v>27</v>
      </c>
      <c r="G270" s="52" t="s">
        <v>120</v>
      </c>
      <c r="H270" s="52">
        <v>20802</v>
      </c>
      <c r="I270" s="52" t="s">
        <v>91</v>
      </c>
      <c r="J270" s="52" t="s">
        <v>71</v>
      </c>
      <c r="K270" s="52">
        <v>0.45267000000000002</v>
      </c>
      <c r="L270" s="52">
        <v>1</v>
      </c>
      <c r="M270" s="52">
        <v>1</v>
      </c>
      <c r="N270" s="52"/>
      <c r="O270" s="52">
        <v>0</v>
      </c>
      <c r="P270" s="52">
        <v>0</v>
      </c>
      <c r="Q270" s="52">
        <v>21</v>
      </c>
      <c r="R270" s="52"/>
      <c r="S270" s="52">
        <v>0</v>
      </c>
      <c r="T270" s="52">
        <v>0</v>
      </c>
      <c r="U270" s="52">
        <v>310</v>
      </c>
      <c r="V270" s="52">
        <f t="shared" si="9"/>
        <v>9416.4413400000012</v>
      </c>
      <c r="W270" s="52">
        <f t="shared" si="10"/>
        <v>9416.4413400000012</v>
      </c>
      <c r="X270" s="52">
        <v>0</v>
      </c>
      <c r="Y270" s="52">
        <v>0</v>
      </c>
    </row>
    <row r="271" spans="1:25" x14ac:dyDescent="0.25">
      <c r="A271" s="52">
        <v>2012</v>
      </c>
      <c r="B271" s="52" t="s">
        <v>103</v>
      </c>
      <c r="C271" s="52" t="s">
        <v>181</v>
      </c>
      <c r="D271" s="52">
        <v>24319</v>
      </c>
      <c r="E271" s="52">
        <v>1633005</v>
      </c>
      <c r="F271" s="52">
        <v>27</v>
      </c>
      <c r="G271" s="52" t="s">
        <v>120</v>
      </c>
      <c r="H271" s="52">
        <v>107647</v>
      </c>
      <c r="I271" s="52" t="s">
        <v>91</v>
      </c>
      <c r="J271" s="52" t="s">
        <v>71</v>
      </c>
      <c r="K271" s="52">
        <v>0.45267000000000002</v>
      </c>
      <c r="L271" s="52">
        <v>1</v>
      </c>
      <c r="M271" s="52">
        <v>1</v>
      </c>
      <c r="N271" s="52"/>
      <c r="O271" s="52">
        <v>0</v>
      </c>
      <c r="P271" s="52">
        <v>0</v>
      </c>
      <c r="Q271" s="52">
        <v>21</v>
      </c>
      <c r="R271" s="52"/>
      <c r="S271" s="52">
        <v>0</v>
      </c>
      <c r="T271" s="52">
        <v>0</v>
      </c>
      <c r="U271" s="52">
        <v>310</v>
      </c>
      <c r="V271" s="52">
        <f t="shared" si="9"/>
        <v>48728.567490000001</v>
      </c>
      <c r="W271" s="52">
        <f t="shared" si="10"/>
        <v>48728.567490000001</v>
      </c>
      <c r="X271" s="52">
        <v>0</v>
      </c>
      <c r="Y271" s="52">
        <v>0</v>
      </c>
    </row>
    <row r="272" spans="1:25" x14ac:dyDescent="0.25">
      <c r="A272" s="52">
        <v>2012</v>
      </c>
      <c r="B272" s="52" t="s">
        <v>103</v>
      </c>
      <c r="C272" s="52" t="s">
        <v>181</v>
      </c>
      <c r="D272" s="52">
        <v>24319</v>
      </c>
      <c r="E272" s="52">
        <v>1633005</v>
      </c>
      <c r="F272" s="52">
        <v>27</v>
      </c>
      <c r="G272" s="52" t="s">
        <v>120</v>
      </c>
      <c r="H272" s="52">
        <v>54.2224</v>
      </c>
      <c r="I272" s="52" t="s">
        <v>91</v>
      </c>
      <c r="J272" s="52" t="s">
        <v>71</v>
      </c>
      <c r="K272" s="52">
        <v>0.45267000000000002</v>
      </c>
      <c r="L272" s="52">
        <v>1</v>
      </c>
      <c r="M272" s="52">
        <v>1</v>
      </c>
      <c r="N272" s="52"/>
      <c r="O272" s="52">
        <v>0</v>
      </c>
      <c r="P272" s="52">
        <v>0</v>
      </c>
      <c r="Q272" s="52">
        <v>21</v>
      </c>
      <c r="R272" s="52"/>
      <c r="S272" s="52">
        <v>0</v>
      </c>
      <c r="T272" s="52">
        <v>0</v>
      </c>
      <c r="U272" s="52">
        <v>310</v>
      </c>
      <c r="V272" s="52">
        <f t="shared" si="9"/>
        <v>24.544853808000003</v>
      </c>
      <c r="W272" s="52">
        <f t="shared" si="10"/>
        <v>24.544853808000003</v>
      </c>
      <c r="X272" s="52">
        <v>0</v>
      </c>
      <c r="Y272" s="52">
        <v>0</v>
      </c>
    </row>
    <row r="273" spans="1:25" x14ac:dyDescent="0.25">
      <c r="A273" s="52">
        <v>2012</v>
      </c>
      <c r="B273" s="52" t="s">
        <v>92</v>
      </c>
      <c r="C273" s="52" t="s">
        <v>108</v>
      </c>
      <c r="D273" s="52">
        <v>23944</v>
      </c>
      <c r="E273" s="52">
        <v>3742001</v>
      </c>
      <c r="F273" s="52">
        <v>27</v>
      </c>
      <c r="G273" s="52" t="s">
        <v>120</v>
      </c>
      <c r="H273" s="52">
        <v>94563.206000000006</v>
      </c>
      <c r="I273" s="52" t="s">
        <v>90</v>
      </c>
      <c r="J273" s="52" t="s">
        <v>71</v>
      </c>
      <c r="K273" s="52">
        <v>0.75</v>
      </c>
      <c r="L273" s="52">
        <v>1</v>
      </c>
      <c r="M273" s="52">
        <v>1</v>
      </c>
      <c r="N273" s="52"/>
      <c r="O273" s="52">
        <v>0</v>
      </c>
      <c r="P273" s="52">
        <v>0</v>
      </c>
      <c r="Q273" s="52">
        <v>21</v>
      </c>
      <c r="R273" s="52"/>
      <c r="S273" s="52">
        <v>0</v>
      </c>
      <c r="T273" s="52">
        <v>0</v>
      </c>
      <c r="U273" s="52">
        <v>310</v>
      </c>
      <c r="V273" s="52">
        <f t="shared" si="9"/>
        <v>70922.404500000004</v>
      </c>
      <c r="W273" s="52">
        <f t="shared" si="10"/>
        <v>70922.404500000004</v>
      </c>
      <c r="X273" s="52">
        <v>0</v>
      </c>
      <c r="Y273" s="52">
        <v>0</v>
      </c>
    </row>
    <row r="274" spans="1:25" x14ac:dyDescent="0.25">
      <c r="A274" s="52">
        <v>2012</v>
      </c>
      <c r="B274" s="52" t="s">
        <v>92</v>
      </c>
      <c r="C274" s="52" t="s">
        <v>108</v>
      </c>
      <c r="D274" s="52">
        <v>23944</v>
      </c>
      <c r="E274" s="52">
        <v>3742001</v>
      </c>
      <c r="F274" s="52">
        <v>27</v>
      </c>
      <c r="G274" s="52" t="s">
        <v>120</v>
      </c>
      <c r="H274" s="52">
        <v>22856.175999999999</v>
      </c>
      <c r="I274" s="52" t="s">
        <v>90</v>
      </c>
      <c r="J274" s="52" t="s">
        <v>71</v>
      </c>
      <c r="K274" s="52">
        <v>0.75</v>
      </c>
      <c r="L274" s="52">
        <v>1</v>
      </c>
      <c r="M274" s="52">
        <v>1</v>
      </c>
      <c r="N274" s="52"/>
      <c r="O274" s="52">
        <v>0</v>
      </c>
      <c r="P274" s="52">
        <v>0</v>
      </c>
      <c r="Q274" s="52">
        <v>21</v>
      </c>
      <c r="R274" s="52"/>
      <c r="S274" s="52">
        <v>0</v>
      </c>
      <c r="T274" s="52">
        <v>0</v>
      </c>
      <c r="U274" s="52">
        <v>310</v>
      </c>
      <c r="V274" s="52">
        <f t="shared" si="9"/>
        <v>17142.131999999998</v>
      </c>
      <c r="W274" s="52">
        <f t="shared" si="10"/>
        <v>17142.131999999998</v>
      </c>
      <c r="X274" s="52">
        <v>0</v>
      </c>
      <c r="Y274" s="52">
        <v>0</v>
      </c>
    </row>
    <row r="275" spans="1:25" x14ac:dyDescent="0.25">
      <c r="A275" s="52">
        <v>2012</v>
      </c>
      <c r="B275" s="52" t="s">
        <v>92</v>
      </c>
      <c r="C275" s="52" t="s">
        <v>108</v>
      </c>
      <c r="D275" s="52">
        <v>23944</v>
      </c>
      <c r="E275" s="52">
        <v>3742001</v>
      </c>
      <c r="F275" s="52">
        <v>27</v>
      </c>
      <c r="G275" s="52" t="s">
        <v>120</v>
      </c>
      <c r="H275" s="52">
        <v>34734.631999999998</v>
      </c>
      <c r="I275" s="52" t="s">
        <v>90</v>
      </c>
      <c r="J275" s="52" t="s">
        <v>71</v>
      </c>
      <c r="K275" s="52">
        <v>0.75</v>
      </c>
      <c r="L275" s="52">
        <v>1</v>
      </c>
      <c r="M275" s="52">
        <v>1</v>
      </c>
      <c r="N275" s="52"/>
      <c r="O275" s="52">
        <v>0</v>
      </c>
      <c r="P275" s="52">
        <v>0</v>
      </c>
      <c r="Q275" s="52">
        <v>21</v>
      </c>
      <c r="R275" s="52"/>
      <c r="S275" s="52">
        <v>0</v>
      </c>
      <c r="T275" s="52">
        <v>0</v>
      </c>
      <c r="U275" s="52">
        <v>310</v>
      </c>
      <c r="V275" s="52">
        <f t="shared" si="9"/>
        <v>26050.973999999998</v>
      </c>
      <c r="W275" s="52">
        <f t="shared" si="10"/>
        <v>26050.973999999998</v>
      </c>
      <c r="X275" s="52">
        <v>0</v>
      </c>
      <c r="Y275" s="52">
        <v>0</v>
      </c>
    </row>
    <row r="276" spans="1:25" x14ac:dyDescent="0.25">
      <c r="A276" s="52">
        <v>2012</v>
      </c>
      <c r="B276" s="52" t="s">
        <v>92</v>
      </c>
      <c r="C276" s="52" t="s">
        <v>108</v>
      </c>
      <c r="D276" s="52">
        <v>23944</v>
      </c>
      <c r="E276" s="52">
        <v>3742001</v>
      </c>
      <c r="F276" s="52">
        <v>27</v>
      </c>
      <c r="G276" s="52" t="s">
        <v>120</v>
      </c>
      <c r="H276" s="52">
        <v>1500</v>
      </c>
      <c r="I276" s="52" t="s">
        <v>90</v>
      </c>
      <c r="J276" s="52" t="s">
        <v>71</v>
      </c>
      <c r="K276" s="52">
        <v>0.75</v>
      </c>
      <c r="L276" s="52">
        <v>1</v>
      </c>
      <c r="M276" s="52">
        <v>1</v>
      </c>
      <c r="N276" s="52"/>
      <c r="O276" s="52">
        <v>0</v>
      </c>
      <c r="P276" s="52">
        <v>0</v>
      </c>
      <c r="Q276" s="52">
        <v>21</v>
      </c>
      <c r="R276" s="52"/>
      <c r="S276" s="52">
        <v>0</v>
      </c>
      <c r="T276" s="52">
        <v>0</v>
      </c>
      <c r="U276" s="52">
        <v>310</v>
      </c>
      <c r="V276" s="52">
        <f t="shared" si="9"/>
        <v>1125</v>
      </c>
      <c r="W276" s="52">
        <f t="shared" si="10"/>
        <v>1125</v>
      </c>
      <c r="X276" s="52">
        <v>0</v>
      </c>
      <c r="Y276" s="52">
        <v>0</v>
      </c>
    </row>
    <row r="277" spans="1:25" x14ac:dyDescent="0.25">
      <c r="A277" s="52">
        <v>2012</v>
      </c>
      <c r="B277" s="52" t="s">
        <v>92</v>
      </c>
      <c r="C277" s="52" t="s">
        <v>108</v>
      </c>
      <c r="D277" s="52">
        <v>23944</v>
      </c>
      <c r="E277" s="52">
        <v>3742001</v>
      </c>
      <c r="F277" s="52">
        <v>27</v>
      </c>
      <c r="G277" s="52" t="s">
        <v>120</v>
      </c>
      <c r="H277" s="52">
        <v>2700.5</v>
      </c>
      <c r="I277" s="52" t="s">
        <v>90</v>
      </c>
      <c r="J277" s="52" t="s">
        <v>71</v>
      </c>
      <c r="K277" s="52">
        <v>0.75</v>
      </c>
      <c r="L277" s="52">
        <v>1</v>
      </c>
      <c r="M277" s="52">
        <v>1</v>
      </c>
      <c r="N277" s="52"/>
      <c r="O277" s="52">
        <v>0</v>
      </c>
      <c r="P277" s="52">
        <v>0</v>
      </c>
      <c r="Q277" s="52">
        <v>21</v>
      </c>
      <c r="R277" s="52"/>
      <c r="S277" s="52">
        <v>0</v>
      </c>
      <c r="T277" s="52">
        <v>0</v>
      </c>
      <c r="U277" s="52">
        <v>310</v>
      </c>
      <c r="V277" s="52">
        <f t="shared" si="9"/>
        <v>2025.375</v>
      </c>
      <c r="W277" s="52">
        <f t="shared" si="10"/>
        <v>2025.375</v>
      </c>
      <c r="X277" s="52">
        <v>0</v>
      </c>
      <c r="Y277" s="52">
        <v>0</v>
      </c>
    </row>
    <row r="278" spans="1:25" x14ac:dyDescent="0.25">
      <c r="A278" s="52">
        <v>2012</v>
      </c>
      <c r="B278" s="52" t="s">
        <v>92</v>
      </c>
      <c r="C278" s="52" t="s">
        <v>108</v>
      </c>
      <c r="D278" s="52">
        <v>23944</v>
      </c>
      <c r="E278" s="52">
        <v>3742001</v>
      </c>
      <c r="F278" s="52">
        <v>27</v>
      </c>
      <c r="G278" s="52" t="s">
        <v>120</v>
      </c>
      <c r="H278" s="52">
        <v>111247.933</v>
      </c>
      <c r="I278" s="52" t="s">
        <v>90</v>
      </c>
      <c r="J278" s="52" t="s">
        <v>71</v>
      </c>
      <c r="K278" s="52">
        <v>0.75</v>
      </c>
      <c r="L278" s="52">
        <v>1</v>
      </c>
      <c r="M278" s="52">
        <v>1</v>
      </c>
      <c r="N278" s="52"/>
      <c r="O278" s="52">
        <v>0</v>
      </c>
      <c r="P278" s="52">
        <v>0</v>
      </c>
      <c r="Q278" s="52">
        <v>21</v>
      </c>
      <c r="R278" s="52"/>
      <c r="S278" s="52">
        <v>0</v>
      </c>
      <c r="T278" s="52">
        <v>0</v>
      </c>
      <c r="U278" s="52">
        <v>310</v>
      </c>
      <c r="V278" s="52">
        <f t="shared" si="9"/>
        <v>83435.94975</v>
      </c>
      <c r="W278" s="52">
        <f t="shared" si="10"/>
        <v>83435.94975</v>
      </c>
      <c r="X278" s="52">
        <v>0</v>
      </c>
      <c r="Y278" s="52">
        <v>0</v>
      </c>
    </row>
    <row r="279" spans="1:25" x14ac:dyDescent="0.25">
      <c r="A279" s="52">
        <v>2012</v>
      </c>
      <c r="B279" s="52" t="s">
        <v>92</v>
      </c>
      <c r="C279" s="52" t="s">
        <v>108</v>
      </c>
      <c r="D279" s="52">
        <v>23944</v>
      </c>
      <c r="E279" s="52">
        <v>3742001</v>
      </c>
      <c r="F279" s="52">
        <v>27</v>
      </c>
      <c r="G279" s="52" t="s">
        <v>120</v>
      </c>
      <c r="H279" s="52">
        <v>32510.94</v>
      </c>
      <c r="I279" s="52" t="s">
        <v>90</v>
      </c>
      <c r="J279" s="52" t="s">
        <v>71</v>
      </c>
      <c r="K279" s="52">
        <v>0.75</v>
      </c>
      <c r="L279" s="52">
        <v>1</v>
      </c>
      <c r="M279" s="52">
        <v>1</v>
      </c>
      <c r="N279" s="52"/>
      <c r="O279" s="52">
        <v>0</v>
      </c>
      <c r="P279" s="52">
        <v>0</v>
      </c>
      <c r="Q279" s="52">
        <v>21</v>
      </c>
      <c r="R279" s="52"/>
      <c r="S279" s="52">
        <v>0</v>
      </c>
      <c r="T279" s="52">
        <v>0</v>
      </c>
      <c r="U279" s="52">
        <v>310</v>
      </c>
      <c r="V279" s="52">
        <f t="shared" si="9"/>
        <v>24383.204999999998</v>
      </c>
      <c r="W279" s="52">
        <f t="shared" si="10"/>
        <v>24383.204999999998</v>
      </c>
      <c r="X279" s="52">
        <v>0</v>
      </c>
      <c r="Y279" s="52">
        <v>0</v>
      </c>
    </row>
    <row r="280" spans="1:25" x14ac:dyDescent="0.25">
      <c r="A280" s="52">
        <v>2012</v>
      </c>
      <c r="B280" s="52" t="s">
        <v>92</v>
      </c>
      <c r="C280" s="52" t="s">
        <v>108</v>
      </c>
      <c r="D280" s="52">
        <v>23944</v>
      </c>
      <c r="E280" s="52">
        <v>3742001</v>
      </c>
      <c r="F280" s="52">
        <v>27</v>
      </c>
      <c r="G280" s="52" t="s">
        <v>120</v>
      </c>
      <c r="H280" s="52">
        <v>42214.962999999996</v>
      </c>
      <c r="I280" s="52" t="s">
        <v>90</v>
      </c>
      <c r="J280" s="52" t="s">
        <v>71</v>
      </c>
      <c r="K280" s="52">
        <v>0.75</v>
      </c>
      <c r="L280" s="52">
        <v>1</v>
      </c>
      <c r="M280" s="52">
        <v>1</v>
      </c>
      <c r="N280" s="52"/>
      <c r="O280" s="52">
        <v>0</v>
      </c>
      <c r="P280" s="52">
        <v>0</v>
      </c>
      <c r="Q280" s="52">
        <v>21</v>
      </c>
      <c r="R280" s="52"/>
      <c r="S280" s="52">
        <v>0</v>
      </c>
      <c r="T280" s="52">
        <v>0</v>
      </c>
      <c r="U280" s="52">
        <v>310</v>
      </c>
      <c r="V280" s="52">
        <f t="shared" si="9"/>
        <v>31661.222249999999</v>
      </c>
      <c r="W280" s="52">
        <f t="shared" si="10"/>
        <v>31661.222249999999</v>
      </c>
      <c r="X280" s="52">
        <v>0</v>
      </c>
      <c r="Y280" s="52">
        <v>0</v>
      </c>
    </row>
    <row r="281" spans="1:25" x14ac:dyDescent="0.25">
      <c r="A281" s="52">
        <v>2012</v>
      </c>
      <c r="B281" s="52" t="s">
        <v>92</v>
      </c>
      <c r="C281" s="52" t="s">
        <v>108</v>
      </c>
      <c r="D281" s="52">
        <v>23944</v>
      </c>
      <c r="E281" s="52">
        <v>3742002</v>
      </c>
      <c r="F281" s="52">
        <v>27</v>
      </c>
      <c r="G281" s="52" t="s">
        <v>120</v>
      </c>
      <c r="H281" s="52">
        <v>27655.41</v>
      </c>
      <c r="I281" s="52" t="s">
        <v>90</v>
      </c>
      <c r="J281" s="52" t="s">
        <v>71</v>
      </c>
      <c r="K281" s="52">
        <v>0.75</v>
      </c>
      <c r="L281" s="52">
        <v>1</v>
      </c>
      <c r="M281" s="52">
        <v>1</v>
      </c>
      <c r="N281" s="52"/>
      <c r="O281" s="52">
        <v>0</v>
      </c>
      <c r="P281" s="52">
        <v>0</v>
      </c>
      <c r="Q281" s="52">
        <v>21</v>
      </c>
      <c r="R281" s="52"/>
      <c r="S281" s="52">
        <v>0</v>
      </c>
      <c r="T281" s="52">
        <v>0</v>
      </c>
      <c r="U281" s="52">
        <v>310</v>
      </c>
      <c r="V281" s="52">
        <f t="shared" si="9"/>
        <v>20741.557499999999</v>
      </c>
      <c r="W281" s="52">
        <f t="shared" si="10"/>
        <v>20741.557499999999</v>
      </c>
      <c r="X281" s="52">
        <v>0</v>
      </c>
      <c r="Y281" s="52">
        <v>0</v>
      </c>
    </row>
    <row r="282" spans="1:25" x14ac:dyDescent="0.25">
      <c r="A282" s="52">
        <v>2012</v>
      </c>
      <c r="B282" s="52" t="s">
        <v>92</v>
      </c>
      <c r="C282" s="52" t="s">
        <v>108</v>
      </c>
      <c r="D282" s="52">
        <v>23944</v>
      </c>
      <c r="E282" s="52">
        <v>3742002</v>
      </c>
      <c r="F282" s="52">
        <v>27</v>
      </c>
      <c r="G282" s="52" t="s">
        <v>120</v>
      </c>
      <c r="H282" s="52">
        <v>29003.393999999997</v>
      </c>
      <c r="I282" s="52" t="s">
        <v>90</v>
      </c>
      <c r="J282" s="52" t="s">
        <v>71</v>
      </c>
      <c r="K282" s="52">
        <v>0.75</v>
      </c>
      <c r="L282" s="52">
        <v>1</v>
      </c>
      <c r="M282" s="52">
        <v>1</v>
      </c>
      <c r="N282" s="52"/>
      <c r="O282" s="52">
        <v>0</v>
      </c>
      <c r="P282" s="52">
        <v>0</v>
      </c>
      <c r="Q282" s="52">
        <v>21</v>
      </c>
      <c r="R282" s="52"/>
      <c r="S282" s="52">
        <v>0</v>
      </c>
      <c r="T282" s="52">
        <v>0</v>
      </c>
      <c r="U282" s="52">
        <v>310</v>
      </c>
      <c r="V282" s="52">
        <f t="shared" si="9"/>
        <v>21752.545499999997</v>
      </c>
      <c r="W282" s="52">
        <f t="shared" si="10"/>
        <v>21752.545499999997</v>
      </c>
      <c r="X282" s="52">
        <v>0</v>
      </c>
      <c r="Y282" s="52">
        <v>0</v>
      </c>
    </row>
    <row r="283" spans="1:25" x14ac:dyDescent="0.25">
      <c r="A283" s="52">
        <v>2012</v>
      </c>
      <c r="B283" s="52" t="s">
        <v>92</v>
      </c>
      <c r="C283" s="52" t="s">
        <v>108</v>
      </c>
      <c r="D283" s="52">
        <v>23944</v>
      </c>
      <c r="E283" s="52">
        <v>3742002</v>
      </c>
      <c r="F283" s="52">
        <v>27</v>
      </c>
      <c r="G283" s="52" t="s">
        <v>120</v>
      </c>
      <c r="H283" s="52">
        <v>72347.396999999997</v>
      </c>
      <c r="I283" s="52" t="s">
        <v>90</v>
      </c>
      <c r="J283" s="52" t="s">
        <v>71</v>
      </c>
      <c r="K283" s="52">
        <v>0.75</v>
      </c>
      <c r="L283" s="52">
        <v>1</v>
      </c>
      <c r="M283" s="52">
        <v>1</v>
      </c>
      <c r="N283" s="52"/>
      <c r="O283" s="52">
        <v>0</v>
      </c>
      <c r="P283" s="52">
        <v>0</v>
      </c>
      <c r="Q283" s="52">
        <v>21</v>
      </c>
      <c r="R283" s="52"/>
      <c r="S283" s="52">
        <v>0</v>
      </c>
      <c r="T283" s="52">
        <v>0</v>
      </c>
      <c r="U283" s="52">
        <v>310</v>
      </c>
      <c r="V283" s="52">
        <f t="shared" si="9"/>
        <v>54260.547749999998</v>
      </c>
      <c r="W283" s="52">
        <f t="shared" si="10"/>
        <v>54260.547749999998</v>
      </c>
      <c r="X283" s="52">
        <v>0</v>
      </c>
      <c r="Y283" s="52">
        <v>0</v>
      </c>
    </row>
    <row r="284" spans="1:25" x14ac:dyDescent="0.25">
      <c r="A284" s="52">
        <v>2012</v>
      </c>
      <c r="B284" s="52" t="s">
        <v>92</v>
      </c>
      <c r="C284" s="52" t="s">
        <v>108</v>
      </c>
      <c r="D284" s="52">
        <v>23944</v>
      </c>
      <c r="E284" s="52">
        <v>3742002</v>
      </c>
      <c r="F284" s="52">
        <v>27</v>
      </c>
      <c r="G284" s="52" t="s">
        <v>120</v>
      </c>
      <c r="H284" s="52">
        <v>7409.9610000000002</v>
      </c>
      <c r="I284" s="52" t="s">
        <v>90</v>
      </c>
      <c r="J284" s="52" t="s">
        <v>71</v>
      </c>
      <c r="K284" s="52">
        <v>0.75</v>
      </c>
      <c r="L284" s="52">
        <v>1</v>
      </c>
      <c r="M284" s="52">
        <v>1</v>
      </c>
      <c r="N284" s="52"/>
      <c r="O284" s="52">
        <v>0</v>
      </c>
      <c r="P284" s="52">
        <v>0</v>
      </c>
      <c r="Q284" s="52">
        <v>21</v>
      </c>
      <c r="R284" s="52"/>
      <c r="S284" s="52">
        <v>0</v>
      </c>
      <c r="T284" s="52">
        <v>0</v>
      </c>
      <c r="U284" s="52">
        <v>310</v>
      </c>
      <c r="V284" s="52">
        <f t="shared" si="9"/>
        <v>5557.4707500000004</v>
      </c>
      <c r="W284" s="52">
        <f t="shared" si="10"/>
        <v>5557.4707500000004</v>
      </c>
      <c r="X284" s="52">
        <v>0</v>
      </c>
      <c r="Y284" s="52">
        <v>0</v>
      </c>
    </row>
    <row r="285" spans="1:25" x14ac:dyDescent="0.25">
      <c r="A285" s="52">
        <v>2012</v>
      </c>
      <c r="B285" s="52" t="s">
        <v>92</v>
      </c>
      <c r="C285" s="52" t="s">
        <v>108</v>
      </c>
      <c r="D285" s="52">
        <v>23944</v>
      </c>
      <c r="E285" s="52">
        <v>3742002</v>
      </c>
      <c r="F285" s="52">
        <v>27</v>
      </c>
      <c r="G285" s="52" t="s">
        <v>120</v>
      </c>
      <c r="H285" s="52">
        <v>18310.274000000001</v>
      </c>
      <c r="I285" s="52" t="s">
        <v>90</v>
      </c>
      <c r="J285" s="52" t="s">
        <v>71</v>
      </c>
      <c r="K285" s="52">
        <v>0.75</v>
      </c>
      <c r="L285" s="52">
        <v>1</v>
      </c>
      <c r="M285" s="52">
        <v>1</v>
      </c>
      <c r="N285" s="52"/>
      <c r="O285" s="52">
        <v>0</v>
      </c>
      <c r="P285" s="52">
        <v>0</v>
      </c>
      <c r="Q285" s="52">
        <v>21</v>
      </c>
      <c r="R285" s="52"/>
      <c r="S285" s="52">
        <v>0</v>
      </c>
      <c r="T285" s="52">
        <v>0</v>
      </c>
      <c r="U285" s="52">
        <v>310</v>
      </c>
      <c r="V285" s="52">
        <f t="shared" si="9"/>
        <v>13732.7055</v>
      </c>
      <c r="W285" s="52">
        <f t="shared" si="10"/>
        <v>13732.7055</v>
      </c>
      <c r="X285" s="52">
        <v>0</v>
      </c>
      <c r="Y285" s="52">
        <v>0</v>
      </c>
    </row>
    <row r="286" spans="1:25" x14ac:dyDescent="0.25">
      <c r="A286" s="52">
        <v>2012</v>
      </c>
      <c r="B286" s="52" t="s">
        <v>92</v>
      </c>
      <c r="C286" s="52" t="s">
        <v>108</v>
      </c>
      <c r="D286" s="52">
        <v>23944</v>
      </c>
      <c r="E286" s="52">
        <v>3742002</v>
      </c>
      <c r="F286" s="52">
        <v>27</v>
      </c>
      <c r="G286" s="52" t="s">
        <v>120</v>
      </c>
      <c r="H286" s="52">
        <v>7972.9210000000003</v>
      </c>
      <c r="I286" s="52" t="s">
        <v>90</v>
      </c>
      <c r="J286" s="52" t="s">
        <v>71</v>
      </c>
      <c r="K286" s="52">
        <v>0.75</v>
      </c>
      <c r="L286" s="52">
        <v>1</v>
      </c>
      <c r="M286" s="52">
        <v>1</v>
      </c>
      <c r="N286" s="52"/>
      <c r="O286" s="52">
        <v>0</v>
      </c>
      <c r="P286" s="52">
        <v>0</v>
      </c>
      <c r="Q286" s="52">
        <v>21</v>
      </c>
      <c r="R286" s="52"/>
      <c r="S286" s="52">
        <v>0</v>
      </c>
      <c r="T286" s="52">
        <v>0</v>
      </c>
      <c r="U286" s="52">
        <v>310</v>
      </c>
      <c r="V286" s="52">
        <f t="shared" si="9"/>
        <v>5979.6907499999998</v>
      </c>
      <c r="W286" s="52">
        <f t="shared" si="10"/>
        <v>5979.6907499999998</v>
      </c>
      <c r="X286" s="52">
        <v>0</v>
      </c>
      <c r="Y286" s="52">
        <v>0</v>
      </c>
    </row>
    <row r="287" spans="1:25" x14ac:dyDescent="0.25">
      <c r="A287" s="52">
        <v>2012</v>
      </c>
      <c r="B287" s="52" t="s">
        <v>92</v>
      </c>
      <c r="C287" s="52" t="s">
        <v>108</v>
      </c>
      <c r="D287" s="52">
        <v>23944</v>
      </c>
      <c r="E287" s="52">
        <v>3742002</v>
      </c>
      <c r="F287" s="52">
        <v>27</v>
      </c>
      <c r="G287" s="52" t="s">
        <v>120</v>
      </c>
      <c r="H287" s="52">
        <v>13091.567999999999</v>
      </c>
      <c r="I287" s="52" t="s">
        <v>90</v>
      </c>
      <c r="J287" s="52" t="s">
        <v>71</v>
      </c>
      <c r="K287" s="52">
        <v>0.75</v>
      </c>
      <c r="L287" s="52">
        <v>1</v>
      </c>
      <c r="M287" s="52">
        <v>1</v>
      </c>
      <c r="N287" s="52"/>
      <c r="O287" s="52">
        <v>0</v>
      </c>
      <c r="P287" s="52">
        <v>0</v>
      </c>
      <c r="Q287" s="52">
        <v>21</v>
      </c>
      <c r="R287" s="52"/>
      <c r="S287" s="52">
        <v>0</v>
      </c>
      <c r="T287" s="52">
        <v>0</v>
      </c>
      <c r="U287" s="52">
        <v>310</v>
      </c>
      <c r="V287" s="52">
        <f t="shared" si="9"/>
        <v>9818.6759999999995</v>
      </c>
      <c r="W287" s="52">
        <f t="shared" si="10"/>
        <v>9818.6759999999995</v>
      </c>
      <c r="X287" s="52">
        <v>0</v>
      </c>
      <c r="Y287" s="52">
        <v>0</v>
      </c>
    </row>
    <row r="288" spans="1:25" x14ac:dyDescent="0.25">
      <c r="A288" s="52">
        <v>2012</v>
      </c>
      <c r="B288" s="52" t="s">
        <v>92</v>
      </c>
      <c r="C288" s="52" t="s">
        <v>108</v>
      </c>
      <c r="D288" s="52">
        <v>23944</v>
      </c>
      <c r="E288" s="52">
        <v>3742002</v>
      </c>
      <c r="F288" s="52">
        <v>27</v>
      </c>
      <c r="G288" s="52" t="s">
        <v>120</v>
      </c>
      <c r="H288" s="52">
        <v>300071.75400000002</v>
      </c>
      <c r="I288" s="52" t="s">
        <v>90</v>
      </c>
      <c r="J288" s="52" t="s">
        <v>71</v>
      </c>
      <c r="K288" s="52">
        <v>0.75</v>
      </c>
      <c r="L288" s="52">
        <v>1</v>
      </c>
      <c r="M288" s="52">
        <v>1</v>
      </c>
      <c r="N288" s="52"/>
      <c r="O288" s="52">
        <v>0</v>
      </c>
      <c r="P288" s="52">
        <v>0</v>
      </c>
      <c r="Q288" s="52">
        <v>21</v>
      </c>
      <c r="R288" s="52"/>
      <c r="S288" s="52">
        <v>0</v>
      </c>
      <c r="T288" s="52">
        <v>0</v>
      </c>
      <c r="U288" s="52">
        <v>310</v>
      </c>
      <c r="V288" s="52">
        <f t="shared" si="9"/>
        <v>225053.81550000003</v>
      </c>
      <c r="W288" s="52">
        <f t="shared" si="10"/>
        <v>225053.81550000003</v>
      </c>
      <c r="X288" s="52">
        <v>0</v>
      </c>
      <c r="Y288" s="52">
        <v>0</v>
      </c>
    </row>
    <row r="289" spans="1:25" x14ac:dyDescent="0.25">
      <c r="A289" s="52">
        <v>2012</v>
      </c>
      <c r="B289" s="52" t="s">
        <v>92</v>
      </c>
      <c r="C289" s="52" t="s">
        <v>108</v>
      </c>
      <c r="D289" s="52">
        <v>23944</v>
      </c>
      <c r="E289" s="52">
        <v>3742002</v>
      </c>
      <c r="F289" s="52">
        <v>27</v>
      </c>
      <c r="G289" s="52" t="s">
        <v>120</v>
      </c>
      <c r="H289" s="52">
        <v>126025.633</v>
      </c>
      <c r="I289" s="52" t="s">
        <v>90</v>
      </c>
      <c r="J289" s="52" t="s">
        <v>71</v>
      </c>
      <c r="K289" s="52">
        <v>0.75</v>
      </c>
      <c r="L289" s="52">
        <v>1</v>
      </c>
      <c r="M289" s="52">
        <v>1</v>
      </c>
      <c r="N289" s="52"/>
      <c r="O289" s="52">
        <v>0</v>
      </c>
      <c r="P289" s="52">
        <v>0</v>
      </c>
      <c r="Q289" s="52">
        <v>21</v>
      </c>
      <c r="R289" s="52"/>
      <c r="S289" s="52">
        <v>0</v>
      </c>
      <c r="T289" s="52">
        <v>0</v>
      </c>
      <c r="U289" s="52">
        <v>310</v>
      </c>
      <c r="V289" s="52">
        <f t="shared" si="9"/>
        <v>94519.224749999994</v>
      </c>
      <c r="W289" s="52">
        <f t="shared" si="10"/>
        <v>94519.224749999994</v>
      </c>
      <c r="X289" s="52">
        <v>0</v>
      </c>
      <c r="Y289" s="52">
        <v>0</v>
      </c>
    </row>
    <row r="290" spans="1:25" x14ac:dyDescent="0.25">
      <c r="A290" s="52">
        <v>2012</v>
      </c>
      <c r="B290" s="52" t="s">
        <v>92</v>
      </c>
      <c r="C290" s="52" t="s">
        <v>108</v>
      </c>
      <c r="D290" s="52">
        <v>23944</v>
      </c>
      <c r="E290" s="52">
        <v>3742002</v>
      </c>
      <c r="F290" s="52">
        <v>27</v>
      </c>
      <c r="G290" s="52" t="s">
        <v>120</v>
      </c>
      <c r="H290" s="52">
        <v>4509.9615999999996</v>
      </c>
      <c r="I290" s="52" t="s">
        <v>90</v>
      </c>
      <c r="J290" s="52" t="s">
        <v>71</v>
      </c>
      <c r="K290" s="52">
        <v>0.75</v>
      </c>
      <c r="L290" s="52">
        <v>1</v>
      </c>
      <c r="M290" s="52">
        <v>1</v>
      </c>
      <c r="N290" s="52"/>
      <c r="O290" s="52">
        <v>0</v>
      </c>
      <c r="P290" s="52">
        <v>0</v>
      </c>
      <c r="Q290" s="52">
        <v>21</v>
      </c>
      <c r="R290" s="52"/>
      <c r="S290" s="52">
        <v>0</v>
      </c>
      <c r="T290" s="52">
        <v>0</v>
      </c>
      <c r="U290" s="52">
        <v>310</v>
      </c>
      <c r="V290" s="52">
        <f t="shared" si="9"/>
        <v>3382.4712</v>
      </c>
      <c r="W290" s="52">
        <f t="shared" si="10"/>
        <v>3382.4712</v>
      </c>
      <c r="X290" s="52">
        <v>0</v>
      </c>
      <c r="Y290" s="52">
        <v>0</v>
      </c>
    </row>
    <row r="291" spans="1:25" x14ac:dyDescent="0.25">
      <c r="A291" s="52">
        <v>2012</v>
      </c>
      <c r="B291" s="52" t="s">
        <v>92</v>
      </c>
      <c r="C291" s="52" t="s">
        <v>108</v>
      </c>
      <c r="D291" s="52">
        <v>23944</v>
      </c>
      <c r="E291" s="52">
        <v>3742002</v>
      </c>
      <c r="F291" s="52">
        <v>27</v>
      </c>
      <c r="G291" s="52" t="s">
        <v>120</v>
      </c>
      <c r="H291" s="52">
        <v>4707.7529999999997</v>
      </c>
      <c r="I291" s="52" t="s">
        <v>90</v>
      </c>
      <c r="J291" s="52" t="s">
        <v>71</v>
      </c>
      <c r="K291" s="52">
        <v>0.75</v>
      </c>
      <c r="L291" s="52">
        <v>1</v>
      </c>
      <c r="M291" s="52">
        <v>1</v>
      </c>
      <c r="N291" s="52"/>
      <c r="O291" s="52">
        <v>0</v>
      </c>
      <c r="P291" s="52">
        <v>0</v>
      </c>
      <c r="Q291" s="52">
        <v>21</v>
      </c>
      <c r="R291" s="52"/>
      <c r="S291" s="52">
        <v>0</v>
      </c>
      <c r="T291" s="52">
        <v>0</v>
      </c>
      <c r="U291" s="52">
        <v>310</v>
      </c>
      <c r="V291" s="52">
        <f t="shared" si="9"/>
        <v>3530.8147499999995</v>
      </c>
      <c r="W291" s="52">
        <f t="shared" si="10"/>
        <v>3530.8147499999995</v>
      </c>
      <c r="X291" s="52">
        <v>0</v>
      </c>
      <c r="Y291" s="52">
        <v>0</v>
      </c>
    </row>
    <row r="292" spans="1:25" x14ac:dyDescent="0.25">
      <c r="A292" s="52">
        <v>2012</v>
      </c>
      <c r="B292" s="52" t="s">
        <v>92</v>
      </c>
      <c r="C292" s="52" t="s">
        <v>108</v>
      </c>
      <c r="D292" s="52">
        <v>23944</v>
      </c>
      <c r="E292" s="52">
        <v>3742002</v>
      </c>
      <c r="F292" s="52">
        <v>27</v>
      </c>
      <c r="G292" s="52" t="s">
        <v>120</v>
      </c>
      <c r="H292" s="52">
        <v>23327.654999999999</v>
      </c>
      <c r="I292" s="52" t="s">
        <v>90</v>
      </c>
      <c r="J292" s="52" t="s">
        <v>71</v>
      </c>
      <c r="K292" s="52">
        <v>0.75</v>
      </c>
      <c r="L292" s="52">
        <v>1</v>
      </c>
      <c r="M292" s="52">
        <v>1</v>
      </c>
      <c r="N292" s="52"/>
      <c r="O292" s="52">
        <v>0</v>
      </c>
      <c r="P292" s="52">
        <v>0</v>
      </c>
      <c r="Q292" s="52">
        <v>21</v>
      </c>
      <c r="R292" s="52"/>
      <c r="S292" s="52">
        <v>0</v>
      </c>
      <c r="T292" s="52">
        <v>0</v>
      </c>
      <c r="U292" s="52">
        <v>310</v>
      </c>
      <c r="V292" s="52">
        <f t="shared" si="9"/>
        <v>17495.741249999999</v>
      </c>
      <c r="W292" s="52">
        <f t="shared" si="10"/>
        <v>17495.741249999999</v>
      </c>
      <c r="X292" s="52">
        <v>0</v>
      </c>
      <c r="Y292" s="52">
        <v>0</v>
      </c>
    </row>
    <row r="293" spans="1:25" x14ac:dyDescent="0.25">
      <c r="A293" s="52">
        <v>2012</v>
      </c>
      <c r="B293" s="52" t="s">
        <v>92</v>
      </c>
      <c r="C293" s="52" t="s">
        <v>108</v>
      </c>
      <c r="D293" s="52">
        <v>23944</v>
      </c>
      <c r="E293" s="52">
        <v>3742002</v>
      </c>
      <c r="F293" s="52">
        <v>27</v>
      </c>
      <c r="G293" s="52" t="s">
        <v>120</v>
      </c>
      <c r="H293" s="52">
        <v>18915.455999999998</v>
      </c>
      <c r="I293" s="52" t="s">
        <v>90</v>
      </c>
      <c r="J293" s="52" t="s">
        <v>71</v>
      </c>
      <c r="K293" s="52">
        <v>0.75</v>
      </c>
      <c r="L293" s="52">
        <v>1</v>
      </c>
      <c r="M293" s="52">
        <v>1</v>
      </c>
      <c r="N293" s="52"/>
      <c r="O293" s="52">
        <v>0</v>
      </c>
      <c r="P293" s="52">
        <v>0</v>
      </c>
      <c r="Q293" s="52">
        <v>21</v>
      </c>
      <c r="R293" s="52"/>
      <c r="S293" s="52">
        <v>0</v>
      </c>
      <c r="T293" s="52">
        <v>0</v>
      </c>
      <c r="U293" s="52">
        <v>310</v>
      </c>
      <c r="V293" s="52">
        <f t="shared" si="9"/>
        <v>14186.591999999999</v>
      </c>
      <c r="W293" s="52">
        <f t="shared" si="10"/>
        <v>14186.591999999999</v>
      </c>
      <c r="X293" s="52">
        <v>0</v>
      </c>
      <c r="Y293" s="52">
        <v>0</v>
      </c>
    </row>
    <row r="294" spans="1:25" x14ac:dyDescent="0.25">
      <c r="A294" s="52">
        <v>2012</v>
      </c>
      <c r="B294" s="52" t="s">
        <v>92</v>
      </c>
      <c r="C294" s="52" t="s">
        <v>108</v>
      </c>
      <c r="D294" s="52">
        <v>23944</v>
      </c>
      <c r="E294" s="52">
        <v>3742002</v>
      </c>
      <c r="F294" s="52">
        <v>27</v>
      </c>
      <c r="G294" s="52" t="s">
        <v>120</v>
      </c>
      <c r="H294" s="52">
        <v>41834.964999999997</v>
      </c>
      <c r="I294" s="52" t="s">
        <v>90</v>
      </c>
      <c r="J294" s="52" t="s">
        <v>71</v>
      </c>
      <c r="K294" s="52">
        <v>0.75</v>
      </c>
      <c r="L294" s="52">
        <v>1</v>
      </c>
      <c r="M294" s="52">
        <v>1</v>
      </c>
      <c r="N294" s="52"/>
      <c r="O294" s="52">
        <v>0</v>
      </c>
      <c r="P294" s="52">
        <v>0</v>
      </c>
      <c r="Q294" s="52">
        <v>21</v>
      </c>
      <c r="R294" s="52"/>
      <c r="S294" s="52">
        <v>0</v>
      </c>
      <c r="T294" s="52">
        <v>0</v>
      </c>
      <c r="U294" s="52">
        <v>310</v>
      </c>
      <c r="V294" s="52">
        <f t="shared" si="9"/>
        <v>31376.223749999997</v>
      </c>
      <c r="W294" s="52">
        <f t="shared" si="10"/>
        <v>31376.223749999997</v>
      </c>
      <c r="X294" s="52">
        <v>0</v>
      </c>
      <c r="Y294" s="52">
        <v>0</v>
      </c>
    </row>
    <row r="295" spans="1:25" x14ac:dyDescent="0.25">
      <c r="A295" s="52">
        <v>2012</v>
      </c>
      <c r="B295" s="52" t="s">
        <v>92</v>
      </c>
      <c r="C295" s="52" t="s">
        <v>108</v>
      </c>
      <c r="D295" s="52">
        <v>23944</v>
      </c>
      <c r="E295" s="52">
        <v>3742099</v>
      </c>
      <c r="F295" s="52">
        <v>27</v>
      </c>
      <c r="G295" s="52" t="s">
        <v>120</v>
      </c>
      <c r="H295" s="52">
        <v>3322.2791999999999</v>
      </c>
      <c r="I295" s="52" t="s">
        <v>90</v>
      </c>
      <c r="J295" s="52" t="s">
        <v>71</v>
      </c>
      <c r="K295" s="52">
        <v>0.75</v>
      </c>
      <c r="L295" s="52">
        <v>1</v>
      </c>
      <c r="M295" s="52">
        <v>1</v>
      </c>
      <c r="N295" s="52"/>
      <c r="O295" s="52">
        <v>0</v>
      </c>
      <c r="P295" s="52">
        <v>0</v>
      </c>
      <c r="Q295" s="52">
        <v>21</v>
      </c>
      <c r="R295" s="52"/>
      <c r="S295" s="52">
        <v>0</v>
      </c>
      <c r="T295" s="52">
        <v>0</v>
      </c>
      <c r="U295" s="52">
        <v>310</v>
      </c>
      <c r="V295" s="52">
        <f t="shared" si="9"/>
        <v>2491.7093999999997</v>
      </c>
      <c r="W295" s="52">
        <f t="shared" si="10"/>
        <v>2491.7093999999997</v>
      </c>
      <c r="X295" s="52">
        <v>0</v>
      </c>
      <c r="Y295" s="52">
        <v>0</v>
      </c>
    </row>
    <row r="296" spans="1:25" x14ac:dyDescent="0.25">
      <c r="A296" s="52">
        <v>2012</v>
      </c>
      <c r="B296" s="52" t="s">
        <v>92</v>
      </c>
      <c r="C296" s="52" t="s">
        <v>108</v>
      </c>
      <c r="D296" s="52">
        <v>23944</v>
      </c>
      <c r="E296" s="52">
        <v>3742099</v>
      </c>
      <c r="F296" s="52">
        <v>27</v>
      </c>
      <c r="G296" s="52" t="s">
        <v>120</v>
      </c>
      <c r="H296" s="52">
        <v>235282.095</v>
      </c>
      <c r="I296" s="52" t="s">
        <v>90</v>
      </c>
      <c r="J296" s="52" t="s">
        <v>71</v>
      </c>
      <c r="K296" s="52">
        <v>0.75</v>
      </c>
      <c r="L296" s="52">
        <v>1</v>
      </c>
      <c r="M296" s="52">
        <v>1</v>
      </c>
      <c r="N296" s="52"/>
      <c r="O296" s="52">
        <v>0</v>
      </c>
      <c r="P296" s="52">
        <v>0</v>
      </c>
      <c r="Q296" s="52">
        <v>21</v>
      </c>
      <c r="R296" s="52"/>
      <c r="S296" s="52">
        <v>0</v>
      </c>
      <c r="T296" s="52">
        <v>0</v>
      </c>
      <c r="U296" s="52">
        <v>310</v>
      </c>
      <c r="V296" s="52">
        <f t="shared" si="9"/>
        <v>176461.57125000001</v>
      </c>
      <c r="W296" s="52">
        <f t="shared" si="10"/>
        <v>176461.57125000001</v>
      </c>
      <c r="X296" s="52">
        <v>0</v>
      </c>
      <c r="Y296" s="52">
        <v>0</v>
      </c>
    </row>
    <row r="297" spans="1:25" x14ac:dyDescent="0.25">
      <c r="A297" s="52">
        <v>2012</v>
      </c>
      <c r="B297" s="52" t="s">
        <v>92</v>
      </c>
      <c r="C297" s="52" t="s">
        <v>108</v>
      </c>
      <c r="D297" s="52">
        <v>23944</v>
      </c>
      <c r="E297" s="52">
        <v>3742099</v>
      </c>
      <c r="F297" s="52">
        <v>27</v>
      </c>
      <c r="G297" s="52" t="s">
        <v>120</v>
      </c>
      <c r="H297" s="52">
        <v>597.42740000000003</v>
      </c>
      <c r="I297" s="52" t="s">
        <v>90</v>
      </c>
      <c r="J297" s="52" t="s">
        <v>71</v>
      </c>
      <c r="K297" s="52">
        <v>0.75</v>
      </c>
      <c r="L297" s="52">
        <v>1</v>
      </c>
      <c r="M297" s="52">
        <v>1</v>
      </c>
      <c r="N297" s="52"/>
      <c r="O297" s="52">
        <v>0</v>
      </c>
      <c r="P297" s="52">
        <v>0</v>
      </c>
      <c r="Q297" s="52">
        <v>21</v>
      </c>
      <c r="R297" s="52"/>
      <c r="S297" s="52">
        <v>0</v>
      </c>
      <c r="T297" s="52">
        <v>0</v>
      </c>
      <c r="U297" s="52">
        <v>310</v>
      </c>
      <c r="V297" s="52">
        <f t="shared" si="9"/>
        <v>448.07055000000003</v>
      </c>
      <c r="W297" s="52">
        <f t="shared" si="10"/>
        <v>448.07055000000003</v>
      </c>
      <c r="X297" s="52">
        <v>0</v>
      </c>
      <c r="Y297" s="52">
        <v>0</v>
      </c>
    </row>
    <row r="298" spans="1:25" x14ac:dyDescent="0.25">
      <c r="A298" s="52">
        <v>2012</v>
      </c>
      <c r="B298" s="52" t="s">
        <v>106</v>
      </c>
      <c r="C298" s="52" t="s">
        <v>115</v>
      </c>
      <c r="D298" s="52">
        <v>10108</v>
      </c>
      <c r="E298" s="52">
        <v>3338011</v>
      </c>
      <c r="F298" s="52">
        <v>12</v>
      </c>
      <c r="G298" s="52" t="s">
        <v>118</v>
      </c>
      <c r="H298" s="52">
        <v>624536.25</v>
      </c>
      <c r="I298" s="52" t="s">
        <v>91</v>
      </c>
      <c r="J298" s="52" t="s">
        <v>71</v>
      </c>
      <c r="K298" s="52">
        <v>73.3</v>
      </c>
      <c r="L298" s="52">
        <v>3.3200000000000001E-5</v>
      </c>
      <c r="M298" s="52">
        <v>1</v>
      </c>
      <c r="N298" s="52"/>
      <c r="O298" s="52">
        <v>0</v>
      </c>
      <c r="P298" s="52">
        <v>0</v>
      </c>
      <c r="Q298" s="52">
        <v>21</v>
      </c>
      <c r="R298" s="52"/>
      <c r="S298" s="52">
        <v>0</v>
      </c>
      <c r="T298" s="52">
        <v>0</v>
      </c>
      <c r="U298" s="52">
        <v>310</v>
      </c>
      <c r="V298" s="52">
        <f t="shared" si="9"/>
        <v>1519.8464365500001</v>
      </c>
      <c r="W298" s="52">
        <f t="shared" si="10"/>
        <v>1519.8464365500001</v>
      </c>
      <c r="X298" s="52">
        <v>0</v>
      </c>
      <c r="Y298" s="52">
        <v>0</v>
      </c>
    </row>
    <row r="299" spans="1:25" x14ac:dyDescent="0.25">
      <c r="A299" s="52">
        <v>2012</v>
      </c>
      <c r="B299" s="52" t="s">
        <v>106</v>
      </c>
      <c r="C299" s="52" t="s">
        <v>115</v>
      </c>
      <c r="D299" s="52">
        <v>10305</v>
      </c>
      <c r="E299" s="52">
        <v>3338006</v>
      </c>
      <c r="F299" s="52">
        <v>12</v>
      </c>
      <c r="G299" s="52" t="s">
        <v>118</v>
      </c>
      <c r="H299" s="52">
        <v>995949.07519999996</v>
      </c>
      <c r="I299" s="52" t="s">
        <v>91</v>
      </c>
      <c r="J299" s="52" t="s">
        <v>71</v>
      </c>
      <c r="K299" s="52">
        <v>73.3</v>
      </c>
      <c r="L299" s="52">
        <v>3.3200000000000001E-5</v>
      </c>
      <c r="M299" s="52">
        <v>1</v>
      </c>
      <c r="N299" s="52"/>
      <c r="O299" s="52">
        <v>0</v>
      </c>
      <c r="P299" s="52">
        <v>0</v>
      </c>
      <c r="Q299" s="52">
        <v>21</v>
      </c>
      <c r="R299" s="52"/>
      <c r="S299" s="52">
        <v>0</v>
      </c>
      <c r="T299" s="52">
        <v>0</v>
      </c>
      <c r="U299" s="52">
        <v>310</v>
      </c>
      <c r="V299" s="52">
        <f t="shared" si="9"/>
        <v>2423.7018314437119</v>
      </c>
      <c r="W299" s="52">
        <f t="shared" si="10"/>
        <v>2423.7018314437119</v>
      </c>
      <c r="X299" s="52">
        <v>0</v>
      </c>
      <c r="Y299" s="52">
        <v>0</v>
      </c>
    </row>
    <row r="300" spans="1:25" x14ac:dyDescent="0.25">
      <c r="A300" s="52">
        <v>2012</v>
      </c>
      <c r="B300" s="52" t="s">
        <v>106</v>
      </c>
      <c r="C300" s="52" t="s">
        <v>115</v>
      </c>
      <c r="D300" s="52">
        <v>10305</v>
      </c>
      <c r="E300" s="52">
        <v>3338012</v>
      </c>
      <c r="F300" s="52">
        <v>12</v>
      </c>
      <c r="G300" s="52" t="s">
        <v>118</v>
      </c>
      <c r="H300" s="52">
        <v>853721</v>
      </c>
      <c r="I300" s="52" t="s">
        <v>91</v>
      </c>
      <c r="J300" s="52" t="s">
        <v>71</v>
      </c>
      <c r="K300" s="52">
        <v>73.3</v>
      </c>
      <c r="L300" s="52">
        <v>3.3200000000000001E-5</v>
      </c>
      <c r="M300" s="52">
        <v>1</v>
      </c>
      <c r="N300" s="52"/>
      <c r="O300" s="52">
        <v>0</v>
      </c>
      <c r="P300" s="52">
        <v>0</v>
      </c>
      <c r="Q300" s="52">
        <v>21</v>
      </c>
      <c r="R300" s="52"/>
      <c r="S300" s="52">
        <v>0</v>
      </c>
      <c r="T300" s="52">
        <v>0</v>
      </c>
      <c r="U300" s="52">
        <v>310</v>
      </c>
      <c r="V300" s="52">
        <f t="shared" si="9"/>
        <v>2077.58127676</v>
      </c>
      <c r="W300" s="52">
        <f t="shared" si="10"/>
        <v>2077.58127676</v>
      </c>
      <c r="X300" s="52">
        <v>0</v>
      </c>
      <c r="Y300" s="52">
        <v>0</v>
      </c>
    </row>
    <row r="301" spans="1:25" x14ac:dyDescent="0.25">
      <c r="A301" s="52">
        <v>2012</v>
      </c>
      <c r="B301" s="52" t="s">
        <v>106</v>
      </c>
      <c r="C301" s="52" t="s">
        <v>115</v>
      </c>
      <c r="D301" s="52">
        <v>10401</v>
      </c>
      <c r="E301" s="52">
        <v>3338007</v>
      </c>
      <c r="F301" s="52">
        <v>12</v>
      </c>
      <c r="G301" s="52" t="s">
        <v>118</v>
      </c>
      <c r="H301" s="52">
        <v>2044724</v>
      </c>
      <c r="I301" s="52" t="s">
        <v>91</v>
      </c>
      <c r="J301" s="52" t="s">
        <v>71</v>
      </c>
      <c r="K301" s="52">
        <v>73.3</v>
      </c>
      <c r="L301" s="52">
        <v>3.3200000000000001E-5</v>
      </c>
      <c r="M301" s="52">
        <v>1</v>
      </c>
      <c r="N301" s="52"/>
      <c r="O301" s="52">
        <v>0</v>
      </c>
      <c r="P301" s="52">
        <v>0</v>
      </c>
      <c r="Q301" s="52">
        <v>21</v>
      </c>
      <c r="R301" s="52"/>
      <c r="S301" s="52">
        <v>0</v>
      </c>
      <c r="T301" s="52">
        <v>0</v>
      </c>
      <c r="U301" s="52">
        <v>310</v>
      </c>
      <c r="V301" s="52">
        <f t="shared" si="9"/>
        <v>4975.9585374399994</v>
      </c>
      <c r="W301" s="52">
        <f t="shared" si="10"/>
        <v>4975.9585374399994</v>
      </c>
      <c r="X301" s="52">
        <v>0</v>
      </c>
      <c r="Y301" s="52">
        <v>0</v>
      </c>
    </row>
    <row r="302" spans="1:25" x14ac:dyDescent="0.25">
      <c r="A302" s="52">
        <v>2012</v>
      </c>
      <c r="B302" s="52" t="s">
        <v>106</v>
      </c>
      <c r="C302" s="52" t="s">
        <v>115</v>
      </c>
      <c r="D302" s="52">
        <v>10401</v>
      </c>
      <c r="E302" s="52">
        <v>3338007</v>
      </c>
      <c r="F302" s="52">
        <v>12</v>
      </c>
      <c r="G302" s="52" t="s">
        <v>118</v>
      </c>
      <c r="H302" s="52">
        <v>171637</v>
      </c>
      <c r="I302" s="52" t="s">
        <v>91</v>
      </c>
      <c r="J302" s="52" t="s">
        <v>71</v>
      </c>
      <c r="K302" s="52">
        <v>73.3</v>
      </c>
      <c r="L302" s="52">
        <v>3.3200000000000001E-5</v>
      </c>
      <c r="M302" s="52">
        <v>1</v>
      </c>
      <c r="N302" s="52"/>
      <c r="O302" s="52">
        <v>0</v>
      </c>
      <c r="P302" s="52">
        <v>0</v>
      </c>
      <c r="Q302" s="52">
        <v>21</v>
      </c>
      <c r="R302" s="52"/>
      <c r="S302" s="52">
        <v>0</v>
      </c>
      <c r="T302" s="52">
        <v>0</v>
      </c>
      <c r="U302" s="52">
        <v>310</v>
      </c>
      <c r="V302" s="52">
        <f t="shared" si="9"/>
        <v>417.68893772000001</v>
      </c>
      <c r="W302" s="52">
        <f t="shared" si="10"/>
        <v>417.68893772000001</v>
      </c>
      <c r="X302" s="52">
        <v>0</v>
      </c>
      <c r="Y302" s="52">
        <v>0</v>
      </c>
    </row>
    <row r="303" spans="1:25" x14ac:dyDescent="0.25">
      <c r="A303" s="52">
        <v>2012</v>
      </c>
      <c r="B303" s="52" t="s">
        <v>106</v>
      </c>
      <c r="C303" s="52" t="s">
        <v>115</v>
      </c>
      <c r="D303" s="52">
        <v>10401</v>
      </c>
      <c r="E303" s="52">
        <v>3338012</v>
      </c>
      <c r="F303" s="52">
        <v>12</v>
      </c>
      <c r="G303" s="52" t="s">
        <v>118</v>
      </c>
      <c r="H303" s="52">
        <v>21300000</v>
      </c>
      <c r="I303" s="52" t="s">
        <v>91</v>
      </c>
      <c r="J303" s="52" t="s">
        <v>71</v>
      </c>
      <c r="K303" s="52">
        <v>73.3</v>
      </c>
      <c r="L303" s="52">
        <v>3.3200000000000001E-5</v>
      </c>
      <c r="M303" s="52">
        <v>1</v>
      </c>
      <c r="N303" s="52"/>
      <c r="O303" s="52">
        <v>0</v>
      </c>
      <c r="P303" s="52">
        <v>0</v>
      </c>
      <c r="Q303" s="52">
        <v>21</v>
      </c>
      <c r="R303" s="52"/>
      <c r="S303" s="52">
        <v>0</v>
      </c>
      <c r="T303" s="52">
        <v>0</v>
      </c>
      <c r="U303" s="52">
        <v>310</v>
      </c>
      <c r="V303" s="52">
        <f t="shared" si="9"/>
        <v>51834.828000000001</v>
      </c>
      <c r="W303" s="52">
        <f t="shared" si="10"/>
        <v>51834.828000000001</v>
      </c>
      <c r="X303" s="52">
        <v>0</v>
      </c>
      <c r="Y303" s="52">
        <v>0</v>
      </c>
    </row>
    <row r="304" spans="1:25" x14ac:dyDescent="0.25">
      <c r="A304" s="52">
        <v>2012</v>
      </c>
      <c r="B304" s="52" t="s">
        <v>106</v>
      </c>
      <c r="C304" s="52" t="s">
        <v>115</v>
      </c>
      <c r="D304" s="52">
        <v>10401</v>
      </c>
      <c r="E304" s="52">
        <v>3338012</v>
      </c>
      <c r="F304" s="52">
        <v>12</v>
      </c>
      <c r="G304" s="52" t="s">
        <v>118</v>
      </c>
      <c r="H304" s="52">
        <v>1398947</v>
      </c>
      <c r="I304" s="52" t="s">
        <v>91</v>
      </c>
      <c r="J304" s="52" t="s">
        <v>71</v>
      </c>
      <c r="K304" s="52">
        <v>73.3</v>
      </c>
      <c r="L304" s="52">
        <v>3.3200000000000001E-5</v>
      </c>
      <c r="M304" s="52">
        <v>1</v>
      </c>
      <c r="N304" s="52"/>
      <c r="O304" s="52">
        <v>0</v>
      </c>
      <c r="P304" s="52">
        <v>0</v>
      </c>
      <c r="Q304" s="52">
        <v>21</v>
      </c>
      <c r="R304" s="52"/>
      <c r="S304" s="52">
        <v>0</v>
      </c>
      <c r="T304" s="52">
        <v>0</v>
      </c>
      <c r="U304" s="52">
        <v>310</v>
      </c>
      <c r="V304" s="52">
        <f t="shared" si="9"/>
        <v>3404.4214613199997</v>
      </c>
      <c r="W304" s="52">
        <f t="shared" si="10"/>
        <v>3404.4214613199997</v>
      </c>
      <c r="X304" s="52">
        <v>0</v>
      </c>
      <c r="Y304" s="52">
        <v>0</v>
      </c>
    </row>
    <row r="305" spans="1:25" x14ac:dyDescent="0.25">
      <c r="A305" s="52">
        <v>2012</v>
      </c>
      <c r="B305" s="52" t="s">
        <v>106</v>
      </c>
      <c r="C305" s="52" t="s">
        <v>115</v>
      </c>
      <c r="D305" s="52">
        <v>10401</v>
      </c>
      <c r="E305" s="52">
        <v>3338012</v>
      </c>
      <c r="F305" s="52">
        <v>12</v>
      </c>
      <c r="G305" s="52" t="s">
        <v>118</v>
      </c>
      <c r="H305" s="52">
        <v>234144</v>
      </c>
      <c r="I305" s="52" t="s">
        <v>91</v>
      </c>
      <c r="J305" s="52" t="s">
        <v>71</v>
      </c>
      <c r="K305" s="52">
        <v>73.3</v>
      </c>
      <c r="L305" s="52">
        <v>3.3200000000000001E-5</v>
      </c>
      <c r="M305" s="52">
        <v>1</v>
      </c>
      <c r="N305" s="52"/>
      <c r="O305" s="52">
        <v>0</v>
      </c>
      <c r="P305" s="52">
        <v>0</v>
      </c>
      <c r="Q305" s="52">
        <v>21</v>
      </c>
      <c r="R305" s="52"/>
      <c r="S305" s="52">
        <v>0</v>
      </c>
      <c r="T305" s="52">
        <v>0</v>
      </c>
      <c r="U305" s="52">
        <v>310</v>
      </c>
      <c r="V305" s="52">
        <f t="shared" si="9"/>
        <v>569.80347264</v>
      </c>
      <c r="W305" s="52">
        <f t="shared" si="10"/>
        <v>569.80347264</v>
      </c>
      <c r="X305" s="52">
        <v>0</v>
      </c>
      <c r="Y305" s="52">
        <v>0</v>
      </c>
    </row>
    <row r="306" spans="1:25" x14ac:dyDescent="0.25">
      <c r="A306" s="52">
        <v>2012</v>
      </c>
      <c r="B306" s="52" t="s">
        <v>106</v>
      </c>
      <c r="C306" s="52" t="s">
        <v>115</v>
      </c>
      <c r="D306" s="52">
        <v>10402</v>
      </c>
      <c r="E306" s="52">
        <v>3338012</v>
      </c>
      <c r="F306" s="52">
        <v>12</v>
      </c>
      <c r="G306" s="52" t="s">
        <v>118</v>
      </c>
      <c r="H306" s="52">
        <v>20331960</v>
      </c>
      <c r="I306" s="52" t="s">
        <v>91</v>
      </c>
      <c r="J306" s="52" t="s">
        <v>71</v>
      </c>
      <c r="K306" s="52">
        <v>73.3</v>
      </c>
      <c r="L306" s="52">
        <v>3.3200000000000001E-5</v>
      </c>
      <c r="M306" s="52">
        <v>1</v>
      </c>
      <c r="N306" s="52"/>
      <c r="O306" s="52">
        <v>0</v>
      </c>
      <c r="P306" s="52">
        <v>0</v>
      </c>
      <c r="Q306" s="52">
        <v>21</v>
      </c>
      <c r="R306" s="52"/>
      <c r="S306" s="52">
        <v>0</v>
      </c>
      <c r="T306" s="52">
        <v>0</v>
      </c>
      <c r="U306" s="52">
        <v>310</v>
      </c>
      <c r="V306" s="52">
        <f t="shared" si="9"/>
        <v>49479.044577599998</v>
      </c>
      <c r="W306" s="52">
        <f t="shared" si="10"/>
        <v>49479.044577599998</v>
      </c>
      <c r="X306" s="52">
        <v>0</v>
      </c>
      <c r="Y306" s="52">
        <v>0</v>
      </c>
    </row>
    <row r="307" spans="1:25" x14ac:dyDescent="0.25">
      <c r="A307" s="52">
        <v>2012</v>
      </c>
      <c r="B307" s="52" t="s">
        <v>106</v>
      </c>
      <c r="C307" s="52" t="s">
        <v>115</v>
      </c>
      <c r="D307" s="52">
        <v>10402</v>
      </c>
      <c r="E307" s="52">
        <v>3338012</v>
      </c>
      <c r="F307" s="52">
        <v>12</v>
      </c>
      <c r="G307" s="52" t="s">
        <v>118</v>
      </c>
      <c r="H307" s="52">
        <v>185400000</v>
      </c>
      <c r="I307" s="52" t="s">
        <v>91</v>
      </c>
      <c r="J307" s="52" t="s">
        <v>71</v>
      </c>
      <c r="K307" s="52">
        <v>73.3</v>
      </c>
      <c r="L307" s="52">
        <v>3.3200000000000001E-5</v>
      </c>
      <c r="M307" s="52">
        <v>1</v>
      </c>
      <c r="N307" s="52"/>
      <c r="O307" s="52">
        <v>0</v>
      </c>
      <c r="P307" s="52">
        <v>0</v>
      </c>
      <c r="Q307" s="52">
        <v>21</v>
      </c>
      <c r="R307" s="52"/>
      <c r="S307" s="52">
        <v>0</v>
      </c>
      <c r="T307" s="52">
        <v>0</v>
      </c>
      <c r="U307" s="52">
        <v>310</v>
      </c>
      <c r="V307" s="52">
        <f t="shared" si="9"/>
        <v>451182.02400000003</v>
      </c>
      <c r="W307" s="52">
        <f t="shared" si="10"/>
        <v>451182.02400000003</v>
      </c>
      <c r="X307" s="52">
        <v>0</v>
      </c>
      <c r="Y307" s="52">
        <v>0</v>
      </c>
    </row>
    <row r="308" spans="1:25" x14ac:dyDescent="0.25">
      <c r="A308" s="52">
        <v>2012</v>
      </c>
      <c r="B308" s="52" t="s">
        <v>106</v>
      </c>
      <c r="C308" s="52" t="s">
        <v>115</v>
      </c>
      <c r="D308" s="52">
        <v>10402</v>
      </c>
      <c r="E308" s="52">
        <v>3338012</v>
      </c>
      <c r="F308" s="52">
        <v>12</v>
      </c>
      <c r="G308" s="52" t="s">
        <v>118</v>
      </c>
      <c r="H308" s="52">
        <v>29020926</v>
      </c>
      <c r="I308" s="52" t="s">
        <v>91</v>
      </c>
      <c r="J308" s="52" t="s">
        <v>71</v>
      </c>
      <c r="K308" s="52">
        <v>73.3</v>
      </c>
      <c r="L308" s="52">
        <v>3.3200000000000001E-5</v>
      </c>
      <c r="M308" s="52">
        <v>1</v>
      </c>
      <c r="N308" s="52"/>
      <c r="O308" s="52">
        <v>0</v>
      </c>
      <c r="P308" s="52">
        <v>0</v>
      </c>
      <c r="Q308" s="52">
        <v>21</v>
      </c>
      <c r="R308" s="52"/>
      <c r="S308" s="52">
        <v>0</v>
      </c>
      <c r="T308" s="52">
        <v>0</v>
      </c>
      <c r="U308" s="52">
        <v>310</v>
      </c>
      <c r="V308" s="52">
        <f t="shared" si="9"/>
        <v>70624.164676560002</v>
      </c>
      <c r="W308" s="52">
        <f t="shared" si="10"/>
        <v>70624.164676560002</v>
      </c>
      <c r="X308" s="52">
        <v>0</v>
      </c>
      <c r="Y308" s="52">
        <v>0</v>
      </c>
    </row>
    <row r="309" spans="1:25" x14ac:dyDescent="0.25">
      <c r="A309" s="52">
        <v>2012</v>
      </c>
      <c r="B309" s="52" t="s">
        <v>106</v>
      </c>
      <c r="C309" s="52" t="s">
        <v>115</v>
      </c>
      <c r="D309" s="52">
        <v>10402</v>
      </c>
      <c r="E309" s="52">
        <v>3338012</v>
      </c>
      <c r="F309" s="52">
        <v>12</v>
      </c>
      <c r="G309" s="52" t="s">
        <v>118</v>
      </c>
      <c r="H309" s="52">
        <v>1819943</v>
      </c>
      <c r="I309" s="52" t="s">
        <v>91</v>
      </c>
      <c r="J309" s="52" t="s">
        <v>71</v>
      </c>
      <c r="K309" s="52">
        <v>73.3</v>
      </c>
      <c r="L309" s="52">
        <v>3.3200000000000001E-5</v>
      </c>
      <c r="M309" s="52">
        <v>1</v>
      </c>
      <c r="N309" s="52"/>
      <c r="O309" s="52">
        <v>0</v>
      </c>
      <c r="P309" s="52">
        <v>0</v>
      </c>
      <c r="Q309" s="52">
        <v>21</v>
      </c>
      <c r="R309" s="52"/>
      <c r="S309" s="52">
        <v>0</v>
      </c>
      <c r="T309" s="52">
        <v>0</v>
      </c>
      <c r="U309" s="52">
        <v>310</v>
      </c>
      <c r="V309" s="52">
        <f t="shared" si="9"/>
        <v>4428.9404870799999</v>
      </c>
      <c r="W309" s="52">
        <f t="shared" si="10"/>
        <v>4428.9404870799999</v>
      </c>
      <c r="X309" s="52">
        <v>0</v>
      </c>
      <c r="Y309" s="52">
        <v>0</v>
      </c>
    </row>
    <row r="310" spans="1:25" x14ac:dyDescent="0.25">
      <c r="A310" s="52">
        <v>2012</v>
      </c>
      <c r="B310" s="52" t="s">
        <v>106</v>
      </c>
      <c r="C310" s="52" t="s">
        <v>115</v>
      </c>
      <c r="D310" s="52">
        <v>10402</v>
      </c>
      <c r="E310" s="52">
        <v>3338012</v>
      </c>
      <c r="F310" s="52">
        <v>12</v>
      </c>
      <c r="G310" s="52" t="s">
        <v>118</v>
      </c>
      <c r="H310" s="52">
        <v>5894840</v>
      </c>
      <c r="I310" s="52" t="s">
        <v>91</v>
      </c>
      <c r="J310" s="52" t="s">
        <v>71</v>
      </c>
      <c r="K310" s="52">
        <v>73.3</v>
      </c>
      <c r="L310" s="52">
        <v>3.3200000000000001E-5</v>
      </c>
      <c r="M310" s="52">
        <v>1</v>
      </c>
      <c r="N310" s="52"/>
      <c r="O310" s="52">
        <v>0</v>
      </c>
      <c r="P310" s="52">
        <v>0</v>
      </c>
      <c r="Q310" s="52">
        <v>21</v>
      </c>
      <c r="R310" s="52"/>
      <c r="S310" s="52">
        <v>0</v>
      </c>
      <c r="T310" s="52">
        <v>0</v>
      </c>
      <c r="U310" s="52">
        <v>310</v>
      </c>
      <c r="V310" s="52">
        <f t="shared" si="9"/>
        <v>14345.4468304</v>
      </c>
      <c r="W310" s="52">
        <f t="shared" si="10"/>
        <v>14345.4468304</v>
      </c>
      <c r="X310" s="52">
        <v>0</v>
      </c>
      <c r="Y310" s="52">
        <v>0</v>
      </c>
    </row>
    <row r="311" spans="1:25" x14ac:dyDescent="0.25">
      <c r="A311" s="52">
        <v>2012</v>
      </c>
      <c r="B311" s="52" t="s">
        <v>106</v>
      </c>
      <c r="C311" s="52" t="s">
        <v>115</v>
      </c>
      <c r="D311" s="52">
        <v>10509</v>
      </c>
      <c r="E311" s="52">
        <v>3338007</v>
      </c>
      <c r="F311" s="52">
        <v>12</v>
      </c>
      <c r="G311" s="52" t="s">
        <v>118</v>
      </c>
      <c r="H311" s="52">
        <v>340931</v>
      </c>
      <c r="I311" s="52" t="s">
        <v>91</v>
      </c>
      <c r="J311" s="52" t="s">
        <v>71</v>
      </c>
      <c r="K311" s="52">
        <v>73.3</v>
      </c>
      <c r="L311" s="52">
        <v>3.3200000000000001E-5</v>
      </c>
      <c r="M311" s="52">
        <v>1</v>
      </c>
      <c r="N311" s="52"/>
      <c r="O311" s="52">
        <v>0</v>
      </c>
      <c r="P311" s="52">
        <v>0</v>
      </c>
      <c r="Q311" s="52">
        <v>21</v>
      </c>
      <c r="R311" s="52"/>
      <c r="S311" s="52">
        <v>0</v>
      </c>
      <c r="T311" s="52">
        <v>0</v>
      </c>
      <c r="U311" s="52">
        <v>310</v>
      </c>
      <c r="V311" s="52">
        <f t="shared" si="9"/>
        <v>829.67604435999999</v>
      </c>
      <c r="W311" s="52">
        <f t="shared" si="10"/>
        <v>829.67604435999999</v>
      </c>
      <c r="X311" s="52">
        <v>0</v>
      </c>
      <c r="Y311" s="52">
        <v>0</v>
      </c>
    </row>
    <row r="312" spans="1:25" x14ac:dyDescent="0.25">
      <c r="A312" s="52">
        <v>2012</v>
      </c>
      <c r="B312" s="52" t="s">
        <v>106</v>
      </c>
      <c r="C312" s="52" t="s">
        <v>115</v>
      </c>
      <c r="D312" s="52">
        <v>10629</v>
      </c>
      <c r="E312" s="52">
        <v>3338007</v>
      </c>
      <c r="F312" s="52">
        <v>12</v>
      </c>
      <c r="G312" s="52" t="s">
        <v>118</v>
      </c>
      <c r="H312" s="52">
        <v>8953.75</v>
      </c>
      <c r="I312" s="52" t="s">
        <v>91</v>
      </c>
      <c r="J312" s="52" t="s">
        <v>71</v>
      </c>
      <c r="K312" s="52">
        <v>73.3</v>
      </c>
      <c r="L312" s="52">
        <v>3.3200000000000001E-5</v>
      </c>
      <c r="M312" s="52">
        <v>1</v>
      </c>
      <c r="N312" s="52"/>
      <c r="O312" s="52">
        <v>0</v>
      </c>
      <c r="P312" s="52">
        <v>0</v>
      </c>
      <c r="Q312" s="52">
        <v>21</v>
      </c>
      <c r="R312" s="52"/>
      <c r="S312" s="52">
        <v>0</v>
      </c>
      <c r="T312" s="52">
        <v>0</v>
      </c>
      <c r="U312" s="52">
        <v>310</v>
      </c>
      <c r="V312" s="52">
        <f t="shared" si="9"/>
        <v>21.78948785</v>
      </c>
      <c r="W312" s="52">
        <f t="shared" si="10"/>
        <v>21.78948785</v>
      </c>
      <c r="X312" s="52">
        <v>0</v>
      </c>
      <c r="Y312" s="52">
        <v>0</v>
      </c>
    </row>
    <row r="313" spans="1:25" x14ac:dyDescent="0.25">
      <c r="A313" s="52">
        <v>2012</v>
      </c>
      <c r="B313" s="52" t="s">
        <v>106</v>
      </c>
      <c r="C313" s="52" t="s">
        <v>115</v>
      </c>
      <c r="D313" s="52">
        <v>10711</v>
      </c>
      <c r="E313" s="52">
        <v>3338007</v>
      </c>
      <c r="F313" s="52">
        <v>12</v>
      </c>
      <c r="G313" s="52" t="s">
        <v>118</v>
      </c>
      <c r="H313" s="52">
        <v>18608.232599999999</v>
      </c>
      <c r="I313" s="52" t="s">
        <v>91</v>
      </c>
      <c r="J313" s="52" t="s">
        <v>71</v>
      </c>
      <c r="K313" s="52">
        <v>73.3</v>
      </c>
      <c r="L313" s="52">
        <v>3.3200000000000001E-5</v>
      </c>
      <c r="M313" s="52">
        <v>1</v>
      </c>
      <c r="N313" s="52"/>
      <c r="O313" s="52">
        <v>0</v>
      </c>
      <c r="P313" s="52">
        <v>0</v>
      </c>
      <c r="Q313" s="52">
        <v>21</v>
      </c>
      <c r="R313" s="52"/>
      <c r="S313" s="52">
        <v>0</v>
      </c>
      <c r="T313" s="52">
        <v>0</v>
      </c>
      <c r="U313" s="52">
        <v>310</v>
      </c>
      <c r="V313" s="52">
        <f t="shared" si="9"/>
        <v>45.284250526055999</v>
      </c>
      <c r="W313" s="52">
        <f t="shared" si="10"/>
        <v>45.284250526055999</v>
      </c>
      <c r="X313" s="52">
        <v>0</v>
      </c>
      <c r="Y313" s="52">
        <v>0</v>
      </c>
    </row>
    <row r="314" spans="1:25" x14ac:dyDescent="0.25">
      <c r="A314" s="52">
        <v>2012</v>
      </c>
      <c r="B314" s="52" t="s">
        <v>106</v>
      </c>
      <c r="C314" s="52" t="s">
        <v>115</v>
      </c>
      <c r="D314" s="52">
        <v>10711</v>
      </c>
      <c r="E314" s="52">
        <v>3338007</v>
      </c>
      <c r="F314" s="52">
        <v>12</v>
      </c>
      <c r="G314" s="52" t="s">
        <v>118</v>
      </c>
      <c r="H314" s="52">
        <v>63036.492599999998</v>
      </c>
      <c r="I314" s="52" t="s">
        <v>91</v>
      </c>
      <c r="J314" s="52" t="s">
        <v>71</v>
      </c>
      <c r="K314" s="52">
        <v>73.3</v>
      </c>
      <c r="L314" s="52">
        <v>3.3200000000000001E-5</v>
      </c>
      <c r="M314" s="52">
        <v>1</v>
      </c>
      <c r="N314" s="52"/>
      <c r="O314" s="52">
        <v>0</v>
      </c>
      <c r="P314" s="52">
        <v>0</v>
      </c>
      <c r="Q314" s="52">
        <v>21</v>
      </c>
      <c r="R314" s="52"/>
      <c r="S314" s="52">
        <v>0</v>
      </c>
      <c r="T314" s="52">
        <v>0</v>
      </c>
      <c r="U314" s="52">
        <v>310</v>
      </c>
      <c r="V314" s="52">
        <f t="shared" si="9"/>
        <v>153.40308693165599</v>
      </c>
      <c r="W314" s="52">
        <f t="shared" si="10"/>
        <v>153.40308693165599</v>
      </c>
      <c r="X314" s="52">
        <v>0</v>
      </c>
      <c r="Y314" s="52">
        <v>0</v>
      </c>
    </row>
    <row r="315" spans="1:25" x14ac:dyDescent="0.25">
      <c r="A315" s="52">
        <v>2012</v>
      </c>
      <c r="B315" s="52" t="s">
        <v>106</v>
      </c>
      <c r="C315" s="52" t="s">
        <v>115</v>
      </c>
      <c r="D315" s="52">
        <v>10711</v>
      </c>
      <c r="E315" s="52">
        <v>3338010</v>
      </c>
      <c r="F315" s="52">
        <v>12</v>
      </c>
      <c r="G315" s="52" t="s">
        <v>118</v>
      </c>
      <c r="H315" s="52">
        <v>35897.360000000001</v>
      </c>
      <c r="I315" s="52" t="s">
        <v>91</v>
      </c>
      <c r="J315" s="52" t="s">
        <v>71</v>
      </c>
      <c r="K315" s="52">
        <v>73.3</v>
      </c>
      <c r="L315" s="52">
        <v>3.3200000000000001E-5</v>
      </c>
      <c r="M315" s="52">
        <v>1</v>
      </c>
      <c r="N315" s="52"/>
      <c r="O315" s="52">
        <v>0</v>
      </c>
      <c r="P315" s="52">
        <v>0</v>
      </c>
      <c r="Q315" s="52">
        <v>21</v>
      </c>
      <c r="R315" s="52"/>
      <c r="S315" s="52">
        <v>0</v>
      </c>
      <c r="T315" s="52">
        <v>0</v>
      </c>
      <c r="U315" s="52">
        <v>310</v>
      </c>
      <c r="V315" s="52">
        <f t="shared" si="9"/>
        <v>87.358379401600004</v>
      </c>
      <c r="W315" s="52">
        <f t="shared" si="10"/>
        <v>87.358379401600004</v>
      </c>
      <c r="X315" s="52">
        <v>0</v>
      </c>
      <c r="Y315" s="52">
        <v>0</v>
      </c>
    </row>
    <row r="316" spans="1:25" x14ac:dyDescent="0.25">
      <c r="A316" s="52">
        <v>2012</v>
      </c>
      <c r="B316" s="52" t="s">
        <v>106</v>
      </c>
      <c r="C316" s="52" t="s">
        <v>115</v>
      </c>
      <c r="D316" s="52">
        <v>10795</v>
      </c>
      <c r="E316" s="52">
        <v>3338012</v>
      </c>
      <c r="F316" s="52">
        <v>12</v>
      </c>
      <c r="G316" s="52" t="s">
        <v>118</v>
      </c>
      <c r="H316" s="52">
        <v>645038</v>
      </c>
      <c r="I316" s="52" t="s">
        <v>91</v>
      </c>
      <c r="J316" s="52" t="s">
        <v>71</v>
      </c>
      <c r="K316" s="52">
        <v>73.3</v>
      </c>
      <c r="L316" s="52">
        <v>3.3200000000000001E-5</v>
      </c>
      <c r="M316" s="52">
        <v>1</v>
      </c>
      <c r="N316" s="52"/>
      <c r="O316" s="52">
        <v>0</v>
      </c>
      <c r="P316" s="52">
        <v>0</v>
      </c>
      <c r="Q316" s="52">
        <v>21</v>
      </c>
      <c r="R316" s="52"/>
      <c r="S316" s="52">
        <v>0</v>
      </c>
      <c r="T316" s="52">
        <v>0</v>
      </c>
      <c r="U316" s="52">
        <v>310</v>
      </c>
      <c r="V316" s="52">
        <f t="shared" si="9"/>
        <v>1569.7386752800001</v>
      </c>
      <c r="W316" s="52">
        <f t="shared" si="10"/>
        <v>1569.7386752800001</v>
      </c>
      <c r="X316" s="52">
        <v>0</v>
      </c>
      <c r="Y316" s="52">
        <v>0</v>
      </c>
    </row>
    <row r="317" spans="1:25" x14ac:dyDescent="0.25">
      <c r="A317" s="52">
        <v>2012</v>
      </c>
      <c r="B317" s="52" t="s">
        <v>106</v>
      </c>
      <c r="C317" s="52" t="s">
        <v>115</v>
      </c>
      <c r="D317" s="52">
        <v>13111</v>
      </c>
      <c r="E317" s="52">
        <v>3338003</v>
      </c>
      <c r="F317" s="52">
        <v>12</v>
      </c>
      <c r="G317" s="52" t="s">
        <v>118</v>
      </c>
      <c r="H317" s="52">
        <v>20584</v>
      </c>
      <c r="I317" s="52" t="s">
        <v>91</v>
      </c>
      <c r="J317" s="52" t="s">
        <v>71</v>
      </c>
      <c r="K317" s="52">
        <v>73.3</v>
      </c>
      <c r="L317" s="52">
        <v>3.3200000000000001E-5</v>
      </c>
      <c r="M317" s="52">
        <v>1</v>
      </c>
      <c r="N317" s="52"/>
      <c r="O317" s="52">
        <v>0</v>
      </c>
      <c r="P317" s="52">
        <v>0</v>
      </c>
      <c r="Q317" s="52">
        <v>21</v>
      </c>
      <c r="R317" s="52"/>
      <c r="S317" s="52">
        <v>0</v>
      </c>
      <c r="T317" s="52">
        <v>0</v>
      </c>
      <c r="U317" s="52">
        <v>310</v>
      </c>
      <c r="V317" s="52">
        <f t="shared" si="9"/>
        <v>50.092399039999997</v>
      </c>
      <c r="W317" s="52">
        <f t="shared" si="10"/>
        <v>50.092399039999997</v>
      </c>
      <c r="X317" s="52">
        <v>0</v>
      </c>
      <c r="Y317" s="52">
        <v>0</v>
      </c>
    </row>
    <row r="318" spans="1:25" x14ac:dyDescent="0.25">
      <c r="A318" s="52">
        <v>2012</v>
      </c>
      <c r="B318" s="52" t="s">
        <v>106</v>
      </c>
      <c r="C318" s="52" t="s">
        <v>115</v>
      </c>
      <c r="D318" s="52">
        <v>13111</v>
      </c>
      <c r="E318" s="52">
        <v>3338012</v>
      </c>
      <c r="F318" s="52">
        <v>12</v>
      </c>
      <c r="G318" s="52" t="s">
        <v>118</v>
      </c>
      <c r="H318" s="52">
        <v>1386928</v>
      </c>
      <c r="I318" s="52" t="s">
        <v>91</v>
      </c>
      <c r="J318" s="52" t="s">
        <v>71</v>
      </c>
      <c r="K318" s="52">
        <v>73.3</v>
      </c>
      <c r="L318" s="52">
        <v>3.3200000000000001E-5</v>
      </c>
      <c r="M318" s="52">
        <v>1</v>
      </c>
      <c r="N318" s="52"/>
      <c r="O318" s="52">
        <v>0</v>
      </c>
      <c r="P318" s="52">
        <v>0</v>
      </c>
      <c r="Q318" s="52">
        <v>21</v>
      </c>
      <c r="R318" s="52"/>
      <c r="S318" s="52">
        <v>0</v>
      </c>
      <c r="T318" s="52">
        <v>0</v>
      </c>
      <c r="U318" s="52">
        <v>310</v>
      </c>
      <c r="V318" s="52">
        <f t="shared" si="9"/>
        <v>3375.1725036799999</v>
      </c>
      <c r="W318" s="52">
        <f t="shared" si="10"/>
        <v>3375.1725036799999</v>
      </c>
      <c r="X318" s="52">
        <v>0</v>
      </c>
      <c r="Y318" s="52">
        <v>0</v>
      </c>
    </row>
    <row r="319" spans="1:25" x14ac:dyDescent="0.25">
      <c r="A319" s="52">
        <v>2012</v>
      </c>
      <c r="B319" s="52" t="s">
        <v>106</v>
      </c>
      <c r="C319" s="52" t="s">
        <v>115</v>
      </c>
      <c r="D319" s="52">
        <v>13114</v>
      </c>
      <c r="E319" s="52">
        <v>3338003</v>
      </c>
      <c r="F319" s="52">
        <v>12</v>
      </c>
      <c r="G319" s="52" t="s">
        <v>118</v>
      </c>
      <c r="H319" s="52">
        <v>916639.06560000009</v>
      </c>
      <c r="I319" s="52" t="s">
        <v>91</v>
      </c>
      <c r="J319" s="52" t="s">
        <v>71</v>
      </c>
      <c r="K319" s="52">
        <v>73.3</v>
      </c>
      <c r="L319" s="52">
        <v>3.3200000000000001E-5</v>
      </c>
      <c r="M319" s="52">
        <v>1</v>
      </c>
      <c r="N319" s="52"/>
      <c r="O319" s="52">
        <v>0</v>
      </c>
      <c r="P319" s="52">
        <v>0</v>
      </c>
      <c r="Q319" s="52">
        <v>21</v>
      </c>
      <c r="R319" s="52"/>
      <c r="S319" s="52">
        <v>0</v>
      </c>
      <c r="T319" s="52">
        <v>0</v>
      </c>
      <c r="U319" s="52">
        <v>310</v>
      </c>
      <c r="V319" s="52">
        <f t="shared" si="9"/>
        <v>2230.696164481536</v>
      </c>
      <c r="W319" s="52">
        <f t="shared" si="10"/>
        <v>2230.696164481536</v>
      </c>
      <c r="X319" s="52">
        <v>0</v>
      </c>
      <c r="Y319" s="52">
        <v>0</v>
      </c>
    </row>
    <row r="320" spans="1:25" x14ac:dyDescent="0.25">
      <c r="A320" s="52">
        <v>2012</v>
      </c>
      <c r="B320" s="52" t="s">
        <v>106</v>
      </c>
      <c r="C320" s="52" t="s">
        <v>115</v>
      </c>
      <c r="D320" s="52">
        <v>13114</v>
      </c>
      <c r="E320" s="52">
        <v>3338003</v>
      </c>
      <c r="F320" s="52">
        <v>12</v>
      </c>
      <c r="G320" s="52" t="s">
        <v>118</v>
      </c>
      <c r="H320" s="52">
        <v>750553.60000000009</v>
      </c>
      <c r="I320" s="52" t="s">
        <v>91</v>
      </c>
      <c r="J320" s="52" t="s">
        <v>71</v>
      </c>
      <c r="K320" s="52">
        <v>73.3</v>
      </c>
      <c r="L320" s="52">
        <v>3.3200000000000001E-5</v>
      </c>
      <c r="M320" s="52">
        <v>1</v>
      </c>
      <c r="N320" s="52"/>
      <c r="O320" s="52">
        <v>0</v>
      </c>
      <c r="P320" s="52">
        <v>0</v>
      </c>
      <c r="Q320" s="52">
        <v>21</v>
      </c>
      <c r="R320" s="52"/>
      <c r="S320" s="52">
        <v>0</v>
      </c>
      <c r="T320" s="52">
        <v>0</v>
      </c>
      <c r="U320" s="52">
        <v>310</v>
      </c>
      <c r="V320" s="52">
        <f t="shared" si="9"/>
        <v>1826.5172188160002</v>
      </c>
      <c r="W320" s="52">
        <f t="shared" si="10"/>
        <v>1826.5172188160002</v>
      </c>
      <c r="X320" s="52">
        <v>0</v>
      </c>
      <c r="Y320" s="52">
        <v>0</v>
      </c>
    </row>
    <row r="321" spans="1:25" x14ac:dyDescent="0.25">
      <c r="A321" s="52">
        <v>2012</v>
      </c>
      <c r="B321" s="52" t="s">
        <v>106</v>
      </c>
      <c r="C321" s="52" t="s">
        <v>115</v>
      </c>
      <c r="D321" s="52">
        <v>13114</v>
      </c>
      <c r="E321" s="52">
        <v>3338003</v>
      </c>
      <c r="F321" s="52">
        <v>12</v>
      </c>
      <c r="G321" s="52" t="s">
        <v>118</v>
      </c>
      <c r="H321" s="52">
        <v>753285</v>
      </c>
      <c r="I321" s="52" t="s">
        <v>91</v>
      </c>
      <c r="J321" s="52" t="s">
        <v>71</v>
      </c>
      <c r="K321" s="52">
        <v>73.3</v>
      </c>
      <c r="L321" s="52">
        <v>3.3200000000000001E-5</v>
      </c>
      <c r="M321" s="52">
        <v>1</v>
      </c>
      <c r="N321" s="52"/>
      <c r="O321" s="52">
        <v>0</v>
      </c>
      <c r="P321" s="52">
        <v>0</v>
      </c>
      <c r="Q321" s="52">
        <v>21</v>
      </c>
      <c r="R321" s="52"/>
      <c r="S321" s="52">
        <v>0</v>
      </c>
      <c r="T321" s="52">
        <v>0</v>
      </c>
      <c r="U321" s="52">
        <v>310</v>
      </c>
      <c r="V321" s="52">
        <f t="shared" si="9"/>
        <v>1833.1642446000001</v>
      </c>
      <c r="W321" s="52">
        <f t="shared" si="10"/>
        <v>1833.1642446000001</v>
      </c>
      <c r="X321" s="52">
        <v>0</v>
      </c>
      <c r="Y321" s="52">
        <v>0</v>
      </c>
    </row>
    <row r="322" spans="1:25" x14ac:dyDescent="0.25">
      <c r="A322" s="52">
        <v>2012</v>
      </c>
      <c r="B322" s="52" t="s">
        <v>106</v>
      </c>
      <c r="C322" s="52" t="s">
        <v>115</v>
      </c>
      <c r="D322" s="52">
        <v>13114</v>
      </c>
      <c r="E322" s="52">
        <v>3338003</v>
      </c>
      <c r="F322" s="52">
        <v>12</v>
      </c>
      <c r="G322" s="52" t="s">
        <v>118</v>
      </c>
      <c r="H322" s="52">
        <v>76964.80230000001</v>
      </c>
      <c r="I322" s="52" t="s">
        <v>91</v>
      </c>
      <c r="J322" s="52" t="s">
        <v>71</v>
      </c>
      <c r="K322" s="52">
        <v>73.3</v>
      </c>
      <c r="L322" s="52">
        <v>3.3200000000000001E-5</v>
      </c>
      <c r="M322" s="52">
        <v>1</v>
      </c>
      <c r="N322" s="52"/>
      <c r="O322" s="52">
        <v>0</v>
      </c>
      <c r="P322" s="52">
        <v>0</v>
      </c>
      <c r="Q322" s="52">
        <v>21</v>
      </c>
      <c r="R322" s="52"/>
      <c r="S322" s="52">
        <v>0</v>
      </c>
      <c r="T322" s="52">
        <v>0</v>
      </c>
      <c r="U322" s="52">
        <v>310</v>
      </c>
      <c r="V322" s="52">
        <f t="shared" si="9"/>
        <v>187.29846428518803</v>
      </c>
      <c r="W322" s="52">
        <f t="shared" si="10"/>
        <v>187.29846428518803</v>
      </c>
      <c r="X322" s="52">
        <v>0</v>
      </c>
      <c r="Y322" s="52">
        <v>0</v>
      </c>
    </row>
    <row r="323" spans="1:25" x14ac:dyDescent="0.25">
      <c r="A323" s="52">
        <v>2012</v>
      </c>
      <c r="B323" s="52" t="s">
        <v>106</v>
      </c>
      <c r="C323" s="52" t="s">
        <v>115</v>
      </c>
      <c r="D323" s="52">
        <v>13114</v>
      </c>
      <c r="E323" s="52">
        <v>3338003</v>
      </c>
      <c r="F323" s="52">
        <v>12</v>
      </c>
      <c r="G323" s="52" t="s">
        <v>118</v>
      </c>
      <c r="H323" s="52">
        <v>1449096</v>
      </c>
      <c r="I323" s="52" t="s">
        <v>91</v>
      </c>
      <c r="J323" s="52" t="s">
        <v>71</v>
      </c>
      <c r="K323" s="52">
        <v>73.3</v>
      </c>
      <c r="L323" s="52">
        <v>3.3200000000000001E-5</v>
      </c>
      <c r="M323" s="52">
        <v>1</v>
      </c>
      <c r="N323" s="52"/>
      <c r="O323" s="52">
        <v>0</v>
      </c>
      <c r="P323" s="52">
        <v>0</v>
      </c>
      <c r="Q323" s="52">
        <v>21</v>
      </c>
      <c r="R323" s="52"/>
      <c r="S323" s="52">
        <v>0</v>
      </c>
      <c r="T323" s="52">
        <v>0</v>
      </c>
      <c r="U323" s="52">
        <v>310</v>
      </c>
      <c r="V323" s="52">
        <f t="shared" ref="V323:V386" si="11">IF(F323=9,((H323*K323*L323*M323)+(H323*O323*P323*Q323)+(H323*S323*T323*U323))/1000, (H323*K323*L323*M323)+(H323*O323*P323*Q323)+(H323*S323*T323*U323))</f>
        <v>3526.4620617599999</v>
      </c>
      <c r="W323" s="52">
        <f t="shared" ref="W323:W386" si="12">(V323-((O323*H323*P323*Q323)+(S323*H323*T323*U323)))/M323</f>
        <v>3526.4620617599999</v>
      </c>
      <c r="X323" s="52">
        <v>0</v>
      </c>
      <c r="Y323" s="52">
        <v>0</v>
      </c>
    </row>
    <row r="324" spans="1:25" x14ac:dyDescent="0.25">
      <c r="A324" s="52">
        <v>2012</v>
      </c>
      <c r="B324" s="52" t="s">
        <v>106</v>
      </c>
      <c r="C324" s="52" t="s">
        <v>115</v>
      </c>
      <c r="D324" s="52">
        <v>13114</v>
      </c>
      <c r="E324" s="52">
        <v>3338003</v>
      </c>
      <c r="F324" s="52">
        <v>12</v>
      </c>
      <c r="G324" s="52" t="s">
        <v>118</v>
      </c>
      <c r="H324" s="52">
        <v>1102129.4664</v>
      </c>
      <c r="I324" s="52" t="s">
        <v>91</v>
      </c>
      <c r="J324" s="52" t="s">
        <v>71</v>
      </c>
      <c r="K324" s="52">
        <v>73.3</v>
      </c>
      <c r="L324" s="52">
        <v>3.3200000000000001E-5</v>
      </c>
      <c r="M324" s="52">
        <v>1</v>
      </c>
      <c r="N324" s="52"/>
      <c r="O324" s="52">
        <v>0</v>
      </c>
      <c r="P324" s="52">
        <v>0</v>
      </c>
      <c r="Q324" s="52">
        <v>21</v>
      </c>
      <c r="R324" s="52"/>
      <c r="S324" s="52">
        <v>0</v>
      </c>
      <c r="T324" s="52">
        <v>0</v>
      </c>
      <c r="U324" s="52">
        <v>310</v>
      </c>
      <c r="V324" s="52">
        <f t="shared" si="11"/>
        <v>2682.0981842523838</v>
      </c>
      <c r="W324" s="52">
        <f t="shared" si="12"/>
        <v>2682.0981842523838</v>
      </c>
      <c r="X324" s="52">
        <v>0</v>
      </c>
      <c r="Y324" s="52">
        <v>0</v>
      </c>
    </row>
    <row r="325" spans="1:25" x14ac:dyDescent="0.25">
      <c r="A325" s="52">
        <v>2012</v>
      </c>
      <c r="B325" s="52" t="s">
        <v>106</v>
      </c>
      <c r="C325" s="52" t="s">
        <v>115</v>
      </c>
      <c r="D325" s="52">
        <v>13114</v>
      </c>
      <c r="E325" s="52">
        <v>3338003</v>
      </c>
      <c r="F325" s="52">
        <v>12</v>
      </c>
      <c r="G325" s="52" t="s">
        <v>118</v>
      </c>
      <c r="H325" s="52">
        <v>111969</v>
      </c>
      <c r="I325" s="52" t="s">
        <v>91</v>
      </c>
      <c r="J325" s="52" t="s">
        <v>71</v>
      </c>
      <c r="K325" s="52">
        <v>73.3</v>
      </c>
      <c r="L325" s="52">
        <v>3.3200000000000001E-5</v>
      </c>
      <c r="M325" s="52">
        <v>1</v>
      </c>
      <c r="N325" s="52"/>
      <c r="O325" s="52">
        <v>0</v>
      </c>
      <c r="P325" s="52">
        <v>0</v>
      </c>
      <c r="Q325" s="52">
        <v>21</v>
      </c>
      <c r="R325" s="52"/>
      <c r="S325" s="52">
        <v>0</v>
      </c>
      <c r="T325" s="52">
        <v>0</v>
      </c>
      <c r="U325" s="52">
        <v>310</v>
      </c>
      <c r="V325" s="52">
        <f t="shared" si="11"/>
        <v>272.48327963999998</v>
      </c>
      <c r="W325" s="52">
        <f t="shared" si="12"/>
        <v>272.48327963999998</v>
      </c>
      <c r="X325" s="52">
        <v>0</v>
      </c>
      <c r="Y325" s="52">
        <v>0</v>
      </c>
    </row>
    <row r="326" spans="1:25" x14ac:dyDescent="0.25">
      <c r="A326" s="52">
        <v>2012</v>
      </c>
      <c r="B326" s="52" t="s">
        <v>106</v>
      </c>
      <c r="C326" s="52" t="s">
        <v>115</v>
      </c>
      <c r="D326" s="52">
        <v>13114</v>
      </c>
      <c r="E326" s="52">
        <v>3338003</v>
      </c>
      <c r="F326" s="52">
        <v>12</v>
      </c>
      <c r="G326" s="52" t="s">
        <v>118</v>
      </c>
      <c r="H326" s="52">
        <v>573728</v>
      </c>
      <c r="I326" s="52" t="s">
        <v>91</v>
      </c>
      <c r="J326" s="52" t="s">
        <v>71</v>
      </c>
      <c r="K326" s="52">
        <v>73.3</v>
      </c>
      <c r="L326" s="52">
        <v>3.3200000000000001E-5</v>
      </c>
      <c r="M326" s="52">
        <v>1</v>
      </c>
      <c r="N326" s="52"/>
      <c r="O326" s="52">
        <v>0</v>
      </c>
      <c r="P326" s="52">
        <v>0</v>
      </c>
      <c r="Q326" s="52">
        <v>21</v>
      </c>
      <c r="R326" s="52"/>
      <c r="S326" s="52">
        <v>0</v>
      </c>
      <c r="T326" s="52">
        <v>0</v>
      </c>
      <c r="U326" s="52">
        <v>310</v>
      </c>
      <c r="V326" s="52">
        <f t="shared" si="11"/>
        <v>1396.2015116800001</v>
      </c>
      <c r="W326" s="52">
        <f t="shared" si="12"/>
        <v>1396.2015116800001</v>
      </c>
      <c r="X326" s="52">
        <v>0</v>
      </c>
      <c r="Y326" s="52">
        <v>0</v>
      </c>
    </row>
    <row r="327" spans="1:25" x14ac:dyDescent="0.25">
      <c r="A327" s="52">
        <v>2012</v>
      </c>
      <c r="B327" s="52" t="s">
        <v>106</v>
      </c>
      <c r="C327" s="52" t="s">
        <v>115</v>
      </c>
      <c r="D327" s="52">
        <v>13114</v>
      </c>
      <c r="E327" s="52">
        <v>3338003</v>
      </c>
      <c r="F327" s="52">
        <v>12</v>
      </c>
      <c r="G327" s="52" t="s">
        <v>118</v>
      </c>
      <c r="H327" s="52">
        <v>179478</v>
      </c>
      <c r="I327" s="52" t="s">
        <v>91</v>
      </c>
      <c r="J327" s="52" t="s">
        <v>71</v>
      </c>
      <c r="K327" s="52">
        <v>73.3</v>
      </c>
      <c r="L327" s="52">
        <v>3.3200000000000001E-5</v>
      </c>
      <c r="M327" s="52">
        <v>1</v>
      </c>
      <c r="N327" s="52"/>
      <c r="O327" s="52">
        <v>0</v>
      </c>
      <c r="P327" s="52">
        <v>0</v>
      </c>
      <c r="Q327" s="52">
        <v>21</v>
      </c>
      <c r="R327" s="52"/>
      <c r="S327" s="52">
        <v>0</v>
      </c>
      <c r="T327" s="52">
        <v>0</v>
      </c>
      <c r="U327" s="52">
        <v>310</v>
      </c>
      <c r="V327" s="52">
        <f t="shared" si="11"/>
        <v>436.77048168000005</v>
      </c>
      <c r="W327" s="52">
        <f t="shared" si="12"/>
        <v>436.77048168000005</v>
      </c>
      <c r="X327" s="52">
        <v>0</v>
      </c>
      <c r="Y327" s="52">
        <v>0</v>
      </c>
    </row>
    <row r="328" spans="1:25" x14ac:dyDescent="0.25">
      <c r="A328" s="52">
        <v>2012</v>
      </c>
      <c r="B328" s="52" t="s">
        <v>106</v>
      </c>
      <c r="C328" s="52" t="s">
        <v>115</v>
      </c>
      <c r="D328" s="52">
        <v>13114</v>
      </c>
      <c r="E328" s="52">
        <v>3338007</v>
      </c>
      <c r="F328" s="52">
        <v>12</v>
      </c>
      <c r="G328" s="52" t="s">
        <v>118</v>
      </c>
      <c r="H328" s="52">
        <v>639832</v>
      </c>
      <c r="I328" s="52" t="s">
        <v>91</v>
      </c>
      <c r="J328" s="52" t="s">
        <v>71</v>
      </c>
      <c r="K328" s="52">
        <v>73.3</v>
      </c>
      <c r="L328" s="52">
        <v>3.3200000000000001E-5</v>
      </c>
      <c r="M328" s="52">
        <v>1</v>
      </c>
      <c r="N328" s="52"/>
      <c r="O328" s="52">
        <v>0</v>
      </c>
      <c r="P328" s="52">
        <v>0</v>
      </c>
      <c r="Q328" s="52">
        <v>21</v>
      </c>
      <c r="R328" s="52"/>
      <c r="S328" s="52">
        <v>0</v>
      </c>
      <c r="T328" s="52">
        <v>0</v>
      </c>
      <c r="U328" s="52">
        <v>310</v>
      </c>
      <c r="V328" s="52">
        <f t="shared" si="11"/>
        <v>1557.0695619200001</v>
      </c>
      <c r="W328" s="52">
        <f t="shared" si="12"/>
        <v>1557.0695619200001</v>
      </c>
      <c r="X328" s="52">
        <v>0</v>
      </c>
      <c r="Y328" s="52">
        <v>0</v>
      </c>
    </row>
    <row r="329" spans="1:25" x14ac:dyDescent="0.25">
      <c r="A329" s="52">
        <v>2012</v>
      </c>
      <c r="B329" s="52" t="s">
        <v>106</v>
      </c>
      <c r="C329" s="52" t="s">
        <v>115</v>
      </c>
      <c r="D329" s="52">
        <v>13114</v>
      </c>
      <c r="E329" s="52">
        <v>3338007</v>
      </c>
      <c r="F329" s="52">
        <v>12</v>
      </c>
      <c r="G329" s="52" t="s">
        <v>118</v>
      </c>
      <c r="H329" s="52">
        <v>176219.41440000001</v>
      </c>
      <c r="I329" s="52" t="s">
        <v>91</v>
      </c>
      <c r="J329" s="52" t="s">
        <v>71</v>
      </c>
      <c r="K329" s="52">
        <v>73.3</v>
      </c>
      <c r="L329" s="52">
        <v>3.3200000000000001E-5</v>
      </c>
      <c r="M329" s="52">
        <v>1</v>
      </c>
      <c r="N329" s="52"/>
      <c r="O329" s="52">
        <v>0</v>
      </c>
      <c r="P329" s="52">
        <v>0</v>
      </c>
      <c r="Q329" s="52">
        <v>21</v>
      </c>
      <c r="R329" s="52"/>
      <c r="S329" s="52">
        <v>0</v>
      </c>
      <c r="T329" s="52">
        <v>0</v>
      </c>
      <c r="U329" s="52">
        <v>310</v>
      </c>
      <c r="V329" s="52">
        <f t="shared" si="11"/>
        <v>428.84051810726402</v>
      </c>
      <c r="W329" s="52">
        <f t="shared" si="12"/>
        <v>428.84051810726402</v>
      </c>
      <c r="X329" s="52">
        <v>0</v>
      </c>
      <c r="Y329" s="52">
        <v>0</v>
      </c>
    </row>
    <row r="330" spans="1:25" x14ac:dyDescent="0.25">
      <c r="A330" s="52">
        <v>2012</v>
      </c>
      <c r="B330" s="52" t="s">
        <v>106</v>
      </c>
      <c r="C330" s="52" t="s">
        <v>115</v>
      </c>
      <c r="D330" s="52">
        <v>13114</v>
      </c>
      <c r="E330" s="52">
        <v>3338007</v>
      </c>
      <c r="F330" s="52">
        <v>12</v>
      </c>
      <c r="G330" s="52" t="s">
        <v>118</v>
      </c>
      <c r="H330" s="52">
        <v>104221.0629</v>
      </c>
      <c r="I330" s="52" t="s">
        <v>91</v>
      </c>
      <c r="J330" s="52" t="s">
        <v>71</v>
      </c>
      <c r="K330" s="52">
        <v>73.3</v>
      </c>
      <c r="L330" s="52">
        <v>3.3200000000000001E-5</v>
      </c>
      <c r="M330" s="52">
        <v>1</v>
      </c>
      <c r="N330" s="52"/>
      <c r="O330" s="52">
        <v>0</v>
      </c>
      <c r="P330" s="52">
        <v>0</v>
      </c>
      <c r="Q330" s="52">
        <v>21</v>
      </c>
      <c r="R330" s="52"/>
      <c r="S330" s="52">
        <v>0</v>
      </c>
      <c r="T330" s="52">
        <v>0</v>
      </c>
      <c r="U330" s="52">
        <v>310</v>
      </c>
      <c r="V330" s="52">
        <f t="shared" si="11"/>
        <v>253.62820983092402</v>
      </c>
      <c r="W330" s="52">
        <f t="shared" si="12"/>
        <v>253.62820983092402</v>
      </c>
      <c r="X330" s="52">
        <v>0</v>
      </c>
      <c r="Y330" s="52">
        <v>0</v>
      </c>
    </row>
    <row r="331" spans="1:25" x14ac:dyDescent="0.25">
      <c r="A331" s="52">
        <v>2012</v>
      </c>
      <c r="B331" s="52" t="s">
        <v>106</v>
      </c>
      <c r="C331" s="52" t="s">
        <v>115</v>
      </c>
      <c r="D331" s="52">
        <v>13114</v>
      </c>
      <c r="E331" s="52">
        <v>3338007</v>
      </c>
      <c r="F331" s="52">
        <v>12</v>
      </c>
      <c r="G331" s="52" t="s">
        <v>118</v>
      </c>
      <c r="H331" s="52">
        <v>205901.99040000001</v>
      </c>
      <c r="I331" s="52" t="s">
        <v>91</v>
      </c>
      <c r="J331" s="52" t="s">
        <v>71</v>
      </c>
      <c r="K331" s="52">
        <v>73.3</v>
      </c>
      <c r="L331" s="52">
        <v>3.3200000000000001E-5</v>
      </c>
      <c r="M331" s="52">
        <v>1</v>
      </c>
      <c r="N331" s="52"/>
      <c r="O331" s="52">
        <v>0</v>
      </c>
      <c r="P331" s="52">
        <v>0</v>
      </c>
      <c r="Q331" s="52">
        <v>21</v>
      </c>
      <c r="R331" s="52"/>
      <c r="S331" s="52">
        <v>0</v>
      </c>
      <c r="T331" s="52">
        <v>0</v>
      </c>
      <c r="U331" s="52">
        <v>310</v>
      </c>
      <c r="V331" s="52">
        <f t="shared" si="11"/>
        <v>501.07484775782405</v>
      </c>
      <c r="W331" s="52">
        <f t="shared" si="12"/>
        <v>501.07484775782405</v>
      </c>
      <c r="X331" s="52">
        <v>0</v>
      </c>
      <c r="Y331" s="52">
        <v>0</v>
      </c>
    </row>
    <row r="332" spans="1:25" x14ac:dyDescent="0.25">
      <c r="A332" s="52">
        <v>2012</v>
      </c>
      <c r="B332" s="52" t="s">
        <v>106</v>
      </c>
      <c r="C332" s="52" t="s">
        <v>115</v>
      </c>
      <c r="D332" s="52">
        <v>13114</v>
      </c>
      <c r="E332" s="52">
        <v>3338008</v>
      </c>
      <c r="F332" s="52">
        <v>12</v>
      </c>
      <c r="G332" s="52" t="s">
        <v>118</v>
      </c>
      <c r="H332" s="52">
        <v>928368</v>
      </c>
      <c r="I332" s="52" t="s">
        <v>91</v>
      </c>
      <c r="J332" s="52" t="s">
        <v>71</v>
      </c>
      <c r="K332" s="52">
        <v>73.3</v>
      </c>
      <c r="L332" s="52">
        <v>3.3200000000000001E-5</v>
      </c>
      <c r="M332" s="52">
        <v>1</v>
      </c>
      <c r="N332" s="52"/>
      <c r="O332" s="52">
        <v>0</v>
      </c>
      <c r="P332" s="52">
        <v>0</v>
      </c>
      <c r="Q332" s="52">
        <v>21</v>
      </c>
      <c r="R332" s="52"/>
      <c r="S332" s="52">
        <v>0</v>
      </c>
      <c r="T332" s="52">
        <v>0</v>
      </c>
      <c r="U332" s="52">
        <v>310</v>
      </c>
      <c r="V332" s="52">
        <f t="shared" si="11"/>
        <v>2259.2392300799997</v>
      </c>
      <c r="W332" s="52">
        <f t="shared" si="12"/>
        <v>2259.2392300799997</v>
      </c>
      <c r="X332" s="52">
        <v>0</v>
      </c>
      <c r="Y332" s="52">
        <v>0</v>
      </c>
    </row>
    <row r="333" spans="1:25" x14ac:dyDescent="0.25">
      <c r="A333" s="52">
        <v>2012</v>
      </c>
      <c r="B333" s="52" t="s">
        <v>106</v>
      </c>
      <c r="C333" s="52" t="s">
        <v>115</v>
      </c>
      <c r="D333" s="52">
        <v>13114</v>
      </c>
      <c r="E333" s="52">
        <v>3338012</v>
      </c>
      <c r="F333" s="52">
        <v>12</v>
      </c>
      <c r="G333" s="52" t="s">
        <v>118</v>
      </c>
      <c r="H333" s="52">
        <v>1116001</v>
      </c>
      <c r="I333" s="52" t="s">
        <v>91</v>
      </c>
      <c r="J333" s="52" t="s">
        <v>71</v>
      </c>
      <c r="K333" s="52">
        <v>73.3</v>
      </c>
      <c r="L333" s="52">
        <v>3.3200000000000001E-5</v>
      </c>
      <c r="M333" s="52">
        <v>1</v>
      </c>
      <c r="N333" s="52"/>
      <c r="O333" s="52">
        <v>0</v>
      </c>
      <c r="P333" s="52">
        <v>0</v>
      </c>
      <c r="Q333" s="52">
        <v>21</v>
      </c>
      <c r="R333" s="52"/>
      <c r="S333" s="52">
        <v>0</v>
      </c>
      <c r="T333" s="52">
        <v>0</v>
      </c>
      <c r="U333" s="52">
        <v>310</v>
      </c>
      <c r="V333" s="52">
        <f t="shared" si="11"/>
        <v>2715.8553935599998</v>
      </c>
      <c r="W333" s="52">
        <f t="shared" si="12"/>
        <v>2715.8553935599998</v>
      </c>
      <c r="X333" s="52">
        <v>0</v>
      </c>
      <c r="Y333" s="52">
        <v>0</v>
      </c>
    </row>
    <row r="334" spans="1:25" x14ac:dyDescent="0.25">
      <c r="A334" s="52">
        <v>2012</v>
      </c>
      <c r="B334" s="52" t="s">
        <v>106</v>
      </c>
      <c r="C334" s="52" t="s">
        <v>115</v>
      </c>
      <c r="D334" s="52">
        <v>13114</v>
      </c>
      <c r="E334" s="52">
        <v>3338012</v>
      </c>
      <c r="F334" s="52">
        <v>12</v>
      </c>
      <c r="G334" s="52" t="s">
        <v>118</v>
      </c>
      <c r="H334" s="52">
        <v>499860</v>
      </c>
      <c r="I334" s="52" t="s">
        <v>91</v>
      </c>
      <c r="J334" s="52" t="s">
        <v>71</v>
      </c>
      <c r="K334" s="52">
        <v>73.3</v>
      </c>
      <c r="L334" s="52">
        <v>3.3200000000000001E-5</v>
      </c>
      <c r="M334" s="52">
        <v>1</v>
      </c>
      <c r="N334" s="52"/>
      <c r="O334" s="52">
        <v>0</v>
      </c>
      <c r="P334" s="52">
        <v>0</v>
      </c>
      <c r="Q334" s="52">
        <v>21</v>
      </c>
      <c r="R334" s="52"/>
      <c r="S334" s="52">
        <v>0</v>
      </c>
      <c r="T334" s="52">
        <v>0</v>
      </c>
      <c r="U334" s="52">
        <v>310</v>
      </c>
      <c r="V334" s="52">
        <f t="shared" si="11"/>
        <v>1216.4393016000001</v>
      </c>
      <c r="W334" s="52">
        <f t="shared" si="12"/>
        <v>1216.4393016000001</v>
      </c>
      <c r="X334" s="52">
        <v>0</v>
      </c>
      <c r="Y334" s="52">
        <v>0</v>
      </c>
    </row>
    <row r="335" spans="1:25" x14ac:dyDescent="0.25">
      <c r="A335" s="52">
        <v>2012</v>
      </c>
      <c r="B335" s="52" t="s">
        <v>106</v>
      </c>
      <c r="C335" s="52" t="s">
        <v>115</v>
      </c>
      <c r="D335" s="52">
        <v>13124</v>
      </c>
      <c r="E335" s="52">
        <v>3338003</v>
      </c>
      <c r="F335" s="52">
        <v>12</v>
      </c>
      <c r="G335" s="52" t="s">
        <v>118</v>
      </c>
      <c r="H335" s="52">
        <v>100117.6584</v>
      </c>
      <c r="I335" s="52" t="s">
        <v>91</v>
      </c>
      <c r="J335" s="52" t="s">
        <v>71</v>
      </c>
      <c r="K335" s="52">
        <v>73.3</v>
      </c>
      <c r="L335" s="52">
        <v>3.3200000000000001E-5</v>
      </c>
      <c r="M335" s="52">
        <v>1</v>
      </c>
      <c r="N335" s="52"/>
      <c r="O335" s="52">
        <v>0</v>
      </c>
      <c r="P335" s="52">
        <v>0</v>
      </c>
      <c r="Q335" s="52">
        <v>21</v>
      </c>
      <c r="R335" s="52"/>
      <c r="S335" s="52">
        <v>0</v>
      </c>
      <c r="T335" s="52">
        <v>0</v>
      </c>
      <c r="U335" s="52">
        <v>310</v>
      </c>
      <c r="V335" s="52">
        <f t="shared" si="11"/>
        <v>243.64232877590399</v>
      </c>
      <c r="W335" s="52">
        <f t="shared" si="12"/>
        <v>243.64232877590399</v>
      </c>
      <c r="X335" s="52">
        <v>0</v>
      </c>
      <c r="Y335" s="52">
        <v>0</v>
      </c>
    </row>
    <row r="336" spans="1:25" x14ac:dyDescent="0.25">
      <c r="A336" s="52">
        <v>2012</v>
      </c>
      <c r="B336" s="52" t="s">
        <v>106</v>
      </c>
      <c r="C336" s="52" t="s">
        <v>115</v>
      </c>
      <c r="D336" s="52">
        <v>13124</v>
      </c>
      <c r="E336" s="52">
        <v>3338003</v>
      </c>
      <c r="F336" s="52">
        <v>12</v>
      </c>
      <c r="G336" s="52" t="s">
        <v>118</v>
      </c>
      <c r="H336" s="52">
        <v>9003475.2000000011</v>
      </c>
      <c r="I336" s="52" t="s">
        <v>91</v>
      </c>
      <c r="J336" s="52" t="s">
        <v>71</v>
      </c>
      <c r="K336" s="52">
        <v>73.3</v>
      </c>
      <c r="L336" s="52">
        <v>3.3200000000000001E-5</v>
      </c>
      <c r="M336" s="52">
        <v>1</v>
      </c>
      <c r="N336" s="52"/>
      <c r="O336" s="52">
        <v>0</v>
      </c>
      <c r="P336" s="52">
        <v>0</v>
      </c>
      <c r="Q336" s="52">
        <v>21</v>
      </c>
      <c r="R336" s="52"/>
      <c r="S336" s="52">
        <v>0</v>
      </c>
      <c r="T336" s="52">
        <v>0</v>
      </c>
      <c r="U336" s="52">
        <v>310</v>
      </c>
      <c r="V336" s="52">
        <f t="shared" si="11"/>
        <v>21910.497107712003</v>
      </c>
      <c r="W336" s="52">
        <f t="shared" si="12"/>
        <v>21910.497107712003</v>
      </c>
      <c r="X336" s="52">
        <v>0</v>
      </c>
      <c r="Y336" s="52">
        <v>0</v>
      </c>
    </row>
    <row r="337" spans="1:25" x14ac:dyDescent="0.25">
      <c r="A337" s="52">
        <v>2012</v>
      </c>
      <c r="B337" s="52" t="s">
        <v>106</v>
      </c>
      <c r="C337" s="52" t="s">
        <v>115</v>
      </c>
      <c r="D337" s="52">
        <v>13124</v>
      </c>
      <c r="E337" s="52">
        <v>3338003</v>
      </c>
      <c r="F337" s="52">
        <v>12</v>
      </c>
      <c r="G337" s="52" t="s">
        <v>118</v>
      </c>
      <c r="H337" s="52">
        <v>150642.2856</v>
      </c>
      <c r="I337" s="52" t="s">
        <v>91</v>
      </c>
      <c r="J337" s="52" t="s">
        <v>71</v>
      </c>
      <c r="K337" s="52">
        <v>73.3</v>
      </c>
      <c r="L337" s="52">
        <v>3.3200000000000001E-5</v>
      </c>
      <c r="M337" s="52">
        <v>1</v>
      </c>
      <c r="N337" s="52"/>
      <c r="O337" s="52">
        <v>0</v>
      </c>
      <c r="P337" s="52">
        <v>0</v>
      </c>
      <c r="Q337" s="52">
        <v>21</v>
      </c>
      <c r="R337" s="52"/>
      <c r="S337" s="52">
        <v>0</v>
      </c>
      <c r="T337" s="52">
        <v>0</v>
      </c>
      <c r="U337" s="52">
        <v>310</v>
      </c>
      <c r="V337" s="52">
        <f t="shared" si="11"/>
        <v>366.59704054473599</v>
      </c>
      <c r="W337" s="52">
        <f t="shared" si="12"/>
        <v>366.59704054473599</v>
      </c>
      <c r="X337" s="52">
        <v>0</v>
      </c>
      <c r="Y337" s="52">
        <v>0</v>
      </c>
    </row>
    <row r="338" spans="1:25" x14ac:dyDescent="0.25">
      <c r="A338" s="52">
        <v>2012</v>
      </c>
      <c r="B338" s="52" t="s">
        <v>106</v>
      </c>
      <c r="C338" s="52" t="s">
        <v>115</v>
      </c>
      <c r="D338" s="52">
        <v>13124</v>
      </c>
      <c r="E338" s="52">
        <v>3338003</v>
      </c>
      <c r="F338" s="52">
        <v>12</v>
      </c>
      <c r="G338" s="52" t="s">
        <v>118</v>
      </c>
      <c r="H338" s="52">
        <v>549178.28189999994</v>
      </c>
      <c r="I338" s="52" t="s">
        <v>91</v>
      </c>
      <c r="J338" s="52" t="s">
        <v>71</v>
      </c>
      <c r="K338" s="52">
        <v>73.3</v>
      </c>
      <c r="L338" s="52">
        <v>3.3200000000000001E-5</v>
      </c>
      <c r="M338" s="52">
        <v>1</v>
      </c>
      <c r="N338" s="52"/>
      <c r="O338" s="52">
        <v>0</v>
      </c>
      <c r="P338" s="52">
        <v>0</v>
      </c>
      <c r="Q338" s="52">
        <v>21</v>
      </c>
      <c r="R338" s="52"/>
      <c r="S338" s="52">
        <v>0</v>
      </c>
      <c r="T338" s="52">
        <v>0</v>
      </c>
      <c r="U338" s="52">
        <v>310</v>
      </c>
      <c r="V338" s="52">
        <f t="shared" si="11"/>
        <v>1336.4582997005639</v>
      </c>
      <c r="W338" s="52">
        <f t="shared" si="12"/>
        <v>1336.4582997005639</v>
      </c>
      <c r="X338" s="52">
        <v>0</v>
      </c>
      <c r="Y338" s="52">
        <v>0</v>
      </c>
    </row>
    <row r="339" spans="1:25" x14ac:dyDescent="0.25">
      <c r="A339" s="52">
        <v>2012</v>
      </c>
      <c r="B339" s="52" t="s">
        <v>106</v>
      </c>
      <c r="C339" s="52" t="s">
        <v>115</v>
      </c>
      <c r="D339" s="52">
        <v>13124</v>
      </c>
      <c r="E339" s="52">
        <v>3338005</v>
      </c>
      <c r="F339" s="52">
        <v>12</v>
      </c>
      <c r="G339" s="52" t="s">
        <v>118</v>
      </c>
      <c r="H339" s="52">
        <v>7118.6784000000007</v>
      </c>
      <c r="I339" s="52" t="s">
        <v>91</v>
      </c>
      <c r="J339" s="52" t="s">
        <v>71</v>
      </c>
      <c r="K339" s="52">
        <v>73.3</v>
      </c>
      <c r="L339" s="52">
        <v>3.3200000000000001E-5</v>
      </c>
      <c r="M339" s="52">
        <v>1</v>
      </c>
      <c r="N339" s="52"/>
      <c r="O339" s="52">
        <v>0</v>
      </c>
      <c r="P339" s="52">
        <v>0</v>
      </c>
      <c r="Q339" s="52">
        <v>21</v>
      </c>
      <c r="R339" s="52"/>
      <c r="S339" s="52">
        <v>0</v>
      </c>
      <c r="T339" s="52">
        <v>0</v>
      </c>
      <c r="U339" s="52">
        <v>310</v>
      </c>
      <c r="V339" s="52">
        <f t="shared" si="11"/>
        <v>17.323731007104001</v>
      </c>
      <c r="W339" s="52">
        <f t="shared" si="12"/>
        <v>17.323731007104001</v>
      </c>
      <c r="X339" s="52">
        <v>0</v>
      </c>
      <c r="Y339" s="52">
        <v>0</v>
      </c>
    </row>
    <row r="340" spans="1:25" x14ac:dyDescent="0.25">
      <c r="A340" s="52">
        <v>2012</v>
      </c>
      <c r="B340" s="52" t="s">
        <v>106</v>
      </c>
      <c r="C340" s="52" t="s">
        <v>115</v>
      </c>
      <c r="D340" s="52">
        <v>15122</v>
      </c>
      <c r="E340" s="52">
        <v>3338005</v>
      </c>
      <c r="F340" s="52">
        <v>12</v>
      </c>
      <c r="G340" s="52" t="s">
        <v>118</v>
      </c>
      <c r="H340" s="52">
        <v>17360</v>
      </c>
      <c r="I340" s="52" t="s">
        <v>91</v>
      </c>
      <c r="J340" s="52" t="s">
        <v>71</v>
      </c>
      <c r="K340" s="52">
        <v>73.3</v>
      </c>
      <c r="L340" s="52">
        <v>3.3200000000000001E-5</v>
      </c>
      <c r="M340" s="52">
        <v>1</v>
      </c>
      <c r="N340" s="52"/>
      <c r="O340" s="52">
        <v>0</v>
      </c>
      <c r="P340" s="52">
        <v>0</v>
      </c>
      <c r="Q340" s="52">
        <v>21</v>
      </c>
      <c r="R340" s="52"/>
      <c r="S340" s="52">
        <v>0</v>
      </c>
      <c r="T340" s="52">
        <v>0</v>
      </c>
      <c r="U340" s="52">
        <v>310</v>
      </c>
      <c r="V340" s="52">
        <f t="shared" si="11"/>
        <v>42.246601599999998</v>
      </c>
      <c r="W340" s="52">
        <f t="shared" si="12"/>
        <v>42.246601599999998</v>
      </c>
      <c r="X340" s="52">
        <v>0</v>
      </c>
      <c r="Y340" s="52">
        <v>0</v>
      </c>
    </row>
    <row r="341" spans="1:25" x14ac:dyDescent="0.25">
      <c r="A341" s="52">
        <v>2012</v>
      </c>
      <c r="B341" s="52" t="s">
        <v>106</v>
      </c>
      <c r="C341" s="52" t="s">
        <v>115</v>
      </c>
      <c r="D341" s="52">
        <v>16211</v>
      </c>
      <c r="E341" s="52">
        <v>3338012</v>
      </c>
      <c r="F341" s="52">
        <v>12</v>
      </c>
      <c r="G341" s="52" t="s">
        <v>118</v>
      </c>
      <c r="H341" s="52">
        <v>2676</v>
      </c>
      <c r="I341" s="52" t="s">
        <v>91</v>
      </c>
      <c r="J341" s="52" t="s">
        <v>71</v>
      </c>
      <c r="K341" s="52">
        <v>73.3</v>
      </c>
      <c r="L341" s="52">
        <v>3.3200000000000001E-5</v>
      </c>
      <c r="M341" s="52">
        <v>1</v>
      </c>
      <c r="N341" s="52"/>
      <c r="O341" s="52">
        <v>0</v>
      </c>
      <c r="P341" s="52">
        <v>0</v>
      </c>
      <c r="Q341" s="52">
        <v>21</v>
      </c>
      <c r="R341" s="52"/>
      <c r="S341" s="52">
        <v>0</v>
      </c>
      <c r="T341" s="52">
        <v>0</v>
      </c>
      <c r="U341" s="52">
        <v>310</v>
      </c>
      <c r="V341" s="52">
        <f t="shared" si="11"/>
        <v>6.5122065600000001</v>
      </c>
      <c r="W341" s="52">
        <f t="shared" si="12"/>
        <v>6.5122065600000001</v>
      </c>
      <c r="X341" s="52">
        <v>0</v>
      </c>
      <c r="Y341" s="52">
        <v>0</v>
      </c>
    </row>
    <row r="342" spans="1:25" x14ac:dyDescent="0.25">
      <c r="A342" s="52">
        <v>2012</v>
      </c>
      <c r="B342" s="52" t="s">
        <v>106</v>
      </c>
      <c r="C342" s="52" t="s">
        <v>115</v>
      </c>
      <c r="D342" s="52">
        <v>16292</v>
      </c>
      <c r="E342" s="52">
        <v>3338005</v>
      </c>
      <c r="F342" s="52">
        <v>12</v>
      </c>
      <c r="G342" s="52" t="s">
        <v>118</v>
      </c>
      <c r="H342" s="52">
        <v>19104</v>
      </c>
      <c r="I342" s="52" t="s">
        <v>91</v>
      </c>
      <c r="J342" s="52" t="s">
        <v>71</v>
      </c>
      <c r="K342" s="52">
        <v>73.3</v>
      </c>
      <c r="L342" s="52">
        <v>3.3200000000000001E-5</v>
      </c>
      <c r="M342" s="52">
        <v>1</v>
      </c>
      <c r="N342" s="52"/>
      <c r="O342" s="52">
        <v>0</v>
      </c>
      <c r="P342" s="52">
        <v>0</v>
      </c>
      <c r="Q342" s="52">
        <v>21</v>
      </c>
      <c r="R342" s="52"/>
      <c r="S342" s="52">
        <v>0</v>
      </c>
      <c r="T342" s="52">
        <v>0</v>
      </c>
      <c r="U342" s="52">
        <v>310</v>
      </c>
      <c r="V342" s="52">
        <f t="shared" si="11"/>
        <v>46.490730239999998</v>
      </c>
      <c r="W342" s="52">
        <f t="shared" si="12"/>
        <v>46.490730239999998</v>
      </c>
      <c r="X342" s="52">
        <v>0</v>
      </c>
      <c r="Y342" s="52">
        <v>0</v>
      </c>
    </row>
    <row r="343" spans="1:25" x14ac:dyDescent="0.25">
      <c r="A343" s="52">
        <v>2012</v>
      </c>
      <c r="B343" s="52" t="s">
        <v>106</v>
      </c>
      <c r="C343" s="52" t="s">
        <v>115</v>
      </c>
      <c r="D343" s="52">
        <v>17014</v>
      </c>
      <c r="E343" s="52">
        <v>3338007</v>
      </c>
      <c r="F343" s="52">
        <v>12</v>
      </c>
      <c r="G343" s="52" t="s">
        <v>118</v>
      </c>
      <c r="H343" s="52">
        <v>10585827.75</v>
      </c>
      <c r="I343" s="52" t="s">
        <v>91</v>
      </c>
      <c r="J343" s="52" t="s">
        <v>71</v>
      </c>
      <c r="K343" s="52">
        <v>73.3</v>
      </c>
      <c r="L343" s="52">
        <v>3.3200000000000001E-5</v>
      </c>
      <c r="M343" s="52">
        <v>1</v>
      </c>
      <c r="N343" s="52"/>
      <c r="O343" s="52">
        <v>0</v>
      </c>
      <c r="P343" s="52">
        <v>0</v>
      </c>
      <c r="Q343" s="52">
        <v>21</v>
      </c>
      <c r="R343" s="52"/>
      <c r="S343" s="52">
        <v>0</v>
      </c>
      <c r="T343" s="52">
        <v>0</v>
      </c>
      <c r="U343" s="52">
        <v>310</v>
      </c>
      <c r="V343" s="52">
        <f t="shared" si="11"/>
        <v>25761.246979289997</v>
      </c>
      <c r="W343" s="52">
        <f t="shared" si="12"/>
        <v>25761.246979289997</v>
      </c>
      <c r="X343" s="52">
        <v>0</v>
      </c>
      <c r="Y343" s="52">
        <v>0</v>
      </c>
    </row>
    <row r="344" spans="1:25" x14ac:dyDescent="0.25">
      <c r="A344" s="52">
        <v>2012</v>
      </c>
      <c r="B344" s="52" t="s">
        <v>106</v>
      </c>
      <c r="C344" s="52" t="s">
        <v>115</v>
      </c>
      <c r="D344" s="52">
        <v>17099</v>
      </c>
      <c r="E344" s="52">
        <v>3338007</v>
      </c>
      <c r="F344" s="52">
        <v>12</v>
      </c>
      <c r="G344" s="52" t="s">
        <v>118</v>
      </c>
      <c r="H344" s="52">
        <v>50</v>
      </c>
      <c r="I344" s="52" t="s">
        <v>91</v>
      </c>
      <c r="J344" s="52" t="s">
        <v>71</v>
      </c>
      <c r="K344" s="52">
        <v>73.3</v>
      </c>
      <c r="L344" s="52">
        <v>3.3200000000000001E-5</v>
      </c>
      <c r="M344" s="52">
        <v>1</v>
      </c>
      <c r="N344" s="52"/>
      <c r="O344" s="52">
        <v>0</v>
      </c>
      <c r="P344" s="52">
        <v>0</v>
      </c>
      <c r="Q344" s="52">
        <v>21</v>
      </c>
      <c r="R344" s="52"/>
      <c r="S344" s="52">
        <v>0</v>
      </c>
      <c r="T344" s="52">
        <v>0</v>
      </c>
      <c r="U344" s="52">
        <v>310</v>
      </c>
      <c r="V344" s="52">
        <f t="shared" si="11"/>
        <v>0.12167800000000001</v>
      </c>
      <c r="W344" s="52">
        <f t="shared" si="12"/>
        <v>0.12167800000000001</v>
      </c>
      <c r="X344" s="52">
        <v>0</v>
      </c>
      <c r="Y344" s="52">
        <v>0</v>
      </c>
    </row>
    <row r="345" spans="1:25" x14ac:dyDescent="0.25">
      <c r="A345" s="52">
        <v>2012</v>
      </c>
      <c r="B345" s="52" t="s">
        <v>106</v>
      </c>
      <c r="C345" s="52" t="s">
        <v>115</v>
      </c>
      <c r="D345" s="52">
        <v>18111</v>
      </c>
      <c r="E345" s="52">
        <v>3338006</v>
      </c>
      <c r="F345" s="52">
        <v>12</v>
      </c>
      <c r="G345" s="52" t="s">
        <v>118</v>
      </c>
      <c r="H345" s="52">
        <v>11670</v>
      </c>
      <c r="I345" s="52" t="s">
        <v>91</v>
      </c>
      <c r="J345" s="52" t="s">
        <v>71</v>
      </c>
      <c r="K345" s="52">
        <v>73.3</v>
      </c>
      <c r="L345" s="52">
        <v>3.3200000000000001E-5</v>
      </c>
      <c r="M345" s="52">
        <v>1</v>
      </c>
      <c r="N345" s="52"/>
      <c r="O345" s="52">
        <v>0</v>
      </c>
      <c r="P345" s="52">
        <v>0</v>
      </c>
      <c r="Q345" s="52">
        <v>21</v>
      </c>
      <c r="R345" s="52"/>
      <c r="S345" s="52">
        <v>0</v>
      </c>
      <c r="T345" s="52">
        <v>0</v>
      </c>
      <c r="U345" s="52">
        <v>310</v>
      </c>
      <c r="V345" s="52">
        <f t="shared" si="11"/>
        <v>28.399645200000002</v>
      </c>
      <c r="W345" s="52">
        <f t="shared" si="12"/>
        <v>28.399645200000002</v>
      </c>
      <c r="X345" s="52">
        <v>0</v>
      </c>
      <c r="Y345" s="52">
        <v>0</v>
      </c>
    </row>
    <row r="346" spans="1:25" x14ac:dyDescent="0.25">
      <c r="A346" s="52">
        <v>2012</v>
      </c>
      <c r="B346" s="52" t="s">
        <v>106</v>
      </c>
      <c r="C346" s="52" t="s">
        <v>115</v>
      </c>
      <c r="D346" s="52">
        <v>19209</v>
      </c>
      <c r="E346" s="52">
        <v>3338001</v>
      </c>
      <c r="F346" s="52">
        <v>12</v>
      </c>
      <c r="G346" s="52" t="s">
        <v>118</v>
      </c>
      <c r="H346" s="52">
        <v>41500000</v>
      </c>
      <c r="I346" s="52" t="s">
        <v>91</v>
      </c>
      <c r="J346" s="52" t="s">
        <v>71</v>
      </c>
      <c r="K346" s="52">
        <v>73.3</v>
      </c>
      <c r="L346" s="52">
        <v>3.3200000000000001E-5</v>
      </c>
      <c r="M346" s="52">
        <v>1</v>
      </c>
      <c r="N346" s="52"/>
      <c r="O346" s="52">
        <v>0</v>
      </c>
      <c r="P346" s="52">
        <v>0</v>
      </c>
      <c r="Q346" s="52">
        <v>21</v>
      </c>
      <c r="R346" s="52"/>
      <c r="S346" s="52">
        <v>0</v>
      </c>
      <c r="T346" s="52">
        <v>0</v>
      </c>
      <c r="U346" s="52">
        <v>310</v>
      </c>
      <c r="V346" s="52">
        <f t="shared" si="11"/>
        <v>100992.74</v>
      </c>
      <c r="W346" s="52">
        <f t="shared" si="12"/>
        <v>100992.74</v>
      </c>
      <c r="X346" s="52">
        <v>0</v>
      </c>
      <c r="Y346" s="52">
        <v>0</v>
      </c>
    </row>
    <row r="347" spans="1:25" x14ac:dyDescent="0.25">
      <c r="A347" s="52">
        <v>2012</v>
      </c>
      <c r="B347" s="52" t="s">
        <v>106</v>
      </c>
      <c r="C347" s="52" t="s">
        <v>115</v>
      </c>
      <c r="D347" s="52">
        <v>19209</v>
      </c>
      <c r="E347" s="52">
        <v>3338001</v>
      </c>
      <c r="F347" s="52">
        <v>12</v>
      </c>
      <c r="G347" s="52" t="s">
        <v>118</v>
      </c>
      <c r="H347" s="52">
        <v>41988.75</v>
      </c>
      <c r="I347" s="52" t="s">
        <v>91</v>
      </c>
      <c r="J347" s="52" t="s">
        <v>71</v>
      </c>
      <c r="K347" s="52">
        <v>73.3</v>
      </c>
      <c r="L347" s="52">
        <v>3.3200000000000001E-5</v>
      </c>
      <c r="M347" s="52">
        <v>1</v>
      </c>
      <c r="N347" s="52"/>
      <c r="O347" s="52">
        <v>0</v>
      </c>
      <c r="P347" s="52">
        <v>0</v>
      </c>
      <c r="Q347" s="52">
        <v>21</v>
      </c>
      <c r="R347" s="52"/>
      <c r="S347" s="52">
        <v>0</v>
      </c>
      <c r="T347" s="52">
        <v>0</v>
      </c>
      <c r="U347" s="52">
        <v>310</v>
      </c>
      <c r="V347" s="52">
        <f t="shared" si="11"/>
        <v>102.18214245</v>
      </c>
      <c r="W347" s="52">
        <f t="shared" si="12"/>
        <v>102.18214245</v>
      </c>
      <c r="X347" s="52">
        <v>0</v>
      </c>
      <c r="Y347" s="52">
        <v>0</v>
      </c>
    </row>
    <row r="348" spans="1:25" x14ac:dyDescent="0.25">
      <c r="A348" s="52">
        <v>2012</v>
      </c>
      <c r="B348" s="52" t="s">
        <v>106</v>
      </c>
      <c r="C348" s="52" t="s">
        <v>115</v>
      </c>
      <c r="D348" s="52">
        <v>19209</v>
      </c>
      <c r="E348" s="52">
        <v>3338007</v>
      </c>
      <c r="F348" s="52">
        <v>12</v>
      </c>
      <c r="G348" s="52" t="s">
        <v>118</v>
      </c>
      <c r="H348" s="52">
        <v>10527286.196700001</v>
      </c>
      <c r="I348" s="52" t="s">
        <v>91</v>
      </c>
      <c r="J348" s="52" t="s">
        <v>71</v>
      </c>
      <c r="K348" s="52">
        <v>73.3</v>
      </c>
      <c r="L348" s="52">
        <v>3.3200000000000001E-5</v>
      </c>
      <c r="M348" s="52">
        <v>1</v>
      </c>
      <c r="N348" s="52"/>
      <c r="O348" s="52">
        <v>0</v>
      </c>
      <c r="P348" s="52">
        <v>0</v>
      </c>
      <c r="Q348" s="52">
        <v>21</v>
      </c>
      <c r="R348" s="52"/>
      <c r="S348" s="52">
        <v>0</v>
      </c>
      <c r="T348" s="52">
        <v>0</v>
      </c>
      <c r="U348" s="52">
        <v>310</v>
      </c>
      <c r="V348" s="52">
        <f t="shared" si="11"/>
        <v>25618.782596841254</v>
      </c>
      <c r="W348" s="52">
        <f t="shared" si="12"/>
        <v>25618.782596841254</v>
      </c>
      <c r="X348" s="52">
        <v>0</v>
      </c>
      <c r="Y348" s="52">
        <v>0</v>
      </c>
    </row>
    <row r="349" spans="1:25" x14ac:dyDescent="0.25">
      <c r="A349" s="52">
        <v>2012</v>
      </c>
      <c r="B349" s="52" t="s">
        <v>106</v>
      </c>
      <c r="C349" s="52" t="s">
        <v>115</v>
      </c>
      <c r="D349" s="52">
        <v>19209</v>
      </c>
      <c r="E349" s="52">
        <v>3338007</v>
      </c>
      <c r="F349" s="52">
        <v>12</v>
      </c>
      <c r="G349" s="52" t="s">
        <v>118</v>
      </c>
      <c r="H349" s="52">
        <v>77403.157200000001</v>
      </c>
      <c r="I349" s="52" t="s">
        <v>91</v>
      </c>
      <c r="J349" s="52" t="s">
        <v>71</v>
      </c>
      <c r="K349" s="52">
        <v>73.3</v>
      </c>
      <c r="L349" s="52">
        <v>3.3200000000000001E-5</v>
      </c>
      <c r="M349" s="52">
        <v>1</v>
      </c>
      <c r="N349" s="52"/>
      <c r="O349" s="52">
        <v>0</v>
      </c>
      <c r="P349" s="52">
        <v>0</v>
      </c>
      <c r="Q349" s="52">
        <v>21</v>
      </c>
      <c r="R349" s="52"/>
      <c r="S349" s="52">
        <v>0</v>
      </c>
      <c r="T349" s="52">
        <v>0</v>
      </c>
      <c r="U349" s="52">
        <v>310</v>
      </c>
      <c r="V349" s="52">
        <f t="shared" si="11"/>
        <v>188.36522723563198</v>
      </c>
      <c r="W349" s="52">
        <f t="shared" si="12"/>
        <v>188.36522723563198</v>
      </c>
      <c r="X349" s="52">
        <v>0</v>
      </c>
      <c r="Y349" s="52">
        <v>0</v>
      </c>
    </row>
    <row r="350" spans="1:25" x14ac:dyDescent="0.25">
      <c r="A350" s="52">
        <v>2012</v>
      </c>
      <c r="B350" s="52" t="s">
        <v>106</v>
      </c>
      <c r="C350" s="52" t="s">
        <v>115</v>
      </c>
      <c r="D350" s="52">
        <v>19209</v>
      </c>
      <c r="E350" s="52">
        <v>3338007</v>
      </c>
      <c r="F350" s="52">
        <v>12</v>
      </c>
      <c r="G350" s="52" t="s">
        <v>118</v>
      </c>
      <c r="H350" s="52">
        <v>5073936</v>
      </c>
      <c r="I350" s="52" t="s">
        <v>91</v>
      </c>
      <c r="J350" s="52" t="s">
        <v>71</v>
      </c>
      <c r="K350" s="52">
        <v>73.3</v>
      </c>
      <c r="L350" s="52">
        <v>3.3200000000000001E-5</v>
      </c>
      <c r="M350" s="52">
        <v>1</v>
      </c>
      <c r="N350" s="52"/>
      <c r="O350" s="52">
        <v>0</v>
      </c>
      <c r="P350" s="52">
        <v>0</v>
      </c>
      <c r="Q350" s="52">
        <v>21</v>
      </c>
      <c r="R350" s="52"/>
      <c r="S350" s="52">
        <v>0</v>
      </c>
      <c r="T350" s="52">
        <v>0</v>
      </c>
      <c r="U350" s="52">
        <v>310</v>
      </c>
      <c r="V350" s="52">
        <f t="shared" si="11"/>
        <v>12347.727692160001</v>
      </c>
      <c r="W350" s="52">
        <f t="shared" si="12"/>
        <v>12347.727692160001</v>
      </c>
      <c r="X350" s="52">
        <v>0</v>
      </c>
      <c r="Y350" s="52">
        <v>0</v>
      </c>
    </row>
    <row r="351" spans="1:25" x14ac:dyDescent="0.25">
      <c r="A351" s="52">
        <v>2012</v>
      </c>
      <c r="B351" s="52" t="s">
        <v>106</v>
      </c>
      <c r="C351" s="52" t="s">
        <v>115</v>
      </c>
      <c r="D351" s="52">
        <v>19209</v>
      </c>
      <c r="E351" s="52">
        <v>3338007</v>
      </c>
      <c r="F351" s="52">
        <v>12</v>
      </c>
      <c r="G351" s="52" t="s">
        <v>118</v>
      </c>
      <c r="H351" s="52">
        <v>1215917.5734999999</v>
      </c>
      <c r="I351" s="52" t="s">
        <v>91</v>
      </c>
      <c r="J351" s="52" t="s">
        <v>71</v>
      </c>
      <c r="K351" s="52">
        <v>73.3</v>
      </c>
      <c r="L351" s="52">
        <v>3.3200000000000001E-5</v>
      </c>
      <c r="M351" s="52">
        <v>1</v>
      </c>
      <c r="N351" s="52"/>
      <c r="O351" s="52">
        <v>0</v>
      </c>
      <c r="P351" s="52">
        <v>0</v>
      </c>
      <c r="Q351" s="52">
        <v>21</v>
      </c>
      <c r="R351" s="52"/>
      <c r="S351" s="52">
        <v>0</v>
      </c>
      <c r="T351" s="52">
        <v>0</v>
      </c>
      <c r="U351" s="52">
        <v>310</v>
      </c>
      <c r="V351" s="52">
        <f t="shared" si="11"/>
        <v>2959.0083701666599</v>
      </c>
      <c r="W351" s="52">
        <f t="shared" si="12"/>
        <v>2959.0083701666599</v>
      </c>
      <c r="X351" s="52">
        <v>0</v>
      </c>
      <c r="Y351" s="52">
        <v>0</v>
      </c>
    </row>
    <row r="352" spans="1:25" x14ac:dyDescent="0.25">
      <c r="A352" s="52">
        <v>2012</v>
      </c>
      <c r="B352" s="52" t="s">
        <v>106</v>
      </c>
      <c r="C352" s="52" t="s">
        <v>115</v>
      </c>
      <c r="D352" s="52">
        <v>19209</v>
      </c>
      <c r="E352" s="52">
        <v>3338012</v>
      </c>
      <c r="F352" s="52">
        <v>12</v>
      </c>
      <c r="G352" s="52" t="s">
        <v>118</v>
      </c>
      <c r="H352" s="52">
        <v>2087.6855</v>
      </c>
      <c r="I352" s="52" t="s">
        <v>91</v>
      </c>
      <c r="J352" s="52" t="s">
        <v>71</v>
      </c>
      <c r="K352" s="52">
        <v>73.3</v>
      </c>
      <c r="L352" s="52">
        <v>3.3200000000000001E-5</v>
      </c>
      <c r="M352" s="52">
        <v>1</v>
      </c>
      <c r="N352" s="52"/>
      <c r="O352" s="52">
        <v>0</v>
      </c>
      <c r="P352" s="52">
        <v>0</v>
      </c>
      <c r="Q352" s="52">
        <v>21</v>
      </c>
      <c r="R352" s="52"/>
      <c r="S352" s="52">
        <v>0</v>
      </c>
      <c r="T352" s="52">
        <v>0</v>
      </c>
      <c r="U352" s="52">
        <v>310</v>
      </c>
      <c r="V352" s="52">
        <f t="shared" si="11"/>
        <v>5.0805079253800001</v>
      </c>
      <c r="W352" s="52">
        <f t="shared" si="12"/>
        <v>5.0805079253800001</v>
      </c>
      <c r="X352" s="52">
        <v>0</v>
      </c>
      <c r="Y352" s="52">
        <v>0</v>
      </c>
    </row>
    <row r="353" spans="1:25" x14ac:dyDescent="0.25">
      <c r="A353" s="52">
        <v>2012</v>
      </c>
      <c r="B353" s="52" t="s">
        <v>106</v>
      </c>
      <c r="C353" s="52" t="s">
        <v>115</v>
      </c>
      <c r="D353" s="52">
        <v>20114</v>
      </c>
      <c r="E353" s="52">
        <v>3338001</v>
      </c>
      <c r="F353" s="52">
        <v>12</v>
      </c>
      <c r="G353" s="52" t="s">
        <v>118</v>
      </c>
      <c r="H353" s="52">
        <v>894485.32049999991</v>
      </c>
      <c r="I353" s="52" t="s">
        <v>91</v>
      </c>
      <c r="J353" s="52" t="s">
        <v>71</v>
      </c>
      <c r="K353" s="52">
        <v>73.3</v>
      </c>
      <c r="L353" s="52">
        <v>3.3200000000000001E-5</v>
      </c>
      <c r="M353" s="52">
        <v>1</v>
      </c>
      <c r="N353" s="52"/>
      <c r="O353" s="52">
        <v>0</v>
      </c>
      <c r="P353" s="52">
        <v>0</v>
      </c>
      <c r="Q353" s="52">
        <v>21</v>
      </c>
      <c r="R353" s="52"/>
      <c r="S353" s="52">
        <v>0</v>
      </c>
      <c r="T353" s="52">
        <v>0</v>
      </c>
      <c r="U353" s="52">
        <v>310</v>
      </c>
      <c r="V353" s="52">
        <f t="shared" si="11"/>
        <v>2176.78369655598</v>
      </c>
      <c r="W353" s="52">
        <f t="shared" si="12"/>
        <v>2176.78369655598</v>
      </c>
      <c r="X353" s="52">
        <v>0</v>
      </c>
      <c r="Y353" s="52">
        <v>0</v>
      </c>
    </row>
    <row r="354" spans="1:25" x14ac:dyDescent="0.25">
      <c r="A354" s="52">
        <v>2012</v>
      </c>
      <c r="B354" s="52" t="s">
        <v>106</v>
      </c>
      <c r="C354" s="52" t="s">
        <v>115</v>
      </c>
      <c r="D354" s="52">
        <v>20114</v>
      </c>
      <c r="E354" s="52">
        <v>3338001</v>
      </c>
      <c r="F354" s="52">
        <v>12</v>
      </c>
      <c r="G354" s="52" t="s">
        <v>118</v>
      </c>
      <c r="H354" s="52">
        <v>2524921.0965</v>
      </c>
      <c r="I354" s="52" t="s">
        <v>91</v>
      </c>
      <c r="J354" s="52" t="s">
        <v>71</v>
      </c>
      <c r="K354" s="52">
        <v>73.3</v>
      </c>
      <c r="L354" s="52">
        <v>3.3200000000000001E-5</v>
      </c>
      <c r="M354" s="52">
        <v>1</v>
      </c>
      <c r="N354" s="52"/>
      <c r="O354" s="52">
        <v>0</v>
      </c>
      <c r="P354" s="52">
        <v>0</v>
      </c>
      <c r="Q354" s="52">
        <v>21</v>
      </c>
      <c r="R354" s="52"/>
      <c r="S354" s="52">
        <v>0</v>
      </c>
      <c r="T354" s="52">
        <v>0</v>
      </c>
      <c r="U354" s="52">
        <v>310</v>
      </c>
      <c r="V354" s="52">
        <f t="shared" si="11"/>
        <v>6144.5469835985396</v>
      </c>
      <c r="W354" s="52">
        <f t="shared" si="12"/>
        <v>6144.5469835985396</v>
      </c>
      <c r="X354" s="52">
        <v>0</v>
      </c>
      <c r="Y354" s="52">
        <v>0</v>
      </c>
    </row>
    <row r="355" spans="1:25" x14ac:dyDescent="0.25">
      <c r="A355" s="52">
        <v>2012</v>
      </c>
      <c r="B355" s="52" t="s">
        <v>106</v>
      </c>
      <c r="C355" s="52" t="s">
        <v>115</v>
      </c>
      <c r="D355" s="52">
        <v>20114</v>
      </c>
      <c r="E355" s="52">
        <v>3338014</v>
      </c>
      <c r="F355" s="52">
        <v>12</v>
      </c>
      <c r="G355" s="52" t="s">
        <v>118</v>
      </c>
      <c r="H355" s="52">
        <v>6397.0235999999995</v>
      </c>
      <c r="I355" s="52" t="s">
        <v>91</v>
      </c>
      <c r="J355" s="52" t="s">
        <v>71</v>
      </c>
      <c r="K355" s="52">
        <v>73.3</v>
      </c>
      <c r="L355" s="52">
        <v>3.3200000000000001E-5</v>
      </c>
      <c r="M355" s="52">
        <v>1</v>
      </c>
      <c r="N355" s="52"/>
      <c r="O355" s="52">
        <v>0</v>
      </c>
      <c r="P355" s="52">
        <v>0</v>
      </c>
      <c r="Q355" s="52">
        <v>21</v>
      </c>
      <c r="R355" s="52"/>
      <c r="S355" s="52">
        <v>0</v>
      </c>
      <c r="T355" s="52">
        <v>0</v>
      </c>
      <c r="U355" s="52">
        <v>310</v>
      </c>
      <c r="V355" s="52">
        <f t="shared" si="11"/>
        <v>15.567540752015999</v>
      </c>
      <c r="W355" s="52">
        <f t="shared" si="12"/>
        <v>15.567540752015999</v>
      </c>
      <c r="X355" s="52">
        <v>0</v>
      </c>
      <c r="Y355" s="52">
        <v>0</v>
      </c>
    </row>
    <row r="356" spans="1:25" x14ac:dyDescent="0.25">
      <c r="A356" s="52">
        <v>2012</v>
      </c>
      <c r="B356" s="52" t="s">
        <v>106</v>
      </c>
      <c r="C356" s="52" t="s">
        <v>115</v>
      </c>
      <c r="D356" s="52">
        <v>20119</v>
      </c>
      <c r="E356" s="52">
        <v>3338001</v>
      </c>
      <c r="F356" s="52">
        <v>12</v>
      </c>
      <c r="G356" s="52" t="s">
        <v>118</v>
      </c>
      <c r="H356" s="52">
        <v>128586.181</v>
      </c>
      <c r="I356" s="52" t="s">
        <v>91</v>
      </c>
      <c r="J356" s="52" t="s">
        <v>71</v>
      </c>
      <c r="K356" s="52">
        <v>73.3</v>
      </c>
      <c r="L356" s="52">
        <v>3.3200000000000001E-5</v>
      </c>
      <c r="M356" s="52">
        <v>1</v>
      </c>
      <c r="N356" s="52"/>
      <c r="O356" s="52">
        <v>0</v>
      </c>
      <c r="P356" s="52">
        <v>0</v>
      </c>
      <c r="Q356" s="52">
        <v>21</v>
      </c>
      <c r="R356" s="52"/>
      <c r="S356" s="52">
        <v>0</v>
      </c>
      <c r="T356" s="52">
        <v>0</v>
      </c>
      <c r="U356" s="52">
        <v>310</v>
      </c>
      <c r="V356" s="52">
        <f t="shared" si="11"/>
        <v>312.92218663436</v>
      </c>
      <c r="W356" s="52">
        <f t="shared" si="12"/>
        <v>312.92218663436</v>
      </c>
      <c r="X356" s="52">
        <v>0</v>
      </c>
      <c r="Y356" s="52">
        <v>0</v>
      </c>
    </row>
    <row r="357" spans="1:25" x14ac:dyDescent="0.25">
      <c r="A357" s="52">
        <v>2012</v>
      </c>
      <c r="B357" s="52" t="s">
        <v>106</v>
      </c>
      <c r="C357" s="52" t="s">
        <v>115</v>
      </c>
      <c r="D357" s="52">
        <v>20119</v>
      </c>
      <c r="E357" s="52">
        <v>3338001</v>
      </c>
      <c r="F357" s="52">
        <v>12</v>
      </c>
      <c r="G357" s="52" t="s">
        <v>118</v>
      </c>
      <c r="H357" s="52">
        <v>109068.31439999999</v>
      </c>
      <c r="I357" s="52" t="s">
        <v>91</v>
      </c>
      <c r="J357" s="52" t="s">
        <v>71</v>
      </c>
      <c r="K357" s="52">
        <v>73.3</v>
      </c>
      <c r="L357" s="52">
        <v>3.3200000000000001E-5</v>
      </c>
      <c r="M357" s="52">
        <v>1</v>
      </c>
      <c r="N357" s="52"/>
      <c r="O357" s="52">
        <v>0</v>
      </c>
      <c r="P357" s="52">
        <v>0</v>
      </c>
      <c r="Q357" s="52">
        <v>21</v>
      </c>
      <c r="R357" s="52"/>
      <c r="S357" s="52">
        <v>0</v>
      </c>
      <c r="T357" s="52">
        <v>0</v>
      </c>
      <c r="U357" s="52">
        <v>310</v>
      </c>
      <c r="V357" s="52">
        <f t="shared" si="11"/>
        <v>265.42428719126394</v>
      </c>
      <c r="W357" s="52">
        <f t="shared" si="12"/>
        <v>265.42428719126394</v>
      </c>
      <c r="X357" s="52">
        <v>0</v>
      </c>
      <c r="Y357" s="52">
        <v>0</v>
      </c>
    </row>
    <row r="358" spans="1:25" x14ac:dyDescent="0.25">
      <c r="A358" s="52">
        <v>2012</v>
      </c>
      <c r="B358" s="52" t="s">
        <v>106</v>
      </c>
      <c r="C358" s="52" t="s">
        <v>115</v>
      </c>
      <c r="D358" s="52">
        <v>20119</v>
      </c>
      <c r="E358" s="52">
        <v>3338006</v>
      </c>
      <c r="F358" s="52">
        <v>12</v>
      </c>
      <c r="G358" s="52" t="s">
        <v>118</v>
      </c>
      <c r="H358" s="52">
        <v>356463.66599999997</v>
      </c>
      <c r="I358" s="52" t="s">
        <v>91</v>
      </c>
      <c r="J358" s="52" t="s">
        <v>71</v>
      </c>
      <c r="K358" s="52">
        <v>73.3</v>
      </c>
      <c r="L358" s="52">
        <v>3.3200000000000001E-5</v>
      </c>
      <c r="M358" s="52">
        <v>1</v>
      </c>
      <c r="N358" s="52"/>
      <c r="O358" s="52">
        <v>0</v>
      </c>
      <c r="P358" s="52">
        <v>0</v>
      </c>
      <c r="Q358" s="52">
        <v>21</v>
      </c>
      <c r="R358" s="52"/>
      <c r="S358" s="52">
        <v>0</v>
      </c>
      <c r="T358" s="52">
        <v>0</v>
      </c>
      <c r="U358" s="52">
        <v>310</v>
      </c>
      <c r="V358" s="52">
        <f t="shared" si="11"/>
        <v>867.47571903095991</v>
      </c>
      <c r="W358" s="52">
        <f t="shared" si="12"/>
        <v>867.47571903095991</v>
      </c>
      <c r="X358" s="52">
        <v>0</v>
      </c>
      <c r="Y358" s="52">
        <v>0</v>
      </c>
    </row>
    <row r="359" spans="1:25" x14ac:dyDescent="0.25">
      <c r="A359" s="52">
        <v>2012</v>
      </c>
      <c r="B359" s="52" t="s">
        <v>106</v>
      </c>
      <c r="C359" s="52" t="s">
        <v>115</v>
      </c>
      <c r="D359" s="52">
        <v>20119</v>
      </c>
      <c r="E359" s="52">
        <v>3338013</v>
      </c>
      <c r="F359" s="52">
        <v>12</v>
      </c>
      <c r="G359" s="52" t="s">
        <v>118</v>
      </c>
      <c r="H359" s="52">
        <v>149958.25</v>
      </c>
      <c r="I359" s="52" t="s">
        <v>91</v>
      </c>
      <c r="J359" s="52" t="s">
        <v>71</v>
      </c>
      <c r="K359" s="52">
        <v>73.3</v>
      </c>
      <c r="L359" s="52">
        <v>3.3200000000000001E-5</v>
      </c>
      <c r="M359" s="52">
        <v>1</v>
      </c>
      <c r="N359" s="52"/>
      <c r="O359" s="52">
        <v>0</v>
      </c>
      <c r="P359" s="52">
        <v>0</v>
      </c>
      <c r="Q359" s="52">
        <v>21</v>
      </c>
      <c r="R359" s="52"/>
      <c r="S359" s="52">
        <v>0</v>
      </c>
      <c r="T359" s="52">
        <v>0</v>
      </c>
      <c r="U359" s="52">
        <v>310</v>
      </c>
      <c r="V359" s="52">
        <f t="shared" si="11"/>
        <v>364.93239886999999</v>
      </c>
      <c r="W359" s="52">
        <f t="shared" si="12"/>
        <v>364.93239886999999</v>
      </c>
      <c r="X359" s="52">
        <v>0</v>
      </c>
      <c r="Y359" s="52">
        <v>0</v>
      </c>
    </row>
    <row r="360" spans="1:25" x14ac:dyDescent="0.25">
      <c r="A360" s="52">
        <v>2012</v>
      </c>
      <c r="B360" s="52" t="s">
        <v>106</v>
      </c>
      <c r="C360" s="52" t="s">
        <v>115</v>
      </c>
      <c r="D360" s="52">
        <v>20119</v>
      </c>
      <c r="E360" s="52">
        <v>3338014</v>
      </c>
      <c r="F360" s="52">
        <v>12</v>
      </c>
      <c r="G360" s="52" t="s">
        <v>118</v>
      </c>
      <c r="H360" s="52">
        <v>20154.375</v>
      </c>
      <c r="I360" s="52" t="s">
        <v>91</v>
      </c>
      <c r="J360" s="52" t="s">
        <v>71</v>
      </c>
      <c r="K360" s="52">
        <v>73.3</v>
      </c>
      <c r="L360" s="52">
        <v>3.3200000000000001E-5</v>
      </c>
      <c r="M360" s="52">
        <v>1</v>
      </c>
      <c r="N360" s="52"/>
      <c r="O360" s="52">
        <v>0</v>
      </c>
      <c r="P360" s="52">
        <v>0</v>
      </c>
      <c r="Q360" s="52">
        <v>21</v>
      </c>
      <c r="R360" s="52"/>
      <c r="S360" s="52">
        <v>0</v>
      </c>
      <c r="T360" s="52">
        <v>0</v>
      </c>
      <c r="U360" s="52">
        <v>310</v>
      </c>
      <c r="V360" s="52">
        <f t="shared" si="11"/>
        <v>49.046880825000002</v>
      </c>
      <c r="W360" s="52">
        <f t="shared" si="12"/>
        <v>49.046880825000002</v>
      </c>
      <c r="X360" s="52">
        <v>0</v>
      </c>
      <c r="Y360" s="52">
        <v>0</v>
      </c>
    </row>
    <row r="361" spans="1:25" x14ac:dyDescent="0.25">
      <c r="A361" s="52">
        <v>2012</v>
      </c>
      <c r="B361" s="52" t="s">
        <v>106</v>
      </c>
      <c r="C361" s="52" t="s">
        <v>115</v>
      </c>
      <c r="D361" s="52">
        <v>20119</v>
      </c>
      <c r="E361" s="52">
        <v>3338014</v>
      </c>
      <c r="F361" s="52">
        <v>12</v>
      </c>
      <c r="G361" s="52" t="s">
        <v>118</v>
      </c>
      <c r="H361" s="52">
        <v>85991.25</v>
      </c>
      <c r="I361" s="52" t="s">
        <v>91</v>
      </c>
      <c r="J361" s="52" t="s">
        <v>71</v>
      </c>
      <c r="K361" s="52">
        <v>73.3</v>
      </c>
      <c r="L361" s="52">
        <v>3.3200000000000001E-5</v>
      </c>
      <c r="M361" s="52">
        <v>1</v>
      </c>
      <c r="N361" s="52"/>
      <c r="O361" s="52">
        <v>0</v>
      </c>
      <c r="P361" s="52">
        <v>0</v>
      </c>
      <c r="Q361" s="52">
        <v>21</v>
      </c>
      <c r="R361" s="52"/>
      <c r="S361" s="52">
        <v>0</v>
      </c>
      <c r="T361" s="52">
        <v>0</v>
      </c>
      <c r="U361" s="52">
        <v>310</v>
      </c>
      <c r="V361" s="52">
        <f t="shared" si="11"/>
        <v>209.26486635000001</v>
      </c>
      <c r="W361" s="52">
        <f t="shared" si="12"/>
        <v>209.26486635000001</v>
      </c>
      <c r="X361" s="52">
        <v>0</v>
      </c>
      <c r="Y361" s="52">
        <v>0</v>
      </c>
    </row>
    <row r="362" spans="1:25" x14ac:dyDescent="0.25">
      <c r="A362" s="52">
        <v>2012</v>
      </c>
      <c r="B362" s="52" t="s">
        <v>106</v>
      </c>
      <c r="C362" s="52" t="s">
        <v>115</v>
      </c>
      <c r="D362" s="52">
        <v>20131</v>
      </c>
      <c r="E362" s="52">
        <v>3338007</v>
      </c>
      <c r="F362" s="52">
        <v>12</v>
      </c>
      <c r="G362" s="52" t="s">
        <v>118</v>
      </c>
      <c r="H362" s="52">
        <v>9640</v>
      </c>
      <c r="I362" s="52" t="s">
        <v>91</v>
      </c>
      <c r="J362" s="52" t="s">
        <v>71</v>
      </c>
      <c r="K362" s="52">
        <v>73.3</v>
      </c>
      <c r="L362" s="52">
        <v>3.3200000000000001E-5</v>
      </c>
      <c r="M362" s="52">
        <v>1</v>
      </c>
      <c r="N362" s="52"/>
      <c r="O362" s="52">
        <v>0</v>
      </c>
      <c r="P362" s="52">
        <v>0</v>
      </c>
      <c r="Q362" s="52">
        <v>21</v>
      </c>
      <c r="R362" s="52"/>
      <c r="S362" s="52">
        <v>0</v>
      </c>
      <c r="T362" s="52">
        <v>0</v>
      </c>
      <c r="U362" s="52">
        <v>310</v>
      </c>
      <c r="V362" s="52">
        <f t="shared" si="11"/>
        <v>23.4595184</v>
      </c>
      <c r="W362" s="52">
        <f t="shared" si="12"/>
        <v>23.4595184</v>
      </c>
      <c r="X362" s="52">
        <v>0</v>
      </c>
      <c r="Y362" s="52">
        <v>0</v>
      </c>
    </row>
    <row r="363" spans="1:25" x14ac:dyDescent="0.25">
      <c r="A363" s="52">
        <v>2012</v>
      </c>
      <c r="B363" s="52" t="s">
        <v>106</v>
      </c>
      <c r="C363" s="52" t="s">
        <v>115</v>
      </c>
      <c r="D363" s="52">
        <v>20131</v>
      </c>
      <c r="E363" s="52">
        <v>3338008</v>
      </c>
      <c r="F363" s="52">
        <v>12</v>
      </c>
      <c r="G363" s="52" t="s">
        <v>118</v>
      </c>
      <c r="H363" s="52">
        <v>836628</v>
      </c>
      <c r="I363" s="52" t="s">
        <v>91</v>
      </c>
      <c r="J363" s="52" t="s">
        <v>71</v>
      </c>
      <c r="K363" s="52">
        <v>73.3</v>
      </c>
      <c r="L363" s="52">
        <v>3.3200000000000001E-5</v>
      </c>
      <c r="M363" s="52">
        <v>1</v>
      </c>
      <c r="N363" s="52"/>
      <c r="O363" s="52">
        <v>0</v>
      </c>
      <c r="P363" s="52">
        <v>0</v>
      </c>
      <c r="Q363" s="52">
        <v>21</v>
      </c>
      <c r="R363" s="52"/>
      <c r="S363" s="52">
        <v>0</v>
      </c>
      <c r="T363" s="52">
        <v>0</v>
      </c>
      <c r="U363" s="52">
        <v>310</v>
      </c>
      <c r="V363" s="52">
        <f t="shared" si="11"/>
        <v>2035.9844356799999</v>
      </c>
      <c r="W363" s="52">
        <f t="shared" si="12"/>
        <v>2035.9844356799999</v>
      </c>
      <c r="X363" s="52">
        <v>0</v>
      </c>
      <c r="Y363" s="52">
        <v>0</v>
      </c>
    </row>
    <row r="364" spans="1:25" x14ac:dyDescent="0.25">
      <c r="A364" s="52">
        <v>2012</v>
      </c>
      <c r="B364" s="52" t="s">
        <v>106</v>
      </c>
      <c r="C364" s="52" t="s">
        <v>115</v>
      </c>
      <c r="D364" s="52">
        <v>20131</v>
      </c>
      <c r="E364" s="52">
        <v>3338008</v>
      </c>
      <c r="F364" s="52">
        <v>12</v>
      </c>
      <c r="G364" s="52" t="s">
        <v>118</v>
      </c>
      <c r="H364" s="52">
        <v>287922</v>
      </c>
      <c r="I364" s="52" t="s">
        <v>91</v>
      </c>
      <c r="J364" s="52" t="s">
        <v>71</v>
      </c>
      <c r="K364" s="52">
        <v>73.3</v>
      </c>
      <c r="L364" s="52">
        <v>3.3200000000000001E-5</v>
      </c>
      <c r="M364" s="52">
        <v>1</v>
      </c>
      <c r="N364" s="52"/>
      <c r="O364" s="52">
        <v>0</v>
      </c>
      <c r="P364" s="52">
        <v>0</v>
      </c>
      <c r="Q364" s="52">
        <v>21</v>
      </c>
      <c r="R364" s="52"/>
      <c r="S364" s="52">
        <v>0</v>
      </c>
      <c r="T364" s="52">
        <v>0</v>
      </c>
      <c r="U364" s="52">
        <v>310</v>
      </c>
      <c r="V364" s="52">
        <f t="shared" si="11"/>
        <v>700.67546231999995</v>
      </c>
      <c r="W364" s="52">
        <f t="shared" si="12"/>
        <v>700.67546231999995</v>
      </c>
      <c r="X364" s="52">
        <v>0</v>
      </c>
      <c r="Y364" s="52">
        <v>0</v>
      </c>
    </row>
    <row r="365" spans="1:25" x14ac:dyDescent="0.25">
      <c r="A365" s="52">
        <v>2012</v>
      </c>
      <c r="B365" s="52" t="s">
        <v>106</v>
      </c>
      <c r="C365" s="52" t="s">
        <v>115</v>
      </c>
      <c r="D365" s="52">
        <v>20131</v>
      </c>
      <c r="E365" s="52">
        <v>3338011</v>
      </c>
      <c r="F365" s="52">
        <v>12</v>
      </c>
      <c r="G365" s="52" t="s">
        <v>118</v>
      </c>
      <c r="H365" s="52">
        <v>145266</v>
      </c>
      <c r="I365" s="52" t="s">
        <v>91</v>
      </c>
      <c r="J365" s="52" t="s">
        <v>71</v>
      </c>
      <c r="K365" s="52">
        <v>73.3</v>
      </c>
      <c r="L365" s="52">
        <v>3.3200000000000001E-5</v>
      </c>
      <c r="M365" s="52">
        <v>1</v>
      </c>
      <c r="N365" s="52"/>
      <c r="O365" s="52">
        <v>0</v>
      </c>
      <c r="P365" s="52">
        <v>0</v>
      </c>
      <c r="Q365" s="52">
        <v>21</v>
      </c>
      <c r="R365" s="52"/>
      <c r="S365" s="52">
        <v>0</v>
      </c>
      <c r="T365" s="52">
        <v>0</v>
      </c>
      <c r="U365" s="52">
        <v>310</v>
      </c>
      <c r="V365" s="52">
        <f t="shared" si="11"/>
        <v>353.51352695999998</v>
      </c>
      <c r="W365" s="52">
        <f t="shared" si="12"/>
        <v>353.51352695999998</v>
      </c>
      <c r="X365" s="52">
        <v>0</v>
      </c>
      <c r="Y365" s="52">
        <v>0</v>
      </c>
    </row>
    <row r="366" spans="1:25" x14ac:dyDescent="0.25">
      <c r="A366" s="52">
        <v>2012</v>
      </c>
      <c r="B366" s="52" t="s">
        <v>106</v>
      </c>
      <c r="C366" s="52" t="s">
        <v>115</v>
      </c>
      <c r="D366" s="52">
        <v>20131</v>
      </c>
      <c r="E366" s="52">
        <v>3338012</v>
      </c>
      <c r="F366" s="52">
        <v>12</v>
      </c>
      <c r="G366" s="52" t="s">
        <v>118</v>
      </c>
      <c r="H366" s="52">
        <v>2141985</v>
      </c>
      <c r="I366" s="52" t="s">
        <v>91</v>
      </c>
      <c r="J366" s="52" t="s">
        <v>71</v>
      </c>
      <c r="K366" s="52">
        <v>73.3</v>
      </c>
      <c r="L366" s="52">
        <v>3.3200000000000001E-5</v>
      </c>
      <c r="M366" s="52">
        <v>1</v>
      </c>
      <c r="N366" s="52"/>
      <c r="O366" s="52">
        <v>0</v>
      </c>
      <c r="P366" s="52">
        <v>0</v>
      </c>
      <c r="Q366" s="52">
        <v>21</v>
      </c>
      <c r="R366" s="52"/>
      <c r="S366" s="52">
        <v>0</v>
      </c>
      <c r="T366" s="52">
        <v>0</v>
      </c>
      <c r="U366" s="52">
        <v>310</v>
      </c>
      <c r="V366" s="52">
        <f t="shared" si="11"/>
        <v>5212.6490166000003</v>
      </c>
      <c r="W366" s="52">
        <f t="shared" si="12"/>
        <v>5212.6490166000003</v>
      </c>
      <c r="X366" s="52">
        <v>0</v>
      </c>
      <c r="Y366" s="52">
        <v>0</v>
      </c>
    </row>
    <row r="367" spans="1:25" x14ac:dyDescent="0.25">
      <c r="A367" s="52">
        <v>2012</v>
      </c>
      <c r="B367" s="52" t="s">
        <v>106</v>
      </c>
      <c r="C367" s="52" t="s">
        <v>115</v>
      </c>
      <c r="D367" s="52">
        <v>20211</v>
      </c>
      <c r="E367" s="52">
        <v>3338012</v>
      </c>
      <c r="F367" s="52">
        <v>12</v>
      </c>
      <c r="G367" s="52" t="s">
        <v>118</v>
      </c>
      <c r="H367" s="52">
        <v>921</v>
      </c>
      <c r="I367" s="52" t="s">
        <v>91</v>
      </c>
      <c r="J367" s="52" t="s">
        <v>71</v>
      </c>
      <c r="K367" s="52">
        <v>73.3</v>
      </c>
      <c r="L367" s="52">
        <v>3.3200000000000001E-5</v>
      </c>
      <c r="M367" s="52">
        <v>1</v>
      </c>
      <c r="N367" s="52"/>
      <c r="O367" s="52">
        <v>0</v>
      </c>
      <c r="P367" s="52">
        <v>0</v>
      </c>
      <c r="Q367" s="52">
        <v>21</v>
      </c>
      <c r="R367" s="52"/>
      <c r="S367" s="52">
        <v>0</v>
      </c>
      <c r="T367" s="52">
        <v>0</v>
      </c>
      <c r="U367" s="52">
        <v>310</v>
      </c>
      <c r="V367" s="52">
        <f t="shared" si="11"/>
        <v>2.2413087600000003</v>
      </c>
      <c r="W367" s="52">
        <f t="shared" si="12"/>
        <v>2.2413087600000003</v>
      </c>
      <c r="X367" s="52">
        <v>0</v>
      </c>
      <c r="Y367" s="52">
        <v>0</v>
      </c>
    </row>
    <row r="368" spans="1:25" x14ac:dyDescent="0.25">
      <c r="A368" s="52">
        <v>2012</v>
      </c>
      <c r="B368" s="52" t="s">
        <v>106</v>
      </c>
      <c r="C368" s="52" t="s">
        <v>115</v>
      </c>
      <c r="D368" s="52">
        <v>20211</v>
      </c>
      <c r="E368" s="52">
        <v>3338012</v>
      </c>
      <c r="F368" s="52">
        <v>12</v>
      </c>
      <c r="G368" s="52" t="s">
        <v>118</v>
      </c>
      <c r="H368" s="52">
        <v>5075551</v>
      </c>
      <c r="I368" s="52" t="s">
        <v>91</v>
      </c>
      <c r="J368" s="52" t="s">
        <v>71</v>
      </c>
      <c r="K368" s="52">
        <v>73.3</v>
      </c>
      <c r="L368" s="52">
        <v>3.3200000000000001E-5</v>
      </c>
      <c r="M368" s="52">
        <v>1</v>
      </c>
      <c r="N368" s="52"/>
      <c r="O368" s="52">
        <v>0</v>
      </c>
      <c r="P368" s="52">
        <v>0</v>
      </c>
      <c r="Q368" s="52">
        <v>21</v>
      </c>
      <c r="R368" s="52"/>
      <c r="S368" s="52">
        <v>0</v>
      </c>
      <c r="T368" s="52">
        <v>0</v>
      </c>
      <c r="U368" s="52">
        <v>310</v>
      </c>
      <c r="V368" s="52">
        <f t="shared" si="11"/>
        <v>12351.65789156</v>
      </c>
      <c r="W368" s="52">
        <f t="shared" si="12"/>
        <v>12351.65789156</v>
      </c>
      <c r="X368" s="52">
        <v>0</v>
      </c>
      <c r="Y368" s="52">
        <v>0</v>
      </c>
    </row>
    <row r="369" spans="1:25" x14ac:dyDescent="0.25">
      <c r="A369" s="52">
        <v>2012</v>
      </c>
      <c r="B369" s="52" t="s">
        <v>106</v>
      </c>
      <c r="C369" s="52" t="s">
        <v>115</v>
      </c>
      <c r="D369" s="52">
        <v>20211</v>
      </c>
      <c r="E369" s="52">
        <v>3338012</v>
      </c>
      <c r="F369" s="52">
        <v>12</v>
      </c>
      <c r="G369" s="52" t="s">
        <v>118</v>
      </c>
      <c r="H369" s="52">
        <v>368455</v>
      </c>
      <c r="I369" s="52" t="s">
        <v>91</v>
      </c>
      <c r="J369" s="52" t="s">
        <v>71</v>
      </c>
      <c r="K369" s="52">
        <v>73.3</v>
      </c>
      <c r="L369" s="52">
        <v>3.3200000000000001E-5</v>
      </c>
      <c r="M369" s="52">
        <v>1</v>
      </c>
      <c r="N369" s="52"/>
      <c r="O369" s="52">
        <v>0</v>
      </c>
      <c r="P369" s="52">
        <v>0</v>
      </c>
      <c r="Q369" s="52">
        <v>21</v>
      </c>
      <c r="R369" s="52"/>
      <c r="S369" s="52">
        <v>0</v>
      </c>
      <c r="T369" s="52">
        <v>0</v>
      </c>
      <c r="U369" s="52">
        <v>310</v>
      </c>
      <c r="V369" s="52">
        <f t="shared" si="11"/>
        <v>896.65734980000002</v>
      </c>
      <c r="W369" s="52">
        <f t="shared" si="12"/>
        <v>896.65734980000002</v>
      </c>
      <c r="X369" s="52">
        <v>0</v>
      </c>
      <c r="Y369" s="52">
        <v>0</v>
      </c>
    </row>
    <row r="370" spans="1:25" x14ac:dyDescent="0.25">
      <c r="A370" s="52">
        <v>2012</v>
      </c>
      <c r="B370" s="52" t="s">
        <v>106</v>
      </c>
      <c r="C370" s="52" t="s">
        <v>115</v>
      </c>
      <c r="D370" s="52">
        <v>20219</v>
      </c>
      <c r="E370" s="52">
        <v>3338007</v>
      </c>
      <c r="F370" s="52">
        <v>12</v>
      </c>
      <c r="G370" s="52" t="s">
        <v>118</v>
      </c>
      <c r="H370" s="52">
        <v>82834</v>
      </c>
      <c r="I370" s="52" t="s">
        <v>91</v>
      </c>
      <c r="J370" s="52" t="s">
        <v>71</v>
      </c>
      <c r="K370" s="52">
        <v>73.3</v>
      </c>
      <c r="L370" s="52">
        <v>3.3200000000000001E-5</v>
      </c>
      <c r="M370" s="52">
        <v>1</v>
      </c>
      <c r="N370" s="52"/>
      <c r="O370" s="52">
        <v>0</v>
      </c>
      <c r="P370" s="52">
        <v>0</v>
      </c>
      <c r="Q370" s="52">
        <v>21</v>
      </c>
      <c r="R370" s="52"/>
      <c r="S370" s="52">
        <v>0</v>
      </c>
      <c r="T370" s="52">
        <v>0</v>
      </c>
      <c r="U370" s="52">
        <v>310</v>
      </c>
      <c r="V370" s="52">
        <f t="shared" si="11"/>
        <v>201.58150904000001</v>
      </c>
      <c r="W370" s="52">
        <f t="shared" si="12"/>
        <v>201.58150904000001</v>
      </c>
      <c r="X370" s="52">
        <v>0</v>
      </c>
      <c r="Y370" s="52">
        <v>0</v>
      </c>
    </row>
    <row r="371" spans="1:25" x14ac:dyDescent="0.25">
      <c r="A371" s="52">
        <v>2012</v>
      </c>
      <c r="B371" s="52" t="s">
        <v>106</v>
      </c>
      <c r="C371" s="52" t="s">
        <v>115</v>
      </c>
      <c r="D371" s="52">
        <v>20219</v>
      </c>
      <c r="E371" s="52">
        <v>3338011</v>
      </c>
      <c r="F371" s="52">
        <v>12</v>
      </c>
      <c r="G371" s="52" t="s">
        <v>118</v>
      </c>
      <c r="H371" s="52">
        <v>3888</v>
      </c>
      <c r="I371" s="52" t="s">
        <v>91</v>
      </c>
      <c r="J371" s="52" t="s">
        <v>71</v>
      </c>
      <c r="K371" s="52">
        <v>73.3</v>
      </c>
      <c r="L371" s="52">
        <v>3.3200000000000001E-5</v>
      </c>
      <c r="M371" s="52">
        <v>1</v>
      </c>
      <c r="N371" s="52"/>
      <c r="O371" s="52">
        <v>0</v>
      </c>
      <c r="P371" s="52">
        <v>0</v>
      </c>
      <c r="Q371" s="52">
        <v>21</v>
      </c>
      <c r="R371" s="52"/>
      <c r="S371" s="52">
        <v>0</v>
      </c>
      <c r="T371" s="52">
        <v>0</v>
      </c>
      <c r="U371" s="52">
        <v>310</v>
      </c>
      <c r="V371" s="52">
        <f t="shared" si="11"/>
        <v>9.4616812799999988</v>
      </c>
      <c r="W371" s="52">
        <f t="shared" si="12"/>
        <v>9.4616812799999988</v>
      </c>
      <c r="X371" s="52">
        <v>0</v>
      </c>
      <c r="Y371" s="52">
        <v>0</v>
      </c>
    </row>
    <row r="372" spans="1:25" x14ac:dyDescent="0.25">
      <c r="A372" s="52">
        <v>2012</v>
      </c>
      <c r="B372" s="52" t="s">
        <v>106</v>
      </c>
      <c r="C372" s="52" t="s">
        <v>115</v>
      </c>
      <c r="D372" s="52">
        <v>20221</v>
      </c>
      <c r="E372" s="52">
        <v>3338001</v>
      </c>
      <c r="F372" s="52">
        <v>12</v>
      </c>
      <c r="G372" s="52" t="s">
        <v>118</v>
      </c>
      <c r="H372" s="52">
        <v>1001958.75</v>
      </c>
      <c r="I372" s="52" t="s">
        <v>91</v>
      </c>
      <c r="J372" s="52" t="s">
        <v>71</v>
      </c>
      <c r="K372" s="52">
        <v>73.3</v>
      </c>
      <c r="L372" s="52">
        <v>3.3200000000000001E-5</v>
      </c>
      <c r="M372" s="52">
        <v>1</v>
      </c>
      <c r="N372" s="52"/>
      <c r="O372" s="52">
        <v>0</v>
      </c>
      <c r="P372" s="52">
        <v>0</v>
      </c>
      <c r="Q372" s="52">
        <v>21</v>
      </c>
      <c r="R372" s="52"/>
      <c r="S372" s="52">
        <v>0</v>
      </c>
      <c r="T372" s="52">
        <v>0</v>
      </c>
      <c r="U372" s="52">
        <v>310</v>
      </c>
      <c r="V372" s="52">
        <f t="shared" si="11"/>
        <v>2438.32673565</v>
      </c>
      <c r="W372" s="52">
        <f t="shared" si="12"/>
        <v>2438.32673565</v>
      </c>
      <c r="X372" s="52">
        <v>0</v>
      </c>
      <c r="Y372" s="52">
        <v>0</v>
      </c>
    </row>
    <row r="373" spans="1:25" x14ac:dyDescent="0.25">
      <c r="A373" s="52">
        <v>2012</v>
      </c>
      <c r="B373" s="52" t="s">
        <v>106</v>
      </c>
      <c r="C373" s="52" t="s">
        <v>115</v>
      </c>
      <c r="D373" s="52">
        <v>20221</v>
      </c>
      <c r="E373" s="52">
        <v>3338007</v>
      </c>
      <c r="F373" s="52">
        <v>12</v>
      </c>
      <c r="G373" s="52" t="s">
        <v>118</v>
      </c>
      <c r="H373" s="52">
        <v>1903337.5</v>
      </c>
      <c r="I373" s="52" t="s">
        <v>91</v>
      </c>
      <c r="J373" s="52" t="s">
        <v>71</v>
      </c>
      <c r="K373" s="52">
        <v>73.3</v>
      </c>
      <c r="L373" s="52">
        <v>3.3200000000000001E-5</v>
      </c>
      <c r="M373" s="52">
        <v>1</v>
      </c>
      <c r="N373" s="52"/>
      <c r="O373" s="52">
        <v>0</v>
      </c>
      <c r="P373" s="52">
        <v>0</v>
      </c>
      <c r="Q373" s="52">
        <v>21</v>
      </c>
      <c r="R373" s="52"/>
      <c r="S373" s="52">
        <v>0</v>
      </c>
      <c r="T373" s="52">
        <v>0</v>
      </c>
      <c r="U373" s="52">
        <v>310</v>
      </c>
      <c r="V373" s="52">
        <f t="shared" si="11"/>
        <v>4631.8860064999999</v>
      </c>
      <c r="W373" s="52">
        <f t="shared" si="12"/>
        <v>4631.8860064999999</v>
      </c>
      <c r="X373" s="52">
        <v>0</v>
      </c>
      <c r="Y373" s="52">
        <v>0</v>
      </c>
    </row>
    <row r="374" spans="1:25" x14ac:dyDescent="0.25">
      <c r="A374" s="52">
        <v>2012</v>
      </c>
      <c r="B374" s="52" t="s">
        <v>106</v>
      </c>
      <c r="C374" s="52" t="s">
        <v>115</v>
      </c>
      <c r="D374" s="52">
        <v>20221</v>
      </c>
      <c r="E374" s="52">
        <v>3338007</v>
      </c>
      <c r="F374" s="52">
        <v>12</v>
      </c>
      <c r="G374" s="52" t="s">
        <v>118</v>
      </c>
      <c r="H374" s="52">
        <v>26998.614299999997</v>
      </c>
      <c r="I374" s="52" t="s">
        <v>91</v>
      </c>
      <c r="J374" s="52" t="s">
        <v>71</v>
      </c>
      <c r="K374" s="52">
        <v>73.3</v>
      </c>
      <c r="L374" s="52">
        <v>3.3200000000000001E-5</v>
      </c>
      <c r="M374" s="52">
        <v>1</v>
      </c>
      <c r="N374" s="52"/>
      <c r="O374" s="52">
        <v>0</v>
      </c>
      <c r="P374" s="52">
        <v>0</v>
      </c>
      <c r="Q374" s="52">
        <v>21</v>
      </c>
      <c r="R374" s="52"/>
      <c r="S374" s="52">
        <v>0</v>
      </c>
      <c r="T374" s="52">
        <v>0</v>
      </c>
      <c r="U374" s="52">
        <v>310</v>
      </c>
      <c r="V374" s="52">
        <f t="shared" si="11"/>
        <v>65.702747815907983</v>
      </c>
      <c r="W374" s="52">
        <f t="shared" si="12"/>
        <v>65.702747815907983</v>
      </c>
      <c r="X374" s="52">
        <v>0</v>
      </c>
      <c r="Y374" s="52">
        <v>0</v>
      </c>
    </row>
    <row r="375" spans="1:25" x14ac:dyDescent="0.25">
      <c r="A375" s="52">
        <v>2012</v>
      </c>
      <c r="B375" s="52" t="s">
        <v>106</v>
      </c>
      <c r="C375" s="52" t="s">
        <v>115</v>
      </c>
      <c r="D375" s="52">
        <v>20221</v>
      </c>
      <c r="E375" s="52">
        <v>3338007</v>
      </c>
      <c r="F375" s="52">
        <v>12</v>
      </c>
      <c r="G375" s="52" t="s">
        <v>118</v>
      </c>
      <c r="H375" s="52">
        <v>12438</v>
      </c>
      <c r="I375" s="52" t="s">
        <v>91</v>
      </c>
      <c r="J375" s="52" t="s">
        <v>71</v>
      </c>
      <c r="K375" s="52">
        <v>73.3</v>
      </c>
      <c r="L375" s="52">
        <v>3.3200000000000001E-5</v>
      </c>
      <c r="M375" s="52">
        <v>1</v>
      </c>
      <c r="N375" s="52"/>
      <c r="O375" s="52">
        <v>0</v>
      </c>
      <c r="P375" s="52">
        <v>0</v>
      </c>
      <c r="Q375" s="52">
        <v>21</v>
      </c>
      <c r="R375" s="52"/>
      <c r="S375" s="52">
        <v>0</v>
      </c>
      <c r="T375" s="52">
        <v>0</v>
      </c>
      <c r="U375" s="52">
        <v>310</v>
      </c>
      <c r="V375" s="52">
        <f t="shared" si="11"/>
        <v>30.268619279999996</v>
      </c>
      <c r="W375" s="52">
        <f t="shared" si="12"/>
        <v>30.268619279999996</v>
      </c>
      <c r="X375" s="52">
        <v>0</v>
      </c>
      <c r="Y375" s="52">
        <v>0</v>
      </c>
    </row>
    <row r="376" spans="1:25" x14ac:dyDescent="0.25">
      <c r="A376" s="52">
        <v>2012</v>
      </c>
      <c r="B376" s="52" t="s">
        <v>106</v>
      </c>
      <c r="C376" s="52" t="s">
        <v>115</v>
      </c>
      <c r="D376" s="52">
        <v>20221</v>
      </c>
      <c r="E376" s="52">
        <v>3338008</v>
      </c>
      <c r="F376" s="52">
        <v>12</v>
      </c>
      <c r="G376" s="52" t="s">
        <v>118</v>
      </c>
      <c r="H376" s="52">
        <v>10500000</v>
      </c>
      <c r="I376" s="52" t="s">
        <v>91</v>
      </c>
      <c r="J376" s="52" t="s">
        <v>71</v>
      </c>
      <c r="K376" s="52">
        <v>73.3</v>
      </c>
      <c r="L376" s="52">
        <v>3.3200000000000001E-5</v>
      </c>
      <c r="M376" s="52">
        <v>1</v>
      </c>
      <c r="N376" s="52"/>
      <c r="O376" s="52">
        <v>0</v>
      </c>
      <c r="P376" s="52">
        <v>0</v>
      </c>
      <c r="Q376" s="52">
        <v>21</v>
      </c>
      <c r="R376" s="52"/>
      <c r="S376" s="52">
        <v>0</v>
      </c>
      <c r="T376" s="52">
        <v>0</v>
      </c>
      <c r="U376" s="52">
        <v>310</v>
      </c>
      <c r="V376" s="52">
        <f t="shared" si="11"/>
        <v>25552.38</v>
      </c>
      <c r="W376" s="52">
        <f t="shared" si="12"/>
        <v>25552.38</v>
      </c>
      <c r="X376" s="52">
        <v>0</v>
      </c>
      <c r="Y376" s="52">
        <v>0</v>
      </c>
    </row>
    <row r="377" spans="1:25" x14ac:dyDescent="0.25">
      <c r="A377" s="52">
        <v>2012</v>
      </c>
      <c r="B377" s="52" t="s">
        <v>106</v>
      </c>
      <c r="C377" s="52" t="s">
        <v>115</v>
      </c>
      <c r="D377" s="52">
        <v>20221</v>
      </c>
      <c r="E377" s="52">
        <v>3338012</v>
      </c>
      <c r="F377" s="52">
        <v>12</v>
      </c>
      <c r="G377" s="52" t="s">
        <v>118</v>
      </c>
      <c r="H377" s="52">
        <v>2377505</v>
      </c>
      <c r="I377" s="52" t="s">
        <v>91</v>
      </c>
      <c r="J377" s="52" t="s">
        <v>71</v>
      </c>
      <c r="K377" s="52">
        <v>73.3</v>
      </c>
      <c r="L377" s="52">
        <v>3.3200000000000001E-5</v>
      </c>
      <c r="M377" s="52">
        <v>1</v>
      </c>
      <c r="N377" s="52"/>
      <c r="O377" s="52">
        <v>0</v>
      </c>
      <c r="P377" s="52">
        <v>0</v>
      </c>
      <c r="Q377" s="52">
        <v>21</v>
      </c>
      <c r="R377" s="52"/>
      <c r="S377" s="52">
        <v>0</v>
      </c>
      <c r="T377" s="52">
        <v>0</v>
      </c>
      <c r="U377" s="52">
        <v>310</v>
      </c>
      <c r="V377" s="52">
        <f t="shared" si="11"/>
        <v>5785.8010678000001</v>
      </c>
      <c r="W377" s="52">
        <f t="shared" si="12"/>
        <v>5785.8010678000001</v>
      </c>
      <c r="X377" s="52">
        <v>0</v>
      </c>
      <c r="Y377" s="52">
        <v>0</v>
      </c>
    </row>
    <row r="378" spans="1:25" x14ac:dyDescent="0.25">
      <c r="A378" s="52">
        <v>2012</v>
      </c>
      <c r="B378" s="52" t="s">
        <v>106</v>
      </c>
      <c r="C378" s="52" t="s">
        <v>115</v>
      </c>
      <c r="D378" s="52">
        <v>20221</v>
      </c>
      <c r="E378" s="52">
        <v>3338012</v>
      </c>
      <c r="F378" s="52">
        <v>12</v>
      </c>
      <c r="G378" s="52" t="s">
        <v>118</v>
      </c>
      <c r="H378" s="52">
        <v>298809</v>
      </c>
      <c r="I378" s="52" t="s">
        <v>91</v>
      </c>
      <c r="J378" s="52" t="s">
        <v>71</v>
      </c>
      <c r="K378" s="52">
        <v>73.3</v>
      </c>
      <c r="L378" s="52">
        <v>3.3200000000000001E-5</v>
      </c>
      <c r="M378" s="52">
        <v>1</v>
      </c>
      <c r="N378" s="52"/>
      <c r="O378" s="52">
        <v>0</v>
      </c>
      <c r="P378" s="52">
        <v>0</v>
      </c>
      <c r="Q378" s="52">
        <v>21</v>
      </c>
      <c r="R378" s="52"/>
      <c r="S378" s="52">
        <v>0</v>
      </c>
      <c r="T378" s="52">
        <v>0</v>
      </c>
      <c r="U378" s="52">
        <v>310</v>
      </c>
      <c r="V378" s="52">
        <f t="shared" si="11"/>
        <v>727.16963004000002</v>
      </c>
      <c r="W378" s="52">
        <f t="shared" si="12"/>
        <v>727.16963004000002</v>
      </c>
      <c r="X378" s="52">
        <v>0</v>
      </c>
      <c r="Y378" s="52">
        <v>0</v>
      </c>
    </row>
    <row r="379" spans="1:25" x14ac:dyDescent="0.25">
      <c r="A379" s="52">
        <v>2012</v>
      </c>
      <c r="B379" s="52" t="s">
        <v>106</v>
      </c>
      <c r="C379" s="52" t="s">
        <v>115</v>
      </c>
      <c r="D379" s="52">
        <v>20221</v>
      </c>
      <c r="E379" s="52">
        <v>3338012</v>
      </c>
      <c r="F379" s="52">
        <v>12</v>
      </c>
      <c r="G379" s="52" t="s">
        <v>118</v>
      </c>
      <c r="H379" s="52">
        <v>248381.25</v>
      </c>
      <c r="I379" s="52" t="s">
        <v>91</v>
      </c>
      <c r="J379" s="52" t="s">
        <v>71</v>
      </c>
      <c r="K379" s="52">
        <v>73.3</v>
      </c>
      <c r="L379" s="52">
        <v>3.3200000000000001E-5</v>
      </c>
      <c r="M379" s="52">
        <v>1</v>
      </c>
      <c r="N379" s="52"/>
      <c r="O379" s="52">
        <v>0</v>
      </c>
      <c r="P379" s="52">
        <v>0</v>
      </c>
      <c r="Q379" s="52">
        <v>21</v>
      </c>
      <c r="R379" s="52"/>
      <c r="S379" s="52">
        <v>0</v>
      </c>
      <c r="T379" s="52">
        <v>0</v>
      </c>
      <c r="U379" s="52">
        <v>310</v>
      </c>
      <c r="V379" s="52">
        <f t="shared" si="11"/>
        <v>604.45067474999996</v>
      </c>
      <c r="W379" s="52">
        <f t="shared" si="12"/>
        <v>604.45067474999996</v>
      </c>
      <c r="X379" s="52">
        <v>0</v>
      </c>
      <c r="Y379" s="52">
        <v>0</v>
      </c>
    </row>
    <row r="380" spans="1:25" x14ac:dyDescent="0.25">
      <c r="A380" s="52">
        <v>2012</v>
      </c>
      <c r="B380" s="52" t="s">
        <v>106</v>
      </c>
      <c r="C380" s="52" t="s">
        <v>115</v>
      </c>
      <c r="D380" s="52">
        <v>20221</v>
      </c>
      <c r="E380" s="52">
        <v>3338012</v>
      </c>
      <c r="F380" s="52">
        <v>12</v>
      </c>
      <c r="G380" s="52" t="s">
        <v>118</v>
      </c>
      <c r="H380" s="52">
        <v>4687.5</v>
      </c>
      <c r="I380" s="52" t="s">
        <v>91</v>
      </c>
      <c r="J380" s="52" t="s">
        <v>71</v>
      </c>
      <c r="K380" s="52">
        <v>73.3</v>
      </c>
      <c r="L380" s="52">
        <v>3.3200000000000001E-5</v>
      </c>
      <c r="M380" s="52">
        <v>1</v>
      </c>
      <c r="N380" s="52"/>
      <c r="O380" s="52">
        <v>0</v>
      </c>
      <c r="P380" s="52">
        <v>0</v>
      </c>
      <c r="Q380" s="52">
        <v>21</v>
      </c>
      <c r="R380" s="52"/>
      <c r="S380" s="52">
        <v>0</v>
      </c>
      <c r="T380" s="52">
        <v>0</v>
      </c>
      <c r="U380" s="52">
        <v>310</v>
      </c>
      <c r="V380" s="52">
        <f t="shared" si="11"/>
        <v>11.4073125</v>
      </c>
      <c r="W380" s="52">
        <f t="shared" si="12"/>
        <v>11.4073125</v>
      </c>
      <c r="X380" s="52">
        <v>0</v>
      </c>
      <c r="Y380" s="52">
        <v>0</v>
      </c>
    </row>
    <row r="381" spans="1:25" x14ac:dyDescent="0.25">
      <c r="A381" s="52">
        <v>2012</v>
      </c>
      <c r="B381" s="52" t="s">
        <v>106</v>
      </c>
      <c r="C381" s="52" t="s">
        <v>115</v>
      </c>
      <c r="D381" s="52">
        <v>20221</v>
      </c>
      <c r="E381" s="52">
        <v>3338012</v>
      </c>
      <c r="F381" s="52">
        <v>12</v>
      </c>
      <c r="G381" s="52" t="s">
        <v>118</v>
      </c>
      <c r="H381" s="52">
        <v>1440</v>
      </c>
      <c r="I381" s="52" t="s">
        <v>91</v>
      </c>
      <c r="J381" s="52" t="s">
        <v>71</v>
      </c>
      <c r="K381" s="52">
        <v>73.3</v>
      </c>
      <c r="L381" s="52">
        <v>3.3200000000000001E-5</v>
      </c>
      <c r="M381" s="52">
        <v>1</v>
      </c>
      <c r="N381" s="52"/>
      <c r="O381" s="52">
        <v>0</v>
      </c>
      <c r="P381" s="52">
        <v>0</v>
      </c>
      <c r="Q381" s="52">
        <v>21</v>
      </c>
      <c r="R381" s="52"/>
      <c r="S381" s="52">
        <v>0</v>
      </c>
      <c r="T381" s="52">
        <v>0</v>
      </c>
      <c r="U381" s="52">
        <v>310</v>
      </c>
      <c r="V381" s="52">
        <f t="shared" si="11"/>
        <v>3.5043264000000001</v>
      </c>
      <c r="W381" s="52">
        <f t="shared" si="12"/>
        <v>3.5043264000000001</v>
      </c>
      <c r="X381" s="52">
        <v>0</v>
      </c>
      <c r="Y381" s="52">
        <v>0</v>
      </c>
    </row>
    <row r="382" spans="1:25" x14ac:dyDescent="0.25">
      <c r="A382" s="52">
        <v>2012</v>
      </c>
      <c r="B382" s="52" t="s">
        <v>106</v>
      </c>
      <c r="C382" s="52" t="s">
        <v>115</v>
      </c>
      <c r="D382" s="52">
        <v>20221</v>
      </c>
      <c r="E382" s="52">
        <v>3338012</v>
      </c>
      <c r="F382" s="52">
        <v>12</v>
      </c>
      <c r="G382" s="52" t="s">
        <v>118</v>
      </c>
      <c r="H382" s="52">
        <v>139770</v>
      </c>
      <c r="I382" s="52" t="s">
        <v>91</v>
      </c>
      <c r="J382" s="52" t="s">
        <v>71</v>
      </c>
      <c r="K382" s="52">
        <v>73.3</v>
      </c>
      <c r="L382" s="52">
        <v>3.3200000000000001E-5</v>
      </c>
      <c r="M382" s="52">
        <v>1</v>
      </c>
      <c r="N382" s="52"/>
      <c r="O382" s="52">
        <v>0</v>
      </c>
      <c r="P382" s="52">
        <v>0</v>
      </c>
      <c r="Q382" s="52">
        <v>21</v>
      </c>
      <c r="R382" s="52"/>
      <c r="S382" s="52">
        <v>0</v>
      </c>
      <c r="T382" s="52">
        <v>0</v>
      </c>
      <c r="U382" s="52">
        <v>310</v>
      </c>
      <c r="V382" s="52">
        <f t="shared" si="11"/>
        <v>340.13868120000001</v>
      </c>
      <c r="W382" s="52">
        <f t="shared" si="12"/>
        <v>340.13868120000001</v>
      </c>
      <c r="X382" s="52">
        <v>0</v>
      </c>
      <c r="Y382" s="52">
        <v>0</v>
      </c>
    </row>
    <row r="383" spans="1:25" x14ac:dyDescent="0.25">
      <c r="A383" s="52">
        <v>2012</v>
      </c>
      <c r="B383" s="52" t="s">
        <v>106</v>
      </c>
      <c r="C383" s="52" t="s">
        <v>115</v>
      </c>
      <c r="D383" s="52">
        <v>20221</v>
      </c>
      <c r="E383" s="52">
        <v>3338012</v>
      </c>
      <c r="F383" s="52">
        <v>12</v>
      </c>
      <c r="G383" s="52" t="s">
        <v>118</v>
      </c>
      <c r="H383" s="52">
        <v>190580.08860000002</v>
      </c>
      <c r="I383" s="52" t="s">
        <v>91</v>
      </c>
      <c r="J383" s="52" t="s">
        <v>71</v>
      </c>
      <c r="K383" s="52">
        <v>73.3</v>
      </c>
      <c r="L383" s="52">
        <v>3.3200000000000001E-5</v>
      </c>
      <c r="M383" s="52">
        <v>1</v>
      </c>
      <c r="N383" s="52"/>
      <c r="O383" s="52">
        <v>0</v>
      </c>
      <c r="P383" s="52">
        <v>0</v>
      </c>
      <c r="Q383" s="52">
        <v>21</v>
      </c>
      <c r="R383" s="52"/>
      <c r="S383" s="52">
        <v>0</v>
      </c>
      <c r="T383" s="52">
        <v>0</v>
      </c>
      <c r="U383" s="52">
        <v>310</v>
      </c>
      <c r="V383" s="52">
        <f t="shared" si="11"/>
        <v>463.78808041341603</v>
      </c>
      <c r="W383" s="52">
        <f t="shared" si="12"/>
        <v>463.78808041341603</v>
      </c>
      <c r="X383" s="52">
        <v>0</v>
      </c>
      <c r="Y383" s="52">
        <v>0</v>
      </c>
    </row>
    <row r="384" spans="1:25" x14ac:dyDescent="0.25">
      <c r="A384" s="52">
        <v>2012</v>
      </c>
      <c r="B384" s="52" t="s">
        <v>106</v>
      </c>
      <c r="C384" s="52" t="s">
        <v>115</v>
      </c>
      <c r="D384" s="52">
        <v>20221</v>
      </c>
      <c r="E384" s="52">
        <v>3338012</v>
      </c>
      <c r="F384" s="52">
        <v>12</v>
      </c>
      <c r="G384" s="52" t="s">
        <v>118</v>
      </c>
      <c r="H384" s="52">
        <v>101071.79999999999</v>
      </c>
      <c r="I384" s="52" t="s">
        <v>91</v>
      </c>
      <c r="J384" s="52" t="s">
        <v>71</v>
      </c>
      <c r="K384" s="52">
        <v>73.3</v>
      </c>
      <c r="L384" s="52">
        <v>3.3200000000000001E-5</v>
      </c>
      <c r="M384" s="52">
        <v>1</v>
      </c>
      <c r="N384" s="52"/>
      <c r="O384" s="52">
        <v>0</v>
      </c>
      <c r="P384" s="52">
        <v>0</v>
      </c>
      <c r="Q384" s="52">
        <v>21</v>
      </c>
      <c r="R384" s="52"/>
      <c r="S384" s="52">
        <v>0</v>
      </c>
      <c r="T384" s="52">
        <v>0</v>
      </c>
      <c r="U384" s="52">
        <v>310</v>
      </c>
      <c r="V384" s="52">
        <f t="shared" si="11"/>
        <v>245.96428960799994</v>
      </c>
      <c r="W384" s="52">
        <f t="shared" si="12"/>
        <v>245.96428960799994</v>
      </c>
      <c r="X384" s="52">
        <v>0</v>
      </c>
      <c r="Y384" s="52">
        <v>0</v>
      </c>
    </row>
    <row r="385" spans="1:25" x14ac:dyDescent="0.25">
      <c r="A385" s="52">
        <v>2012</v>
      </c>
      <c r="B385" s="52" t="s">
        <v>106</v>
      </c>
      <c r="C385" s="52" t="s">
        <v>115</v>
      </c>
      <c r="D385" s="52">
        <v>20221</v>
      </c>
      <c r="E385" s="52">
        <v>3338012</v>
      </c>
      <c r="F385" s="52">
        <v>12</v>
      </c>
      <c r="G385" s="52" t="s">
        <v>118</v>
      </c>
      <c r="H385" s="52">
        <v>1037016</v>
      </c>
      <c r="I385" s="52" t="s">
        <v>91</v>
      </c>
      <c r="J385" s="52" t="s">
        <v>71</v>
      </c>
      <c r="K385" s="52">
        <v>73.3</v>
      </c>
      <c r="L385" s="52">
        <v>3.3200000000000001E-5</v>
      </c>
      <c r="M385" s="52">
        <v>1</v>
      </c>
      <c r="N385" s="52"/>
      <c r="O385" s="52">
        <v>0</v>
      </c>
      <c r="P385" s="52">
        <v>0</v>
      </c>
      <c r="Q385" s="52">
        <v>21</v>
      </c>
      <c r="R385" s="52"/>
      <c r="S385" s="52">
        <v>0</v>
      </c>
      <c r="T385" s="52">
        <v>0</v>
      </c>
      <c r="U385" s="52">
        <v>310</v>
      </c>
      <c r="V385" s="52">
        <f t="shared" si="11"/>
        <v>2523.6406569599999</v>
      </c>
      <c r="W385" s="52">
        <f t="shared" si="12"/>
        <v>2523.6406569599999</v>
      </c>
      <c r="X385" s="52">
        <v>0</v>
      </c>
      <c r="Y385" s="52">
        <v>0</v>
      </c>
    </row>
    <row r="386" spans="1:25" x14ac:dyDescent="0.25">
      <c r="A386" s="52">
        <v>2012</v>
      </c>
      <c r="B386" s="52" t="s">
        <v>106</v>
      </c>
      <c r="C386" s="52" t="s">
        <v>115</v>
      </c>
      <c r="D386" s="52">
        <v>20221</v>
      </c>
      <c r="E386" s="52">
        <v>3338012</v>
      </c>
      <c r="F386" s="52">
        <v>12</v>
      </c>
      <c r="G386" s="52" t="s">
        <v>118</v>
      </c>
      <c r="H386" s="52">
        <v>9124</v>
      </c>
      <c r="I386" s="52" t="s">
        <v>91</v>
      </c>
      <c r="J386" s="52" t="s">
        <v>71</v>
      </c>
      <c r="K386" s="52">
        <v>73.3</v>
      </c>
      <c r="L386" s="52">
        <v>3.3200000000000001E-5</v>
      </c>
      <c r="M386" s="52">
        <v>1</v>
      </c>
      <c r="N386" s="52"/>
      <c r="O386" s="52">
        <v>0</v>
      </c>
      <c r="P386" s="52">
        <v>0</v>
      </c>
      <c r="Q386" s="52">
        <v>21</v>
      </c>
      <c r="R386" s="52"/>
      <c r="S386" s="52">
        <v>0</v>
      </c>
      <c r="T386" s="52">
        <v>0</v>
      </c>
      <c r="U386" s="52">
        <v>310</v>
      </c>
      <c r="V386" s="52">
        <f t="shared" si="11"/>
        <v>22.203801439999999</v>
      </c>
      <c r="W386" s="52">
        <f t="shared" si="12"/>
        <v>22.203801439999999</v>
      </c>
      <c r="X386" s="52">
        <v>0</v>
      </c>
      <c r="Y386" s="52">
        <v>0</v>
      </c>
    </row>
    <row r="387" spans="1:25" x14ac:dyDescent="0.25">
      <c r="A387" s="52">
        <v>2012</v>
      </c>
      <c r="B387" s="52" t="s">
        <v>106</v>
      </c>
      <c r="C387" s="52" t="s">
        <v>115</v>
      </c>
      <c r="D387" s="52">
        <v>20221</v>
      </c>
      <c r="E387" s="52">
        <v>3338012</v>
      </c>
      <c r="F387" s="52">
        <v>12</v>
      </c>
      <c r="G387" s="52" t="s">
        <v>118</v>
      </c>
      <c r="H387" s="52">
        <v>1435</v>
      </c>
      <c r="I387" s="52" t="s">
        <v>91</v>
      </c>
      <c r="J387" s="52" t="s">
        <v>71</v>
      </c>
      <c r="K387" s="52">
        <v>73.3</v>
      </c>
      <c r="L387" s="52">
        <v>3.3200000000000001E-5</v>
      </c>
      <c r="M387" s="52">
        <v>1</v>
      </c>
      <c r="N387" s="52"/>
      <c r="O387" s="52">
        <v>0</v>
      </c>
      <c r="P387" s="52">
        <v>0</v>
      </c>
      <c r="Q387" s="52">
        <v>21</v>
      </c>
      <c r="R387" s="52"/>
      <c r="S387" s="52">
        <v>0</v>
      </c>
      <c r="T387" s="52">
        <v>0</v>
      </c>
      <c r="U387" s="52">
        <v>310</v>
      </c>
      <c r="V387" s="52">
        <f t="shared" ref="V387:V450" si="13">IF(F387=9,((H387*K387*L387*M387)+(H387*O387*P387*Q387)+(H387*S387*T387*U387))/1000, (H387*K387*L387*M387)+(H387*O387*P387*Q387)+(H387*S387*T387*U387))</f>
        <v>3.4921586000000002</v>
      </c>
      <c r="W387" s="52">
        <f t="shared" ref="W387:W450" si="14">(V387-((O387*H387*P387*Q387)+(S387*H387*T387*U387)))/M387</f>
        <v>3.4921586000000002</v>
      </c>
      <c r="X387" s="52">
        <v>0</v>
      </c>
      <c r="Y387" s="52">
        <v>0</v>
      </c>
    </row>
    <row r="388" spans="1:25" x14ac:dyDescent="0.25">
      <c r="A388" s="52">
        <v>2012</v>
      </c>
      <c r="B388" s="52" t="s">
        <v>106</v>
      </c>
      <c r="C388" s="52" t="s">
        <v>115</v>
      </c>
      <c r="D388" s="52">
        <v>20221</v>
      </c>
      <c r="E388" s="52">
        <v>3338012</v>
      </c>
      <c r="F388" s="52">
        <v>12</v>
      </c>
      <c r="G388" s="52" t="s">
        <v>118</v>
      </c>
      <c r="H388" s="52">
        <v>1400823.7189</v>
      </c>
      <c r="I388" s="52" t="s">
        <v>91</v>
      </c>
      <c r="J388" s="52" t="s">
        <v>71</v>
      </c>
      <c r="K388" s="52">
        <v>73.3</v>
      </c>
      <c r="L388" s="52">
        <v>3.3200000000000001E-5</v>
      </c>
      <c r="M388" s="52">
        <v>1</v>
      </c>
      <c r="N388" s="52"/>
      <c r="O388" s="52">
        <v>0</v>
      </c>
      <c r="P388" s="52">
        <v>0</v>
      </c>
      <c r="Q388" s="52">
        <v>21</v>
      </c>
      <c r="R388" s="52"/>
      <c r="S388" s="52">
        <v>0</v>
      </c>
      <c r="T388" s="52">
        <v>0</v>
      </c>
      <c r="U388" s="52">
        <v>310</v>
      </c>
      <c r="V388" s="52">
        <f t="shared" si="13"/>
        <v>3408.9885693662841</v>
      </c>
      <c r="W388" s="52">
        <f t="shared" si="14"/>
        <v>3408.9885693662841</v>
      </c>
      <c r="X388" s="52">
        <v>0</v>
      </c>
      <c r="Y388" s="52">
        <v>0</v>
      </c>
    </row>
    <row r="389" spans="1:25" x14ac:dyDescent="0.25">
      <c r="A389" s="52">
        <v>2012</v>
      </c>
      <c r="B389" s="52" t="s">
        <v>106</v>
      </c>
      <c r="C389" s="52" t="s">
        <v>115</v>
      </c>
      <c r="D389" s="52">
        <v>20221</v>
      </c>
      <c r="E389" s="52">
        <v>3338012</v>
      </c>
      <c r="F389" s="52">
        <v>12</v>
      </c>
      <c r="G389" s="52" t="s">
        <v>118</v>
      </c>
      <c r="H389" s="52">
        <v>7194275.8169999998</v>
      </c>
      <c r="I389" s="52" t="s">
        <v>91</v>
      </c>
      <c r="J389" s="52" t="s">
        <v>71</v>
      </c>
      <c r="K389" s="52">
        <v>73.3</v>
      </c>
      <c r="L389" s="52">
        <v>3.3200000000000001E-5</v>
      </c>
      <c r="M389" s="52">
        <v>1</v>
      </c>
      <c r="N389" s="52"/>
      <c r="O389" s="52">
        <v>0</v>
      </c>
      <c r="P389" s="52">
        <v>0</v>
      </c>
      <c r="Q389" s="52">
        <v>21</v>
      </c>
      <c r="R389" s="52"/>
      <c r="S389" s="52">
        <v>0</v>
      </c>
      <c r="T389" s="52">
        <v>0</v>
      </c>
      <c r="U389" s="52">
        <v>310</v>
      </c>
      <c r="V389" s="52">
        <f t="shared" si="13"/>
        <v>17507.701857218519</v>
      </c>
      <c r="W389" s="52">
        <f t="shared" si="14"/>
        <v>17507.701857218519</v>
      </c>
      <c r="X389" s="52">
        <v>0</v>
      </c>
      <c r="Y389" s="52">
        <v>0</v>
      </c>
    </row>
    <row r="390" spans="1:25" x14ac:dyDescent="0.25">
      <c r="A390" s="52">
        <v>2012</v>
      </c>
      <c r="B390" s="52" t="s">
        <v>106</v>
      </c>
      <c r="C390" s="52" t="s">
        <v>115</v>
      </c>
      <c r="D390" s="52">
        <v>20221</v>
      </c>
      <c r="E390" s="52">
        <v>3338012</v>
      </c>
      <c r="F390" s="52">
        <v>12</v>
      </c>
      <c r="G390" s="52" t="s">
        <v>118</v>
      </c>
      <c r="H390" s="52">
        <v>521631</v>
      </c>
      <c r="I390" s="52" t="s">
        <v>91</v>
      </c>
      <c r="J390" s="52" t="s">
        <v>71</v>
      </c>
      <c r="K390" s="52">
        <v>73.3</v>
      </c>
      <c r="L390" s="52">
        <v>3.3200000000000001E-5</v>
      </c>
      <c r="M390" s="52">
        <v>1</v>
      </c>
      <c r="N390" s="52"/>
      <c r="O390" s="52">
        <v>0</v>
      </c>
      <c r="P390" s="52">
        <v>0</v>
      </c>
      <c r="Q390" s="52">
        <v>21</v>
      </c>
      <c r="R390" s="52"/>
      <c r="S390" s="52">
        <v>0</v>
      </c>
      <c r="T390" s="52">
        <v>0</v>
      </c>
      <c r="U390" s="52">
        <v>310</v>
      </c>
      <c r="V390" s="52">
        <f t="shared" si="13"/>
        <v>1269.42033636</v>
      </c>
      <c r="W390" s="52">
        <f t="shared" si="14"/>
        <v>1269.42033636</v>
      </c>
      <c r="X390" s="52">
        <v>0</v>
      </c>
      <c r="Y390" s="52">
        <v>0</v>
      </c>
    </row>
    <row r="391" spans="1:25" x14ac:dyDescent="0.25">
      <c r="A391" s="52">
        <v>2012</v>
      </c>
      <c r="B391" s="52" t="s">
        <v>106</v>
      </c>
      <c r="C391" s="52" t="s">
        <v>115</v>
      </c>
      <c r="D391" s="52">
        <v>20221</v>
      </c>
      <c r="E391" s="52">
        <v>3338012</v>
      </c>
      <c r="F391" s="52">
        <v>12</v>
      </c>
      <c r="G391" s="52" t="s">
        <v>118</v>
      </c>
      <c r="H391" s="52">
        <v>15147346.432499999</v>
      </c>
      <c r="I391" s="52" t="s">
        <v>91</v>
      </c>
      <c r="J391" s="52" t="s">
        <v>71</v>
      </c>
      <c r="K391" s="52">
        <v>73.3</v>
      </c>
      <c r="L391" s="52">
        <v>3.3200000000000001E-5</v>
      </c>
      <c r="M391" s="52">
        <v>1</v>
      </c>
      <c r="N391" s="52"/>
      <c r="O391" s="52">
        <v>0</v>
      </c>
      <c r="P391" s="52">
        <v>0</v>
      </c>
      <c r="Q391" s="52">
        <v>21</v>
      </c>
      <c r="R391" s="52"/>
      <c r="S391" s="52">
        <v>0</v>
      </c>
      <c r="T391" s="52">
        <v>0</v>
      </c>
      <c r="U391" s="52">
        <v>310</v>
      </c>
      <c r="V391" s="52">
        <f t="shared" si="13"/>
        <v>36861.976384274698</v>
      </c>
      <c r="W391" s="52">
        <f t="shared" si="14"/>
        <v>36861.976384274698</v>
      </c>
      <c r="X391" s="52">
        <v>0</v>
      </c>
      <c r="Y391" s="52">
        <v>0</v>
      </c>
    </row>
    <row r="392" spans="1:25" x14ac:dyDescent="0.25">
      <c r="A392" s="52">
        <v>2012</v>
      </c>
      <c r="B392" s="52" t="s">
        <v>106</v>
      </c>
      <c r="C392" s="52" t="s">
        <v>115</v>
      </c>
      <c r="D392" s="52">
        <v>20221</v>
      </c>
      <c r="E392" s="52">
        <v>3338012</v>
      </c>
      <c r="F392" s="52">
        <v>12</v>
      </c>
      <c r="G392" s="52" t="s">
        <v>118</v>
      </c>
      <c r="H392" s="52">
        <v>27356.399999999998</v>
      </c>
      <c r="I392" s="52" t="s">
        <v>91</v>
      </c>
      <c r="J392" s="52" t="s">
        <v>71</v>
      </c>
      <c r="K392" s="52">
        <v>73.3</v>
      </c>
      <c r="L392" s="52">
        <v>3.3200000000000001E-5</v>
      </c>
      <c r="M392" s="52">
        <v>1</v>
      </c>
      <c r="N392" s="52"/>
      <c r="O392" s="52">
        <v>0</v>
      </c>
      <c r="P392" s="52">
        <v>0</v>
      </c>
      <c r="Q392" s="52">
        <v>21</v>
      </c>
      <c r="R392" s="52"/>
      <c r="S392" s="52">
        <v>0</v>
      </c>
      <c r="T392" s="52">
        <v>0</v>
      </c>
      <c r="U392" s="52">
        <v>310</v>
      </c>
      <c r="V392" s="52">
        <f t="shared" si="13"/>
        <v>66.573440783999985</v>
      </c>
      <c r="W392" s="52">
        <f t="shared" si="14"/>
        <v>66.573440783999985</v>
      </c>
      <c r="X392" s="52">
        <v>0</v>
      </c>
      <c r="Y392" s="52">
        <v>0</v>
      </c>
    </row>
    <row r="393" spans="1:25" x14ac:dyDescent="0.25">
      <c r="A393" s="52">
        <v>2012</v>
      </c>
      <c r="B393" s="52" t="s">
        <v>106</v>
      </c>
      <c r="C393" s="52" t="s">
        <v>115</v>
      </c>
      <c r="D393" s="52">
        <v>20221</v>
      </c>
      <c r="E393" s="52">
        <v>3338012</v>
      </c>
      <c r="F393" s="52">
        <v>12</v>
      </c>
      <c r="G393" s="52" t="s">
        <v>118</v>
      </c>
      <c r="H393" s="52">
        <v>395024.82</v>
      </c>
      <c r="I393" s="52" t="s">
        <v>91</v>
      </c>
      <c r="J393" s="52" t="s">
        <v>71</v>
      </c>
      <c r="K393" s="52">
        <v>73.3</v>
      </c>
      <c r="L393" s="52">
        <v>3.3200000000000001E-5</v>
      </c>
      <c r="M393" s="52">
        <v>1</v>
      </c>
      <c r="N393" s="52"/>
      <c r="O393" s="52">
        <v>0</v>
      </c>
      <c r="P393" s="52">
        <v>0</v>
      </c>
      <c r="Q393" s="52">
        <v>21</v>
      </c>
      <c r="R393" s="52"/>
      <c r="S393" s="52">
        <v>0</v>
      </c>
      <c r="T393" s="52">
        <v>0</v>
      </c>
      <c r="U393" s="52">
        <v>310</v>
      </c>
      <c r="V393" s="52">
        <f t="shared" si="13"/>
        <v>961.31660095919995</v>
      </c>
      <c r="W393" s="52">
        <f t="shared" si="14"/>
        <v>961.31660095919995</v>
      </c>
      <c r="X393" s="52">
        <v>0</v>
      </c>
      <c r="Y393" s="52">
        <v>0</v>
      </c>
    </row>
    <row r="394" spans="1:25" x14ac:dyDescent="0.25">
      <c r="A394" s="52">
        <v>2012</v>
      </c>
      <c r="B394" s="52" t="s">
        <v>106</v>
      </c>
      <c r="C394" s="52" t="s">
        <v>115</v>
      </c>
      <c r="D394" s="52">
        <v>20221</v>
      </c>
      <c r="E394" s="52">
        <v>3338012</v>
      </c>
      <c r="F394" s="52">
        <v>12</v>
      </c>
      <c r="G394" s="52" t="s">
        <v>118</v>
      </c>
      <c r="H394" s="52">
        <v>8451538.6104000006</v>
      </c>
      <c r="I394" s="52" t="s">
        <v>91</v>
      </c>
      <c r="J394" s="52" t="s">
        <v>71</v>
      </c>
      <c r="K394" s="52">
        <v>73.3</v>
      </c>
      <c r="L394" s="52">
        <v>3.3200000000000001E-5</v>
      </c>
      <c r="M394" s="52">
        <v>1</v>
      </c>
      <c r="N394" s="52"/>
      <c r="O394" s="52">
        <v>0</v>
      </c>
      <c r="P394" s="52">
        <v>0</v>
      </c>
      <c r="Q394" s="52">
        <v>21</v>
      </c>
      <c r="R394" s="52"/>
      <c r="S394" s="52">
        <v>0</v>
      </c>
      <c r="T394" s="52">
        <v>0</v>
      </c>
      <c r="U394" s="52">
        <v>310</v>
      </c>
      <c r="V394" s="52">
        <f t="shared" si="13"/>
        <v>20567.326300725024</v>
      </c>
      <c r="W394" s="52">
        <f t="shared" si="14"/>
        <v>20567.326300725024</v>
      </c>
      <c r="X394" s="52">
        <v>0</v>
      </c>
      <c r="Y394" s="52">
        <v>0</v>
      </c>
    </row>
    <row r="395" spans="1:25" x14ac:dyDescent="0.25">
      <c r="A395" s="52">
        <v>2012</v>
      </c>
      <c r="B395" s="52" t="s">
        <v>106</v>
      </c>
      <c r="C395" s="52" t="s">
        <v>115</v>
      </c>
      <c r="D395" s="52">
        <v>20223</v>
      </c>
      <c r="E395" s="52">
        <v>3338003</v>
      </c>
      <c r="F395" s="52">
        <v>12</v>
      </c>
      <c r="G395" s="52" t="s">
        <v>118</v>
      </c>
      <c r="H395" s="52">
        <v>18544</v>
      </c>
      <c r="I395" s="52" t="s">
        <v>91</v>
      </c>
      <c r="J395" s="52" t="s">
        <v>71</v>
      </c>
      <c r="K395" s="52">
        <v>73.3</v>
      </c>
      <c r="L395" s="52">
        <v>3.3200000000000001E-5</v>
      </c>
      <c r="M395" s="52">
        <v>1</v>
      </c>
      <c r="N395" s="52"/>
      <c r="O395" s="52">
        <v>0</v>
      </c>
      <c r="P395" s="52">
        <v>0</v>
      </c>
      <c r="Q395" s="52">
        <v>21</v>
      </c>
      <c r="R395" s="52"/>
      <c r="S395" s="52">
        <v>0</v>
      </c>
      <c r="T395" s="52">
        <v>0</v>
      </c>
      <c r="U395" s="52">
        <v>310</v>
      </c>
      <c r="V395" s="52">
        <f t="shared" si="13"/>
        <v>45.127936640000001</v>
      </c>
      <c r="W395" s="52">
        <f t="shared" si="14"/>
        <v>45.127936640000001</v>
      </c>
      <c r="X395" s="52">
        <v>0</v>
      </c>
      <c r="Y395" s="52">
        <v>0</v>
      </c>
    </row>
    <row r="396" spans="1:25" x14ac:dyDescent="0.25">
      <c r="A396" s="52">
        <v>2012</v>
      </c>
      <c r="B396" s="52" t="s">
        <v>106</v>
      </c>
      <c r="C396" s="52" t="s">
        <v>115</v>
      </c>
      <c r="D396" s="52">
        <v>20223</v>
      </c>
      <c r="E396" s="52">
        <v>3338007</v>
      </c>
      <c r="F396" s="52">
        <v>12</v>
      </c>
      <c r="G396" s="52" t="s">
        <v>118</v>
      </c>
      <c r="H396" s="52">
        <v>22292.791099999999</v>
      </c>
      <c r="I396" s="52" t="s">
        <v>91</v>
      </c>
      <c r="J396" s="52" t="s">
        <v>71</v>
      </c>
      <c r="K396" s="52">
        <v>73.3</v>
      </c>
      <c r="L396" s="52">
        <v>3.3200000000000001E-5</v>
      </c>
      <c r="M396" s="52">
        <v>1</v>
      </c>
      <c r="N396" s="52"/>
      <c r="O396" s="52">
        <v>0</v>
      </c>
      <c r="P396" s="52">
        <v>0</v>
      </c>
      <c r="Q396" s="52">
        <v>21</v>
      </c>
      <c r="R396" s="52"/>
      <c r="S396" s="52">
        <v>0</v>
      </c>
      <c r="T396" s="52">
        <v>0</v>
      </c>
      <c r="U396" s="52">
        <v>310</v>
      </c>
      <c r="V396" s="52">
        <f t="shared" si="13"/>
        <v>54.250844709315992</v>
      </c>
      <c r="W396" s="52">
        <f t="shared" si="14"/>
        <v>54.250844709315992</v>
      </c>
      <c r="X396" s="52">
        <v>0</v>
      </c>
      <c r="Y396" s="52">
        <v>0</v>
      </c>
    </row>
    <row r="397" spans="1:25" x14ac:dyDescent="0.25">
      <c r="A397" s="52">
        <v>2012</v>
      </c>
      <c r="B397" s="52" t="s">
        <v>106</v>
      </c>
      <c r="C397" s="52" t="s">
        <v>115</v>
      </c>
      <c r="D397" s="52">
        <v>20223</v>
      </c>
      <c r="E397" s="52">
        <v>3338011</v>
      </c>
      <c r="F397" s="52">
        <v>12</v>
      </c>
      <c r="G397" s="52" t="s">
        <v>118</v>
      </c>
      <c r="H397" s="52">
        <v>428791</v>
      </c>
      <c r="I397" s="52" t="s">
        <v>91</v>
      </c>
      <c r="J397" s="52" t="s">
        <v>71</v>
      </c>
      <c r="K397" s="52">
        <v>73.3</v>
      </c>
      <c r="L397" s="52">
        <v>3.3200000000000001E-5</v>
      </c>
      <c r="M397" s="52">
        <v>1</v>
      </c>
      <c r="N397" s="52"/>
      <c r="O397" s="52">
        <v>0</v>
      </c>
      <c r="P397" s="52">
        <v>0</v>
      </c>
      <c r="Q397" s="52">
        <v>21</v>
      </c>
      <c r="R397" s="52"/>
      <c r="S397" s="52">
        <v>0</v>
      </c>
      <c r="T397" s="52">
        <v>0</v>
      </c>
      <c r="U397" s="52">
        <v>310</v>
      </c>
      <c r="V397" s="52">
        <f t="shared" si="13"/>
        <v>1043.4886259599998</v>
      </c>
      <c r="W397" s="52">
        <f t="shared" si="14"/>
        <v>1043.4886259599998</v>
      </c>
      <c r="X397" s="52">
        <v>0</v>
      </c>
      <c r="Y397" s="52">
        <v>0</v>
      </c>
    </row>
    <row r="398" spans="1:25" x14ac:dyDescent="0.25">
      <c r="A398" s="52">
        <v>2012</v>
      </c>
      <c r="B398" s="52" t="s">
        <v>106</v>
      </c>
      <c r="C398" s="52" t="s">
        <v>115</v>
      </c>
      <c r="D398" s="52">
        <v>20223</v>
      </c>
      <c r="E398" s="52">
        <v>3338012</v>
      </c>
      <c r="F398" s="52">
        <v>12</v>
      </c>
      <c r="G398" s="52" t="s">
        <v>118</v>
      </c>
      <c r="H398" s="52">
        <v>1961190</v>
      </c>
      <c r="I398" s="52" t="s">
        <v>91</v>
      </c>
      <c r="J398" s="52" t="s">
        <v>71</v>
      </c>
      <c r="K398" s="52">
        <v>73.3</v>
      </c>
      <c r="L398" s="52">
        <v>3.3200000000000001E-5</v>
      </c>
      <c r="M398" s="52">
        <v>1</v>
      </c>
      <c r="N398" s="52"/>
      <c r="O398" s="52">
        <v>0</v>
      </c>
      <c r="P398" s="52">
        <v>0</v>
      </c>
      <c r="Q398" s="52">
        <v>21</v>
      </c>
      <c r="R398" s="52"/>
      <c r="S398" s="52">
        <v>0</v>
      </c>
      <c r="T398" s="52">
        <v>0</v>
      </c>
      <c r="U398" s="52">
        <v>310</v>
      </c>
      <c r="V398" s="52">
        <f t="shared" si="13"/>
        <v>4772.6735363999996</v>
      </c>
      <c r="W398" s="52">
        <f t="shared" si="14"/>
        <v>4772.6735363999996</v>
      </c>
      <c r="X398" s="52">
        <v>0</v>
      </c>
      <c r="Y398" s="52">
        <v>0</v>
      </c>
    </row>
    <row r="399" spans="1:25" x14ac:dyDescent="0.25">
      <c r="A399" s="52">
        <v>2012</v>
      </c>
      <c r="B399" s="52" t="s">
        <v>106</v>
      </c>
      <c r="C399" s="52" t="s">
        <v>115</v>
      </c>
      <c r="D399" s="52">
        <v>20223</v>
      </c>
      <c r="E399" s="52">
        <v>3338012</v>
      </c>
      <c r="F399" s="52">
        <v>12</v>
      </c>
      <c r="G399" s="52" t="s">
        <v>118</v>
      </c>
      <c r="H399" s="52">
        <v>3073</v>
      </c>
      <c r="I399" s="52" t="s">
        <v>91</v>
      </c>
      <c r="J399" s="52" t="s">
        <v>71</v>
      </c>
      <c r="K399" s="52">
        <v>73.3</v>
      </c>
      <c r="L399" s="52">
        <v>3.3200000000000001E-5</v>
      </c>
      <c r="M399" s="52">
        <v>1</v>
      </c>
      <c r="N399" s="52"/>
      <c r="O399" s="52">
        <v>0</v>
      </c>
      <c r="P399" s="52">
        <v>0</v>
      </c>
      <c r="Q399" s="52">
        <v>21</v>
      </c>
      <c r="R399" s="52"/>
      <c r="S399" s="52">
        <v>0</v>
      </c>
      <c r="T399" s="52">
        <v>0</v>
      </c>
      <c r="U399" s="52">
        <v>310</v>
      </c>
      <c r="V399" s="52">
        <f t="shared" si="13"/>
        <v>7.4783298799999995</v>
      </c>
      <c r="W399" s="52">
        <f t="shared" si="14"/>
        <v>7.4783298799999995</v>
      </c>
      <c r="X399" s="52">
        <v>0</v>
      </c>
      <c r="Y399" s="52">
        <v>0</v>
      </c>
    </row>
    <row r="400" spans="1:25" x14ac:dyDescent="0.25">
      <c r="A400" s="52">
        <v>2012</v>
      </c>
      <c r="B400" s="52" t="s">
        <v>106</v>
      </c>
      <c r="C400" s="52" t="s">
        <v>115</v>
      </c>
      <c r="D400" s="52">
        <v>20223</v>
      </c>
      <c r="E400" s="52">
        <v>3338012</v>
      </c>
      <c r="F400" s="52">
        <v>12</v>
      </c>
      <c r="G400" s="52" t="s">
        <v>118</v>
      </c>
      <c r="H400" s="52">
        <v>11464</v>
      </c>
      <c r="I400" s="52" t="s">
        <v>91</v>
      </c>
      <c r="J400" s="52" t="s">
        <v>71</v>
      </c>
      <c r="K400" s="52">
        <v>73.3</v>
      </c>
      <c r="L400" s="52">
        <v>3.3200000000000001E-5</v>
      </c>
      <c r="M400" s="52">
        <v>1</v>
      </c>
      <c r="N400" s="52"/>
      <c r="O400" s="52">
        <v>0</v>
      </c>
      <c r="P400" s="52">
        <v>0</v>
      </c>
      <c r="Q400" s="52">
        <v>21</v>
      </c>
      <c r="R400" s="52"/>
      <c r="S400" s="52">
        <v>0</v>
      </c>
      <c r="T400" s="52">
        <v>0</v>
      </c>
      <c r="U400" s="52">
        <v>310</v>
      </c>
      <c r="V400" s="52">
        <f t="shared" si="13"/>
        <v>27.898331839999997</v>
      </c>
      <c r="W400" s="52">
        <f t="shared" si="14"/>
        <v>27.898331839999997</v>
      </c>
      <c r="X400" s="52">
        <v>0</v>
      </c>
      <c r="Y400" s="52">
        <v>0</v>
      </c>
    </row>
    <row r="401" spans="1:25" x14ac:dyDescent="0.25">
      <c r="A401" s="52">
        <v>2012</v>
      </c>
      <c r="B401" s="52" t="s">
        <v>106</v>
      </c>
      <c r="C401" s="52" t="s">
        <v>115</v>
      </c>
      <c r="D401" s="52">
        <v>20223</v>
      </c>
      <c r="E401" s="52">
        <v>3338012</v>
      </c>
      <c r="F401" s="52">
        <v>12</v>
      </c>
      <c r="G401" s="52" t="s">
        <v>118</v>
      </c>
      <c r="H401" s="52">
        <v>4771822</v>
      </c>
      <c r="I401" s="52" t="s">
        <v>91</v>
      </c>
      <c r="J401" s="52" t="s">
        <v>71</v>
      </c>
      <c r="K401" s="52">
        <v>73.3</v>
      </c>
      <c r="L401" s="52">
        <v>3.3200000000000001E-5</v>
      </c>
      <c r="M401" s="52">
        <v>1</v>
      </c>
      <c r="N401" s="52"/>
      <c r="O401" s="52">
        <v>0</v>
      </c>
      <c r="P401" s="52">
        <v>0</v>
      </c>
      <c r="Q401" s="52">
        <v>21</v>
      </c>
      <c r="R401" s="52"/>
      <c r="S401" s="52">
        <v>0</v>
      </c>
      <c r="T401" s="52">
        <v>0</v>
      </c>
      <c r="U401" s="52">
        <v>310</v>
      </c>
      <c r="V401" s="52">
        <f t="shared" si="13"/>
        <v>11612.515146319998</v>
      </c>
      <c r="W401" s="52">
        <f t="shared" si="14"/>
        <v>11612.515146319998</v>
      </c>
      <c r="X401" s="52">
        <v>0</v>
      </c>
      <c r="Y401" s="52">
        <v>0</v>
      </c>
    </row>
    <row r="402" spans="1:25" x14ac:dyDescent="0.25">
      <c r="A402" s="52">
        <v>2012</v>
      </c>
      <c r="B402" s="52" t="s">
        <v>106</v>
      </c>
      <c r="C402" s="52" t="s">
        <v>115</v>
      </c>
      <c r="D402" s="52">
        <v>20224</v>
      </c>
      <c r="E402" s="52">
        <v>3338007</v>
      </c>
      <c r="F402" s="52">
        <v>12</v>
      </c>
      <c r="G402" s="52" t="s">
        <v>118</v>
      </c>
      <c r="H402" s="52">
        <v>4193467.9290000005</v>
      </c>
      <c r="I402" s="52" t="s">
        <v>91</v>
      </c>
      <c r="J402" s="52" t="s">
        <v>71</v>
      </c>
      <c r="K402" s="52">
        <v>73.3</v>
      </c>
      <c r="L402" s="52">
        <v>3.3200000000000001E-5</v>
      </c>
      <c r="M402" s="52">
        <v>1</v>
      </c>
      <c r="N402" s="52"/>
      <c r="O402" s="52">
        <v>0</v>
      </c>
      <c r="P402" s="52">
        <v>0</v>
      </c>
      <c r="Q402" s="52">
        <v>21</v>
      </c>
      <c r="R402" s="52"/>
      <c r="S402" s="52">
        <v>0</v>
      </c>
      <c r="T402" s="52">
        <v>0</v>
      </c>
      <c r="U402" s="52">
        <v>310</v>
      </c>
      <c r="V402" s="52">
        <f t="shared" si="13"/>
        <v>10205.055813297242</v>
      </c>
      <c r="W402" s="52">
        <f t="shared" si="14"/>
        <v>10205.055813297242</v>
      </c>
      <c r="X402" s="52">
        <v>0</v>
      </c>
      <c r="Y402" s="52">
        <v>0</v>
      </c>
    </row>
    <row r="403" spans="1:25" x14ac:dyDescent="0.25">
      <c r="A403" s="52">
        <v>2012</v>
      </c>
      <c r="B403" s="52" t="s">
        <v>106</v>
      </c>
      <c r="C403" s="52" t="s">
        <v>115</v>
      </c>
      <c r="D403" s="52">
        <v>20224</v>
      </c>
      <c r="E403" s="52">
        <v>3338011</v>
      </c>
      <c r="F403" s="52">
        <v>12</v>
      </c>
      <c r="G403" s="52" t="s">
        <v>118</v>
      </c>
      <c r="H403" s="52">
        <v>3085070.7627000003</v>
      </c>
      <c r="I403" s="52" t="s">
        <v>91</v>
      </c>
      <c r="J403" s="52" t="s">
        <v>71</v>
      </c>
      <c r="K403" s="52">
        <v>73.3</v>
      </c>
      <c r="L403" s="52">
        <v>3.3200000000000001E-5</v>
      </c>
      <c r="M403" s="52">
        <v>1</v>
      </c>
      <c r="N403" s="52"/>
      <c r="O403" s="52">
        <v>0</v>
      </c>
      <c r="P403" s="52">
        <v>0</v>
      </c>
      <c r="Q403" s="52">
        <v>21</v>
      </c>
      <c r="R403" s="52"/>
      <c r="S403" s="52">
        <v>0</v>
      </c>
      <c r="T403" s="52">
        <v>0</v>
      </c>
      <c r="U403" s="52">
        <v>310</v>
      </c>
      <c r="V403" s="52">
        <f t="shared" si="13"/>
        <v>7507.7048052762129</v>
      </c>
      <c r="W403" s="52">
        <f t="shared" si="14"/>
        <v>7507.7048052762129</v>
      </c>
      <c r="X403" s="52">
        <v>0</v>
      </c>
      <c r="Y403" s="52">
        <v>0</v>
      </c>
    </row>
    <row r="404" spans="1:25" x14ac:dyDescent="0.25">
      <c r="A404" s="52">
        <v>2012</v>
      </c>
      <c r="B404" s="52" t="s">
        <v>106</v>
      </c>
      <c r="C404" s="52" t="s">
        <v>115</v>
      </c>
      <c r="D404" s="52">
        <v>20229</v>
      </c>
      <c r="E404" s="52">
        <v>3338011</v>
      </c>
      <c r="F404" s="52">
        <v>12</v>
      </c>
      <c r="G404" s="52" t="s">
        <v>118</v>
      </c>
      <c r="H404" s="52">
        <v>95727</v>
      </c>
      <c r="I404" s="52" t="s">
        <v>91</v>
      </c>
      <c r="J404" s="52" t="s">
        <v>71</v>
      </c>
      <c r="K404" s="52">
        <v>73.3</v>
      </c>
      <c r="L404" s="52">
        <v>3.3200000000000001E-5</v>
      </c>
      <c r="M404" s="52">
        <v>1</v>
      </c>
      <c r="N404" s="52"/>
      <c r="O404" s="52">
        <v>0</v>
      </c>
      <c r="P404" s="52">
        <v>0</v>
      </c>
      <c r="Q404" s="52">
        <v>21</v>
      </c>
      <c r="R404" s="52"/>
      <c r="S404" s="52">
        <v>0</v>
      </c>
      <c r="T404" s="52">
        <v>0</v>
      </c>
      <c r="U404" s="52">
        <v>310</v>
      </c>
      <c r="V404" s="52">
        <f t="shared" si="13"/>
        <v>232.95739811999999</v>
      </c>
      <c r="W404" s="52">
        <f t="shared" si="14"/>
        <v>232.95739811999999</v>
      </c>
      <c r="X404" s="52">
        <v>0</v>
      </c>
      <c r="Y404" s="52">
        <v>0</v>
      </c>
    </row>
    <row r="405" spans="1:25" x14ac:dyDescent="0.25">
      <c r="A405" s="52">
        <v>2012</v>
      </c>
      <c r="B405" s="52" t="s">
        <v>106</v>
      </c>
      <c r="C405" s="52" t="s">
        <v>115</v>
      </c>
      <c r="D405" s="52">
        <v>20229</v>
      </c>
      <c r="E405" s="52">
        <v>3338012</v>
      </c>
      <c r="F405" s="52">
        <v>12</v>
      </c>
      <c r="G405" s="52" t="s">
        <v>118</v>
      </c>
      <c r="H405" s="52">
        <v>1538081</v>
      </c>
      <c r="I405" s="52" t="s">
        <v>91</v>
      </c>
      <c r="J405" s="52" t="s">
        <v>71</v>
      </c>
      <c r="K405" s="52">
        <v>73.3</v>
      </c>
      <c r="L405" s="52">
        <v>3.3200000000000001E-5</v>
      </c>
      <c r="M405" s="52">
        <v>1</v>
      </c>
      <c r="N405" s="52"/>
      <c r="O405" s="52">
        <v>0</v>
      </c>
      <c r="P405" s="52">
        <v>0</v>
      </c>
      <c r="Q405" s="52">
        <v>21</v>
      </c>
      <c r="R405" s="52"/>
      <c r="S405" s="52">
        <v>0</v>
      </c>
      <c r="T405" s="52">
        <v>0</v>
      </c>
      <c r="U405" s="52">
        <v>310</v>
      </c>
      <c r="V405" s="52">
        <f t="shared" si="13"/>
        <v>3743.0123983600001</v>
      </c>
      <c r="W405" s="52">
        <f t="shared" si="14"/>
        <v>3743.0123983600001</v>
      </c>
      <c r="X405" s="52">
        <v>0</v>
      </c>
      <c r="Y405" s="52">
        <v>0</v>
      </c>
    </row>
    <row r="406" spans="1:25" x14ac:dyDescent="0.25">
      <c r="A406" s="52">
        <v>2012</v>
      </c>
      <c r="B406" s="52" t="s">
        <v>106</v>
      </c>
      <c r="C406" s="52" t="s">
        <v>115</v>
      </c>
      <c r="D406" s="52">
        <v>20231</v>
      </c>
      <c r="E406" s="52">
        <v>3338004</v>
      </c>
      <c r="F406" s="52">
        <v>12</v>
      </c>
      <c r="G406" s="52" t="s">
        <v>118</v>
      </c>
      <c r="H406" s="52">
        <v>1313.7131999999999</v>
      </c>
      <c r="I406" s="52" t="s">
        <v>91</v>
      </c>
      <c r="J406" s="52" t="s">
        <v>71</v>
      </c>
      <c r="K406" s="52">
        <v>73.3</v>
      </c>
      <c r="L406" s="52">
        <v>3.3200000000000001E-5</v>
      </c>
      <c r="M406" s="52">
        <v>1</v>
      </c>
      <c r="N406" s="52"/>
      <c r="O406" s="52">
        <v>0</v>
      </c>
      <c r="P406" s="52">
        <v>0</v>
      </c>
      <c r="Q406" s="52">
        <v>21</v>
      </c>
      <c r="R406" s="52"/>
      <c r="S406" s="52">
        <v>0</v>
      </c>
      <c r="T406" s="52">
        <v>0</v>
      </c>
      <c r="U406" s="52">
        <v>310</v>
      </c>
      <c r="V406" s="52">
        <f t="shared" si="13"/>
        <v>3.196999894992</v>
      </c>
      <c r="W406" s="52">
        <f t="shared" si="14"/>
        <v>3.196999894992</v>
      </c>
      <c r="X406" s="52">
        <v>0</v>
      </c>
      <c r="Y406" s="52">
        <v>0</v>
      </c>
    </row>
    <row r="407" spans="1:25" x14ac:dyDescent="0.25">
      <c r="A407" s="52">
        <v>2012</v>
      </c>
      <c r="B407" s="52" t="s">
        <v>106</v>
      </c>
      <c r="C407" s="52" t="s">
        <v>115</v>
      </c>
      <c r="D407" s="52">
        <v>20231</v>
      </c>
      <c r="E407" s="52">
        <v>3338007</v>
      </c>
      <c r="F407" s="52">
        <v>12</v>
      </c>
      <c r="G407" s="52" t="s">
        <v>118</v>
      </c>
      <c r="H407" s="52">
        <v>2944117.25</v>
      </c>
      <c r="I407" s="52" t="s">
        <v>91</v>
      </c>
      <c r="J407" s="52" t="s">
        <v>71</v>
      </c>
      <c r="K407" s="52">
        <v>73.3</v>
      </c>
      <c r="L407" s="52">
        <v>3.3200000000000001E-5</v>
      </c>
      <c r="M407" s="52">
        <v>1</v>
      </c>
      <c r="N407" s="52"/>
      <c r="O407" s="52">
        <v>0</v>
      </c>
      <c r="P407" s="52">
        <v>0</v>
      </c>
      <c r="Q407" s="52">
        <v>21</v>
      </c>
      <c r="R407" s="52"/>
      <c r="S407" s="52">
        <v>0</v>
      </c>
      <c r="T407" s="52">
        <v>0</v>
      </c>
      <c r="U407" s="52">
        <v>310</v>
      </c>
      <c r="V407" s="52">
        <f t="shared" si="13"/>
        <v>7164.6859749099995</v>
      </c>
      <c r="W407" s="52">
        <f t="shared" si="14"/>
        <v>7164.6859749099995</v>
      </c>
      <c r="X407" s="52">
        <v>0</v>
      </c>
      <c r="Y407" s="52">
        <v>0</v>
      </c>
    </row>
    <row r="408" spans="1:25" x14ac:dyDescent="0.25">
      <c r="A408" s="52">
        <v>2012</v>
      </c>
      <c r="B408" s="52" t="s">
        <v>106</v>
      </c>
      <c r="C408" s="52" t="s">
        <v>115</v>
      </c>
      <c r="D408" s="52">
        <v>20231</v>
      </c>
      <c r="E408" s="52">
        <v>3338007</v>
      </c>
      <c r="F408" s="52">
        <v>12</v>
      </c>
      <c r="G408" s="52" t="s">
        <v>118</v>
      </c>
      <c r="H408" s="52">
        <v>25300000</v>
      </c>
      <c r="I408" s="52" t="s">
        <v>91</v>
      </c>
      <c r="J408" s="52" t="s">
        <v>71</v>
      </c>
      <c r="K408" s="52">
        <v>73.3</v>
      </c>
      <c r="L408" s="52">
        <v>3.3200000000000001E-5</v>
      </c>
      <c r="M408" s="52">
        <v>1</v>
      </c>
      <c r="N408" s="52"/>
      <c r="O408" s="52">
        <v>0</v>
      </c>
      <c r="P408" s="52">
        <v>0</v>
      </c>
      <c r="Q408" s="52">
        <v>21</v>
      </c>
      <c r="R408" s="52"/>
      <c r="S408" s="52">
        <v>0</v>
      </c>
      <c r="T408" s="52">
        <v>0</v>
      </c>
      <c r="U408" s="52">
        <v>310</v>
      </c>
      <c r="V408" s="52">
        <f t="shared" si="13"/>
        <v>61569.067999999999</v>
      </c>
      <c r="W408" s="52">
        <f t="shared" si="14"/>
        <v>61569.067999999999</v>
      </c>
      <c r="X408" s="52">
        <v>0</v>
      </c>
      <c r="Y408" s="52">
        <v>0</v>
      </c>
    </row>
    <row r="409" spans="1:25" x14ac:dyDescent="0.25">
      <c r="A409" s="52">
        <v>2012</v>
      </c>
      <c r="B409" s="52" t="s">
        <v>106</v>
      </c>
      <c r="C409" s="52" t="s">
        <v>115</v>
      </c>
      <c r="D409" s="52">
        <v>20231</v>
      </c>
      <c r="E409" s="52">
        <v>3338008</v>
      </c>
      <c r="F409" s="52">
        <v>12</v>
      </c>
      <c r="G409" s="52" t="s">
        <v>118</v>
      </c>
      <c r="H409" s="52">
        <v>177431</v>
      </c>
      <c r="I409" s="52" t="s">
        <v>91</v>
      </c>
      <c r="J409" s="52" t="s">
        <v>71</v>
      </c>
      <c r="K409" s="52">
        <v>73.3</v>
      </c>
      <c r="L409" s="52">
        <v>3.3200000000000001E-5</v>
      </c>
      <c r="M409" s="52">
        <v>1</v>
      </c>
      <c r="N409" s="52"/>
      <c r="O409" s="52">
        <v>0</v>
      </c>
      <c r="P409" s="52">
        <v>0</v>
      </c>
      <c r="Q409" s="52">
        <v>21</v>
      </c>
      <c r="R409" s="52"/>
      <c r="S409" s="52">
        <v>0</v>
      </c>
      <c r="T409" s="52">
        <v>0</v>
      </c>
      <c r="U409" s="52">
        <v>310</v>
      </c>
      <c r="V409" s="52">
        <f t="shared" si="13"/>
        <v>431.78898435999997</v>
      </c>
      <c r="W409" s="52">
        <f t="shared" si="14"/>
        <v>431.78898435999997</v>
      </c>
      <c r="X409" s="52">
        <v>0</v>
      </c>
      <c r="Y409" s="52">
        <v>0</v>
      </c>
    </row>
    <row r="410" spans="1:25" x14ac:dyDescent="0.25">
      <c r="A410" s="52">
        <v>2012</v>
      </c>
      <c r="B410" s="52" t="s">
        <v>106</v>
      </c>
      <c r="C410" s="52" t="s">
        <v>115</v>
      </c>
      <c r="D410" s="52">
        <v>20231</v>
      </c>
      <c r="E410" s="52">
        <v>3338011</v>
      </c>
      <c r="F410" s="52">
        <v>12</v>
      </c>
      <c r="G410" s="52" t="s">
        <v>118</v>
      </c>
      <c r="H410" s="52">
        <v>6270</v>
      </c>
      <c r="I410" s="52" t="s">
        <v>91</v>
      </c>
      <c r="J410" s="52" t="s">
        <v>71</v>
      </c>
      <c r="K410" s="52">
        <v>73.3</v>
      </c>
      <c r="L410" s="52">
        <v>3.3200000000000001E-5</v>
      </c>
      <c r="M410" s="52">
        <v>1</v>
      </c>
      <c r="N410" s="52"/>
      <c r="O410" s="52">
        <v>0</v>
      </c>
      <c r="P410" s="52">
        <v>0</v>
      </c>
      <c r="Q410" s="52">
        <v>21</v>
      </c>
      <c r="R410" s="52"/>
      <c r="S410" s="52">
        <v>0</v>
      </c>
      <c r="T410" s="52">
        <v>0</v>
      </c>
      <c r="U410" s="52">
        <v>310</v>
      </c>
      <c r="V410" s="52">
        <f t="shared" si="13"/>
        <v>15.258421200000001</v>
      </c>
      <c r="W410" s="52">
        <f t="shared" si="14"/>
        <v>15.258421200000001</v>
      </c>
      <c r="X410" s="52">
        <v>0</v>
      </c>
      <c r="Y410" s="52">
        <v>0</v>
      </c>
    </row>
    <row r="411" spans="1:25" x14ac:dyDescent="0.25">
      <c r="A411" s="52">
        <v>2012</v>
      </c>
      <c r="B411" s="52" t="s">
        <v>106</v>
      </c>
      <c r="C411" s="52" t="s">
        <v>115</v>
      </c>
      <c r="D411" s="52">
        <v>20231</v>
      </c>
      <c r="E411" s="52">
        <v>3338011</v>
      </c>
      <c r="F411" s="52">
        <v>12</v>
      </c>
      <c r="G411" s="52" t="s">
        <v>118</v>
      </c>
      <c r="H411" s="52">
        <v>643985</v>
      </c>
      <c r="I411" s="52" t="s">
        <v>91</v>
      </c>
      <c r="J411" s="52" t="s">
        <v>71</v>
      </c>
      <c r="K411" s="52">
        <v>73.3</v>
      </c>
      <c r="L411" s="52">
        <v>3.3200000000000001E-5</v>
      </c>
      <c r="M411" s="52">
        <v>1</v>
      </c>
      <c r="N411" s="52"/>
      <c r="O411" s="52">
        <v>0</v>
      </c>
      <c r="P411" s="52">
        <v>0</v>
      </c>
      <c r="Q411" s="52">
        <v>21</v>
      </c>
      <c r="R411" s="52"/>
      <c r="S411" s="52">
        <v>0</v>
      </c>
      <c r="T411" s="52">
        <v>0</v>
      </c>
      <c r="U411" s="52">
        <v>310</v>
      </c>
      <c r="V411" s="52">
        <f t="shared" si="13"/>
        <v>1567.1761366000001</v>
      </c>
      <c r="W411" s="52">
        <f t="shared" si="14"/>
        <v>1567.1761366000001</v>
      </c>
      <c r="X411" s="52">
        <v>0</v>
      </c>
      <c r="Y411" s="52">
        <v>0</v>
      </c>
    </row>
    <row r="412" spans="1:25" x14ac:dyDescent="0.25">
      <c r="A412" s="52">
        <v>2012</v>
      </c>
      <c r="B412" s="52" t="s">
        <v>106</v>
      </c>
      <c r="C412" s="52" t="s">
        <v>115</v>
      </c>
      <c r="D412" s="52">
        <v>20231</v>
      </c>
      <c r="E412" s="52">
        <v>3338012</v>
      </c>
      <c r="F412" s="52">
        <v>12</v>
      </c>
      <c r="G412" s="52" t="s">
        <v>118</v>
      </c>
      <c r="H412" s="52">
        <v>140162</v>
      </c>
      <c r="I412" s="52" t="s">
        <v>91</v>
      </c>
      <c r="J412" s="52" t="s">
        <v>71</v>
      </c>
      <c r="K412" s="52">
        <v>73.3</v>
      </c>
      <c r="L412" s="52">
        <v>3.3200000000000001E-5</v>
      </c>
      <c r="M412" s="52">
        <v>1</v>
      </c>
      <c r="N412" s="52"/>
      <c r="O412" s="52">
        <v>0</v>
      </c>
      <c r="P412" s="52">
        <v>0</v>
      </c>
      <c r="Q412" s="52">
        <v>21</v>
      </c>
      <c r="R412" s="52"/>
      <c r="S412" s="52">
        <v>0</v>
      </c>
      <c r="T412" s="52">
        <v>0</v>
      </c>
      <c r="U412" s="52">
        <v>310</v>
      </c>
      <c r="V412" s="52">
        <f t="shared" si="13"/>
        <v>341.09263671999997</v>
      </c>
      <c r="W412" s="52">
        <f t="shared" si="14"/>
        <v>341.09263671999997</v>
      </c>
      <c r="X412" s="52">
        <v>0</v>
      </c>
      <c r="Y412" s="52">
        <v>0</v>
      </c>
    </row>
    <row r="413" spans="1:25" x14ac:dyDescent="0.25">
      <c r="A413" s="52">
        <v>2012</v>
      </c>
      <c r="B413" s="52" t="s">
        <v>106</v>
      </c>
      <c r="C413" s="52" t="s">
        <v>115</v>
      </c>
      <c r="D413" s="52">
        <v>20231</v>
      </c>
      <c r="E413" s="52">
        <v>3338012</v>
      </c>
      <c r="F413" s="52">
        <v>12</v>
      </c>
      <c r="G413" s="52" t="s">
        <v>118</v>
      </c>
      <c r="H413" s="52">
        <v>1653900</v>
      </c>
      <c r="I413" s="52" t="s">
        <v>91</v>
      </c>
      <c r="J413" s="52" t="s">
        <v>71</v>
      </c>
      <c r="K413" s="52">
        <v>73.3</v>
      </c>
      <c r="L413" s="52">
        <v>3.3200000000000001E-5</v>
      </c>
      <c r="M413" s="52">
        <v>1</v>
      </c>
      <c r="N413" s="52"/>
      <c r="O413" s="52">
        <v>0</v>
      </c>
      <c r="P413" s="52">
        <v>0</v>
      </c>
      <c r="Q413" s="52">
        <v>21</v>
      </c>
      <c r="R413" s="52"/>
      <c r="S413" s="52">
        <v>0</v>
      </c>
      <c r="T413" s="52">
        <v>0</v>
      </c>
      <c r="U413" s="52">
        <v>310</v>
      </c>
      <c r="V413" s="52">
        <f t="shared" si="13"/>
        <v>4024.8648840000001</v>
      </c>
      <c r="W413" s="52">
        <f t="shared" si="14"/>
        <v>4024.8648840000001</v>
      </c>
      <c r="X413" s="52">
        <v>0</v>
      </c>
      <c r="Y413" s="52">
        <v>0</v>
      </c>
    </row>
    <row r="414" spans="1:25" x14ac:dyDescent="0.25">
      <c r="A414" s="52">
        <v>2012</v>
      </c>
      <c r="B414" s="52" t="s">
        <v>106</v>
      </c>
      <c r="C414" s="52" t="s">
        <v>115</v>
      </c>
      <c r="D414" s="52">
        <v>20231</v>
      </c>
      <c r="E414" s="52">
        <v>3338012</v>
      </c>
      <c r="F414" s="52">
        <v>12</v>
      </c>
      <c r="G414" s="52" t="s">
        <v>118</v>
      </c>
      <c r="H414" s="52">
        <v>539</v>
      </c>
      <c r="I414" s="52" t="s">
        <v>91</v>
      </c>
      <c r="J414" s="52" t="s">
        <v>71</v>
      </c>
      <c r="K414" s="52">
        <v>73.3</v>
      </c>
      <c r="L414" s="52">
        <v>3.3200000000000001E-5</v>
      </c>
      <c r="M414" s="52">
        <v>1</v>
      </c>
      <c r="N414" s="52"/>
      <c r="O414" s="52">
        <v>0</v>
      </c>
      <c r="P414" s="52">
        <v>0</v>
      </c>
      <c r="Q414" s="52">
        <v>21</v>
      </c>
      <c r="R414" s="52"/>
      <c r="S414" s="52">
        <v>0</v>
      </c>
      <c r="T414" s="52">
        <v>0</v>
      </c>
      <c r="U414" s="52">
        <v>310</v>
      </c>
      <c r="V414" s="52">
        <f t="shared" si="13"/>
        <v>1.31168884</v>
      </c>
      <c r="W414" s="52">
        <f t="shared" si="14"/>
        <v>1.31168884</v>
      </c>
      <c r="X414" s="52">
        <v>0</v>
      </c>
      <c r="Y414" s="52">
        <v>0</v>
      </c>
    </row>
    <row r="415" spans="1:25" x14ac:dyDescent="0.25">
      <c r="A415" s="52">
        <v>2012</v>
      </c>
      <c r="B415" s="52" t="s">
        <v>106</v>
      </c>
      <c r="C415" s="52" t="s">
        <v>115</v>
      </c>
      <c r="D415" s="52">
        <v>20231</v>
      </c>
      <c r="E415" s="52">
        <v>3338099</v>
      </c>
      <c r="F415" s="52">
        <v>12</v>
      </c>
      <c r="G415" s="52" t="s">
        <v>118</v>
      </c>
      <c r="H415" s="52">
        <v>6766807.375</v>
      </c>
      <c r="I415" s="52" t="s">
        <v>91</v>
      </c>
      <c r="J415" s="52" t="s">
        <v>71</v>
      </c>
      <c r="K415" s="52">
        <v>73.3</v>
      </c>
      <c r="L415" s="52">
        <v>3.3200000000000001E-5</v>
      </c>
      <c r="M415" s="52">
        <v>1</v>
      </c>
      <c r="N415" s="52"/>
      <c r="O415" s="52">
        <v>0</v>
      </c>
      <c r="P415" s="52">
        <v>0</v>
      </c>
      <c r="Q415" s="52">
        <v>21</v>
      </c>
      <c r="R415" s="52"/>
      <c r="S415" s="52">
        <v>0</v>
      </c>
      <c r="T415" s="52">
        <v>0</v>
      </c>
      <c r="U415" s="52">
        <v>310</v>
      </c>
      <c r="V415" s="52">
        <f t="shared" si="13"/>
        <v>16467.431755505</v>
      </c>
      <c r="W415" s="52">
        <f t="shared" si="14"/>
        <v>16467.431755505</v>
      </c>
      <c r="X415" s="52">
        <v>0</v>
      </c>
      <c r="Y415" s="52">
        <v>0</v>
      </c>
    </row>
    <row r="416" spans="1:25" x14ac:dyDescent="0.25">
      <c r="A416" s="52">
        <v>2012</v>
      </c>
      <c r="B416" s="52" t="s">
        <v>106</v>
      </c>
      <c r="C416" s="52" t="s">
        <v>115</v>
      </c>
      <c r="D416" s="52">
        <v>20232</v>
      </c>
      <c r="E416" s="52">
        <v>3338012</v>
      </c>
      <c r="F416" s="52">
        <v>12</v>
      </c>
      <c r="G416" s="52" t="s">
        <v>118</v>
      </c>
      <c r="H416" s="52">
        <v>133292.80000000002</v>
      </c>
      <c r="I416" s="52" t="s">
        <v>91</v>
      </c>
      <c r="J416" s="52" t="s">
        <v>71</v>
      </c>
      <c r="K416" s="52">
        <v>73.3</v>
      </c>
      <c r="L416" s="52">
        <v>3.3200000000000001E-5</v>
      </c>
      <c r="M416" s="52">
        <v>1</v>
      </c>
      <c r="N416" s="52"/>
      <c r="O416" s="52">
        <v>0</v>
      </c>
      <c r="P416" s="52">
        <v>0</v>
      </c>
      <c r="Q416" s="52">
        <v>21</v>
      </c>
      <c r="R416" s="52"/>
      <c r="S416" s="52">
        <v>0</v>
      </c>
      <c r="T416" s="52">
        <v>0</v>
      </c>
      <c r="U416" s="52">
        <v>310</v>
      </c>
      <c r="V416" s="52">
        <f t="shared" si="13"/>
        <v>324.376026368</v>
      </c>
      <c r="W416" s="52">
        <f t="shared" si="14"/>
        <v>324.376026368</v>
      </c>
      <c r="X416" s="52">
        <v>0</v>
      </c>
      <c r="Y416" s="52">
        <v>0</v>
      </c>
    </row>
    <row r="417" spans="1:25" x14ac:dyDescent="0.25">
      <c r="A417" s="52">
        <v>2012</v>
      </c>
      <c r="B417" s="52" t="s">
        <v>106</v>
      </c>
      <c r="C417" s="52" t="s">
        <v>115</v>
      </c>
      <c r="D417" s="52">
        <v>20232</v>
      </c>
      <c r="E417" s="52">
        <v>3338012</v>
      </c>
      <c r="F417" s="52">
        <v>12</v>
      </c>
      <c r="G417" s="52" t="s">
        <v>118</v>
      </c>
      <c r="H417" s="52">
        <v>9816.8125</v>
      </c>
      <c r="I417" s="52" t="s">
        <v>91</v>
      </c>
      <c r="J417" s="52" t="s">
        <v>71</v>
      </c>
      <c r="K417" s="52">
        <v>73.3</v>
      </c>
      <c r="L417" s="52">
        <v>3.3200000000000001E-5</v>
      </c>
      <c r="M417" s="52">
        <v>1</v>
      </c>
      <c r="N417" s="52"/>
      <c r="O417" s="52">
        <v>0</v>
      </c>
      <c r="P417" s="52">
        <v>0</v>
      </c>
      <c r="Q417" s="52">
        <v>21</v>
      </c>
      <c r="R417" s="52"/>
      <c r="S417" s="52">
        <v>0</v>
      </c>
      <c r="T417" s="52">
        <v>0</v>
      </c>
      <c r="U417" s="52">
        <v>310</v>
      </c>
      <c r="V417" s="52">
        <f t="shared" si="13"/>
        <v>23.889802227499999</v>
      </c>
      <c r="W417" s="52">
        <f t="shared" si="14"/>
        <v>23.889802227499999</v>
      </c>
      <c r="X417" s="52">
        <v>0</v>
      </c>
      <c r="Y417" s="52">
        <v>0</v>
      </c>
    </row>
    <row r="418" spans="1:25" x14ac:dyDescent="0.25">
      <c r="A418" s="52">
        <v>2012</v>
      </c>
      <c r="B418" s="52" t="s">
        <v>106</v>
      </c>
      <c r="C418" s="52" t="s">
        <v>115</v>
      </c>
      <c r="D418" s="52">
        <v>20234</v>
      </c>
      <c r="E418" s="52">
        <v>3338007</v>
      </c>
      <c r="F418" s="52">
        <v>12</v>
      </c>
      <c r="G418" s="52" t="s">
        <v>118</v>
      </c>
      <c r="H418" s="52">
        <v>8396.3145000000004</v>
      </c>
      <c r="I418" s="52" t="s">
        <v>91</v>
      </c>
      <c r="J418" s="52" t="s">
        <v>71</v>
      </c>
      <c r="K418" s="52">
        <v>73.3</v>
      </c>
      <c r="L418" s="52">
        <v>3.3200000000000001E-5</v>
      </c>
      <c r="M418" s="52">
        <v>1</v>
      </c>
      <c r="N418" s="52"/>
      <c r="O418" s="52">
        <v>0</v>
      </c>
      <c r="P418" s="52">
        <v>0</v>
      </c>
      <c r="Q418" s="52">
        <v>21</v>
      </c>
      <c r="R418" s="52"/>
      <c r="S418" s="52">
        <v>0</v>
      </c>
      <c r="T418" s="52">
        <v>0</v>
      </c>
      <c r="U418" s="52">
        <v>310</v>
      </c>
      <c r="V418" s="52">
        <f t="shared" si="13"/>
        <v>20.432935114620001</v>
      </c>
      <c r="W418" s="52">
        <f t="shared" si="14"/>
        <v>20.432935114620001</v>
      </c>
      <c r="X418" s="52">
        <v>0</v>
      </c>
      <c r="Y418" s="52">
        <v>0</v>
      </c>
    </row>
    <row r="419" spans="1:25" x14ac:dyDescent="0.25">
      <c r="A419" s="52">
        <v>2012</v>
      </c>
      <c r="B419" s="52" t="s">
        <v>106</v>
      </c>
      <c r="C419" s="52" t="s">
        <v>115</v>
      </c>
      <c r="D419" s="52">
        <v>20236</v>
      </c>
      <c r="E419" s="52">
        <v>3338007</v>
      </c>
      <c r="F419" s="52">
        <v>12</v>
      </c>
      <c r="G419" s="52" t="s">
        <v>118</v>
      </c>
      <c r="H419" s="52">
        <v>248048.185</v>
      </c>
      <c r="I419" s="52" t="s">
        <v>91</v>
      </c>
      <c r="J419" s="52" t="s">
        <v>71</v>
      </c>
      <c r="K419" s="52">
        <v>73.3</v>
      </c>
      <c r="L419" s="52">
        <v>3.3200000000000001E-5</v>
      </c>
      <c r="M419" s="52">
        <v>1</v>
      </c>
      <c r="N419" s="52"/>
      <c r="O419" s="52">
        <v>0</v>
      </c>
      <c r="P419" s="52">
        <v>0</v>
      </c>
      <c r="Q419" s="52">
        <v>21</v>
      </c>
      <c r="R419" s="52"/>
      <c r="S419" s="52">
        <v>0</v>
      </c>
      <c r="T419" s="52">
        <v>0</v>
      </c>
      <c r="U419" s="52">
        <v>310</v>
      </c>
      <c r="V419" s="52">
        <f t="shared" si="13"/>
        <v>603.64014108859999</v>
      </c>
      <c r="W419" s="52">
        <f t="shared" si="14"/>
        <v>603.64014108859999</v>
      </c>
      <c r="X419" s="52">
        <v>0</v>
      </c>
      <c r="Y419" s="52">
        <v>0</v>
      </c>
    </row>
    <row r="420" spans="1:25" x14ac:dyDescent="0.25">
      <c r="A420" s="52">
        <v>2012</v>
      </c>
      <c r="B420" s="52" t="s">
        <v>106</v>
      </c>
      <c r="C420" s="52" t="s">
        <v>115</v>
      </c>
      <c r="D420" s="52">
        <v>20236</v>
      </c>
      <c r="E420" s="52">
        <v>3338008</v>
      </c>
      <c r="F420" s="52">
        <v>12</v>
      </c>
      <c r="G420" s="52" t="s">
        <v>118</v>
      </c>
      <c r="H420" s="52">
        <v>261089</v>
      </c>
      <c r="I420" s="52" t="s">
        <v>91</v>
      </c>
      <c r="J420" s="52" t="s">
        <v>71</v>
      </c>
      <c r="K420" s="52">
        <v>73.3</v>
      </c>
      <c r="L420" s="52">
        <v>3.3200000000000001E-5</v>
      </c>
      <c r="M420" s="52">
        <v>1</v>
      </c>
      <c r="N420" s="52"/>
      <c r="O420" s="52">
        <v>0</v>
      </c>
      <c r="P420" s="52">
        <v>0</v>
      </c>
      <c r="Q420" s="52">
        <v>21</v>
      </c>
      <c r="R420" s="52"/>
      <c r="S420" s="52">
        <v>0</v>
      </c>
      <c r="T420" s="52">
        <v>0</v>
      </c>
      <c r="U420" s="52">
        <v>310</v>
      </c>
      <c r="V420" s="52">
        <f t="shared" si="13"/>
        <v>635.37574684000003</v>
      </c>
      <c r="W420" s="52">
        <f t="shared" si="14"/>
        <v>635.37574684000003</v>
      </c>
      <c r="X420" s="52">
        <v>0</v>
      </c>
      <c r="Y420" s="52">
        <v>0</v>
      </c>
    </row>
    <row r="421" spans="1:25" x14ac:dyDescent="0.25">
      <c r="A421" s="52">
        <v>2012</v>
      </c>
      <c r="B421" s="52" t="s">
        <v>106</v>
      </c>
      <c r="C421" s="52" t="s">
        <v>115</v>
      </c>
      <c r="D421" s="52">
        <v>20236</v>
      </c>
      <c r="E421" s="52">
        <v>3338011</v>
      </c>
      <c r="F421" s="52">
        <v>12</v>
      </c>
      <c r="G421" s="52" t="s">
        <v>118</v>
      </c>
      <c r="H421" s="52">
        <v>1991570</v>
      </c>
      <c r="I421" s="52" t="s">
        <v>91</v>
      </c>
      <c r="J421" s="52" t="s">
        <v>71</v>
      </c>
      <c r="K421" s="52">
        <v>73.3</v>
      </c>
      <c r="L421" s="52">
        <v>3.3200000000000001E-5</v>
      </c>
      <c r="M421" s="52">
        <v>1</v>
      </c>
      <c r="N421" s="52"/>
      <c r="O421" s="52">
        <v>0</v>
      </c>
      <c r="P421" s="52">
        <v>0</v>
      </c>
      <c r="Q421" s="52">
        <v>21</v>
      </c>
      <c r="R421" s="52"/>
      <c r="S421" s="52">
        <v>0</v>
      </c>
      <c r="T421" s="52">
        <v>0</v>
      </c>
      <c r="U421" s="52">
        <v>310</v>
      </c>
      <c r="V421" s="52">
        <f t="shared" si="13"/>
        <v>4846.6050892000003</v>
      </c>
      <c r="W421" s="52">
        <f t="shared" si="14"/>
        <v>4846.6050892000003</v>
      </c>
      <c r="X421" s="52">
        <v>0</v>
      </c>
      <c r="Y421" s="52">
        <v>0</v>
      </c>
    </row>
    <row r="422" spans="1:25" x14ac:dyDescent="0.25">
      <c r="A422" s="52">
        <v>2012</v>
      </c>
      <c r="B422" s="52" t="s">
        <v>106</v>
      </c>
      <c r="C422" s="52" t="s">
        <v>115</v>
      </c>
      <c r="D422" s="52">
        <v>20237</v>
      </c>
      <c r="E422" s="52">
        <v>3338007</v>
      </c>
      <c r="F422" s="52">
        <v>12</v>
      </c>
      <c r="G422" s="52" t="s">
        <v>118</v>
      </c>
      <c r="H422" s="52">
        <v>1031616.3378999999</v>
      </c>
      <c r="I422" s="52" t="s">
        <v>91</v>
      </c>
      <c r="J422" s="52" t="s">
        <v>71</v>
      </c>
      <c r="K422" s="52">
        <v>73.3</v>
      </c>
      <c r="L422" s="52">
        <v>3.3200000000000001E-5</v>
      </c>
      <c r="M422" s="52">
        <v>1</v>
      </c>
      <c r="N422" s="52"/>
      <c r="O422" s="52">
        <v>0</v>
      </c>
      <c r="P422" s="52">
        <v>0</v>
      </c>
      <c r="Q422" s="52">
        <v>21</v>
      </c>
      <c r="R422" s="52"/>
      <c r="S422" s="52">
        <v>0</v>
      </c>
      <c r="T422" s="52">
        <v>0</v>
      </c>
      <c r="U422" s="52">
        <v>310</v>
      </c>
      <c r="V422" s="52">
        <f t="shared" si="13"/>
        <v>2510.500255259924</v>
      </c>
      <c r="W422" s="52">
        <f t="shared" si="14"/>
        <v>2510.500255259924</v>
      </c>
      <c r="X422" s="52">
        <v>0</v>
      </c>
      <c r="Y422" s="52">
        <v>0</v>
      </c>
    </row>
    <row r="423" spans="1:25" x14ac:dyDescent="0.25">
      <c r="A423" s="52">
        <v>2012</v>
      </c>
      <c r="B423" s="52" t="s">
        <v>106</v>
      </c>
      <c r="C423" s="52" t="s">
        <v>115</v>
      </c>
      <c r="D423" s="52">
        <v>20237</v>
      </c>
      <c r="E423" s="52">
        <v>3338007</v>
      </c>
      <c r="F423" s="52">
        <v>12</v>
      </c>
      <c r="G423" s="52" t="s">
        <v>118</v>
      </c>
      <c r="H423" s="52">
        <v>20179107</v>
      </c>
      <c r="I423" s="52" t="s">
        <v>91</v>
      </c>
      <c r="J423" s="52" t="s">
        <v>71</v>
      </c>
      <c r="K423" s="52">
        <v>73.3</v>
      </c>
      <c r="L423" s="52">
        <v>3.3200000000000001E-5</v>
      </c>
      <c r="M423" s="52">
        <v>1</v>
      </c>
      <c r="N423" s="52"/>
      <c r="O423" s="52">
        <v>0</v>
      </c>
      <c r="P423" s="52">
        <v>0</v>
      </c>
      <c r="Q423" s="52">
        <v>21</v>
      </c>
      <c r="R423" s="52"/>
      <c r="S423" s="52">
        <v>0</v>
      </c>
      <c r="T423" s="52">
        <v>0</v>
      </c>
      <c r="U423" s="52">
        <v>310</v>
      </c>
      <c r="V423" s="52">
        <f t="shared" si="13"/>
        <v>49107.067630919999</v>
      </c>
      <c r="W423" s="52">
        <f t="shared" si="14"/>
        <v>49107.067630919999</v>
      </c>
      <c r="X423" s="52">
        <v>0</v>
      </c>
      <c r="Y423" s="52">
        <v>0</v>
      </c>
    </row>
    <row r="424" spans="1:25" x14ac:dyDescent="0.25">
      <c r="A424" s="52">
        <v>2012</v>
      </c>
      <c r="B424" s="52" t="s">
        <v>106</v>
      </c>
      <c r="C424" s="52" t="s">
        <v>115</v>
      </c>
      <c r="D424" s="52">
        <v>20237</v>
      </c>
      <c r="E424" s="52">
        <v>3338007</v>
      </c>
      <c r="F424" s="52">
        <v>12</v>
      </c>
      <c r="G424" s="52" t="s">
        <v>118</v>
      </c>
      <c r="H424" s="52">
        <v>375726.16389999999</v>
      </c>
      <c r="I424" s="52" t="s">
        <v>91</v>
      </c>
      <c r="J424" s="52" t="s">
        <v>71</v>
      </c>
      <c r="K424" s="52">
        <v>73.3</v>
      </c>
      <c r="L424" s="52">
        <v>3.3200000000000001E-5</v>
      </c>
      <c r="M424" s="52">
        <v>1</v>
      </c>
      <c r="N424" s="52"/>
      <c r="O424" s="52">
        <v>0</v>
      </c>
      <c r="P424" s="52">
        <v>0</v>
      </c>
      <c r="Q424" s="52">
        <v>21</v>
      </c>
      <c r="R424" s="52"/>
      <c r="S424" s="52">
        <v>0</v>
      </c>
      <c r="T424" s="52">
        <v>0</v>
      </c>
      <c r="U424" s="52">
        <v>310</v>
      </c>
      <c r="V424" s="52">
        <f t="shared" si="13"/>
        <v>914.35216342048398</v>
      </c>
      <c r="W424" s="52">
        <f t="shared" si="14"/>
        <v>914.35216342048398</v>
      </c>
      <c r="X424" s="52">
        <v>0</v>
      </c>
      <c r="Y424" s="52">
        <v>0</v>
      </c>
    </row>
    <row r="425" spans="1:25" x14ac:dyDescent="0.25">
      <c r="A425" s="52">
        <v>2012</v>
      </c>
      <c r="B425" s="52" t="s">
        <v>106</v>
      </c>
      <c r="C425" s="52" t="s">
        <v>115</v>
      </c>
      <c r="D425" s="52">
        <v>20238</v>
      </c>
      <c r="E425" s="52">
        <v>3338003</v>
      </c>
      <c r="F425" s="52">
        <v>12</v>
      </c>
      <c r="G425" s="52" t="s">
        <v>118</v>
      </c>
      <c r="H425" s="52">
        <v>59236</v>
      </c>
      <c r="I425" s="52" t="s">
        <v>91</v>
      </c>
      <c r="J425" s="52" t="s">
        <v>71</v>
      </c>
      <c r="K425" s="52">
        <v>73.3</v>
      </c>
      <c r="L425" s="52">
        <v>3.3200000000000001E-5</v>
      </c>
      <c r="M425" s="52">
        <v>1</v>
      </c>
      <c r="N425" s="52"/>
      <c r="O425" s="52">
        <v>0</v>
      </c>
      <c r="P425" s="52">
        <v>0</v>
      </c>
      <c r="Q425" s="52">
        <v>21</v>
      </c>
      <c r="R425" s="52"/>
      <c r="S425" s="52">
        <v>0</v>
      </c>
      <c r="T425" s="52">
        <v>0</v>
      </c>
      <c r="U425" s="52">
        <v>310</v>
      </c>
      <c r="V425" s="52">
        <f t="shared" si="13"/>
        <v>144.15436016000001</v>
      </c>
      <c r="W425" s="52">
        <f t="shared" si="14"/>
        <v>144.15436016000001</v>
      </c>
      <c r="X425" s="52">
        <v>0</v>
      </c>
      <c r="Y425" s="52">
        <v>0</v>
      </c>
    </row>
    <row r="426" spans="1:25" x14ac:dyDescent="0.25">
      <c r="A426" s="52">
        <v>2012</v>
      </c>
      <c r="B426" s="52" t="s">
        <v>106</v>
      </c>
      <c r="C426" s="52" t="s">
        <v>115</v>
      </c>
      <c r="D426" s="52">
        <v>20238</v>
      </c>
      <c r="E426" s="52">
        <v>3338007</v>
      </c>
      <c r="F426" s="52">
        <v>12</v>
      </c>
      <c r="G426" s="52" t="s">
        <v>118</v>
      </c>
      <c r="H426" s="52">
        <v>267206.40000000002</v>
      </c>
      <c r="I426" s="52" t="s">
        <v>91</v>
      </c>
      <c r="J426" s="52" t="s">
        <v>71</v>
      </c>
      <c r="K426" s="52">
        <v>73.3</v>
      </c>
      <c r="L426" s="52">
        <v>3.3200000000000001E-5</v>
      </c>
      <c r="M426" s="52">
        <v>1</v>
      </c>
      <c r="N426" s="52"/>
      <c r="O426" s="52">
        <v>0</v>
      </c>
      <c r="P426" s="52">
        <v>0</v>
      </c>
      <c r="Q426" s="52">
        <v>21</v>
      </c>
      <c r="R426" s="52"/>
      <c r="S426" s="52">
        <v>0</v>
      </c>
      <c r="T426" s="52">
        <v>0</v>
      </c>
      <c r="U426" s="52">
        <v>310</v>
      </c>
      <c r="V426" s="52">
        <f t="shared" si="13"/>
        <v>650.26280678400008</v>
      </c>
      <c r="W426" s="52">
        <f t="shared" si="14"/>
        <v>650.26280678400008</v>
      </c>
      <c r="X426" s="52">
        <v>0</v>
      </c>
      <c r="Y426" s="52">
        <v>0</v>
      </c>
    </row>
    <row r="427" spans="1:25" x14ac:dyDescent="0.25">
      <c r="A427" s="52">
        <v>2012</v>
      </c>
      <c r="B427" s="52" t="s">
        <v>106</v>
      </c>
      <c r="C427" s="52" t="s">
        <v>115</v>
      </c>
      <c r="D427" s="52">
        <v>20239</v>
      </c>
      <c r="E427" s="52">
        <v>3338007</v>
      </c>
      <c r="F427" s="52">
        <v>12</v>
      </c>
      <c r="G427" s="52" t="s">
        <v>118</v>
      </c>
      <c r="H427" s="52">
        <v>60047</v>
      </c>
      <c r="I427" s="52" t="s">
        <v>91</v>
      </c>
      <c r="J427" s="52" t="s">
        <v>71</v>
      </c>
      <c r="K427" s="52">
        <v>73.3</v>
      </c>
      <c r="L427" s="52">
        <v>3.3200000000000001E-5</v>
      </c>
      <c r="M427" s="52">
        <v>1</v>
      </c>
      <c r="N427" s="52"/>
      <c r="O427" s="52">
        <v>0</v>
      </c>
      <c r="P427" s="52">
        <v>0</v>
      </c>
      <c r="Q427" s="52">
        <v>21</v>
      </c>
      <c r="R427" s="52"/>
      <c r="S427" s="52">
        <v>0</v>
      </c>
      <c r="T427" s="52">
        <v>0</v>
      </c>
      <c r="U427" s="52">
        <v>310</v>
      </c>
      <c r="V427" s="52">
        <f t="shared" si="13"/>
        <v>146.12797731999999</v>
      </c>
      <c r="W427" s="52">
        <f t="shared" si="14"/>
        <v>146.12797731999999</v>
      </c>
      <c r="X427" s="52">
        <v>0</v>
      </c>
      <c r="Y427" s="52">
        <v>0</v>
      </c>
    </row>
    <row r="428" spans="1:25" x14ac:dyDescent="0.25">
      <c r="A428" s="52">
        <v>2012</v>
      </c>
      <c r="B428" s="52" t="s">
        <v>106</v>
      </c>
      <c r="C428" s="52" t="s">
        <v>115</v>
      </c>
      <c r="D428" s="52">
        <v>20239</v>
      </c>
      <c r="E428" s="52">
        <v>3338012</v>
      </c>
      <c r="F428" s="52">
        <v>12</v>
      </c>
      <c r="G428" s="52" t="s">
        <v>118</v>
      </c>
      <c r="H428" s="52">
        <v>5039291.1575999996</v>
      </c>
      <c r="I428" s="52" t="s">
        <v>91</v>
      </c>
      <c r="J428" s="52" t="s">
        <v>71</v>
      </c>
      <c r="K428" s="52">
        <v>73.3</v>
      </c>
      <c r="L428" s="52">
        <v>3.3200000000000001E-5</v>
      </c>
      <c r="M428" s="52">
        <v>1</v>
      </c>
      <c r="N428" s="52"/>
      <c r="O428" s="52">
        <v>0</v>
      </c>
      <c r="P428" s="52">
        <v>0</v>
      </c>
      <c r="Q428" s="52">
        <v>21</v>
      </c>
      <c r="R428" s="52"/>
      <c r="S428" s="52">
        <v>0</v>
      </c>
      <c r="T428" s="52">
        <v>0</v>
      </c>
      <c r="U428" s="52">
        <v>310</v>
      </c>
      <c r="V428" s="52">
        <f t="shared" si="13"/>
        <v>12263.417389489054</v>
      </c>
      <c r="W428" s="52">
        <f t="shared" si="14"/>
        <v>12263.417389489054</v>
      </c>
      <c r="X428" s="52">
        <v>0</v>
      </c>
      <c r="Y428" s="52">
        <v>0</v>
      </c>
    </row>
    <row r="429" spans="1:25" x14ac:dyDescent="0.25">
      <c r="A429" s="52">
        <v>2012</v>
      </c>
      <c r="B429" s="52" t="s">
        <v>106</v>
      </c>
      <c r="C429" s="52" t="s">
        <v>115</v>
      </c>
      <c r="D429" s="52">
        <v>20239</v>
      </c>
      <c r="E429" s="52">
        <v>3338012</v>
      </c>
      <c r="F429" s="52">
        <v>12</v>
      </c>
      <c r="G429" s="52" t="s">
        <v>118</v>
      </c>
      <c r="H429" s="52">
        <v>502807</v>
      </c>
      <c r="I429" s="52" t="s">
        <v>91</v>
      </c>
      <c r="J429" s="52" t="s">
        <v>71</v>
      </c>
      <c r="K429" s="52">
        <v>73.3</v>
      </c>
      <c r="L429" s="52">
        <v>3.3200000000000001E-5</v>
      </c>
      <c r="M429" s="52">
        <v>1</v>
      </c>
      <c r="N429" s="52"/>
      <c r="O429" s="52">
        <v>0</v>
      </c>
      <c r="P429" s="52">
        <v>0</v>
      </c>
      <c r="Q429" s="52">
        <v>21</v>
      </c>
      <c r="R429" s="52"/>
      <c r="S429" s="52">
        <v>0</v>
      </c>
      <c r="T429" s="52">
        <v>0</v>
      </c>
      <c r="U429" s="52">
        <v>310</v>
      </c>
      <c r="V429" s="52">
        <f t="shared" si="13"/>
        <v>1223.6110029200001</v>
      </c>
      <c r="W429" s="52">
        <f t="shared" si="14"/>
        <v>1223.6110029200001</v>
      </c>
      <c r="X429" s="52">
        <v>0</v>
      </c>
      <c r="Y429" s="52">
        <v>0</v>
      </c>
    </row>
    <row r="430" spans="1:25" x14ac:dyDescent="0.25">
      <c r="A430" s="52">
        <v>2012</v>
      </c>
      <c r="B430" s="52" t="s">
        <v>106</v>
      </c>
      <c r="C430" s="52" t="s">
        <v>115</v>
      </c>
      <c r="D430" s="52">
        <v>20295</v>
      </c>
      <c r="E430" s="52">
        <v>3338005</v>
      </c>
      <c r="F430" s="52">
        <v>12</v>
      </c>
      <c r="G430" s="52" t="s">
        <v>118</v>
      </c>
      <c r="H430" s="52">
        <v>2562893</v>
      </c>
      <c r="I430" s="52" t="s">
        <v>91</v>
      </c>
      <c r="J430" s="52" t="s">
        <v>71</v>
      </c>
      <c r="K430" s="52">
        <v>73.3</v>
      </c>
      <c r="L430" s="52">
        <v>3.3200000000000001E-5</v>
      </c>
      <c r="M430" s="52">
        <v>1</v>
      </c>
      <c r="N430" s="52"/>
      <c r="O430" s="52">
        <v>0</v>
      </c>
      <c r="P430" s="52">
        <v>0</v>
      </c>
      <c r="Q430" s="52">
        <v>21</v>
      </c>
      <c r="R430" s="52"/>
      <c r="S430" s="52">
        <v>0</v>
      </c>
      <c r="T430" s="52">
        <v>0</v>
      </c>
      <c r="U430" s="52">
        <v>310</v>
      </c>
      <c r="V430" s="52">
        <f t="shared" si="13"/>
        <v>6236.9538890800004</v>
      </c>
      <c r="W430" s="52">
        <f t="shared" si="14"/>
        <v>6236.9538890800004</v>
      </c>
      <c r="X430" s="52">
        <v>0</v>
      </c>
      <c r="Y430" s="52">
        <v>0</v>
      </c>
    </row>
    <row r="431" spans="1:25" x14ac:dyDescent="0.25">
      <c r="A431" s="52">
        <v>2012</v>
      </c>
      <c r="B431" s="52" t="s">
        <v>106</v>
      </c>
      <c r="C431" s="52" t="s">
        <v>115</v>
      </c>
      <c r="D431" s="52">
        <v>20295</v>
      </c>
      <c r="E431" s="52">
        <v>3338008</v>
      </c>
      <c r="F431" s="52">
        <v>12</v>
      </c>
      <c r="G431" s="52" t="s">
        <v>118</v>
      </c>
      <c r="H431" s="52">
        <v>16703.8956</v>
      </c>
      <c r="I431" s="52" t="s">
        <v>91</v>
      </c>
      <c r="J431" s="52" t="s">
        <v>71</v>
      </c>
      <c r="K431" s="52">
        <v>73.3</v>
      </c>
      <c r="L431" s="52">
        <v>3.3200000000000001E-5</v>
      </c>
      <c r="M431" s="52">
        <v>1</v>
      </c>
      <c r="N431" s="52"/>
      <c r="O431" s="52">
        <v>0</v>
      </c>
      <c r="P431" s="52">
        <v>0</v>
      </c>
      <c r="Q431" s="52">
        <v>21</v>
      </c>
      <c r="R431" s="52"/>
      <c r="S431" s="52">
        <v>0</v>
      </c>
      <c r="T431" s="52">
        <v>0</v>
      </c>
      <c r="U431" s="52">
        <v>310</v>
      </c>
      <c r="V431" s="52">
        <f t="shared" si="13"/>
        <v>40.649932176336002</v>
      </c>
      <c r="W431" s="52">
        <f t="shared" si="14"/>
        <v>40.649932176336002</v>
      </c>
      <c r="X431" s="52">
        <v>0</v>
      </c>
      <c r="Y431" s="52">
        <v>0</v>
      </c>
    </row>
    <row r="432" spans="1:25" x14ac:dyDescent="0.25">
      <c r="A432" s="52">
        <v>2012</v>
      </c>
      <c r="B432" s="52" t="s">
        <v>106</v>
      </c>
      <c r="C432" s="52" t="s">
        <v>115</v>
      </c>
      <c r="D432" s="52">
        <v>20295</v>
      </c>
      <c r="E432" s="52">
        <v>3338011</v>
      </c>
      <c r="F432" s="52">
        <v>12</v>
      </c>
      <c r="G432" s="52" t="s">
        <v>118</v>
      </c>
      <c r="H432" s="52">
        <v>735663</v>
      </c>
      <c r="I432" s="52" t="s">
        <v>91</v>
      </c>
      <c r="J432" s="52" t="s">
        <v>71</v>
      </c>
      <c r="K432" s="52">
        <v>73.3</v>
      </c>
      <c r="L432" s="52">
        <v>3.3200000000000001E-5</v>
      </c>
      <c r="M432" s="52">
        <v>1</v>
      </c>
      <c r="N432" s="52"/>
      <c r="O432" s="52">
        <v>0</v>
      </c>
      <c r="P432" s="52">
        <v>0</v>
      </c>
      <c r="Q432" s="52">
        <v>21</v>
      </c>
      <c r="R432" s="52"/>
      <c r="S432" s="52">
        <v>0</v>
      </c>
      <c r="T432" s="52">
        <v>0</v>
      </c>
      <c r="U432" s="52">
        <v>310</v>
      </c>
      <c r="V432" s="52">
        <f t="shared" si="13"/>
        <v>1790.2800502800001</v>
      </c>
      <c r="W432" s="52">
        <f t="shared" si="14"/>
        <v>1790.2800502800001</v>
      </c>
      <c r="X432" s="52">
        <v>0</v>
      </c>
      <c r="Y432" s="52">
        <v>0</v>
      </c>
    </row>
    <row r="433" spans="1:25" x14ac:dyDescent="0.25">
      <c r="A433" s="52">
        <v>2012</v>
      </c>
      <c r="B433" s="52" t="s">
        <v>106</v>
      </c>
      <c r="C433" s="52" t="s">
        <v>115</v>
      </c>
      <c r="D433" s="52">
        <v>20295</v>
      </c>
      <c r="E433" s="52">
        <v>3338012</v>
      </c>
      <c r="F433" s="52">
        <v>12</v>
      </c>
      <c r="G433" s="52" t="s">
        <v>118</v>
      </c>
      <c r="H433" s="52">
        <v>3250155.1680000001</v>
      </c>
      <c r="I433" s="52" t="s">
        <v>91</v>
      </c>
      <c r="J433" s="52" t="s">
        <v>71</v>
      </c>
      <c r="K433" s="52">
        <v>73.3</v>
      </c>
      <c r="L433" s="52">
        <v>3.3200000000000001E-5</v>
      </c>
      <c r="M433" s="52">
        <v>1</v>
      </c>
      <c r="N433" s="52"/>
      <c r="O433" s="52">
        <v>0</v>
      </c>
      <c r="P433" s="52">
        <v>0</v>
      </c>
      <c r="Q433" s="52">
        <v>21</v>
      </c>
      <c r="R433" s="52"/>
      <c r="S433" s="52">
        <v>0</v>
      </c>
      <c r="T433" s="52">
        <v>0</v>
      </c>
      <c r="U433" s="52">
        <v>310</v>
      </c>
      <c r="V433" s="52">
        <f t="shared" si="13"/>
        <v>7909.4476106380798</v>
      </c>
      <c r="W433" s="52">
        <f t="shared" si="14"/>
        <v>7909.4476106380798</v>
      </c>
      <c r="X433" s="52">
        <v>0</v>
      </c>
      <c r="Y433" s="52">
        <v>0</v>
      </c>
    </row>
    <row r="434" spans="1:25" x14ac:dyDescent="0.25">
      <c r="A434" s="52">
        <v>2012</v>
      </c>
      <c r="B434" s="52" t="s">
        <v>106</v>
      </c>
      <c r="C434" s="52" t="s">
        <v>115</v>
      </c>
      <c r="D434" s="52">
        <v>20297</v>
      </c>
      <c r="E434" s="52">
        <v>3338099</v>
      </c>
      <c r="F434" s="52">
        <v>12</v>
      </c>
      <c r="G434" s="52" t="s">
        <v>118</v>
      </c>
      <c r="H434" s="52">
        <v>36899.351999999999</v>
      </c>
      <c r="I434" s="52" t="s">
        <v>91</v>
      </c>
      <c r="J434" s="52" t="s">
        <v>71</v>
      </c>
      <c r="K434" s="52">
        <v>73.3</v>
      </c>
      <c r="L434" s="52">
        <v>3.3200000000000001E-5</v>
      </c>
      <c r="M434" s="52">
        <v>1</v>
      </c>
      <c r="N434" s="52"/>
      <c r="O434" s="52">
        <v>0</v>
      </c>
      <c r="P434" s="52">
        <v>0</v>
      </c>
      <c r="Q434" s="52">
        <v>21</v>
      </c>
      <c r="R434" s="52"/>
      <c r="S434" s="52">
        <v>0</v>
      </c>
      <c r="T434" s="52">
        <v>0</v>
      </c>
      <c r="U434" s="52">
        <v>310</v>
      </c>
      <c r="V434" s="52">
        <f t="shared" si="13"/>
        <v>89.796787053119985</v>
      </c>
      <c r="W434" s="52">
        <f t="shared" si="14"/>
        <v>89.796787053119985</v>
      </c>
      <c r="X434" s="52">
        <v>0</v>
      </c>
      <c r="Y434" s="52">
        <v>0</v>
      </c>
    </row>
    <row r="435" spans="1:25" x14ac:dyDescent="0.25">
      <c r="A435" s="52">
        <v>2012</v>
      </c>
      <c r="B435" s="52" t="s">
        <v>106</v>
      </c>
      <c r="C435" s="52" t="s">
        <v>115</v>
      </c>
      <c r="D435" s="52">
        <v>20299</v>
      </c>
      <c r="E435" s="52">
        <v>3338001</v>
      </c>
      <c r="F435" s="52">
        <v>12</v>
      </c>
      <c r="G435" s="52" t="s">
        <v>118</v>
      </c>
      <c r="H435" s="52">
        <v>1569</v>
      </c>
      <c r="I435" s="52" t="s">
        <v>91</v>
      </c>
      <c r="J435" s="52" t="s">
        <v>71</v>
      </c>
      <c r="K435" s="52">
        <v>73.3</v>
      </c>
      <c r="L435" s="52">
        <v>3.3200000000000001E-5</v>
      </c>
      <c r="M435" s="52">
        <v>1</v>
      </c>
      <c r="N435" s="52"/>
      <c r="O435" s="52">
        <v>0</v>
      </c>
      <c r="P435" s="52">
        <v>0</v>
      </c>
      <c r="Q435" s="52">
        <v>21</v>
      </c>
      <c r="R435" s="52"/>
      <c r="S435" s="52">
        <v>0</v>
      </c>
      <c r="T435" s="52">
        <v>0</v>
      </c>
      <c r="U435" s="52">
        <v>310</v>
      </c>
      <c r="V435" s="52">
        <f t="shared" si="13"/>
        <v>3.8182556399999998</v>
      </c>
      <c r="W435" s="52">
        <f t="shared" si="14"/>
        <v>3.8182556399999998</v>
      </c>
      <c r="X435" s="52">
        <v>0</v>
      </c>
      <c r="Y435" s="52">
        <v>0</v>
      </c>
    </row>
    <row r="436" spans="1:25" x14ac:dyDescent="0.25">
      <c r="A436" s="52">
        <v>2012</v>
      </c>
      <c r="B436" s="52" t="s">
        <v>106</v>
      </c>
      <c r="C436" s="52" t="s">
        <v>115</v>
      </c>
      <c r="D436" s="52">
        <v>20299</v>
      </c>
      <c r="E436" s="52">
        <v>3338003</v>
      </c>
      <c r="F436" s="52">
        <v>12</v>
      </c>
      <c r="G436" s="52" t="s">
        <v>118</v>
      </c>
      <c r="H436" s="52">
        <v>566825.42130000005</v>
      </c>
      <c r="I436" s="52" t="s">
        <v>91</v>
      </c>
      <c r="J436" s="52" t="s">
        <v>71</v>
      </c>
      <c r="K436" s="52">
        <v>73.3</v>
      </c>
      <c r="L436" s="52">
        <v>3.3200000000000001E-5</v>
      </c>
      <c r="M436" s="52">
        <v>1</v>
      </c>
      <c r="N436" s="52"/>
      <c r="O436" s="52">
        <v>0</v>
      </c>
      <c r="P436" s="52">
        <v>0</v>
      </c>
      <c r="Q436" s="52">
        <v>21</v>
      </c>
      <c r="R436" s="52"/>
      <c r="S436" s="52">
        <v>0</v>
      </c>
      <c r="T436" s="52">
        <v>0</v>
      </c>
      <c r="U436" s="52">
        <v>310</v>
      </c>
      <c r="V436" s="52">
        <f t="shared" si="13"/>
        <v>1379.4036722588282</v>
      </c>
      <c r="W436" s="52">
        <f t="shared" si="14"/>
        <v>1379.4036722588282</v>
      </c>
      <c r="X436" s="52">
        <v>0</v>
      </c>
      <c r="Y436" s="52">
        <v>0</v>
      </c>
    </row>
    <row r="437" spans="1:25" x14ac:dyDescent="0.25">
      <c r="A437" s="52">
        <v>2012</v>
      </c>
      <c r="B437" s="52" t="s">
        <v>106</v>
      </c>
      <c r="C437" s="52" t="s">
        <v>115</v>
      </c>
      <c r="D437" s="52">
        <v>20299</v>
      </c>
      <c r="E437" s="52">
        <v>3338007</v>
      </c>
      <c r="F437" s="52">
        <v>12</v>
      </c>
      <c r="G437" s="52" t="s">
        <v>118</v>
      </c>
      <c r="H437" s="52">
        <v>2583384.4783999999</v>
      </c>
      <c r="I437" s="52" t="s">
        <v>91</v>
      </c>
      <c r="J437" s="52" t="s">
        <v>71</v>
      </c>
      <c r="K437" s="52">
        <v>73.3</v>
      </c>
      <c r="L437" s="52">
        <v>3.3200000000000001E-5</v>
      </c>
      <c r="M437" s="52">
        <v>1</v>
      </c>
      <c r="N437" s="52"/>
      <c r="O437" s="52">
        <v>0</v>
      </c>
      <c r="P437" s="52">
        <v>0</v>
      </c>
      <c r="Q437" s="52">
        <v>21</v>
      </c>
      <c r="R437" s="52"/>
      <c r="S437" s="52">
        <v>0</v>
      </c>
      <c r="T437" s="52">
        <v>0</v>
      </c>
      <c r="U437" s="52">
        <v>310</v>
      </c>
      <c r="V437" s="52">
        <f t="shared" si="13"/>
        <v>6286.8211312551039</v>
      </c>
      <c r="W437" s="52">
        <f t="shared" si="14"/>
        <v>6286.8211312551039</v>
      </c>
      <c r="X437" s="52">
        <v>0</v>
      </c>
      <c r="Y437" s="52">
        <v>0</v>
      </c>
    </row>
    <row r="438" spans="1:25" x14ac:dyDescent="0.25">
      <c r="A438" s="52">
        <v>2012</v>
      </c>
      <c r="B438" s="52" t="s">
        <v>106</v>
      </c>
      <c r="C438" s="52" t="s">
        <v>115</v>
      </c>
      <c r="D438" s="52">
        <v>20299</v>
      </c>
      <c r="E438" s="52">
        <v>3338007</v>
      </c>
      <c r="F438" s="52">
        <v>12</v>
      </c>
      <c r="G438" s="52" t="s">
        <v>118</v>
      </c>
      <c r="H438" s="52">
        <v>30000000</v>
      </c>
      <c r="I438" s="52" t="s">
        <v>91</v>
      </c>
      <c r="J438" s="52" t="s">
        <v>71</v>
      </c>
      <c r="K438" s="52">
        <v>73.3</v>
      </c>
      <c r="L438" s="52">
        <v>3.3200000000000001E-5</v>
      </c>
      <c r="M438" s="52">
        <v>1</v>
      </c>
      <c r="N438" s="52"/>
      <c r="O438" s="52">
        <v>0</v>
      </c>
      <c r="P438" s="52">
        <v>0</v>
      </c>
      <c r="Q438" s="52">
        <v>21</v>
      </c>
      <c r="R438" s="52"/>
      <c r="S438" s="52">
        <v>0</v>
      </c>
      <c r="T438" s="52">
        <v>0</v>
      </c>
      <c r="U438" s="52">
        <v>310</v>
      </c>
      <c r="V438" s="52">
        <f t="shared" si="13"/>
        <v>73006.8</v>
      </c>
      <c r="W438" s="52">
        <f t="shared" si="14"/>
        <v>73006.8</v>
      </c>
      <c r="X438" s="52">
        <v>0</v>
      </c>
      <c r="Y438" s="52">
        <v>0</v>
      </c>
    </row>
    <row r="439" spans="1:25" x14ac:dyDescent="0.25">
      <c r="A439" s="52">
        <v>2012</v>
      </c>
      <c r="B439" s="52" t="s">
        <v>106</v>
      </c>
      <c r="C439" s="52" t="s">
        <v>115</v>
      </c>
      <c r="D439" s="52">
        <v>20299</v>
      </c>
      <c r="E439" s="52">
        <v>3338007</v>
      </c>
      <c r="F439" s="52">
        <v>12</v>
      </c>
      <c r="G439" s="52" t="s">
        <v>118</v>
      </c>
      <c r="H439" s="52">
        <v>43057.179400000001</v>
      </c>
      <c r="I439" s="52" t="s">
        <v>91</v>
      </c>
      <c r="J439" s="52" t="s">
        <v>71</v>
      </c>
      <c r="K439" s="52">
        <v>73.3</v>
      </c>
      <c r="L439" s="52">
        <v>3.3200000000000001E-5</v>
      </c>
      <c r="M439" s="52">
        <v>1</v>
      </c>
      <c r="N439" s="52"/>
      <c r="O439" s="52">
        <v>0</v>
      </c>
      <c r="P439" s="52">
        <v>0</v>
      </c>
      <c r="Q439" s="52">
        <v>21</v>
      </c>
      <c r="R439" s="52"/>
      <c r="S439" s="52">
        <v>0</v>
      </c>
      <c r="T439" s="52">
        <v>0</v>
      </c>
      <c r="U439" s="52">
        <v>310</v>
      </c>
      <c r="V439" s="52">
        <f t="shared" si="13"/>
        <v>104.782229500664</v>
      </c>
      <c r="W439" s="52">
        <f t="shared" si="14"/>
        <v>104.782229500664</v>
      </c>
      <c r="X439" s="52">
        <v>0</v>
      </c>
      <c r="Y439" s="52">
        <v>0</v>
      </c>
    </row>
    <row r="440" spans="1:25" x14ac:dyDescent="0.25">
      <c r="A440" s="52">
        <v>2012</v>
      </c>
      <c r="B440" s="52" t="s">
        <v>106</v>
      </c>
      <c r="C440" s="52" t="s">
        <v>115</v>
      </c>
      <c r="D440" s="52">
        <v>20299</v>
      </c>
      <c r="E440" s="52">
        <v>3338009</v>
      </c>
      <c r="F440" s="52">
        <v>12</v>
      </c>
      <c r="G440" s="52" t="s">
        <v>118</v>
      </c>
      <c r="H440" s="52">
        <v>26862</v>
      </c>
      <c r="I440" s="52" t="s">
        <v>91</v>
      </c>
      <c r="J440" s="52" t="s">
        <v>71</v>
      </c>
      <c r="K440" s="52">
        <v>73.3</v>
      </c>
      <c r="L440" s="52">
        <v>3.3200000000000001E-5</v>
      </c>
      <c r="M440" s="52">
        <v>1</v>
      </c>
      <c r="N440" s="52"/>
      <c r="O440" s="52">
        <v>0</v>
      </c>
      <c r="P440" s="52">
        <v>0</v>
      </c>
      <c r="Q440" s="52">
        <v>21</v>
      </c>
      <c r="R440" s="52"/>
      <c r="S440" s="52">
        <v>0</v>
      </c>
      <c r="T440" s="52">
        <v>0</v>
      </c>
      <c r="U440" s="52">
        <v>310</v>
      </c>
      <c r="V440" s="52">
        <f t="shared" si="13"/>
        <v>65.370288719999991</v>
      </c>
      <c r="W440" s="52">
        <f t="shared" si="14"/>
        <v>65.370288719999991</v>
      </c>
      <c r="X440" s="52">
        <v>0</v>
      </c>
      <c r="Y440" s="52">
        <v>0</v>
      </c>
    </row>
    <row r="441" spans="1:25" x14ac:dyDescent="0.25">
      <c r="A441" s="52">
        <v>2012</v>
      </c>
      <c r="B441" s="52" t="s">
        <v>106</v>
      </c>
      <c r="C441" s="52" t="s">
        <v>115</v>
      </c>
      <c r="D441" s="52">
        <v>20299</v>
      </c>
      <c r="E441" s="52">
        <v>3338011</v>
      </c>
      <c r="F441" s="52">
        <v>12</v>
      </c>
      <c r="G441" s="52" t="s">
        <v>118</v>
      </c>
      <c r="H441" s="52">
        <v>2194552</v>
      </c>
      <c r="I441" s="52" t="s">
        <v>91</v>
      </c>
      <c r="J441" s="52" t="s">
        <v>71</v>
      </c>
      <c r="K441" s="52">
        <v>73.3</v>
      </c>
      <c r="L441" s="52">
        <v>3.3200000000000001E-5</v>
      </c>
      <c r="M441" s="52">
        <v>1</v>
      </c>
      <c r="N441" s="52"/>
      <c r="O441" s="52">
        <v>0</v>
      </c>
      <c r="P441" s="52">
        <v>0</v>
      </c>
      <c r="Q441" s="52">
        <v>21</v>
      </c>
      <c r="R441" s="52"/>
      <c r="S441" s="52">
        <v>0</v>
      </c>
      <c r="T441" s="52">
        <v>0</v>
      </c>
      <c r="U441" s="52">
        <v>310</v>
      </c>
      <c r="V441" s="52">
        <f t="shared" si="13"/>
        <v>5340.5739651200001</v>
      </c>
      <c r="W441" s="52">
        <f t="shared" si="14"/>
        <v>5340.5739651200001</v>
      </c>
      <c r="X441" s="52">
        <v>0</v>
      </c>
      <c r="Y441" s="52">
        <v>0</v>
      </c>
    </row>
    <row r="442" spans="1:25" x14ac:dyDescent="0.25">
      <c r="A442" s="52">
        <v>2012</v>
      </c>
      <c r="B442" s="52" t="s">
        <v>106</v>
      </c>
      <c r="C442" s="52" t="s">
        <v>115</v>
      </c>
      <c r="D442" s="52">
        <v>20299</v>
      </c>
      <c r="E442" s="52">
        <v>3338012</v>
      </c>
      <c r="F442" s="52">
        <v>12</v>
      </c>
      <c r="G442" s="52" t="s">
        <v>118</v>
      </c>
      <c r="H442" s="52">
        <v>1197.6399000000001</v>
      </c>
      <c r="I442" s="52" t="s">
        <v>91</v>
      </c>
      <c r="J442" s="52" t="s">
        <v>71</v>
      </c>
      <c r="K442" s="52">
        <v>73.3</v>
      </c>
      <c r="L442" s="52">
        <v>3.3200000000000001E-5</v>
      </c>
      <c r="M442" s="52">
        <v>1</v>
      </c>
      <c r="N442" s="52"/>
      <c r="O442" s="52">
        <v>0</v>
      </c>
      <c r="P442" s="52">
        <v>0</v>
      </c>
      <c r="Q442" s="52">
        <v>21</v>
      </c>
      <c r="R442" s="52"/>
      <c r="S442" s="52">
        <v>0</v>
      </c>
      <c r="T442" s="52">
        <v>0</v>
      </c>
      <c r="U442" s="52">
        <v>310</v>
      </c>
      <c r="V442" s="52">
        <f t="shared" si="13"/>
        <v>2.9145285550440003</v>
      </c>
      <c r="W442" s="52">
        <f t="shared" si="14"/>
        <v>2.9145285550440003</v>
      </c>
      <c r="X442" s="52">
        <v>0</v>
      </c>
      <c r="Y442" s="52">
        <v>0</v>
      </c>
    </row>
    <row r="443" spans="1:25" x14ac:dyDescent="0.25">
      <c r="A443" s="52">
        <v>2012</v>
      </c>
      <c r="B443" s="52" t="s">
        <v>106</v>
      </c>
      <c r="C443" s="52" t="s">
        <v>115</v>
      </c>
      <c r="D443" s="52">
        <v>20299</v>
      </c>
      <c r="E443" s="52">
        <v>3338014</v>
      </c>
      <c r="F443" s="52">
        <v>12</v>
      </c>
      <c r="G443" s="52" t="s">
        <v>118</v>
      </c>
      <c r="H443" s="52">
        <v>84618.595000000001</v>
      </c>
      <c r="I443" s="52" t="s">
        <v>91</v>
      </c>
      <c r="J443" s="52" t="s">
        <v>71</v>
      </c>
      <c r="K443" s="52">
        <v>73.3</v>
      </c>
      <c r="L443" s="52">
        <v>3.3200000000000001E-5</v>
      </c>
      <c r="M443" s="52">
        <v>1</v>
      </c>
      <c r="N443" s="52"/>
      <c r="O443" s="52">
        <v>0</v>
      </c>
      <c r="P443" s="52">
        <v>0</v>
      </c>
      <c r="Q443" s="52">
        <v>21</v>
      </c>
      <c r="R443" s="52"/>
      <c r="S443" s="52">
        <v>0</v>
      </c>
      <c r="T443" s="52">
        <v>0</v>
      </c>
      <c r="U443" s="52">
        <v>310</v>
      </c>
      <c r="V443" s="52">
        <f t="shared" si="13"/>
        <v>205.92442804819999</v>
      </c>
      <c r="W443" s="52">
        <f t="shared" si="14"/>
        <v>205.92442804819999</v>
      </c>
      <c r="X443" s="52">
        <v>0</v>
      </c>
      <c r="Y443" s="52">
        <v>0</v>
      </c>
    </row>
    <row r="444" spans="1:25" x14ac:dyDescent="0.25">
      <c r="A444" s="52">
        <v>2012</v>
      </c>
      <c r="B444" s="52" t="s">
        <v>106</v>
      </c>
      <c r="C444" s="52" t="s">
        <v>115</v>
      </c>
      <c r="D444" s="52">
        <v>21002</v>
      </c>
      <c r="E444" s="52">
        <v>3338007</v>
      </c>
      <c r="F444" s="52">
        <v>12</v>
      </c>
      <c r="G444" s="52" t="s">
        <v>118</v>
      </c>
      <c r="H444" s="52">
        <v>5071006.4057999998</v>
      </c>
      <c r="I444" s="52" t="s">
        <v>91</v>
      </c>
      <c r="J444" s="52" t="s">
        <v>71</v>
      </c>
      <c r="K444" s="52">
        <v>73.3</v>
      </c>
      <c r="L444" s="52">
        <v>3.3200000000000001E-5</v>
      </c>
      <c r="M444" s="52">
        <v>1</v>
      </c>
      <c r="N444" s="52"/>
      <c r="O444" s="52">
        <v>0</v>
      </c>
      <c r="P444" s="52">
        <v>0</v>
      </c>
      <c r="Q444" s="52">
        <v>21</v>
      </c>
      <c r="R444" s="52"/>
      <c r="S444" s="52">
        <v>0</v>
      </c>
      <c r="T444" s="52">
        <v>0</v>
      </c>
      <c r="U444" s="52">
        <v>310</v>
      </c>
      <c r="V444" s="52">
        <f t="shared" si="13"/>
        <v>12340.598348898648</v>
      </c>
      <c r="W444" s="52">
        <f t="shared" si="14"/>
        <v>12340.598348898648</v>
      </c>
      <c r="X444" s="52">
        <v>0</v>
      </c>
      <c r="Y444" s="52">
        <v>0</v>
      </c>
    </row>
    <row r="445" spans="1:25" x14ac:dyDescent="0.25">
      <c r="A445" s="52">
        <v>2012</v>
      </c>
      <c r="B445" s="52" t="s">
        <v>106</v>
      </c>
      <c r="C445" s="52" t="s">
        <v>115</v>
      </c>
      <c r="D445" s="52">
        <v>21002</v>
      </c>
      <c r="E445" s="52">
        <v>3338007</v>
      </c>
      <c r="F445" s="52">
        <v>12</v>
      </c>
      <c r="G445" s="52" t="s">
        <v>118</v>
      </c>
      <c r="H445" s="52">
        <v>713797</v>
      </c>
      <c r="I445" s="52" t="s">
        <v>91</v>
      </c>
      <c r="J445" s="52" t="s">
        <v>71</v>
      </c>
      <c r="K445" s="52">
        <v>73.3</v>
      </c>
      <c r="L445" s="52">
        <v>3.3200000000000001E-5</v>
      </c>
      <c r="M445" s="52">
        <v>1</v>
      </c>
      <c r="N445" s="52"/>
      <c r="O445" s="52">
        <v>0</v>
      </c>
      <c r="P445" s="52">
        <v>0</v>
      </c>
      <c r="Q445" s="52">
        <v>21</v>
      </c>
      <c r="R445" s="52"/>
      <c r="S445" s="52">
        <v>0</v>
      </c>
      <c r="T445" s="52">
        <v>0</v>
      </c>
      <c r="U445" s="52">
        <v>310</v>
      </c>
      <c r="V445" s="52">
        <f t="shared" si="13"/>
        <v>1737.0678273200001</v>
      </c>
      <c r="W445" s="52">
        <f t="shared" si="14"/>
        <v>1737.0678273200001</v>
      </c>
      <c r="X445" s="52">
        <v>0</v>
      </c>
      <c r="Y445" s="52">
        <v>0</v>
      </c>
    </row>
    <row r="446" spans="1:25" x14ac:dyDescent="0.25">
      <c r="A446" s="52">
        <v>2012</v>
      </c>
      <c r="B446" s="52" t="s">
        <v>106</v>
      </c>
      <c r="C446" s="52" t="s">
        <v>115</v>
      </c>
      <c r="D446" s="52">
        <v>21002</v>
      </c>
      <c r="E446" s="52">
        <v>3338011</v>
      </c>
      <c r="F446" s="52">
        <v>12</v>
      </c>
      <c r="G446" s="52" t="s">
        <v>118</v>
      </c>
      <c r="H446" s="52">
        <v>1061</v>
      </c>
      <c r="I446" s="52" t="s">
        <v>91</v>
      </c>
      <c r="J446" s="52" t="s">
        <v>71</v>
      </c>
      <c r="K446" s="52">
        <v>73.3</v>
      </c>
      <c r="L446" s="52">
        <v>3.3200000000000001E-5</v>
      </c>
      <c r="M446" s="52">
        <v>1</v>
      </c>
      <c r="N446" s="52"/>
      <c r="O446" s="52">
        <v>0</v>
      </c>
      <c r="P446" s="52">
        <v>0</v>
      </c>
      <c r="Q446" s="52">
        <v>21</v>
      </c>
      <c r="R446" s="52"/>
      <c r="S446" s="52">
        <v>0</v>
      </c>
      <c r="T446" s="52">
        <v>0</v>
      </c>
      <c r="U446" s="52">
        <v>310</v>
      </c>
      <c r="V446" s="52">
        <f t="shared" si="13"/>
        <v>2.5820071600000003</v>
      </c>
      <c r="W446" s="52">
        <f t="shared" si="14"/>
        <v>2.5820071600000003</v>
      </c>
      <c r="X446" s="52">
        <v>0</v>
      </c>
      <c r="Y446" s="52">
        <v>0</v>
      </c>
    </row>
    <row r="447" spans="1:25" x14ac:dyDescent="0.25">
      <c r="A447" s="52">
        <v>2012</v>
      </c>
      <c r="B447" s="52" t="s">
        <v>106</v>
      </c>
      <c r="C447" s="52" t="s">
        <v>115</v>
      </c>
      <c r="D447" s="52">
        <v>21002</v>
      </c>
      <c r="E447" s="52">
        <v>3338012</v>
      </c>
      <c r="F447" s="52">
        <v>12</v>
      </c>
      <c r="G447" s="52" t="s">
        <v>118</v>
      </c>
      <c r="H447" s="52">
        <v>41898</v>
      </c>
      <c r="I447" s="52" t="s">
        <v>91</v>
      </c>
      <c r="J447" s="52" t="s">
        <v>71</v>
      </c>
      <c r="K447" s="52">
        <v>73.3</v>
      </c>
      <c r="L447" s="52">
        <v>3.3200000000000001E-5</v>
      </c>
      <c r="M447" s="52">
        <v>1</v>
      </c>
      <c r="N447" s="52"/>
      <c r="O447" s="52">
        <v>0</v>
      </c>
      <c r="P447" s="52">
        <v>0</v>
      </c>
      <c r="Q447" s="52">
        <v>21</v>
      </c>
      <c r="R447" s="52"/>
      <c r="S447" s="52">
        <v>0</v>
      </c>
      <c r="T447" s="52">
        <v>0</v>
      </c>
      <c r="U447" s="52">
        <v>310</v>
      </c>
      <c r="V447" s="52">
        <f t="shared" si="13"/>
        <v>101.96129687999999</v>
      </c>
      <c r="W447" s="52">
        <f t="shared" si="14"/>
        <v>101.96129687999999</v>
      </c>
      <c r="X447" s="52">
        <v>0</v>
      </c>
      <c r="Y447" s="52">
        <v>0</v>
      </c>
    </row>
    <row r="448" spans="1:25" x14ac:dyDescent="0.25">
      <c r="A448" s="52">
        <v>2012</v>
      </c>
      <c r="B448" s="52" t="s">
        <v>106</v>
      </c>
      <c r="C448" s="52" t="s">
        <v>115</v>
      </c>
      <c r="D448" s="52">
        <v>21002</v>
      </c>
      <c r="E448" s="52">
        <v>3338012</v>
      </c>
      <c r="F448" s="52">
        <v>12</v>
      </c>
      <c r="G448" s="52" t="s">
        <v>118</v>
      </c>
      <c r="H448" s="52">
        <v>630319</v>
      </c>
      <c r="I448" s="52" t="s">
        <v>91</v>
      </c>
      <c r="J448" s="52" t="s">
        <v>71</v>
      </c>
      <c r="K448" s="52">
        <v>73.3</v>
      </c>
      <c r="L448" s="52">
        <v>3.3200000000000001E-5</v>
      </c>
      <c r="M448" s="52">
        <v>1</v>
      </c>
      <c r="N448" s="52"/>
      <c r="O448" s="52">
        <v>0</v>
      </c>
      <c r="P448" s="52">
        <v>0</v>
      </c>
      <c r="Q448" s="52">
        <v>21</v>
      </c>
      <c r="R448" s="52"/>
      <c r="S448" s="52">
        <v>0</v>
      </c>
      <c r="T448" s="52">
        <v>0</v>
      </c>
      <c r="U448" s="52">
        <v>310</v>
      </c>
      <c r="V448" s="52">
        <f t="shared" si="13"/>
        <v>1533.9191056399998</v>
      </c>
      <c r="W448" s="52">
        <f t="shared" si="14"/>
        <v>1533.9191056399998</v>
      </c>
      <c r="X448" s="52">
        <v>0</v>
      </c>
      <c r="Y448" s="52">
        <v>0</v>
      </c>
    </row>
    <row r="449" spans="1:25" x14ac:dyDescent="0.25">
      <c r="A449" s="52">
        <v>2012</v>
      </c>
      <c r="B449" s="52" t="s">
        <v>106</v>
      </c>
      <c r="C449" s="52" t="s">
        <v>115</v>
      </c>
      <c r="D449" s="52">
        <v>21003</v>
      </c>
      <c r="E449" s="52">
        <v>3338012</v>
      </c>
      <c r="F449" s="52">
        <v>12</v>
      </c>
      <c r="G449" s="52" t="s">
        <v>118</v>
      </c>
      <c r="H449" s="52">
        <v>117390</v>
      </c>
      <c r="I449" s="52" t="s">
        <v>91</v>
      </c>
      <c r="J449" s="52" t="s">
        <v>71</v>
      </c>
      <c r="K449" s="52">
        <v>73.3</v>
      </c>
      <c r="L449" s="52">
        <v>3.3200000000000001E-5</v>
      </c>
      <c r="M449" s="52">
        <v>1</v>
      </c>
      <c r="N449" s="52"/>
      <c r="O449" s="52">
        <v>0</v>
      </c>
      <c r="P449" s="52">
        <v>0</v>
      </c>
      <c r="Q449" s="52">
        <v>21</v>
      </c>
      <c r="R449" s="52"/>
      <c r="S449" s="52">
        <v>0</v>
      </c>
      <c r="T449" s="52">
        <v>0</v>
      </c>
      <c r="U449" s="52">
        <v>310</v>
      </c>
      <c r="V449" s="52">
        <f t="shared" si="13"/>
        <v>285.67560839999999</v>
      </c>
      <c r="W449" s="52">
        <f t="shared" si="14"/>
        <v>285.67560839999999</v>
      </c>
      <c r="X449" s="52">
        <v>0</v>
      </c>
      <c r="Y449" s="52">
        <v>0</v>
      </c>
    </row>
    <row r="450" spans="1:25" x14ac:dyDescent="0.25">
      <c r="A450" s="52">
        <v>2012</v>
      </c>
      <c r="B450" s="52" t="s">
        <v>106</v>
      </c>
      <c r="C450" s="52" t="s">
        <v>115</v>
      </c>
      <c r="D450" s="52">
        <v>21003</v>
      </c>
      <c r="E450" s="52">
        <v>3338012</v>
      </c>
      <c r="F450" s="52">
        <v>12</v>
      </c>
      <c r="G450" s="52" t="s">
        <v>118</v>
      </c>
      <c r="H450" s="52">
        <v>2189728</v>
      </c>
      <c r="I450" s="52" t="s">
        <v>91</v>
      </c>
      <c r="J450" s="52" t="s">
        <v>71</v>
      </c>
      <c r="K450" s="52">
        <v>73.3</v>
      </c>
      <c r="L450" s="52">
        <v>3.3200000000000001E-5</v>
      </c>
      <c r="M450" s="52">
        <v>1</v>
      </c>
      <c r="N450" s="52"/>
      <c r="O450" s="52">
        <v>0</v>
      </c>
      <c r="P450" s="52">
        <v>0</v>
      </c>
      <c r="Q450" s="52">
        <v>21</v>
      </c>
      <c r="R450" s="52"/>
      <c r="S450" s="52">
        <v>0</v>
      </c>
      <c r="T450" s="52">
        <v>0</v>
      </c>
      <c r="U450" s="52">
        <v>310</v>
      </c>
      <c r="V450" s="52">
        <f t="shared" si="13"/>
        <v>5328.8344716800002</v>
      </c>
      <c r="W450" s="52">
        <f t="shared" si="14"/>
        <v>5328.8344716800002</v>
      </c>
      <c r="X450" s="52">
        <v>0</v>
      </c>
      <c r="Y450" s="52">
        <v>0</v>
      </c>
    </row>
    <row r="451" spans="1:25" x14ac:dyDescent="0.25">
      <c r="A451" s="52">
        <v>2012</v>
      </c>
      <c r="B451" s="52" t="s">
        <v>106</v>
      </c>
      <c r="C451" s="52" t="s">
        <v>115</v>
      </c>
      <c r="D451" s="52">
        <v>21003</v>
      </c>
      <c r="E451" s="52">
        <v>3338012</v>
      </c>
      <c r="F451" s="52">
        <v>12</v>
      </c>
      <c r="G451" s="52" t="s">
        <v>118</v>
      </c>
      <c r="H451" s="52">
        <v>1289690.4000000001</v>
      </c>
      <c r="I451" s="52" t="s">
        <v>91</v>
      </c>
      <c r="J451" s="52" t="s">
        <v>71</v>
      </c>
      <c r="K451" s="52">
        <v>73.3</v>
      </c>
      <c r="L451" s="52">
        <v>3.3200000000000001E-5</v>
      </c>
      <c r="M451" s="52">
        <v>1</v>
      </c>
      <c r="N451" s="52"/>
      <c r="O451" s="52">
        <v>0</v>
      </c>
      <c r="P451" s="52">
        <v>0</v>
      </c>
      <c r="Q451" s="52">
        <v>21</v>
      </c>
      <c r="R451" s="52"/>
      <c r="S451" s="52">
        <v>0</v>
      </c>
      <c r="T451" s="52">
        <v>0</v>
      </c>
      <c r="U451" s="52">
        <v>310</v>
      </c>
      <c r="V451" s="52">
        <f t="shared" ref="V451:V514" si="15">IF(F451=9,((H451*K451*L451*M451)+(H451*O451*P451*Q451)+(H451*S451*T451*U451))/1000, (H451*K451*L451*M451)+(H451*O451*P451*Q451)+(H451*S451*T451*U451))</f>
        <v>3138.5389698240001</v>
      </c>
      <c r="W451" s="52">
        <f t="shared" ref="W451:W514" si="16">(V451-((O451*H451*P451*Q451)+(S451*H451*T451*U451)))/M451</f>
        <v>3138.5389698240001</v>
      </c>
      <c r="X451" s="52">
        <v>0</v>
      </c>
      <c r="Y451" s="52">
        <v>0</v>
      </c>
    </row>
    <row r="452" spans="1:25" x14ac:dyDescent="0.25">
      <c r="A452" s="52">
        <v>2012</v>
      </c>
      <c r="B452" s="52" t="s">
        <v>106</v>
      </c>
      <c r="C452" s="52" t="s">
        <v>115</v>
      </c>
      <c r="D452" s="52">
        <v>22111</v>
      </c>
      <c r="E452" s="52">
        <v>3338003</v>
      </c>
      <c r="F452" s="52">
        <v>12</v>
      </c>
      <c r="G452" s="52" t="s">
        <v>118</v>
      </c>
      <c r="H452" s="52">
        <v>17125</v>
      </c>
      <c r="I452" s="52" t="s">
        <v>91</v>
      </c>
      <c r="J452" s="52" t="s">
        <v>71</v>
      </c>
      <c r="K452" s="52">
        <v>73.3</v>
      </c>
      <c r="L452" s="52">
        <v>3.3200000000000001E-5</v>
      </c>
      <c r="M452" s="52">
        <v>1</v>
      </c>
      <c r="N452" s="52"/>
      <c r="O452" s="52">
        <v>0</v>
      </c>
      <c r="P452" s="52">
        <v>0</v>
      </c>
      <c r="Q452" s="52">
        <v>21</v>
      </c>
      <c r="R452" s="52"/>
      <c r="S452" s="52">
        <v>0</v>
      </c>
      <c r="T452" s="52">
        <v>0</v>
      </c>
      <c r="U452" s="52">
        <v>310</v>
      </c>
      <c r="V452" s="52">
        <f t="shared" si="15"/>
        <v>41.674714999999999</v>
      </c>
      <c r="W452" s="52">
        <f t="shared" si="16"/>
        <v>41.674714999999999</v>
      </c>
      <c r="X452" s="52">
        <v>0</v>
      </c>
      <c r="Y452" s="52">
        <v>0</v>
      </c>
    </row>
    <row r="453" spans="1:25" x14ac:dyDescent="0.25">
      <c r="A453" s="52">
        <v>2012</v>
      </c>
      <c r="B453" s="52" t="s">
        <v>106</v>
      </c>
      <c r="C453" s="52" t="s">
        <v>115</v>
      </c>
      <c r="D453" s="52">
        <v>22111</v>
      </c>
      <c r="E453" s="52">
        <v>3338005</v>
      </c>
      <c r="F453" s="52">
        <v>12</v>
      </c>
      <c r="G453" s="52" t="s">
        <v>118</v>
      </c>
      <c r="H453" s="52">
        <v>378041</v>
      </c>
      <c r="I453" s="52" t="s">
        <v>91</v>
      </c>
      <c r="J453" s="52" t="s">
        <v>71</v>
      </c>
      <c r="K453" s="52">
        <v>73.3</v>
      </c>
      <c r="L453" s="52">
        <v>3.3200000000000001E-5</v>
      </c>
      <c r="M453" s="52">
        <v>1</v>
      </c>
      <c r="N453" s="52"/>
      <c r="O453" s="52">
        <v>0</v>
      </c>
      <c r="P453" s="52">
        <v>0</v>
      </c>
      <c r="Q453" s="52">
        <v>21</v>
      </c>
      <c r="R453" s="52"/>
      <c r="S453" s="52">
        <v>0</v>
      </c>
      <c r="T453" s="52">
        <v>0</v>
      </c>
      <c r="U453" s="52">
        <v>310</v>
      </c>
      <c r="V453" s="52">
        <f t="shared" si="15"/>
        <v>919.98545596000008</v>
      </c>
      <c r="W453" s="52">
        <f t="shared" si="16"/>
        <v>919.98545596000008</v>
      </c>
      <c r="X453" s="52">
        <v>0</v>
      </c>
      <c r="Y453" s="52">
        <v>0</v>
      </c>
    </row>
    <row r="454" spans="1:25" x14ac:dyDescent="0.25">
      <c r="A454" s="52">
        <v>2012</v>
      </c>
      <c r="B454" s="52" t="s">
        <v>106</v>
      </c>
      <c r="C454" s="52" t="s">
        <v>115</v>
      </c>
      <c r="D454" s="52">
        <v>22111</v>
      </c>
      <c r="E454" s="52">
        <v>3338007</v>
      </c>
      <c r="F454" s="52">
        <v>12</v>
      </c>
      <c r="G454" s="52" t="s">
        <v>118</v>
      </c>
      <c r="H454" s="52">
        <v>4588.5</v>
      </c>
      <c r="I454" s="52" t="s">
        <v>91</v>
      </c>
      <c r="J454" s="52" t="s">
        <v>71</v>
      </c>
      <c r="K454" s="52">
        <v>73.3</v>
      </c>
      <c r="L454" s="52">
        <v>3.3200000000000001E-5</v>
      </c>
      <c r="M454" s="52">
        <v>1</v>
      </c>
      <c r="N454" s="52"/>
      <c r="O454" s="52">
        <v>0</v>
      </c>
      <c r="P454" s="52">
        <v>0</v>
      </c>
      <c r="Q454" s="52">
        <v>21</v>
      </c>
      <c r="R454" s="52"/>
      <c r="S454" s="52">
        <v>0</v>
      </c>
      <c r="T454" s="52">
        <v>0</v>
      </c>
      <c r="U454" s="52">
        <v>310</v>
      </c>
      <c r="V454" s="52">
        <f t="shared" si="15"/>
        <v>11.166390059999999</v>
      </c>
      <c r="W454" s="52">
        <f t="shared" si="16"/>
        <v>11.166390059999999</v>
      </c>
      <c r="X454" s="52">
        <v>0</v>
      </c>
      <c r="Y454" s="52">
        <v>0</v>
      </c>
    </row>
    <row r="455" spans="1:25" x14ac:dyDescent="0.25">
      <c r="A455" s="52">
        <v>2012</v>
      </c>
      <c r="B455" s="52" t="s">
        <v>106</v>
      </c>
      <c r="C455" s="52" t="s">
        <v>115</v>
      </c>
      <c r="D455" s="52">
        <v>22111</v>
      </c>
      <c r="E455" s="52">
        <v>3338012</v>
      </c>
      <c r="F455" s="52">
        <v>12</v>
      </c>
      <c r="G455" s="52" t="s">
        <v>118</v>
      </c>
      <c r="H455" s="52">
        <v>395054</v>
      </c>
      <c r="I455" s="52" t="s">
        <v>91</v>
      </c>
      <c r="J455" s="52" t="s">
        <v>71</v>
      </c>
      <c r="K455" s="52">
        <v>73.3</v>
      </c>
      <c r="L455" s="52">
        <v>3.3200000000000001E-5</v>
      </c>
      <c r="M455" s="52">
        <v>1</v>
      </c>
      <c r="N455" s="52"/>
      <c r="O455" s="52">
        <v>0</v>
      </c>
      <c r="P455" s="52">
        <v>0</v>
      </c>
      <c r="Q455" s="52">
        <v>21</v>
      </c>
      <c r="R455" s="52"/>
      <c r="S455" s="52">
        <v>0</v>
      </c>
      <c r="T455" s="52">
        <v>0</v>
      </c>
      <c r="U455" s="52">
        <v>310</v>
      </c>
      <c r="V455" s="52">
        <f t="shared" si="15"/>
        <v>961.38761223999995</v>
      </c>
      <c r="W455" s="52">
        <f t="shared" si="16"/>
        <v>961.38761223999995</v>
      </c>
      <c r="X455" s="52">
        <v>0</v>
      </c>
      <c r="Y455" s="52">
        <v>0</v>
      </c>
    </row>
    <row r="456" spans="1:25" x14ac:dyDescent="0.25">
      <c r="A456" s="52">
        <v>2012</v>
      </c>
      <c r="B456" s="52" t="s">
        <v>106</v>
      </c>
      <c r="C456" s="52" t="s">
        <v>115</v>
      </c>
      <c r="D456" s="52">
        <v>22111</v>
      </c>
      <c r="E456" s="52">
        <v>3338012</v>
      </c>
      <c r="F456" s="52">
        <v>12</v>
      </c>
      <c r="G456" s="52" t="s">
        <v>118</v>
      </c>
      <c r="H456" s="52">
        <v>27040</v>
      </c>
      <c r="I456" s="52" t="s">
        <v>91</v>
      </c>
      <c r="J456" s="52" t="s">
        <v>71</v>
      </c>
      <c r="K456" s="52">
        <v>73.3</v>
      </c>
      <c r="L456" s="52">
        <v>3.3200000000000001E-5</v>
      </c>
      <c r="M456" s="52">
        <v>1</v>
      </c>
      <c r="N456" s="52"/>
      <c r="O456" s="52">
        <v>0</v>
      </c>
      <c r="P456" s="52">
        <v>0</v>
      </c>
      <c r="Q456" s="52">
        <v>21</v>
      </c>
      <c r="R456" s="52"/>
      <c r="S456" s="52">
        <v>0</v>
      </c>
      <c r="T456" s="52">
        <v>0</v>
      </c>
      <c r="U456" s="52">
        <v>310</v>
      </c>
      <c r="V456" s="52">
        <f t="shared" si="15"/>
        <v>65.803462400000001</v>
      </c>
      <c r="W456" s="52">
        <f t="shared" si="16"/>
        <v>65.803462400000001</v>
      </c>
      <c r="X456" s="52">
        <v>0</v>
      </c>
      <c r="Y456" s="52">
        <v>0</v>
      </c>
    </row>
    <row r="457" spans="1:25" x14ac:dyDescent="0.25">
      <c r="A457" s="52">
        <v>2012</v>
      </c>
      <c r="B457" s="52" t="s">
        <v>106</v>
      </c>
      <c r="C457" s="52" t="s">
        <v>115</v>
      </c>
      <c r="D457" s="52">
        <v>22112</v>
      </c>
      <c r="E457" s="52">
        <v>3338004</v>
      </c>
      <c r="F457" s="52">
        <v>12</v>
      </c>
      <c r="G457" s="52" t="s">
        <v>118</v>
      </c>
      <c r="H457" s="52">
        <v>6630</v>
      </c>
      <c r="I457" s="52" t="s">
        <v>91</v>
      </c>
      <c r="J457" s="52" t="s">
        <v>71</v>
      </c>
      <c r="K457" s="52">
        <v>73.3</v>
      </c>
      <c r="L457" s="52">
        <v>3.3200000000000001E-5</v>
      </c>
      <c r="M457" s="52">
        <v>1</v>
      </c>
      <c r="N457" s="52"/>
      <c r="O457" s="52">
        <v>0</v>
      </c>
      <c r="P457" s="52">
        <v>0</v>
      </c>
      <c r="Q457" s="52">
        <v>21</v>
      </c>
      <c r="R457" s="52"/>
      <c r="S457" s="52">
        <v>0</v>
      </c>
      <c r="T457" s="52">
        <v>0</v>
      </c>
      <c r="U457" s="52">
        <v>310</v>
      </c>
      <c r="V457" s="52">
        <f t="shared" si="15"/>
        <v>16.1345028</v>
      </c>
      <c r="W457" s="52">
        <f t="shared" si="16"/>
        <v>16.1345028</v>
      </c>
      <c r="X457" s="52">
        <v>0</v>
      </c>
      <c r="Y457" s="52">
        <v>0</v>
      </c>
    </row>
    <row r="458" spans="1:25" x14ac:dyDescent="0.25">
      <c r="A458" s="52">
        <v>2012</v>
      </c>
      <c r="B458" s="52" t="s">
        <v>106</v>
      </c>
      <c r="C458" s="52" t="s">
        <v>115</v>
      </c>
      <c r="D458" s="52">
        <v>22112</v>
      </c>
      <c r="E458" s="52">
        <v>3338005</v>
      </c>
      <c r="F458" s="52">
        <v>12</v>
      </c>
      <c r="G458" s="52" t="s">
        <v>118</v>
      </c>
      <c r="H458" s="52">
        <v>228211.375</v>
      </c>
      <c r="I458" s="52" t="s">
        <v>91</v>
      </c>
      <c r="J458" s="52" t="s">
        <v>71</v>
      </c>
      <c r="K458" s="52">
        <v>73.3</v>
      </c>
      <c r="L458" s="52">
        <v>3.3200000000000001E-5</v>
      </c>
      <c r="M458" s="52">
        <v>1</v>
      </c>
      <c r="N458" s="52"/>
      <c r="O458" s="52">
        <v>0</v>
      </c>
      <c r="P458" s="52">
        <v>0</v>
      </c>
      <c r="Q458" s="52">
        <v>21</v>
      </c>
      <c r="R458" s="52"/>
      <c r="S458" s="52">
        <v>0</v>
      </c>
      <c r="T458" s="52">
        <v>0</v>
      </c>
      <c r="U458" s="52">
        <v>310</v>
      </c>
      <c r="V458" s="52">
        <f t="shared" si="15"/>
        <v>555.36607374499999</v>
      </c>
      <c r="W458" s="52">
        <f t="shared" si="16"/>
        <v>555.36607374499999</v>
      </c>
      <c r="X458" s="52">
        <v>0</v>
      </c>
      <c r="Y458" s="52">
        <v>0</v>
      </c>
    </row>
    <row r="459" spans="1:25" x14ac:dyDescent="0.25">
      <c r="A459" s="52">
        <v>2012</v>
      </c>
      <c r="B459" s="52" t="s">
        <v>106</v>
      </c>
      <c r="C459" s="52" t="s">
        <v>115</v>
      </c>
      <c r="D459" s="52">
        <v>22112</v>
      </c>
      <c r="E459" s="52">
        <v>3338009</v>
      </c>
      <c r="F459" s="52">
        <v>12</v>
      </c>
      <c r="G459" s="52" t="s">
        <v>118</v>
      </c>
      <c r="H459" s="52">
        <v>681255</v>
      </c>
      <c r="I459" s="52" t="s">
        <v>91</v>
      </c>
      <c r="J459" s="52" t="s">
        <v>71</v>
      </c>
      <c r="K459" s="52">
        <v>73.3</v>
      </c>
      <c r="L459" s="52">
        <v>3.3200000000000001E-5</v>
      </c>
      <c r="M459" s="52">
        <v>1</v>
      </c>
      <c r="N459" s="52"/>
      <c r="O459" s="52">
        <v>0</v>
      </c>
      <c r="P459" s="52">
        <v>0</v>
      </c>
      <c r="Q459" s="52">
        <v>21</v>
      </c>
      <c r="R459" s="52"/>
      <c r="S459" s="52">
        <v>0</v>
      </c>
      <c r="T459" s="52">
        <v>0</v>
      </c>
      <c r="U459" s="52">
        <v>310</v>
      </c>
      <c r="V459" s="52">
        <f t="shared" si="15"/>
        <v>1657.8749178</v>
      </c>
      <c r="W459" s="52">
        <f t="shared" si="16"/>
        <v>1657.8749178</v>
      </c>
      <c r="X459" s="52">
        <v>0</v>
      </c>
      <c r="Y459" s="52">
        <v>0</v>
      </c>
    </row>
    <row r="460" spans="1:25" x14ac:dyDescent="0.25">
      <c r="A460" s="52">
        <v>2012</v>
      </c>
      <c r="B460" s="52" t="s">
        <v>106</v>
      </c>
      <c r="C460" s="52" t="s">
        <v>115</v>
      </c>
      <c r="D460" s="52">
        <v>22112</v>
      </c>
      <c r="E460" s="52">
        <v>3338012</v>
      </c>
      <c r="F460" s="52">
        <v>12</v>
      </c>
      <c r="G460" s="52" t="s">
        <v>118</v>
      </c>
      <c r="H460" s="52">
        <v>250633</v>
      </c>
      <c r="I460" s="52" t="s">
        <v>91</v>
      </c>
      <c r="J460" s="52" t="s">
        <v>71</v>
      </c>
      <c r="K460" s="52">
        <v>73.3</v>
      </c>
      <c r="L460" s="52">
        <v>3.3200000000000001E-5</v>
      </c>
      <c r="M460" s="52">
        <v>1</v>
      </c>
      <c r="N460" s="52"/>
      <c r="O460" s="52">
        <v>0</v>
      </c>
      <c r="P460" s="52">
        <v>0</v>
      </c>
      <c r="Q460" s="52">
        <v>21</v>
      </c>
      <c r="R460" s="52"/>
      <c r="S460" s="52">
        <v>0</v>
      </c>
      <c r="T460" s="52">
        <v>0</v>
      </c>
      <c r="U460" s="52">
        <v>310</v>
      </c>
      <c r="V460" s="52">
        <f t="shared" si="15"/>
        <v>609.93044348000001</v>
      </c>
      <c r="W460" s="52">
        <f t="shared" si="16"/>
        <v>609.93044348000001</v>
      </c>
      <c r="X460" s="52">
        <v>0</v>
      </c>
      <c r="Y460" s="52">
        <v>0</v>
      </c>
    </row>
    <row r="461" spans="1:25" x14ac:dyDescent="0.25">
      <c r="A461" s="52">
        <v>2012</v>
      </c>
      <c r="B461" s="52" t="s">
        <v>106</v>
      </c>
      <c r="C461" s="52" t="s">
        <v>115</v>
      </c>
      <c r="D461" s="52">
        <v>22113</v>
      </c>
      <c r="E461" s="52">
        <v>3338004</v>
      </c>
      <c r="F461" s="52">
        <v>12</v>
      </c>
      <c r="G461" s="52" t="s">
        <v>118</v>
      </c>
      <c r="H461" s="52">
        <v>17294</v>
      </c>
      <c r="I461" s="52" t="s">
        <v>91</v>
      </c>
      <c r="J461" s="52" t="s">
        <v>71</v>
      </c>
      <c r="K461" s="52">
        <v>73.3</v>
      </c>
      <c r="L461" s="52">
        <v>3.3200000000000001E-5</v>
      </c>
      <c r="M461" s="52">
        <v>1</v>
      </c>
      <c r="N461" s="52"/>
      <c r="O461" s="52">
        <v>0</v>
      </c>
      <c r="P461" s="52">
        <v>0</v>
      </c>
      <c r="Q461" s="52">
        <v>21</v>
      </c>
      <c r="R461" s="52"/>
      <c r="S461" s="52">
        <v>0</v>
      </c>
      <c r="T461" s="52">
        <v>0</v>
      </c>
      <c r="U461" s="52">
        <v>310</v>
      </c>
      <c r="V461" s="52">
        <f t="shared" si="15"/>
        <v>42.085986640000002</v>
      </c>
      <c r="W461" s="52">
        <f t="shared" si="16"/>
        <v>42.085986640000002</v>
      </c>
      <c r="X461" s="52">
        <v>0</v>
      </c>
      <c r="Y461" s="52">
        <v>0</v>
      </c>
    </row>
    <row r="462" spans="1:25" x14ac:dyDescent="0.25">
      <c r="A462" s="52">
        <v>2012</v>
      </c>
      <c r="B462" s="52" t="s">
        <v>106</v>
      </c>
      <c r="C462" s="52" t="s">
        <v>115</v>
      </c>
      <c r="D462" s="52">
        <v>22119</v>
      </c>
      <c r="E462" s="52">
        <v>3338004</v>
      </c>
      <c r="F462" s="52">
        <v>12</v>
      </c>
      <c r="G462" s="52" t="s">
        <v>118</v>
      </c>
      <c r="H462" s="52">
        <v>3168912</v>
      </c>
      <c r="I462" s="52" t="s">
        <v>91</v>
      </c>
      <c r="J462" s="52" t="s">
        <v>71</v>
      </c>
      <c r="K462" s="52">
        <v>73.3</v>
      </c>
      <c r="L462" s="52">
        <v>3.3200000000000001E-5</v>
      </c>
      <c r="M462" s="52">
        <v>1</v>
      </c>
      <c r="N462" s="52"/>
      <c r="O462" s="52">
        <v>0</v>
      </c>
      <c r="P462" s="52">
        <v>0</v>
      </c>
      <c r="Q462" s="52">
        <v>21</v>
      </c>
      <c r="R462" s="52"/>
      <c r="S462" s="52">
        <v>0</v>
      </c>
      <c r="T462" s="52">
        <v>0</v>
      </c>
      <c r="U462" s="52">
        <v>310</v>
      </c>
      <c r="V462" s="52">
        <f t="shared" si="15"/>
        <v>7711.7374867199997</v>
      </c>
      <c r="W462" s="52">
        <f t="shared" si="16"/>
        <v>7711.7374867199997</v>
      </c>
      <c r="X462" s="52">
        <v>0</v>
      </c>
      <c r="Y462" s="52">
        <v>0</v>
      </c>
    </row>
    <row r="463" spans="1:25" x14ac:dyDescent="0.25">
      <c r="A463" s="52">
        <v>2012</v>
      </c>
      <c r="B463" s="52" t="s">
        <v>106</v>
      </c>
      <c r="C463" s="52" t="s">
        <v>115</v>
      </c>
      <c r="D463" s="52">
        <v>22119</v>
      </c>
      <c r="E463" s="52">
        <v>3338009</v>
      </c>
      <c r="F463" s="52">
        <v>12</v>
      </c>
      <c r="G463" s="52" t="s">
        <v>118</v>
      </c>
      <c r="H463" s="52">
        <v>14092</v>
      </c>
      <c r="I463" s="52" t="s">
        <v>91</v>
      </c>
      <c r="J463" s="52" t="s">
        <v>71</v>
      </c>
      <c r="K463" s="52">
        <v>73.3</v>
      </c>
      <c r="L463" s="52">
        <v>3.3200000000000001E-5</v>
      </c>
      <c r="M463" s="52">
        <v>1</v>
      </c>
      <c r="N463" s="52"/>
      <c r="O463" s="52">
        <v>0</v>
      </c>
      <c r="P463" s="52">
        <v>0</v>
      </c>
      <c r="Q463" s="52">
        <v>21</v>
      </c>
      <c r="R463" s="52"/>
      <c r="S463" s="52">
        <v>0</v>
      </c>
      <c r="T463" s="52">
        <v>0</v>
      </c>
      <c r="U463" s="52">
        <v>310</v>
      </c>
      <c r="V463" s="52">
        <f t="shared" si="15"/>
        <v>34.293727519999997</v>
      </c>
      <c r="W463" s="52">
        <f t="shared" si="16"/>
        <v>34.293727519999997</v>
      </c>
      <c r="X463" s="52">
        <v>0</v>
      </c>
      <c r="Y463" s="52">
        <v>0</v>
      </c>
    </row>
    <row r="464" spans="1:25" x14ac:dyDescent="0.25">
      <c r="A464" s="52">
        <v>2012</v>
      </c>
      <c r="B464" s="52" t="s">
        <v>106</v>
      </c>
      <c r="C464" s="52" t="s">
        <v>115</v>
      </c>
      <c r="D464" s="52">
        <v>22191</v>
      </c>
      <c r="E464" s="52">
        <v>3338003</v>
      </c>
      <c r="F464" s="52">
        <v>12</v>
      </c>
      <c r="G464" s="52" t="s">
        <v>118</v>
      </c>
      <c r="H464" s="52">
        <v>81812.114999999991</v>
      </c>
      <c r="I464" s="52" t="s">
        <v>91</v>
      </c>
      <c r="J464" s="52" t="s">
        <v>71</v>
      </c>
      <c r="K464" s="52">
        <v>73.3</v>
      </c>
      <c r="L464" s="52">
        <v>3.3200000000000001E-5</v>
      </c>
      <c r="M464" s="52">
        <v>1</v>
      </c>
      <c r="N464" s="52"/>
      <c r="O464" s="52">
        <v>0</v>
      </c>
      <c r="P464" s="52">
        <v>0</v>
      </c>
      <c r="Q464" s="52">
        <v>21</v>
      </c>
      <c r="R464" s="52"/>
      <c r="S464" s="52">
        <v>0</v>
      </c>
      <c r="T464" s="52">
        <v>0</v>
      </c>
      <c r="U464" s="52">
        <v>310</v>
      </c>
      <c r="V464" s="52">
        <f t="shared" si="15"/>
        <v>199.09469057939998</v>
      </c>
      <c r="W464" s="52">
        <f t="shared" si="16"/>
        <v>199.09469057939998</v>
      </c>
      <c r="X464" s="52">
        <v>0</v>
      </c>
      <c r="Y464" s="52">
        <v>0</v>
      </c>
    </row>
    <row r="465" spans="1:25" x14ac:dyDescent="0.25">
      <c r="A465" s="52">
        <v>2012</v>
      </c>
      <c r="B465" s="52" t="s">
        <v>106</v>
      </c>
      <c r="C465" s="52" t="s">
        <v>115</v>
      </c>
      <c r="D465" s="52">
        <v>22191</v>
      </c>
      <c r="E465" s="52">
        <v>3338004</v>
      </c>
      <c r="F465" s="52">
        <v>12</v>
      </c>
      <c r="G465" s="52" t="s">
        <v>118</v>
      </c>
      <c r="H465" s="52">
        <v>87220.13</v>
      </c>
      <c r="I465" s="52" t="s">
        <v>91</v>
      </c>
      <c r="J465" s="52" t="s">
        <v>71</v>
      </c>
      <c r="K465" s="52">
        <v>73.3</v>
      </c>
      <c r="L465" s="52">
        <v>3.3200000000000001E-5</v>
      </c>
      <c r="M465" s="52">
        <v>1</v>
      </c>
      <c r="N465" s="52"/>
      <c r="O465" s="52">
        <v>0</v>
      </c>
      <c r="P465" s="52">
        <v>0</v>
      </c>
      <c r="Q465" s="52">
        <v>21</v>
      </c>
      <c r="R465" s="52"/>
      <c r="S465" s="52">
        <v>0</v>
      </c>
      <c r="T465" s="52">
        <v>0</v>
      </c>
      <c r="U465" s="52">
        <v>310</v>
      </c>
      <c r="V465" s="52">
        <f t="shared" si="15"/>
        <v>212.2554195628</v>
      </c>
      <c r="W465" s="52">
        <f t="shared" si="16"/>
        <v>212.2554195628</v>
      </c>
      <c r="X465" s="52">
        <v>0</v>
      </c>
      <c r="Y465" s="52">
        <v>0</v>
      </c>
    </row>
    <row r="466" spans="1:25" x14ac:dyDescent="0.25">
      <c r="A466" s="52">
        <v>2012</v>
      </c>
      <c r="B466" s="52" t="s">
        <v>106</v>
      </c>
      <c r="C466" s="52" t="s">
        <v>115</v>
      </c>
      <c r="D466" s="52">
        <v>22191</v>
      </c>
      <c r="E466" s="52">
        <v>3338004</v>
      </c>
      <c r="F466" s="52">
        <v>12</v>
      </c>
      <c r="G466" s="52" t="s">
        <v>118</v>
      </c>
      <c r="H466" s="52">
        <v>67547</v>
      </c>
      <c r="I466" s="52" t="s">
        <v>91</v>
      </c>
      <c r="J466" s="52" t="s">
        <v>71</v>
      </c>
      <c r="K466" s="52">
        <v>73.3</v>
      </c>
      <c r="L466" s="52">
        <v>3.3200000000000001E-5</v>
      </c>
      <c r="M466" s="52">
        <v>1</v>
      </c>
      <c r="N466" s="52"/>
      <c r="O466" s="52">
        <v>0</v>
      </c>
      <c r="P466" s="52">
        <v>0</v>
      </c>
      <c r="Q466" s="52">
        <v>21</v>
      </c>
      <c r="R466" s="52"/>
      <c r="S466" s="52">
        <v>0</v>
      </c>
      <c r="T466" s="52">
        <v>0</v>
      </c>
      <c r="U466" s="52">
        <v>310</v>
      </c>
      <c r="V466" s="52">
        <f t="shared" si="15"/>
        <v>164.37967731999998</v>
      </c>
      <c r="W466" s="52">
        <f t="shared" si="16"/>
        <v>164.37967731999998</v>
      </c>
      <c r="X466" s="52">
        <v>0</v>
      </c>
      <c r="Y466" s="52">
        <v>0</v>
      </c>
    </row>
    <row r="467" spans="1:25" x14ac:dyDescent="0.25">
      <c r="A467" s="52">
        <v>2012</v>
      </c>
      <c r="B467" s="52" t="s">
        <v>106</v>
      </c>
      <c r="C467" s="52" t="s">
        <v>115</v>
      </c>
      <c r="D467" s="52">
        <v>22191</v>
      </c>
      <c r="E467" s="52">
        <v>3338005</v>
      </c>
      <c r="F467" s="52">
        <v>12</v>
      </c>
      <c r="G467" s="52" t="s">
        <v>118</v>
      </c>
      <c r="H467" s="52">
        <v>15216.5</v>
      </c>
      <c r="I467" s="52" t="s">
        <v>91</v>
      </c>
      <c r="J467" s="52" t="s">
        <v>71</v>
      </c>
      <c r="K467" s="52">
        <v>73.3</v>
      </c>
      <c r="L467" s="52">
        <v>3.3200000000000001E-5</v>
      </c>
      <c r="M467" s="52">
        <v>1</v>
      </c>
      <c r="N467" s="52"/>
      <c r="O467" s="52">
        <v>0</v>
      </c>
      <c r="P467" s="52">
        <v>0</v>
      </c>
      <c r="Q467" s="52">
        <v>21</v>
      </c>
      <c r="R467" s="52"/>
      <c r="S467" s="52">
        <v>0</v>
      </c>
      <c r="T467" s="52">
        <v>0</v>
      </c>
      <c r="U467" s="52">
        <v>310</v>
      </c>
      <c r="V467" s="52">
        <f t="shared" si="15"/>
        <v>37.030265739999997</v>
      </c>
      <c r="W467" s="52">
        <f t="shared" si="16"/>
        <v>37.030265739999997</v>
      </c>
      <c r="X467" s="52">
        <v>0</v>
      </c>
      <c r="Y467" s="52">
        <v>0</v>
      </c>
    </row>
    <row r="468" spans="1:25" x14ac:dyDescent="0.25">
      <c r="A468" s="52">
        <v>2012</v>
      </c>
      <c r="B468" s="52" t="s">
        <v>106</v>
      </c>
      <c r="C468" s="52" t="s">
        <v>115</v>
      </c>
      <c r="D468" s="52">
        <v>22191</v>
      </c>
      <c r="E468" s="52">
        <v>3338009</v>
      </c>
      <c r="F468" s="52">
        <v>12</v>
      </c>
      <c r="G468" s="52" t="s">
        <v>118</v>
      </c>
      <c r="H468" s="52">
        <v>36437.5</v>
      </c>
      <c r="I468" s="52" t="s">
        <v>91</v>
      </c>
      <c r="J468" s="52" t="s">
        <v>71</v>
      </c>
      <c r="K468" s="52">
        <v>73.3</v>
      </c>
      <c r="L468" s="52">
        <v>3.3200000000000001E-5</v>
      </c>
      <c r="M468" s="52">
        <v>1</v>
      </c>
      <c r="N468" s="52"/>
      <c r="O468" s="52">
        <v>0</v>
      </c>
      <c r="P468" s="52">
        <v>0</v>
      </c>
      <c r="Q468" s="52">
        <v>21</v>
      </c>
      <c r="R468" s="52"/>
      <c r="S468" s="52">
        <v>0</v>
      </c>
      <c r="T468" s="52">
        <v>0</v>
      </c>
      <c r="U468" s="52">
        <v>310</v>
      </c>
      <c r="V468" s="52">
        <f t="shared" si="15"/>
        <v>88.672842500000002</v>
      </c>
      <c r="W468" s="52">
        <f t="shared" si="16"/>
        <v>88.672842500000002</v>
      </c>
      <c r="X468" s="52">
        <v>0</v>
      </c>
      <c r="Y468" s="52">
        <v>0</v>
      </c>
    </row>
    <row r="469" spans="1:25" x14ac:dyDescent="0.25">
      <c r="A469" s="52">
        <v>2012</v>
      </c>
      <c r="B469" s="52" t="s">
        <v>106</v>
      </c>
      <c r="C469" s="52" t="s">
        <v>115</v>
      </c>
      <c r="D469" s="52">
        <v>22191</v>
      </c>
      <c r="E469" s="52">
        <v>3338012</v>
      </c>
      <c r="F469" s="52">
        <v>12</v>
      </c>
      <c r="G469" s="52" t="s">
        <v>118</v>
      </c>
      <c r="H469" s="52">
        <v>196430</v>
      </c>
      <c r="I469" s="52" t="s">
        <v>91</v>
      </c>
      <c r="J469" s="52" t="s">
        <v>71</v>
      </c>
      <c r="K469" s="52">
        <v>73.3</v>
      </c>
      <c r="L469" s="52">
        <v>3.3200000000000001E-5</v>
      </c>
      <c r="M469" s="52">
        <v>1</v>
      </c>
      <c r="N469" s="52"/>
      <c r="O469" s="52">
        <v>0</v>
      </c>
      <c r="P469" s="52">
        <v>0</v>
      </c>
      <c r="Q469" s="52">
        <v>21</v>
      </c>
      <c r="R469" s="52"/>
      <c r="S469" s="52">
        <v>0</v>
      </c>
      <c r="T469" s="52">
        <v>0</v>
      </c>
      <c r="U469" s="52">
        <v>310</v>
      </c>
      <c r="V469" s="52">
        <f t="shared" si="15"/>
        <v>478.02419079999999</v>
      </c>
      <c r="W469" s="52">
        <f t="shared" si="16"/>
        <v>478.02419079999999</v>
      </c>
      <c r="X469" s="52">
        <v>0</v>
      </c>
      <c r="Y469" s="52">
        <v>0</v>
      </c>
    </row>
    <row r="470" spans="1:25" x14ac:dyDescent="0.25">
      <c r="A470" s="52">
        <v>2012</v>
      </c>
      <c r="B470" s="52" t="s">
        <v>106</v>
      </c>
      <c r="C470" s="52" t="s">
        <v>115</v>
      </c>
      <c r="D470" s="52">
        <v>22191</v>
      </c>
      <c r="E470" s="52">
        <v>3338012</v>
      </c>
      <c r="F470" s="52">
        <v>12</v>
      </c>
      <c r="G470" s="52" t="s">
        <v>118</v>
      </c>
      <c r="H470" s="52">
        <v>5619</v>
      </c>
      <c r="I470" s="52" t="s">
        <v>91</v>
      </c>
      <c r="J470" s="52" t="s">
        <v>71</v>
      </c>
      <c r="K470" s="52">
        <v>73.3</v>
      </c>
      <c r="L470" s="52">
        <v>3.3200000000000001E-5</v>
      </c>
      <c r="M470" s="52">
        <v>1</v>
      </c>
      <c r="N470" s="52"/>
      <c r="O470" s="52">
        <v>0</v>
      </c>
      <c r="P470" s="52">
        <v>0</v>
      </c>
      <c r="Q470" s="52">
        <v>21</v>
      </c>
      <c r="R470" s="52"/>
      <c r="S470" s="52">
        <v>0</v>
      </c>
      <c r="T470" s="52">
        <v>0</v>
      </c>
      <c r="U470" s="52">
        <v>310</v>
      </c>
      <c r="V470" s="52">
        <f t="shared" si="15"/>
        <v>13.674173640000001</v>
      </c>
      <c r="W470" s="52">
        <f t="shared" si="16"/>
        <v>13.674173640000001</v>
      </c>
      <c r="X470" s="52">
        <v>0</v>
      </c>
      <c r="Y470" s="52">
        <v>0</v>
      </c>
    </row>
    <row r="471" spans="1:25" x14ac:dyDescent="0.25">
      <c r="A471" s="52">
        <v>2012</v>
      </c>
      <c r="B471" s="52" t="s">
        <v>106</v>
      </c>
      <c r="C471" s="52" t="s">
        <v>115</v>
      </c>
      <c r="D471" s="52">
        <v>22191</v>
      </c>
      <c r="E471" s="52">
        <v>3338012</v>
      </c>
      <c r="F471" s="52">
        <v>12</v>
      </c>
      <c r="G471" s="52" t="s">
        <v>118</v>
      </c>
      <c r="H471" s="52">
        <v>884602.64650000003</v>
      </c>
      <c r="I471" s="52" t="s">
        <v>91</v>
      </c>
      <c r="J471" s="52" t="s">
        <v>71</v>
      </c>
      <c r="K471" s="52">
        <v>73.3</v>
      </c>
      <c r="L471" s="52">
        <v>3.3200000000000001E-5</v>
      </c>
      <c r="M471" s="52">
        <v>1</v>
      </c>
      <c r="N471" s="52"/>
      <c r="O471" s="52">
        <v>0</v>
      </c>
      <c r="P471" s="52">
        <v>0</v>
      </c>
      <c r="Q471" s="52">
        <v>21</v>
      </c>
      <c r="R471" s="52"/>
      <c r="S471" s="52">
        <v>0</v>
      </c>
      <c r="T471" s="52">
        <v>0</v>
      </c>
      <c r="U471" s="52">
        <v>310</v>
      </c>
      <c r="V471" s="52">
        <f t="shared" si="15"/>
        <v>2152.7336164165399</v>
      </c>
      <c r="W471" s="52">
        <f t="shared" si="16"/>
        <v>2152.7336164165399</v>
      </c>
      <c r="X471" s="52">
        <v>0</v>
      </c>
      <c r="Y471" s="52">
        <v>0</v>
      </c>
    </row>
    <row r="472" spans="1:25" x14ac:dyDescent="0.25">
      <c r="A472" s="52">
        <v>2012</v>
      </c>
      <c r="B472" s="52" t="s">
        <v>106</v>
      </c>
      <c r="C472" s="52" t="s">
        <v>115</v>
      </c>
      <c r="D472" s="52">
        <v>22191</v>
      </c>
      <c r="E472" s="52">
        <v>3338012</v>
      </c>
      <c r="F472" s="52">
        <v>12</v>
      </c>
      <c r="G472" s="52" t="s">
        <v>118</v>
      </c>
      <c r="H472" s="52">
        <v>620553</v>
      </c>
      <c r="I472" s="52" t="s">
        <v>91</v>
      </c>
      <c r="J472" s="52" t="s">
        <v>71</v>
      </c>
      <c r="K472" s="52">
        <v>73.3</v>
      </c>
      <c r="L472" s="52">
        <v>3.3200000000000001E-5</v>
      </c>
      <c r="M472" s="52">
        <v>1</v>
      </c>
      <c r="N472" s="52"/>
      <c r="O472" s="52">
        <v>0</v>
      </c>
      <c r="P472" s="52">
        <v>0</v>
      </c>
      <c r="Q472" s="52">
        <v>21</v>
      </c>
      <c r="R472" s="52"/>
      <c r="S472" s="52">
        <v>0</v>
      </c>
      <c r="T472" s="52">
        <v>0</v>
      </c>
      <c r="U472" s="52">
        <v>310</v>
      </c>
      <c r="V472" s="52">
        <f t="shared" si="15"/>
        <v>1510.15295868</v>
      </c>
      <c r="W472" s="52">
        <f t="shared" si="16"/>
        <v>1510.15295868</v>
      </c>
      <c r="X472" s="52">
        <v>0</v>
      </c>
      <c r="Y472" s="52">
        <v>0</v>
      </c>
    </row>
    <row r="473" spans="1:25" x14ac:dyDescent="0.25">
      <c r="A473" s="52">
        <v>2012</v>
      </c>
      <c r="B473" s="52" t="s">
        <v>106</v>
      </c>
      <c r="C473" s="52" t="s">
        <v>115</v>
      </c>
      <c r="D473" s="52">
        <v>22191</v>
      </c>
      <c r="E473" s="52">
        <v>3338012</v>
      </c>
      <c r="F473" s="52">
        <v>12</v>
      </c>
      <c r="G473" s="52" t="s">
        <v>118</v>
      </c>
      <c r="H473" s="52">
        <v>4481.9278000000004</v>
      </c>
      <c r="I473" s="52" t="s">
        <v>91</v>
      </c>
      <c r="J473" s="52" t="s">
        <v>71</v>
      </c>
      <c r="K473" s="52">
        <v>73.3</v>
      </c>
      <c r="L473" s="52">
        <v>3.3200000000000001E-5</v>
      </c>
      <c r="M473" s="52">
        <v>1</v>
      </c>
      <c r="N473" s="52"/>
      <c r="O473" s="52">
        <v>0</v>
      </c>
      <c r="P473" s="52">
        <v>0</v>
      </c>
      <c r="Q473" s="52">
        <v>21</v>
      </c>
      <c r="R473" s="52"/>
      <c r="S473" s="52">
        <v>0</v>
      </c>
      <c r="T473" s="52">
        <v>0</v>
      </c>
      <c r="U473" s="52">
        <v>310</v>
      </c>
      <c r="V473" s="52">
        <f t="shared" si="15"/>
        <v>10.907040216968001</v>
      </c>
      <c r="W473" s="52">
        <f t="shared" si="16"/>
        <v>10.907040216968001</v>
      </c>
      <c r="X473" s="52">
        <v>0</v>
      </c>
      <c r="Y473" s="52">
        <v>0</v>
      </c>
    </row>
    <row r="474" spans="1:25" x14ac:dyDescent="0.25">
      <c r="A474" s="52">
        <v>2012</v>
      </c>
      <c r="B474" s="52" t="s">
        <v>106</v>
      </c>
      <c r="C474" s="52" t="s">
        <v>115</v>
      </c>
      <c r="D474" s="52">
        <v>22191</v>
      </c>
      <c r="E474" s="52">
        <v>3338099</v>
      </c>
      <c r="F474" s="52">
        <v>12</v>
      </c>
      <c r="G474" s="52" t="s">
        <v>118</v>
      </c>
      <c r="H474" s="52">
        <v>96756.4905</v>
      </c>
      <c r="I474" s="52" t="s">
        <v>91</v>
      </c>
      <c r="J474" s="52" t="s">
        <v>71</v>
      </c>
      <c r="K474" s="52">
        <v>73.3</v>
      </c>
      <c r="L474" s="52">
        <v>3.3200000000000001E-5</v>
      </c>
      <c r="M474" s="52">
        <v>1</v>
      </c>
      <c r="N474" s="52"/>
      <c r="O474" s="52">
        <v>0</v>
      </c>
      <c r="P474" s="52">
        <v>0</v>
      </c>
      <c r="Q474" s="52">
        <v>21</v>
      </c>
      <c r="R474" s="52"/>
      <c r="S474" s="52">
        <v>0</v>
      </c>
      <c r="T474" s="52">
        <v>0</v>
      </c>
      <c r="U474" s="52">
        <v>310</v>
      </c>
      <c r="V474" s="52">
        <f t="shared" si="15"/>
        <v>235.46272502117998</v>
      </c>
      <c r="W474" s="52">
        <f t="shared" si="16"/>
        <v>235.46272502117998</v>
      </c>
      <c r="X474" s="52">
        <v>0</v>
      </c>
      <c r="Y474" s="52">
        <v>0</v>
      </c>
    </row>
    <row r="475" spans="1:25" x14ac:dyDescent="0.25">
      <c r="A475" s="52">
        <v>2012</v>
      </c>
      <c r="B475" s="52" t="s">
        <v>106</v>
      </c>
      <c r="C475" s="52" t="s">
        <v>115</v>
      </c>
      <c r="D475" s="52">
        <v>22191</v>
      </c>
      <c r="E475" s="52">
        <v>3338099</v>
      </c>
      <c r="F475" s="52">
        <v>12</v>
      </c>
      <c r="G475" s="52" t="s">
        <v>118</v>
      </c>
      <c r="H475" s="52">
        <v>3122306.3663999997</v>
      </c>
      <c r="I475" s="52" t="s">
        <v>91</v>
      </c>
      <c r="J475" s="52" t="s">
        <v>71</v>
      </c>
      <c r="K475" s="52">
        <v>73.3</v>
      </c>
      <c r="L475" s="52">
        <v>3.3200000000000001E-5</v>
      </c>
      <c r="M475" s="52">
        <v>1</v>
      </c>
      <c r="N475" s="52"/>
      <c r="O475" s="52">
        <v>0</v>
      </c>
      <c r="P475" s="52">
        <v>0</v>
      </c>
      <c r="Q475" s="52">
        <v>21</v>
      </c>
      <c r="R475" s="52"/>
      <c r="S475" s="52">
        <v>0</v>
      </c>
      <c r="T475" s="52">
        <v>0</v>
      </c>
      <c r="U475" s="52">
        <v>310</v>
      </c>
      <c r="V475" s="52">
        <f t="shared" si="15"/>
        <v>7598.3198810163831</v>
      </c>
      <c r="W475" s="52">
        <f t="shared" si="16"/>
        <v>7598.3198810163831</v>
      </c>
      <c r="X475" s="52">
        <v>0</v>
      </c>
      <c r="Y475" s="52">
        <v>0</v>
      </c>
    </row>
    <row r="476" spans="1:25" x14ac:dyDescent="0.25">
      <c r="A476" s="52">
        <v>2012</v>
      </c>
      <c r="B476" s="52" t="s">
        <v>106</v>
      </c>
      <c r="C476" s="52" t="s">
        <v>115</v>
      </c>
      <c r="D476" s="52">
        <v>22191</v>
      </c>
      <c r="E476" s="52">
        <v>3338099</v>
      </c>
      <c r="F476" s="52">
        <v>12</v>
      </c>
      <c r="G476" s="52" t="s">
        <v>118</v>
      </c>
      <c r="H476" s="52">
        <v>454666</v>
      </c>
      <c r="I476" s="52" t="s">
        <v>91</v>
      </c>
      <c r="J476" s="52" t="s">
        <v>71</v>
      </c>
      <c r="K476" s="52">
        <v>73.3</v>
      </c>
      <c r="L476" s="52">
        <v>3.3200000000000001E-5</v>
      </c>
      <c r="M476" s="52">
        <v>1</v>
      </c>
      <c r="N476" s="52"/>
      <c r="O476" s="52">
        <v>0</v>
      </c>
      <c r="P476" s="52">
        <v>0</v>
      </c>
      <c r="Q476" s="52">
        <v>21</v>
      </c>
      <c r="R476" s="52"/>
      <c r="S476" s="52">
        <v>0</v>
      </c>
      <c r="T476" s="52">
        <v>0</v>
      </c>
      <c r="U476" s="52">
        <v>310</v>
      </c>
      <c r="V476" s="52">
        <f t="shared" si="15"/>
        <v>1106.45699096</v>
      </c>
      <c r="W476" s="52">
        <f t="shared" si="16"/>
        <v>1106.45699096</v>
      </c>
      <c r="X476" s="52">
        <v>0</v>
      </c>
      <c r="Y476" s="52">
        <v>0</v>
      </c>
    </row>
    <row r="477" spans="1:25" x14ac:dyDescent="0.25">
      <c r="A477" s="52">
        <v>2012</v>
      </c>
      <c r="B477" s="52" t="s">
        <v>106</v>
      </c>
      <c r="C477" s="52" t="s">
        <v>115</v>
      </c>
      <c r="D477" s="52">
        <v>22192</v>
      </c>
      <c r="E477" s="52">
        <v>3338007</v>
      </c>
      <c r="F477" s="52">
        <v>12</v>
      </c>
      <c r="G477" s="52" t="s">
        <v>118</v>
      </c>
      <c r="H477" s="52">
        <v>235680.2574</v>
      </c>
      <c r="I477" s="52" t="s">
        <v>91</v>
      </c>
      <c r="J477" s="52" t="s">
        <v>71</v>
      </c>
      <c r="K477" s="52">
        <v>73.3</v>
      </c>
      <c r="L477" s="52">
        <v>3.3200000000000001E-5</v>
      </c>
      <c r="M477" s="52">
        <v>1</v>
      </c>
      <c r="N477" s="52"/>
      <c r="O477" s="52">
        <v>0</v>
      </c>
      <c r="P477" s="52">
        <v>0</v>
      </c>
      <c r="Q477" s="52">
        <v>21</v>
      </c>
      <c r="R477" s="52"/>
      <c r="S477" s="52">
        <v>0</v>
      </c>
      <c r="T477" s="52">
        <v>0</v>
      </c>
      <c r="U477" s="52">
        <v>310</v>
      </c>
      <c r="V477" s="52">
        <f t="shared" si="15"/>
        <v>573.54204719834399</v>
      </c>
      <c r="W477" s="52">
        <f t="shared" si="16"/>
        <v>573.54204719834399</v>
      </c>
      <c r="X477" s="52">
        <v>0</v>
      </c>
      <c r="Y477" s="52">
        <v>0</v>
      </c>
    </row>
    <row r="478" spans="1:25" x14ac:dyDescent="0.25">
      <c r="A478" s="52">
        <v>2012</v>
      </c>
      <c r="B478" s="52" t="s">
        <v>106</v>
      </c>
      <c r="C478" s="52" t="s">
        <v>115</v>
      </c>
      <c r="D478" s="52">
        <v>22192</v>
      </c>
      <c r="E478" s="52">
        <v>3338009</v>
      </c>
      <c r="F478" s="52">
        <v>12</v>
      </c>
      <c r="G478" s="52" t="s">
        <v>118</v>
      </c>
      <c r="H478" s="52">
        <v>126572.72320000001</v>
      </c>
      <c r="I478" s="52" t="s">
        <v>91</v>
      </c>
      <c r="J478" s="52" t="s">
        <v>71</v>
      </c>
      <c r="K478" s="52">
        <v>73.3</v>
      </c>
      <c r="L478" s="52">
        <v>3.3200000000000001E-5</v>
      </c>
      <c r="M478" s="52">
        <v>1</v>
      </c>
      <c r="N478" s="52"/>
      <c r="O478" s="52">
        <v>0</v>
      </c>
      <c r="P478" s="52">
        <v>0</v>
      </c>
      <c r="Q478" s="52">
        <v>21</v>
      </c>
      <c r="R478" s="52"/>
      <c r="S478" s="52">
        <v>0</v>
      </c>
      <c r="T478" s="52">
        <v>0</v>
      </c>
      <c r="U478" s="52">
        <v>310</v>
      </c>
      <c r="V478" s="52">
        <f t="shared" si="15"/>
        <v>308.022316270592</v>
      </c>
      <c r="W478" s="52">
        <f t="shared" si="16"/>
        <v>308.022316270592</v>
      </c>
      <c r="X478" s="52">
        <v>0</v>
      </c>
      <c r="Y478" s="52">
        <v>0</v>
      </c>
    </row>
    <row r="479" spans="1:25" x14ac:dyDescent="0.25">
      <c r="A479" s="52">
        <v>2012</v>
      </c>
      <c r="B479" s="52" t="s">
        <v>106</v>
      </c>
      <c r="C479" s="52" t="s">
        <v>115</v>
      </c>
      <c r="D479" s="52">
        <v>22192</v>
      </c>
      <c r="E479" s="52">
        <v>3338012</v>
      </c>
      <c r="F479" s="52">
        <v>12</v>
      </c>
      <c r="G479" s="52" t="s">
        <v>118</v>
      </c>
      <c r="H479" s="52">
        <v>161820</v>
      </c>
      <c r="I479" s="52" t="s">
        <v>91</v>
      </c>
      <c r="J479" s="52" t="s">
        <v>71</v>
      </c>
      <c r="K479" s="52">
        <v>73.3</v>
      </c>
      <c r="L479" s="52">
        <v>3.3200000000000001E-5</v>
      </c>
      <c r="M479" s="52">
        <v>1</v>
      </c>
      <c r="N479" s="52"/>
      <c r="O479" s="52">
        <v>0</v>
      </c>
      <c r="P479" s="52">
        <v>0</v>
      </c>
      <c r="Q479" s="52">
        <v>21</v>
      </c>
      <c r="R479" s="52"/>
      <c r="S479" s="52">
        <v>0</v>
      </c>
      <c r="T479" s="52">
        <v>0</v>
      </c>
      <c r="U479" s="52">
        <v>310</v>
      </c>
      <c r="V479" s="52">
        <f t="shared" si="15"/>
        <v>393.79867919999998</v>
      </c>
      <c r="W479" s="52">
        <f t="shared" si="16"/>
        <v>393.79867919999998</v>
      </c>
      <c r="X479" s="52">
        <v>0</v>
      </c>
      <c r="Y479" s="52">
        <v>0</v>
      </c>
    </row>
    <row r="480" spans="1:25" x14ac:dyDescent="0.25">
      <c r="A480" s="52">
        <v>2012</v>
      </c>
      <c r="B480" s="52" t="s">
        <v>106</v>
      </c>
      <c r="C480" s="52" t="s">
        <v>115</v>
      </c>
      <c r="D480" s="52">
        <v>22199</v>
      </c>
      <c r="E480" s="52">
        <v>3338002</v>
      </c>
      <c r="F480" s="52">
        <v>12</v>
      </c>
      <c r="G480" s="52" t="s">
        <v>118</v>
      </c>
      <c r="H480" s="52">
        <v>319</v>
      </c>
      <c r="I480" s="52" t="s">
        <v>91</v>
      </c>
      <c r="J480" s="52" t="s">
        <v>71</v>
      </c>
      <c r="K480" s="52">
        <v>73.3</v>
      </c>
      <c r="L480" s="52">
        <v>3.3200000000000001E-5</v>
      </c>
      <c r="M480" s="52">
        <v>1</v>
      </c>
      <c r="N480" s="52"/>
      <c r="O480" s="52">
        <v>0</v>
      </c>
      <c r="P480" s="52">
        <v>0</v>
      </c>
      <c r="Q480" s="52">
        <v>21</v>
      </c>
      <c r="R480" s="52"/>
      <c r="S480" s="52">
        <v>0</v>
      </c>
      <c r="T480" s="52">
        <v>0</v>
      </c>
      <c r="U480" s="52">
        <v>310</v>
      </c>
      <c r="V480" s="52">
        <f t="shared" si="15"/>
        <v>0.77630564000000002</v>
      </c>
      <c r="W480" s="52">
        <f t="shared" si="16"/>
        <v>0.77630564000000002</v>
      </c>
      <c r="X480" s="52">
        <v>0</v>
      </c>
      <c r="Y480" s="52">
        <v>0</v>
      </c>
    </row>
    <row r="481" spans="1:25" x14ac:dyDescent="0.25">
      <c r="A481" s="52">
        <v>2012</v>
      </c>
      <c r="B481" s="52" t="s">
        <v>106</v>
      </c>
      <c r="C481" s="52" t="s">
        <v>115</v>
      </c>
      <c r="D481" s="52">
        <v>22199</v>
      </c>
      <c r="E481" s="52">
        <v>3338003</v>
      </c>
      <c r="F481" s="52">
        <v>12</v>
      </c>
      <c r="G481" s="52" t="s">
        <v>118</v>
      </c>
      <c r="H481" s="52">
        <v>49176.933700000001</v>
      </c>
      <c r="I481" s="52" t="s">
        <v>91</v>
      </c>
      <c r="J481" s="52" t="s">
        <v>71</v>
      </c>
      <c r="K481" s="52">
        <v>73.3</v>
      </c>
      <c r="L481" s="52">
        <v>3.3200000000000001E-5</v>
      </c>
      <c r="M481" s="52">
        <v>1</v>
      </c>
      <c r="N481" s="52"/>
      <c r="O481" s="52">
        <v>0</v>
      </c>
      <c r="P481" s="52">
        <v>0</v>
      </c>
      <c r="Q481" s="52">
        <v>21</v>
      </c>
      <c r="R481" s="52"/>
      <c r="S481" s="52">
        <v>0</v>
      </c>
      <c r="T481" s="52">
        <v>0</v>
      </c>
      <c r="U481" s="52">
        <v>310</v>
      </c>
      <c r="V481" s="52">
        <f t="shared" si="15"/>
        <v>119.675018774972</v>
      </c>
      <c r="W481" s="52">
        <f t="shared" si="16"/>
        <v>119.675018774972</v>
      </c>
      <c r="X481" s="52">
        <v>0</v>
      </c>
      <c r="Y481" s="52">
        <v>0</v>
      </c>
    </row>
    <row r="482" spans="1:25" x14ac:dyDescent="0.25">
      <c r="A482" s="52">
        <v>2012</v>
      </c>
      <c r="B482" s="52" t="s">
        <v>106</v>
      </c>
      <c r="C482" s="52" t="s">
        <v>115</v>
      </c>
      <c r="D482" s="52">
        <v>22199</v>
      </c>
      <c r="E482" s="52">
        <v>3338003</v>
      </c>
      <c r="F482" s="52">
        <v>12</v>
      </c>
      <c r="G482" s="52" t="s">
        <v>118</v>
      </c>
      <c r="H482" s="52">
        <v>410156.02499999997</v>
      </c>
      <c r="I482" s="52" t="s">
        <v>91</v>
      </c>
      <c r="J482" s="52" t="s">
        <v>71</v>
      </c>
      <c r="K482" s="52">
        <v>73.3</v>
      </c>
      <c r="L482" s="52">
        <v>3.3200000000000001E-5</v>
      </c>
      <c r="M482" s="52">
        <v>1</v>
      </c>
      <c r="N482" s="52"/>
      <c r="O482" s="52">
        <v>0</v>
      </c>
      <c r="P482" s="52">
        <v>0</v>
      </c>
      <c r="Q482" s="52">
        <v>21</v>
      </c>
      <c r="R482" s="52"/>
      <c r="S482" s="52">
        <v>0</v>
      </c>
      <c r="T482" s="52">
        <v>0</v>
      </c>
      <c r="U482" s="52">
        <v>310</v>
      </c>
      <c r="V482" s="52">
        <f t="shared" si="15"/>
        <v>998.13929619899989</v>
      </c>
      <c r="W482" s="52">
        <f t="shared" si="16"/>
        <v>998.13929619899989</v>
      </c>
      <c r="X482" s="52">
        <v>0</v>
      </c>
      <c r="Y482" s="52">
        <v>0</v>
      </c>
    </row>
    <row r="483" spans="1:25" x14ac:dyDescent="0.25">
      <c r="A483" s="52">
        <v>2012</v>
      </c>
      <c r="B483" s="52" t="s">
        <v>106</v>
      </c>
      <c r="C483" s="52" t="s">
        <v>115</v>
      </c>
      <c r="D483" s="52">
        <v>22199</v>
      </c>
      <c r="E483" s="52">
        <v>3338004</v>
      </c>
      <c r="F483" s="52">
        <v>12</v>
      </c>
      <c r="G483" s="52" t="s">
        <v>118</v>
      </c>
      <c r="H483" s="52">
        <v>4524.3757999999998</v>
      </c>
      <c r="I483" s="52" t="s">
        <v>91</v>
      </c>
      <c r="J483" s="52" t="s">
        <v>71</v>
      </c>
      <c r="K483" s="52">
        <v>73.3</v>
      </c>
      <c r="L483" s="52">
        <v>3.3200000000000001E-5</v>
      </c>
      <c r="M483" s="52">
        <v>1</v>
      </c>
      <c r="N483" s="52"/>
      <c r="O483" s="52">
        <v>0</v>
      </c>
      <c r="P483" s="52">
        <v>0</v>
      </c>
      <c r="Q483" s="52">
        <v>21</v>
      </c>
      <c r="R483" s="52"/>
      <c r="S483" s="52">
        <v>0</v>
      </c>
      <c r="T483" s="52">
        <v>0</v>
      </c>
      <c r="U483" s="52">
        <v>310</v>
      </c>
      <c r="V483" s="52">
        <f t="shared" si="15"/>
        <v>11.010339971847998</v>
      </c>
      <c r="W483" s="52">
        <f t="shared" si="16"/>
        <v>11.010339971847998</v>
      </c>
      <c r="X483" s="52">
        <v>0</v>
      </c>
      <c r="Y483" s="52">
        <v>0</v>
      </c>
    </row>
    <row r="484" spans="1:25" x14ac:dyDescent="0.25">
      <c r="A484" s="52">
        <v>2012</v>
      </c>
      <c r="B484" s="52" t="s">
        <v>106</v>
      </c>
      <c r="C484" s="52" t="s">
        <v>115</v>
      </c>
      <c r="D484" s="52">
        <v>22199</v>
      </c>
      <c r="E484" s="52">
        <v>3338004</v>
      </c>
      <c r="F484" s="52">
        <v>12</v>
      </c>
      <c r="G484" s="52" t="s">
        <v>118</v>
      </c>
      <c r="H484" s="52">
        <v>25139</v>
      </c>
      <c r="I484" s="52" t="s">
        <v>91</v>
      </c>
      <c r="J484" s="52" t="s">
        <v>71</v>
      </c>
      <c r="K484" s="52">
        <v>73.3</v>
      </c>
      <c r="L484" s="52">
        <v>3.3200000000000001E-5</v>
      </c>
      <c r="M484" s="52">
        <v>1</v>
      </c>
      <c r="N484" s="52"/>
      <c r="O484" s="52">
        <v>0</v>
      </c>
      <c r="P484" s="52">
        <v>0</v>
      </c>
      <c r="Q484" s="52">
        <v>21</v>
      </c>
      <c r="R484" s="52"/>
      <c r="S484" s="52">
        <v>0</v>
      </c>
      <c r="T484" s="52">
        <v>0</v>
      </c>
      <c r="U484" s="52">
        <v>310</v>
      </c>
      <c r="V484" s="52">
        <f t="shared" si="15"/>
        <v>61.177264839999999</v>
      </c>
      <c r="W484" s="52">
        <f t="shared" si="16"/>
        <v>61.177264839999999</v>
      </c>
      <c r="X484" s="52">
        <v>0</v>
      </c>
      <c r="Y484" s="52">
        <v>0</v>
      </c>
    </row>
    <row r="485" spans="1:25" x14ac:dyDescent="0.25">
      <c r="A485" s="52">
        <v>2012</v>
      </c>
      <c r="B485" s="52" t="s">
        <v>106</v>
      </c>
      <c r="C485" s="52" t="s">
        <v>115</v>
      </c>
      <c r="D485" s="52">
        <v>22199</v>
      </c>
      <c r="E485" s="52">
        <v>3338005</v>
      </c>
      <c r="F485" s="52">
        <v>12</v>
      </c>
      <c r="G485" s="52" t="s">
        <v>118</v>
      </c>
      <c r="H485" s="52">
        <v>1065957.4239999999</v>
      </c>
      <c r="I485" s="52" t="s">
        <v>91</v>
      </c>
      <c r="J485" s="52" t="s">
        <v>71</v>
      </c>
      <c r="K485" s="52">
        <v>73.3</v>
      </c>
      <c r="L485" s="52">
        <v>3.3200000000000001E-5</v>
      </c>
      <c r="M485" s="52">
        <v>1</v>
      </c>
      <c r="N485" s="52"/>
      <c r="O485" s="52">
        <v>0</v>
      </c>
      <c r="P485" s="52">
        <v>0</v>
      </c>
      <c r="Q485" s="52">
        <v>21</v>
      </c>
      <c r="R485" s="52"/>
      <c r="S485" s="52">
        <v>0</v>
      </c>
      <c r="T485" s="52">
        <v>0</v>
      </c>
      <c r="U485" s="52">
        <v>310</v>
      </c>
      <c r="V485" s="52">
        <f t="shared" si="15"/>
        <v>2594.0713487494399</v>
      </c>
      <c r="W485" s="52">
        <f t="shared" si="16"/>
        <v>2594.0713487494399</v>
      </c>
      <c r="X485" s="52">
        <v>0</v>
      </c>
      <c r="Y485" s="52">
        <v>0</v>
      </c>
    </row>
    <row r="486" spans="1:25" x14ac:dyDescent="0.25">
      <c r="A486" s="52">
        <v>2012</v>
      </c>
      <c r="B486" s="52" t="s">
        <v>106</v>
      </c>
      <c r="C486" s="52" t="s">
        <v>115</v>
      </c>
      <c r="D486" s="52">
        <v>22199</v>
      </c>
      <c r="E486" s="52">
        <v>3338005</v>
      </c>
      <c r="F486" s="52">
        <v>12</v>
      </c>
      <c r="G486" s="52" t="s">
        <v>118</v>
      </c>
      <c r="H486" s="52">
        <v>488787</v>
      </c>
      <c r="I486" s="52" t="s">
        <v>91</v>
      </c>
      <c r="J486" s="52" t="s">
        <v>71</v>
      </c>
      <c r="K486" s="52">
        <v>73.3</v>
      </c>
      <c r="L486" s="52">
        <v>3.3200000000000001E-5</v>
      </c>
      <c r="M486" s="52">
        <v>1</v>
      </c>
      <c r="N486" s="52"/>
      <c r="O486" s="52">
        <v>0</v>
      </c>
      <c r="P486" s="52">
        <v>0</v>
      </c>
      <c r="Q486" s="52">
        <v>21</v>
      </c>
      <c r="R486" s="52"/>
      <c r="S486" s="52">
        <v>0</v>
      </c>
      <c r="T486" s="52">
        <v>0</v>
      </c>
      <c r="U486" s="52">
        <v>310</v>
      </c>
      <c r="V486" s="52">
        <f t="shared" si="15"/>
        <v>1189.4924917200001</v>
      </c>
      <c r="W486" s="52">
        <f t="shared" si="16"/>
        <v>1189.4924917200001</v>
      </c>
      <c r="X486" s="52">
        <v>0</v>
      </c>
      <c r="Y486" s="52">
        <v>0</v>
      </c>
    </row>
    <row r="487" spans="1:25" x14ac:dyDescent="0.25">
      <c r="A487" s="52">
        <v>2012</v>
      </c>
      <c r="B487" s="52" t="s">
        <v>106</v>
      </c>
      <c r="C487" s="52" t="s">
        <v>115</v>
      </c>
      <c r="D487" s="52">
        <v>22199</v>
      </c>
      <c r="E487" s="52">
        <v>3338005</v>
      </c>
      <c r="F487" s="52">
        <v>12</v>
      </c>
      <c r="G487" s="52" t="s">
        <v>118</v>
      </c>
      <c r="H487" s="52">
        <v>152065.22799999997</v>
      </c>
      <c r="I487" s="52" t="s">
        <v>91</v>
      </c>
      <c r="J487" s="52" t="s">
        <v>71</v>
      </c>
      <c r="K487" s="52">
        <v>73.3</v>
      </c>
      <c r="L487" s="52">
        <v>3.3200000000000001E-5</v>
      </c>
      <c r="M487" s="52">
        <v>1</v>
      </c>
      <c r="N487" s="52"/>
      <c r="O487" s="52">
        <v>0</v>
      </c>
      <c r="P487" s="52">
        <v>0</v>
      </c>
      <c r="Q487" s="52">
        <v>21</v>
      </c>
      <c r="R487" s="52"/>
      <c r="S487" s="52">
        <v>0</v>
      </c>
      <c r="T487" s="52">
        <v>0</v>
      </c>
      <c r="U487" s="52">
        <v>310</v>
      </c>
      <c r="V487" s="52">
        <f t="shared" si="15"/>
        <v>370.05985625167989</v>
      </c>
      <c r="W487" s="52">
        <f t="shared" si="16"/>
        <v>370.05985625167989</v>
      </c>
      <c r="X487" s="52">
        <v>0</v>
      </c>
      <c r="Y487" s="52">
        <v>0</v>
      </c>
    </row>
    <row r="488" spans="1:25" x14ac:dyDescent="0.25">
      <c r="A488" s="52">
        <v>2012</v>
      </c>
      <c r="B488" s="52" t="s">
        <v>106</v>
      </c>
      <c r="C488" s="52" t="s">
        <v>115</v>
      </c>
      <c r="D488" s="52">
        <v>22199</v>
      </c>
      <c r="E488" s="52">
        <v>3338005</v>
      </c>
      <c r="F488" s="52">
        <v>12</v>
      </c>
      <c r="G488" s="52" t="s">
        <v>118</v>
      </c>
      <c r="H488" s="52">
        <v>434395</v>
      </c>
      <c r="I488" s="52" t="s">
        <v>91</v>
      </c>
      <c r="J488" s="52" t="s">
        <v>71</v>
      </c>
      <c r="K488" s="52">
        <v>73.3</v>
      </c>
      <c r="L488" s="52">
        <v>3.3200000000000001E-5</v>
      </c>
      <c r="M488" s="52">
        <v>1</v>
      </c>
      <c r="N488" s="52"/>
      <c r="O488" s="52">
        <v>0</v>
      </c>
      <c r="P488" s="52">
        <v>0</v>
      </c>
      <c r="Q488" s="52">
        <v>21</v>
      </c>
      <c r="R488" s="52"/>
      <c r="S488" s="52">
        <v>0</v>
      </c>
      <c r="T488" s="52">
        <v>0</v>
      </c>
      <c r="U488" s="52">
        <v>310</v>
      </c>
      <c r="V488" s="52">
        <f t="shared" si="15"/>
        <v>1057.1262962000001</v>
      </c>
      <c r="W488" s="52">
        <f t="shared" si="16"/>
        <v>1057.1262962000001</v>
      </c>
      <c r="X488" s="52">
        <v>0</v>
      </c>
      <c r="Y488" s="52">
        <v>0</v>
      </c>
    </row>
    <row r="489" spans="1:25" x14ac:dyDescent="0.25">
      <c r="A489" s="52">
        <v>2012</v>
      </c>
      <c r="B489" s="52" t="s">
        <v>106</v>
      </c>
      <c r="C489" s="52" t="s">
        <v>115</v>
      </c>
      <c r="D489" s="52">
        <v>22199</v>
      </c>
      <c r="E489" s="52">
        <v>3338007</v>
      </c>
      <c r="F489" s="52">
        <v>12</v>
      </c>
      <c r="G489" s="52" t="s">
        <v>118</v>
      </c>
      <c r="H489" s="52">
        <v>200543.0385</v>
      </c>
      <c r="I489" s="52" t="s">
        <v>91</v>
      </c>
      <c r="J489" s="52" t="s">
        <v>71</v>
      </c>
      <c r="K489" s="52">
        <v>73.3</v>
      </c>
      <c r="L489" s="52">
        <v>3.3200000000000001E-5</v>
      </c>
      <c r="M489" s="52">
        <v>1</v>
      </c>
      <c r="N489" s="52"/>
      <c r="O489" s="52">
        <v>0</v>
      </c>
      <c r="P489" s="52">
        <v>0</v>
      </c>
      <c r="Q489" s="52">
        <v>21</v>
      </c>
      <c r="R489" s="52"/>
      <c r="S489" s="52">
        <v>0</v>
      </c>
      <c r="T489" s="52">
        <v>0</v>
      </c>
      <c r="U489" s="52">
        <v>310</v>
      </c>
      <c r="V489" s="52">
        <f t="shared" si="15"/>
        <v>488.03351677206001</v>
      </c>
      <c r="W489" s="52">
        <f t="shared" si="16"/>
        <v>488.03351677206001</v>
      </c>
      <c r="X489" s="52">
        <v>0</v>
      </c>
      <c r="Y489" s="52">
        <v>0</v>
      </c>
    </row>
    <row r="490" spans="1:25" x14ac:dyDescent="0.25">
      <c r="A490" s="52">
        <v>2012</v>
      </c>
      <c r="B490" s="52" t="s">
        <v>106</v>
      </c>
      <c r="C490" s="52" t="s">
        <v>115</v>
      </c>
      <c r="D490" s="52">
        <v>22199</v>
      </c>
      <c r="E490" s="52">
        <v>3338007</v>
      </c>
      <c r="F490" s="52">
        <v>12</v>
      </c>
      <c r="G490" s="52" t="s">
        <v>118</v>
      </c>
      <c r="H490" s="52">
        <v>8156.5</v>
      </c>
      <c r="I490" s="52" t="s">
        <v>91</v>
      </c>
      <c r="J490" s="52" t="s">
        <v>71</v>
      </c>
      <c r="K490" s="52">
        <v>73.3</v>
      </c>
      <c r="L490" s="52">
        <v>3.3200000000000001E-5</v>
      </c>
      <c r="M490" s="52">
        <v>1</v>
      </c>
      <c r="N490" s="52"/>
      <c r="O490" s="52">
        <v>0</v>
      </c>
      <c r="P490" s="52">
        <v>0</v>
      </c>
      <c r="Q490" s="52">
        <v>21</v>
      </c>
      <c r="R490" s="52"/>
      <c r="S490" s="52">
        <v>0</v>
      </c>
      <c r="T490" s="52">
        <v>0</v>
      </c>
      <c r="U490" s="52">
        <v>310</v>
      </c>
      <c r="V490" s="52">
        <f t="shared" si="15"/>
        <v>19.849332139999998</v>
      </c>
      <c r="W490" s="52">
        <f t="shared" si="16"/>
        <v>19.849332139999998</v>
      </c>
      <c r="X490" s="52">
        <v>0</v>
      </c>
      <c r="Y490" s="52">
        <v>0</v>
      </c>
    </row>
    <row r="491" spans="1:25" x14ac:dyDescent="0.25">
      <c r="A491" s="52">
        <v>2012</v>
      </c>
      <c r="B491" s="52" t="s">
        <v>106</v>
      </c>
      <c r="C491" s="52" t="s">
        <v>115</v>
      </c>
      <c r="D491" s="52">
        <v>22199</v>
      </c>
      <c r="E491" s="52">
        <v>3338007</v>
      </c>
      <c r="F491" s="52">
        <v>12</v>
      </c>
      <c r="G491" s="52" t="s">
        <v>118</v>
      </c>
      <c r="H491" s="52">
        <v>16700.606100000001</v>
      </c>
      <c r="I491" s="52" t="s">
        <v>91</v>
      </c>
      <c r="J491" s="52" t="s">
        <v>71</v>
      </c>
      <c r="K491" s="52">
        <v>73.3</v>
      </c>
      <c r="L491" s="52">
        <v>3.3200000000000001E-5</v>
      </c>
      <c r="M491" s="52">
        <v>1</v>
      </c>
      <c r="N491" s="52"/>
      <c r="O491" s="52">
        <v>0</v>
      </c>
      <c r="P491" s="52">
        <v>0</v>
      </c>
      <c r="Q491" s="52">
        <v>21</v>
      </c>
      <c r="R491" s="52"/>
      <c r="S491" s="52">
        <v>0</v>
      </c>
      <c r="T491" s="52">
        <v>0</v>
      </c>
      <c r="U491" s="52">
        <v>310</v>
      </c>
      <c r="V491" s="52">
        <f t="shared" si="15"/>
        <v>40.641926980716001</v>
      </c>
      <c r="W491" s="52">
        <f t="shared" si="16"/>
        <v>40.641926980716001</v>
      </c>
      <c r="X491" s="52">
        <v>0</v>
      </c>
      <c r="Y491" s="52">
        <v>0</v>
      </c>
    </row>
    <row r="492" spans="1:25" x14ac:dyDescent="0.25">
      <c r="A492" s="52">
        <v>2012</v>
      </c>
      <c r="B492" s="52" t="s">
        <v>106</v>
      </c>
      <c r="C492" s="52" t="s">
        <v>115</v>
      </c>
      <c r="D492" s="52">
        <v>22199</v>
      </c>
      <c r="E492" s="52">
        <v>3338008</v>
      </c>
      <c r="F492" s="52">
        <v>12</v>
      </c>
      <c r="G492" s="52" t="s">
        <v>118</v>
      </c>
      <c r="H492" s="52">
        <v>68495.964999999997</v>
      </c>
      <c r="I492" s="52" t="s">
        <v>91</v>
      </c>
      <c r="J492" s="52" t="s">
        <v>71</v>
      </c>
      <c r="K492" s="52">
        <v>73.3</v>
      </c>
      <c r="L492" s="52">
        <v>3.3200000000000001E-5</v>
      </c>
      <c r="M492" s="52">
        <v>1</v>
      </c>
      <c r="N492" s="52"/>
      <c r="O492" s="52">
        <v>0</v>
      </c>
      <c r="P492" s="52">
        <v>0</v>
      </c>
      <c r="Q492" s="52">
        <v>21</v>
      </c>
      <c r="R492" s="52"/>
      <c r="S492" s="52">
        <v>0</v>
      </c>
      <c r="T492" s="52">
        <v>0</v>
      </c>
      <c r="U492" s="52">
        <v>310</v>
      </c>
      <c r="V492" s="52">
        <f t="shared" si="15"/>
        <v>166.68904058539999</v>
      </c>
      <c r="W492" s="52">
        <f t="shared" si="16"/>
        <v>166.68904058539999</v>
      </c>
      <c r="X492" s="52">
        <v>0</v>
      </c>
      <c r="Y492" s="52">
        <v>0</v>
      </c>
    </row>
    <row r="493" spans="1:25" x14ac:dyDescent="0.25">
      <c r="A493" s="52">
        <v>2012</v>
      </c>
      <c r="B493" s="52" t="s">
        <v>106</v>
      </c>
      <c r="C493" s="52" t="s">
        <v>115</v>
      </c>
      <c r="D493" s="52">
        <v>22199</v>
      </c>
      <c r="E493" s="52">
        <v>3338009</v>
      </c>
      <c r="F493" s="52">
        <v>12</v>
      </c>
      <c r="G493" s="52" t="s">
        <v>118</v>
      </c>
      <c r="H493" s="52">
        <v>9211.9945000000007</v>
      </c>
      <c r="I493" s="52" t="s">
        <v>91</v>
      </c>
      <c r="J493" s="52" t="s">
        <v>71</v>
      </c>
      <c r="K493" s="52">
        <v>73.3</v>
      </c>
      <c r="L493" s="52">
        <v>3.3200000000000001E-5</v>
      </c>
      <c r="M493" s="52">
        <v>1</v>
      </c>
      <c r="N493" s="52"/>
      <c r="O493" s="52">
        <v>0</v>
      </c>
      <c r="P493" s="52">
        <v>0</v>
      </c>
      <c r="Q493" s="52">
        <v>21</v>
      </c>
      <c r="R493" s="52"/>
      <c r="S493" s="52">
        <v>0</v>
      </c>
      <c r="T493" s="52">
        <v>0</v>
      </c>
      <c r="U493" s="52">
        <v>310</v>
      </c>
      <c r="V493" s="52">
        <f t="shared" si="15"/>
        <v>22.417941335420004</v>
      </c>
      <c r="W493" s="52">
        <f t="shared" si="16"/>
        <v>22.417941335420004</v>
      </c>
      <c r="X493" s="52">
        <v>0</v>
      </c>
      <c r="Y493" s="52">
        <v>0</v>
      </c>
    </row>
    <row r="494" spans="1:25" x14ac:dyDescent="0.25">
      <c r="A494" s="52">
        <v>2012</v>
      </c>
      <c r="B494" s="52" t="s">
        <v>106</v>
      </c>
      <c r="C494" s="52" t="s">
        <v>115</v>
      </c>
      <c r="D494" s="52">
        <v>22199</v>
      </c>
      <c r="E494" s="52">
        <v>3338011</v>
      </c>
      <c r="F494" s="52">
        <v>12</v>
      </c>
      <c r="G494" s="52" t="s">
        <v>118</v>
      </c>
      <c r="H494" s="52">
        <v>649.76070000000004</v>
      </c>
      <c r="I494" s="52" t="s">
        <v>91</v>
      </c>
      <c r="J494" s="52" t="s">
        <v>71</v>
      </c>
      <c r="K494" s="52">
        <v>73.3</v>
      </c>
      <c r="L494" s="52">
        <v>3.3200000000000001E-5</v>
      </c>
      <c r="M494" s="52">
        <v>1</v>
      </c>
      <c r="N494" s="52"/>
      <c r="O494" s="52">
        <v>0</v>
      </c>
      <c r="P494" s="52">
        <v>0</v>
      </c>
      <c r="Q494" s="52">
        <v>21</v>
      </c>
      <c r="R494" s="52"/>
      <c r="S494" s="52">
        <v>0</v>
      </c>
      <c r="T494" s="52">
        <v>0</v>
      </c>
      <c r="U494" s="52">
        <v>310</v>
      </c>
      <c r="V494" s="52">
        <f t="shared" si="15"/>
        <v>1.581231649092</v>
      </c>
      <c r="W494" s="52">
        <f t="shared" si="16"/>
        <v>1.581231649092</v>
      </c>
      <c r="X494" s="52">
        <v>0</v>
      </c>
      <c r="Y494" s="52">
        <v>0</v>
      </c>
    </row>
    <row r="495" spans="1:25" x14ac:dyDescent="0.25">
      <c r="A495" s="52">
        <v>2012</v>
      </c>
      <c r="B495" s="52" t="s">
        <v>106</v>
      </c>
      <c r="C495" s="52" t="s">
        <v>115</v>
      </c>
      <c r="D495" s="52">
        <v>22199</v>
      </c>
      <c r="E495" s="52">
        <v>3338012</v>
      </c>
      <c r="F495" s="52">
        <v>12</v>
      </c>
      <c r="G495" s="52" t="s">
        <v>118</v>
      </c>
      <c r="H495" s="52">
        <v>9993</v>
      </c>
      <c r="I495" s="52" t="s">
        <v>91</v>
      </c>
      <c r="J495" s="52" t="s">
        <v>71</v>
      </c>
      <c r="K495" s="52">
        <v>73.3</v>
      </c>
      <c r="L495" s="52">
        <v>3.3200000000000001E-5</v>
      </c>
      <c r="M495" s="52">
        <v>1</v>
      </c>
      <c r="N495" s="52"/>
      <c r="O495" s="52">
        <v>0</v>
      </c>
      <c r="P495" s="52">
        <v>0</v>
      </c>
      <c r="Q495" s="52">
        <v>21</v>
      </c>
      <c r="R495" s="52"/>
      <c r="S495" s="52">
        <v>0</v>
      </c>
      <c r="T495" s="52">
        <v>0</v>
      </c>
      <c r="U495" s="52">
        <v>310</v>
      </c>
      <c r="V495" s="52">
        <f t="shared" si="15"/>
        <v>24.318565080000003</v>
      </c>
      <c r="W495" s="52">
        <f t="shared" si="16"/>
        <v>24.318565080000003</v>
      </c>
      <c r="X495" s="52">
        <v>0</v>
      </c>
      <c r="Y495" s="52">
        <v>0</v>
      </c>
    </row>
    <row r="496" spans="1:25" x14ac:dyDescent="0.25">
      <c r="A496" s="52">
        <v>2012</v>
      </c>
      <c r="B496" s="52" t="s">
        <v>106</v>
      </c>
      <c r="C496" s="52" t="s">
        <v>115</v>
      </c>
      <c r="D496" s="52">
        <v>22199</v>
      </c>
      <c r="E496" s="52">
        <v>3338012</v>
      </c>
      <c r="F496" s="52">
        <v>12</v>
      </c>
      <c r="G496" s="52" t="s">
        <v>118</v>
      </c>
      <c r="H496" s="52">
        <v>24608.3125</v>
      </c>
      <c r="I496" s="52" t="s">
        <v>91</v>
      </c>
      <c r="J496" s="52" t="s">
        <v>71</v>
      </c>
      <c r="K496" s="52">
        <v>73.3</v>
      </c>
      <c r="L496" s="52">
        <v>3.3200000000000001E-5</v>
      </c>
      <c r="M496" s="52">
        <v>1</v>
      </c>
      <c r="N496" s="52"/>
      <c r="O496" s="52">
        <v>0</v>
      </c>
      <c r="P496" s="52">
        <v>0</v>
      </c>
      <c r="Q496" s="52">
        <v>21</v>
      </c>
      <c r="R496" s="52"/>
      <c r="S496" s="52">
        <v>0</v>
      </c>
      <c r="T496" s="52">
        <v>0</v>
      </c>
      <c r="U496" s="52">
        <v>310</v>
      </c>
      <c r="V496" s="52">
        <f t="shared" si="15"/>
        <v>59.8858049675</v>
      </c>
      <c r="W496" s="52">
        <f t="shared" si="16"/>
        <v>59.8858049675</v>
      </c>
      <c r="X496" s="52">
        <v>0</v>
      </c>
      <c r="Y496" s="52">
        <v>0</v>
      </c>
    </row>
    <row r="497" spans="1:25" x14ac:dyDescent="0.25">
      <c r="A497" s="52">
        <v>2012</v>
      </c>
      <c r="B497" s="52" t="s">
        <v>106</v>
      </c>
      <c r="C497" s="52" t="s">
        <v>115</v>
      </c>
      <c r="D497" s="52">
        <v>22199</v>
      </c>
      <c r="E497" s="52">
        <v>3338012</v>
      </c>
      <c r="F497" s="52">
        <v>12</v>
      </c>
      <c r="G497" s="52" t="s">
        <v>118</v>
      </c>
      <c r="H497" s="52">
        <v>1413579</v>
      </c>
      <c r="I497" s="52" t="s">
        <v>91</v>
      </c>
      <c r="J497" s="52" t="s">
        <v>71</v>
      </c>
      <c r="K497" s="52">
        <v>73.3</v>
      </c>
      <c r="L497" s="52">
        <v>3.3200000000000001E-5</v>
      </c>
      <c r="M497" s="52">
        <v>1</v>
      </c>
      <c r="N497" s="52"/>
      <c r="O497" s="52">
        <v>0</v>
      </c>
      <c r="P497" s="52">
        <v>0</v>
      </c>
      <c r="Q497" s="52">
        <v>21</v>
      </c>
      <c r="R497" s="52"/>
      <c r="S497" s="52">
        <v>0</v>
      </c>
      <c r="T497" s="52">
        <v>0</v>
      </c>
      <c r="U497" s="52">
        <v>310</v>
      </c>
      <c r="V497" s="52">
        <f t="shared" si="15"/>
        <v>3440.02931124</v>
      </c>
      <c r="W497" s="52">
        <f t="shared" si="16"/>
        <v>3440.02931124</v>
      </c>
      <c r="X497" s="52">
        <v>0</v>
      </c>
      <c r="Y497" s="52">
        <v>0</v>
      </c>
    </row>
    <row r="498" spans="1:25" x14ac:dyDescent="0.25">
      <c r="A498" s="52">
        <v>2012</v>
      </c>
      <c r="B498" s="52" t="s">
        <v>106</v>
      </c>
      <c r="C498" s="52" t="s">
        <v>115</v>
      </c>
      <c r="D498" s="52">
        <v>22201</v>
      </c>
      <c r="E498" s="52">
        <v>3338012</v>
      </c>
      <c r="F498" s="52">
        <v>12</v>
      </c>
      <c r="G498" s="52" t="s">
        <v>118</v>
      </c>
      <c r="H498" s="52">
        <v>1467</v>
      </c>
      <c r="I498" s="52" t="s">
        <v>91</v>
      </c>
      <c r="J498" s="52" t="s">
        <v>71</v>
      </c>
      <c r="K498" s="52">
        <v>73.3</v>
      </c>
      <c r="L498" s="52">
        <v>3.3200000000000001E-5</v>
      </c>
      <c r="M498" s="52">
        <v>1</v>
      </c>
      <c r="N498" s="52"/>
      <c r="O498" s="52">
        <v>0</v>
      </c>
      <c r="P498" s="52">
        <v>0</v>
      </c>
      <c r="Q498" s="52">
        <v>21</v>
      </c>
      <c r="R498" s="52"/>
      <c r="S498" s="52">
        <v>0</v>
      </c>
      <c r="T498" s="52">
        <v>0</v>
      </c>
      <c r="U498" s="52">
        <v>310</v>
      </c>
      <c r="V498" s="52">
        <f t="shared" si="15"/>
        <v>3.5700325199999998</v>
      </c>
      <c r="W498" s="52">
        <f t="shared" si="16"/>
        <v>3.5700325199999998</v>
      </c>
      <c r="X498" s="52">
        <v>0</v>
      </c>
      <c r="Y498" s="52">
        <v>0</v>
      </c>
    </row>
    <row r="499" spans="1:25" x14ac:dyDescent="0.25">
      <c r="A499" s="52">
        <v>2012</v>
      </c>
      <c r="B499" s="52" t="s">
        <v>106</v>
      </c>
      <c r="C499" s="52" t="s">
        <v>115</v>
      </c>
      <c r="D499" s="52">
        <v>22203</v>
      </c>
      <c r="E499" s="52">
        <v>3338003</v>
      </c>
      <c r="F499" s="52">
        <v>12</v>
      </c>
      <c r="G499" s="52" t="s">
        <v>118</v>
      </c>
      <c r="H499" s="52">
        <v>291625.96470000001</v>
      </c>
      <c r="I499" s="52" t="s">
        <v>91</v>
      </c>
      <c r="J499" s="52" t="s">
        <v>71</v>
      </c>
      <c r="K499" s="52">
        <v>73.3</v>
      </c>
      <c r="L499" s="52">
        <v>3.3200000000000001E-5</v>
      </c>
      <c r="M499" s="52">
        <v>1</v>
      </c>
      <c r="N499" s="52"/>
      <c r="O499" s="52">
        <v>0</v>
      </c>
      <c r="P499" s="52">
        <v>0</v>
      </c>
      <c r="Q499" s="52">
        <v>21</v>
      </c>
      <c r="R499" s="52"/>
      <c r="S499" s="52">
        <v>0</v>
      </c>
      <c r="T499" s="52">
        <v>0</v>
      </c>
      <c r="U499" s="52">
        <v>310</v>
      </c>
      <c r="V499" s="52">
        <f t="shared" si="15"/>
        <v>709.68928265533202</v>
      </c>
      <c r="W499" s="52">
        <f t="shared" si="16"/>
        <v>709.68928265533202</v>
      </c>
      <c r="X499" s="52">
        <v>0</v>
      </c>
      <c r="Y499" s="52">
        <v>0</v>
      </c>
    </row>
    <row r="500" spans="1:25" x14ac:dyDescent="0.25">
      <c r="A500" s="52">
        <v>2012</v>
      </c>
      <c r="B500" s="52" t="s">
        <v>106</v>
      </c>
      <c r="C500" s="52" t="s">
        <v>115</v>
      </c>
      <c r="D500" s="52">
        <v>22207</v>
      </c>
      <c r="E500" s="52">
        <v>3338012</v>
      </c>
      <c r="F500" s="52">
        <v>12</v>
      </c>
      <c r="G500" s="52" t="s">
        <v>118</v>
      </c>
      <c r="H500" s="52">
        <v>36117.599999999999</v>
      </c>
      <c r="I500" s="52" t="s">
        <v>91</v>
      </c>
      <c r="J500" s="52" t="s">
        <v>71</v>
      </c>
      <c r="K500" s="52">
        <v>73.3</v>
      </c>
      <c r="L500" s="52">
        <v>3.3200000000000001E-5</v>
      </c>
      <c r="M500" s="52">
        <v>1</v>
      </c>
      <c r="N500" s="52"/>
      <c r="O500" s="52">
        <v>0</v>
      </c>
      <c r="P500" s="52">
        <v>0</v>
      </c>
      <c r="Q500" s="52">
        <v>21</v>
      </c>
      <c r="R500" s="52"/>
      <c r="S500" s="52">
        <v>0</v>
      </c>
      <c r="T500" s="52">
        <v>0</v>
      </c>
      <c r="U500" s="52">
        <v>310</v>
      </c>
      <c r="V500" s="52">
        <f t="shared" si="15"/>
        <v>87.894346655999982</v>
      </c>
      <c r="W500" s="52">
        <f t="shared" si="16"/>
        <v>87.894346655999982</v>
      </c>
      <c r="X500" s="52">
        <v>0</v>
      </c>
      <c r="Y500" s="52">
        <v>0</v>
      </c>
    </row>
    <row r="501" spans="1:25" x14ac:dyDescent="0.25">
      <c r="A501" s="52">
        <v>2012</v>
      </c>
      <c r="B501" s="52" t="s">
        <v>106</v>
      </c>
      <c r="C501" s="52" t="s">
        <v>115</v>
      </c>
      <c r="D501" s="52">
        <v>22207</v>
      </c>
      <c r="E501" s="52">
        <v>3338014</v>
      </c>
      <c r="F501" s="52">
        <v>12</v>
      </c>
      <c r="G501" s="52" t="s">
        <v>118</v>
      </c>
      <c r="H501" s="52">
        <v>66899.352599999998</v>
      </c>
      <c r="I501" s="52" t="s">
        <v>91</v>
      </c>
      <c r="J501" s="52" t="s">
        <v>71</v>
      </c>
      <c r="K501" s="52">
        <v>73.3</v>
      </c>
      <c r="L501" s="52">
        <v>3.3200000000000001E-5</v>
      </c>
      <c r="M501" s="52">
        <v>1</v>
      </c>
      <c r="N501" s="52"/>
      <c r="O501" s="52">
        <v>0</v>
      </c>
      <c r="P501" s="52">
        <v>0</v>
      </c>
      <c r="Q501" s="52">
        <v>21</v>
      </c>
      <c r="R501" s="52"/>
      <c r="S501" s="52">
        <v>0</v>
      </c>
      <c r="T501" s="52">
        <v>0</v>
      </c>
      <c r="U501" s="52">
        <v>310</v>
      </c>
      <c r="V501" s="52">
        <f t="shared" si="15"/>
        <v>162.80358851325599</v>
      </c>
      <c r="W501" s="52">
        <f t="shared" si="16"/>
        <v>162.80358851325599</v>
      </c>
      <c r="X501" s="52">
        <v>0</v>
      </c>
      <c r="Y501" s="52">
        <v>0</v>
      </c>
    </row>
    <row r="502" spans="1:25" x14ac:dyDescent="0.25">
      <c r="A502" s="52">
        <v>2012</v>
      </c>
      <c r="B502" s="52" t="s">
        <v>106</v>
      </c>
      <c r="C502" s="52" t="s">
        <v>115</v>
      </c>
      <c r="D502" s="52">
        <v>22209</v>
      </c>
      <c r="E502" s="52">
        <v>3338003</v>
      </c>
      <c r="F502" s="52">
        <v>12</v>
      </c>
      <c r="G502" s="52" t="s">
        <v>118</v>
      </c>
      <c r="H502" s="52">
        <v>3085206</v>
      </c>
      <c r="I502" s="52" t="s">
        <v>91</v>
      </c>
      <c r="J502" s="52" t="s">
        <v>71</v>
      </c>
      <c r="K502" s="52">
        <v>73.3</v>
      </c>
      <c r="L502" s="52">
        <v>3.3200000000000001E-5</v>
      </c>
      <c r="M502" s="52">
        <v>1</v>
      </c>
      <c r="N502" s="52"/>
      <c r="O502" s="52">
        <v>0</v>
      </c>
      <c r="P502" s="52">
        <v>0</v>
      </c>
      <c r="Q502" s="52">
        <v>21</v>
      </c>
      <c r="R502" s="52"/>
      <c r="S502" s="52">
        <v>0</v>
      </c>
      <c r="T502" s="52">
        <v>0</v>
      </c>
      <c r="U502" s="52">
        <v>310</v>
      </c>
      <c r="V502" s="52">
        <f t="shared" si="15"/>
        <v>7508.0339133599991</v>
      </c>
      <c r="W502" s="52">
        <f t="shared" si="16"/>
        <v>7508.0339133599991</v>
      </c>
      <c r="X502" s="52">
        <v>0</v>
      </c>
      <c r="Y502" s="52">
        <v>0</v>
      </c>
    </row>
    <row r="503" spans="1:25" x14ac:dyDescent="0.25">
      <c r="A503" s="52">
        <v>2012</v>
      </c>
      <c r="B503" s="52" t="s">
        <v>106</v>
      </c>
      <c r="C503" s="52" t="s">
        <v>115</v>
      </c>
      <c r="D503" s="52">
        <v>22209</v>
      </c>
      <c r="E503" s="52">
        <v>3338008</v>
      </c>
      <c r="F503" s="52">
        <v>12</v>
      </c>
      <c r="G503" s="52" t="s">
        <v>118</v>
      </c>
      <c r="H503" s="52">
        <v>3462</v>
      </c>
      <c r="I503" s="52" t="s">
        <v>91</v>
      </c>
      <c r="J503" s="52" t="s">
        <v>71</v>
      </c>
      <c r="K503" s="52">
        <v>73.3</v>
      </c>
      <c r="L503" s="52">
        <v>3.3200000000000001E-5</v>
      </c>
      <c r="M503" s="52">
        <v>1</v>
      </c>
      <c r="N503" s="52"/>
      <c r="O503" s="52">
        <v>0</v>
      </c>
      <c r="P503" s="52">
        <v>0</v>
      </c>
      <c r="Q503" s="52">
        <v>21</v>
      </c>
      <c r="R503" s="52"/>
      <c r="S503" s="52">
        <v>0</v>
      </c>
      <c r="T503" s="52">
        <v>0</v>
      </c>
      <c r="U503" s="52">
        <v>310</v>
      </c>
      <c r="V503" s="52">
        <f t="shared" si="15"/>
        <v>8.4249847199999994</v>
      </c>
      <c r="W503" s="52">
        <f t="shared" si="16"/>
        <v>8.4249847199999994</v>
      </c>
      <c r="X503" s="52">
        <v>0</v>
      </c>
      <c r="Y503" s="52">
        <v>0</v>
      </c>
    </row>
    <row r="504" spans="1:25" x14ac:dyDescent="0.25">
      <c r="A504" s="52">
        <v>2012</v>
      </c>
      <c r="B504" s="52" t="s">
        <v>106</v>
      </c>
      <c r="C504" s="52" t="s">
        <v>115</v>
      </c>
      <c r="D504" s="52">
        <v>22209</v>
      </c>
      <c r="E504" s="52">
        <v>3338008</v>
      </c>
      <c r="F504" s="52">
        <v>12</v>
      </c>
      <c r="G504" s="52" t="s">
        <v>118</v>
      </c>
      <c r="H504" s="52">
        <v>382680.03959999996</v>
      </c>
      <c r="I504" s="52" t="s">
        <v>91</v>
      </c>
      <c r="J504" s="52" t="s">
        <v>71</v>
      </c>
      <c r="K504" s="52">
        <v>73.3</v>
      </c>
      <c r="L504" s="52">
        <v>3.3200000000000001E-5</v>
      </c>
      <c r="M504" s="52">
        <v>1</v>
      </c>
      <c r="N504" s="52"/>
      <c r="O504" s="52">
        <v>0</v>
      </c>
      <c r="P504" s="52">
        <v>0</v>
      </c>
      <c r="Q504" s="52">
        <v>21</v>
      </c>
      <c r="R504" s="52"/>
      <c r="S504" s="52">
        <v>0</v>
      </c>
      <c r="T504" s="52">
        <v>0</v>
      </c>
      <c r="U504" s="52">
        <v>310</v>
      </c>
      <c r="V504" s="52">
        <f t="shared" si="15"/>
        <v>931.27483716897586</v>
      </c>
      <c r="W504" s="52">
        <f t="shared" si="16"/>
        <v>931.27483716897586</v>
      </c>
      <c r="X504" s="52">
        <v>0</v>
      </c>
      <c r="Y504" s="52">
        <v>0</v>
      </c>
    </row>
    <row r="505" spans="1:25" x14ac:dyDescent="0.25">
      <c r="A505" s="52">
        <v>2012</v>
      </c>
      <c r="B505" s="52" t="s">
        <v>106</v>
      </c>
      <c r="C505" s="52" t="s">
        <v>115</v>
      </c>
      <c r="D505" s="52">
        <v>22209</v>
      </c>
      <c r="E505" s="52">
        <v>3338012</v>
      </c>
      <c r="F505" s="52">
        <v>12</v>
      </c>
      <c r="G505" s="52" t="s">
        <v>118</v>
      </c>
      <c r="H505" s="52">
        <v>75340</v>
      </c>
      <c r="I505" s="52" t="s">
        <v>91</v>
      </c>
      <c r="J505" s="52" t="s">
        <v>71</v>
      </c>
      <c r="K505" s="52">
        <v>73.3</v>
      </c>
      <c r="L505" s="52">
        <v>3.3200000000000001E-5</v>
      </c>
      <c r="M505" s="52">
        <v>1</v>
      </c>
      <c r="N505" s="52"/>
      <c r="O505" s="52">
        <v>0</v>
      </c>
      <c r="P505" s="52">
        <v>0</v>
      </c>
      <c r="Q505" s="52">
        <v>21</v>
      </c>
      <c r="R505" s="52"/>
      <c r="S505" s="52">
        <v>0</v>
      </c>
      <c r="T505" s="52">
        <v>0</v>
      </c>
      <c r="U505" s="52">
        <v>310</v>
      </c>
      <c r="V505" s="52">
        <f t="shared" si="15"/>
        <v>183.34441040000002</v>
      </c>
      <c r="W505" s="52">
        <f t="shared" si="16"/>
        <v>183.34441040000002</v>
      </c>
      <c r="X505" s="52">
        <v>0</v>
      </c>
      <c r="Y505" s="52">
        <v>0</v>
      </c>
    </row>
    <row r="506" spans="1:25" x14ac:dyDescent="0.25">
      <c r="A506" s="52">
        <v>2012</v>
      </c>
      <c r="B506" s="52" t="s">
        <v>106</v>
      </c>
      <c r="C506" s="52" t="s">
        <v>115</v>
      </c>
      <c r="D506" s="52">
        <v>22209</v>
      </c>
      <c r="E506" s="52">
        <v>3338099</v>
      </c>
      <c r="F506" s="52">
        <v>12</v>
      </c>
      <c r="G506" s="52" t="s">
        <v>118</v>
      </c>
      <c r="H506" s="52">
        <v>360</v>
      </c>
      <c r="I506" s="52" t="s">
        <v>91</v>
      </c>
      <c r="J506" s="52" t="s">
        <v>71</v>
      </c>
      <c r="K506" s="52">
        <v>73.3</v>
      </c>
      <c r="L506" s="52">
        <v>3.3200000000000001E-5</v>
      </c>
      <c r="M506" s="52">
        <v>1</v>
      </c>
      <c r="N506" s="52"/>
      <c r="O506" s="52">
        <v>0</v>
      </c>
      <c r="P506" s="52">
        <v>0</v>
      </c>
      <c r="Q506" s="52">
        <v>21</v>
      </c>
      <c r="R506" s="52"/>
      <c r="S506" s="52">
        <v>0</v>
      </c>
      <c r="T506" s="52">
        <v>0</v>
      </c>
      <c r="U506" s="52">
        <v>310</v>
      </c>
      <c r="V506" s="52">
        <f t="shared" si="15"/>
        <v>0.87608160000000002</v>
      </c>
      <c r="W506" s="52">
        <f t="shared" si="16"/>
        <v>0.87608160000000002</v>
      </c>
      <c r="X506" s="52">
        <v>0</v>
      </c>
      <c r="Y506" s="52">
        <v>0</v>
      </c>
    </row>
    <row r="507" spans="1:25" x14ac:dyDescent="0.25">
      <c r="A507" s="52">
        <v>2012</v>
      </c>
      <c r="B507" s="52" t="s">
        <v>106</v>
      </c>
      <c r="C507" s="52" t="s">
        <v>115</v>
      </c>
      <c r="D507" s="52">
        <v>23912</v>
      </c>
      <c r="E507" s="52">
        <v>3338001</v>
      </c>
      <c r="F507" s="52">
        <v>12</v>
      </c>
      <c r="G507" s="52" t="s">
        <v>118</v>
      </c>
      <c r="H507" s="52">
        <v>27000</v>
      </c>
      <c r="I507" s="52" t="s">
        <v>91</v>
      </c>
      <c r="J507" s="52" t="s">
        <v>71</v>
      </c>
      <c r="K507" s="52">
        <v>73.3</v>
      </c>
      <c r="L507" s="52">
        <v>3.3200000000000001E-5</v>
      </c>
      <c r="M507" s="52">
        <v>1</v>
      </c>
      <c r="N507" s="52"/>
      <c r="O507" s="52">
        <v>0</v>
      </c>
      <c r="P507" s="52">
        <v>0</v>
      </c>
      <c r="Q507" s="52">
        <v>21</v>
      </c>
      <c r="R507" s="52"/>
      <c r="S507" s="52">
        <v>0</v>
      </c>
      <c r="T507" s="52">
        <v>0</v>
      </c>
      <c r="U507" s="52">
        <v>310</v>
      </c>
      <c r="V507" s="52">
        <f t="shared" si="15"/>
        <v>65.706119999999999</v>
      </c>
      <c r="W507" s="52">
        <f t="shared" si="16"/>
        <v>65.706119999999999</v>
      </c>
      <c r="X507" s="52">
        <v>0</v>
      </c>
      <c r="Y507" s="52">
        <v>0</v>
      </c>
    </row>
    <row r="508" spans="1:25" x14ac:dyDescent="0.25">
      <c r="A508" s="52">
        <v>2012</v>
      </c>
      <c r="B508" s="52" t="s">
        <v>106</v>
      </c>
      <c r="C508" s="52" t="s">
        <v>115</v>
      </c>
      <c r="D508" s="52">
        <v>23955</v>
      </c>
      <c r="E508" s="52">
        <v>3338002</v>
      </c>
      <c r="F508" s="52">
        <v>12</v>
      </c>
      <c r="G508" s="52" t="s">
        <v>118</v>
      </c>
      <c r="H508" s="52">
        <v>1772</v>
      </c>
      <c r="I508" s="52" t="s">
        <v>91</v>
      </c>
      <c r="J508" s="52" t="s">
        <v>71</v>
      </c>
      <c r="K508" s="52">
        <v>73.3</v>
      </c>
      <c r="L508" s="52">
        <v>3.3200000000000001E-5</v>
      </c>
      <c r="M508" s="52">
        <v>1</v>
      </c>
      <c r="N508" s="52"/>
      <c r="O508" s="52">
        <v>0</v>
      </c>
      <c r="P508" s="52">
        <v>0</v>
      </c>
      <c r="Q508" s="52">
        <v>21</v>
      </c>
      <c r="R508" s="52"/>
      <c r="S508" s="52">
        <v>0</v>
      </c>
      <c r="T508" s="52">
        <v>0</v>
      </c>
      <c r="U508" s="52">
        <v>310</v>
      </c>
      <c r="V508" s="52">
        <f t="shared" si="15"/>
        <v>4.3122683199999994</v>
      </c>
      <c r="W508" s="52">
        <f t="shared" si="16"/>
        <v>4.3122683199999994</v>
      </c>
      <c r="X508" s="52">
        <v>0</v>
      </c>
      <c r="Y508" s="52">
        <v>0</v>
      </c>
    </row>
    <row r="509" spans="1:25" x14ac:dyDescent="0.25">
      <c r="A509" s="52">
        <v>2012</v>
      </c>
      <c r="B509" s="52" t="s">
        <v>106</v>
      </c>
      <c r="C509" s="52" t="s">
        <v>115</v>
      </c>
      <c r="D509" s="52">
        <v>23955</v>
      </c>
      <c r="E509" s="52">
        <v>3338007</v>
      </c>
      <c r="F509" s="52">
        <v>12</v>
      </c>
      <c r="G509" s="52" t="s">
        <v>118</v>
      </c>
      <c r="H509" s="52">
        <v>74802</v>
      </c>
      <c r="I509" s="52" t="s">
        <v>91</v>
      </c>
      <c r="J509" s="52" t="s">
        <v>71</v>
      </c>
      <c r="K509" s="52">
        <v>73.3</v>
      </c>
      <c r="L509" s="52">
        <v>3.3200000000000001E-5</v>
      </c>
      <c r="M509" s="52">
        <v>1</v>
      </c>
      <c r="N509" s="52"/>
      <c r="O509" s="52">
        <v>0</v>
      </c>
      <c r="P509" s="52">
        <v>0</v>
      </c>
      <c r="Q509" s="52">
        <v>21</v>
      </c>
      <c r="R509" s="52"/>
      <c r="S509" s="52">
        <v>0</v>
      </c>
      <c r="T509" s="52">
        <v>0</v>
      </c>
      <c r="U509" s="52">
        <v>310</v>
      </c>
      <c r="V509" s="52">
        <f t="shared" si="15"/>
        <v>182.03515511999998</v>
      </c>
      <c r="W509" s="52">
        <f t="shared" si="16"/>
        <v>182.03515511999998</v>
      </c>
      <c r="X509" s="52">
        <v>0</v>
      </c>
      <c r="Y509" s="52">
        <v>0</v>
      </c>
    </row>
    <row r="510" spans="1:25" x14ac:dyDescent="0.25">
      <c r="A510" s="52">
        <v>2012</v>
      </c>
      <c r="B510" s="52" t="s">
        <v>106</v>
      </c>
      <c r="C510" s="52" t="s">
        <v>115</v>
      </c>
      <c r="D510" s="52">
        <v>24202</v>
      </c>
      <c r="E510" s="52">
        <v>3338001</v>
      </c>
      <c r="F510" s="52">
        <v>12</v>
      </c>
      <c r="G510" s="52" t="s">
        <v>118</v>
      </c>
      <c r="H510" s="52">
        <v>327445</v>
      </c>
      <c r="I510" s="52" t="s">
        <v>91</v>
      </c>
      <c r="J510" s="52" t="s">
        <v>71</v>
      </c>
      <c r="K510" s="52">
        <v>73.3</v>
      </c>
      <c r="L510" s="52">
        <v>3.3200000000000001E-5</v>
      </c>
      <c r="M510" s="52">
        <v>1</v>
      </c>
      <c r="N510" s="52"/>
      <c r="O510" s="52">
        <v>0</v>
      </c>
      <c r="P510" s="52">
        <v>0</v>
      </c>
      <c r="Q510" s="52">
        <v>21</v>
      </c>
      <c r="R510" s="52"/>
      <c r="S510" s="52">
        <v>0</v>
      </c>
      <c r="T510" s="52">
        <v>0</v>
      </c>
      <c r="U510" s="52">
        <v>310</v>
      </c>
      <c r="V510" s="52">
        <f t="shared" si="15"/>
        <v>796.85705419999999</v>
      </c>
      <c r="W510" s="52">
        <f t="shared" si="16"/>
        <v>796.85705419999999</v>
      </c>
      <c r="X510" s="52">
        <v>0</v>
      </c>
      <c r="Y510" s="52">
        <v>0</v>
      </c>
    </row>
    <row r="511" spans="1:25" x14ac:dyDescent="0.25">
      <c r="A511" s="52">
        <v>2012</v>
      </c>
      <c r="B511" s="52" t="s">
        <v>106</v>
      </c>
      <c r="C511" s="52" t="s">
        <v>115</v>
      </c>
      <c r="D511" s="52">
        <v>25119</v>
      </c>
      <c r="E511" s="52">
        <v>3338001</v>
      </c>
      <c r="F511" s="52">
        <v>12</v>
      </c>
      <c r="G511" s="52" t="s">
        <v>118</v>
      </c>
      <c r="H511" s="52">
        <v>281901.31839999999</v>
      </c>
      <c r="I511" s="52" t="s">
        <v>91</v>
      </c>
      <c r="J511" s="52" t="s">
        <v>71</v>
      </c>
      <c r="K511" s="52">
        <v>73.3</v>
      </c>
      <c r="L511" s="52">
        <v>3.3200000000000001E-5</v>
      </c>
      <c r="M511" s="52">
        <v>1</v>
      </c>
      <c r="N511" s="52"/>
      <c r="O511" s="52">
        <v>0</v>
      </c>
      <c r="P511" s="52">
        <v>0</v>
      </c>
      <c r="Q511" s="52">
        <v>21</v>
      </c>
      <c r="R511" s="52"/>
      <c r="S511" s="52">
        <v>0</v>
      </c>
      <c r="T511" s="52">
        <v>0</v>
      </c>
      <c r="U511" s="52">
        <v>310</v>
      </c>
      <c r="V511" s="52">
        <f t="shared" si="15"/>
        <v>686.02377240550391</v>
      </c>
      <c r="W511" s="52">
        <f t="shared" si="16"/>
        <v>686.02377240550391</v>
      </c>
      <c r="X511" s="52">
        <v>0</v>
      </c>
      <c r="Y511" s="52">
        <v>0</v>
      </c>
    </row>
    <row r="512" spans="1:25" x14ac:dyDescent="0.25">
      <c r="A512" s="52">
        <v>2012</v>
      </c>
      <c r="B512" s="52" t="s">
        <v>106</v>
      </c>
      <c r="C512" s="52" t="s">
        <v>115</v>
      </c>
      <c r="D512" s="52">
        <v>25119</v>
      </c>
      <c r="E512" s="52">
        <v>3338001</v>
      </c>
      <c r="F512" s="52">
        <v>12</v>
      </c>
      <c r="G512" s="52" t="s">
        <v>118</v>
      </c>
      <c r="H512" s="52">
        <v>6620707.25</v>
      </c>
      <c r="I512" s="52" t="s">
        <v>91</v>
      </c>
      <c r="J512" s="52" t="s">
        <v>71</v>
      </c>
      <c r="K512" s="52">
        <v>73.3</v>
      </c>
      <c r="L512" s="52">
        <v>3.3200000000000001E-5</v>
      </c>
      <c r="M512" s="52">
        <v>1</v>
      </c>
      <c r="N512" s="52"/>
      <c r="O512" s="52">
        <v>0</v>
      </c>
      <c r="P512" s="52">
        <v>0</v>
      </c>
      <c r="Q512" s="52">
        <v>21</v>
      </c>
      <c r="R512" s="52"/>
      <c r="S512" s="52">
        <v>0</v>
      </c>
      <c r="T512" s="52">
        <v>0</v>
      </c>
      <c r="U512" s="52">
        <v>310</v>
      </c>
      <c r="V512" s="52">
        <f t="shared" si="15"/>
        <v>16111.888335309999</v>
      </c>
      <c r="W512" s="52">
        <f t="shared" si="16"/>
        <v>16111.888335309999</v>
      </c>
      <c r="X512" s="52">
        <v>0</v>
      </c>
      <c r="Y512" s="52">
        <v>0</v>
      </c>
    </row>
    <row r="513" spans="1:25" x14ac:dyDescent="0.25">
      <c r="A513" s="52">
        <v>2012</v>
      </c>
      <c r="B513" s="52" t="s">
        <v>106</v>
      </c>
      <c r="C513" s="52" t="s">
        <v>115</v>
      </c>
      <c r="D513" s="52">
        <v>25920</v>
      </c>
      <c r="E513" s="52">
        <v>3338001</v>
      </c>
      <c r="F513" s="52">
        <v>12</v>
      </c>
      <c r="G513" s="52" t="s">
        <v>118</v>
      </c>
      <c r="H513" s="52">
        <v>307209.37199999997</v>
      </c>
      <c r="I513" s="52" t="s">
        <v>91</v>
      </c>
      <c r="J513" s="52" t="s">
        <v>71</v>
      </c>
      <c r="K513" s="52">
        <v>73.3</v>
      </c>
      <c r="L513" s="52">
        <v>3.3200000000000001E-5</v>
      </c>
      <c r="M513" s="52">
        <v>1</v>
      </c>
      <c r="N513" s="52"/>
      <c r="O513" s="52">
        <v>0</v>
      </c>
      <c r="P513" s="52">
        <v>0</v>
      </c>
      <c r="Q513" s="52">
        <v>21</v>
      </c>
      <c r="R513" s="52"/>
      <c r="S513" s="52">
        <v>0</v>
      </c>
      <c r="T513" s="52">
        <v>0</v>
      </c>
      <c r="U513" s="52">
        <v>310</v>
      </c>
      <c r="V513" s="52">
        <f t="shared" si="15"/>
        <v>747.61243932431989</v>
      </c>
      <c r="W513" s="52">
        <f t="shared" si="16"/>
        <v>747.61243932431989</v>
      </c>
      <c r="X513" s="52">
        <v>0</v>
      </c>
      <c r="Y513" s="52">
        <v>0</v>
      </c>
    </row>
    <row r="514" spans="1:25" x14ac:dyDescent="0.25">
      <c r="A514" s="52">
        <v>2012</v>
      </c>
      <c r="B514" s="52" t="s">
        <v>106</v>
      </c>
      <c r="C514" s="52" t="s">
        <v>115</v>
      </c>
      <c r="D514" s="52">
        <v>25920</v>
      </c>
      <c r="E514" s="52">
        <v>3338013</v>
      </c>
      <c r="F514" s="52">
        <v>12</v>
      </c>
      <c r="G514" s="52" t="s">
        <v>118</v>
      </c>
      <c r="H514" s="52">
        <v>29079.655200000001</v>
      </c>
      <c r="I514" s="52" t="s">
        <v>91</v>
      </c>
      <c r="J514" s="52" t="s">
        <v>71</v>
      </c>
      <c r="K514" s="52">
        <v>73.3</v>
      </c>
      <c r="L514" s="52">
        <v>3.3200000000000001E-5</v>
      </c>
      <c r="M514" s="52">
        <v>1</v>
      </c>
      <c r="N514" s="52"/>
      <c r="O514" s="52">
        <v>0</v>
      </c>
      <c r="P514" s="52">
        <v>0</v>
      </c>
      <c r="Q514" s="52">
        <v>21</v>
      </c>
      <c r="R514" s="52"/>
      <c r="S514" s="52">
        <v>0</v>
      </c>
      <c r="T514" s="52">
        <v>0</v>
      </c>
      <c r="U514" s="52">
        <v>310</v>
      </c>
      <c r="V514" s="52">
        <f t="shared" si="15"/>
        <v>70.767085708511999</v>
      </c>
      <c r="W514" s="52">
        <f t="shared" si="16"/>
        <v>70.767085708511999</v>
      </c>
      <c r="X514" s="52">
        <v>0</v>
      </c>
      <c r="Y514" s="52">
        <v>0</v>
      </c>
    </row>
    <row r="515" spans="1:25" x14ac:dyDescent="0.25">
      <c r="A515" s="52">
        <v>2012</v>
      </c>
      <c r="B515" s="52" t="s">
        <v>106</v>
      </c>
      <c r="C515" s="52" t="s">
        <v>115</v>
      </c>
      <c r="D515" s="52">
        <v>25999</v>
      </c>
      <c r="E515" s="52">
        <v>3338001</v>
      </c>
      <c r="F515" s="52">
        <v>12</v>
      </c>
      <c r="G515" s="52" t="s">
        <v>118</v>
      </c>
      <c r="H515" s="52">
        <v>249706</v>
      </c>
      <c r="I515" s="52" t="s">
        <v>91</v>
      </c>
      <c r="J515" s="52" t="s">
        <v>71</v>
      </c>
      <c r="K515" s="52">
        <v>73.3</v>
      </c>
      <c r="L515" s="52">
        <v>3.3200000000000001E-5</v>
      </c>
      <c r="M515" s="52">
        <v>1</v>
      </c>
      <c r="N515" s="52"/>
      <c r="O515" s="52">
        <v>0</v>
      </c>
      <c r="P515" s="52">
        <v>0</v>
      </c>
      <c r="Q515" s="52">
        <v>21</v>
      </c>
      <c r="R515" s="52"/>
      <c r="S515" s="52">
        <v>0</v>
      </c>
      <c r="T515" s="52">
        <v>0</v>
      </c>
      <c r="U515" s="52">
        <v>310</v>
      </c>
      <c r="V515" s="52">
        <f t="shared" ref="V515:V578" si="17">IF(F515=9,((H515*K515*L515*M515)+(H515*O515*P515*Q515)+(H515*S515*T515*U515))/1000, (H515*K515*L515*M515)+(H515*O515*P515*Q515)+(H515*S515*T515*U515))</f>
        <v>607.67453336000005</v>
      </c>
      <c r="W515" s="52">
        <f t="shared" ref="W515:W578" si="18">(V515-((O515*H515*P515*Q515)+(S515*H515*T515*U515)))/M515</f>
        <v>607.67453336000005</v>
      </c>
      <c r="X515" s="52">
        <v>0</v>
      </c>
      <c r="Y515" s="52">
        <v>0</v>
      </c>
    </row>
    <row r="516" spans="1:25" x14ac:dyDescent="0.25">
      <c r="A516" s="52">
        <v>2012</v>
      </c>
      <c r="B516" s="52" t="s">
        <v>106</v>
      </c>
      <c r="C516" s="52" t="s">
        <v>115</v>
      </c>
      <c r="D516" s="52">
        <v>25999</v>
      </c>
      <c r="E516" s="52">
        <v>3338004</v>
      </c>
      <c r="F516" s="52">
        <v>12</v>
      </c>
      <c r="G516" s="52" t="s">
        <v>118</v>
      </c>
      <c r="H516" s="52">
        <v>668.75</v>
      </c>
      <c r="I516" s="52" t="s">
        <v>91</v>
      </c>
      <c r="J516" s="52" t="s">
        <v>71</v>
      </c>
      <c r="K516" s="52">
        <v>73.3</v>
      </c>
      <c r="L516" s="52">
        <v>3.3200000000000001E-5</v>
      </c>
      <c r="M516" s="52">
        <v>1</v>
      </c>
      <c r="N516" s="52"/>
      <c r="O516" s="52">
        <v>0</v>
      </c>
      <c r="P516" s="52">
        <v>0</v>
      </c>
      <c r="Q516" s="52">
        <v>21</v>
      </c>
      <c r="R516" s="52"/>
      <c r="S516" s="52">
        <v>0</v>
      </c>
      <c r="T516" s="52">
        <v>0</v>
      </c>
      <c r="U516" s="52">
        <v>310</v>
      </c>
      <c r="V516" s="52">
        <f t="shared" si="17"/>
        <v>1.62744325</v>
      </c>
      <c r="W516" s="52">
        <f t="shared" si="18"/>
        <v>1.62744325</v>
      </c>
      <c r="X516" s="52">
        <v>0</v>
      </c>
      <c r="Y516" s="52">
        <v>0</v>
      </c>
    </row>
    <row r="517" spans="1:25" x14ac:dyDescent="0.25">
      <c r="A517" s="52">
        <v>2012</v>
      </c>
      <c r="B517" s="52" t="s">
        <v>106</v>
      </c>
      <c r="C517" s="52" t="s">
        <v>115</v>
      </c>
      <c r="D517" s="52">
        <v>26101</v>
      </c>
      <c r="E517" s="52">
        <v>3338003</v>
      </c>
      <c r="F517" s="52">
        <v>12</v>
      </c>
      <c r="G517" s="52" t="s">
        <v>118</v>
      </c>
      <c r="H517" s="52">
        <v>37756.401000000005</v>
      </c>
      <c r="I517" s="52" t="s">
        <v>91</v>
      </c>
      <c r="J517" s="52" t="s">
        <v>71</v>
      </c>
      <c r="K517" s="52">
        <v>73.3</v>
      </c>
      <c r="L517" s="52">
        <v>3.3200000000000001E-5</v>
      </c>
      <c r="M517" s="52">
        <v>1</v>
      </c>
      <c r="N517" s="52"/>
      <c r="O517" s="52">
        <v>0</v>
      </c>
      <c r="P517" s="52">
        <v>0</v>
      </c>
      <c r="Q517" s="52">
        <v>21</v>
      </c>
      <c r="R517" s="52"/>
      <c r="S517" s="52">
        <v>0</v>
      </c>
      <c r="T517" s="52">
        <v>0</v>
      </c>
      <c r="U517" s="52">
        <v>310</v>
      </c>
      <c r="V517" s="52">
        <f t="shared" si="17"/>
        <v>91.88246721756002</v>
      </c>
      <c r="W517" s="52">
        <f t="shared" si="18"/>
        <v>91.88246721756002</v>
      </c>
      <c r="X517" s="52">
        <v>0</v>
      </c>
      <c r="Y517" s="52">
        <v>0</v>
      </c>
    </row>
    <row r="518" spans="1:25" x14ac:dyDescent="0.25">
      <c r="A518" s="52">
        <v>2012</v>
      </c>
      <c r="B518" s="52" t="s">
        <v>106</v>
      </c>
      <c r="C518" s="52" t="s">
        <v>115</v>
      </c>
      <c r="D518" s="52">
        <v>26101</v>
      </c>
      <c r="E518" s="52">
        <v>3338006</v>
      </c>
      <c r="F518" s="52">
        <v>12</v>
      </c>
      <c r="G518" s="52" t="s">
        <v>118</v>
      </c>
      <c r="H518" s="52">
        <v>127428</v>
      </c>
      <c r="I518" s="52" t="s">
        <v>91</v>
      </c>
      <c r="J518" s="52" t="s">
        <v>71</v>
      </c>
      <c r="K518" s="52">
        <v>73.3</v>
      </c>
      <c r="L518" s="52">
        <v>3.3200000000000001E-5</v>
      </c>
      <c r="M518" s="52">
        <v>1</v>
      </c>
      <c r="N518" s="52"/>
      <c r="O518" s="52">
        <v>0</v>
      </c>
      <c r="P518" s="52">
        <v>0</v>
      </c>
      <c r="Q518" s="52">
        <v>21</v>
      </c>
      <c r="R518" s="52"/>
      <c r="S518" s="52">
        <v>0</v>
      </c>
      <c r="T518" s="52">
        <v>0</v>
      </c>
      <c r="U518" s="52">
        <v>310</v>
      </c>
      <c r="V518" s="52">
        <f t="shared" si="17"/>
        <v>310.10368368000002</v>
      </c>
      <c r="W518" s="52">
        <f t="shared" si="18"/>
        <v>310.10368368000002</v>
      </c>
      <c r="X518" s="52">
        <v>0</v>
      </c>
      <c r="Y518" s="52">
        <v>0</v>
      </c>
    </row>
    <row r="519" spans="1:25" x14ac:dyDescent="0.25">
      <c r="A519" s="52">
        <v>2012</v>
      </c>
      <c r="B519" s="52" t="s">
        <v>106</v>
      </c>
      <c r="C519" s="52" t="s">
        <v>115</v>
      </c>
      <c r="D519" s="52">
        <v>26101</v>
      </c>
      <c r="E519" s="52">
        <v>3338006</v>
      </c>
      <c r="F519" s="52">
        <v>12</v>
      </c>
      <c r="G519" s="52" t="s">
        <v>118</v>
      </c>
      <c r="H519" s="52">
        <v>5411357</v>
      </c>
      <c r="I519" s="52" t="s">
        <v>91</v>
      </c>
      <c r="J519" s="52" t="s">
        <v>71</v>
      </c>
      <c r="K519" s="52">
        <v>73.3</v>
      </c>
      <c r="L519" s="52">
        <v>3.3200000000000001E-5</v>
      </c>
      <c r="M519" s="52">
        <v>1</v>
      </c>
      <c r="N519" s="52"/>
      <c r="O519" s="52">
        <v>0</v>
      </c>
      <c r="P519" s="52">
        <v>0</v>
      </c>
      <c r="Q519" s="52">
        <v>21</v>
      </c>
      <c r="R519" s="52"/>
      <c r="S519" s="52">
        <v>0</v>
      </c>
      <c r="T519" s="52">
        <v>0</v>
      </c>
      <c r="U519" s="52">
        <v>310</v>
      </c>
      <c r="V519" s="52">
        <f t="shared" si="17"/>
        <v>13168.861940919998</v>
      </c>
      <c r="W519" s="52">
        <f t="shared" si="18"/>
        <v>13168.861940919998</v>
      </c>
      <c r="X519" s="52">
        <v>0</v>
      </c>
      <c r="Y519" s="52">
        <v>0</v>
      </c>
    </row>
    <row r="520" spans="1:25" x14ac:dyDescent="0.25">
      <c r="A520" s="52">
        <v>2012</v>
      </c>
      <c r="B520" s="52" t="s">
        <v>106</v>
      </c>
      <c r="C520" s="52" t="s">
        <v>115</v>
      </c>
      <c r="D520" s="52">
        <v>26101</v>
      </c>
      <c r="E520" s="52">
        <v>3338006</v>
      </c>
      <c r="F520" s="52">
        <v>12</v>
      </c>
      <c r="G520" s="52" t="s">
        <v>118</v>
      </c>
      <c r="H520" s="52">
        <v>206117.5</v>
      </c>
      <c r="I520" s="52" t="s">
        <v>91</v>
      </c>
      <c r="J520" s="52" t="s">
        <v>71</v>
      </c>
      <c r="K520" s="52">
        <v>73.3</v>
      </c>
      <c r="L520" s="52">
        <v>3.3200000000000001E-5</v>
      </c>
      <c r="M520" s="52">
        <v>1</v>
      </c>
      <c r="N520" s="52"/>
      <c r="O520" s="52">
        <v>0</v>
      </c>
      <c r="P520" s="52">
        <v>0</v>
      </c>
      <c r="Q520" s="52">
        <v>21</v>
      </c>
      <c r="R520" s="52"/>
      <c r="S520" s="52">
        <v>0</v>
      </c>
      <c r="T520" s="52">
        <v>0</v>
      </c>
      <c r="U520" s="52">
        <v>310</v>
      </c>
      <c r="V520" s="52">
        <f t="shared" si="17"/>
        <v>501.59930330000003</v>
      </c>
      <c r="W520" s="52">
        <f t="shared" si="18"/>
        <v>501.59930330000003</v>
      </c>
      <c r="X520" s="52">
        <v>0</v>
      </c>
      <c r="Y520" s="52">
        <v>0</v>
      </c>
    </row>
    <row r="521" spans="1:25" x14ac:dyDescent="0.25">
      <c r="A521" s="52">
        <v>2012</v>
      </c>
      <c r="B521" s="52" t="s">
        <v>106</v>
      </c>
      <c r="C521" s="52" t="s">
        <v>115</v>
      </c>
      <c r="D521" s="52">
        <v>26101</v>
      </c>
      <c r="E521" s="52">
        <v>3338006</v>
      </c>
      <c r="F521" s="52">
        <v>12</v>
      </c>
      <c r="G521" s="52" t="s">
        <v>118</v>
      </c>
      <c r="H521" s="52">
        <v>849572.35499999998</v>
      </c>
      <c r="I521" s="52" t="s">
        <v>91</v>
      </c>
      <c r="J521" s="52" t="s">
        <v>71</v>
      </c>
      <c r="K521" s="52">
        <v>73.3</v>
      </c>
      <c r="L521" s="52">
        <v>3.3200000000000001E-5</v>
      </c>
      <c r="M521" s="52">
        <v>1</v>
      </c>
      <c r="N521" s="52"/>
      <c r="O521" s="52">
        <v>0</v>
      </c>
      <c r="P521" s="52">
        <v>0</v>
      </c>
      <c r="Q521" s="52">
        <v>21</v>
      </c>
      <c r="R521" s="52"/>
      <c r="S521" s="52">
        <v>0</v>
      </c>
      <c r="T521" s="52">
        <v>0</v>
      </c>
      <c r="U521" s="52">
        <v>310</v>
      </c>
      <c r="V521" s="52">
        <f t="shared" si="17"/>
        <v>2067.4853002338</v>
      </c>
      <c r="W521" s="52">
        <f t="shared" si="18"/>
        <v>2067.4853002338</v>
      </c>
      <c r="X521" s="52">
        <v>0</v>
      </c>
      <c r="Y521" s="52">
        <v>0</v>
      </c>
    </row>
    <row r="522" spans="1:25" x14ac:dyDescent="0.25">
      <c r="A522" s="52">
        <v>2012</v>
      </c>
      <c r="B522" s="52" t="s">
        <v>106</v>
      </c>
      <c r="C522" s="52" t="s">
        <v>115</v>
      </c>
      <c r="D522" s="52">
        <v>26101</v>
      </c>
      <c r="E522" s="52">
        <v>3338006</v>
      </c>
      <c r="F522" s="52">
        <v>12</v>
      </c>
      <c r="G522" s="52" t="s">
        <v>118</v>
      </c>
      <c r="H522" s="52">
        <v>1842300</v>
      </c>
      <c r="I522" s="52" t="s">
        <v>91</v>
      </c>
      <c r="J522" s="52" t="s">
        <v>71</v>
      </c>
      <c r="K522" s="52">
        <v>73.3</v>
      </c>
      <c r="L522" s="52">
        <v>3.3200000000000001E-5</v>
      </c>
      <c r="M522" s="52">
        <v>1</v>
      </c>
      <c r="N522" s="52"/>
      <c r="O522" s="52">
        <v>0</v>
      </c>
      <c r="P522" s="52">
        <v>0</v>
      </c>
      <c r="Q522" s="52">
        <v>21</v>
      </c>
      <c r="R522" s="52"/>
      <c r="S522" s="52">
        <v>0</v>
      </c>
      <c r="T522" s="52">
        <v>0</v>
      </c>
      <c r="U522" s="52">
        <v>310</v>
      </c>
      <c r="V522" s="52">
        <f t="shared" si="17"/>
        <v>4483.3475879999996</v>
      </c>
      <c r="W522" s="52">
        <f t="shared" si="18"/>
        <v>4483.3475879999996</v>
      </c>
      <c r="X522" s="52">
        <v>0</v>
      </c>
      <c r="Y522" s="52">
        <v>0</v>
      </c>
    </row>
    <row r="523" spans="1:25" x14ac:dyDescent="0.25">
      <c r="A523" s="52">
        <v>2012</v>
      </c>
      <c r="B523" s="52" t="s">
        <v>106</v>
      </c>
      <c r="C523" s="52" t="s">
        <v>115</v>
      </c>
      <c r="D523" s="52">
        <v>26600</v>
      </c>
      <c r="E523" s="52">
        <v>3338006</v>
      </c>
      <c r="F523" s="52">
        <v>12</v>
      </c>
      <c r="G523" s="52" t="s">
        <v>118</v>
      </c>
      <c r="H523" s="52">
        <v>225</v>
      </c>
      <c r="I523" s="52" t="s">
        <v>91</v>
      </c>
      <c r="J523" s="52" t="s">
        <v>71</v>
      </c>
      <c r="K523" s="52">
        <v>73.3</v>
      </c>
      <c r="L523" s="52">
        <v>3.3200000000000001E-5</v>
      </c>
      <c r="M523" s="52">
        <v>1</v>
      </c>
      <c r="N523" s="52"/>
      <c r="O523" s="52">
        <v>0</v>
      </c>
      <c r="P523" s="52">
        <v>0</v>
      </c>
      <c r="Q523" s="52">
        <v>21</v>
      </c>
      <c r="R523" s="52"/>
      <c r="S523" s="52">
        <v>0</v>
      </c>
      <c r="T523" s="52">
        <v>0</v>
      </c>
      <c r="U523" s="52">
        <v>310</v>
      </c>
      <c r="V523" s="52">
        <f t="shared" si="17"/>
        <v>0.54755100000000001</v>
      </c>
      <c r="W523" s="52">
        <f t="shared" si="18"/>
        <v>0.54755100000000001</v>
      </c>
      <c r="X523" s="52">
        <v>0</v>
      </c>
      <c r="Y523" s="52">
        <v>0</v>
      </c>
    </row>
    <row r="524" spans="1:25" x14ac:dyDescent="0.25">
      <c r="A524" s="52">
        <v>2012</v>
      </c>
      <c r="B524" s="52" t="s">
        <v>106</v>
      </c>
      <c r="C524" s="52" t="s">
        <v>115</v>
      </c>
      <c r="D524" s="52">
        <v>26600</v>
      </c>
      <c r="E524" s="52">
        <v>3338006</v>
      </c>
      <c r="F524" s="52">
        <v>12</v>
      </c>
      <c r="G524" s="52" t="s">
        <v>118</v>
      </c>
      <c r="H524" s="52">
        <v>920</v>
      </c>
      <c r="I524" s="52" t="s">
        <v>91</v>
      </c>
      <c r="J524" s="52" t="s">
        <v>71</v>
      </c>
      <c r="K524" s="52">
        <v>73.3</v>
      </c>
      <c r="L524" s="52">
        <v>3.3200000000000001E-5</v>
      </c>
      <c r="M524" s="52">
        <v>1</v>
      </c>
      <c r="N524" s="52"/>
      <c r="O524" s="52">
        <v>0</v>
      </c>
      <c r="P524" s="52">
        <v>0</v>
      </c>
      <c r="Q524" s="52">
        <v>21</v>
      </c>
      <c r="R524" s="52"/>
      <c r="S524" s="52">
        <v>0</v>
      </c>
      <c r="T524" s="52">
        <v>0</v>
      </c>
      <c r="U524" s="52">
        <v>310</v>
      </c>
      <c r="V524" s="52">
        <f t="shared" si="17"/>
        <v>2.2388751999999998</v>
      </c>
      <c r="W524" s="52">
        <f t="shared" si="18"/>
        <v>2.2388751999999998</v>
      </c>
      <c r="X524" s="52">
        <v>0</v>
      </c>
      <c r="Y524" s="52">
        <v>0</v>
      </c>
    </row>
    <row r="525" spans="1:25" x14ac:dyDescent="0.25">
      <c r="A525" s="52">
        <v>2012</v>
      </c>
      <c r="B525" s="52" t="s">
        <v>106</v>
      </c>
      <c r="C525" s="52" t="s">
        <v>115</v>
      </c>
      <c r="D525" s="52">
        <v>26600</v>
      </c>
      <c r="E525" s="52">
        <v>3338006</v>
      </c>
      <c r="F525" s="52">
        <v>12</v>
      </c>
      <c r="G525" s="52" t="s">
        <v>118</v>
      </c>
      <c r="H525" s="52">
        <v>6285</v>
      </c>
      <c r="I525" s="52" t="s">
        <v>91</v>
      </c>
      <c r="J525" s="52" t="s">
        <v>71</v>
      </c>
      <c r="K525" s="52">
        <v>73.3</v>
      </c>
      <c r="L525" s="52">
        <v>3.3200000000000001E-5</v>
      </c>
      <c r="M525" s="52">
        <v>1</v>
      </c>
      <c r="N525" s="52"/>
      <c r="O525" s="52">
        <v>0</v>
      </c>
      <c r="P525" s="52">
        <v>0</v>
      </c>
      <c r="Q525" s="52">
        <v>21</v>
      </c>
      <c r="R525" s="52"/>
      <c r="S525" s="52">
        <v>0</v>
      </c>
      <c r="T525" s="52">
        <v>0</v>
      </c>
      <c r="U525" s="52">
        <v>310</v>
      </c>
      <c r="V525" s="52">
        <f t="shared" si="17"/>
        <v>15.2949246</v>
      </c>
      <c r="W525" s="52">
        <f t="shared" si="18"/>
        <v>15.2949246</v>
      </c>
      <c r="X525" s="52">
        <v>0</v>
      </c>
      <c r="Y525" s="52">
        <v>0</v>
      </c>
    </row>
    <row r="526" spans="1:25" x14ac:dyDescent="0.25">
      <c r="A526" s="52">
        <v>2012</v>
      </c>
      <c r="B526" s="52" t="s">
        <v>106</v>
      </c>
      <c r="C526" s="52" t="s">
        <v>115</v>
      </c>
      <c r="D526" s="52">
        <v>27101</v>
      </c>
      <c r="E526" s="52">
        <v>3338006</v>
      </c>
      <c r="F526" s="52">
        <v>12</v>
      </c>
      <c r="G526" s="52" t="s">
        <v>118</v>
      </c>
      <c r="H526" s="52">
        <v>515360.92609999998</v>
      </c>
      <c r="I526" s="52" t="s">
        <v>91</v>
      </c>
      <c r="J526" s="52" t="s">
        <v>71</v>
      </c>
      <c r="K526" s="52">
        <v>73.3</v>
      </c>
      <c r="L526" s="52">
        <v>3.3200000000000001E-5</v>
      </c>
      <c r="M526" s="52">
        <v>1</v>
      </c>
      <c r="N526" s="52"/>
      <c r="O526" s="52">
        <v>0</v>
      </c>
      <c r="P526" s="52">
        <v>0</v>
      </c>
      <c r="Q526" s="52">
        <v>21</v>
      </c>
      <c r="R526" s="52"/>
      <c r="S526" s="52">
        <v>0</v>
      </c>
      <c r="T526" s="52">
        <v>0</v>
      </c>
      <c r="U526" s="52">
        <v>310</v>
      </c>
      <c r="V526" s="52">
        <f t="shared" si="17"/>
        <v>1254.161735319916</v>
      </c>
      <c r="W526" s="52">
        <f t="shared" si="18"/>
        <v>1254.161735319916</v>
      </c>
      <c r="X526" s="52">
        <v>0</v>
      </c>
      <c r="Y526" s="52">
        <v>0</v>
      </c>
    </row>
    <row r="527" spans="1:25" x14ac:dyDescent="0.25">
      <c r="A527" s="52">
        <v>2012</v>
      </c>
      <c r="B527" s="52" t="s">
        <v>106</v>
      </c>
      <c r="C527" s="52" t="s">
        <v>115</v>
      </c>
      <c r="D527" s="52">
        <v>27101</v>
      </c>
      <c r="E527" s="52">
        <v>3338006</v>
      </c>
      <c r="F527" s="52">
        <v>12</v>
      </c>
      <c r="G527" s="52" t="s">
        <v>118</v>
      </c>
      <c r="H527" s="52">
        <v>143649.47999999998</v>
      </c>
      <c r="I527" s="52" t="s">
        <v>91</v>
      </c>
      <c r="J527" s="52" t="s">
        <v>71</v>
      </c>
      <c r="K527" s="52">
        <v>73.3</v>
      </c>
      <c r="L527" s="52">
        <v>3.3200000000000001E-5</v>
      </c>
      <c r="M527" s="52">
        <v>1</v>
      </c>
      <c r="N527" s="52"/>
      <c r="O527" s="52">
        <v>0</v>
      </c>
      <c r="P527" s="52">
        <v>0</v>
      </c>
      <c r="Q527" s="52">
        <v>21</v>
      </c>
      <c r="R527" s="52"/>
      <c r="S527" s="52">
        <v>0</v>
      </c>
      <c r="T527" s="52">
        <v>0</v>
      </c>
      <c r="U527" s="52">
        <v>310</v>
      </c>
      <c r="V527" s="52">
        <f t="shared" si="17"/>
        <v>349.57962854879992</v>
      </c>
      <c r="W527" s="52">
        <f t="shared" si="18"/>
        <v>349.57962854879992</v>
      </c>
      <c r="X527" s="52">
        <v>0</v>
      </c>
      <c r="Y527" s="52">
        <v>0</v>
      </c>
    </row>
    <row r="528" spans="1:25" x14ac:dyDescent="0.25">
      <c r="A528" s="52">
        <v>2012</v>
      </c>
      <c r="B528" s="52" t="s">
        <v>106</v>
      </c>
      <c r="C528" s="52" t="s">
        <v>115</v>
      </c>
      <c r="D528" s="52">
        <v>27101</v>
      </c>
      <c r="E528" s="52">
        <v>3338006</v>
      </c>
      <c r="F528" s="52">
        <v>12</v>
      </c>
      <c r="G528" s="52" t="s">
        <v>118</v>
      </c>
      <c r="H528" s="52">
        <v>403117</v>
      </c>
      <c r="I528" s="52" t="s">
        <v>91</v>
      </c>
      <c r="J528" s="52" t="s">
        <v>71</v>
      </c>
      <c r="K528" s="52">
        <v>73.3</v>
      </c>
      <c r="L528" s="52">
        <v>3.3200000000000001E-5</v>
      </c>
      <c r="M528" s="52">
        <v>1</v>
      </c>
      <c r="N528" s="52"/>
      <c r="O528" s="52">
        <v>0</v>
      </c>
      <c r="P528" s="52">
        <v>0</v>
      </c>
      <c r="Q528" s="52">
        <v>21</v>
      </c>
      <c r="R528" s="52"/>
      <c r="S528" s="52">
        <v>0</v>
      </c>
      <c r="T528" s="52">
        <v>0</v>
      </c>
      <c r="U528" s="52">
        <v>310</v>
      </c>
      <c r="V528" s="52">
        <f t="shared" si="17"/>
        <v>981.00940651999997</v>
      </c>
      <c r="W528" s="52">
        <f t="shared" si="18"/>
        <v>981.00940651999997</v>
      </c>
      <c r="X528" s="52">
        <v>0</v>
      </c>
      <c r="Y528" s="52">
        <v>0</v>
      </c>
    </row>
    <row r="529" spans="1:25" x14ac:dyDescent="0.25">
      <c r="A529" s="52">
        <v>2012</v>
      </c>
      <c r="B529" s="52" t="s">
        <v>106</v>
      </c>
      <c r="C529" s="52" t="s">
        <v>115</v>
      </c>
      <c r="D529" s="52">
        <v>27101</v>
      </c>
      <c r="E529" s="52">
        <v>3338006</v>
      </c>
      <c r="F529" s="52">
        <v>12</v>
      </c>
      <c r="G529" s="52" t="s">
        <v>118</v>
      </c>
      <c r="H529" s="52">
        <v>524471.81759999995</v>
      </c>
      <c r="I529" s="52" t="s">
        <v>91</v>
      </c>
      <c r="J529" s="52" t="s">
        <v>71</v>
      </c>
      <c r="K529" s="52">
        <v>73.3</v>
      </c>
      <c r="L529" s="52">
        <v>3.3200000000000001E-5</v>
      </c>
      <c r="M529" s="52">
        <v>1</v>
      </c>
      <c r="N529" s="52"/>
      <c r="O529" s="52">
        <v>0</v>
      </c>
      <c r="P529" s="52">
        <v>0</v>
      </c>
      <c r="Q529" s="52">
        <v>21</v>
      </c>
      <c r="R529" s="52"/>
      <c r="S529" s="52">
        <v>0</v>
      </c>
      <c r="T529" s="52">
        <v>0</v>
      </c>
      <c r="U529" s="52">
        <v>310</v>
      </c>
      <c r="V529" s="52">
        <f t="shared" si="17"/>
        <v>1276.3336364386557</v>
      </c>
      <c r="W529" s="52">
        <f t="shared" si="18"/>
        <v>1276.3336364386557</v>
      </c>
      <c r="X529" s="52">
        <v>0</v>
      </c>
      <c r="Y529" s="52">
        <v>0</v>
      </c>
    </row>
    <row r="530" spans="1:25" x14ac:dyDescent="0.25">
      <c r="A530" s="52">
        <v>2012</v>
      </c>
      <c r="B530" s="52" t="s">
        <v>106</v>
      </c>
      <c r="C530" s="52" t="s">
        <v>115</v>
      </c>
      <c r="D530" s="52">
        <v>27101</v>
      </c>
      <c r="E530" s="52">
        <v>3338007</v>
      </c>
      <c r="F530" s="52">
        <v>12</v>
      </c>
      <c r="G530" s="52" t="s">
        <v>118</v>
      </c>
      <c r="H530" s="52">
        <v>16753618.609200001</v>
      </c>
      <c r="I530" s="52" t="s">
        <v>91</v>
      </c>
      <c r="J530" s="52" t="s">
        <v>71</v>
      </c>
      <c r="K530" s="52">
        <v>73.3</v>
      </c>
      <c r="L530" s="52">
        <v>3.3200000000000001E-5</v>
      </c>
      <c r="M530" s="52">
        <v>1</v>
      </c>
      <c r="N530" s="52"/>
      <c r="O530" s="52">
        <v>0</v>
      </c>
      <c r="P530" s="52">
        <v>0</v>
      </c>
      <c r="Q530" s="52">
        <v>21</v>
      </c>
      <c r="R530" s="52"/>
      <c r="S530" s="52">
        <v>0</v>
      </c>
      <c r="T530" s="52">
        <v>0</v>
      </c>
      <c r="U530" s="52">
        <v>310</v>
      </c>
      <c r="V530" s="52">
        <f t="shared" si="17"/>
        <v>40770.936102604748</v>
      </c>
      <c r="W530" s="52">
        <f t="shared" si="18"/>
        <v>40770.936102604748</v>
      </c>
      <c r="X530" s="52">
        <v>0</v>
      </c>
      <c r="Y530" s="52">
        <v>0</v>
      </c>
    </row>
    <row r="531" spans="1:25" x14ac:dyDescent="0.25">
      <c r="A531" s="52">
        <v>2012</v>
      </c>
      <c r="B531" s="52" t="s">
        <v>106</v>
      </c>
      <c r="C531" s="52" t="s">
        <v>115</v>
      </c>
      <c r="D531" s="52">
        <v>27102</v>
      </c>
      <c r="E531" s="52">
        <v>3338003</v>
      </c>
      <c r="F531" s="52">
        <v>12</v>
      </c>
      <c r="G531" s="52" t="s">
        <v>118</v>
      </c>
      <c r="H531" s="52">
        <v>638575.45699999994</v>
      </c>
      <c r="I531" s="52" t="s">
        <v>91</v>
      </c>
      <c r="J531" s="52" t="s">
        <v>71</v>
      </c>
      <c r="K531" s="52">
        <v>73.3</v>
      </c>
      <c r="L531" s="52">
        <v>3.3200000000000001E-5</v>
      </c>
      <c r="M531" s="52">
        <v>1</v>
      </c>
      <c r="N531" s="52"/>
      <c r="O531" s="52">
        <v>0</v>
      </c>
      <c r="P531" s="52">
        <v>0</v>
      </c>
      <c r="Q531" s="52">
        <v>21</v>
      </c>
      <c r="R531" s="52"/>
      <c r="S531" s="52">
        <v>0</v>
      </c>
      <c r="T531" s="52">
        <v>0</v>
      </c>
      <c r="U531" s="52">
        <v>310</v>
      </c>
      <c r="V531" s="52">
        <f t="shared" si="17"/>
        <v>1554.0116891369198</v>
      </c>
      <c r="W531" s="52">
        <f t="shared" si="18"/>
        <v>1554.0116891369198</v>
      </c>
      <c r="X531" s="52">
        <v>0</v>
      </c>
      <c r="Y531" s="52">
        <v>0</v>
      </c>
    </row>
    <row r="532" spans="1:25" x14ac:dyDescent="0.25">
      <c r="A532" s="52">
        <v>2012</v>
      </c>
      <c r="B532" s="52" t="s">
        <v>106</v>
      </c>
      <c r="C532" s="52" t="s">
        <v>115</v>
      </c>
      <c r="D532" s="52">
        <v>27102</v>
      </c>
      <c r="E532" s="52">
        <v>3338003</v>
      </c>
      <c r="F532" s="52">
        <v>12</v>
      </c>
      <c r="G532" s="52" t="s">
        <v>118</v>
      </c>
      <c r="H532" s="52">
        <v>543882.0834</v>
      </c>
      <c r="I532" s="52" t="s">
        <v>91</v>
      </c>
      <c r="J532" s="52" t="s">
        <v>71</v>
      </c>
      <c r="K532" s="52">
        <v>73.3</v>
      </c>
      <c r="L532" s="52">
        <v>3.3200000000000001E-5</v>
      </c>
      <c r="M532" s="52">
        <v>1</v>
      </c>
      <c r="N532" s="52"/>
      <c r="O532" s="52">
        <v>0</v>
      </c>
      <c r="P532" s="52">
        <v>0</v>
      </c>
      <c r="Q532" s="52">
        <v>21</v>
      </c>
      <c r="R532" s="52"/>
      <c r="S532" s="52">
        <v>0</v>
      </c>
      <c r="T532" s="52">
        <v>0</v>
      </c>
      <c r="U532" s="52">
        <v>310</v>
      </c>
      <c r="V532" s="52">
        <f t="shared" si="17"/>
        <v>1323.5696828789041</v>
      </c>
      <c r="W532" s="52">
        <f t="shared" si="18"/>
        <v>1323.5696828789041</v>
      </c>
      <c r="X532" s="52">
        <v>0</v>
      </c>
      <c r="Y532" s="52">
        <v>0</v>
      </c>
    </row>
    <row r="533" spans="1:25" x14ac:dyDescent="0.25">
      <c r="A533" s="52">
        <v>2012</v>
      </c>
      <c r="B533" s="52" t="s">
        <v>106</v>
      </c>
      <c r="C533" s="52" t="s">
        <v>115</v>
      </c>
      <c r="D533" s="52">
        <v>27102</v>
      </c>
      <c r="E533" s="52">
        <v>3338004</v>
      </c>
      <c r="F533" s="52">
        <v>12</v>
      </c>
      <c r="G533" s="52" t="s">
        <v>118</v>
      </c>
      <c r="H533" s="52">
        <v>156575.08740000002</v>
      </c>
      <c r="I533" s="52" t="s">
        <v>91</v>
      </c>
      <c r="J533" s="52" t="s">
        <v>71</v>
      </c>
      <c r="K533" s="52">
        <v>73.3</v>
      </c>
      <c r="L533" s="52">
        <v>3.3200000000000001E-5</v>
      </c>
      <c r="M533" s="52">
        <v>1</v>
      </c>
      <c r="N533" s="52"/>
      <c r="O533" s="52">
        <v>0</v>
      </c>
      <c r="P533" s="52">
        <v>0</v>
      </c>
      <c r="Q533" s="52">
        <v>21</v>
      </c>
      <c r="R533" s="52"/>
      <c r="S533" s="52">
        <v>0</v>
      </c>
      <c r="T533" s="52">
        <v>0</v>
      </c>
      <c r="U533" s="52">
        <v>310</v>
      </c>
      <c r="V533" s="52">
        <f t="shared" si="17"/>
        <v>381.03486969314406</v>
      </c>
      <c r="W533" s="52">
        <f t="shared" si="18"/>
        <v>381.03486969314406</v>
      </c>
      <c r="X533" s="52">
        <v>0</v>
      </c>
      <c r="Y533" s="52">
        <v>0</v>
      </c>
    </row>
    <row r="534" spans="1:25" x14ac:dyDescent="0.25">
      <c r="A534" s="52">
        <v>2012</v>
      </c>
      <c r="B534" s="52" t="s">
        <v>106</v>
      </c>
      <c r="C534" s="52" t="s">
        <v>115</v>
      </c>
      <c r="D534" s="52">
        <v>27102</v>
      </c>
      <c r="E534" s="52">
        <v>3338006</v>
      </c>
      <c r="F534" s="52">
        <v>12</v>
      </c>
      <c r="G534" s="52" t="s">
        <v>118</v>
      </c>
      <c r="H534" s="52">
        <v>629665</v>
      </c>
      <c r="I534" s="52" t="s">
        <v>91</v>
      </c>
      <c r="J534" s="52" t="s">
        <v>71</v>
      </c>
      <c r="K534" s="52">
        <v>73.3</v>
      </c>
      <c r="L534" s="52">
        <v>3.3200000000000001E-5</v>
      </c>
      <c r="M534" s="52">
        <v>1</v>
      </c>
      <c r="N534" s="52"/>
      <c r="O534" s="52">
        <v>0</v>
      </c>
      <c r="P534" s="52">
        <v>0</v>
      </c>
      <c r="Q534" s="52">
        <v>21</v>
      </c>
      <c r="R534" s="52"/>
      <c r="S534" s="52">
        <v>0</v>
      </c>
      <c r="T534" s="52">
        <v>0</v>
      </c>
      <c r="U534" s="52">
        <v>310</v>
      </c>
      <c r="V534" s="52">
        <f t="shared" si="17"/>
        <v>1532.3275573999999</v>
      </c>
      <c r="W534" s="52">
        <f t="shared" si="18"/>
        <v>1532.3275573999999</v>
      </c>
      <c r="X534" s="52">
        <v>0</v>
      </c>
      <c r="Y534" s="52">
        <v>0</v>
      </c>
    </row>
    <row r="535" spans="1:25" x14ac:dyDescent="0.25">
      <c r="A535" s="52">
        <v>2012</v>
      </c>
      <c r="B535" s="52" t="s">
        <v>106</v>
      </c>
      <c r="C535" s="52" t="s">
        <v>115</v>
      </c>
      <c r="D535" s="52">
        <v>27102</v>
      </c>
      <c r="E535" s="52">
        <v>3338006</v>
      </c>
      <c r="F535" s="52">
        <v>12</v>
      </c>
      <c r="G535" s="52" t="s">
        <v>118</v>
      </c>
      <c r="H535" s="52">
        <v>233903.35149999999</v>
      </c>
      <c r="I535" s="52" t="s">
        <v>91</v>
      </c>
      <c r="J535" s="52" t="s">
        <v>71</v>
      </c>
      <c r="K535" s="52">
        <v>73.3</v>
      </c>
      <c r="L535" s="52">
        <v>3.3200000000000001E-5</v>
      </c>
      <c r="M535" s="52">
        <v>1</v>
      </c>
      <c r="N535" s="52"/>
      <c r="O535" s="52">
        <v>0</v>
      </c>
      <c r="P535" s="52">
        <v>0</v>
      </c>
      <c r="Q535" s="52">
        <v>21</v>
      </c>
      <c r="R535" s="52"/>
      <c r="S535" s="52">
        <v>0</v>
      </c>
      <c r="T535" s="52">
        <v>0</v>
      </c>
      <c r="U535" s="52">
        <v>310</v>
      </c>
      <c r="V535" s="52">
        <f t="shared" si="17"/>
        <v>569.21784007633994</v>
      </c>
      <c r="W535" s="52">
        <f t="shared" si="18"/>
        <v>569.21784007633994</v>
      </c>
      <c r="X535" s="52">
        <v>0</v>
      </c>
      <c r="Y535" s="52">
        <v>0</v>
      </c>
    </row>
    <row r="536" spans="1:25" x14ac:dyDescent="0.25">
      <c r="A536" s="52">
        <v>2012</v>
      </c>
      <c r="B536" s="52" t="s">
        <v>106</v>
      </c>
      <c r="C536" s="52" t="s">
        <v>115</v>
      </c>
      <c r="D536" s="52">
        <v>27102</v>
      </c>
      <c r="E536" s="52">
        <v>3338006</v>
      </c>
      <c r="F536" s="52">
        <v>12</v>
      </c>
      <c r="G536" s="52" t="s">
        <v>118</v>
      </c>
      <c r="H536" s="52">
        <v>136500</v>
      </c>
      <c r="I536" s="52" t="s">
        <v>91</v>
      </c>
      <c r="J536" s="52" t="s">
        <v>71</v>
      </c>
      <c r="K536" s="52">
        <v>73.3</v>
      </c>
      <c r="L536" s="52">
        <v>3.3200000000000001E-5</v>
      </c>
      <c r="M536" s="52">
        <v>1</v>
      </c>
      <c r="N536" s="52"/>
      <c r="O536" s="52">
        <v>0</v>
      </c>
      <c r="P536" s="52">
        <v>0</v>
      </c>
      <c r="Q536" s="52">
        <v>21</v>
      </c>
      <c r="R536" s="52"/>
      <c r="S536" s="52">
        <v>0</v>
      </c>
      <c r="T536" s="52">
        <v>0</v>
      </c>
      <c r="U536" s="52">
        <v>310</v>
      </c>
      <c r="V536" s="52">
        <f t="shared" si="17"/>
        <v>332.18094000000002</v>
      </c>
      <c r="W536" s="52">
        <f t="shared" si="18"/>
        <v>332.18094000000002</v>
      </c>
      <c r="X536" s="52">
        <v>0</v>
      </c>
      <c r="Y536" s="52">
        <v>0</v>
      </c>
    </row>
    <row r="537" spans="1:25" x14ac:dyDescent="0.25">
      <c r="A537" s="52">
        <v>2012</v>
      </c>
      <c r="B537" s="52" t="s">
        <v>106</v>
      </c>
      <c r="C537" s="52" t="s">
        <v>115</v>
      </c>
      <c r="D537" s="52">
        <v>27102</v>
      </c>
      <c r="E537" s="52">
        <v>3338006</v>
      </c>
      <c r="F537" s="52">
        <v>12</v>
      </c>
      <c r="G537" s="52" t="s">
        <v>118</v>
      </c>
      <c r="H537" s="52">
        <v>2691470.7624999997</v>
      </c>
      <c r="I537" s="52" t="s">
        <v>91</v>
      </c>
      <c r="J537" s="52" t="s">
        <v>71</v>
      </c>
      <c r="K537" s="52">
        <v>73.3</v>
      </c>
      <c r="L537" s="52">
        <v>3.3200000000000001E-5</v>
      </c>
      <c r="M537" s="52">
        <v>1</v>
      </c>
      <c r="N537" s="52"/>
      <c r="O537" s="52">
        <v>0</v>
      </c>
      <c r="P537" s="52">
        <v>0</v>
      </c>
      <c r="Q537" s="52">
        <v>21</v>
      </c>
      <c r="R537" s="52"/>
      <c r="S537" s="52">
        <v>0</v>
      </c>
      <c r="T537" s="52">
        <v>0</v>
      </c>
      <c r="U537" s="52">
        <v>310</v>
      </c>
      <c r="V537" s="52">
        <f t="shared" si="17"/>
        <v>6549.8555887895</v>
      </c>
      <c r="W537" s="52">
        <f t="shared" si="18"/>
        <v>6549.8555887895</v>
      </c>
      <c r="X537" s="52">
        <v>0</v>
      </c>
      <c r="Y537" s="52">
        <v>0</v>
      </c>
    </row>
    <row r="538" spans="1:25" x14ac:dyDescent="0.25">
      <c r="A538" s="52">
        <v>2012</v>
      </c>
      <c r="B538" s="52" t="s">
        <v>106</v>
      </c>
      <c r="C538" s="52" t="s">
        <v>115</v>
      </c>
      <c r="D538" s="52">
        <v>27102</v>
      </c>
      <c r="E538" s="52">
        <v>3338006</v>
      </c>
      <c r="F538" s="52">
        <v>12</v>
      </c>
      <c r="G538" s="52" t="s">
        <v>118</v>
      </c>
      <c r="H538" s="52">
        <v>859165</v>
      </c>
      <c r="I538" s="52" t="s">
        <v>91</v>
      </c>
      <c r="J538" s="52" t="s">
        <v>71</v>
      </c>
      <c r="K538" s="52">
        <v>73.3</v>
      </c>
      <c r="L538" s="52">
        <v>3.3200000000000001E-5</v>
      </c>
      <c r="M538" s="52">
        <v>1</v>
      </c>
      <c r="N538" s="52"/>
      <c r="O538" s="52">
        <v>0</v>
      </c>
      <c r="P538" s="52">
        <v>0</v>
      </c>
      <c r="Q538" s="52">
        <v>21</v>
      </c>
      <c r="R538" s="52"/>
      <c r="S538" s="52">
        <v>0</v>
      </c>
      <c r="T538" s="52">
        <v>0</v>
      </c>
      <c r="U538" s="52">
        <v>310</v>
      </c>
      <c r="V538" s="52">
        <f t="shared" si="17"/>
        <v>2090.8295773999998</v>
      </c>
      <c r="W538" s="52">
        <f t="shared" si="18"/>
        <v>2090.8295773999998</v>
      </c>
      <c r="X538" s="52">
        <v>0</v>
      </c>
      <c r="Y538" s="52">
        <v>0</v>
      </c>
    </row>
    <row r="539" spans="1:25" x14ac:dyDescent="0.25">
      <c r="A539" s="52">
        <v>2012</v>
      </c>
      <c r="B539" s="52" t="s">
        <v>106</v>
      </c>
      <c r="C539" s="52" t="s">
        <v>115</v>
      </c>
      <c r="D539" s="52">
        <v>27102</v>
      </c>
      <c r="E539" s="52">
        <v>3338006</v>
      </c>
      <c r="F539" s="52">
        <v>12</v>
      </c>
      <c r="G539" s="52" t="s">
        <v>118</v>
      </c>
      <c r="H539" s="52">
        <v>36121</v>
      </c>
      <c r="I539" s="52" t="s">
        <v>91</v>
      </c>
      <c r="J539" s="52" t="s">
        <v>71</v>
      </c>
      <c r="K539" s="52">
        <v>73.3</v>
      </c>
      <c r="L539" s="52">
        <v>3.3200000000000001E-5</v>
      </c>
      <c r="M539" s="52">
        <v>1</v>
      </c>
      <c r="N539" s="52"/>
      <c r="O539" s="52">
        <v>0</v>
      </c>
      <c r="P539" s="52">
        <v>0</v>
      </c>
      <c r="Q539" s="52">
        <v>21</v>
      </c>
      <c r="R539" s="52"/>
      <c r="S539" s="52">
        <v>0</v>
      </c>
      <c r="T539" s="52">
        <v>0</v>
      </c>
      <c r="U539" s="52">
        <v>310</v>
      </c>
      <c r="V539" s="52">
        <f t="shared" si="17"/>
        <v>87.902620759999991</v>
      </c>
      <c r="W539" s="52">
        <f t="shared" si="18"/>
        <v>87.902620759999991</v>
      </c>
      <c r="X539" s="52">
        <v>0</v>
      </c>
      <c r="Y539" s="52">
        <v>0</v>
      </c>
    </row>
    <row r="540" spans="1:25" x14ac:dyDescent="0.25">
      <c r="A540" s="52">
        <v>2012</v>
      </c>
      <c r="B540" s="52" t="s">
        <v>106</v>
      </c>
      <c r="C540" s="52" t="s">
        <v>115</v>
      </c>
      <c r="D540" s="52">
        <v>27102</v>
      </c>
      <c r="E540" s="52">
        <v>3338006</v>
      </c>
      <c r="F540" s="52">
        <v>12</v>
      </c>
      <c r="G540" s="52" t="s">
        <v>118</v>
      </c>
      <c r="H540" s="52">
        <v>340458</v>
      </c>
      <c r="I540" s="52" t="s">
        <v>91</v>
      </c>
      <c r="J540" s="52" t="s">
        <v>71</v>
      </c>
      <c r="K540" s="52">
        <v>73.3</v>
      </c>
      <c r="L540" s="52">
        <v>3.3200000000000001E-5</v>
      </c>
      <c r="M540" s="52">
        <v>1</v>
      </c>
      <c r="N540" s="52"/>
      <c r="O540" s="52">
        <v>0</v>
      </c>
      <c r="P540" s="52">
        <v>0</v>
      </c>
      <c r="Q540" s="52">
        <v>21</v>
      </c>
      <c r="R540" s="52"/>
      <c r="S540" s="52">
        <v>0</v>
      </c>
      <c r="T540" s="52">
        <v>0</v>
      </c>
      <c r="U540" s="52">
        <v>310</v>
      </c>
      <c r="V540" s="52">
        <f t="shared" si="17"/>
        <v>828.52497047999998</v>
      </c>
      <c r="W540" s="52">
        <f t="shared" si="18"/>
        <v>828.52497047999998</v>
      </c>
      <c r="X540" s="52">
        <v>0</v>
      </c>
      <c r="Y540" s="52">
        <v>0</v>
      </c>
    </row>
    <row r="541" spans="1:25" x14ac:dyDescent="0.25">
      <c r="A541" s="52">
        <v>2012</v>
      </c>
      <c r="B541" s="52" t="s">
        <v>106</v>
      </c>
      <c r="C541" s="52" t="s">
        <v>115</v>
      </c>
      <c r="D541" s="52">
        <v>27102</v>
      </c>
      <c r="E541" s="52">
        <v>3338006</v>
      </c>
      <c r="F541" s="52">
        <v>12</v>
      </c>
      <c r="G541" s="52" t="s">
        <v>118</v>
      </c>
      <c r="H541" s="52">
        <v>125399</v>
      </c>
      <c r="I541" s="52" t="s">
        <v>91</v>
      </c>
      <c r="J541" s="52" t="s">
        <v>71</v>
      </c>
      <c r="K541" s="52">
        <v>73.3</v>
      </c>
      <c r="L541" s="52">
        <v>3.3200000000000001E-5</v>
      </c>
      <c r="M541" s="52">
        <v>1</v>
      </c>
      <c r="N541" s="52"/>
      <c r="O541" s="52">
        <v>0</v>
      </c>
      <c r="P541" s="52">
        <v>0</v>
      </c>
      <c r="Q541" s="52">
        <v>21</v>
      </c>
      <c r="R541" s="52"/>
      <c r="S541" s="52">
        <v>0</v>
      </c>
      <c r="T541" s="52">
        <v>0</v>
      </c>
      <c r="U541" s="52">
        <v>310</v>
      </c>
      <c r="V541" s="52">
        <f t="shared" si="17"/>
        <v>305.16599043999997</v>
      </c>
      <c r="W541" s="52">
        <f t="shared" si="18"/>
        <v>305.16599043999997</v>
      </c>
      <c r="X541" s="52">
        <v>0</v>
      </c>
      <c r="Y541" s="52">
        <v>0</v>
      </c>
    </row>
    <row r="542" spans="1:25" x14ac:dyDescent="0.25">
      <c r="A542" s="52">
        <v>2012</v>
      </c>
      <c r="B542" s="52" t="s">
        <v>106</v>
      </c>
      <c r="C542" s="52" t="s">
        <v>115</v>
      </c>
      <c r="D542" s="52">
        <v>27102</v>
      </c>
      <c r="E542" s="52">
        <v>3338006</v>
      </c>
      <c r="F542" s="52">
        <v>12</v>
      </c>
      <c r="G542" s="52" t="s">
        <v>118</v>
      </c>
      <c r="H542" s="52">
        <v>7740000</v>
      </c>
      <c r="I542" s="52" t="s">
        <v>91</v>
      </c>
      <c r="J542" s="52" t="s">
        <v>71</v>
      </c>
      <c r="K542" s="52">
        <v>73.3</v>
      </c>
      <c r="L542" s="52">
        <v>3.3200000000000001E-5</v>
      </c>
      <c r="M542" s="52">
        <v>1</v>
      </c>
      <c r="N542" s="52"/>
      <c r="O542" s="52">
        <v>0</v>
      </c>
      <c r="P542" s="52">
        <v>0</v>
      </c>
      <c r="Q542" s="52">
        <v>21</v>
      </c>
      <c r="R542" s="52"/>
      <c r="S542" s="52">
        <v>0</v>
      </c>
      <c r="T542" s="52">
        <v>0</v>
      </c>
      <c r="U542" s="52">
        <v>310</v>
      </c>
      <c r="V542" s="52">
        <f t="shared" si="17"/>
        <v>18835.754400000002</v>
      </c>
      <c r="W542" s="52">
        <f t="shared" si="18"/>
        <v>18835.754400000002</v>
      </c>
      <c r="X542" s="52">
        <v>0</v>
      </c>
      <c r="Y542" s="52">
        <v>0</v>
      </c>
    </row>
    <row r="543" spans="1:25" x14ac:dyDescent="0.25">
      <c r="A543" s="52">
        <v>2012</v>
      </c>
      <c r="B543" s="52" t="s">
        <v>106</v>
      </c>
      <c r="C543" s="52" t="s">
        <v>115</v>
      </c>
      <c r="D543" s="52">
        <v>27102</v>
      </c>
      <c r="E543" s="52">
        <v>3338006</v>
      </c>
      <c r="F543" s="52">
        <v>12</v>
      </c>
      <c r="G543" s="52" t="s">
        <v>118</v>
      </c>
      <c r="H543" s="52">
        <v>483520</v>
      </c>
      <c r="I543" s="52" t="s">
        <v>91</v>
      </c>
      <c r="J543" s="52" t="s">
        <v>71</v>
      </c>
      <c r="K543" s="52">
        <v>73.3</v>
      </c>
      <c r="L543" s="52">
        <v>3.3200000000000001E-5</v>
      </c>
      <c r="M543" s="52">
        <v>1</v>
      </c>
      <c r="N543" s="52"/>
      <c r="O543" s="52">
        <v>0</v>
      </c>
      <c r="P543" s="52">
        <v>0</v>
      </c>
      <c r="Q543" s="52">
        <v>21</v>
      </c>
      <c r="R543" s="52"/>
      <c r="S543" s="52">
        <v>0</v>
      </c>
      <c r="T543" s="52">
        <v>0</v>
      </c>
      <c r="U543" s="52">
        <v>310</v>
      </c>
      <c r="V543" s="52">
        <f t="shared" si="17"/>
        <v>1176.6749311999999</v>
      </c>
      <c r="W543" s="52">
        <f t="shared" si="18"/>
        <v>1176.6749311999999</v>
      </c>
      <c r="X543" s="52">
        <v>0</v>
      </c>
      <c r="Y543" s="52">
        <v>0</v>
      </c>
    </row>
    <row r="544" spans="1:25" x14ac:dyDescent="0.25">
      <c r="A544" s="52">
        <v>2012</v>
      </c>
      <c r="B544" s="52" t="s">
        <v>106</v>
      </c>
      <c r="C544" s="52" t="s">
        <v>115</v>
      </c>
      <c r="D544" s="52">
        <v>27102</v>
      </c>
      <c r="E544" s="52">
        <v>3338006</v>
      </c>
      <c r="F544" s="52">
        <v>12</v>
      </c>
      <c r="G544" s="52" t="s">
        <v>118</v>
      </c>
      <c r="H544" s="52">
        <v>78030</v>
      </c>
      <c r="I544" s="52" t="s">
        <v>91</v>
      </c>
      <c r="J544" s="52" t="s">
        <v>71</v>
      </c>
      <c r="K544" s="52">
        <v>73.3</v>
      </c>
      <c r="L544" s="52">
        <v>3.3200000000000001E-5</v>
      </c>
      <c r="M544" s="52">
        <v>1</v>
      </c>
      <c r="N544" s="52"/>
      <c r="O544" s="52">
        <v>0</v>
      </c>
      <c r="P544" s="52">
        <v>0</v>
      </c>
      <c r="Q544" s="52">
        <v>21</v>
      </c>
      <c r="R544" s="52"/>
      <c r="S544" s="52">
        <v>0</v>
      </c>
      <c r="T544" s="52">
        <v>0</v>
      </c>
      <c r="U544" s="52">
        <v>310</v>
      </c>
      <c r="V544" s="52">
        <f t="shared" si="17"/>
        <v>189.8906868</v>
      </c>
      <c r="W544" s="52">
        <f t="shared" si="18"/>
        <v>189.8906868</v>
      </c>
      <c r="X544" s="52">
        <v>0</v>
      </c>
      <c r="Y544" s="52">
        <v>0</v>
      </c>
    </row>
    <row r="545" spans="1:25" x14ac:dyDescent="0.25">
      <c r="A545" s="52">
        <v>2012</v>
      </c>
      <c r="B545" s="52" t="s">
        <v>106</v>
      </c>
      <c r="C545" s="52" t="s">
        <v>115</v>
      </c>
      <c r="D545" s="52">
        <v>27102</v>
      </c>
      <c r="E545" s="52">
        <v>3338006</v>
      </c>
      <c r="F545" s="52">
        <v>12</v>
      </c>
      <c r="G545" s="52" t="s">
        <v>118</v>
      </c>
      <c r="H545" s="52">
        <v>1389802</v>
      </c>
      <c r="I545" s="52" t="s">
        <v>91</v>
      </c>
      <c r="J545" s="52" t="s">
        <v>71</v>
      </c>
      <c r="K545" s="52">
        <v>73.3</v>
      </c>
      <c r="L545" s="52">
        <v>3.3200000000000001E-5</v>
      </c>
      <c r="M545" s="52">
        <v>1</v>
      </c>
      <c r="N545" s="52"/>
      <c r="O545" s="52">
        <v>0</v>
      </c>
      <c r="P545" s="52">
        <v>0</v>
      </c>
      <c r="Q545" s="52">
        <v>21</v>
      </c>
      <c r="R545" s="52"/>
      <c r="S545" s="52">
        <v>0</v>
      </c>
      <c r="T545" s="52">
        <v>0</v>
      </c>
      <c r="U545" s="52">
        <v>310</v>
      </c>
      <c r="V545" s="52">
        <f t="shared" si="17"/>
        <v>3382.1665551199999</v>
      </c>
      <c r="W545" s="52">
        <f t="shared" si="18"/>
        <v>3382.1665551199999</v>
      </c>
      <c r="X545" s="52">
        <v>0</v>
      </c>
      <c r="Y545" s="52">
        <v>0</v>
      </c>
    </row>
    <row r="546" spans="1:25" x14ac:dyDescent="0.25">
      <c r="A546" s="52">
        <v>2012</v>
      </c>
      <c r="B546" s="52" t="s">
        <v>106</v>
      </c>
      <c r="C546" s="52" t="s">
        <v>115</v>
      </c>
      <c r="D546" s="52">
        <v>27102</v>
      </c>
      <c r="E546" s="52">
        <v>3338006</v>
      </c>
      <c r="F546" s="52">
        <v>12</v>
      </c>
      <c r="G546" s="52" t="s">
        <v>118</v>
      </c>
      <c r="H546" s="52">
        <v>1978774.6095</v>
      </c>
      <c r="I546" s="52" t="s">
        <v>91</v>
      </c>
      <c r="J546" s="52" t="s">
        <v>71</v>
      </c>
      <c r="K546" s="52">
        <v>73.3</v>
      </c>
      <c r="L546" s="52">
        <v>3.3200000000000001E-5</v>
      </c>
      <c r="M546" s="52">
        <v>1</v>
      </c>
      <c r="N546" s="52"/>
      <c r="O546" s="52">
        <v>0</v>
      </c>
      <c r="P546" s="52">
        <v>0</v>
      </c>
      <c r="Q546" s="52">
        <v>21</v>
      </c>
      <c r="R546" s="52"/>
      <c r="S546" s="52">
        <v>0</v>
      </c>
      <c r="T546" s="52">
        <v>0</v>
      </c>
      <c r="U546" s="52">
        <v>310</v>
      </c>
      <c r="V546" s="52">
        <f t="shared" si="17"/>
        <v>4815.4667386948195</v>
      </c>
      <c r="W546" s="52">
        <f t="shared" si="18"/>
        <v>4815.4667386948195</v>
      </c>
      <c r="X546" s="52">
        <v>0</v>
      </c>
      <c r="Y546" s="52">
        <v>0</v>
      </c>
    </row>
    <row r="547" spans="1:25" x14ac:dyDescent="0.25">
      <c r="A547" s="52">
        <v>2012</v>
      </c>
      <c r="B547" s="52" t="s">
        <v>106</v>
      </c>
      <c r="C547" s="52" t="s">
        <v>115</v>
      </c>
      <c r="D547" s="52">
        <v>27102</v>
      </c>
      <c r="E547" s="52">
        <v>3338006</v>
      </c>
      <c r="F547" s="52">
        <v>12</v>
      </c>
      <c r="G547" s="52" t="s">
        <v>118</v>
      </c>
      <c r="H547" s="52">
        <v>127533.97099999999</v>
      </c>
      <c r="I547" s="52" t="s">
        <v>91</v>
      </c>
      <c r="J547" s="52" t="s">
        <v>71</v>
      </c>
      <c r="K547" s="52">
        <v>73.3</v>
      </c>
      <c r="L547" s="52">
        <v>3.3200000000000001E-5</v>
      </c>
      <c r="M547" s="52">
        <v>1</v>
      </c>
      <c r="N547" s="52"/>
      <c r="O547" s="52">
        <v>0</v>
      </c>
      <c r="P547" s="52">
        <v>0</v>
      </c>
      <c r="Q547" s="52">
        <v>21</v>
      </c>
      <c r="R547" s="52"/>
      <c r="S547" s="52">
        <v>0</v>
      </c>
      <c r="T547" s="52">
        <v>0</v>
      </c>
      <c r="U547" s="52">
        <v>310</v>
      </c>
      <c r="V547" s="52">
        <f t="shared" si="17"/>
        <v>310.36157046675999</v>
      </c>
      <c r="W547" s="52">
        <f t="shared" si="18"/>
        <v>310.36157046675999</v>
      </c>
      <c r="X547" s="52">
        <v>0</v>
      </c>
      <c r="Y547" s="52">
        <v>0</v>
      </c>
    </row>
    <row r="548" spans="1:25" x14ac:dyDescent="0.25">
      <c r="A548" s="52">
        <v>2012</v>
      </c>
      <c r="B548" s="52" t="s">
        <v>106</v>
      </c>
      <c r="C548" s="52" t="s">
        <v>115</v>
      </c>
      <c r="D548" s="52">
        <v>27102</v>
      </c>
      <c r="E548" s="52">
        <v>3338006</v>
      </c>
      <c r="F548" s="52">
        <v>12</v>
      </c>
      <c r="G548" s="52" t="s">
        <v>118</v>
      </c>
      <c r="H548" s="52">
        <v>943100</v>
      </c>
      <c r="I548" s="52" t="s">
        <v>91</v>
      </c>
      <c r="J548" s="52" t="s">
        <v>71</v>
      </c>
      <c r="K548" s="52">
        <v>73.3</v>
      </c>
      <c r="L548" s="52">
        <v>3.3200000000000001E-5</v>
      </c>
      <c r="M548" s="52">
        <v>1</v>
      </c>
      <c r="N548" s="52"/>
      <c r="O548" s="52">
        <v>0</v>
      </c>
      <c r="P548" s="52">
        <v>0</v>
      </c>
      <c r="Q548" s="52">
        <v>21</v>
      </c>
      <c r="R548" s="52"/>
      <c r="S548" s="52">
        <v>0</v>
      </c>
      <c r="T548" s="52">
        <v>0</v>
      </c>
      <c r="U548" s="52">
        <v>310</v>
      </c>
      <c r="V548" s="52">
        <f t="shared" si="17"/>
        <v>2295.090436</v>
      </c>
      <c r="W548" s="52">
        <f t="shared" si="18"/>
        <v>2295.090436</v>
      </c>
      <c r="X548" s="52">
        <v>0</v>
      </c>
      <c r="Y548" s="52">
        <v>0</v>
      </c>
    </row>
    <row r="549" spans="1:25" x14ac:dyDescent="0.25">
      <c r="A549" s="52">
        <v>2012</v>
      </c>
      <c r="B549" s="52" t="s">
        <v>106</v>
      </c>
      <c r="C549" s="52" t="s">
        <v>115</v>
      </c>
      <c r="D549" s="52">
        <v>27102</v>
      </c>
      <c r="E549" s="52">
        <v>3338006</v>
      </c>
      <c r="F549" s="52">
        <v>12</v>
      </c>
      <c r="G549" s="52" t="s">
        <v>118</v>
      </c>
      <c r="H549" s="52">
        <v>299101.37160000001</v>
      </c>
      <c r="I549" s="52" t="s">
        <v>91</v>
      </c>
      <c r="J549" s="52" t="s">
        <v>71</v>
      </c>
      <c r="K549" s="52">
        <v>73.3</v>
      </c>
      <c r="L549" s="52">
        <v>3.3200000000000001E-5</v>
      </c>
      <c r="M549" s="52">
        <v>1</v>
      </c>
      <c r="N549" s="52"/>
      <c r="O549" s="52">
        <v>0</v>
      </c>
      <c r="P549" s="52">
        <v>0</v>
      </c>
      <c r="Q549" s="52">
        <v>21</v>
      </c>
      <c r="R549" s="52"/>
      <c r="S549" s="52">
        <v>0</v>
      </c>
      <c r="T549" s="52">
        <v>0</v>
      </c>
      <c r="U549" s="52">
        <v>310</v>
      </c>
      <c r="V549" s="52">
        <f t="shared" si="17"/>
        <v>727.88113387089595</v>
      </c>
      <c r="W549" s="52">
        <f t="shared" si="18"/>
        <v>727.88113387089595</v>
      </c>
      <c r="X549" s="52">
        <v>0</v>
      </c>
      <c r="Y549" s="52">
        <v>0</v>
      </c>
    </row>
    <row r="550" spans="1:25" x14ac:dyDescent="0.25">
      <c r="A550" s="52">
        <v>2012</v>
      </c>
      <c r="B550" s="52" t="s">
        <v>106</v>
      </c>
      <c r="C550" s="52" t="s">
        <v>115</v>
      </c>
      <c r="D550" s="52">
        <v>27102</v>
      </c>
      <c r="E550" s="52">
        <v>3338006</v>
      </c>
      <c r="F550" s="52">
        <v>12</v>
      </c>
      <c r="G550" s="52" t="s">
        <v>118</v>
      </c>
      <c r="H550" s="52">
        <v>985524.92759999994</v>
      </c>
      <c r="I550" s="52" t="s">
        <v>91</v>
      </c>
      <c r="J550" s="52" t="s">
        <v>71</v>
      </c>
      <c r="K550" s="52">
        <v>73.3</v>
      </c>
      <c r="L550" s="52">
        <v>3.3200000000000001E-5</v>
      </c>
      <c r="M550" s="52">
        <v>1</v>
      </c>
      <c r="N550" s="52"/>
      <c r="O550" s="52">
        <v>0</v>
      </c>
      <c r="P550" s="52">
        <v>0</v>
      </c>
      <c r="Q550" s="52">
        <v>21</v>
      </c>
      <c r="R550" s="52"/>
      <c r="S550" s="52">
        <v>0</v>
      </c>
      <c r="T550" s="52">
        <v>0</v>
      </c>
      <c r="U550" s="52">
        <v>310</v>
      </c>
      <c r="V550" s="52">
        <f t="shared" si="17"/>
        <v>2398.3340428102556</v>
      </c>
      <c r="W550" s="52">
        <f t="shared" si="18"/>
        <v>2398.3340428102556</v>
      </c>
      <c r="X550" s="52">
        <v>0</v>
      </c>
      <c r="Y550" s="52">
        <v>0</v>
      </c>
    </row>
    <row r="551" spans="1:25" x14ac:dyDescent="0.25">
      <c r="A551" s="52">
        <v>2012</v>
      </c>
      <c r="B551" s="52" t="s">
        <v>106</v>
      </c>
      <c r="C551" s="52" t="s">
        <v>115</v>
      </c>
      <c r="D551" s="52">
        <v>27102</v>
      </c>
      <c r="E551" s="52">
        <v>3338006</v>
      </c>
      <c r="F551" s="52">
        <v>12</v>
      </c>
      <c r="G551" s="52" t="s">
        <v>118</v>
      </c>
      <c r="H551" s="52">
        <v>7708275</v>
      </c>
      <c r="I551" s="52" t="s">
        <v>91</v>
      </c>
      <c r="J551" s="52" t="s">
        <v>71</v>
      </c>
      <c r="K551" s="52">
        <v>73.3</v>
      </c>
      <c r="L551" s="52">
        <v>3.3200000000000001E-5</v>
      </c>
      <c r="M551" s="52">
        <v>1</v>
      </c>
      <c r="N551" s="52"/>
      <c r="O551" s="52">
        <v>0</v>
      </c>
      <c r="P551" s="52">
        <v>0</v>
      </c>
      <c r="Q551" s="52">
        <v>21</v>
      </c>
      <c r="R551" s="52"/>
      <c r="S551" s="52">
        <v>0</v>
      </c>
      <c r="T551" s="52">
        <v>0</v>
      </c>
      <c r="U551" s="52">
        <v>310</v>
      </c>
      <c r="V551" s="52">
        <f t="shared" si="17"/>
        <v>18758.549708999999</v>
      </c>
      <c r="W551" s="52">
        <f t="shared" si="18"/>
        <v>18758.549708999999</v>
      </c>
      <c r="X551" s="52">
        <v>0</v>
      </c>
      <c r="Y551" s="52">
        <v>0</v>
      </c>
    </row>
    <row r="552" spans="1:25" x14ac:dyDescent="0.25">
      <c r="A552" s="52">
        <v>2012</v>
      </c>
      <c r="B552" s="52" t="s">
        <v>106</v>
      </c>
      <c r="C552" s="52" t="s">
        <v>115</v>
      </c>
      <c r="D552" s="52">
        <v>27102</v>
      </c>
      <c r="E552" s="52">
        <v>3338006</v>
      </c>
      <c r="F552" s="52">
        <v>12</v>
      </c>
      <c r="G552" s="52" t="s">
        <v>118</v>
      </c>
      <c r="H552" s="52">
        <v>92046.875</v>
      </c>
      <c r="I552" s="52" t="s">
        <v>91</v>
      </c>
      <c r="J552" s="52" t="s">
        <v>71</v>
      </c>
      <c r="K552" s="52">
        <v>73.3</v>
      </c>
      <c r="L552" s="52">
        <v>3.3200000000000001E-5</v>
      </c>
      <c r="M552" s="52">
        <v>1</v>
      </c>
      <c r="N552" s="52"/>
      <c r="O552" s="52">
        <v>0</v>
      </c>
      <c r="P552" s="52">
        <v>0</v>
      </c>
      <c r="Q552" s="52">
        <v>21</v>
      </c>
      <c r="R552" s="52"/>
      <c r="S552" s="52">
        <v>0</v>
      </c>
      <c r="T552" s="52">
        <v>0</v>
      </c>
      <c r="U552" s="52">
        <v>310</v>
      </c>
      <c r="V552" s="52">
        <f t="shared" si="17"/>
        <v>224.001593125</v>
      </c>
      <c r="W552" s="52">
        <f t="shared" si="18"/>
        <v>224.001593125</v>
      </c>
      <c r="X552" s="52">
        <v>0</v>
      </c>
      <c r="Y552" s="52">
        <v>0</v>
      </c>
    </row>
    <row r="553" spans="1:25" x14ac:dyDescent="0.25">
      <c r="A553" s="52">
        <v>2012</v>
      </c>
      <c r="B553" s="52" t="s">
        <v>106</v>
      </c>
      <c r="C553" s="52" t="s">
        <v>115</v>
      </c>
      <c r="D553" s="52">
        <v>27102</v>
      </c>
      <c r="E553" s="52">
        <v>3338006</v>
      </c>
      <c r="F553" s="52">
        <v>12</v>
      </c>
      <c r="G553" s="52" t="s">
        <v>118</v>
      </c>
      <c r="H553" s="52">
        <v>1772626.6068000002</v>
      </c>
      <c r="I553" s="52" t="s">
        <v>91</v>
      </c>
      <c r="J553" s="52" t="s">
        <v>71</v>
      </c>
      <c r="K553" s="52">
        <v>73.3</v>
      </c>
      <c r="L553" s="52">
        <v>3.3200000000000001E-5</v>
      </c>
      <c r="M553" s="52">
        <v>1</v>
      </c>
      <c r="N553" s="52"/>
      <c r="O553" s="52">
        <v>0</v>
      </c>
      <c r="P553" s="52">
        <v>0</v>
      </c>
      <c r="Q553" s="52">
        <v>21</v>
      </c>
      <c r="R553" s="52"/>
      <c r="S553" s="52">
        <v>0</v>
      </c>
      <c r="T553" s="52">
        <v>0</v>
      </c>
      <c r="U553" s="52">
        <v>310</v>
      </c>
      <c r="V553" s="52">
        <f t="shared" si="17"/>
        <v>4313.7932052442084</v>
      </c>
      <c r="W553" s="52">
        <f t="shared" si="18"/>
        <v>4313.7932052442084</v>
      </c>
      <c r="X553" s="52">
        <v>0</v>
      </c>
      <c r="Y553" s="52">
        <v>0</v>
      </c>
    </row>
    <row r="554" spans="1:25" x14ac:dyDescent="0.25">
      <c r="A554" s="52">
        <v>2012</v>
      </c>
      <c r="B554" s="52" t="s">
        <v>106</v>
      </c>
      <c r="C554" s="52" t="s">
        <v>115</v>
      </c>
      <c r="D554" s="52">
        <v>27102</v>
      </c>
      <c r="E554" s="52">
        <v>3338006</v>
      </c>
      <c r="F554" s="52">
        <v>12</v>
      </c>
      <c r="G554" s="52" t="s">
        <v>118</v>
      </c>
      <c r="H554" s="52">
        <v>7274998</v>
      </c>
      <c r="I554" s="52" t="s">
        <v>91</v>
      </c>
      <c r="J554" s="52" t="s">
        <v>71</v>
      </c>
      <c r="K554" s="52">
        <v>73.3</v>
      </c>
      <c r="L554" s="52">
        <v>3.3200000000000001E-5</v>
      </c>
      <c r="M554" s="52">
        <v>1</v>
      </c>
      <c r="N554" s="52"/>
      <c r="O554" s="52">
        <v>0</v>
      </c>
      <c r="P554" s="52">
        <v>0</v>
      </c>
      <c r="Q554" s="52">
        <v>21</v>
      </c>
      <c r="R554" s="52"/>
      <c r="S554" s="52">
        <v>0</v>
      </c>
      <c r="T554" s="52">
        <v>0</v>
      </c>
      <c r="U554" s="52">
        <v>310</v>
      </c>
      <c r="V554" s="52">
        <f t="shared" si="17"/>
        <v>17704.144132879999</v>
      </c>
      <c r="W554" s="52">
        <f t="shared" si="18"/>
        <v>17704.144132879999</v>
      </c>
      <c r="X554" s="52">
        <v>0</v>
      </c>
      <c r="Y554" s="52">
        <v>0</v>
      </c>
    </row>
    <row r="555" spans="1:25" x14ac:dyDescent="0.25">
      <c r="A555" s="52">
        <v>2012</v>
      </c>
      <c r="B555" s="52" t="s">
        <v>106</v>
      </c>
      <c r="C555" s="52" t="s">
        <v>115</v>
      </c>
      <c r="D555" s="52">
        <v>27102</v>
      </c>
      <c r="E555" s="52">
        <v>3338006</v>
      </c>
      <c r="F555" s="52">
        <v>12</v>
      </c>
      <c r="G555" s="52" t="s">
        <v>118</v>
      </c>
      <c r="H555" s="52">
        <v>825304.1264999999</v>
      </c>
      <c r="I555" s="52" t="s">
        <v>91</v>
      </c>
      <c r="J555" s="52" t="s">
        <v>71</v>
      </c>
      <c r="K555" s="52">
        <v>73.3</v>
      </c>
      <c r="L555" s="52">
        <v>3.3200000000000001E-5</v>
      </c>
      <c r="M555" s="52">
        <v>1</v>
      </c>
      <c r="N555" s="52"/>
      <c r="O555" s="52">
        <v>0</v>
      </c>
      <c r="P555" s="52">
        <v>0</v>
      </c>
      <c r="Q555" s="52">
        <v>21</v>
      </c>
      <c r="R555" s="52"/>
      <c r="S555" s="52">
        <v>0</v>
      </c>
      <c r="T555" s="52">
        <v>0</v>
      </c>
      <c r="U555" s="52">
        <v>310</v>
      </c>
      <c r="V555" s="52">
        <f t="shared" si="17"/>
        <v>2008.4271100853396</v>
      </c>
      <c r="W555" s="52">
        <f t="shared" si="18"/>
        <v>2008.4271100853396</v>
      </c>
      <c r="X555" s="52">
        <v>0</v>
      </c>
      <c r="Y555" s="52">
        <v>0</v>
      </c>
    </row>
    <row r="556" spans="1:25" x14ac:dyDescent="0.25">
      <c r="A556" s="52">
        <v>2012</v>
      </c>
      <c r="B556" s="52" t="s">
        <v>106</v>
      </c>
      <c r="C556" s="52" t="s">
        <v>115</v>
      </c>
      <c r="D556" s="52">
        <v>27102</v>
      </c>
      <c r="E556" s="52">
        <v>3338006</v>
      </c>
      <c r="F556" s="52">
        <v>12</v>
      </c>
      <c r="G556" s="52" t="s">
        <v>118</v>
      </c>
      <c r="H556" s="52">
        <v>43904</v>
      </c>
      <c r="I556" s="52" t="s">
        <v>91</v>
      </c>
      <c r="J556" s="52" t="s">
        <v>71</v>
      </c>
      <c r="K556" s="52">
        <v>73.3</v>
      </c>
      <c r="L556" s="52">
        <v>3.3200000000000001E-5</v>
      </c>
      <c r="M556" s="52">
        <v>1</v>
      </c>
      <c r="N556" s="52"/>
      <c r="O556" s="52">
        <v>0</v>
      </c>
      <c r="P556" s="52">
        <v>0</v>
      </c>
      <c r="Q556" s="52">
        <v>21</v>
      </c>
      <c r="R556" s="52"/>
      <c r="S556" s="52">
        <v>0</v>
      </c>
      <c r="T556" s="52">
        <v>0</v>
      </c>
      <c r="U556" s="52">
        <v>310</v>
      </c>
      <c r="V556" s="52">
        <f t="shared" si="17"/>
        <v>106.84301823999999</v>
      </c>
      <c r="W556" s="52">
        <f t="shared" si="18"/>
        <v>106.84301823999999</v>
      </c>
      <c r="X556" s="52">
        <v>0</v>
      </c>
      <c r="Y556" s="52">
        <v>0</v>
      </c>
    </row>
    <row r="557" spans="1:25" x14ac:dyDescent="0.25">
      <c r="A557" s="52">
        <v>2012</v>
      </c>
      <c r="B557" s="52" t="s">
        <v>106</v>
      </c>
      <c r="C557" s="52" t="s">
        <v>115</v>
      </c>
      <c r="D557" s="52">
        <v>27102</v>
      </c>
      <c r="E557" s="52">
        <v>3338006</v>
      </c>
      <c r="F557" s="52">
        <v>12</v>
      </c>
      <c r="G557" s="52" t="s">
        <v>118</v>
      </c>
      <c r="H557" s="52">
        <v>1229468</v>
      </c>
      <c r="I557" s="52" t="s">
        <v>91</v>
      </c>
      <c r="J557" s="52" t="s">
        <v>71</v>
      </c>
      <c r="K557" s="52">
        <v>73.3</v>
      </c>
      <c r="L557" s="52">
        <v>3.3200000000000001E-5</v>
      </c>
      <c r="M557" s="52">
        <v>1</v>
      </c>
      <c r="N557" s="52"/>
      <c r="O557" s="52">
        <v>0</v>
      </c>
      <c r="P557" s="52">
        <v>0</v>
      </c>
      <c r="Q557" s="52">
        <v>21</v>
      </c>
      <c r="R557" s="52"/>
      <c r="S557" s="52">
        <v>0</v>
      </c>
      <c r="T557" s="52">
        <v>0</v>
      </c>
      <c r="U557" s="52">
        <v>310</v>
      </c>
      <c r="V557" s="52">
        <f t="shared" si="17"/>
        <v>2991.9841460799998</v>
      </c>
      <c r="W557" s="52">
        <f t="shared" si="18"/>
        <v>2991.9841460799998</v>
      </c>
      <c r="X557" s="52">
        <v>0</v>
      </c>
      <c r="Y557" s="52">
        <v>0</v>
      </c>
    </row>
    <row r="558" spans="1:25" x14ac:dyDescent="0.25">
      <c r="A558" s="52">
        <v>2012</v>
      </c>
      <c r="B558" s="52" t="s">
        <v>106</v>
      </c>
      <c r="C558" s="52" t="s">
        <v>115</v>
      </c>
      <c r="D558" s="52">
        <v>27102</v>
      </c>
      <c r="E558" s="52">
        <v>3338006</v>
      </c>
      <c r="F558" s="52">
        <v>12</v>
      </c>
      <c r="G558" s="52" t="s">
        <v>118</v>
      </c>
      <c r="H558" s="52">
        <v>583062</v>
      </c>
      <c r="I558" s="52" t="s">
        <v>91</v>
      </c>
      <c r="J558" s="52" t="s">
        <v>71</v>
      </c>
      <c r="K558" s="52">
        <v>73.3</v>
      </c>
      <c r="L558" s="52">
        <v>3.3200000000000001E-5</v>
      </c>
      <c r="M558" s="52">
        <v>1</v>
      </c>
      <c r="N558" s="52"/>
      <c r="O558" s="52">
        <v>0</v>
      </c>
      <c r="P558" s="52">
        <v>0</v>
      </c>
      <c r="Q558" s="52">
        <v>21</v>
      </c>
      <c r="R558" s="52"/>
      <c r="S558" s="52">
        <v>0</v>
      </c>
      <c r="T558" s="52">
        <v>0</v>
      </c>
      <c r="U558" s="52">
        <v>310</v>
      </c>
      <c r="V558" s="52">
        <f t="shared" si="17"/>
        <v>1418.9163607200001</v>
      </c>
      <c r="W558" s="52">
        <f t="shared" si="18"/>
        <v>1418.9163607200001</v>
      </c>
      <c r="X558" s="52">
        <v>0</v>
      </c>
      <c r="Y558" s="52">
        <v>0</v>
      </c>
    </row>
    <row r="559" spans="1:25" x14ac:dyDescent="0.25">
      <c r="A559" s="52">
        <v>2012</v>
      </c>
      <c r="B559" s="52" t="s">
        <v>106</v>
      </c>
      <c r="C559" s="52" t="s">
        <v>115</v>
      </c>
      <c r="D559" s="52">
        <v>27102</v>
      </c>
      <c r="E559" s="52">
        <v>3338006</v>
      </c>
      <c r="F559" s="52">
        <v>12</v>
      </c>
      <c r="G559" s="52" t="s">
        <v>118</v>
      </c>
      <c r="H559" s="52">
        <v>689510.11419999995</v>
      </c>
      <c r="I559" s="52" t="s">
        <v>91</v>
      </c>
      <c r="J559" s="52" t="s">
        <v>71</v>
      </c>
      <c r="K559" s="52">
        <v>73.3</v>
      </c>
      <c r="L559" s="52">
        <v>3.3200000000000001E-5</v>
      </c>
      <c r="M559" s="52">
        <v>1</v>
      </c>
      <c r="N559" s="52"/>
      <c r="O559" s="52">
        <v>0</v>
      </c>
      <c r="P559" s="52">
        <v>0</v>
      </c>
      <c r="Q559" s="52">
        <v>21</v>
      </c>
      <c r="R559" s="52"/>
      <c r="S559" s="52">
        <v>0</v>
      </c>
      <c r="T559" s="52">
        <v>0</v>
      </c>
      <c r="U559" s="52">
        <v>310</v>
      </c>
      <c r="V559" s="52">
        <f t="shared" si="17"/>
        <v>1677.9642335125518</v>
      </c>
      <c r="W559" s="52">
        <f t="shared" si="18"/>
        <v>1677.9642335125518</v>
      </c>
      <c r="X559" s="52">
        <v>0</v>
      </c>
      <c r="Y559" s="52">
        <v>0</v>
      </c>
    </row>
    <row r="560" spans="1:25" x14ac:dyDescent="0.25">
      <c r="A560" s="52">
        <v>2012</v>
      </c>
      <c r="B560" s="52" t="s">
        <v>106</v>
      </c>
      <c r="C560" s="52" t="s">
        <v>115</v>
      </c>
      <c r="D560" s="52">
        <v>27102</v>
      </c>
      <c r="E560" s="52">
        <v>3338006</v>
      </c>
      <c r="F560" s="52">
        <v>12</v>
      </c>
      <c r="G560" s="52" t="s">
        <v>118</v>
      </c>
      <c r="H560" s="52">
        <v>672688.07740000007</v>
      </c>
      <c r="I560" s="52" t="s">
        <v>91</v>
      </c>
      <c r="J560" s="52" t="s">
        <v>71</v>
      </c>
      <c r="K560" s="52">
        <v>73.3</v>
      </c>
      <c r="L560" s="52">
        <v>3.3200000000000001E-5</v>
      </c>
      <c r="M560" s="52">
        <v>1</v>
      </c>
      <c r="N560" s="52"/>
      <c r="O560" s="52">
        <v>0</v>
      </c>
      <c r="P560" s="52">
        <v>0</v>
      </c>
      <c r="Q560" s="52">
        <v>21</v>
      </c>
      <c r="R560" s="52"/>
      <c r="S560" s="52">
        <v>0</v>
      </c>
      <c r="T560" s="52">
        <v>0</v>
      </c>
      <c r="U560" s="52">
        <v>310</v>
      </c>
      <c r="V560" s="52">
        <f t="shared" si="17"/>
        <v>1637.0267976375442</v>
      </c>
      <c r="W560" s="52">
        <f t="shared" si="18"/>
        <v>1637.0267976375442</v>
      </c>
      <c r="X560" s="52">
        <v>0</v>
      </c>
      <c r="Y560" s="52">
        <v>0</v>
      </c>
    </row>
    <row r="561" spans="1:25" x14ac:dyDescent="0.25">
      <c r="A561" s="52">
        <v>2012</v>
      </c>
      <c r="B561" s="52" t="s">
        <v>106</v>
      </c>
      <c r="C561" s="52" t="s">
        <v>115</v>
      </c>
      <c r="D561" s="52">
        <v>27102</v>
      </c>
      <c r="E561" s="52">
        <v>3338006</v>
      </c>
      <c r="F561" s="52">
        <v>12</v>
      </c>
      <c r="G561" s="52" t="s">
        <v>118</v>
      </c>
      <c r="H561" s="52">
        <v>31476105.725599997</v>
      </c>
      <c r="I561" s="52" t="s">
        <v>91</v>
      </c>
      <c r="J561" s="52" t="s">
        <v>71</v>
      </c>
      <c r="K561" s="52">
        <v>73.3</v>
      </c>
      <c r="L561" s="52">
        <v>3.3200000000000001E-5</v>
      </c>
      <c r="M561" s="52">
        <v>1</v>
      </c>
      <c r="N561" s="52"/>
      <c r="O561" s="52">
        <v>0</v>
      </c>
      <c r="P561" s="52">
        <v>0</v>
      </c>
      <c r="Q561" s="52">
        <v>21</v>
      </c>
      <c r="R561" s="52"/>
      <c r="S561" s="52">
        <v>0</v>
      </c>
      <c r="T561" s="52">
        <v>0</v>
      </c>
      <c r="U561" s="52">
        <v>310</v>
      </c>
      <c r="V561" s="52">
        <f t="shared" si="17"/>
        <v>76598.991849591126</v>
      </c>
      <c r="W561" s="52">
        <f t="shared" si="18"/>
        <v>76598.991849591126</v>
      </c>
      <c r="X561" s="52">
        <v>0</v>
      </c>
      <c r="Y561" s="52">
        <v>0</v>
      </c>
    </row>
    <row r="562" spans="1:25" x14ac:dyDescent="0.25">
      <c r="A562" s="52">
        <v>2012</v>
      </c>
      <c r="B562" s="52" t="s">
        <v>106</v>
      </c>
      <c r="C562" s="52" t="s">
        <v>115</v>
      </c>
      <c r="D562" s="52">
        <v>27102</v>
      </c>
      <c r="E562" s="52">
        <v>3338006</v>
      </c>
      <c r="F562" s="52">
        <v>12</v>
      </c>
      <c r="G562" s="52" t="s">
        <v>118</v>
      </c>
      <c r="H562" s="52">
        <v>2502781</v>
      </c>
      <c r="I562" s="52" t="s">
        <v>91</v>
      </c>
      <c r="J562" s="52" t="s">
        <v>71</v>
      </c>
      <c r="K562" s="52">
        <v>73.3</v>
      </c>
      <c r="L562" s="52">
        <v>3.3200000000000001E-5</v>
      </c>
      <c r="M562" s="52">
        <v>1</v>
      </c>
      <c r="N562" s="52"/>
      <c r="O562" s="52">
        <v>0</v>
      </c>
      <c r="P562" s="52">
        <v>0</v>
      </c>
      <c r="Q562" s="52">
        <v>21</v>
      </c>
      <c r="R562" s="52"/>
      <c r="S562" s="52">
        <v>0</v>
      </c>
      <c r="T562" s="52">
        <v>0</v>
      </c>
      <c r="U562" s="52">
        <v>310</v>
      </c>
      <c r="V562" s="52">
        <f t="shared" si="17"/>
        <v>6090.66773036</v>
      </c>
      <c r="W562" s="52">
        <f t="shared" si="18"/>
        <v>6090.66773036</v>
      </c>
      <c r="X562" s="52">
        <v>0</v>
      </c>
      <c r="Y562" s="52">
        <v>0</v>
      </c>
    </row>
    <row r="563" spans="1:25" x14ac:dyDescent="0.25">
      <c r="A563" s="52">
        <v>2012</v>
      </c>
      <c r="B563" s="52" t="s">
        <v>106</v>
      </c>
      <c r="C563" s="52" t="s">
        <v>115</v>
      </c>
      <c r="D563" s="52">
        <v>27102</v>
      </c>
      <c r="E563" s="52">
        <v>3338006</v>
      </c>
      <c r="F563" s="52">
        <v>12</v>
      </c>
      <c r="G563" s="52" t="s">
        <v>118</v>
      </c>
      <c r="H563" s="52">
        <v>79249.25940000001</v>
      </c>
      <c r="I563" s="52" t="s">
        <v>91</v>
      </c>
      <c r="J563" s="52" t="s">
        <v>71</v>
      </c>
      <c r="K563" s="52">
        <v>73.3</v>
      </c>
      <c r="L563" s="52">
        <v>3.3200000000000001E-5</v>
      </c>
      <c r="M563" s="52">
        <v>1</v>
      </c>
      <c r="N563" s="52"/>
      <c r="O563" s="52">
        <v>0</v>
      </c>
      <c r="P563" s="52">
        <v>0</v>
      </c>
      <c r="Q563" s="52">
        <v>21</v>
      </c>
      <c r="R563" s="52"/>
      <c r="S563" s="52">
        <v>0</v>
      </c>
      <c r="T563" s="52">
        <v>0</v>
      </c>
      <c r="U563" s="52">
        <v>310</v>
      </c>
      <c r="V563" s="52">
        <f t="shared" si="17"/>
        <v>192.85782770546402</v>
      </c>
      <c r="W563" s="52">
        <f t="shared" si="18"/>
        <v>192.85782770546402</v>
      </c>
      <c r="X563" s="52">
        <v>0</v>
      </c>
      <c r="Y563" s="52">
        <v>0</v>
      </c>
    </row>
    <row r="564" spans="1:25" x14ac:dyDescent="0.25">
      <c r="A564" s="52">
        <v>2012</v>
      </c>
      <c r="B564" s="52" t="s">
        <v>106</v>
      </c>
      <c r="C564" s="52" t="s">
        <v>115</v>
      </c>
      <c r="D564" s="52">
        <v>27102</v>
      </c>
      <c r="E564" s="52">
        <v>3338006</v>
      </c>
      <c r="F564" s="52">
        <v>12</v>
      </c>
      <c r="G564" s="52" t="s">
        <v>118</v>
      </c>
      <c r="H564" s="52">
        <v>32697</v>
      </c>
      <c r="I564" s="52" t="s">
        <v>91</v>
      </c>
      <c r="J564" s="52" t="s">
        <v>71</v>
      </c>
      <c r="K564" s="52">
        <v>73.3</v>
      </c>
      <c r="L564" s="52">
        <v>3.3200000000000001E-5</v>
      </c>
      <c r="M564" s="52">
        <v>1</v>
      </c>
      <c r="N564" s="52"/>
      <c r="O564" s="52">
        <v>0</v>
      </c>
      <c r="P564" s="52">
        <v>0</v>
      </c>
      <c r="Q564" s="52">
        <v>21</v>
      </c>
      <c r="R564" s="52"/>
      <c r="S564" s="52">
        <v>0</v>
      </c>
      <c r="T564" s="52">
        <v>0</v>
      </c>
      <c r="U564" s="52">
        <v>310</v>
      </c>
      <c r="V564" s="52">
        <f t="shared" si="17"/>
        <v>79.570111320000009</v>
      </c>
      <c r="W564" s="52">
        <f t="shared" si="18"/>
        <v>79.570111320000009</v>
      </c>
      <c r="X564" s="52">
        <v>0</v>
      </c>
      <c r="Y564" s="52">
        <v>0</v>
      </c>
    </row>
    <row r="565" spans="1:25" x14ac:dyDescent="0.25">
      <c r="A565" s="52">
        <v>2012</v>
      </c>
      <c r="B565" s="52" t="s">
        <v>106</v>
      </c>
      <c r="C565" s="52" t="s">
        <v>115</v>
      </c>
      <c r="D565" s="52">
        <v>27102</v>
      </c>
      <c r="E565" s="52">
        <v>3338006</v>
      </c>
      <c r="F565" s="52">
        <v>12</v>
      </c>
      <c r="G565" s="52" t="s">
        <v>118</v>
      </c>
      <c r="H565" s="52">
        <v>1584929</v>
      </c>
      <c r="I565" s="52" t="s">
        <v>91</v>
      </c>
      <c r="J565" s="52" t="s">
        <v>71</v>
      </c>
      <c r="K565" s="52">
        <v>73.3</v>
      </c>
      <c r="L565" s="52">
        <v>3.3200000000000001E-5</v>
      </c>
      <c r="M565" s="52">
        <v>1</v>
      </c>
      <c r="N565" s="52"/>
      <c r="O565" s="52">
        <v>0</v>
      </c>
      <c r="P565" s="52">
        <v>0</v>
      </c>
      <c r="Q565" s="52">
        <v>21</v>
      </c>
      <c r="R565" s="52"/>
      <c r="S565" s="52">
        <v>0</v>
      </c>
      <c r="T565" s="52">
        <v>0</v>
      </c>
      <c r="U565" s="52">
        <v>310</v>
      </c>
      <c r="V565" s="52">
        <f t="shared" si="17"/>
        <v>3857.0198172399996</v>
      </c>
      <c r="W565" s="52">
        <f t="shared" si="18"/>
        <v>3857.0198172399996</v>
      </c>
      <c r="X565" s="52">
        <v>0</v>
      </c>
      <c r="Y565" s="52">
        <v>0</v>
      </c>
    </row>
    <row r="566" spans="1:25" x14ac:dyDescent="0.25">
      <c r="A566" s="52">
        <v>2012</v>
      </c>
      <c r="B566" s="52" t="s">
        <v>106</v>
      </c>
      <c r="C566" s="52" t="s">
        <v>115</v>
      </c>
      <c r="D566" s="52">
        <v>27102</v>
      </c>
      <c r="E566" s="52">
        <v>3338006</v>
      </c>
      <c r="F566" s="52">
        <v>12</v>
      </c>
      <c r="G566" s="52" t="s">
        <v>118</v>
      </c>
      <c r="H566" s="52">
        <v>24070.496199999998</v>
      </c>
      <c r="I566" s="52" t="s">
        <v>91</v>
      </c>
      <c r="J566" s="52" t="s">
        <v>71</v>
      </c>
      <c r="K566" s="52">
        <v>73.3</v>
      </c>
      <c r="L566" s="52">
        <v>3.3200000000000001E-5</v>
      </c>
      <c r="M566" s="52">
        <v>1</v>
      </c>
      <c r="N566" s="52"/>
      <c r="O566" s="52">
        <v>0</v>
      </c>
      <c r="P566" s="52">
        <v>0</v>
      </c>
      <c r="Q566" s="52">
        <v>21</v>
      </c>
      <c r="R566" s="52"/>
      <c r="S566" s="52">
        <v>0</v>
      </c>
      <c r="T566" s="52">
        <v>0</v>
      </c>
      <c r="U566" s="52">
        <v>310</v>
      </c>
      <c r="V566" s="52">
        <f t="shared" si="17"/>
        <v>58.576996732471997</v>
      </c>
      <c r="W566" s="52">
        <f t="shared" si="18"/>
        <v>58.576996732471997</v>
      </c>
      <c r="X566" s="52">
        <v>0</v>
      </c>
      <c r="Y566" s="52">
        <v>0</v>
      </c>
    </row>
    <row r="567" spans="1:25" x14ac:dyDescent="0.25">
      <c r="A567" s="52">
        <v>2012</v>
      </c>
      <c r="B567" s="52" t="s">
        <v>106</v>
      </c>
      <c r="C567" s="52" t="s">
        <v>115</v>
      </c>
      <c r="D567" s="52">
        <v>27102</v>
      </c>
      <c r="E567" s="52">
        <v>3338006</v>
      </c>
      <c r="F567" s="52">
        <v>12</v>
      </c>
      <c r="G567" s="52" t="s">
        <v>118</v>
      </c>
      <c r="H567" s="52">
        <v>1119344</v>
      </c>
      <c r="I567" s="52" t="s">
        <v>91</v>
      </c>
      <c r="J567" s="52" t="s">
        <v>71</v>
      </c>
      <c r="K567" s="52">
        <v>73.3</v>
      </c>
      <c r="L567" s="52">
        <v>3.3200000000000001E-5</v>
      </c>
      <c r="M567" s="52">
        <v>1</v>
      </c>
      <c r="N567" s="52"/>
      <c r="O567" s="52">
        <v>0</v>
      </c>
      <c r="P567" s="52">
        <v>0</v>
      </c>
      <c r="Q567" s="52">
        <v>21</v>
      </c>
      <c r="R567" s="52"/>
      <c r="S567" s="52">
        <v>0</v>
      </c>
      <c r="T567" s="52">
        <v>0</v>
      </c>
      <c r="U567" s="52">
        <v>310</v>
      </c>
      <c r="V567" s="52">
        <f t="shared" si="17"/>
        <v>2723.9907846400001</v>
      </c>
      <c r="W567" s="52">
        <f t="shared" si="18"/>
        <v>2723.9907846400001</v>
      </c>
      <c r="X567" s="52">
        <v>0</v>
      </c>
      <c r="Y567" s="52">
        <v>0</v>
      </c>
    </row>
    <row r="568" spans="1:25" x14ac:dyDescent="0.25">
      <c r="A568" s="52">
        <v>2012</v>
      </c>
      <c r="B568" s="52" t="s">
        <v>106</v>
      </c>
      <c r="C568" s="52" t="s">
        <v>115</v>
      </c>
      <c r="D568" s="52">
        <v>27102</v>
      </c>
      <c r="E568" s="52">
        <v>3338006</v>
      </c>
      <c r="F568" s="52">
        <v>12</v>
      </c>
      <c r="G568" s="52" t="s">
        <v>118</v>
      </c>
      <c r="H568" s="52">
        <v>637141</v>
      </c>
      <c r="I568" s="52" t="s">
        <v>91</v>
      </c>
      <c r="J568" s="52" t="s">
        <v>71</v>
      </c>
      <c r="K568" s="52">
        <v>73.3</v>
      </c>
      <c r="L568" s="52">
        <v>3.3200000000000001E-5</v>
      </c>
      <c r="M568" s="52">
        <v>1</v>
      </c>
      <c r="N568" s="52"/>
      <c r="O568" s="52">
        <v>0</v>
      </c>
      <c r="P568" s="52">
        <v>0</v>
      </c>
      <c r="Q568" s="52">
        <v>21</v>
      </c>
      <c r="R568" s="52"/>
      <c r="S568" s="52">
        <v>0</v>
      </c>
      <c r="T568" s="52">
        <v>0</v>
      </c>
      <c r="U568" s="52">
        <v>310</v>
      </c>
      <c r="V568" s="52">
        <f t="shared" si="17"/>
        <v>1550.5208519599998</v>
      </c>
      <c r="W568" s="52">
        <f t="shared" si="18"/>
        <v>1550.5208519599998</v>
      </c>
      <c r="X568" s="52">
        <v>0</v>
      </c>
      <c r="Y568" s="52">
        <v>0</v>
      </c>
    </row>
    <row r="569" spans="1:25" x14ac:dyDescent="0.25">
      <c r="A569" s="52">
        <v>2012</v>
      </c>
      <c r="B569" s="52" t="s">
        <v>106</v>
      </c>
      <c r="C569" s="52" t="s">
        <v>115</v>
      </c>
      <c r="D569" s="52">
        <v>27102</v>
      </c>
      <c r="E569" s="52">
        <v>3338006</v>
      </c>
      <c r="F569" s="52">
        <v>12</v>
      </c>
      <c r="G569" s="52" t="s">
        <v>118</v>
      </c>
      <c r="H569" s="52">
        <v>3586913</v>
      </c>
      <c r="I569" s="52" t="s">
        <v>91</v>
      </c>
      <c r="J569" s="52" t="s">
        <v>71</v>
      </c>
      <c r="K569" s="52">
        <v>73.3</v>
      </c>
      <c r="L569" s="52">
        <v>3.3200000000000001E-5</v>
      </c>
      <c r="M569" s="52">
        <v>1</v>
      </c>
      <c r="N569" s="52"/>
      <c r="O569" s="52">
        <v>0</v>
      </c>
      <c r="P569" s="52">
        <v>0</v>
      </c>
      <c r="Q569" s="52">
        <v>21</v>
      </c>
      <c r="R569" s="52"/>
      <c r="S569" s="52">
        <v>0</v>
      </c>
      <c r="T569" s="52">
        <v>0</v>
      </c>
      <c r="U569" s="52">
        <v>310</v>
      </c>
      <c r="V569" s="52">
        <f t="shared" si="17"/>
        <v>8728.9680002799996</v>
      </c>
      <c r="W569" s="52">
        <f t="shared" si="18"/>
        <v>8728.9680002799996</v>
      </c>
      <c r="X569" s="52">
        <v>0</v>
      </c>
      <c r="Y569" s="52">
        <v>0</v>
      </c>
    </row>
    <row r="570" spans="1:25" x14ac:dyDescent="0.25">
      <c r="A570" s="52">
        <v>2012</v>
      </c>
      <c r="B570" s="52" t="s">
        <v>106</v>
      </c>
      <c r="C570" s="52" t="s">
        <v>115</v>
      </c>
      <c r="D570" s="52">
        <v>27102</v>
      </c>
      <c r="E570" s="52">
        <v>3338006</v>
      </c>
      <c r="F570" s="52">
        <v>12</v>
      </c>
      <c r="G570" s="52" t="s">
        <v>118</v>
      </c>
      <c r="H570" s="52">
        <v>501</v>
      </c>
      <c r="I570" s="52" t="s">
        <v>91</v>
      </c>
      <c r="J570" s="52" t="s">
        <v>71</v>
      </c>
      <c r="K570" s="52">
        <v>73.3</v>
      </c>
      <c r="L570" s="52">
        <v>3.3200000000000001E-5</v>
      </c>
      <c r="M570" s="52">
        <v>1</v>
      </c>
      <c r="N570" s="52"/>
      <c r="O570" s="52">
        <v>0</v>
      </c>
      <c r="P570" s="52">
        <v>0</v>
      </c>
      <c r="Q570" s="52">
        <v>21</v>
      </c>
      <c r="R570" s="52"/>
      <c r="S570" s="52">
        <v>0</v>
      </c>
      <c r="T570" s="52">
        <v>0</v>
      </c>
      <c r="U570" s="52">
        <v>310</v>
      </c>
      <c r="V570" s="52">
        <f t="shared" si="17"/>
        <v>1.2192135599999998</v>
      </c>
      <c r="W570" s="52">
        <f t="shared" si="18"/>
        <v>1.2192135599999998</v>
      </c>
      <c r="X570" s="52">
        <v>0</v>
      </c>
      <c r="Y570" s="52">
        <v>0</v>
      </c>
    </row>
    <row r="571" spans="1:25" x14ac:dyDescent="0.25">
      <c r="A571" s="52">
        <v>2012</v>
      </c>
      <c r="B571" s="52" t="s">
        <v>106</v>
      </c>
      <c r="C571" s="52" t="s">
        <v>115</v>
      </c>
      <c r="D571" s="52">
        <v>27102</v>
      </c>
      <c r="E571" s="52">
        <v>3338006</v>
      </c>
      <c r="F571" s="52">
        <v>12</v>
      </c>
      <c r="G571" s="52" t="s">
        <v>118</v>
      </c>
      <c r="H571" s="52">
        <v>919870</v>
      </c>
      <c r="I571" s="52" t="s">
        <v>91</v>
      </c>
      <c r="J571" s="52" t="s">
        <v>71</v>
      </c>
      <c r="K571" s="52">
        <v>73.3</v>
      </c>
      <c r="L571" s="52">
        <v>3.3200000000000001E-5</v>
      </c>
      <c r="M571" s="52">
        <v>1</v>
      </c>
      <c r="N571" s="52"/>
      <c r="O571" s="52">
        <v>0</v>
      </c>
      <c r="P571" s="52">
        <v>0</v>
      </c>
      <c r="Q571" s="52">
        <v>21</v>
      </c>
      <c r="R571" s="52"/>
      <c r="S571" s="52">
        <v>0</v>
      </c>
      <c r="T571" s="52">
        <v>0</v>
      </c>
      <c r="U571" s="52">
        <v>310</v>
      </c>
      <c r="V571" s="52">
        <f t="shared" si="17"/>
        <v>2238.5588372000002</v>
      </c>
      <c r="W571" s="52">
        <f t="shared" si="18"/>
        <v>2238.5588372000002</v>
      </c>
      <c r="X571" s="52">
        <v>0</v>
      </c>
      <c r="Y571" s="52">
        <v>0</v>
      </c>
    </row>
    <row r="572" spans="1:25" x14ac:dyDescent="0.25">
      <c r="A572" s="52">
        <v>2012</v>
      </c>
      <c r="B572" s="52" t="s">
        <v>106</v>
      </c>
      <c r="C572" s="52" t="s">
        <v>115</v>
      </c>
      <c r="D572" s="52">
        <v>27102</v>
      </c>
      <c r="E572" s="52">
        <v>3338006</v>
      </c>
      <c r="F572" s="52">
        <v>12</v>
      </c>
      <c r="G572" s="52" t="s">
        <v>118</v>
      </c>
      <c r="H572" s="52">
        <v>1565156</v>
      </c>
      <c r="I572" s="52" t="s">
        <v>91</v>
      </c>
      <c r="J572" s="52" t="s">
        <v>71</v>
      </c>
      <c r="K572" s="52">
        <v>73.3</v>
      </c>
      <c r="L572" s="52">
        <v>3.3200000000000001E-5</v>
      </c>
      <c r="M572" s="52">
        <v>1</v>
      </c>
      <c r="N572" s="52"/>
      <c r="O572" s="52">
        <v>0</v>
      </c>
      <c r="P572" s="52">
        <v>0</v>
      </c>
      <c r="Q572" s="52">
        <v>21</v>
      </c>
      <c r="R572" s="52"/>
      <c r="S572" s="52">
        <v>0</v>
      </c>
      <c r="T572" s="52">
        <v>0</v>
      </c>
      <c r="U572" s="52">
        <v>310</v>
      </c>
      <c r="V572" s="52">
        <f t="shared" si="17"/>
        <v>3808.9010353600002</v>
      </c>
      <c r="W572" s="52">
        <f t="shared" si="18"/>
        <v>3808.9010353600002</v>
      </c>
      <c r="X572" s="52">
        <v>0</v>
      </c>
      <c r="Y572" s="52">
        <v>0</v>
      </c>
    </row>
    <row r="573" spans="1:25" x14ac:dyDescent="0.25">
      <c r="A573" s="52">
        <v>2012</v>
      </c>
      <c r="B573" s="52" t="s">
        <v>106</v>
      </c>
      <c r="C573" s="52" t="s">
        <v>115</v>
      </c>
      <c r="D573" s="52">
        <v>27102</v>
      </c>
      <c r="E573" s="52">
        <v>3338006</v>
      </c>
      <c r="F573" s="52">
        <v>12</v>
      </c>
      <c r="G573" s="52" t="s">
        <v>118</v>
      </c>
      <c r="H573" s="52">
        <v>16580</v>
      </c>
      <c r="I573" s="52" t="s">
        <v>91</v>
      </c>
      <c r="J573" s="52" t="s">
        <v>71</v>
      </c>
      <c r="K573" s="52">
        <v>73.3</v>
      </c>
      <c r="L573" s="52">
        <v>3.3200000000000001E-5</v>
      </c>
      <c r="M573" s="52">
        <v>1</v>
      </c>
      <c r="N573" s="52"/>
      <c r="O573" s="52">
        <v>0</v>
      </c>
      <c r="P573" s="52">
        <v>0</v>
      </c>
      <c r="Q573" s="52">
        <v>21</v>
      </c>
      <c r="R573" s="52"/>
      <c r="S573" s="52">
        <v>0</v>
      </c>
      <c r="T573" s="52">
        <v>0</v>
      </c>
      <c r="U573" s="52">
        <v>310</v>
      </c>
      <c r="V573" s="52">
        <f t="shared" si="17"/>
        <v>40.348424800000004</v>
      </c>
      <c r="W573" s="52">
        <f t="shared" si="18"/>
        <v>40.348424800000004</v>
      </c>
      <c r="X573" s="52">
        <v>0</v>
      </c>
      <c r="Y573" s="52">
        <v>0</v>
      </c>
    </row>
    <row r="574" spans="1:25" x14ac:dyDescent="0.25">
      <c r="A574" s="52">
        <v>2012</v>
      </c>
      <c r="B574" s="52" t="s">
        <v>106</v>
      </c>
      <c r="C574" s="52" t="s">
        <v>115</v>
      </c>
      <c r="D574" s="52">
        <v>27102</v>
      </c>
      <c r="E574" s="52">
        <v>3338006</v>
      </c>
      <c r="F574" s="52">
        <v>12</v>
      </c>
      <c r="G574" s="52" t="s">
        <v>118</v>
      </c>
      <c r="H574" s="52">
        <v>335732</v>
      </c>
      <c r="I574" s="52" t="s">
        <v>91</v>
      </c>
      <c r="J574" s="52" t="s">
        <v>71</v>
      </c>
      <c r="K574" s="52">
        <v>73.3</v>
      </c>
      <c r="L574" s="52">
        <v>3.3200000000000001E-5</v>
      </c>
      <c r="M574" s="52">
        <v>1</v>
      </c>
      <c r="N574" s="52"/>
      <c r="O574" s="52">
        <v>0</v>
      </c>
      <c r="P574" s="52">
        <v>0</v>
      </c>
      <c r="Q574" s="52">
        <v>21</v>
      </c>
      <c r="R574" s="52"/>
      <c r="S574" s="52">
        <v>0</v>
      </c>
      <c r="T574" s="52">
        <v>0</v>
      </c>
      <c r="U574" s="52">
        <v>310</v>
      </c>
      <c r="V574" s="52">
        <f t="shared" si="17"/>
        <v>817.02396591999991</v>
      </c>
      <c r="W574" s="52">
        <f t="shared" si="18"/>
        <v>817.02396591999991</v>
      </c>
      <c r="X574" s="52">
        <v>0</v>
      </c>
      <c r="Y574" s="52">
        <v>0</v>
      </c>
    </row>
    <row r="575" spans="1:25" x14ac:dyDescent="0.25">
      <c r="A575" s="52">
        <v>2012</v>
      </c>
      <c r="B575" s="52" t="s">
        <v>106</v>
      </c>
      <c r="C575" s="52" t="s">
        <v>115</v>
      </c>
      <c r="D575" s="52">
        <v>27102</v>
      </c>
      <c r="E575" s="52">
        <v>3338006</v>
      </c>
      <c r="F575" s="52">
        <v>12</v>
      </c>
      <c r="G575" s="52" t="s">
        <v>118</v>
      </c>
      <c r="H575" s="52">
        <v>773189</v>
      </c>
      <c r="I575" s="52" t="s">
        <v>91</v>
      </c>
      <c r="J575" s="52" t="s">
        <v>71</v>
      </c>
      <c r="K575" s="52">
        <v>73.3</v>
      </c>
      <c r="L575" s="52">
        <v>3.3200000000000001E-5</v>
      </c>
      <c r="M575" s="52">
        <v>1</v>
      </c>
      <c r="N575" s="52"/>
      <c r="O575" s="52">
        <v>0</v>
      </c>
      <c r="P575" s="52">
        <v>0</v>
      </c>
      <c r="Q575" s="52">
        <v>21</v>
      </c>
      <c r="R575" s="52"/>
      <c r="S575" s="52">
        <v>0</v>
      </c>
      <c r="T575" s="52">
        <v>0</v>
      </c>
      <c r="U575" s="52">
        <v>310</v>
      </c>
      <c r="V575" s="52">
        <f t="shared" si="17"/>
        <v>1881.6018228399998</v>
      </c>
      <c r="W575" s="52">
        <f t="shared" si="18"/>
        <v>1881.6018228399998</v>
      </c>
      <c r="X575" s="52">
        <v>0</v>
      </c>
      <c r="Y575" s="52">
        <v>0</v>
      </c>
    </row>
    <row r="576" spans="1:25" x14ac:dyDescent="0.25">
      <c r="A576" s="52">
        <v>2012</v>
      </c>
      <c r="B576" s="52" t="s">
        <v>106</v>
      </c>
      <c r="C576" s="52" t="s">
        <v>115</v>
      </c>
      <c r="D576" s="52">
        <v>27102</v>
      </c>
      <c r="E576" s="52">
        <v>3338006</v>
      </c>
      <c r="F576" s="52">
        <v>12</v>
      </c>
      <c r="G576" s="52" t="s">
        <v>118</v>
      </c>
      <c r="H576" s="52">
        <v>11728.25</v>
      </c>
      <c r="I576" s="52" t="s">
        <v>91</v>
      </c>
      <c r="J576" s="52" t="s">
        <v>71</v>
      </c>
      <c r="K576" s="52">
        <v>73.3</v>
      </c>
      <c r="L576" s="52">
        <v>3.3200000000000001E-5</v>
      </c>
      <c r="M576" s="52">
        <v>1</v>
      </c>
      <c r="N576" s="52"/>
      <c r="O576" s="52">
        <v>0</v>
      </c>
      <c r="P576" s="52">
        <v>0</v>
      </c>
      <c r="Q576" s="52">
        <v>21</v>
      </c>
      <c r="R576" s="52"/>
      <c r="S576" s="52">
        <v>0</v>
      </c>
      <c r="T576" s="52">
        <v>0</v>
      </c>
      <c r="U576" s="52">
        <v>310</v>
      </c>
      <c r="V576" s="52">
        <f t="shared" si="17"/>
        <v>28.541400069999998</v>
      </c>
      <c r="W576" s="52">
        <f t="shared" si="18"/>
        <v>28.541400069999998</v>
      </c>
      <c r="X576" s="52">
        <v>0</v>
      </c>
      <c r="Y576" s="52">
        <v>0</v>
      </c>
    </row>
    <row r="577" spans="1:25" x14ac:dyDescent="0.25">
      <c r="A577" s="52">
        <v>2012</v>
      </c>
      <c r="B577" s="52" t="s">
        <v>106</v>
      </c>
      <c r="C577" s="52" t="s">
        <v>115</v>
      </c>
      <c r="D577" s="52">
        <v>27102</v>
      </c>
      <c r="E577" s="52">
        <v>3338006</v>
      </c>
      <c r="F577" s="52">
        <v>12</v>
      </c>
      <c r="G577" s="52" t="s">
        <v>118</v>
      </c>
      <c r="H577" s="52">
        <v>835884</v>
      </c>
      <c r="I577" s="52" t="s">
        <v>91</v>
      </c>
      <c r="J577" s="52" t="s">
        <v>71</v>
      </c>
      <c r="K577" s="52">
        <v>73.3</v>
      </c>
      <c r="L577" s="52">
        <v>3.3200000000000001E-5</v>
      </c>
      <c r="M577" s="52">
        <v>1</v>
      </c>
      <c r="N577" s="52"/>
      <c r="O577" s="52">
        <v>0</v>
      </c>
      <c r="P577" s="52">
        <v>0</v>
      </c>
      <c r="Q577" s="52">
        <v>21</v>
      </c>
      <c r="R577" s="52"/>
      <c r="S577" s="52">
        <v>0</v>
      </c>
      <c r="T577" s="52">
        <v>0</v>
      </c>
      <c r="U577" s="52">
        <v>310</v>
      </c>
      <c r="V577" s="52">
        <f t="shared" si="17"/>
        <v>2034.1738670399998</v>
      </c>
      <c r="W577" s="52">
        <f t="shared" si="18"/>
        <v>2034.1738670399998</v>
      </c>
      <c r="X577" s="52">
        <v>0</v>
      </c>
      <c r="Y577" s="52">
        <v>0</v>
      </c>
    </row>
    <row r="578" spans="1:25" x14ac:dyDescent="0.25">
      <c r="A578" s="52">
        <v>2012</v>
      </c>
      <c r="B578" s="52" t="s">
        <v>106</v>
      </c>
      <c r="C578" s="52" t="s">
        <v>115</v>
      </c>
      <c r="D578" s="52">
        <v>27102</v>
      </c>
      <c r="E578" s="52">
        <v>3338006</v>
      </c>
      <c r="F578" s="52">
        <v>12</v>
      </c>
      <c r="G578" s="52" t="s">
        <v>118</v>
      </c>
      <c r="H578" s="52">
        <v>759465</v>
      </c>
      <c r="I578" s="52" t="s">
        <v>91</v>
      </c>
      <c r="J578" s="52" t="s">
        <v>71</v>
      </c>
      <c r="K578" s="52">
        <v>73.3</v>
      </c>
      <c r="L578" s="52">
        <v>3.3200000000000001E-5</v>
      </c>
      <c r="M578" s="52">
        <v>1</v>
      </c>
      <c r="N578" s="52"/>
      <c r="O578" s="52">
        <v>0</v>
      </c>
      <c r="P578" s="52">
        <v>0</v>
      </c>
      <c r="Q578" s="52">
        <v>21</v>
      </c>
      <c r="R578" s="52"/>
      <c r="S578" s="52">
        <v>0</v>
      </c>
      <c r="T578" s="52">
        <v>0</v>
      </c>
      <c r="U578" s="52">
        <v>310</v>
      </c>
      <c r="V578" s="52">
        <f t="shared" si="17"/>
        <v>1848.2036454000001</v>
      </c>
      <c r="W578" s="52">
        <f t="shared" si="18"/>
        <v>1848.2036454000001</v>
      </c>
      <c r="X578" s="52">
        <v>0</v>
      </c>
      <c r="Y578" s="52">
        <v>0</v>
      </c>
    </row>
    <row r="579" spans="1:25" x14ac:dyDescent="0.25">
      <c r="A579" s="52">
        <v>2012</v>
      </c>
      <c r="B579" s="52" t="s">
        <v>106</v>
      </c>
      <c r="C579" s="52" t="s">
        <v>115</v>
      </c>
      <c r="D579" s="52">
        <v>27102</v>
      </c>
      <c r="E579" s="52">
        <v>3338006</v>
      </c>
      <c r="F579" s="52">
        <v>12</v>
      </c>
      <c r="G579" s="52" t="s">
        <v>118</v>
      </c>
      <c r="H579" s="52">
        <v>5500000</v>
      </c>
      <c r="I579" s="52" t="s">
        <v>91</v>
      </c>
      <c r="J579" s="52" t="s">
        <v>71</v>
      </c>
      <c r="K579" s="52">
        <v>73.3</v>
      </c>
      <c r="L579" s="52">
        <v>3.3200000000000001E-5</v>
      </c>
      <c r="M579" s="52">
        <v>1</v>
      </c>
      <c r="N579" s="52"/>
      <c r="O579" s="52">
        <v>0</v>
      </c>
      <c r="P579" s="52">
        <v>0</v>
      </c>
      <c r="Q579" s="52">
        <v>21</v>
      </c>
      <c r="R579" s="52"/>
      <c r="S579" s="52">
        <v>0</v>
      </c>
      <c r="T579" s="52">
        <v>0</v>
      </c>
      <c r="U579" s="52">
        <v>310</v>
      </c>
      <c r="V579" s="52">
        <f t="shared" ref="V579:V642" si="19">IF(F579=9,((H579*K579*L579*M579)+(H579*O579*P579*Q579)+(H579*S579*T579*U579))/1000, (H579*K579*L579*M579)+(H579*O579*P579*Q579)+(H579*S579*T579*U579))</f>
        <v>13384.58</v>
      </c>
      <c r="W579" s="52">
        <f t="shared" ref="W579:W642" si="20">(V579-((O579*H579*P579*Q579)+(S579*H579*T579*U579)))/M579</f>
        <v>13384.58</v>
      </c>
      <c r="X579" s="52">
        <v>0</v>
      </c>
      <c r="Y579" s="52">
        <v>0</v>
      </c>
    </row>
    <row r="580" spans="1:25" x14ac:dyDescent="0.25">
      <c r="A580" s="52">
        <v>2012</v>
      </c>
      <c r="B580" s="52" t="s">
        <v>106</v>
      </c>
      <c r="C580" s="52" t="s">
        <v>115</v>
      </c>
      <c r="D580" s="52">
        <v>27102</v>
      </c>
      <c r="E580" s="52">
        <v>3338006</v>
      </c>
      <c r="F580" s="52">
        <v>12</v>
      </c>
      <c r="G580" s="52" t="s">
        <v>118</v>
      </c>
      <c r="H580" s="52">
        <v>170846</v>
      </c>
      <c r="I580" s="52" t="s">
        <v>91</v>
      </c>
      <c r="J580" s="52" t="s">
        <v>71</v>
      </c>
      <c r="K580" s="52">
        <v>73.3</v>
      </c>
      <c r="L580" s="52">
        <v>3.3200000000000001E-5</v>
      </c>
      <c r="M580" s="52">
        <v>1</v>
      </c>
      <c r="N580" s="52"/>
      <c r="O580" s="52">
        <v>0</v>
      </c>
      <c r="P580" s="52">
        <v>0</v>
      </c>
      <c r="Q580" s="52">
        <v>21</v>
      </c>
      <c r="R580" s="52"/>
      <c r="S580" s="52">
        <v>0</v>
      </c>
      <c r="T580" s="52">
        <v>0</v>
      </c>
      <c r="U580" s="52">
        <v>310</v>
      </c>
      <c r="V580" s="52">
        <f t="shared" si="19"/>
        <v>415.76399175999995</v>
      </c>
      <c r="W580" s="52">
        <f t="shared" si="20"/>
        <v>415.76399175999995</v>
      </c>
      <c r="X580" s="52">
        <v>0</v>
      </c>
      <c r="Y580" s="52">
        <v>0</v>
      </c>
    </row>
    <row r="581" spans="1:25" x14ac:dyDescent="0.25">
      <c r="A581" s="52">
        <v>2012</v>
      </c>
      <c r="B581" s="52" t="s">
        <v>106</v>
      </c>
      <c r="C581" s="52" t="s">
        <v>115</v>
      </c>
      <c r="D581" s="52">
        <v>27102</v>
      </c>
      <c r="E581" s="52">
        <v>3338006</v>
      </c>
      <c r="F581" s="52">
        <v>12</v>
      </c>
      <c r="G581" s="52" t="s">
        <v>118</v>
      </c>
      <c r="H581" s="52">
        <v>401478</v>
      </c>
      <c r="I581" s="52" t="s">
        <v>91</v>
      </c>
      <c r="J581" s="52" t="s">
        <v>71</v>
      </c>
      <c r="K581" s="52">
        <v>73.3</v>
      </c>
      <c r="L581" s="52">
        <v>3.3200000000000001E-5</v>
      </c>
      <c r="M581" s="52">
        <v>1</v>
      </c>
      <c r="N581" s="52"/>
      <c r="O581" s="52">
        <v>0</v>
      </c>
      <c r="P581" s="52">
        <v>0</v>
      </c>
      <c r="Q581" s="52">
        <v>21</v>
      </c>
      <c r="R581" s="52"/>
      <c r="S581" s="52">
        <v>0</v>
      </c>
      <c r="T581" s="52">
        <v>0</v>
      </c>
      <c r="U581" s="52">
        <v>310</v>
      </c>
      <c r="V581" s="52">
        <f t="shared" si="19"/>
        <v>977.02080167999998</v>
      </c>
      <c r="W581" s="52">
        <f t="shared" si="20"/>
        <v>977.02080167999998</v>
      </c>
      <c r="X581" s="52">
        <v>0</v>
      </c>
      <c r="Y581" s="52">
        <v>0</v>
      </c>
    </row>
    <row r="582" spans="1:25" x14ac:dyDescent="0.25">
      <c r="A582" s="52">
        <v>2012</v>
      </c>
      <c r="B582" s="52" t="s">
        <v>106</v>
      </c>
      <c r="C582" s="52" t="s">
        <v>115</v>
      </c>
      <c r="D582" s="52">
        <v>27102</v>
      </c>
      <c r="E582" s="52">
        <v>3338006</v>
      </c>
      <c r="F582" s="52">
        <v>12</v>
      </c>
      <c r="G582" s="52" t="s">
        <v>118</v>
      </c>
      <c r="H582" s="52">
        <v>342660</v>
      </c>
      <c r="I582" s="52" t="s">
        <v>91</v>
      </c>
      <c r="J582" s="52" t="s">
        <v>71</v>
      </c>
      <c r="K582" s="52">
        <v>73.3</v>
      </c>
      <c r="L582" s="52">
        <v>3.3200000000000001E-5</v>
      </c>
      <c r="M582" s="52">
        <v>1</v>
      </c>
      <c r="N582" s="52"/>
      <c r="O582" s="52">
        <v>0</v>
      </c>
      <c r="P582" s="52">
        <v>0</v>
      </c>
      <c r="Q582" s="52">
        <v>21</v>
      </c>
      <c r="R582" s="52"/>
      <c r="S582" s="52">
        <v>0</v>
      </c>
      <c r="T582" s="52">
        <v>0</v>
      </c>
      <c r="U582" s="52">
        <v>310</v>
      </c>
      <c r="V582" s="52">
        <f t="shared" si="19"/>
        <v>833.88366959999996</v>
      </c>
      <c r="W582" s="52">
        <f t="shared" si="20"/>
        <v>833.88366959999996</v>
      </c>
      <c r="X582" s="52">
        <v>0</v>
      </c>
      <c r="Y582" s="52">
        <v>0</v>
      </c>
    </row>
    <row r="583" spans="1:25" x14ac:dyDescent="0.25">
      <c r="A583" s="52">
        <v>2012</v>
      </c>
      <c r="B583" s="52" t="s">
        <v>106</v>
      </c>
      <c r="C583" s="52" t="s">
        <v>115</v>
      </c>
      <c r="D583" s="52">
        <v>27102</v>
      </c>
      <c r="E583" s="52">
        <v>3338006</v>
      </c>
      <c r="F583" s="52">
        <v>12</v>
      </c>
      <c r="G583" s="52" t="s">
        <v>118</v>
      </c>
      <c r="H583" s="52">
        <v>184884</v>
      </c>
      <c r="I583" s="52" t="s">
        <v>91</v>
      </c>
      <c r="J583" s="52" t="s">
        <v>71</v>
      </c>
      <c r="K583" s="52">
        <v>73.3</v>
      </c>
      <c r="L583" s="52">
        <v>3.3200000000000001E-5</v>
      </c>
      <c r="M583" s="52">
        <v>1</v>
      </c>
      <c r="N583" s="52"/>
      <c r="O583" s="52">
        <v>0</v>
      </c>
      <c r="P583" s="52">
        <v>0</v>
      </c>
      <c r="Q583" s="52">
        <v>21</v>
      </c>
      <c r="R583" s="52"/>
      <c r="S583" s="52">
        <v>0</v>
      </c>
      <c r="T583" s="52">
        <v>0</v>
      </c>
      <c r="U583" s="52">
        <v>310</v>
      </c>
      <c r="V583" s="52">
        <f t="shared" si="19"/>
        <v>449.92630703999998</v>
      </c>
      <c r="W583" s="52">
        <f t="shared" si="20"/>
        <v>449.92630703999998</v>
      </c>
      <c r="X583" s="52">
        <v>0</v>
      </c>
      <c r="Y583" s="52">
        <v>0</v>
      </c>
    </row>
    <row r="584" spans="1:25" x14ac:dyDescent="0.25">
      <c r="A584" s="52">
        <v>2012</v>
      </c>
      <c r="B584" s="52" t="s">
        <v>106</v>
      </c>
      <c r="C584" s="52" t="s">
        <v>115</v>
      </c>
      <c r="D584" s="52">
        <v>27102</v>
      </c>
      <c r="E584" s="52">
        <v>3338006</v>
      </c>
      <c r="F584" s="52">
        <v>12</v>
      </c>
      <c r="G584" s="52" t="s">
        <v>118</v>
      </c>
      <c r="H584" s="52">
        <v>433982.16989999998</v>
      </c>
      <c r="I584" s="52" t="s">
        <v>91</v>
      </c>
      <c r="J584" s="52" t="s">
        <v>71</v>
      </c>
      <c r="K584" s="52">
        <v>73.3</v>
      </c>
      <c r="L584" s="52">
        <v>3.3200000000000001E-5</v>
      </c>
      <c r="M584" s="52">
        <v>1</v>
      </c>
      <c r="N584" s="52"/>
      <c r="O584" s="52">
        <v>0</v>
      </c>
      <c r="P584" s="52">
        <v>0</v>
      </c>
      <c r="Q584" s="52">
        <v>21</v>
      </c>
      <c r="R584" s="52"/>
      <c r="S584" s="52">
        <v>0</v>
      </c>
      <c r="T584" s="52">
        <v>0</v>
      </c>
      <c r="U584" s="52">
        <v>310</v>
      </c>
      <c r="V584" s="52">
        <f t="shared" si="19"/>
        <v>1056.121649381844</v>
      </c>
      <c r="W584" s="52">
        <f t="shared" si="20"/>
        <v>1056.121649381844</v>
      </c>
      <c r="X584" s="52">
        <v>0</v>
      </c>
      <c r="Y584" s="52">
        <v>0</v>
      </c>
    </row>
    <row r="585" spans="1:25" x14ac:dyDescent="0.25">
      <c r="A585" s="52">
        <v>2012</v>
      </c>
      <c r="B585" s="52" t="s">
        <v>106</v>
      </c>
      <c r="C585" s="52" t="s">
        <v>115</v>
      </c>
      <c r="D585" s="52">
        <v>27102</v>
      </c>
      <c r="E585" s="52">
        <v>3338006</v>
      </c>
      <c r="F585" s="52">
        <v>12</v>
      </c>
      <c r="G585" s="52" t="s">
        <v>118</v>
      </c>
      <c r="H585" s="52">
        <v>1845927.5055000002</v>
      </c>
      <c r="I585" s="52" t="s">
        <v>91</v>
      </c>
      <c r="J585" s="52" t="s">
        <v>71</v>
      </c>
      <c r="K585" s="52">
        <v>73.3</v>
      </c>
      <c r="L585" s="52">
        <v>3.3200000000000001E-5</v>
      </c>
      <c r="M585" s="52">
        <v>1</v>
      </c>
      <c r="N585" s="52"/>
      <c r="O585" s="52">
        <v>0</v>
      </c>
      <c r="P585" s="52">
        <v>0</v>
      </c>
      <c r="Q585" s="52">
        <v>21</v>
      </c>
      <c r="R585" s="52"/>
      <c r="S585" s="52">
        <v>0</v>
      </c>
      <c r="T585" s="52">
        <v>0</v>
      </c>
      <c r="U585" s="52">
        <v>310</v>
      </c>
      <c r="V585" s="52">
        <f t="shared" si="19"/>
        <v>4492.1753402845807</v>
      </c>
      <c r="W585" s="52">
        <f t="shared" si="20"/>
        <v>4492.1753402845807</v>
      </c>
      <c r="X585" s="52">
        <v>0</v>
      </c>
      <c r="Y585" s="52">
        <v>0</v>
      </c>
    </row>
    <row r="586" spans="1:25" x14ac:dyDescent="0.25">
      <c r="A586" s="52">
        <v>2012</v>
      </c>
      <c r="B586" s="52" t="s">
        <v>106</v>
      </c>
      <c r="C586" s="52" t="s">
        <v>115</v>
      </c>
      <c r="D586" s="52">
        <v>27102</v>
      </c>
      <c r="E586" s="52">
        <v>3338006</v>
      </c>
      <c r="F586" s="52">
        <v>12</v>
      </c>
      <c r="G586" s="52" t="s">
        <v>118</v>
      </c>
      <c r="H586" s="52">
        <v>49689</v>
      </c>
      <c r="I586" s="52" t="s">
        <v>91</v>
      </c>
      <c r="J586" s="52" t="s">
        <v>71</v>
      </c>
      <c r="K586" s="52">
        <v>73.3</v>
      </c>
      <c r="L586" s="52">
        <v>3.3200000000000001E-5</v>
      </c>
      <c r="M586" s="52">
        <v>1</v>
      </c>
      <c r="N586" s="52"/>
      <c r="O586" s="52">
        <v>0</v>
      </c>
      <c r="P586" s="52">
        <v>0</v>
      </c>
      <c r="Q586" s="52">
        <v>21</v>
      </c>
      <c r="R586" s="52"/>
      <c r="S586" s="52">
        <v>0</v>
      </c>
      <c r="T586" s="52">
        <v>0</v>
      </c>
      <c r="U586" s="52">
        <v>310</v>
      </c>
      <c r="V586" s="52">
        <f t="shared" si="19"/>
        <v>120.92116283999999</v>
      </c>
      <c r="W586" s="52">
        <f t="shared" si="20"/>
        <v>120.92116283999999</v>
      </c>
      <c r="X586" s="52">
        <v>0</v>
      </c>
      <c r="Y586" s="52">
        <v>0</v>
      </c>
    </row>
    <row r="587" spans="1:25" x14ac:dyDescent="0.25">
      <c r="A587" s="52">
        <v>2012</v>
      </c>
      <c r="B587" s="52" t="s">
        <v>106</v>
      </c>
      <c r="C587" s="52" t="s">
        <v>115</v>
      </c>
      <c r="D587" s="52">
        <v>27102</v>
      </c>
      <c r="E587" s="52">
        <v>3338006</v>
      </c>
      <c r="F587" s="52">
        <v>12</v>
      </c>
      <c r="G587" s="52" t="s">
        <v>118</v>
      </c>
      <c r="H587" s="52">
        <v>117967.13340000001</v>
      </c>
      <c r="I587" s="52" t="s">
        <v>91</v>
      </c>
      <c r="J587" s="52" t="s">
        <v>71</v>
      </c>
      <c r="K587" s="52">
        <v>73.3</v>
      </c>
      <c r="L587" s="52">
        <v>3.3200000000000001E-5</v>
      </c>
      <c r="M587" s="52">
        <v>1</v>
      </c>
      <c r="N587" s="52"/>
      <c r="O587" s="52">
        <v>0</v>
      </c>
      <c r="P587" s="52">
        <v>0</v>
      </c>
      <c r="Q587" s="52">
        <v>21</v>
      </c>
      <c r="R587" s="52"/>
      <c r="S587" s="52">
        <v>0</v>
      </c>
      <c r="T587" s="52">
        <v>0</v>
      </c>
      <c r="U587" s="52">
        <v>310</v>
      </c>
      <c r="V587" s="52">
        <f t="shared" si="19"/>
        <v>287.080097156904</v>
      </c>
      <c r="W587" s="52">
        <f t="shared" si="20"/>
        <v>287.080097156904</v>
      </c>
      <c r="X587" s="52">
        <v>0</v>
      </c>
      <c r="Y587" s="52">
        <v>0</v>
      </c>
    </row>
    <row r="588" spans="1:25" x14ac:dyDescent="0.25">
      <c r="A588" s="52">
        <v>2012</v>
      </c>
      <c r="B588" s="52" t="s">
        <v>106</v>
      </c>
      <c r="C588" s="52" t="s">
        <v>115</v>
      </c>
      <c r="D588" s="52">
        <v>27102</v>
      </c>
      <c r="E588" s="52">
        <v>3338006</v>
      </c>
      <c r="F588" s="52">
        <v>12</v>
      </c>
      <c r="G588" s="52" t="s">
        <v>118</v>
      </c>
      <c r="H588" s="52">
        <v>1149473.8764</v>
      </c>
      <c r="I588" s="52" t="s">
        <v>91</v>
      </c>
      <c r="J588" s="52" t="s">
        <v>71</v>
      </c>
      <c r="K588" s="52">
        <v>73.3</v>
      </c>
      <c r="L588" s="52">
        <v>3.3200000000000001E-5</v>
      </c>
      <c r="M588" s="52">
        <v>1</v>
      </c>
      <c r="N588" s="52"/>
      <c r="O588" s="52">
        <v>0</v>
      </c>
      <c r="P588" s="52">
        <v>0</v>
      </c>
      <c r="Q588" s="52">
        <v>21</v>
      </c>
      <c r="R588" s="52"/>
      <c r="S588" s="52">
        <v>0</v>
      </c>
      <c r="T588" s="52">
        <v>0</v>
      </c>
      <c r="U588" s="52">
        <v>310</v>
      </c>
      <c r="V588" s="52">
        <f t="shared" si="19"/>
        <v>2797.3136466519841</v>
      </c>
      <c r="W588" s="52">
        <f t="shared" si="20"/>
        <v>2797.3136466519841</v>
      </c>
      <c r="X588" s="52">
        <v>0</v>
      </c>
      <c r="Y588" s="52">
        <v>0</v>
      </c>
    </row>
    <row r="589" spans="1:25" x14ac:dyDescent="0.25">
      <c r="A589" s="52">
        <v>2012</v>
      </c>
      <c r="B589" s="52" t="s">
        <v>106</v>
      </c>
      <c r="C589" s="52" t="s">
        <v>115</v>
      </c>
      <c r="D589" s="52">
        <v>27102</v>
      </c>
      <c r="E589" s="52">
        <v>3338006</v>
      </c>
      <c r="F589" s="52">
        <v>12</v>
      </c>
      <c r="G589" s="52" t="s">
        <v>118</v>
      </c>
      <c r="H589" s="52">
        <v>12636</v>
      </c>
      <c r="I589" s="52" t="s">
        <v>91</v>
      </c>
      <c r="J589" s="52" t="s">
        <v>71</v>
      </c>
      <c r="K589" s="52">
        <v>73.3</v>
      </c>
      <c r="L589" s="52">
        <v>3.3200000000000001E-5</v>
      </c>
      <c r="M589" s="52">
        <v>1</v>
      </c>
      <c r="N589" s="52"/>
      <c r="O589" s="52">
        <v>0</v>
      </c>
      <c r="P589" s="52">
        <v>0</v>
      </c>
      <c r="Q589" s="52">
        <v>21</v>
      </c>
      <c r="R589" s="52"/>
      <c r="S589" s="52">
        <v>0</v>
      </c>
      <c r="T589" s="52">
        <v>0</v>
      </c>
      <c r="U589" s="52">
        <v>310</v>
      </c>
      <c r="V589" s="52">
        <f t="shared" si="19"/>
        <v>30.75046416</v>
      </c>
      <c r="W589" s="52">
        <f t="shared" si="20"/>
        <v>30.75046416</v>
      </c>
      <c r="X589" s="52">
        <v>0</v>
      </c>
      <c r="Y589" s="52">
        <v>0</v>
      </c>
    </row>
    <row r="590" spans="1:25" x14ac:dyDescent="0.25">
      <c r="A590" s="52">
        <v>2012</v>
      </c>
      <c r="B590" s="52" t="s">
        <v>106</v>
      </c>
      <c r="C590" s="52" t="s">
        <v>115</v>
      </c>
      <c r="D590" s="52">
        <v>27102</v>
      </c>
      <c r="E590" s="52">
        <v>3338006</v>
      </c>
      <c r="F590" s="52">
        <v>12</v>
      </c>
      <c r="G590" s="52" t="s">
        <v>118</v>
      </c>
      <c r="H590" s="52">
        <v>891750</v>
      </c>
      <c r="I590" s="52" t="s">
        <v>91</v>
      </c>
      <c r="J590" s="52" t="s">
        <v>71</v>
      </c>
      <c r="K590" s="52">
        <v>73.3</v>
      </c>
      <c r="L590" s="52">
        <v>3.3200000000000001E-5</v>
      </c>
      <c r="M590" s="52">
        <v>1</v>
      </c>
      <c r="N590" s="52"/>
      <c r="O590" s="52">
        <v>0</v>
      </c>
      <c r="P590" s="52">
        <v>0</v>
      </c>
      <c r="Q590" s="52">
        <v>21</v>
      </c>
      <c r="R590" s="52"/>
      <c r="S590" s="52">
        <v>0</v>
      </c>
      <c r="T590" s="52">
        <v>0</v>
      </c>
      <c r="U590" s="52">
        <v>310</v>
      </c>
      <c r="V590" s="52">
        <f t="shared" si="19"/>
        <v>2170.1271299999999</v>
      </c>
      <c r="W590" s="52">
        <f t="shared" si="20"/>
        <v>2170.1271299999999</v>
      </c>
      <c r="X590" s="52">
        <v>0</v>
      </c>
      <c r="Y590" s="52">
        <v>0</v>
      </c>
    </row>
    <row r="591" spans="1:25" x14ac:dyDescent="0.25">
      <c r="A591" s="52">
        <v>2012</v>
      </c>
      <c r="B591" s="52" t="s">
        <v>106</v>
      </c>
      <c r="C591" s="52" t="s">
        <v>115</v>
      </c>
      <c r="D591" s="52">
        <v>27102</v>
      </c>
      <c r="E591" s="52">
        <v>3338006</v>
      </c>
      <c r="F591" s="52">
        <v>12</v>
      </c>
      <c r="G591" s="52" t="s">
        <v>118</v>
      </c>
      <c r="H591" s="52">
        <v>537543.995</v>
      </c>
      <c r="I591" s="52" t="s">
        <v>91</v>
      </c>
      <c r="J591" s="52" t="s">
        <v>71</v>
      </c>
      <c r="K591" s="52">
        <v>73.3</v>
      </c>
      <c r="L591" s="52">
        <v>3.3200000000000001E-5</v>
      </c>
      <c r="M591" s="52">
        <v>1</v>
      </c>
      <c r="N591" s="52"/>
      <c r="O591" s="52">
        <v>0</v>
      </c>
      <c r="P591" s="52">
        <v>0</v>
      </c>
      <c r="Q591" s="52">
        <v>21</v>
      </c>
      <c r="R591" s="52"/>
      <c r="S591" s="52">
        <v>0</v>
      </c>
      <c r="T591" s="52">
        <v>0</v>
      </c>
      <c r="U591" s="52">
        <v>310</v>
      </c>
      <c r="V591" s="52">
        <f t="shared" si="19"/>
        <v>1308.1455644722</v>
      </c>
      <c r="W591" s="52">
        <f t="shared" si="20"/>
        <v>1308.1455644722</v>
      </c>
      <c r="X591" s="52">
        <v>0</v>
      </c>
      <c r="Y591" s="52">
        <v>0</v>
      </c>
    </row>
    <row r="592" spans="1:25" x14ac:dyDescent="0.25">
      <c r="A592" s="52">
        <v>2012</v>
      </c>
      <c r="B592" s="52" t="s">
        <v>106</v>
      </c>
      <c r="C592" s="52" t="s">
        <v>115</v>
      </c>
      <c r="D592" s="52">
        <v>27102</v>
      </c>
      <c r="E592" s="52">
        <v>3338006</v>
      </c>
      <c r="F592" s="52">
        <v>12</v>
      </c>
      <c r="G592" s="52" t="s">
        <v>118</v>
      </c>
      <c r="H592" s="52">
        <v>1254061</v>
      </c>
      <c r="I592" s="52" t="s">
        <v>91</v>
      </c>
      <c r="J592" s="52" t="s">
        <v>71</v>
      </c>
      <c r="K592" s="52">
        <v>73.3</v>
      </c>
      <c r="L592" s="52">
        <v>3.3200000000000001E-5</v>
      </c>
      <c r="M592" s="52">
        <v>1</v>
      </c>
      <c r="N592" s="52"/>
      <c r="O592" s="52">
        <v>0</v>
      </c>
      <c r="P592" s="52">
        <v>0</v>
      </c>
      <c r="Q592" s="52">
        <v>21</v>
      </c>
      <c r="R592" s="52"/>
      <c r="S592" s="52">
        <v>0</v>
      </c>
      <c r="T592" s="52">
        <v>0</v>
      </c>
      <c r="U592" s="52">
        <v>310</v>
      </c>
      <c r="V592" s="52">
        <f t="shared" si="19"/>
        <v>3051.8326871599998</v>
      </c>
      <c r="W592" s="52">
        <f t="shared" si="20"/>
        <v>3051.8326871599998</v>
      </c>
      <c r="X592" s="52">
        <v>0</v>
      </c>
      <c r="Y592" s="52">
        <v>0</v>
      </c>
    </row>
    <row r="593" spans="1:25" x14ac:dyDescent="0.25">
      <c r="A593" s="52">
        <v>2012</v>
      </c>
      <c r="B593" s="52" t="s">
        <v>106</v>
      </c>
      <c r="C593" s="52" t="s">
        <v>115</v>
      </c>
      <c r="D593" s="52">
        <v>27102</v>
      </c>
      <c r="E593" s="52">
        <v>3338006</v>
      </c>
      <c r="F593" s="52">
        <v>12</v>
      </c>
      <c r="G593" s="52" t="s">
        <v>118</v>
      </c>
      <c r="H593" s="52">
        <v>2583000</v>
      </c>
      <c r="I593" s="52" t="s">
        <v>91</v>
      </c>
      <c r="J593" s="52" t="s">
        <v>71</v>
      </c>
      <c r="K593" s="52">
        <v>73.3</v>
      </c>
      <c r="L593" s="52">
        <v>3.3200000000000001E-5</v>
      </c>
      <c r="M593" s="52">
        <v>1</v>
      </c>
      <c r="N593" s="52"/>
      <c r="O593" s="52">
        <v>0</v>
      </c>
      <c r="P593" s="52">
        <v>0</v>
      </c>
      <c r="Q593" s="52">
        <v>21</v>
      </c>
      <c r="R593" s="52"/>
      <c r="S593" s="52">
        <v>0</v>
      </c>
      <c r="T593" s="52">
        <v>0</v>
      </c>
      <c r="U593" s="52">
        <v>310</v>
      </c>
      <c r="V593" s="52">
        <f t="shared" si="19"/>
        <v>6285.8854799999999</v>
      </c>
      <c r="W593" s="52">
        <f t="shared" si="20"/>
        <v>6285.8854799999999</v>
      </c>
      <c r="X593" s="52">
        <v>0</v>
      </c>
      <c r="Y593" s="52">
        <v>0</v>
      </c>
    </row>
    <row r="594" spans="1:25" x14ac:dyDescent="0.25">
      <c r="A594" s="52">
        <v>2012</v>
      </c>
      <c r="B594" s="52" t="s">
        <v>106</v>
      </c>
      <c r="C594" s="52" t="s">
        <v>115</v>
      </c>
      <c r="D594" s="52">
        <v>27102</v>
      </c>
      <c r="E594" s="52">
        <v>3338006</v>
      </c>
      <c r="F594" s="52">
        <v>12</v>
      </c>
      <c r="G594" s="52" t="s">
        <v>118</v>
      </c>
      <c r="H594" s="52">
        <v>109657.42449999999</v>
      </c>
      <c r="I594" s="52" t="s">
        <v>91</v>
      </c>
      <c r="J594" s="52" t="s">
        <v>71</v>
      </c>
      <c r="K594" s="52">
        <v>73.3</v>
      </c>
      <c r="L594" s="52">
        <v>3.3200000000000001E-5</v>
      </c>
      <c r="M594" s="52">
        <v>1</v>
      </c>
      <c r="N594" s="52"/>
      <c r="O594" s="52">
        <v>0</v>
      </c>
      <c r="P594" s="52">
        <v>0</v>
      </c>
      <c r="Q594" s="52">
        <v>21</v>
      </c>
      <c r="R594" s="52"/>
      <c r="S594" s="52">
        <v>0</v>
      </c>
      <c r="T594" s="52">
        <v>0</v>
      </c>
      <c r="U594" s="52">
        <v>310</v>
      </c>
      <c r="V594" s="52">
        <f t="shared" si="19"/>
        <v>266.85792196621998</v>
      </c>
      <c r="W594" s="52">
        <f t="shared" si="20"/>
        <v>266.85792196621998</v>
      </c>
      <c r="X594" s="52">
        <v>0</v>
      </c>
      <c r="Y594" s="52">
        <v>0</v>
      </c>
    </row>
    <row r="595" spans="1:25" x14ac:dyDescent="0.25">
      <c r="A595" s="52">
        <v>2012</v>
      </c>
      <c r="B595" s="52" t="s">
        <v>106</v>
      </c>
      <c r="C595" s="52" t="s">
        <v>115</v>
      </c>
      <c r="D595" s="52">
        <v>27102</v>
      </c>
      <c r="E595" s="52">
        <v>3338006</v>
      </c>
      <c r="F595" s="52">
        <v>12</v>
      </c>
      <c r="G595" s="52" t="s">
        <v>118</v>
      </c>
      <c r="H595" s="52">
        <v>10357356</v>
      </c>
      <c r="I595" s="52" t="s">
        <v>91</v>
      </c>
      <c r="J595" s="52" t="s">
        <v>71</v>
      </c>
      <c r="K595" s="52">
        <v>73.3</v>
      </c>
      <c r="L595" s="52">
        <v>3.3200000000000001E-5</v>
      </c>
      <c r="M595" s="52">
        <v>1</v>
      </c>
      <c r="N595" s="52"/>
      <c r="O595" s="52">
        <v>0</v>
      </c>
      <c r="P595" s="52">
        <v>0</v>
      </c>
      <c r="Q595" s="52">
        <v>21</v>
      </c>
      <c r="R595" s="52"/>
      <c r="S595" s="52">
        <v>0</v>
      </c>
      <c r="T595" s="52">
        <v>0</v>
      </c>
      <c r="U595" s="52">
        <v>310</v>
      </c>
      <c r="V595" s="52">
        <f t="shared" si="19"/>
        <v>25205.247267359999</v>
      </c>
      <c r="W595" s="52">
        <f t="shared" si="20"/>
        <v>25205.247267359999</v>
      </c>
      <c r="X595" s="52">
        <v>0</v>
      </c>
      <c r="Y595" s="52">
        <v>0</v>
      </c>
    </row>
    <row r="596" spans="1:25" x14ac:dyDescent="0.25">
      <c r="A596" s="52">
        <v>2012</v>
      </c>
      <c r="B596" s="52" t="s">
        <v>106</v>
      </c>
      <c r="C596" s="52" t="s">
        <v>115</v>
      </c>
      <c r="D596" s="52">
        <v>27102</v>
      </c>
      <c r="E596" s="52">
        <v>3338006</v>
      </c>
      <c r="F596" s="52">
        <v>12</v>
      </c>
      <c r="G596" s="52" t="s">
        <v>118</v>
      </c>
      <c r="H596" s="52">
        <v>370956.36549999996</v>
      </c>
      <c r="I596" s="52" t="s">
        <v>91</v>
      </c>
      <c r="J596" s="52" t="s">
        <v>71</v>
      </c>
      <c r="K596" s="52">
        <v>73.3</v>
      </c>
      <c r="L596" s="52">
        <v>3.3200000000000001E-5</v>
      </c>
      <c r="M596" s="52">
        <v>1</v>
      </c>
      <c r="N596" s="52"/>
      <c r="O596" s="52">
        <v>0</v>
      </c>
      <c r="P596" s="52">
        <v>0</v>
      </c>
      <c r="Q596" s="52">
        <v>21</v>
      </c>
      <c r="R596" s="52"/>
      <c r="S596" s="52">
        <v>0</v>
      </c>
      <c r="T596" s="52">
        <v>0</v>
      </c>
      <c r="U596" s="52">
        <v>310</v>
      </c>
      <c r="V596" s="52">
        <f t="shared" si="19"/>
        <v>902.74457282617993</v>
      </c>
      <c r="W596" s="52">
        <f t="shared" si="20"/>
        <v>902.74457282617993</v>
      </c>
      <c r="X596" s="52">
        <v>0</v>
      </c>
      <c r="Y596" s="52">
        <v>0</v>
      </c>
    </row>
    <row r="597" spans="1:25" x14ac:dyDescent="0.25">
      <c r="A597" s="52">
        <v>2012</v>
      </c>
      <c r="B597" s="52" t="s">
        <v>106</v>
      </c>
      <c r="C597" s="52" t="s">
        <v>115</v>
      </c>
      <c r="D597" s="52">
        <v>27102</v>
      </c>
      <c r="E597" s="52">
        <v>3338006</v>
      </c>
      <c r="F597" s="52">
        <v>12</v>
      </c>
      <c r="G597" s="52" t="s">
        <v>118</v>
      </c>
      <c r="H597" s="52">
        <v>127970</v>
      </c>
      <c r="I597" s="52" t="s">
        <v>91</v>
      </c>
      <c r="J597" s="52" t="s">
        <v>71</v>
      </c>
      <c r="K597" s="52">
        <v>73.3</v>
      </c>
      <c r="L597" s="52">
        <v>3.3200000000000001E-5</v>
      </c>
      <c r="M597" s="52">
        <v>1</v>
      </c>
      <c r="N597" s="52"/>
      <c r="O597" s="52">
        <v>0</v>
      </c>
      <c r="P597" s="52">
        <v>0</v>
      </c>
      <c r="Q597" s="52">
        <v>21</v>
      </c>
      <c r="R597" s="52"/>
      <c r="S597" s="52">
        <v>0</v>
      </c>
      <c r="T597" s="52">
        <v>0</v>
      </c>
      <c r="U597" s="52">
        <v>310</v>
      </c>
      <c r="V597" s="52">
        <f t="shared" si="19"/>
        <v>311.42267320000002</v>
      </c>
      <c r="W597" s="52">
        <f t="shared" si="20"/>
        <v>311.42267320000002</v>
      </c>
      <c r="X597" s="52">
        <v>0</v>
      </c>
      <c r="Y597" s="52">
        <v>0</v>
      </c>
    </row>
    <row r="598" spans="1:25" x14ac:dyDescent="0.25">
      <c r="A598" s="52">
        <v>2012</v>
      </c>
      <c r="B598" s="52" t="s">
        <v>106</v>
      </c>
      <c r="C598" s="52" t="s">
        <v>115</v>
      </c>
      <c r="D598" s="52">
        <v>27102</v>
      </c>
      <c r="E598" s="52">
        <v>3338006</v>
      </c>
      <c r="F598" s="52">
        <v>12</v>
      </c>
      <c r="G598" s="52" t="s">
        <v>118</v>
      </c>
      <c r="H598" s="52">
        <v>56971</v>
      </c>
      <c r="I598" s="52" t="s">
        <v>91</v>
      </c>
      <c r="J598" s="52" t="s">
        <v>71</v>
      </c>
      <c r="K598" s="52">
        <v>73.3</v>
      </c>
      <c r="L598" s="52">
        <v>3.3200000000000001E-5</v>
      </c>
      <c r="M598" s="52">
        <v>1</v>
      </c>
      <c r="N598" s="52"/>
      <c r="O598" s="52">
        <v>0</v>
      </c>
      <c r="P598" s="52">
        <v>0</v>
      </c>
      <c r="Q598" s="52">
        <v>21</v>
      </c>
      <c r="R598" s="52"/>
      <c r="S598" s="52">
        <v>0</v>
      </c>
      <c r="T598" s="52">
        <v>0</v>
      </c>
      <c r="U598" s="52">
        <v>310</v>
      </c>
      <c r="V598" s="52">
        <f t="shared" si="19"/>
        <v>138.64234676000001</v>
      </c>
      <c r="W598" s="52">
        <f t="shared" si="20"/>
        <v>138.64234676000001</v>
      </c>
      <c r="X598" s="52">
        <v>0</v>
      </c>
      <c r="Y598" s="52">
        <v>0</v>
      </c>
    </row>
    <row r="599" spans="1:25" x14ac:dyDescent="0.25">
      <c r="A599" s="52">
        <v>2012</v>
      </c>
      <c r="B599" s="52" t="s">
        <v>106</v>
      </c>
      <c r="C599" s="52" t="s">
        <v>115</v>
      </c>
      <c r="D599" s="52">
        <v>27102</v>
      </c>
      <c r="E599" s="52">
        <v>3338006</v>
      </c>
      <c r="F599" s="52">
        <v>12</v>
      </c>
      <c r="G599" s="52" t="s">
        <v>118</v>
      </c>
      <c r="H599" s="52">
        <v>3754130</v>
      </c>
      <c r="I599" s="52" t="s">
        <v>91</v>
      </c>
      <c r="J599" s="52" t="s">
        <v>71</v>
      </c>
      <c r="K599" s="52">
        <v>73.3</v>
      </c>
      <c r="L599" s="52">
        <v>3.3200000000000001E-5</v>
      </c>
      <c r="M599" s="52">
        <v>1</v>
      </c>
      <c r="N599" s="52"/>
      <c r="O599" s="52">
        <v>0</v>
      </c>
      <c r="P599" s="52">
        <v>0</v>
      </c>
      <c r="Q599" s="52">
        <v>21</v>
      </c>
      <c r="R599" s="52"/>
      <c r="S599" s="52">
        <v>0</v>
      </c>
      <c r="T599" s="52">
        <v>0</v>
      </c>
      <c r="U599" s="52">
        <v>310</v>
      </c>
      <c r="V599" s="52">
        <f t="shared" si="19"/>
        <v>9135.9006028000003</v>
      </c>
      <c r="W599" s="52">
        <f t="shared" si="20"/>
        <v>9135.9006028000003</v>
      </c>
      <c r="X599" s="52">
        <v>0</v>
      </c>
      <c r="Y599" s="52">
        <v>0</v>
      </c>
    </row>
    <row r="600" spans="1:25" x14ac:dyDescent="0.25">
      <c r="A600" s="52">
        <v>2012</v>
      </c>
      <c r="B600" s="52" t="s">
        <v>106</v>
      </c>
      <c r="C600" s="52" t="s">
        <v>115</v>
      </c>
      <c r="D600" s="52">
        <v>27102</v>
      </c>
      <c r="E600" s="52">
        <v>3338006</v>
      </c>
      <c r="F600" s="52">
        <v>12</v>
      </c>
      <c r="G600" s="52" t="s">
        <v>118</v>
      </c>
      <c r="H600" s="52">
        <v>4808186</v>
      </c>
      <c r="I600" s="52" t="s">
        <v>91</v>
      </c>
      <c r="J600" s="52" t="s">
        <v>71</v>
      </c>
      <c r="K600" s="52">
        <v>73.3</v>
      </c>
      <c r="L600" s="52">
        <v>3.3200000000000001E-5</v>
      </c>
      <c r="M600" s="52">
        <v>1</v>
      </c>
      <c r="N600" s="52"/>
      <c r="O600" s="52">
        <v>0</v>
      </c>
      <c r="P600" s="52">
        <v>0</v>
      </c>
      <c r="Q600" s="52">
        <v>21</v>
      </c>
      <c r="R600" s="52"/>
      <c r="S600" s="52">
        <v>0</v>
      </c>
      <c r="T600" s="52">
        <v>0</v>
      </c>
      <c r="U600" s="52">
        <v>310</v>
      </c>
      <c r="V600" s="52">
        <f t="shared" si="19"/>
        <v>11701.009122160001</v>
      </c>
      <c r="W600" s="52">
        <f t="shared" si="20"/>
        <v>11701.009122160001</v>
      </c>
      <c r="X600" s="52">
        <v>0</v>
      </c>
      <c r="Y600" s="52">
        <v>0</v>
      </c>
    </row>
    <row r="601" spans="1:25" x14ac:dyDescent="0.25">
      <c r="A601" s="52">
        <v>2012</v>
      </c>
      <c r="B601" s="52" t="s">
        <v>106</v>
      </c>
      <c r="C601" s="52" t="s">
        <v>115</v>
      </c>
      <c r="D601" s="52">
        <v>27102</v>
      </c>
      <c r="E601" s="52">
        <v>3338006</v>
      </c>
      <c r="F601" s="52">
        <v>12</v>
      </c>
      <c r="G601" s="52" t="s">
        <v>118</v>
      </c>
      <c r="H601" s="52">
        <v>623665</v>
      </c>
      <c r="I601" s="52" t="s">
        <v>91</v>
      </c>
      <c r="J601" s="52" t="s">
        <v>71</v>
      </c>
      <c r="K601" s="52">
        <v>73.3</v>
      </c>
      <c r="L601" s="52">
        <v>3.3200000000000001E-5</v>
      </c>
      <c r="M601" s="52">
        <v>1</v>
      </c>
      <c r="N601" s="52"/>
      <c r="O601" s="52">
        <v>0</v>
      </c>
      <c r="P601" s="52">
        <v>0</v>
      </c>
      <c r="Q601" s="52">
        <v>21</v>
      </c>
      <c r="R601" s="52"/>
      <c r="S601" s="52">
        <v>0</v>
      </c>
      <c r="T601" s="52">
        <v>0</v>
      </c>
      <c r="U601" s="52">
        <v>310</v>
      </c>
      <c r="V601" s="52">
        <f t="shared" si="19"/>
        <v>1517.7261974</v>
      </c>
      <c r="W601" s="52">
        <f t="shared" si="20"/>
        <v>1517.7261974</v>
      </c>
      <c r="X601" s="52">
        <v>0</v>
      </c>
      <c r="Y601" s="52">
        <v>0</v>
      </c>
    </row>
    <row r="602" spans="1:25" x14ac:dyDescent="0.25">
      <c r="A602" s="52">
        <v>2012</v>
      </c>
      <c r="B602" s="52" t="s">
        <v>106</v>
      </c>
      <c r="C602" s="52" t="s">
        <v>115</v>
      </c>
      <c r="D602" s="52">
        <v>27102</v>
      </c>
      <c r="E602" s="52">
        <v>3338006</v>
      </c>
      <c r="F602" s="52">
        <v>12</v>
      </c>
      <c r="G602" s="52" t="s">
        <v>118</v>
      </c>
      <c r="H602" s="52">
        <v>251636</v>
      </c>
      <c r="I602" s="52" t="s">
        <v>91</v>
      </c>
      <c r="J602" s="52" t="s">
        <v>71</v>
      </c>
      <c r="K602" s="52">
        <v>73.3</v>
      </c>
      <c r="L602" s="52">
        <v>3.3200000000000001E-5</v>
      </c>
      <c r="M602" s="52">
        <v>1</v>
      </c>
      <c r="N602" s="52"/>
      <c r="O602" s="52">
        <v>0</v>
      </c>
      <c r="P602" s="52">
        <v>0</v>
      </c>
      <c r="Q602" s="52">
        <v>21</v>
      </c>
      <c r="R602" s="52"/>
      <c r="S602" s="52">
        <v>0</v>
      </c>
      <c r="T602" s="52">
        <v>0</v>
      </c>
      <c r="U602" s="52">
        <v>310</v>
      </c>
      <c r="V602" s="52">
        <f t="shared" si="19"/>
        <v>612.37130416000002</v>
      </c>
      <c r="W602" s="52">
        <f t="shared" si="20"/>
        <v>612.37130416000002</v>
      </c>
      <c r="X602" s="52">
        <v>0</v>
      </c>
      <c r="Y602" s="52">
        <v>0</v>
      </c>
    </row>
    <row r="603" spans="1:25" x14ac:dyDescent="0.25">
      <c r="A603" s="52">
        <v>2012</v>
      </c>
      <c r="B603" s="52" t="s">
        <v>106</v>
      </c>
      <c r="C603" s="52" t="s">
        <v>115</v>
      </c>
      <c r="D603" s="52">
        <v>27102</v>
      </c>
      <c r="E603" s="52">
        <v>3338006</v>
      </c>
      <c r="F603" s="52">
        <v>12</v>
      </c>
      <c r="G603" s="52" t="s">
        <v>118</v>
      </c>
      <c r="H603" s="52">
        <v>2950108.0837999997</v>
      </c>
      <c r="I603" s="52" t="s">
        <v>91</v>
      </c>
      <c r="J603" s="52" t="s">
        <v>71</v>
      </c>
      <c r="K603" s="52">
        <v>73.3</v>
      </c>
      <c r="L603" s="52">
        <v>3.3200000000000001E-5</v>
      </c>
      <c r="M603" s="52">
        <v>1</v>
      </c>
      <c r="N603" s="52"/>
      <c r="O603" s="52">
        <v>0</v>
      </c>
      <c r="P603" s="52">
        <v>0</v>
      </c>
      <c r="Q603" s="52">
        <v>21</v>
      </c>
      <c r="R603" s="52"/>
      <c r="S603" s="52">
        <v>0</v>
      </c>
      <c r="T603" s="52">
        <v>0</v>
      </c>
      <c r="U603" s="52">
        <v>310</v>
      </c>
      <c r="V603" s="52">
        <f t="shared" si="19"/>
        <v>7179.2650284123265</v>
      </c>
      <c r="W603" s="52">
        <f t="shared" si="20"/>
        <v>7179.2650284123265</v>
      </c>
      <c r="X603" s="52">
        <v>0</v>
      </c>
      <c r="Y603" s="52">
        <v>0</v>
      </c>
    </row>
    <row r="604" spans="1:25" x14ac:dyDescent="0.25">
      <c r="A604" s="52">
        <v>2012</v>
      </c>
      <c r="B604" s="52" t="s">
        <v>106</v>
      </c>
      <c r="C604" s="52" t="s">
        <v>115</v>
      </c>
      <c r="D604" s="52">
        <v>27102</v>
      </c>
      <c r="E604" s="52">
        <v>3338006</v>
      </c>
      <c r="F604" s="52">
        <v>12</v>
      </c>
      <c r="G604" s="52" t="s">
        <v>118</v>
      </c>
      <c r="H604" s="52">
        <v>3781833.875</v>
      </c>
      <c r="I604" s="52" t="s">
        <v>91</v>
      </c>
      <c r="J604" s="52" t="s">
        <v>71</v>
      </c>
      <c r="K604" s="52">
        <v>73.3</v>
      </c>
      <c r="L604" s="52">
        <v>3.3200000000000001E-5</v>
      </c>
      <c r="M604" s="52">
        <v>1</v>
      </c>
      <c r="N604" s="52"/>
      <c r="O604" s="52">
        <v>0</v>
      </c>
      <c r="P604" s="52">
        <v>0</v>
      </c>
      <c r="Q604" s="52">
        <v>21</v>
      </c>
      <c r="R604" s="52"/>
      <c r="S604" s="52">
        <v>0</v>
      </c>
      <c r="T604" s="52">
        <v>0</v>
      </c>
      <c r="U604" s="52">
        <v>310</v>
      </c>
      <c r="V604" s="52">
        <f t="shared" si="19"/>
        <v>9203.3196448449999</v>
      </c>
      <c r="W604" s="52">
        <f t="shared" si="20"/>
        <v>9203.3196448449999</v>
      </c>
      <c r="X604" s="52">
        <v>0</v>
      </c>
      <c r="Y604" s="52">
        <v>0</v>
      </c>
    </row>
    <row r="605" spans="1:25" x14ac:dyDescent="0.25">
      <c r="A605" s="52">
        <v>2012</v>
      </c>
      <c r="B605" s="52" t="s">
        <v>106</v>
      </c>
      <c r="C605" s="52" t="s">
        <v>115</v>
      </c>
      <c r="D605" s="52">
        <v>27102</v>
      </c>
      <c r="E605" s="52">
        <v>3338006</v>
      </c>
      <c r="F605" s="52">
        <v>12</v>
      </c>
      <c r="G605" s="52" t="s">
        <v>118</v>
      </c>
      <c r="H605" s="52">
        <v>1112461</v>
      </c>
      <c r="I605" s="52" t="s">
        <v>91</v>
      </c>
      <c r="J605" s="52" t="s">
        <v>71</v>
      </c>
      <c r="K605" s="52">
        <v>73.3</v>
      </c>
      <c r="L605" s="52">
        <v>3.3200000000000001E-5</v>
      </c>
      <c r="M605" s="52">
        <v>1</v>
      </c>
      <c r="N605" s="52"/>
      <c r="O605" s="52">
        <v>0</v>
      </c>
      <c r="P605" s="52">
        <v>0</v>
      </c>
      <c r="Q605" s="52">
        <v>21</v>
      </c>
      <c r="R605" s="52"/>
      <c r="S605" s="52">
        <v>0</v>
      </c>
      <c r="T605" s="52">
        <v>0</v>
      </c>
      <c r="U605" s="52">
        <v>310</v>
      </c>
      <c r="V605" s="52">
        <f t="shared" si="19"/>
        <v>2707.2405911599999</v>
      </c>
      <c r="W605" s="52">
        <f t="shared" si="20"/>
        <v>2707.2405911599999</v>
      </c>
      <c r="X605" s="52">
        <v>0</v>
      </c>
      <c r="Y605" s="52">
        <v>0</v>
      </c>
    </row>
    <row r="606" spans="1:25" x14ac:dyDescent="0.25">
      <c r="A606" s="52">
        <v>2012</v>
      </c>
      <c r="B606" s="52" t="s">
        <v>106</v>
      </c>
      <c r="C606" s="52" t="s">
        <v>115</v>
      </c>
      <c r="D606" s="52">
        <v>27102</v>
      </c>
      <c r="E606" s="52">
        <v>3338006</v>
      </c>
      <c r="F606" s="52">
        <v>12</v>
      </c>
      <c r="G606" s="52" t="s">
        <v>118</v>
      </c>
      <c r="H606" s="52">
        <v>2849690</v>
      </c>
      <c r="I606" s="52" t="s">
        <v>91</v>
      </c>
      <c r="J606" s="52" t="s">
        <v>71</v>
      </c>
      <c r="K606" s="52">
        <v>73.3</v>
      </c>
      <c r="L606" s="52">
        <v>3.3200000000000001E-5</v>
      </c>
      <c r="M606" s="52">
        <v>1</v>
      </c>
      <c r="N606" s="52"/>
      <c r="O606" s="52">
        <v>0</v>
      </c>
      <c r="P606" s="52">
        <v>0</v>
      </c>
      <c r="Q606" s="52">
        <v>21</v>
      </c>
      <c r="R606" s="52"/>
      <c r="S606" s="52">
        <v>0</v>
      </c>
      <c r="T606" s="52">
        <v>0</v>
      </c>
      <c r="U606" s="52">
        <v>310</v>
      </c>
      <c r="V606" s="52">
        <f t="shared" si="19"/>
        <v>6934.8915963999998</v>
      </c>
      <c r="W606" s="52">
        <f t="shared" si="20"/>
        <v>6934.8915963999998</v>
      </c>
      <c r="X606" s="52">
        <v>0</v>
      </c>
      <c r="Y606" s="52">
        <v>0</v>
      </c>
    </row>
    <row r="607" spans="1:25" x14ac:dyDescent="0.25">
      <c r="A607" s="52">
        <v>2012</v>
      </c>
      <c r="B607" s="52" t="s">
        <v>106</v>
      </c>
      <c r="C607" s="52" t="s">
        <v>115</v>
      </c>
      <c r="D607" s="52">
        <v>27102</v>
      </c>
      <c r="E607" s="52">
        <v>3338006</v>
      </c>
      <c r="F607" s="52">
        <v>12</v>
      </c>
      <c r="G607" s="52" t="s">
        <v>118</v>
      </c>
      <c r="H607" s="52">
        <v>39478.400000000001</v>
      </c>
      <c r="I607" s="52" t="s">
        <v>91</v>
      </c>
      <c r="J607" s="52" t="s">
        <v>71</v>
      </c>
      <c r="K607" s="52">
        <v>73.3</v>
      </c>
      <c r="L607" s="52">
        <v>3.3200000000000001E-5</v>
      </c>
      <c r="M607" s="52">
        <v>1</v>
      </c>
      <c r="N607" s="52"/>
      <c r="O607" s="52">
        <v>0</v>
      </c>
      <c r="P607" s="52">
        <v>0</v>
      </c>
      <c r="Q607" s="52">
        <v>21</v>
      </c>
      <c r="R607" s="52"/>
      <c r="S607" s="52">
        <v>0</v>
      </c>
      <c r="T607" s="52">
        <v>0</v>
      </c>
      <c r="U607" s="52">
        <v>310</v>
      </c>
      <c r="V607" s="52">
        <f t="shared" si="19"/>
        <v>96.073055104000005</v>
      </c>
      <c r="W607" s="52">
        <f t="shared" si="20"/>
        <v>96.073055104000005</v>
      </c>
      <c r="X607" s="52">
        <v>0</v>
      </c>
      <c r="Y607" s="52">
        <v>0</v>
      </c>
    </row>
    <row r="608" spans="1:25" x14ac:dyDescent="0.25">
      <c r="A608" s="52">
        <v>2012</v>
      </c>
      <c r="B608" s="52" t="s">
        <v>106</v>
      </c>
      <c r="C608" s="52" t="s">
        <v>115</v>
      </c>
      <c r="D608" s="52">
        <v>27102</v>
      </c>
      <c r="E608" s="52">
        <v>3338006</v>
      </c>
      <c r="F608" s="52">
        <v>12</v>
      </c>
      <c r="G608" s="52" t="s">
        <v>118</v>
      </c>
      <c r="H608" s="52">
        <v>64300</v>
      </c>
      <c r="I608" s="52" t="s">
        <v>91</v>
      </c>
      <c r="J608" s="52" t="s">
        <v>71</v>
      </c>
      <c r="K608" s="52">
        <v>73.3</v>
      </c>
      <c r="L608" s="52">
        <v>3.3200000000000001E-5</v>
      </c>
      <c r="M608" s="52">
        <v>1</v>
      </c>
      <c r="N608" s="52"/>
      <c r="O608" s="52">
        <v>0</v>
      </c>
      <c r="P608" s="52">
        <v>0</v>
      </c>
      <c r="Q608" s="52">
        <v>21</v>
      </c>
      <c r="R608" s="52"/>
      <c r="S608" s="52">
        <v>0</v>
      </c>
      <c r="T608" s="52">
        <v>0</v>
      </c>
      <c r="U608" s="52">
        <v>310</v>
      </c>
      <c r="V608" s="52">
        <f t="shared" si="19"/>
        <v>156.47790800000001</v>
      </c>
      <c r="W608" s="52">
        <f t="shared" si="20"/>
        <v>156.47790800000001</v>
      </c>
      <c r="X608" s="52">
        <v>0</v>
      </c>
      <c r="Y608" s="52">
        <v>0</v>
      </c>
    </row>
    <row r="609" spans="1:25" x14ac:dyDescent="0.25">
      <c r="A609" s="52">
        <v>2012</v>
      </c>
      <c r="B609" s="52" t="s">
        <v>106</v>
      </c>
      <c r="C609" s="52" t="s">
        <v>115</v>
      </c>
      <c r="D609" s="52">
        <v>27102</v>
      </c>
      <c r="E609" s="52">
        <v>3338006</v>
      </c>
      <c r="F609" s="52">
        <v>12</v>
      </c>
      <c r="G609" s="52" t="s">
        <v>118</v>
      </c>
      <c r="H609" s="52">
        <v>43555.199999999997</v>
      </c>
      <c r="I609" s="52" t="s">
        <v>91</v>
      </c>
      <c r="J609" s="52" t="s">
        <v>71</v>
      </c>
      <c r="K609" s="52">
        <v>73.3</v>
      </c>
      <c r="L609" s="52">
        <v>3.3200000000000001E-5</v>
      </c>
      <c r="M609" s="52">
        <v>1</v>
      </c>
      <c r="N609" s="52"/>
      <c r="O609" s="52">
        <v>0</v>
      </c>
      <c r="P609" s="52">
        <v>0</v>
      </c>
      <c r="Q609" s="52">
        <v>21</v>
      </c>
      <c r="R609" s="52"/>
      <c r="S609" s="52">
        <v>0</v>
      </c>
      <c r="T609" s="52">
        <v>0</v>
      </c>
      <c r="U609" s="52">
        <v>310</v>
      </c>
      <c r="V609" s="52">
        <f t="shared" si="19"/>
        <v>105.994192512</v>
      </c>
      <c r="W609" s="52">
        <f t="shared" si="20"/>
        <v>105.994192512</v>
      </c>
      <c r="X609" s="52">
        <v>0</v>
      </c>
      <c r="Y609" s="52">
        <v>0</v>
      </c>
    </row>
    <row r="610" spans="1:25" x14ac:dyDescent="0.25">
      <c r="A610" s="52">
        <v>2012</v>
      </c>
      <c r="B610" s="52" t="s">
        <v>106</v>
      </c>
      <c r="C610" s="52" t="s">
        <v>115</v>
      </c>
      <c r="D610" s="52">
        <v>27102</v>
      </c>
      <c r="E610" s="52">
        <v>3338006</v>
      </c>
      <c r="F610" s="52">
        <v>12</v>
      </c>
      <c r="G610" s="52" t="s">
        <v>118</v>
      </c>
      <c r="H610" s="52">
        <v>161197</v>
      </c>
      <c r="I610" s="52" t="s">
        <v>91</v>
      </c>
      <c r="J610" s="52" t="s">
        <v>71</v>
      </c>
      <c r="K610" s="52">
        <v>73.3</v>
      </c>
      <c r="L610" s="52">
        <v>3.3200000000000001E-5</v>
      </c>
      <c r="M610" s="52">
        <v>1</v>
      </c>
      <c r="N610" s="52"/>
      <c r="O610" s="52">
        <v>0</v>
      </c>
      <c r="P610" s="52">
        <v>0</v>
      </c>
      <c r="Q610" s="52">
        <v>21</v>
      </c>
      <c r="R610" s="52"/>
      <c r="S610" s="52">
        <v>0</v>
      </c>
      <c r="T610" s="52">
        <v>0</v>
      </c>
      <c r="U610" s="52">
        <v>310</v>
      </c>
      <c r="V610" s="52">
        <f t="shared" si="19"/>
        <v>392.28257131999999</v>
      </c>
      <c r="W610" s="52">
        <f t="shared" si="20"/>
        <v>392.28257131999999</v>
      </c>
      <c r="X610" s="52">
        <v>0</v>
      </c>
      <c r="Y610" s="52">
        <v>0</v>
      </c>
    </row>
    <row r="611" spans="1:25" x14ac:dyDescent="0.25">
      <c r="A611" s="52">
        <v>2012</v>
      </c>
      <c r="B611" s="52" t="s">
        <v>106</v>
      </c>
      <c r="C611" s="52" t="s">
        <v>115</v>
      </c>
      <c r="D611" s="52">
        <v>27102</v>
      </c>
      <c r="E611" s="52">
        <v>3338006</v>
      </c>
      <c r="F611" s="52">
        <v>12</v>
      </c>
      <c r="G611" s="52" t="s">
        <v>118</v>
      </c>
      <c r="H611" s="52">
        <v>961903</v>
      </c>
      <c r="I611" s="52" t="s">
        <v>91</v>
      </c>
      <c r="J611" s="52" t="s">
        <v>71</v>
      </c>
      <c r="K611" s="52">
        <v>73.3</v>
      </c>
      <c r="L611" s="52">
        <v>3.3200000000000001E-5</v>
      </c>
      <c r="M611" s="52">
        <v>1</v>
      </c>
      <c r="N611" s="52"/>
      <c r="O611" s="52">
        <v>0</v>
      </c>
      <c r="P611" s="52">
        <v>0</v>
      </c>
      <c r="Q611" s="52">
        <v>21</v>
      </c>
      <c r="R611" s="52"/>
      <c r="S611" s="52">
        <v>0</v>
      </c>
      <c r="T611" s="52">
        <v>0</v>
      </c>
      <c r="U611" s="52">
        <v>310</v>
      </c>
      <c r="V611" s="52">
        <f t="shared" si="19"/>
        <v>2340.8486646799997</v>
      </c>
      <c r="W611" s="52">
        <f t="shared" si="20"/>
        <v>2340.8486646799997</v>
      </c>
      <c r="X611" s="52">
        <v>0</v>
      </c>
      <c r="Y611" s="52">
        <v>0</v>
      </c>
    </row>
    <row r="612" spans="1:25" x14ac:dyDescent="0.25">
      <c r="A612" s="52">
        <v>2012</v>
      </c>
      <c r="B612" s="52" t="s">
        <v>106</v>
      </c>
      <c r="C612" s="52" t="s">
        <v>115</v>
      </c>
      <c r="D612" s="52">
        <v>27102</v>
      </c>
      <c r="E612" s="52">
        <v>3338006</v>
      </c>
      <c r="F612" s="52">
        <v>12</v>
      </c>
      <c r="G612" s="52" t="s">
        <v>118</v>
      </c>
      <c r="H612" s="52">
        <v>1639737</v>
      </c>
      <c r="I612" s="52" t="s">
        <v>91</v>
      </c>
      <c r="J612" s="52" t="s">
        <v>71</v>
      </c>
      <c r="K612" s="52">
        <v>73.3</v>
      </c>
      <c r="L612" s="52">
        <v>3.3200000000000001E-5</v>
      </c>
      <c r="M612" s="52">
        <v>1</v>
      </c>
      <c r="N612" s="52"/>
      <c r="O612" s="52">
        <v>0</v>
      </c>
      <c r="P612" s="52">
        <v>0</v>
      </c>
      <c r="Q612" s="52">
        <v>21</v>
      </c>
      <c r="R612" s="52"/>
      <c r="S612" s="52">
        <v>0</v>
      </c>
      <c r="T612" s="52">
        <v>0</v>
      </c>
      <c r="U612" s="52">
        <v>310</v>
      </c>
      <c r="V612" s="52">
        <f t="shared" si="19"/>
        <v>3990.3983737199997</v>
      </c>
      <c r="W612" s="52">
        <f t="shared" si="20"/>
        <v>3990.3983737199997</v>
      </c>
      <c r="X612" s="52">
        <v>0</v>
      </c>
      <c r="Y612" s="52">
        <v>0</v>
      </c>
    </row>
    <row r="613" spans="1:25" x14ac:dyDescent="0.25">
      <c r="A613" s="52">
        <v>2012</v>
      </c>
      <c r="B613" s="52" t="s">
        <v>106</v>
      </c>
      <c r="C613" s="52" t="s">
        <v>115</v>
      </c>
      <c r="D613" s="52">
        <v>27102</v>
      </c>
      <c r="E613" s="52">
        <v>3338006</v>
      </c>
      <c r="F613" s="52">
        <v>12</v>
      </c>
      <c r="G613" s="52" t="s">
        <v>118</v>
      </c>
      <c r="H613" s="52">
        <v>387845.10000000003</v>
      </c>
      <c r="I613" s="52" t="s">
        <v>91</v>
      </c>
      <c r="J613" s="52" t="s">
        <v>71</v>
      </c>
      <c r="K613" s="52">
        <v>73.3</v>
      </c>
      <c r="L613" s="52">
        <v>3.3200000000000001E-5</v>
      </c>
      <c r="M613" s="52">
        <v>1</v>
      </c>
      <c r="N613" s="52"/>
      <c r="O613" s="52">
        <v>0</v>
      </c>
      <c r="P613" s="52">
        <v>0</v>
      </c>
      <c r="Q613" s="52">
        <v>21</v>
      </c>
      <c r="R613" s="52"/>
      <c r="S613" s="52">
        <v>0</v>
      </c>
      <c r="T613" s="52">
        <v>0</v>
      </c>
      <c r="U613" s="52">
        <v>310</v>
      </c>
      <c r="V613" s="52">
        <f t="shared" si="19"/>
        <v>943.84432155600007</v>
      </c>
      <c r="W613" s="52">
        <f t="shared" si="20"/>
        <v>943.84432155600007</v>
      </c>
      <c r="X613" s="52">
        <v>0</v>
      </c>
      <c r="Y613" s="52">
        <v>0</v>
      </c>
    </row>
    <row r="614" spans="1:25" x14ac:dyDescent="0.25">
      <c r="A614" s="52">
        <v>2012</v>
      </c>
      <c r="B614" s="52" t="s">
        <v>106</v>
      </c>
      <c r="C614" s="52" t="s">
        <v>115</v>
      </c>
      <c r="D614" s="52">
        <v>27102</v>
      </c>
      <c r="E614" s="52">
        <v>3338006</v>
      </c>
      <c r="F614" s="52">
        <v>12</v>
      </c>
      <c r="G614" s="52" t="s">
        <v>118</v>
      </c>
      <c r="H614" s="52">
        <v>236487.84909999999</v>
      </c>
      <c r="I614" s="52" t="s">
        <v>91</v>
      </c>
      <c r="J614" s="52" t="s">
        <v>71</v>
      </c>
      <c r="K614" s="52">
        <v>73.3</v>
      </c>
      <c r="L614" s="52">
        <v>3.3200000000000001E-5</v>
      </c>
      <c r="M614" s="52">
        <v>1</v>
      </c>
      <c r="N614" s="52"/>
      <c r="O614" s="52">
        <v>0</v>
      </c>
      <c r="P614" s="52">
        <v>0</v>
      </c>
      <c r="Q614" s="52">
        <v>21</v>
      </c>
      <c r="R614" s="52"/>
      <c r="S614" s="52">
        <v>0</v>
      </c>
      <c r="T614" s="52">
        <v>0</v>
      </c>
      <c r="U614" s="52">
        <v>310</v>
      </c>
      <c r="V614" s="52">
        <f t="shared" si="19"/>
        <v>575.50737005579595</v>
      </c>
      <c r="W614" s="52">
        <f t="shared" si="20"/>
        <v>575.50737005579595</v>
      </c>
      <c r="X614" s="52">
        <v>0</v>
      </c>
      <c r="Y614" s="52">
        <v>0</v>
      </c>
    </row>
    <row r="615" spans="1:25" x14ac:dyDescent="0.25">
      <c r="A615" s="52">
        <v>2012</v>
      </c>
      <c r="B615" s="52" t="s">
        <v>106</v>
      </c>
      <c r="C615" s="52" t="s">
        <v>115</v>
      </c>
      <c r="D615" s="52">
        <v>27102</v>
      </c>
      <c r="E615" s="52">
        <v>3338006</v>
      </c>
      <c r="F615" s="52">
        <v>12</v>
      </c>
      <c r="G615" s="52" t="s">
        <v>118</v>
      </c>
      <c r="H615" s="52">
        <v>3978962</v>
      </c>
      <c r="I615" s="52" t="s">
        <v>91</v>
      </c>
      <c r="J615" s="52" t="s">
        <v>71</v>
      </c>
      <c r="K615" s="52">
        <v>73.3</v>
      </c>
      <c r="L615" s="52">
        <v>3.3200000000000001E-5</v>
      </c>
      <c r="M615" s="52">
        <v>1</v>
      </c>
      <c r="N615" s="52"/>
      <c r="O615" s="52">
        <v>0</v>
      </c>
      <c r="P615" s="52">
        <v>0</v>
      </c>
      <c r="Q615" s="52">
        <v>21</v>
      </c>
      <c r="R615" s="52"/>
      <c r="S615" s="52">
        <v>0</v>
      </c>
      <c r="T615" s="52">
        <v>0</v>
      </c>
      <c r="U615" s="52">
        <v>310</v>
      </c>
      <c r="V615" s="52">
        <f t="shared" si="19"/>
        <v>9683.0427647199995</v>
      </c>
      <c r="W615" s="52">
        <f t="shared" si="20"/>
        <v>9683.0427647199995</v>
      </c>
      <c r="X615" s="52">
        <v>0</v>
      </c>
      <c r="Y615" s="52">
        <v>0</v>
      </c>
    </row>
    <row r="616" spans="1:25" x14ac:dyDescent="0.25">
      <c r="A616" s="52">
        <v>2012</v>
      </c>
      <c r="B616" s="52" t="s">
        <v>106</v>
      </c>
      <c r="C616" s="52" t="s">
        <v>115</v>
      </c>
      <c r="D616" s="52">
        <v>27102</v>
      </c>
      <c r="E616" s="52">
        <v>3338006</v>
      </c>
      <c r="F616" s="52">
        <v>12</v>
      </c>
      <c r="G616" s="52" t="s">
        <v>118</v>
      </c>
      <c r="H616" s="52">
        <v>504594</v>
      </c>
      <c r="I616" s="52" t="s">
        <v>91</v>
      </c>
      <c r="J616" s="52" t="s">
        <v>71</v>
      </c>
      <c r="K616" s="52">
        <v>73.3</v>
      </c>
      <c r="L616" s="52">
        <v>3.3200000000000001E-5</v>
      </c>
      <c r="M616" s="52">
        <v>1</v>
      </c>
      <c r="N616" s="52"/>
      <c r="O616" s="52">
        <v>0</v>
      </c>
      <c r="P616" s="52">
        <v>0</v>
      </c>
      <c r="Q616" s="52">
        <v>21</v>
      </c>
      <c r="R616" s="52"/>
      <c r="S616" s="52">
        <v>0</v>
      </c>
      <c r="T616" s="52">
        <v>0</v>
      </c>
      <c r="U616" s="52">
        <v>310</v>
      </c>
      <c r="V616" s="52">
        <f t="shared" si="19"/>
        <v>1227.95977464</v>
      </c>
      <c r="W616" s="52">
        <f t="shared" si="20"/>
        <v>1227.95977464</v>
      </c>
      <c r="X616" s="52">
        <v>0</v>
      </c>
      <c r="Y616" s="52">
        <v>0</v>
      </c>
    </row>
    <row r="617" spans="1:25" x14ac:dyDescent="0.25">
      <c r="A617" s="52">
        <v>2012</v>
      </c>
      <c r="B617" s="52" t="s">
        <v>106</v>
      </c>
      <c r="C617" s="52" t="s">
        <v>115</v>
      </c>
      <c r="D617" s="52">
        <v>27102</v>
      </c>
      <c r="E617" s="52">
        <v>3338006</v>
      </c>
      <c r="F617" s="52">
        <v>12</v>
      </c>
      <c r="G617" s="52" t="s">
        <v>118</v>
      </c>
      <c r="H617" s="52">
        <v>3643252</v>
      </c>
      <c r="I617" s="52" t="s">
        <v>91</v>
      </c>
      <c r="J617" s="52" t="s">
        <v>71</v>
      </c>
      <c r="K617" s="52">
        <v>73.3</v>
      </c>
      <c r="L617" s="52">
        <v>3.3200000000000001E-5</v>
      </c>
      <c r="M617" s="52">
        <v>1</v>
      </c>
      <c r="N617" s="52"/>
      <c r="O617" s="52">
        <v>0</v>
      </c>
      <c r="P617" s="52">
        <v>0</v>
      </c>
      <c r="Q617" s="52">
        <v>21</v>
      </c>
      <c r="R617" s="52"/>
      <c r="S617" s="52">
        <v>0</v>
      </c>
      <c r="T617" s="52">
        <v>0</v>
      </c>
      <c r="U617" s="52">
        <v>310</v>
      </c>
      <c r="V617" s="52">
        <f t="shared" si="19"/>
        <v>8866.0723371200002</v>
      </c>
      <c r="W617" s="52">
        <f t="shared" si="20"/>
        <v>8866.0723371200002</v>
      </c>
      <c r="X617" s="52">
        <v>0</v>
      </c>
      <c r="Y617" s="52">
        <v>0</v>
      </c>
    </row>
    <row r="618" spans="1:25" x14ac:dyDescent="0.25">
      <c r="A618" s="52">
        <v>2012</v>
      </c>
      <c r="B618" s="52" t="s">
        <v>106</v>
      </c>
      <c r="C618" s="52" t="s">
        <v>115</v>
      </c>
      <c r="D618" s="52">
        <v>27102</v>
      </c>
      <c r="E618" s="52">
        <v>3338006</v>
      </c>
      <c r="F618" s="52">
        <v>12</v>
      </c>
      <c r="G618" s="52" t="s">
        <v>118</v>
      </c>
      <c r="H618" s="52">
        <v>9831993</v>
      </c>
      <c r="I618" s="52" t="s">
        <v>91</v>
      </c>
      <c r="J618" s="52" t="s">
        <v>71</v>
      </c>
      <c r="K618" s="52">
        <v>73.3</v>
      </c>
      <c r="L618" s="52">
        <v>3.3200000000000001E-5</v>
      </c>
      <c r="M618" s="52">
        <v>1</v>
      </c>
      <c r="N618" s="52"/>
      <c r="O618" s="52">
        <v>0</v>
      </c>
      <c r="P618" s="52">
        <v>0</v>
      </c>
      <c r="Q618" s="52">
        <v>21</v>
      </c>
      <c r="R618" s="52"/>
      <c r="S618" s="52">
        <v>0</v>
      </c>
      <c r="T618" s="52">
        <v>0</v>
      </c>
      <c r="U618" s="52">
        <v>310</v>
      </c>
      <c r="V618" s="52">
        <f t="shared" si="19"/>
        <v>23926.744885079999</v>
      </c>
      <c r="W618" s="52">
        <f t="shared" si="20"/>
        <v>23926.744885079999</v>
      </c>
      <c r="X618" s="52">
        <v>0</v>
      </c>
      <c r="Y618" s="52">
        <v>0</v>
      </c>
    </row>
    <row r="619" spans="1:25" x14ac:dyDescent="0.25">
      <c r="A619" s="52">
        <v>2012</v>
      </c>
      <c r="B619" s="52" t="s">
        <v>106</v>
      </c>
      <c r="C619" s="52" t="s">
        <v>115</v>
      </c>
      <c r="D619" s="52">
        <v>27102</v>
      </c>
      <c r="E619" s="52">
        <v>3338006</v>
      </c>
      <c r="F619" s="52">
        <v>12</v>
      </c>
      <c r="G619" s="52" t="s">
        <v>118</v>
      </c>
      <c r="H619" s="52">
        <v>237523</v>
      </c>
      <c r="I619" s="52" t="s">
        <v>91</v>
      </c>
      <c r="J619" s="52" t="s">
        <v>71</v>
      </c>
      <c r="K619" s="52">
        <v>73.3</v>
      </c>
      <c r="L619" s="52">
        <v>3.3200000000000001E-5</v>
      </c>
      <c r="M619" s="52">
        <v>1</v>
      </c>
      <c r="N619" s="52"/>
      <c r="O619" s="52">
        <v>0</v>
      </c>
      <c r="P619" s="52">
        <v>0</v>
      </c>
      <c r="Q619" s="52">
        <v>21</v>
      </c>
      <c r="R619" s="52"/>
      <c r="S619" s="52">
        <v>0</v>
      </c>
      <c r="T619" s="52">
        <v>0</v>
      </c>
      <c r="U619" s="52">
        <v>310</v>
      </c>
      <c r="V619" s="52">
        <f t="shared" si="19"/>
        <v>578.02647187999992</v>
      </c>
      <c r="W619" s="52">
        <f t="shared" si="20"/>
        <v>578.02647187999992</v>
      </c>
      <c r="X619" s="52">
        <v>0</v>
      </c>
      <c r="Y619" s="52">
        <v>0</v>
      </c>
    </row>
    <row r="620" spans="1:25" x14ac:dyDescent="0.25">
      <c r="A620" s="52">
        <v>2012</v>
      </c>
      <c r="B620" s="52" t="s">
        <v>106</v>
      </c>
      <c r="C620" s="52" t="s">
        <v>115</v>
      </c>
      <c r="D620" s="52">
        <v>27102</v>
      </c>
      <c r="E620" s="52">
        <v>3338006</v>
      </c>
      <c r="F620" s="52">
        <v>12</v>
      </c>
      <c r="G620" s="52" t="s">
        <v>118</v>
      </c>
      <c r="H620" s="52">
        <v>524843</v>
      </c>
      <c r="I620" s="52" t="s">
        <v>91</v>
      </c>
      <c r="J620" s="52" t="s">
        <v>71</v>
      </c>
      <c r="K620" s="52">
        <v>73.3</v>
      </c>
      <c r="L620" s="52">
        <v>3.3200000000000001E-5</v>
      </c>
      <c r="M620" s="52">
        <v>1</v>
      </c>
      <c r="N620" s="52"/>
      <c r="O620" s="52">
        <v>0</v>
      </c>
      <c r="P620" s="52">
        <v>0</v>
      </c>
      <c r="Q620" s="52">
        <v>21</v>
      </c>
      <c r="R620" s="52"/>
      <c r="S620" s="52">
        <v>0</v>
      </c>
      <c r="T620" s="52">
        <v>0</v>
      </c>
      <c r="U620" s="52">
        <v>310</v>
      </c>
      <c r="V620" s="52">
        <f t="shared" si="19"/>
        <v>1277.23693108</v>
      </c>
      <c r="W620" s="52">
        <f t="shared" si="20"/>
        <v>1277.23693108</v>
      </c>
      <c r="X620" s="52">
        <v>0</v>
      </c>
      <c r="Y620" s="52">
        <v>0</v>
      </c>
    </row>
    <row r="621" spans="1:25" x14ac:dyDescent="0.25">
      <c r="A621" s="52">
        <v>2012</v>
      </c>
      <c r="B621" s="52" t="s">
        <v>106</v>
      </c>
      <c r="C621" s="52" t="s">
        <v>115</v>
      </c>
      <c r="D621" s="52">
        <v>27102</v>
      </c>
      <c r="E621" s="52">
        <v>3338006</v>
      </c>
      <c r="F621" s="52">
        <v>12</v>
      </c>
      <c r="G621" s="52" t="s">
        <v>118</v>
      </c>
      <c r="H621" s="52">
        <v>3313080</v>
      </c>
      <c r="I621" s="52" t="s">
        <v>91</v>
      </c>
      <c r="J621" s="52" t="s">
        <v>71</v>
      </c>
      <c r="K621" s="52">
        <v>73.3</v>
      </c>
      <c r="L621" s="52">
        <v>3.3200000000000001E-5</v>
      </c>
      <c r="M621" s="52">
        <v>1</v>
      </c>
      <c r="N621" s="52"/>
      <c r="O621" s="52">
        <v>0</v>
      </c>
      <c r="P621" s="52">
        <v>0</v>
      </c>
      <c r="Q621" s="52">
        <v>21</v>
      </c>
      <c r="R621" s="52"/>
      <c r="S621" s="52">
        <v>0</v>
      </c>
      <c r="T621" s="52">
        <v>0</v>
      </c>
      <c r="U621" s="52">
        <v>310</v>
      </c>
      <c r="V621" s="52">
        <f t="shared" si="19"/>
        <v>8062.5789648</v>
      </c>
      <c r="W621" s="52">
        <f t="shared" si="20"/>
        <v>8062.5789648</v>
      </c>
      <c r="X621" s="52">
        <v>0</v>
      </c>
      <c r="Y621" s="52">
        <v>0</v>
      </c>
    </row>
    <row r="622" spans="1:25" x14ac:dyDescent="0.25">
      <c r="A622" s="52">
        <v>2012</v>
      </c>
      <c r="B622" s="52" t="s">
        <v>106</v>
      </c>
      <c r="C622" s="52" t="s">
        <v>115</v>
      </c>
      <c r="D622" s="52">
        <v>27102</v>
      </c>
      <c r="E622" s="52">
        <v>3338006</v>
      </c>
      <c r="F622" s="52">
        <v>12</v>
      </c>
      <c r="G622" s="52" t="s">
        <v>118</v>
      </c>
      <c r="H622" s="52">
        <v>695631.81519999995</v>
      </c>
      <c r="I622" s="52" t="s">
        <v>91</v>
      </c>
      <c r="J622" s="52" t="s">
        <v>71</v>
      </c>
      <c r="K622" s="52">
        <v>73.3</v>
      </c>
      <c r="L622" s="52">
        <v>3.3200000000000001E-5</v>
      </c>
      <c r="M622" s="52">
        <v>1</v>
      </c>
      <c r="N622" s="52"/>
      <c r="O622" s="52">
        <v>0</v>
      </c>
      <c r="P622" s="52">
        <v>0</v>
      </c>
      <c r="Q622" s="52">
        <v>21</v>
      </c>
      <c r="R622" s="52"/>
      <c r="S622" s="52">
        <v>0</v>
      </c>
      <c r="T622" s="52">
        <v>0</v>
      </c>
      <c r="U622" s="52">
        <v>310</v>
      </c>
      <c r="V622" s="52">
        <f t="shared" si="19"/>
        <v>1692.8617601981118</v>
      </c>
      <c r="W622" s="52">
        <f t="shared" si="20"/>
        <v>1692.8617601981118</v>
      </c>
      <c r="X622" s="52">
        <v>0</v>
      </c>
      <c r="Y622" s="52">
        <v>0</v>
      </c>
    </row>
    <row r="623" spans="1:25" x14ac:dyDescent="0.25">
      <c r="A623" s="52">
        <v>2012</v>
      </c>
      <c r="B623" s="52" t="s">
        <v>106</v>
      </c>
      <c r="C623" s="52" t="s">
        <v>115</v>
      </c>
      <c r="D623" s="52">
        <v>27104</v>
      </c>
      <c r="E623" s="52">
        <v>3338006</v>
      </c>
      <c r="F623" s="52">
        <v>12</v>
      </c>
      <c r="G623" s="52" t="s">
        <v>118</v>
      </c>
      <c r="H623" s="52">
        <v>191452.639</v>
      </c>
      <c r="I623" s="52" t="s">
        <v>91</v>
      </c>
      <c r="J623" s="52" t="s">
        <v>71</v>
      </c>
      <c r="K623" s="52">
        <v>73.3</v>
      </c>
      <c r="L623" s="52">
        <v>3.3200000000000001E-5</v>
      </c>
      <c r="M623" s="52">
        <v>1</v>
      </c>
      <c r="N623" s="52"/>
      <c r="O623" s="52">
        <v>0</v>
      </c>
      <c r="P623" s="52">
        <v>0</v>
      </c>
      <c r="Q623" s="52">
        <v>21</v>
      </c>
      <c r="R623" s="52"/>
      <c r="S623" s="52">
        <v>0</v>
      </c>
      <c r="T623" s="52">
        <v>0</v>
      </c>
      <c r="U623" s="52">
        <v>310</v>
      </c>
      <c r="V623" s="52">
        <f t="shared" si="19"/>
        <v>465.91148416483998</v>
      </c>
      <c r="W623" s="52">
        <f t="shared" si="20"/>
        <v>465.91148416483998</v>
      </c>
      <c r="X623" s="52">
        <v>0</v>
      </c>
      <c r="Y623" s="52">
        <v>0</v>
      </c>
    </row>
    <row r="624" spans="1:25" x14ac:dyDescent="0.25">
      <c r="A624" s="52">
        <v>2012</v>
      </c>
      <c r="B624" s="52" t="s">
        <v>106</v>
      </c>
      <c r="C624" s="52" t="s">
        <v>115</v>
      </c>
      <c r="D624" s="52">
        <v>27104</v>
      </c>
      <c r="E624" s="52">
        <v>3338006</v>
      </c>
      <c r="F624" s="52">
        <v>12</v>
      </c>
      <c r="G624" s="52" t="s">
        <v>118</v>
      </c>
      <c r="H624" s="52">
        <v>431559.00800000003</v>
      </c>
      <c r="I624" s="52" t="s">
        <v>91</v>
      </c>
      <c r="J624" s="52" t="s">
        <v>71</v>
      </c>
      <c r="K624" s="52">
        <v>73.3</v>
      </c>
      <c r="L624" s="52">
        <v>3.3200000000000001E-5</v>
      </c>
      <c r="M624" s="52">
        <v>1</v>
      </c>
      <c r="N624" s="52"/>
      <c r="O624" s="52">
        <v>0</v>
      </c>
      <c r="P624" s="52">
        <v>0</v>
      </c>
      <c r="Q624" s="52">
        <v>21</v>
      </c>
      <c r="R624" s="52"/>
      <c r="S624" s="52">
        <v>0</v>
      </c>
      <c r="T624" s="52">
        <v>0</v>
      </c>
      <c r="U624" s="52">
        <v>310</v>
      </c>
      <c r="V624" s="52">
        <f t="shared" si="19"/>
        <v>1050.2247395084801</v>
      </c>
      <c r="W624" s="52">
        <f t="shared" si="20"/>
        <v>1050.2247395084801</v>
      </c>
      <c r="X624" s="52">
        <v>0</v>
      </c>
      <c r="Y624" s="52">
        <v>0</v>
      </c>
    </row>
    <row r="625" spans="1:25" x14ac:dyDescent="0.25">
      <c r="A625" s="52">
        <v>2012</v>
      </c>
      <c r="B625" s="52" t="s">
        <v>106</v>
      </c>
      <c r="C625" s="52" t="s">
        <v>115</v>
      </c>
      <c r="D625" s="52">
        <v>27104</v>
      </c>
      <c r="E625" s="52">
        <v>3338006</v>
      </c>
      <c r="F625" s="52">
        <v>12</v>
      </c>
      <c r="G625" s="52" t="s">
        <v>118</v>
      </c>
      <c r="H625" s="52">
        <v>3229954.443</v>
      </c>
      <c r="I625" s="52" t="s">
        <v>91</v>
      </c>
      <c r="J625" s="52" t="s">
        <v>71</v>
      </c>
      <c r="K625" s="52">
        <v>73.3</v>
      </c>
      <c r="L625" s="52">
        <v>3.3200000000000001E-5</v>
      </c>
      <c r="M625" s="52">
        <v>1</v>
      </c>
      <c r="N625" s="52"/>
      <c r="O625" s="52">
        <v>0</v>
      </c>
      <c r="P625" s="52">
        <v>0</v>
      </c>
      <c r="Q625" s="52">
        <v>21</v>
      </c>
      <c r="R625" s="52"/>
      <c r="S625" s="52">
        <v>0</v>
      </c>
      <c r="T625" s="52">
        <v>0</v>
      </c>
      <c r="U625" s="52">
        <v>310</v>
      </c>
      <c r="V625" s="52">
        <f t="shared" si="19"/>
        <v>7860.287934307079</v>
      </c>
      <c r="W625" s="52">
        <f t="shared" si="20"/>
        <v>7860.287934307079</v>
      </c>
      <c r="X625" s="52">
        <v>0</v>
      </c>
      <c r="Y625" s="52">
        <v>0</v>
      </c>
    </row>
    <row r="626" spans="1:25" x14ac:dyDescent="0.25">
      <c r="A626" s="52">
        <v>2012</v>
      </c>
      <c r="B626" s="52" t="s">
        <v>106</v>
      </c>
      <c r="C626" s="52" t="s">
        <v>115</v>
      </c>
      <c r="D626" s="52">
        <v>27104</v>
      </c>
      <c r="E626" s="52">
        <v>3338006</v>
      </c>
      <c r="F626" s="52">
        <v>12</v>
      </c>
      <c r="G626" s="52" t="s">
        <v>118</v>
      </c>
      <c r="H626" s="52">
        <v>108565</v>
      </c>
      <c r="I626" s="52" t="s">
        <v>91</v>
      </c>
      <c r="J626" s="52" t="s">
        <v>71</v>
      </c>
      <c r="K626" s="52">
        <v>73.3</v>
      </c>
      <c r="L626" s="52">
        <v>3.3200000000000001E-5</v>
      </c>
      <c r="M626" s="52">
        <v>1</v>
      </c>
      <c r="N626" s="52"/>
      <c r="O626" s="52">
        <v>0</v>
      </c>
      <c r="P626" s="52">
        <v>0</v>
      </c>
      <c r="Q626" s="52">
        <v>21</v>
      </c>
      <c r="R626" s="52"/>
      <c r="S626" s="52">
        <v>0</v>
      </c>
      <c r="T626" s="52">
        <v>0</v>
      </c>
      <c r="U626" s="52">
        <v>310</v>
      </c>
      <c r="V626" s="52">
        <f t="shared" si="19"/>
        <v>264.19944140000001</v>
      </c>
      <c r="W626" s="52">
        <f t="shared" si="20"/>
        <v>264.19944140000001</v>
      </c>
      <c r="X626" s="52">
        <v>0</v>
      </c>
      <c r="Y626" s="52">
        <v>0</v>
      </c>
    </row>
    <row r="627" spans="1:25" x14ac:dyDescent="0.25">
      <c r="A627" s="52">
        <v>2012</v>
      </c>
      <c r="B627" s="52" t="s">
        <v>106</v>
      </c>
      <c r="C627" s="52" t="s">
        <v>115</v>
      </c>
      <c r="D627" s="52">
        <v>27104</v>
      </c>
      <c r="E627" s="52">
        <v>3338006</v>
      </c>
      <c r="F627" s="52">
        <v>12</v>
      </c>
      <c r="G627" s="52" t="s">
        <v>118</v>
      </c>
      <c r="H627" s="52">
        <v>2194.4829</v>
      </c>
      <c r="I627" s="52" t="s">
        <v>91</v>
      </c>
      <c r="J627" s="52" t="s">
        <v>71</v>
      </c>
      <c r="K627" s="52">
        <v>73.3</v>
      </c>
      <c r="L627" s="52">
        <v>3.3200000000000001E-5</v>
      </c>
      <c r="M627" s="52">
        <v>1</v>
      </c>
      <c r="N627" s="52"/>
      <c r="O627" s="52">
        <v>0</v>
      </c>
      <c r="P627" s="52">
        <v>0</v>
      </c>
      <c r="Q627" s="52">
        <v>21</v>
      </c>
      <c r="R627" s="52"/>
      <c r="S627" s="52">
        <v>0</v>
      </c>
      <c r="T627" s="52">
        <v>0</v>
      </c>
      <c r="U627" s="52">
        <v>310</v>
      </c>
      <c r="V627" s="52">
        <f t="shared" si="19"/>
        <v>5.3404058061240001</v>
      </c>
      <c r="W627" s="52">
        <f t="shared" si="20"/>
        <v>5.3404058061240001</v>
      </c>
      <c r="X627" s="52">
        <v>0</v>
      </c>
      <c r="Y627" s="52">
        <v>0</v>
      </c>
    </row>
    <row r="628" spans="1:25" x14ac:dyDescent="0.25">
      <c r="A628" s="52">
        <v>2012</v>
      </c>
      <c r="B628" s="52" t="s">
        <v>106</v>
      </c>
      <c r="C628" s="52" t="s">
        <v>115</v>
      </c>
      <c r="D628" s="52">
        <v>27104</v>
      </c>
      <c r="E628" s="52">
        <v>3338006</v>
      </c>
      <c r="F628" s="52">
        <v>12</v>
      </c>
      <c r="G628" s="52" t="s">
        <v>118</v>
      </c>
      <c r="H628" s="52">
        <v>37260</v>
      </c>
      <c r="I628" s="52" t="s">
        <v>91</v>
      </c>
      <c r="J628" s="52" t="s">
        <v>71</v>
      </c>
      <c r="K628" s="52">
        <v>73.3</v>
      </c>
      <c r="L628" s="52">
        <v>3.3200000000000001E-5</v>
      </c>
      <c r="M628" s="52">
        <v>1</v>
      </c>
      <c r="N628" s="52"/>
      <c r="O628" s="52">
        <v>0</v>
      </c>
      <c r="P628" s="52">
        <v>0</v>
      </c>
      <c r="Q628" s="52">
        <v>21</v>
      </c>
      <c r="R628" s="52"/>
      <c r="S628" s="52">
        <v>0</v>
      </c>
      <c r="T628" s="52">
        <v>0</v>
      </c>
      <c r="U628" s="52">
        <v>310</v>
      </c>
      <c r="V628" s="52">
        <f t="shared" si="19"/>
        <v>90.674445599999999</v>
      </c>
      <c r="W628" s="52">
        <f t="shared" si="20"/>
        <v>90.674445599999999</v>
      </c>
      <c r="X628" s="52">
        <v>0</v>
      </c>
      <c r="Y628" s="52">
        <v>0</v>
      </c>
    </row>
    <row r="629" spans="1:25" x14ac:dyDescent="0.25">
      <c r="A629" s="52">
        <v>2012</v>
      </c>
      <c r="B629" s="52" t="s">
        <v>106</v>
      </c>
      <c r="C629" s="52" t="s">
        <v>115</v>
      </c>
      <c r="D629" s="52">
        <v>27104</v>
      </c>
      <c r="E629" s="52">
        <v>3338006</v>
      </c>
      <c r="F629" s="52">
        <v>12</v>
      </c>
      <c r="G629" s="52" t="s">
        <v>118</v>
      </c>
      <c r="H629" s="52">
        <v>320001.59999999998</v>
      </c>
      <c r="I629" s="52" t="s">
        <v>91</v>
      </c>
      <c r="J629" s="52" t="s">
        <v>71</v>
      </c>
      <c r="K629" s="52">
        <v>73.3</v>
      </c>
      <c r="L629" s="52">
        <v>3.3200000000000001E-5</v>
      </c>
      <c r="M629" s="52">
        <v>1</v>
      </c>
      <c r="N629" s="52"/>
      <c r="O629" s="52">
        <v>0</v>
      </c>
      <c r="P629" s="52">
        <v>0</v>
      </c>
      <c r="Q629" s="52">
        <v>21</v>
      </c>
      <c r="R629" s="52"/>
      <c r="S629" s="52">
        <v>0</v>
      </c>
      <c r="T629" s="52">
        <v>0</v>
      </c>
      <c r="U629" s="52">
        <v>310</v>
      </c>
      <c r="V629" s="52">
        <f t="shared" si="19"/>
        <v>778.74309369599996</v>
      </c>
      <c r="W629" s="52">
        <f t="shared" si="20"/>
        <v>778.74309369599996</v>
      </c>
      <c r="X629" s="52">
        <v>0</v>
      </c>
      <c r="Y629" s="52">
        <v>0</v>
      </c>
    </row>
    <row r="630" spans="1:25" x14ac:dyDescent="0.25">
      <c r="A630" s="52">
        <v>2012</v>
      </c>
      <c r="B630" s="52" t="s">
        <v>106</v>
      </c>
      <c r="C630" s="52" t="s">
        <v>115</v>
      </c>
      <c r="D630" s="52">
        <v>27104</v>
      </c>
      <c r="E630" s="52">
        <v>3338006</v>
      </c>
      <c r="F630" s="52">
        <v>12</v>
      </c>
      <c r="G630" s="52" t="s">
        <v>118</v>
      </c>
      <c r="H630" s="52">
        <v>969281.07900000003</v>
      </c>
      <c r="I630" s="52" t="s">
        <v>91</v>
      </c>
      <c r="J630" s="52" t="s">
        <v>71</v>
      </c>
      <c r="K630" s="52">
        <v>73.3</v>
      </c>
      <c r="L630" s="52">
        <v>3.3200000000000001E-5</v>
      </c>
      <c r="M630" s="52">
        <v>1</v>
      </c>
      <c r="N630" s="52"/>
      <c r="O630" s="52">
        <v>0</v>
      </c>
      <c r="P630" s="52">
        <v>0</v>
      </c>
      <c r="Q630" s="52">
        <v>21</v>
      </c>
      <c r="R630" s="52"/>
      <c r="S630" s="52">
        <v>0</v>
      </c>
      <c r="T630" s="52">
        <v>0</v>
      </c>
      <c r="U630" s="52">
        <v>310</v>
      </c>
      <c r="V630" s="52">
        <f t="shared" si="19"/>
        <v>2358.8036626112403</v>
      </c>
      <c r="W630" s="52">
        <f t="shared" si="20"/>
        <v>2358.8036626112403</v>
      </c>
      <c r="X630" s="52">
        <v>0</v>
      </c>
      <c r="Y630" s="52">
        <v>0</v>
      </c>
    </row>
    <row r="631" spans="1:25" x14ac:dyDescent="0.25">
      <c r="A631" s="52">
        <v>2012</v>
      </c>
      <c r="B631" s="52" t="s">
        <v>106</v>
      </c>
      <c r="C631" s="52" t="s">
        <v>115</v>
      </c>
      <c r="D631" s="52">
        <v>27104</v>
      </c>
      <c r="E631" s="52">
        <v>3338006</v>
      </c>
      <c r="F631" s="52">
        <v>12</v>
      </c>
      <c r="G631" s="52" t="s">
        <v>118</v>
      </c>
      <c r="H631" s="52">
        <v>40888.800000000003</v>
      </c>
      <c r="I631" s="52" t="s">
        <v>91</v>
      </c>
      <c r="J631" s="52" t="s">
        <v>71</v>
      </c>
      <c r="K631" s="52">
        <v>73.3</v>
      </c>
      <c r="L631" s="52">
        <v>3.3200000000000001E-5</v>
      </c>
      <c r="M631" s="52">
        <v>1</v>
      </c>
      <c r="N631" s="52"/>
      <c r="O631" s="52">
        <v>0</v>
      </c>
      <c r="P631" s="52">
        <v>0</v>
      </c>
      <c r="Q631" s="52">
        <v>21</v>
      </c>
      <c r="R631" s="52"/>
      <c r="S631" s="52">
        <v>0</v>
      </c>
      <c r="T631" s="52">
        <v>0</v>
      </c>
      <c r="U631" s="52">
        <v>310</v>
      </c>
      <c r="V631" s="52">
        <f t="shared" si="19"/>
        <v>99.505348128000009</v>
      </c>
      <c r="W631" s="52">
        <f t="shared" si="20"/>
        <v>99.505348128000009</v>
      </c>
      <c r="X631" s="52">
        <v>0</v>
      </c>
      <c r="Y631" s="52">
        <v>0</v>
      </c>
    </row>
    <row r="632" spans="1:25" x14ac:dyDescent="0.25">
      <c r="A632" s="52">
        <v>2012</v>
      </c>
      <c r="B632" s="52" t="s">
        <v>106</v>
      </c>
      <c r="C632" s="52" t="s">
        <v>115</v>
      </c>
      <c r="D632" s="52">
        <v>27310</v>
      </c>
      <c r="E632" s="52">
        <v>3338002</v>
      </c>
      <c r="F632" s="52">
        <v>12</v>
      </c>
      <c r="G632" s="52" t="s">
        <v>118</v>
      </c>
      <c r="H632" s="52">
        <v>103870</v>
      </c>
      <c r="I632" s="52" t="s">
        <v>91</v>
      </c>
      <c r="J632" s="52" t="s">
        <v>71</v>
      </c>
      <c r="K632" s="52">
        <v>73.3</v>
      </c>
      <c r="L632" s="52">
        <v>3.3200000000000001E-5</v>
      </c>
      <c r="M632" s="52">
        <v>1</v>
      </c>
      <c r="N632" s="52"/>
      <c r="O632" s="52">
        <v>0</v>
      </c>
      <c r="P632" s="52">
        <v>0</v>
      </c>
      <c r="Q632" s="52">
        <v>21</v>
      </c>
      <c r="R632" s="52"/>
      <c r="S632" s="52">
        <v>0</v>
      </c>
      <c r="T632" s="52">
        <v>0</v>
      </c>
      <c r="U632" s="52">
        <v>310</v>
      </c>
      <c r="V632" s="52">
        <f t="shared" si="19"/>
        <v>252.77387720000002</v>
      </c>
      <c r="W632" s="52">
        <f t="shared" si="20"/>
        <v>252.77387720000002</v>
      </c>
      <c r="X632" s="52">
        <v>0</v>
      </c>
      <c r="Y632" s="52">
        <v>0</v>
      </c>
    </row>
    <row r="633" spans="1:25" x14ac:dyDescent="0.25">
      <c r="A633" s="52">
        <v>2012</v>
      </c>
      <c r="B633" s="52" t="s">
        <v>106</v>
      </c>
      <c r="C633" s="52" t="s">
        <v>115</v>
      </c>
      <c r="D633" s="52">
        <v>27900</v>
      </c>
      <c r="E633" s="52">
        <v>3338006</v>
      </c>
      <c r="F633" s="52">
        <v>12</v>
      </c>
      <c r="G633" s="52" t="s">
        <v>118</v>
      </c>
      <c r="H633" s="52">
        <v>456546</v>
      </c>
      <c r="I633" s="52" t="s">
        <v>91</v>
      </c>
      <c r="J633" s="52" t="s">
        <v>71</v>
      </c>
      <c r="K633" s="52">
        <v>73.3</v>
      </c>
      <c r="L633" s="52">
        <v>3.3200000000000001E-5</v>
      </c>
      <c r="M633" s="52">
        <v>1</v>
      </c>
      <c r="N633" s="52"/>
      <c r="O633" s="52">
        <v>0</v>
      </c>
      <c r="P633" s="52">
        <v>0</v>
      </c>
      <c r="Q633" s="52">
        <v>21</v>
      </c>
      <c r="R633" s="52"/>
      <c r="S633" s="52">
        <v>0</v>
      </c>
      <c r="T633" s="52">
        <v>0</v>
      </c>
      <c r="U633" s="52">
        <v>310</v>
      </c>
      <c r="V633" s="52">
        <f t="shared" si="19"/>
        <v>1111.03208376</v>
      </c>
      <c r="W633" s="52">
        <f t="shared" si="20"/>
        <v>1111.03208376</v>
      </c>
      <c r="X633" s="52">
        <v>0</v>
      </c>
      <c r="Y633" s="52">
        <v>0</v>
      </c>
    </row>
    <row r="634" spans="1:25" x14ac:dyDescent="0.25">
      <c r="A634" s="52">
        <v>2012</v>
      </c>
      <c r="B634" s="52" t="s">
        <v>106</v>
      </c>
      <c r="C634" s="52" t="s">
        <v>115</v>
      </c>
      <c r="D634" s="52">
        <v>27900</v>
      </c>
      <c r="E634" s="52">
        <v>3338006</v>
      </c>
      <c r="F634" s="52">
        <v>12</v>
      </c>
      <c r="G634" s="52" t="s">
        <v>118</v>
      </c>
      <c r="H634" s="52">
        <v>26570</v>
      </c>
      <c r="I634" s="52" t="s">
        <v>91</v>
      </c>
      <c r="J634" s="52" t="s">
        <v>71</v>
      </c>
      <c r="K634" s="52">
        <v>73.3</v>
      </c>
      <c r="L634" s="52">
        <v>3.3200000000000001E-5</v>
      </c>
      <c r="M634" s="52">
        <v>1</v>
      </c>
      <c r="N634" s="52"/>
      <c r="O634" s="52">
        <v>0</v>
      </c>
      <c r="P634" s="52">
        <v>0</v>
      </c>
      <c r="Q634" s="52">
        <v>21</v>
      </c>
      <c r="R634" s="52"/>
      <c r="S634" s="52">
        <v>0</v>
      </c>
      <c r="T634" s="52">
        <v>0</v>
      </c>
      <c r="U634" s="52">
        <v>310</v>
      </c>
      <c r="V634" s="52">
        <f t="shared" si="19"/>
        <v>64.659689200000003</v>
      </c>
      <c r="W634" s="52">
        <f t="shared" si="20"/>
        <v>64.659689200000003</v>
      </c>
      <c r="X634" s="52">
        <v>0</v>
      </c>
      <c r="Y634" s="52">
        <v>0</v>
      </c>
    </row>
    <row r="635" spans="1:25" x14ac:dyDescent="0.25">
      <c r="A635" s="52">
        <v>2012</v>
      </c>
      <c r="B635" s="52" t="s">
        <v>106</v>
      </c>
      <c r="C635" s="52" t="s">
        <v>115</v>
      </c>
      <c r="D635" s="52">
        <v>27900</v>
      </c>
      <c r="E635" s="52">
        <v>3338006</v>
      </c>
      <c r="F635" s="52">
        <v>12</v>
      </c>
      <c r="G635" s="52" t="s">
        <v>118</v>
      </c>
      <c r="H635" s="52">
        <v>85835</v>
      </c>
      <c r="I635" s="52" t="s">
        <v>91</v>
      </c>
      <c r="J635" s="52" t="s">
        <v>71</v>
      </c>
      <c r="K635" s="52">
        <v>73.3</v>
      </c>
      <c r="L635" s="52">
        <v>3.3200000000000001E-5</v>
      </c>
      <c r="M635" s="52">
        <v>1</v>
      </c>
      <c r="N635" s="52"/>
      <c r="O635" s="52">
        <v>0</v>
      </c>
      <c r="P635" s="52">
        <v>0</v>
      </c>
      <c r="Q635" s="52">
        <v>21</v>
      </c>
      <c r="R635" s="52"/>
      <c r="S635" s="52">
        <v>0</v>
      </c>
      <c r="T635" s="52">
        <v>0</v>
      </c>
      <c r="U635" s="52">
        <v>310</v>
      </c>
      <c r="V635" s="52">
        <f t="shared" si="19"/>
        <v>208.8846226</v>
      </c>
      <c r="W635" s="52">
        <f t="shared" si="20"/>
        <v>208.8846226</v>
      </c>
      <c r="X635" s="52">
        <v>0</v>
      </c>
      <c r="Y635" s="52">
        <v>0</v>
      </c>
    </row>
    <row r="636" spans="1:25" x14ac:dyDescent="0.25">
      <c r="A636" s="52">
        <v>2012</v>
      </c>
      <c r="B636" s="52" t="s">
        <v>106</v>
      </c>
      <c r="C636" s="52" t="s">
        <v>115</v>
      </c>
      <c r="D636" s="52">
        <v>28120</v>
      </c>
      <c r="E636" s="52">
        <v>3338003</v>
      </c>
      <c r="F636" s="52">
        <v>12</v>
      </c>
      <c r="G636" s="52" t="s">
        <v>118</v>
      </c>
      <c r="H636" s="52">
        <v>1202</v>
      </c>
      <c r="I636" s="52" t="s">
        <v>91</v>
      </c>
      <c r="J636" s="52" t="s">
        <v>71</v>
      </c>
      <c r="K636" s="52">
        <v>73.3</v>
      </c>
      <c r="L636" s="52">
        <v>3.3200000000000001E-5</v>
      </c>
      <c r="M636" s="52">
        <v>1</v>
      </c>
      <c r="N636" s="52"/>
      <c r="O636" s="52">
        <v>0</v>
      </c>
      <c r="P636" s="52">
        <v>0</v>
      </c>
      <c r="Q636" s="52">
        <v>21</v>
      </c>
      <c r="R636" s="52"/>
      <c r="S636" s="52">
        <v>0</v>
      </c>
      <c r="T636" s="52">
        <v>0</v>
      </c>
      <c r="U636" s="52">
        <v>310</v>
      </c>
      <c r="V636" s="52">
        <f t="shared" si="19"/>
        <v>2.9251391199999999</v>
      </c>
      <c r="W636" s="52">
        <f t="shared" si="20"/>
        <v>2.9251391199999999</v>
      </c>
      <c r="X636" s="52">
        <v>0</v>
      </c>
      <c r="Y636" s="52">
        <v>0</v>
      </c>
    </row>
    <row r="637" spans="1:25" x14ac:dyDescent="0.25">
      <c r="A637" s="52">
        <v>2012</v>
      </c>
      <c r="B637" s="52" t="s">
        <v>106</v>
      </c>
      <c r="C637" s="52" t="s">
        <v>115</v>
      </c>
      <c r="D637" s="52">
        <v>28140</v>
      </c>
      <c r="E637" s="52">
        <v>3338009</v>
      </c>
      <c r="F637" s="52">
        <v>12</v>
      </c>
      <c r="G637" s="52" t="s">
        <v>118</v>
      </c>
      <c r="H637" s="52">
        <v>387057</v>
      </c>
      <c r="I637" s="52" t="s">
        <v>91</v>
      </c>
      <c r="J637" s="52" t="s">
        <v>71</v>
      </c>
      <c r="K637" s="52">
        <v>73.3</v>
      </c>
      <c r="L637" s="52">
        <v>3.3200000000000001E-5</v>
      </c>
      <c r="M637" s="52">
        <v>1</v>
      </c>
      <c r="N637" s="52"/>
      <c r="O637" s="52">
        <v>0</v>
      </c>
      <c r="P637" s="52">
        <v>0</v>
      </c>
      <c r="Q637" s="52">
        <v>21</v>
      </c>
      <c r="R637" s="52"/>
      <c r="S637" s="52">
        <v>0</v>
      </c>
      <c r="T637" s="52">
        <v>0</v>
      </c>
      <c r="U637" s="52">
        <v>310</v>
      </c>
      <c r="V637" s="52">
        <f t="shared" si="19"/>
        <v>941.92643291999991</v>
      </c>
      <c r="W637" s="52">
        <f t="shared" si="20"/>
        <v>941.92643291999991</v>
      </c>
      <c r="X637" s="52">
        <v>0</v>
      </c>
      <c r="Y637" s="52">
        <v>0</v>
      </c>
    </row>
    <row r="638" spans="1:25" x14ac:dyDescent="0.25">
      <c r="A638" s="52">
        <v>2012</v>
      </c>
      <c r="B638" s="52" t="s">
        <v>106</v>
      </c>
      <c r="C638" s="52" t="s">
        <v>115</v>
      </c>
      <c r="D638" s="52">
        <v>28191</v>
      </c>
      <c r="E638" s="52">
        <v>3338013</v>
      </c>
      <c r="F638" s="52">
        <v>12</v>
      </c>
      <c r="G638" s="52" t="s">
        <v>118</v>
      </c>
      <c r="H638" s="52">
        <v>40998</v>
      </c>
      <c r="I638" s="52" t="s">
        <v>91</v>
      </c>
      <c r="J638" s="52" t="s">
        <v>71</v>
      </c>
      <c r="K638" s="52">
        <v>73.3</v>
      </c>
      <c r="L638" s="52">
        <v>3.3200000000000001E-5</v>
      </c>
      <c r="M638" s="52">
        <v>1</v>
      </c>
      <c r="N638" s="52"/>
      <c r="O638" s="52">
        <v>0</v>
      </c>
      <c r="P638" s="52">
        <v>0</v>
      </c>
      <c r="Q638" s="52">
        <v>21</v>
      </c>
      <c r="R638" s="52"/>
      <c r="S638" s="52">
        <v>0</v>
      </c>
      <c r="T638" s="52">
        <v>0</v>
      </c>
      <c r="U638" s="52">
        <v>310</v>
      </c>
      <c r="V638" s="52">
        <f t="shared" si="19"/>
        <v>99.771092879999998</v>
      </c>
      <c r="W638" s="52">
        <f t="shared" si="20"/>
        <v>99.771092879999998</v>
      </c>
      <c r="X638" s="52">
        <v>0</v>
      </c>
      <c r="Y638" s="52">
        <v>0</v>
      </c>
    </row>
    <row r="639" spans="1:25" x14ac:dyDescent="0.25">
      <c r="A639" s="52">
        <v>2012</v>
      </c>
      <c r="B639" s="52" t="s">
        <v>106</v>
      </c>
      <c r="C639" s="52" t="s">
        <v>115</v>
      </c>
      <c r="D639" s="52">
        <v>28191</v>
      </c>
      <c r="E639" s="52">
        <v>3338099</v>
      </c>
      <c r="F639" s="52">
        <v>12</v>
      </c>
      <c r="G639" s="52" t="s">
        <v>118</v>
      </c>
      <c r="H639" s="52">
        <v>871476</v>
      </c>
      <c r="I639" s="52" t="s">
        <v>91</v>
      </c>
      <c r="J639" s="52" t="s">
        <v>71</v>
      </c>
      <c r="K639" s="52">
        <v>73.3</v>
      </c>
      <c r="L639" s="52">
        <v>3.3200000000000001E-5</v>
      </c>
      <c r="M639" s="52">
        <v>1</v>
      </c>
      <c r="N639" s="52"/>
      <c r="O639" s="52">
        <v>0</v>
      </c>
      <c r="P639" s="52">
        <v>0</v>
      </c>
      <c r="Q639" s="52">
        <v>21</v>
      </c>
      <c r="R639" s="52"/>
      <c r="S639" s="52">
        <v>0</v>
      </c>
      <c r="T639" s="52">
        <v>0</v>
      </c>
      <c r="U639" s="52">
        <v>310</v>
      </c>
      <c r="V639" s="52">
        <f t="shared" si="19"/>
        <v>2120.7891345600001</v>
      </c>
      <c r="W639" s="52">
        <f t="shared" si="20"/>
        <v>2120.7891345600001</v>
      </c>
      <c r="X639" s="52">
        <v>0</v>
      </c>
      <c r="Y639" s="52">
        <v>0</v>
      </c>
    </row>
    <row r="640" spans="1:25" x14ac:dyDescent="0.25">
      <c r="A640" s="52">
        <v>2012</v>
      </c>
      <c r="B640" s="52" t="s">
        <v>106</v>
      </c>
      <c r="C640" s="52" t="s">
        <v>115</v>
      </c>
      <c r="D640" s="52">
        <v>28243</v>
      </c>
      <c r="E640" s="52">
        <v>3338013</v>
      </c>
      <c r="F640" s="52">
        <v>12</v>
      </c>
      <c r="G640" s="52" t="s">
        <v>118</v>
      </c>
      <c r="H640" s="52">
        <v>5400265</v>
      </c>
      <c r="I640" s="52" t="s">
        <v>91</v>
      </c>
      <c r="J640" s="52" t="s">
        <v>71</v>
      </c>
      <c r="K640" s="52">
        <v>73.3</v>
      </c>
      <c r="L640" s="52">
        <v>3.3200000000000001E-5</v>
      </c>
      <c r="M640" s="52">
        <v>1</v>
      </c>
      <c r="N640" s="52"/>
      <c r="O640" s="52">
        <v>0</v>
      </c>
      <c r="P640" s="52">
        <v>0</v>
      </c>
      <c r="Q640" s="52">
        <v>21</v>
      </c>
      <c r="R640" s="52"/>
      <c r="S640" s="52">
        <v>0</v>
      </c>
      <c r="T640" s="52">
        <v>0</v>
      </c>
      <c r="U640" s="52">
        <v>310</v>
      </c>
      <c r="V640" s="52">
        <f t="shared" si="19"/>
        <v>13141.8688934</v>
      </c>
      <c r="W640" s="52">
        <f t="shared" si="20"/>
        <v>13141.8688934</v>
      </c>
      <c r="X640" s="52">
        <v>0</v>
      </c>
      <c r="Y640" s="52">
        <v>0</v>
      </c>
    </row>
    <row r="641" spans="1:25" x14ac:dyDescent="0.25">
      <c r="A641" s="52">
        <v>2012</v>
      </c>
      <c r="B641" s="52" t="s">
        <v>106</v>
      </c>
      <c r="C641" s="52" t="s">
        <v>115</v>
      </c>
      <c r="D641" s="52">
        <v>28261</v>
      </c>
      <c r="E641" s="52">
        <v>3338004</v>
      </c>
      <c r="F641" s="52">
        <v>12</v>
      </c>
      <c r="G641" s="52" t="s">
        <v>118</v>
      </c>
      <c r="H641" s="52">
        <v>197777</v>
      </c>
      <c r="I641" s="52" t="s">
        <v>91</v>
      </c>
      <c r="J641" s="52" t="s">
        <v>71</v>
      </c>
      <c r="K641" s="52">
        <v>73.3</v>
      </c>
      <c r="L641" s="52">
        <v>3.3200000000000001E-5</v>
      </c>
      <c r="M641" s="52">
        <v>1</v>
      </c>
      <c r="N641" s="52"/>
      <c r="O641" s="52">
        <v>0</v>
      </c>
      <c r="P641" s="52">
        <v>0</v>
      </c>
      <c r="Q641" s="52">
        <v>21</v>
      </c>
      <c r="R641" s="52"/>
      <c r="S641" s="52">
        <v>0</v>
      </c>
      <c r="T641" s="52">
        <v>0</v>
      </c>
      <c r="U641" s="52">
        <v>310</v>
      </c>
      <c r="V641" s="52">
        <f t="shared" si="19"/>
        <v>481.30219612000002</v>
      </c>
      <c r="W641" s="52">
        <f t="shared" si="20"/>
        <v>481.30219612000002</v>
      </c>
      <c r="X641" s="52">
        <v>0</v>
      </c>
      <c r="Y641" s="52">
        <v>0</v>
      </c>
    </row>
    <row r="642" spans="1:25" x14ac:dyDescent="0.25">
      <c r="A642" s="52">
        <v>2012</v>
      </c>
      <c r="B642" s="52" t="s">
        <v>106</v>
      </c>
      <c r="C642" s="52" t="s">
        <v>115</v>
      </c>
      <c r="D642" s="52">
        <v>29301</v>
      </c>
      <c r="E642" s="52">
        <v>3338001</v>
      </c>
      <c r="F642" s="52">
        <v>12</v>
      </c>
      <c r="G642" s="52" t="s">
        <v>118</v>
      </c>
      <c r="H642" s="52">
        <v>39248</v>
      </c>
      <c r="I642" s="52" t="s">
        <v>91</v>
      </c>
      <c r="J642" s="52" t="s">
        <v>71</v>
      </c>
      <c r="K642" s="52">
        <v>73.3</v>
      </c>
      <c r="L642" s="52">
        <v>3.3200000000000001E-5</v>
      </c>
      <c r="M642" s="52">
        <v>1</v>
      </c>
      <c r="N642" s="52"/>
      <c r="O642" s="52">
        <v>0</v>
      </c>
      <c r="P642" s="52">
        <v>0</v>
      </c>
      <c r="Q642" s="52">
        <v>21</v>
      </c>
      <c r="R642" s="52"/>
      <c r="S642" s="52">
        <v>0</v>
      </c>
      <c r="T642" s="52">
        <v>0</v>
      </c>
      <c r="U642" s="52">
        <v>310</v>
      </c>
      <c r="V642" s="52">
        <f t="shared" si="19"/>
        <v>95.512362879999998</v>
      </c>
      <c r="W642" s="52">
        <f t="shared" si="20"/>
        <v>95.512362879999998</v>
      </c>
      <c r="X642" s="52">
        <v>0</v>
      </c>
      <c r="Y642" s="52">
        <v>0</v>
      </c>
    </row>
    <row r="643" spans="1:25" x14ac:dyDescent="0.25">
      <c r="A643" s="52">
        <v>2012</v>
      </c>
      <c r="B643" s="52" t="s">
        <v>106</v>
      </c>
      <c r="C643" s="52" t="s">
        <v>115</v>
      </c>
      <c r="D643" s="52">
        <v>29301</v>
      </c>
      <c r="E643" s="52">
        <v>3338002</v>
      </c>
      <c r="F643" s="52">
        <v>12</v>
      </c>
      <c r="G643" s="52" t="s">
        <v>118</v>
      </c>
      <c r="H643" s="52">
        <v>6716.7099000000007</v>
      </c>
      <c r="I643" s="52" t="s">
        <v>91</v>
      </c>
      <c r="J643" s="52" t="s">
        <v>71</v>
      </c>
      <c r="K643" s="52">
        <v>73.3</v>
      </c>
      <c r="L643" s="52">
        <v>3.3200000000000001E-5</v>
      </c>
      <c r="M643" s="52">
        <v>1</v>
      </c>
      <c r="N643" s="52"/>
      <c r="O643" s="52">
        <v>0</v>
      </c>
      <c r="P643" s="52">
        <v>0</v>
      </c>
      <c r="Q643" s="52">
        <v>21</v>
      </c>
      <c r="R643" s="52"/>
      <c r="S643" s="52">
        <v>0</v>
      </c>
      <c r="T643" s="52">
        <v>0</v>
      </c>
      <c r="U643" s="52">
        <v>310</v>
      </c>
      <c r="V643" s="52">
        <f t="shared" ref="V643:V706" si="21">IF(F643=9,((H643*K643*L643*M643)+(H643*O643*P643*Q643)+(H643*S643*T643*U643))/1000, (H643*K643*L643*M643)+(H643*O643*P643*Q643)+(H643*S643*T643*U643))</f>
        <v>16.345516544244003</v>
      </c>
      <c r="W643" s="52">
        <f t="shared" ref="W643:W673" si="22">(V643-((O643*H643*P643*Q643)+(S643*H643*T643*U643)))/M643</f>
        <v>16.345516544244003</v>
      </c>
      <c r="X643" s="52">
        <v>0</v>
      </c>
      <c r="Y643" s="52">
        <v>0</v>
      </c>
    </row>
    <row r="644" spans="1:25" x14ac:dyDescent="0.25">
      <c r="A644" s="52">
        <v>2012</v>
      </c>
      <c r="B644" s="52" t="s">
        <v>106</v>
      </c>
      <c r="C644" s="52" t="s">
        <v>115</v>
      </c>
      <c r="D644" s="52">
        <v>29301</v>
      </c>
      <c r="E644" s="52">
        <v>3338002</v>
      </c>
      <c r="F644" s="52">
        <v>12</v>
      </c>
      <c r="G644" s="52" t="s">
        <v>118</v>
      </c>
      <c r="H644" s="52">
        <v>59615</v>
      </c>
      <c r="I644" s="52" t="s">
        <v>91</v>
      </c>
      <c r="J644" s="52" t="s">
        <v>71</v>
      </c>
      <c r="K644" s="52">
        <v>73.3</v>
      </c>
      <c r="L644" s="52">
        <v>3.3200000000000001E-5</v>
      </c>
      <c r="M644" s="52">
        <v>1</v>
      </c>
      <c r="N644" s="52"/>
      <c r="O644" s="52">
        <v>0</v>
      </c>
      <c r="P644" s="52">
        <v>0</v>
      </c>
      <c r="Q644" s="52">
        <v>21</v>
      </c>
      <c r="R644" s="52"/>
      <c r="S644" s="52">
        <v>0</v>
      </c>
      <c r="T644" s="52">
        <v>0</v>
      </c>
      <c r="U644" s="52">
        <v>310</v>
      </c>
      <c r="V644" s="52">
        <f t="shared" si="21"/>
        <v>145.07667939999999</v>
      </c>
      <c r="W644" s="52">
        <f t="shared" si="22"/>
        <v>145.07667939999999</v>
      </c>
      <c r="X644" s="52">
        <v>0</v>
      </c>
      <c r="Y644" s="52">
        <v>0</v>
      </c>
    </row>
    <row r="645" spans="1:25" x14ac:dyDescent="0.25">
      <c r="A645" s="52">
        <v>2012</v>
      </c>
      <c r="B645" s="52" t="s">
        <v>106</v>
      </c>
      <c r="C645" s="52" t="s">
        <v>115</v>
      </c>
      <c r="D645" s="52">
        <v>29301</v>
      </c>
      <c r="E645" s="52">
        <v>3338002</v>
      </c>
      <c r="F645" s="52">
        <v>12</v>
      </c>
      <c r="G645" s="52" t="s">
        <v>118</v>
      </c>
      <c r="H645" s="52">
        <v>28179</v>
      </c>
      <c r="I645" s="52" t="s">
        <v>91</v>
      </c>
      <c r="J645" s="52" t="s">
        <v>71</v>
      </c>
      <c r="K645" s="52">
        <v>73.3</v>
      </c>
      <c r="L645" s="52">
        <v>3.3200000000000001E-5</v>
      </c>
      <c r="M645" s="52">
        <v>1</v>
      </c>
      <c r="N645" s="52"/>
      <c r="O645" s="52">
        <v>0</v>
      </c>
      <c r="P645" s="52">
        <v>0</v>
      </c>
      <c r="Q645" s="52">
        <v>21</v>
      </c>
      <c r="R645" s="52"/>
      <c r="S645" s="52">
        <v>0</v>
      </c>
      <c r="T645" s="52">
        <v>0</v>
      </c>
      <c r="U645" s="52">
        <v>310</v>
      </c>
      <c r="V645" s="52">
        <f t="shared" si="21"/>
        <v>68.575287239999994</v>
      </c>
      <c r="W645" s="52">
        <f t="shared" si="22"/>
        <v>68.575287239999994</v>
      </c>
      <c r="X645" s="52">
        <v>0</v>
      </c>
      <c r="Y645" s="52">
        <v>0</v>
      </c>
    </row>
    <row r="646" spans="1:25" x14ac:dyDescent="0.25">
      <c r="A646" s="52">
        <v>2012</v>
      </c>
      <c r="B646" s="52" t="s">
        <v>106</v>
      </c>
      <c r="C646" s="52" t="s">
        <v>115</v>
      </c>
      <c r="D646" s="52">
        <v>29301</v>
      </c>
      <c r="E646" s="52">
        <v>3338003</v>
      </c>
      <c r="F646" s="52">
        <v>12</v>
      </c>
      <c r="G646" s="52" t="s">
        <v>118</v>
      </c>
      <c r="H646" s="52">
        <v>35345</v>
      </c>
      <c r="I646" s="52" t="s">
        <v>91</v>
      </c>
      <c r="J646" s="52" t="s">
        <v>71</v>
      </c>
      <c r="K646" s="52">
        <v>73.3</v>
      </c>
      <c r="L646" s="52">
        <v>3.3200000000000001E-5</v>
      </c>
      <c r="M646" s="52">
        <v>1</v>
      </c>
      <c r="N646" s="52"/>
      <c r="O646" s="52">
        <v>0</v>
      </c>
      <c r="P646" s="52">
        <v>0</v>
      </c>
      <c r="Q646" s="52">
        <v>21</v>
      </c>
      <c r="R646" s="52"/>
      <c r="S646" s="52">
        <v>0</v>
      </c>
      <c r="T646" s="52">
        <v>0</v>
      </c>
      <c r="U646" s="52">
        <v>310</v>
      </c>
      <c r="V646" s="52">
        <f t="shared" si="21"/>
        <v>86.014178200000003</v>
      </c>
      <c r="W646" s="52">
        <f t="shared" si="22"/>
        <v>86.014178200000003</v>
      </c>
      <c r="X646" s="52">
        <v>0</v>
      </c>
      <c r="Y646" s="52">
        <v>0</v>
      </c>
    </row>
    <row r="647" spans="1:25" x14ac:dyDescent="0.25">
      <c r="A647" s="52">
        <v>2012</v>
      </c>
      <c r="B647" s="52" t="s">
        <v>106</v>
      </c>
      <c r="C647" s="52" t="s">
        <v>115</v>
      </c>
      <c r="D647" s="52">
        <v>29301</v>
      </c>
      <c r="E647" s="52">
        <v>3338004</v>
      </c>
      <c r="F647" s="52">
        <v>12</v>
      </c>
      <c r="G647" s="52" t="s">
        <v>118</v>
      </c>
      <c r="H647" s="52">
        <v>1642.6607999999999</v>
      </c>
      <c r="I647" s="52" t="s">
        <v>91</v>
      </c>
      <c r="J647" s="52" t="s">
        <v>71</v>
      </c>
      <c r="K647" s="52">
        <v>73.3</v>
      </c>
      <c r="L647" s="52">
        <v>3.3200000000000001E-5</v>
      </c>
      <c r="M647" s="52">
        <v>1</v>
      </c>
      <c r="N647" s="52"/>
      <c r="O647" s="52">
        <v>0</v>
      </c>
      <c r="P647" s="52">
        <v>0</v>
      </c>
      <c r="Q647" s="52">
        <v>21</v>
      </c>
      <c r="R647" s="52"/>
      <c r="S647" s="52">
        <v>0</v>
      </c>
      <c r="T647" s="52">
        <v>0</v>
      </c>
      <c r="U647" s="52">
        <v>310</v>
      </c>
      <c r="V647" s="52">
        <f t="shared" si="21"/>
        <v>3.9975136164479999</v>
      </c>
      <c r="W647" s="52">
        <f t="shared" si="22"/>
        <v>3.9975136164479999</v>
      </c>
      <c r="X647" s="52">
        <v>0</v>
      </c>
      <c r="Y647" s="52">
        <v>0</v>
      </c>
    </row>
    <row r="648" spans="1:25" x14ac:dyDescent="0.25">
      <c r="A648" s="52">
        <v>2012</v>
      </c>
      <c r="B648" s="52" t="s">
        <v>106</v>
      </c>
      <c r="C648" s="52" t="s">
        <v>115</v>
      </c>
      <c r="D648" s="52">
        <v>29301</v>
      </c>
      <c r="E648" s="52">
        <v>3338009</v>
      </c>
      <c r="F648" s="52">
        <v>12</v>
      </c>
      <c r="G648" s="52" t="s">
        <v>118</v>
      </c>
      <c r="H648" s="52">
        <v>32624</v>
      </c>
      <c r="I648" s="52" t="s">
        <v>91</v>
      </c>
      <c r="J648" s="52" t="s">
        <v>71</v>
      </c>
      <c r="K648" s="52">
        <v>73.3</v>
      </c>
      <c r="L648" s="52">
        <v>3.3200000000000001E-5</v>
      </c>
      <c r="M648" s="52">
        <v>1</v>
      </c>
      <c r="N648" s="52"/>
      <c r="O648" s="52">
        <v>0</v>
      </c>
      <c r="P648" s="52">
        <v>0</v>
      </c>
      <c r="Q648" s="52">
        <v>21</v>
      </c>
      <c r="R648" s="52"/>
      <c r="S648" s="52">
        <v>0</v>
      </c>
      <c r="T648" s="52">
        <v>0</v>
      </c>
      <c r="U648" s="52">
        <v>310</v>
      </c>
      <c r="V648" s="52">
        <f t="shared" si="21"/>
        <v>79.392461439999991</v>
      </c>
      <c r="W648" s="52">
        <f t="shared" si="22"/>
        <v>79.392461439999991</v>
      </c>
      <c r="X648" s="52">
        <v>0</v>
      </c>
      <c r="Y648" s="52">
        <v>0</v>
      </c>
    </row>
    <row r="649" spans="1:25" x14ac:dyDescent="0.25">
      <c r="A649" s="52">
        <v>2012</v>
      </c>
      <c r="B649" s="52" t="s">
        <v>106</v>
      </c>
      <c r="C649" s="52" t="s">
        <v>115</v>
      </c>
      <c r="D649" s="52">
        <v>29302</v>
      </c>
      <c r="E649" s="52">
        <v>3338099</v>
      </c>
      <c r="F649" s="52">
        <v>12</v>
      </c>
      <c r="G649" s="52" t="s">
        <v>118</v>
      </c>
      <c r="H649" s="52">
        <v>30530.913</v>
      </c>
      <c r="I649" s="52" t="s">
        <v>91</v>
      </c>
      <c r="J649" s="52" t="s">
        <v>71</v>
      </c>
      <c r="K649" s="52">
        <v>73.3</v>
      </c>
      <c r="L649" s="52">
        <v>3.3200000000000001E-5</v>
      </c>
      <c r="M649" s="52">
        <v>1</v>
      </c>
      <c r="N649" s="52"/>
      <c r="O649" s="52">
        <v>0</v>
      </c>
      <c r="P649" s="52">
        <v>0</v>
      </c>
      <c r="Q649" s="52">
        <v>21</v>
      </c>
      <c r="R649" s="52"/>
      <c r="S649" s="52">
        <v>0</v>
      </c>
      <c r="T649" s="52">
        <v>0</v>
      </c>
      <c r="U649" s="52">
        <v>310</v>
      </c>
      <c r="V649" s="52">
        <f t="shared" si="21"/>
        <v>74.298808640280001</v>
      </c>
      <c r="W649" s="52">
        <f t="shared" si="22"/>
        <v>74.298808640280001</v>
      </c>
      <c r="X649" s="52">
        <v>0</v>
      </c>
      <c r="Y649" s="52">
        <v>0</v>
      </c>
    </row>
    <row r="650" spans="1:25" x14ac:dyDescent="0.25">
      <c r="A650" s="52">
        <v>2012</v>
      </c>
      <c r="B650" s="52" t="s">
        <v>106</v>
      </c>
      <c r="C650" s="52" t="s">
        <v>115</v>
      </c>
      <c r="D650" s="52">
        <v>30204</v>
      </c>
      <c r="E650" s="52">
        <v>3338001</v>
      </c>
      <c r="F650" s="52">
        <v>12</v>
      </c>
      <c r="G650" s="52" t="s">
        <v>118</v>
      </c>
      <c r="H650" s="52">
        <v>174671</v>
      </c>
      <c r="I650" s="52" t="s">
        <v>91</v>
      </c>
      <c r="J650" s="52" t="s">
        <v>71</v>
      </c>
      <c r="K650" s="52">
        <v>73.3</v>
      </c>
      <c r="L650" s="52">
        <v>3.3200000000000001E-5</v>
      </c>
      <c r="M650" s="52">
        <v>1</v>
      </c>
      <c r="N650" s="52"/>
      <c r="O650" s="52">
        <v>0</v>
      </c>
      <c r="P650" s="52">
        <v>0</v>
      </c>
      <c r="Q650" s="52">
        <v>21</v>
      </c>
      <c r="R650" s="52"/>
      <c r="S650" s="52">
        <v>0</v>
      </c>
      <c r="T650" s="52">
        <v>0</v>
      </c>
      <c r="U650" s="52">
        <v>310</v>
      </c>
      <c r="V650" s="52">
        <f t="shared" si="21"/>
        <v>425.07235875999999</v>
      </c>
      <c r="W650" s="52">
        <f t="shared" si="22"/>
        <v>425.07235875999999</v>
      </c>
      <c r="X650" s="52">
        <v>0</v>
      </c>
      <c r="Y650" s="52">
        <v>0</v>
      </c>
    </row>
    <row r="651" spans="1:25" x14ac:dyDescent="0.25">
      <c r="A651" s="52">
        <v>2012</v>
      </c>
      <c r="B651" s="52" t="s">
        <v>106</v>
      </c>
      <c r="C651" s="52" t="s">
        <v>115</v>
      </c>
      <c r="D651" s="52">
        <v>30204</v>
      </c>
      <c r="E651" s="52">
        <v>3338003</v>
      </c>
      <c r="F651" s="52">
        <v>12</v>
      </c>
      <c r="G651" s="52" t="s">
        <v>118</v>
      </c>
      <c r="H651" s="52">
        <v>39409</v>
      </c>
      <c r="I651" s="52" t="s">
        <v>91</v>
      </c>
      <c r="J651" s="52" t="s">
        <v>71</v>
      </c>
      <c r="K651" s="52">
        <v>73.3</v>
      </c>
      <c r="L651" s="52">
        <v>3.3200000000000001E-5</v>
      </c>
      <c r="M651" s="52">
        <v>1</v>
      </c>
      <c r="N651" s="52"/>
      <c r="O651" s="52">
        <v>0</v>
      </c>
      <c r="P651" s="52">
        <v>0</v>
      </c>
      <c r="Q651" s="52">
        <v>21</v>
      </c>
      <c r="R651" s="52"/>
      <c r="S651" s="52">
        <v>0</v>
      </c>
      <c r="T651" s="52">
        <v>0</v>
      </c>
      <c r="U651" s="52">
        <v>310</v>
      </c>
      <c r="V651" s="52">
        <f t="shared" si="21"/>
        <v>95.904166039999993</v>
      </c>
      <c r="W651" s="52">
        <f t="shared" si="22"/>
        <v>95.904166039999993</v>
      </c>
      <c r="X651" s="52">
        <v>0</v>
      </c>
      <c r="Y651" s="52">
        <v>0</v>
      </c>
    </row>
    <row r="652" spans="1:25" x14ac:dyDescent="0.25">
      <c r="A652" s="52">
        <v>2012</v>
      </c>
      <c r="B652" s="52" t="s">
        <v>106</v>
      </c>
      <c r="C652" s="52" t="s">
        <v>115</v>
      </c>
      <c r="D652" s="52">
        <v>30204</v>
      </c>
      <c r="E652" s="52">
        <v>3338009</v>
      </c>
      <c r="F652" s="52">
        <v>12</v>
      </c>
      <c r="G652" s="52" t="s">
        <v>118</v>
      </c>
      <c r="H652" s="52">
        <v>125977.5</v>
      </c>
      <c r="I652" s="52" t="s">
        <v>91</v>
      </c>
      <c r="J652" s="52" t="s">
        <v>71</v>
      </c>
      <c r="K652" s="52">
        <v>73.3</v>
      </c>
      <c r="L652" s="52">
        <v>3.3200000000000001E-5</v>
      </c>
      <c r="M652" s="52">
        <v>1</v>
      </c>
      <c r="N652" s="52"/>
      <c r="O652" s="52">
        <v>0</v>
      </c>
      <c r="P652" s="52">
        <v>0</v>
      </c>
      <c r="Q652" s="52">
        <v>21</v>
      </c>
      <c r="R652" s="52"/>
      <c r="S652" s="52">
        <v>0</v>
      </c>
      <c r="T652" s="52">
        <v>0</v>
      </c>
      <c r="U652" s="52">
        <v>310</v>
      </c>
      <c r="V652" s="52">
        <f t="shared" si="21"/>
        <v>306.57380490000003</v>
      </c>
      <c r="W652" s="52">
        <f t="shared" si="22"/>
        <v>306.57380490000003</v>
      </c>
      <c r="X652" s="52">
        <v>0</v>
      </c>
      <c r="Y652" s="52">
        <v>0</v>
      </c>
    </row>
    <row r="653" spans="1:25" x14ac:dyDescent="0.25">
      <c r="A653" s="52">
        <v>2012</v>
      </c>
      <c r="B653" s="52" t="s">
        <v>106</v>
      </c>
      <c r="C653" s="52" t="s">
        <v>115</v>
      </c>
      <c r="D653" s="52">
        <v>30913</v>
      </c>
      <c r="E653" s="52">
        <v>3338005</v>
      </c>
      <c r="F653" s="52">
        <v>12</v>
      </c>
      <c r="G653" s="52" t="s">
        <v>118</v>
      </c>
      <c r="H653" s="52">
        <v>531139</v>
      </c>
      <c r="I653" s="52" t="s">
        <v>91</v>
      </c>
      <c r="J653" s="52" t="s">
        <v>71</v>
      </c>
      <c r="K653" s="52">
        <v>73.3</v>
      </c>
      <c r="L653" s="52">
        <v>3.3200000000000001E-5</v>
      </c>
      <c r="M653" s="52">
        <v>1</v>
      </c>
      <c r="N653" s="52"/>
      <c r="O653" s="52">
        <v>0</v>
      </c>
      <c r="P653" s="52">
        <v>0</v>
      </c>
      <c r="Q653" s="52">
        <v>21</v>
      </c>
      <c r="R653" s="52"/>
      <c r="S653" s="52">
        <v>0</v>
      </c>
      <c r="T653" s="52">
        <v>0</v>
      </c>
      <c r="U653" s="52">
        <v>310</v>
      </c>
      <c r="V653" s="52">
        <f t="shared" si="21"/>
        <v>1292.5586248399998</v>
      </c>
      <c r="W653" s="52">
        <f t="shared" si="22"/>
        <v>1292.5586248399998</v>
      </c>
      <c r="X653" s="52">
        <v>0</v>
      </c>
      <c r="Y653" s="52">
        <v>0</v>
      </c>
    </row>
    <row r="654" spans="1:25" x14ac:dyDescent="0.25">
      <c r="A654" s="52">
        <v>2012</v>
      </c>
      <c r="B654" s="52" t="s">
        <v>106</v>
      </c>
      <c r="C654" s="52" t="s">
        <v>115</v>
      </c>
      <c r="D654" s="52">
        <v>30913</v>
      </c>
      <c r="E654" s="52">
        <v>3338013</v>
      </c>
      <c r="F654" s="52">
        <v>12</v>
      </c>
      <c r="G654" s="52" t="s">
        <v>118</v>
      </c>
      <c r="H654" s="52">
        <v>25120</v>
      </c>
      <c r="I654" s="52" t="s">
        <v>91</v>
      </c>
      <c r="J654" s="52" t="s">
        <v>71</v>
      </c>
      <c r="K654" s="52">
        <v>73.3</v>
      </c>
      <c r="L654" s="52">
        <v>3.3200000000000001E-5</v>
      </c>
      <c r="M654" s="52">
        <v>1</v>
      </c>
      <c r="N654" s="52"/>
      <c r="O654" s="52">
        <v>0</v>
      </c>
      <c r="P654" s="52">
        <v>0</v>
      </c>
      <c r="Q654" s="52">
        <v>21</v>
      </c>
      <c r="R654" s="52"/>
      <c r="S654" s="52">
        <v>0</v>
      </c>
      <c r="T654" s="52">
        <v>0</v>
      </c>
      <c r="U654" s="52">
        <v>310</v>
      </c>
      <c r="V654" s="52">
        <f t="shared" si="21"/>
        <v>61.131027199999998</v>
      </c>
      <c r="W654" s="52">
        <f t="shared" si="22"/>
        <v>61.131027199999998</v>
      </c>
      <c r="X654" s="52">
        <v>0</v>
      </c>
      <c r="Y654" s="52">
        <v>0</v>
      </c>
    </row>
    <row r="655" spans="1:25" x14ac:dyDescent="0.25">
      <c r="A655" s="52">
        <v>2012</v>
      </c>
      <c r="B655" s="52" t="s">
        <v>106</v>
      </c>
      <c r="C655" s="52" t="s">
        <v>115</v>
      </c>
      <c r="D655" s="52">
        <v>32300</v>
      </c>
      <c r="E655" s="52">
        <v>3338003</v>
      </c>
      <c r="F655" s="52">
        <v>12</v>
      </c>
      <c r="G655" s="52" t="s">
        <v>118</v>
      </c>
      <c r="H655" s="52">
        <v>24444</v>
      </c>
      <c r="I655" s="52" t="s">
        <v>91</v>
      </c>
      <c r="J655" s="52" t="s">
        <v>71</v>
      </c>
      <c r="K655" s="52">
        <v>73.3</v>
      </c>
      <c r="L655" s="52">
        <v>3.3200000000000001E-5</v>
      </c>
      <c r="M655" s="52">
        <v>1</v>
      </c>
      <c r="N655" s="52"/>
      <c r="O655" s="52">
        <v>0</v>
      </c>
      <c r="P655" s="52">
        <v>0</v>
      </c>
      <c r="Q655" s="52">
        <v>21</v>
      </c>
      <c r="R655" s="52"/>
      <c r="S655" s="52">
        <v>0</v>
      </c>
      <c r="T655" s="52">
        <v>0</v>
      </c>
      <c r="U655" s="52">
        <v>310</v>
      </c>
      <c r="V655" s="52">
        <f t="shared" si="21"/>
        <v>59.485940640000003</v>
      </c>
      <c r="W655" s="52">
        <f t="shared" si="22"/>
        <v>59.485940640000003</v>
      </c>
      <c r="X655" s="52">
        <v>0</v>
      </c>
      <c r="Y655" s="52">
        <v>0</v>
      </c>
    </row>
    <row r="656" spans="1:25" x14ac:dyDescent="0.25">
      <c r="A656" s="52">
        <v>2012</v>
      </c>
      <c r="B656" s="52" t="s">
        <v>106</v>
      </c>
      <c r="C656" s="52" t="s">
        <v>115</v>
      </c>
      <c r="D656" s="52">
        <v>32300</v>
      </c>
      <c r="E656" s="52">
        <v>3338012</v>
      </c>
      <c r="F656" s="52">
        <v>12</v>
      </c>
      <c r="G656" s="52" t="s">
        <v>118</v>
      </c>
      <c r="H656" s="52">
        <v>5502</v>
      </c>
      <c r="I656" s="52" t="s">
        <v>91</v>
      </c>
      <c r="J656" s="52" t="s">
        <v>71</v>
      </c>
      <c r="K656" s="52">
        <v>73.3</v>
      </c>
      <c r="L656" s="52">
        <v>3.3200000000000001E-5</v>
      </c>
      <c r="M656" s="52">
        <v>1</v>
      </c>
      <c r="N656" s="52"/>
      <c r="O656" s="52">
        <v>0</v>
      </c>
      <c r="P656" s="52">
        <v>0</v>
      </c>
      <c r="Q656" s="52">
        <v>21</v>
      </c>
      <c r="R656" s="52"/>
      <c r="S656" s="52">
        <v>0</v>
      </c>
      <c r="T656" s="52">
        <v>0</v>
      </c>
      <c r="U656" s="52">
        <v>310</v>
      </c>
      <c r="V656" s="52">
        <f t="shared" si="21"/>
        <v>13.38944712</v>
      </c>
      <c r="W656" s="52">
        <f t="shared" si="22"/>
        <v>13.38944712</v>
      </c>
      <c r="X656" s="52">
        <v>0</v>
      </c>
      <c r="Y656" s="52">
        <v>0</v>
      </c>
    </row>
    <row r="657" spans="1:25" x14ac:dyDescent="0.25">
      <c r="A657" s="52">
        <v>2012</v>
      </c>
      <c r="B657" s="52" t="s">
        <v>106</v>
      </c>
      <c r="C657" s="52" t="s">
        <v>115</v>
      </c>
      <c r="D657" s="52">
        <v>32901</v>
      </c>
      <c r="E657" s="52">
        <v>3338003</v>
      </c>
      <c r="F657" s="52">
        <v>12</v>
      </c>
      <c r="G657" s="52" t="s">
        <v>118</v>
      </c>
      <c r="H657" s="52">
        <v>210554</v>
      </c>
      <c r="I657" s="52" t="s">
        <v>91</v>
      </c>
      <c r="J657" s="52" t="s">
        <v>71</v>
      </c>
      <c r="K657" s="52">
        <v>73.3</v>
      </c>
      <c r="L657" s="52">
        <v>3.3200000000000001E-5</v>
      </c>
      <c r="M657" s="52">
        <v>1</v>
      </c>
      <c r="N657" s="52"/>
      <c r="O657" s="52">
        <v>0</v>
      </c>
      <c r="P657" s="52">
        <v>0</v>
      </c>
      <c r="Q657" s="52">
        <v>21</v>
      </c>
      <c r="R657" s="52"/>
      <c r="S657" s="52">
        <v>0</v>
      </c>
      <c r="T657" s="52">
        <v>0</v>
      </c>
      <c r="U657" s="52">
        <v>310</v>
      </c>
      <c r="V657" s="52">
        <f t="shared" si="21"/>
        <v>512.39579223999999</v>
      </c>
      <c r="W657" s="52">
        <f t="shared" si="22"/>
        <v>512.39579223999999</v>
      </c>
      <c r="X657" s="52">
        <v>0</v>
      </c>
      <c r="Y657" s="52">
        <v>0</v>
      </c>
    </row>
    <row r="658" spans="1:25" x14ac:dyDescent="0.25">
      <c r="A658" s="52">
        <v>2012</v>
      </c>
      <c r="B658" s="52" t="s">
        <v>106</v>
      </c>
      <c r="C658" s="52" t="s">
        <v>115</v>
      </c>
      <c r="D658" s="52">
        <v>32909</v>
      </c>
      <c r="E658" s="52">
        <v>3338006</v>
      </c>
      <c r="F658" s="52">
        <v>12</v>
      </c>
      <c r="G658" s="52" t="s">
        <v>118</v>
      </c>
      <c r="H658" s="52">
        <v>272</v>
      </c>
      <c r="I658" s="52" t="s">
        <v>91</v>
      </c>
      <c r="J658" s="52" t="s">
        <v>71</v>
      </c>
      <c r="K658" s="52">
        <v>73.3</v>
      </c>
      <c r="L658" s="52">
        <v>3.3200000000000001E-5</v>
      </c>
      <c r="M658" s="52">
        <v>1</v>
      </c>
      <c r="N658" s="52"/>
      <c r="O658" s="52">
        <v>0</v>
      </c>
      <c r="P658" s="52">
        <v>0</v>
      </c>
      <c r="Q658" s="52">
        <v>21</v>
      </c>
      <c r="R658" s="52"/>
      <c r="S658" s="52">
        <v>0</v>
      </c>
      <c r="T658" s="52">
        <v>0</v>
      </c>
      <c r="U658" s="52">
        <v>310</v>
      </c>
      <c r="V658" s="52">
        <f t="shared" si="21"/>
        <v>0.66192832000000001</v>
      </c>
      <c r="W658" s="52">
        <f t="shared" si="22"/>
        <v>0.66192832000000001</v>
      </c>
      <c r="X658" s="52">
        <v>0</v>
      </c>
      <c r="Y658" s="52">
        <v>0</v>
      </c>
    </row>
    <row r="659" spans="1:25" x14ac:dyDescent="0.25">
      <c r="A659" s="52">
        <v>2012</v>
      </c>
      <c r="B659" s="52" t="s">
        <v>106</v>
      </c>
      <c r="C659" s="52" t="s">
        <v>115</v>
      </c>
      <c r="D659" s="52">
        <v>33140</v>
      </c>
      <c r="E659" s="52">
        <v>3338006</v>
      </c>
      <c r="F659" s="52">
        <v>12</v>
      </c>
      <c r="G659" s="52" t="s">
        <v>118</v>
      </c>
      <c r="H659" s="52">
        <v>34958</v>
      </c>
      <c r="I659" s="52" t="s">
        <v>91</v>
      </c>
      <c r="J659" s="52" t="s">
        <v>71</v>
      </c>
      <c r="K659" s="52">
        <v>73.3</v>
      </c>
      <c r="L659" s="52">
        <v>3.3200000000000001E-5</v>
      </c>
      <c r="M659" s="52">
        <v>1</v>
      </c>
      <c r="N659" s="52"/>
      <c r="O659" s="52">
        <v>0</v>
      </c>
      <c r="P659" s="52">
        <v>0</v>
      </c>
      <c r="Q659" s="52">
        <v>21</v>
      </c>
      <c r="R659" s="52"/>
      <c r="S659" s="52">
        <v>0</v>
      </c>
      <c r="T659" s="52">
        <v>0</v>
      </c>
      <c r="U659" s="52">
        <v>310</v>
      </c>
      <c r="V659" s="52">
        <f t="shared" si="21"/>
        <v>85.072390479999996</v>
      </c>
      <c r="W659" s="52">
        <f t="shared" si="22"/>
        <v>85.072390479999996</v>
      </c>
      <c r="X659" s="52">
        <v>0</v>
      </c>
      <c r="Y659" s="52">
        <v>0</v>
      </c>
    </row>
    <row r="660" spans="1:25" x14ac:dyDescent="0.25">
      <c r="A660" s="52">
        <v>2012</v>
      </c>
      <c r="B660" s="52" t="s">
        <v>106</v>
      </c>
      <c r="C660" s="52" t="s">
        <v>115</v>
      </c>
      <c r="D660" s="52">
        <v>33140</v>
      </c>
      <c r="E660" s="52">
        <v>3338006</v>
      </c>
      <c r="F660" s="52">
        <v>12</v>
      </c>
      <c r="G660" s="52" t="s">
        <v>118</v>
      </c>
      <c r="H660" s="52">
        <v>615590.5</v>
      </c>
      <c r="I660" s="52" t="s">
        <v>91</v>
      </c>
      <c r="J660" s="52" t="s">
        <v>71</v>
      </c>
      <c r="K660" s="52">
        <v>73.3</v>
      </c>
      <c r="L660" s="52">
        <v>3.3200000000000001E-5</v>
      </c>
      <c r="M660" s="52">
        <v>1</v>
      </c>
      <c r="N660" s="52"/>
      <c r="O660" s="52">
        <v>0</v>
      </c>
      <c r="P660" s="52">
        <v>0</v>
      </c>
      <c r="Q660" s="52">
        <v>21</v>
      </c>
      <c r="R660" s="52"/>
      <c r="S660" s="52">
        <v>0</v>
      </c>
      <c r="T660" s="52">
        <v>0</v>
      </c>
      <c r="U660" s="52">
        <v>310</v>
      </c>
      <c r="V660" s="52">
        <f t="shared" si="21"/>
        <v>1498.0764171799999</v>
      </c>
      <c r="W660" s="52">
        <f t="shared" si="22"/>
        <v>1498.0764171799999</v>
      </c>
      <c r="X660" s="52">
        <v>0</v>
      </c>
      <c r="Y660" s="52">
        <v>0</v>
      </c>
    </row>
    <row r="661" spans="1:25" x14ac:dyDescent="0.25">
      <c r="A661" s="52">
        <v>2012</v>
      </c>
      <c r="B661" s="52" t="s">
        <v>106</v>
      </c>
      <c r="C661" s="52" t="s">
        <v>115</v>
      </c>
      <c r="D661" s="52">
        <v>33140</v>
      </c>
      <c r="E661" s="52">
        <v>3338006</v>
      </c>
      <c r="F661" s="52">
        <v>12</v>
      </c>
      <c r="G661" s="52" t="s">
        <v>118</v>
      </c>
      <c r="H661" s="52">
        <v>14820</v>
      </c>
      <c r="I661" s="52" t="s">
        <v>91</v>
      </c>
      <c r="J661" s="52" t="s">
        <v>71</v>
      </c>
      <c r="K661" s="52">
        <v>73.3</v>
      </c>
      <c r="L661" s="52">
        <v>3.3200000000000001E-5</v>
      </c>
      <c r="M661" s="52">
        <v>1</v>
      </c>
      <c r="N661" s="52"/>
      <c r="O661" s="52">
        <v>0</v>
      </c>
      <c r="P661" s="52">
        <v>0</v>
      </c>
      <c r="Q661" s="52">
        <v>21</v>
      </c>
      <c r="R661" s="52"/>
      <c r="S661" s="52">
        <v>0</v>
      </c>
      <c r="T661" s="52">
        <v>0</v>
      </c>
      <c r="U661" s="52">
        <v>310</v>
      </c>
      <c r="V661" s="52">
        <f t="shared" si="21"/>
        <v>36.065359200000003</v>
      </c>
      <c r="W661" s="52">
        <f t="shared" si="22"/>
        <v>36.065359200000003</v>
      </c>
      <c r="X661" s="52">
        <v>0</v>
      </c>
      <c r="Y661" s="52">
        <v>0</v>
      </c>
    </row>
    <row r="662" spans="1:25" x14ac:dyDescent="0.25">
      <c r="A662" s="52">
        <v>2012</v>
      </c>
      <c r="B662" s="52" t="s">
        <v>106</v>
      </c>
      <c r="C662" s="52" t="s">
        <v>115</v>
      </c>
      <c r="D662" s="52">
        <v>33140</v>
      </c>
      <c r="E662" s="52">
        <v>3338099</v>
      </c>
      <c r="F662" s="52">
        <v>12</v>
      </c>
      <c r="G662" s="52" t="s">
        <v>118</v>
      </c>
      <c r="H662" s="52">
        <v>16250</v>
      </c>
      <c r="I662" s="52" t="s">
        <v>91</v>
      </c>
      <c r="J662" s="52" t="s">
        <v>71</v>
      </c>
      <c r="K662" s="52">
        <v>73.3</v>
      </c>
      <c r="L662" s="52">
        <v>3.3200000000000001E-5</v>
      </c>
      <c r="M662" s="52">
        <v>1</v>
      </c>
      <c r="N662" s="52"/>
      <c r="O662" s="52">
        <v>0</v>
      </c>
      <c r="P662" s="52">
        <v>0</v>
      </c>
      <c r="Q662" s="52">
        <v>21</v>
      </c>
      <c r="R662" s="52"/>
      <c r="S662" s="52">
        <v>0</v>
      </c>
      <c r="T662" s="52">
        <v>0</v>
      </c>
      <c r="U662" s="52">
        <v>310</v>
      </c>
      <c r="V662" s="52">
        <f t="shared" si="21"/>
        <v>39.545349999999999</v>
      </c>
      <c r="W662" s="52">
        <f t="shared" si="22"/>
        <v>39.545349999999999</v>
      </c>
      <c r="X662" s="52">
        <v>0</v>
      </c>
      <c r="Y662" s="52">
        <v>0</v>
      </c>
    </row>
    <row r="663" spans="1:25" x14ac:dyDescent="0.25">
      <c r="A663" s="52">
        <v>2012</v>
      </c>
      <c r="B663" s="52" t="s">
        <v>106</v>
      </c>
      <c r="C663" s="52" t="s">
        <v>115</v>
      </c>
      <c r="D663" s="52">
        <v>38300</v>
      </c>
      <c r="E663" s="52">
        <v>3338004</v>
      </c>
      <c r="F663" s="52">
        <v>12</v>
      </c>
      <c r="G663" s="52" t="s">
        <v>118</v>
      </c>
      <c r="H663" s="52">
        <v>65492.027999999998</v>
      </c>
      <c r="I663" s="52" t="s">
        <v>91</v>
      </c>
      <c r="J663" s="52" t="s">
        <v>71</v>
      </c>
      <c r="K663" s="52">
        <v>73.3</v>
      </c>
      <c r="L663" s="52">
        <v>3.3200000000000001E-5</v>
      </c>
      <c r="M663" s="52">
        <v>1</v>
      </c>
      <c r="N663" s="52"/>
      <c r="O663" s="52">
        <v>0</v>
      </c>
      <c r="P663" s="52">
        <v>0</v>
      </c>
      <c r="Q663" s="52">
        <v>21</v>
      </c>
      <c r="R663" s="52"/>
      <c r="S663" s="52">
        <v>0</v>
      </c>
      <c r="T663" s="52">
        <v>0</v>
      </c>
      <c r="U663" s="52">
        <v>310</v>
      </c>
      <c r="V663" s="52">
        <f t="shared" si="21"/>
        <v>159.37877965967999</v>
      </c>
      <c r="W663" s="52">
        <f t="shared" si="22"/>
        <v>159.37877965967999</v>
      </c>
      <c r="X663" s="52">
        <v>0</v>
      </c>
      <c r="Y663" s="52">
        <v>0</v>
      </c>
    </row>
    <row r="664" spans="1:25" x14ac:dyDescent="0.25">
      <c r="A664" s="52">
        <v>2012</v>
      </c>
      <c r="B664" s="52" t="s">
        <v>106</v>
      </c>
      <c r="C664" s="52" t="s">
        <v>115</v>
      </c>
      <c r="D664" s="52">
        <v>45200</v>
      </c>
      <c r="E664" s="52">
        <v>3338002</v>
      </c>
      <c r="F664" s="52">
        <v>12</v>
      </c>
      <c r="G664" s="52" t="s">
        <v>118</v>
      </c>
      <c r="H664" s="52">
        <v>2840</v>
      </c>
      <c r="I664" s="52" t="s">
        <v>91</v>
      </c>
      <c r="J664" s="52" t="s">
        <v>71</v>
      </c>
      <c r="K664" s="52">
        <v>73.3</v>
      </c>
      <c r="L664" s="52">
        <v>3.3200000000000001E-5</v>
      </c>
      <c r="M664" s="52">
        <v>1</v>
      </c>
      <c r="N664" s="52"/>
      <c r="O664" s="52">
        <v>0</v>
      </c>
      <c r="P664" s="52">
        <v>0</v>
      </c>
      <c r="Q664" s="52">
        <v>21</v>
      </c>
      <c r="R664" s="52"/>
      <c r="S664" s="52">
        <v>0</v>
      </c>
      <c r="T664" s="52">
        <v>0</v>
      </c>
      <c r="U664" s="52">
        <v>310</v>
      </c>
      <c r="V664" s="52">
        <f t="shared" si="21"/>
        <v>6.9113104000000005</v>
      </c>
      <c r="W664" s="52">
        <f t="shared" si="22"/>
        <v>6.9113104000000005</v>
      </c>
      <c r="X664" s="52">
        <v>0</v>
      </c>
      <c r="Y664" s="52">
        <v>0</v>
      </c>
    </row>
    <row r="665" spans="1:25" x14ac:dyDescent="0.25">
      <c r="A665" s="52">
        <v>2012</v>
      </c>
      <c r="B665" s="52" t="s">
        <v>106</v>
      </c>
      <c r="C665" s="52" t="s">
        <v>115</v>
      </c>
      <c r="D665" s="52">
        <v>45200</v>
      </c>
      <c r="E665" s="52">
        <v>3338003</v>
      </c>
      <c r="F665" s="52">
        <v>12</v>
      </c>
      <c r="G665" s="52" t="s">
        <v>118</v>
      </c>
      <c r="H665" s="52">
        <v>11785</v>
      </c>
      <c r="I665" s="52" t="s">
        <v>91</v>
      </c>
      <c r="J665" s="52" t="s">
        <v>71</v>
      </c>
      <c r="K665" s="52">
        <v>73.3</v>
      </c>
      <c r="L665" s="52">
        <v>3.3200000000000001E-5</v>
      </c>
      <c r="M665" s="52">
        <v>1</v>
      </c>
      <c r="N665" s="52"/>
      <c r="O665" s="52">
        <v>0</v>
      </c>
      <c r="P665" s="52">
        <v>0</v>
      </c>
      <c r="Q665" s="52">
        <v>21</v>
      </c>
      <c r="R665" s="52"/>
      <c r="S665" s="52">
        <v>0</v>
      </c>
      <c r="T665" s="52">
        <v>0</v>
      </c>
      <c r="U665" s="52">
        <v>310</v>
      </c>
      <c r="V665" s="52">
        <f t="shared" si="21"/>
        <v>28.679504600000001</v>
      </c>
      <c r="W665" s="52">
        <f t="shared" si="22"/>
        <v>28.679504600000001</v>
      </c>
      <c r="X665" s="52">
        <v>0</v>
      </c>
      <c r="Y665" s="52">
        <v>0</v>
      </c>
    </row>
    <row r="666" spans="1:25" x14ac:dyDescent="0.25">
      <c r="A666" s="52">
        <v>2012</v>
      </c>
      <c r="B666" s="52" t="s">
        <v>106</v>
      </c>
      <c r="C666" s="52" t="s">
        <v>115</v>
      </c>
      <c r="D666" s="52">
        <v>45200</v>
      </c>
      <c r="E666" s="52">
        <v>3338003</v>
      </c>
      <c r="F666" s="52">
        <v>12</v>
      </c>
      <c r="G666" s="52" t="s">
        <v>118</v>
      </c>
      <c r="H666" s="52">
        <v>9485</v>
      </c>
      <c r="I666" s="52" t="s">
        <v>91</v>
      </c>
      <c r="J666" s="52" t="s">
        <v>71</v>
      </c>
      <c r="K666" s="52">
        <v>73.3</v>
      </c>
      <c r="L666" s="52">
        <v>3.3200000000000001E-5</v>
      </c>
      <c r="M666" s="52">
        <v>1</v>
      </c>
      <c r="N666" s="52"/>
      <c r="O666" s="52">
        <v>0</v>
      </c>
      <c r="P666" s="52">
        <v>0</v>
      </c>
      <c r="Q666" s="52">
        <v>21</v>
      </c>
      <c r="R666" s="52"/>
      <c r="S666" s="52">
        <v>0</v>
      </c>
      <c r="T666" s="52">
        <v>0</v>
      </c>
      <c r="U666" s="52">
        <v>310</v>
      </c>
      <c r="V666" s="52">
        <f t="shared" si="21"/>
        <v>23.082316600000002</v>
      </c>
      <c r="W666" s="52">
        <f t="shared" si="22"/>
        <v>23.082316600000002</v>
      </c>
      <c r="X666" s="52">
        <v>0</v>
      </c>
      <c r="Y666" s="52">
        <v>0</v>
      </c>
    </row>
    <row r="667" spans="1:25" x14ac:dyDescent="0.25">
      <c r="A667" s="52">
        <v>2012</v>
      </c>
      <c r="B667" s="52" t="s">
        <v>106</v>
      </c>
      <c r="C667" s="52" t="s">
        <v>115</v>
      </c>
      <c r="D667" s="52">
        <v>45200</v>
      </c>
      <c r="E667" s="52">
        <v>3338003</v>
      </c>
      <c r="F667" s="52">
        <v>12</v>
      </c>
      <c r="G667" s="52" t="s">
        <v>118</v>
      </c>
      <c r="H667" s="52">
        <v>1222575</v>
      </c>
      <c r="I667" s="52" t="s">
        <v>91</v>
      </c>
      <c r="J667" s="52" t="s">
        <v>71</v>
      </c>
      <c r="K667" s="52">
        <v>73.3</v>
      </c>
      <c r="L667" s="52">
        <v>3.3200000000000001E-5</v>
      </c>
      <c r="M667" s="52">
        <v>1</v>
      </c>
      <c r="N667" s="52"/>
      <c r="O667" s="52">
        <v>0</v>
      </c>
      <c r="P667" s="52">
        <v>0</v>
      </c>
      <c r="Q667" s="52">
        <v>21</v>
      </c>
      <c r="R667" s="52"/>
      <c r="S667" s="52">
        <v>0</v>
      </c>
      <c r="T667" s="52">
        <v>0</v>
      </c>
      <c r="U667" s="52">
        <v>310</v>
      </c>
      <c r="V667" s="52">
        <f t="shared" si="21"/>
        <v>2975.209617</v>
      </c>
      <c r="W667" s="52">
        <f t="shared" si="22"/>
        <v>2975.209617</v>
      </c>
      <c r="X667" s="52">
        <v>0</v>
      </c>
      <c r="Y667" s="52">
        <v>0</v>
      </c>
    </row>
    <row r="668" spans="1:25" x14ac:dyDescent="0.25">
      <c r="A668" s="52">
        <v>2012</v>
      </c>
      <c r="B668" s="52" t="s">
        <v>106</v>
      </c>
      <c r="C668" s="52" t="s">
        <v>115</v>
      </c>
      <c r="D668" s="52">
        <v>45200</v>
      </c>
      <c r="E668" s="52">
        <v>3338003</v>
      </c>
      <c r="F668" s="52">
        <v>12</v>
      </c>
      <c r="G668" s="52" t="s">
        <v>118</v>
      </c>
      <c r="H668" s="52">
        <v>1401227</v>
      </c>
      <c r="I668" s="52" t="s">
        <v>91</v>
      </c>
      <c r="J668" s="52" t="s">
        <v>71</v>
      </c>
      <c r="K668" s="52">
        <v>73.3</v>
      </c>
      <c r="L668" s="52">
        <v>3.3200000000000001E-5</v>
      </c>
      <c r="M668" s="52">
        <v>1</v>
      </c>
      <c r="N668" s="52"/>
      <c r="O668" s="52">
        <v>0</v>
      </c>
      <c r="P668" s="52">
        <v>0</v>
      </c>
      <c r="Q668" s="52">
        <v>21</v>
      </c>
      <c r="R668" s="52"/>
      <c r="S668" s="52">
        <v>0</v>
      </c>
      <c r="T668" s="52">
        <v>0</v>
      </c>
      <c r="U668" s="52">
        <v>310</v>
      </c>
      <c r="V668" s="52">
        <f t="shared" si="21"/>
        <v>3409.9699781199997</v>
      </c>
      <c r="W668" s="52">
        <f t="shared" si="22"/>
        <v>3409.9699781199997</v>
      </c>
      <c r="X668" s="52">
        <v>0</v>
      </c>
      <c r="Y668" s="52">
        <v>0</v>
      </c>
    </row>
    <row r="669" spans="1:25" x14ac:dyDescent="0.25">
      <c r="A669" s="52">
        <v>2012</v>
      </c>
      <c r="B669" s="52" t="s">
        <v>106</v>
      </c>
      <c r="C669" s="52" t="s">
        <v>115</v>
      </c>
      <c r="D669" s="52">
        <v>45200</v>
      </c>
      <c r="E669" s="52">
        <v>3338003</v>
      </c>
      <c r="F669" s="52">
        <v>12</v>
      </c>
      <c r="G669" s="52" t="s">
        <v>118</v>
      </c>
      <c r="H669" s="52">
        <v>268615</v>
      </c>
      <c r="I669" s="52" t="s">
        <v>91</v>
      </c>
      <c r="J669" s="52" t="s">
        <v>71</v>
      </c>
      <c r="K669" s="52">
        <v>73.3</v>
      </c>
      <c r="L669" s="52">
        <v>3.3200000000000001E-5</v>
      </c>
      <c r="M669" s="52">
        <v>1</v>
      </c>
      <c r="N669" s="52"/>
      <c r="O669" s="52">
        <v>0</v>
      </c>
      <c r="P669" s="52">
        <v>0</v>
      </c>
      <c r="Q669" s="52">
        <v>21</v>
      </c>
      <c r="R669" s="52"/>
      <c r="S669" s="52">
        <v>0</v>
      </c>
      <c r="T669" s="52">
        <v>0</v>
      </c>
      <c r="U669" s="52">
        <v>310</v>
      </c>
      <c r="V669" s="52">
        <f t="shared" si="21"/>
        <v>653.69071940000003</v>
      </c>
      <c r="W669" s="52">
        <f t="shared" si="22"/>
        <v>653.69071940000003</v>
      </c>
      <c r="X669" s="52">
        <v>0</v>
      </c>
      <c r="Y669" s="52">
        <v>0</v>
      </c>
    </row>
    <row r="670" spans="1:25" x14ac:dyDescent="0.25">
      <c r="A670" s="52">
        <v>2012</v>
      </c>
      <c r="B670" s="52" t="s">
        <v>106</v>
      </c>
      <c r="C670" s="52" t="s">
        <v>115</v>
      </c>
      <c r="D670" s="52">
        <v>45200</v>
      </c>
      <c r="E670" s="52">
        <v>3338008</v>
      </c>
      <c r="F670" s="52">
        <v>12</v>
      </c>
      <c r="G670" s="52" t="s">
        <v>118</v>
      </c>
      <c r="H670" s="52">
        <v>5776</v>
      </c>
      <c r="I670" s="52" t="s">
        <v>91</v>
      </c>
      <c r="J670" s="52" t="s">
        <v>71</v>
      </c>
      <c r="K670" s="52">
        <v>73.3</v>
      </c>
      <c r="L670" s="52">
        <v>3.3200000000000001E-5</v>
      </c>
      <c r="M670" s="52">
        <v>1</v>
      </c>
      <c r="N670" s="52"/>
      <c r="O670" s="52">
        <v>0</v>
      </c>
      <c r="P670" s="52">
        <v>0</v>
      </c>
      <c r="Q670" s="52">
        <v>21</v>
      </c>
      <c r="R670" s="52"/>
      <c r="S670" s="52">
        <v>0</v>
      </c>
      <c r="T670" s="52">
        <v>0</v>
      </c>
      <c r="U670" s="52">
        <v>310</v>
      </c>
      <c r="V670" s="52">
        <f t="shared" si="21"/>
        <v>14.056242559999999</v>
      </c>
      <c r="W670" s="52">
        <f t="shared" si="22"/>
        <v>14.056242559999999</v>
      </c>
      <c r="X670" s="52">
        <v>0</v>
      </c>
      <c r="Y670" s="52">
        <v>0</v>
      </c>
    </row>
    <row r="671" spans="1:25" x14ac:dyDescent="0.25">
      <c r="A671" s="52">
        <v>2012</v>
      </c>
      <c r="B671" s="52" t="s">
        <v>106</v>
      </c>
      <c r="C671" s="52" t="s">
        <v>115</v>
      </c>
      <c r="D671" s="52">
        <v>45200</v>
      </c>
      <c r="E671" s="52">
        <v>3338008</v>
      </c>
      <c r="F671" s="52">
        <v>12</v>
      </c>
      <c r="G671" s="52" t="s">
        <v>118</v>
      </c>
      <c r="H671" s="52">
        <v>6414</v>
      </c>
      <c r="I671" s="52" t="s">
        <v>91</v>
      </c>
      <c r="J671" s="52" t="s">
        <v>71</v>
      </c>
      <c r="K671" s="52">
        <v>73.3</v>
      </c>
      <c r="L671" s="52">
        <v>3.3200000000000001E-5</v>
      </c>
      <c r="M671" s="52">
        <v>1</v>
      </c>
      <c r="N671" s="52"/>
      <c r="O671" s="52">
        <v>0</v>
      </c>
      <c r="P671" s="52">
        <v>0</v>
      </c>
      <c r="Q671" s="52">
        <v>21</v>
      </c>
      <c r="R671" s="52"/>
      <c r="S671" s="52">
        <v>0</v>
      </c>
      <c r="T671" s="52">
        <v>0</v>
      </c>
      <c r="U671" s="52">
        <v>310</v>
      </c>
      <c r="V671" s="52">
        <f t="shared" si="21"/>
        <v>15.608853839999998</v>
      </c>
      <c r="W671" s="52">
        <f t="shared" si="22"/>
        <v>15.608853839999998</v>
      </c>
      <c r="X671" s="52">
        <v>0</v>
      </c>
      <c r="Y671" s="52">
        <v>0</v>
      </c>
    </row>
    <row r="672" spans="1:25" x14ac:dyDescent="0.25">
      <c r="A672" s="52">
        <v>2012</v>
      </c>
      <c r="B672" s="52" t="s">
        <v>106</v>
      </c>
      <c r="C672" s="52" t="s">
        <v>115</v>
      </c>
      <c r="D672" s="52">
        <v>45200</v>
      </c>
      <c r="E672" s="52">
        <v>3338099</v>
      </c>
      <c r="F672" s="52">
        <v>12</v>
      </c>
      <c r="G672" s="52" t="s">
        <v>118</v>
      </c>
      <c r="H672" s="52">
        <v>680896.39659999998</v>
      </c>
      <c r="I672" s="52" t="s">
        <v>91</v>
      </c>
      <c r="J672" s="52" t="s">
        <v>71</v>
      </c>
      <c r="K672" s="52">
        <v>73.3</v>
      </c>
      <c r="L672" s="52">
        <v>3.3200000000000001E-5</v>
      </c>
      <c r="M672" s="52">
        <v>1</v>
      </c>
      <c r="N672" s="52"/>
      <c r="O672" s="52">
        <v>0</v>
      </c>
      <c r="P672" s="52">
        <v>0</v>
      </c>
      <c r="Q672" s="52">
        <v>21</v>
      </c>
      <c r="R672" s="52"/>
      <c r="S672" s="52">
        <v>0</v>
      </c>
      <c r="T672" s="52">
        <v>0</v>
      </c>
      <c r="U672" s="52">
        <v>310</v>
      </c>
      <c r="V672" s="52">
        <f t="shared" si="21"/>
        <v>1657.0022349098961</v>
      </c>
      <c r="W672" s="52">
        <f t="shared" si="22"/>
        <v>1657.0022349098961</v>
      </c>
      <c r="X672" s="52">
        <v>0</v>
      </c>
      <c r="Y672" s="52">
        <v>0</v>
      </c>
    </row>
    <row r="673" spans="1:25" x14ac:dyDescent="0.25">
      <c r="A673" s="52">
        <v>2012</v>
      </c>
      <c r="B673" s="52" t="s">
        <v>106</v>
      </c>
      <c r="C673" s="52" t="s">
        <v>115</v>
      </c>
      <c r="D673" s="52">
        <v>96010</v>
      </c>
      <c r="E673" s="52">
        <v>3338012</v>
      </c>
      <c r="F673" s="52">
        <v>12</v>
      </c>
      <c r="G673" s="52" t="s">
        <v>118</v>
      </c>
      <c r="H673" s="52">
        <v>15493</v>
      </c>
      <c r="I673" s="52" t="s">
        <v>91</v>
      </c>
      <c r="J673" s="52" t="s">
        <v>71</v>
      </c>
      <c r="K673" s="52">
        <v>73.3</v>
      </c>
      <c r="L673" s="52">
        <v>3.3200000000000001E-5</v>
      </c>
      <c r="M673" s="52">
        <v>1</v>
      </c>
      <c r="N673" s="52"/>
      <c r="O673" s="52">
        <v>0</v>
      </c>
      <c r="P673" s="52">
        <v>0</v>
      </c>
      <c r="Q673" s="52">
        <v>21</v>
      </c>
      <c r="R673" s="52"/>
      <c r="S673" s="52">
        <v>0</v>
      </c>
      <c r="T673" s="52">
        <v>0</v>
      </c>
      <c r="U673" s="52">
        <v>310</v>
      </c>
      <c r="V673" s="52">
        <f t="shared" si="21"/>
        <v>37.703145079999999</v>
      </c>
      <c r="W673" s="52">
        <f t="shared" si="22"/>
        <v>37.703145079999999</v>
      </c>
      <c r="X673" s="52">
        <v>0</v>
      </c>
      <c r="Y673" s="52">
        <v>0</v>
      </c>
    </row>
    <row r="674" spans="1:25" x14ac:dyDescent="0.25">
      <c r="A674" s="52">
        <v>2012</v>
      </c>
      <c r="B674" s="52" t="s">
        <v>37</v>
      </c>
      <c r="C674" s="52" t="s">
        <v>38</v>
      </c>
      <c r="D674" s="52">
        <v>20121</v>
      </c>
      <c r="E674" s="52">
        <v>3423301</v>
      </c>
      <c r="F674" s="52">
        <v>9</v>
      </c>
      <c r="G674" s="52" t="s">
        <v>119</v>
      </c>
      <c r="H674" s="52">
        <v>51800000</v>
      </c>
      <c r="I674" s="52" t="s">
        <v>90</v>
      </c>
      <c r="J674" s="52"/>
      <c r="K674" s="52">
        <v>0</v>
      </c>
      <c r="L674" s="52">
        <v>0</v>
      </c>
      <c r="M674" s="52">
        <v>1</v>
      </c>
      <c r="N674" s="52"/>
      <c r="O674" s="52">
        <v>0</v>
      </c>
      <c r="P674" s="52">
        <v>0</v>
      </c>
      <c r="Q674" s="52">
        <v>21</v>
      </c>
      <c r="R674" s="52" t="s">
        <v>72</v>
      </c>
      <c r="S674" s="52">
        <v>0.01</v>
      </c>
      <c r="T674" s="52">
        <v>1</v>
      </c>
      <c r="U674" s="52">
        <v>310</v>
      </c>
      <c r="V674" s="52">
        <f t="shared" si="21"/>
        <v>160580</v>
      </c>
      <c r="W674" s="52">
        <v>0</v>
      </c>
      <c r="X674" s="52">
        <v>0</v>
      </c>
      <c r="Y674" s="52">
        <f>V674/U674</f>
        <v>518</v>
      </c>
    </row>
    <row r="675" spans="1:25" x14ac:dyDescent="0.25">
      <c r="A675" s="52">
        <v>2012</v>
      </c>
      <c r="B675" s="52" t="s">
        <v>37</v>
      </c>
      <c r="C675" s="52" t="s">
        <v>38</v>
      </c>
      <c r="D675" s="52">
        <v>20121</v>
      </c>
      <c r="E675" s="52">
        <v>3423301</v>
      </c>
      <c r="F675" s="52">
        <v>9</v>
      </c>
      <c r="G675" s="52" t="s">
        <v>119</v>
      </c>
      <c r="H675" s="52">
        <v>531000000</v>
      </c>
      <c r="I675" s="52" t="s">
        <v>90</v>
      </c>
      <c r="J675" s="52"/>
      <c r="K675" s="52">
        <v>0</v>
      </c>
      <c r="L675" s="52">
        <v>0</v>
      </c>
      <c r="M675" s="52">
        <v>1</v>
      </c>
      <c r="N675" s="52"/>
      <c r="O675" s="52">
        <v>0</v>
      </c>
      <c r="P675" s="52">
        <v>0</v>
      </c>
      <c r="Q675" s="52">
        <v>21</v>
      </c>
      <c r="R675" s="52" t="s">
        <v>72</v>
      </c>
      <c r="S675" s="52">
        <v>0.01</v>
      </c>
      <c r="T675" s="52">
        <v>1</v>
      </c>
      <c r="U675" s="52">
        <v>310</v>
      </c>
      <c r="V675" s="52">
        <f t="shared" si="21"/>
        <v>1646100</v>
      </c>
      <c r="W675" s="52">
        <v>0</v>
      </c>
      <c r="X675" s="52">
        <v>0</v>
      </c>
      <c r="Y675" s="52">
        <f>V675/U675</f>
        <v>5310</v>
      </c>
    </row>
    <row r="676" spans="1:25" x14ac:dyDescent="0.25">
      <c r="A676" s="52">
        <v>2012</v>
      </c>
      <c r="B676" s="52" t="s">
        <v>37</v>
      </c>
      <c r="C676" s="52" t="s">
        <v>38</v>
      </c>
      <c r="D676" s="52">
        <v>20123</v>
      </c>
      <c r="E676" s="52">
        <v>3423301</v>
      </c>
      <c r="F676" s="52">
        <v>9</v>
      </c>
      <c r="G676" s="52" t="s">
        <v>119</v>
      </c>
      <c r="H676" s="52">
        <v>88300000</v>
      </c>
      <c r="I676" s="52" t="s">
        <v>90</v>
      </c>
      <c r="J676" s="52"/>
      <c r="K676" s="52">
        <v>0</v>
      </c>
      <c r="L676" s="52">
        <v>0</v>
      </c>
      <c r="M676" s="52">
        <v>1</v>
      </c>
      <c r="N676" s="52"/>
      <c r="O676" s="52">
        <v>0</v>
      </c>
      <c r="P676" s="52">
        <v>0</v>
      </c>
      <c r="Q676" s="52">
        <v>21</v>
      </c>
      <c r="R676" s="52" t="s">
        <v>72</v>
      </c>
      <c r="S676" s="52">
        <v>0.01</v>
      </c>
      <c r="T676" s="52">
        <v>1</v>
      </c>
      <c r="U676" s="52">
        <v>310</v>
      </c>
      <c r="V676" s="52">
        <f t="shared" si="21"/>
        <v>273730</v>
      </c>
      <c r="W676" s="52">
        <v>0</v>
      </c>
      <c r="X676" s="52">
        <v>0</v>
      </c>
      <c r="Y676" s="52">
        <f>V676/U676</f>
        <v>883</v>
      </c>
    </row>
    <row r="677" spans="1:25" x14ac:dyDescent="0.25">
      <c r="A677" s="52">
        <v>2012</v>
      </c>
      <c r="B677" s="52" t="s">
        <v>37</v>
      </c>
      <c r="C677" s="52" t="s">
        <v>38</v>
      </c>
      <c r="D677" s="52">
        <v>20123</v>
      </c>
      <c r="E677" s="52">
        <v>3423301</v>
      </c>
      <c r="F677" s="52">
        <v>9</v>
      </c>
      <c r="G677" s="52" t="s">
        <v>119</v>
      </c>
      <c r="H677" s="52">
        <v>44400000</v>
      </c>
      <c r="I677" s="52" t="s">
        <v>90</v>
      </c>
      <c r="J677" s="52"/>
      <c r="K677" s="52">
        <v>0</v>
      </c>
      <c r="L677" s="52">
        <v>0</v>
      </c>
      <c r="M677" s="52">
        <v>1</v>
      </c>
      <c r="N677" s="52"/>
      <c r="O677" s="52">
        <v>0</v>
      </c>
      <c r="P677" s="52">
        <v>0</v>
      </c>
      <c r="Q677" s="52">
        <v>21</v>
      </c>
      <c r="R677" s="52" t="s">
        <v>72</v>
      </c>
      <c r="S677" s="52">
        <v>0.01</v>
      </c>
      <c r="T677" s="52">
        <v>1</v>
      </c>
      <c r="U677" s="52">
        <v>310</v>
      </c>
      <c r="V677" s="52">
        <f t="shared" si="21"/>
        <v>137640</v>
      </c>
      <c r="W677" s="52">
        <v>0</v>
      </c>
      <c r="X677" s="52">
        <v>0</v>
      </c>
      <c r="Y677" s="52">
        <f>V677/U677</f>
        <v>444</v>
      </c>
    </row>
    <row r="678" spans="1:25" x14ac:dyDescent="0.25">
      <c r="A678" s="52">
        <v>2012</v>
      </c>
      <c r="B678" s="52" t="s">
        <v>98</v>
      </c>
      <c r="C678" s="52" t="s">
        <v>110</v>
      </c>
      <c r="D678" s="52">
        <v>23939</v>
      </c>
      <c r="E678" s="52">
        <v>1633002</v>
      </c>
      <c r="F678" s="52">
        <v>27</v>
      </c>
      <c r="G678" s="52" t="s">
        <v>120</v>
      </c>
      <c r="H678" s="52">
        <v>22159.216100000001</v>
      </c>
      <c r="I678" s="52" t="s">
        <v>91</v>
      </c>
      <c r="J678" s="52" t="s">
        <v>71</v>
      </c>
      <c r="K678" s="52">
        <v>0.47732000000000002</v>
      </c>
      <c r="L678" s="52">
        <v>1</v>
      </c>
      <c r="M678" s="52">
        <v>1</v>
      </c>
      <c r="N678" s="52"/>
      <c r="O678" s="52">
        <v>0</v>
      </c>
      <c r="P678" s="52">
        <v>0</v>
      </c>
      <c r="Q678" s="52">
        <v>21</v>
      </c>
      <c r="R678" s="52"/>
      <c r="S678" s="52">
        <v>0</v>
      </c>
      <c r="T678" s="52">
        <v>0</v>
      </c>
      <c r="U678" s="52">
        <v>310</v>
      </c>
      <c r="V678" s="52">
        <f t="shared" si="21"/>
        <v>10577.037028852001</v>
      </c>
      <c r="W678" s="52">
        <f t="shared" ref="W678:W741" si="23">(V678-((O678*H678*P678*Q678)+(S678*H678*T678*U678)))/M678</f>
        <v>10577.037028852001</v>
      </c>
      <c r="X678" s="52">
        <v>0</v>
      </c>
      <c r="Y678" s="52">
        <v>0</v>
      </c>
    </row>
    <row r="679" spans="1:25" x14ac:dyDescent="0.25">
      <c r="A679" s="52">
        <v>2012</v>
      </c>
      <c r="B679" s="52" t="s">
        <v>98</v>
      </c>
      <c r="C679" s="52" t="s">
        <v>110</v>
      </c>
      <c r="D679" s="52">
        <v>23939</v>
      </c>
      <c r="E679" s="52">
        <v>1633002</v>
      </c>
      <c r="F679" s="52">
        <v>27</v>
      </c>
      <c r="G679" s="52" t="s">
        <v>120</v>
      </c>
      <c r="H679" s="52">
        <v>13</v>
      </c>
      <c r="I679" s="52" t="s">
        <v>91</v>
      </c>
      <c r="J679" s="52" t="s">
        <v>71</v>
      </c>
      <c r="K679" s="52">
        <v>0.47732000000000002</v>
      </c>
      <c r="L679" s="52">
        <v>1</v>
      </c>
      <c r="M679" s="52">
        <v>1</v>
      </c>
      <c r="N679" s="52"/>
      <c r="O679" s="52">
        <v>0</v>
      </c>
      <c r="P679" s="52">
        <v>0</v>
      </c>
      <c r="Q679" s="52">
        <v>21</v>
      </c>
      <c r="R679" s="52"/>
      <c r="S679" s="52">
        <v>0</v>
      </c>
      <c r="T679" s="52">
        <v>0</v>
      </c>
      <c r="U679" s="52">
        <v>310</v>
      </c>
      <c r="V679" s="52">
        <f t="shared" si="21"/>
        <v>6.2051600000000002</v>
      </c>
      <c r="W679" s="52">
        <f t="shared" si="23"/>
        <v>6.2051600000000002</v>
      </c>
      <c r="X679" s="52">
        <v>0</v>
      </c>
      <c r="Y679" s="52">
        <v>0</v>
      </c>
    </row>
    <row r="680" spans="1:25" x14ac:dyDescent="0.25">
      <c r="A680" s="52">
        <v>2012</v>
      </c>
      <c r="B680" s="52" t="s">
        <v>98</v>
      </c>
      <c r="C680" s="52" t="s">
        <v>110</v>
      </c>
      <c r="D680" s="52">
        <v>23939</v>
      </c>
      <c r="E680" s="52">
        <v>1633003</v>
      </c>
      <c r="F680" s="52">
        <v>27</v>
      </c>
      <c r="G680" s="52" t="s">
        <v>120</v>
      </c>
      <c r="H680" s="52">
        <v>13834</v>
      </c>
      <c r="I680" s="52" t="s">
        <v>91</v>
      </c>
      <c r="J680" s="52" t="s">
        <v>71</v>
      </c>
      <c r="K680" s="52">
        <v>0.47732000000000002</v>
      </c>
      <c r="L680" s="52">
        <v>1</v>
      </c>
      <c r="M680" s="52">
        <v>1</v>
      </c>
      <c r="N680" s="52"/>
      <c r="O680" s="52">
        <v>0</v>
      </c>
      <c r="P680" s="52">
        <v>0</v>
      </c>
      <c r="Q680" s="52">
        <v>21</v>
      </c>
      <c r="R680" s="52"/>
      <c r="S680" s="52">
        <v>0</v>
      </c>
      <c r="T680" s="52">
        <v>0</v>
      </c>
      <c r="U680" s="52">
        <v>310</v>
      </c>
      <c r="V680" s="52">
        <f t="shared" si="21"/>
        <v>6603.2448800000002</v>
      </c>
      <c r="W680" s="52">
        <f t="shared" si="23"/>
        <v>6603.2448800000002</v>
      </c>
      <c r="X680" s="52">
        <v>0</v>
      </c>
      <c r="Y680" s="52">
        <v>0</v>
      </c>
    </row>
    <row r="681" spans="1:25" x14ac:dyDescent="0.25">
      <c r="A681" s="52">
        <v>2012</v>
      </c>
      <c r="B681" s="52" t="s">
        <v>98</v>
      </c>
      <c r="C681" s="52" t="s">
        <v>110</v>
      </c>
      <c r="D681" s="52">
        <v>23939</v>
      </c>
      <c r="E681" s="52">
        <v>1633003</v>
      </c>
      <c r="F681" s="52">
        <v>27</v>
      </c>
      <c r="G681" s="52" t="s">
        <v>120</v>
      </c>
      <c r="H681" s="52">
        <v>48</v>
      </c>
      <c r="I681" s="52" t="s">
        <v>91</v>
      </c>
      <c r="J681" s="52" t="s">
        <v>71</v>
      </c>
      <c r="K681" s="52">
        <v>0.47732000000000002</v>
      </c>
      <c r="L681" s="52">
        <v>1</v>
      </c>
      <c r="M681" s="52">
        <v>1</v>
      </c>
      <c r="N681" s="52"/>
      <c r="O681" s="52">
        <v>0</v>
      </c>
      <c r="P681" s="52">
        <v>0</v>
      </c>
      <c r="Q681" s="52">
        <v>21</v>
      </c>
      <c r="R681" s="52"/>
      <c r="S681" s="52">
        <v>0</v>
      </c>
      <c r="T681" s="52">
        <v>0</v>
      </c>
      <c r="U681" s="52">
        <v>310</v>
      </c>
      <c r="V681" s="52">
        <f t="shared" si="21"/>
        <v>22.911360000000002</v>
      </c>
      <c r="W681" s="52">
        <f t="shared" si="23"/>
        <v>22.911360000000002</v>
      </c>
      <c r="X681" s="52">
        <v>0</v>
      </c>
      <c r="Y681" s="52">
        <v>0</v>
      </c>
    </row>
    <row r="682" spans="1:25" x14ac:dyDescent="0.25">
      <c r="A682" s="52">
        <v>2012</v>
      </c>
      <c r="B682" s="52" t="s">
        <v>98</v>
      </c>
      <c r="C682" s="52" t="s">
        <v>110</v>
      </c>
      <c r="D682" s="52">
        <v>23939</v>
      </c>
      <c r="E682" s="52">
        <v>1633003</v>
      </c>
      <c r="F682" s="52">
        <v>27</v>
      </c>
      <c r="G682" s="52" t="s">
        <v>120</v>
      </c>
      <c r="H682" s="52">
        <v>1079.769</v>
      </c>
      <c r="I682" s="52" t="s">
        <v>91</v>
      </c>
      <c r="J682" s="52" t="s">
        <v>71</v>
      </c>
      <c r="K682" s="52">
        <v>0.47732000000000002</v>
      </c>
      <c r="L682" s="52">
        <v>1</v>
      </c>
      <c r="M682" s="52">
        <v>1</v>
      </c>
      <c r="N682" s="52"/>
      <c r="O682" s="52">
        <v>0</v>
      </c>
      <c r="P682" s="52">
        <v>0</v>
      </c>
      <c r="Q682" s="52">
        <v>21</v>
      </c>
      <c r="R682" s="52"/>
      <c r="S682" s="52">
        <v>0</v>
      </c>
      <c r="T682" s="52">
        <v>0</v>
      </c>
      <c r="U682" s="52">
        <v>310</v>
      </c>
      <c r="V682" s="52">
        <f t="shared" si="21"/>
        <v>515.39533907999999</v>
      </c>
      <c r="W682" s="52">
        <f t="shared" si="23"/>
        <v>515.39533907999999</v>
      </c>
      <c r="X682" s="52">
        <v>0</v>
      </c>
      <c r="Y682" s="52">
        <v>0</v>
      </c>
    </row>
    <row r="683" spans="1:25" x14ac:dyDescent="0.25">
      <c r="A683" s="52">
        <v>2012</v>
      </c>
      <c r="B683" s="52" t="s">
        <v>98</v>
      </c>
      <c r="C683" s="52" t="s">
        <v>110</v>
      </c>
      <c r="D683" s="52">
        <v>23939</v>
      </c>
      <c r="E683" s="52">
        <v>1633003</v>
      </c>
      <c r="F683" s="52">
        <v>27</v>
      </c>
      <c r="G683" s="52" t="s">
        <v>120</v>
      </c>
      <c r="H683" s="52">
        <v>1817</v>
      </c>
      <c r="I683" s="52" t="s">
        <v>91</v>
      </c>
      <c r="J683" s="52" t="s">
        <v>71</v>
      </c>
      <c r="K683" s="52">
        <v>0.47732000000000002</v>
      </c>
      <c r="L683" s="52">
        <v>1</v>
      </c>
      <c r="M683" s="52">
        <v>1</v>
      </c>
      <c r="N683" s="52"/>
      <c r="O683" s="52">
        <v>0</v>
      </c>
      <c r="P683" s="52">
        <v>0</v>
      </c>
      <c r="Q683" s="52">
        <v>21</v>
      </c>
      <c r="R683" s="52"/>
      <c r="S683" s="52">
        <v>0</v>
      </c>
      <c r="T683" s="52">
        <v>0</v>
      </c>
      <c r="U683" s="52">
        <v>310</v>
      </c>
      <c r="V683" s="52">
        <f t="shared" si="21"/>
        <v>867.29043999999999</v>
      </c>
      <c r="W683" s="52">
        <f t="shared" si="23"/>
        <v>867.29043999999999</v>
      </c>
      <c r="X683" s="52">
        <v>0</v>
      </c>
      <c r="Y683" s="52">
        <v>0</v>
      </c>
    </row>
    <row r="684" spans="1:25" x14ac:dyDescent="0.25">
      <c r="A684" s="52">
        <v>2012</v>
      </c>
      <c r="B684" s="52" t="s">
        <v>98</v>
      </c>
      <c r="C684" s="52" t="s">
        <v>110</v>
      </c>
      <c r="D684" s="52">
        <v>23939</v>
      </c>
      <c r="E684" s="52">
        <v>1633003</v>
      </c>
      <c r="F684" s="52">
        <v>27</v>
      </c>
      <c r="G684" s="52" t="s">
        <v>120</v>
      </c>
      <c r="H684" s="52">
        <v>374</v>
      </c>
      <c r="I684" s="52" t="s">
        <v>91</v>
      </c>
      <c r="J684" s="52" t="s">
        <v>71</v>
      </c>
      <c r="K684" s="52">
        <v>0.47732000000000002</v>
      </c>
      <c r="L684" s="52">
        <v>1</v>
      </c>
      <c r="M684" s="52">
        <v>1</v>
      </c>
      <c r="N684" s="52"/>
      <c r="O684" s="52">
        <v>0</v>
      </c>
      <c r="P684" s="52">
        <v>0</v>
      </c>
      <c r="Q684" s="52">
        <v>21</v>
      </c>
      <c r="R684" s="52"/>
      <c r="S684" s="52">
        <v>0</v>
      </c>
      <c r="T684" s="52">
        <v>0</v>
      </c>
      <c r="U684" s="52">
        <v>310</v>
      </c>
      <c r="V684" s="52">
        <f t="shared" si="21"/>
        <v>178.51768000000001</v>
      </c>
      <c r="W684" s="52">
        <f t="shared" si="23"/>
        <v>178.51768000000001</v>
      </c>
      <c r="X684" s="52">
        <v>0</v>
      </c>
      <c r="Y684" s="52">
        <v>0</v>
      </c>
    </row>
    <row r="685" spans="1:25" x14ac:dyDescent="0.25">
      <c r="A685" s="52">
        <v>2012</v>
      </c>
      <c r="B685" s="52" t="s">
        <v>98</v>
      </c>
      <c r="C685" s="52" t="s">
        <v>110</v>
      </c>
      <c r="D685" s="52">
        <v>23939</v>
      </c>
      <c r="E685" s="52">
        <v>1633003</v>
      </c>
      <c r="F685" s="52">
        <v>27</v>
      </c>
      <c r="G685" s="52" t="s">
        <v>120</v>
      </c>
      <c r="H685" s="52">
        <v>99.344999999999999</v>
      </c>
      <c r="I685" s="52" t="s">
        <v>91</v>
      </c>
      <c r="J685" s="52" t="s">
        <v>71</v>
      </c>
      <c r="K685" s="52">
        <v>0.47732000000000002</v>
      </c>
      <c r="L685" s="52">
        <v>1</v>
      </c>
      <c r="M685" s="52">
        <v>1</v>
      </c>
      <c r="N685" s="52"/>
      <c r="O685" s="52">
        <v>0</v>
      </c>
      <c r="P685" s="52">
        <v>0</v>
      </c>
      <c r="Q685" s="52">
        <v>21</v>
      </c>
      <c r="R685" s="52"/>
      <c r="S685" s="52">
        <v>0</v>
      </c>
      <c r="T685" s="52">
        <v>0</v>
      </c>
      <c r="U685" s="52">
        <v>310</v>
      </c>
      <c r="V685" s="52">
        <f t="shared" si="21"/>
        <v>47.419355400000001</v>
      </c>
      <c r="W685" s="52">
        <f t="shared" si="23"/>
        <v>47.419355400000001</v>
      </c>
      <c r="X685" s="52">
        <v>0</v>
      </c>
      <c r="Y685" s="52">
        <v>0</v>
      </c>
    </row>
    <row r="686" spans="1:25" x14ac:dyDescent="0.25">
      <c r="A686" s="52">
        <v>2012</v>
      </c>
      <c r="B686" s="52" t="s">
        <v>98</v>
      </c>
      <c r="C686" s="52" t="s">
        <v>110</v>
      </c>
      <c r="D686" s="52">
        <v>23939</v>
      </c>
      <c r="E686" s="52">
        <v>1633003</v>
      </c>
      <c r="F686" s="52">
        <v>27</v>
      </c>
      <c r="G686" s="52" t="s">
        <v>120</v>
      </c>
      <c r="H686" s="52">
        <v>45248.433000000005</v>
      </c>
      <c r="I686" s="52" t="s">
        <v>91</v>
      </c>
      <c r="J686" s="52" t="s">
        <v>71</v>
      </c>
      <c r="K686" s="52">
        <v>0.47732000000000002</v>
      </c>
      <c r="L686" s="52">
        <v>1</v>
      </c>
      <c r="M686" s="52">
        <v>1</v>
      </c>
      <c r="N686" s="52"/>
      <c r="O686" s="52">
        <v>0</v>
      </c>
      <c r="P686" s="52">
        <v>0</v>
      </c>
      <c r="Q686" s="52">
        <v>21</v>
      </c>
      <c r="R686" s="52"/>
      <c r="S686" s="52">
        <v>0</v>
      </c>
      <c r="T686" s="52">
        <v>0</v>
      </c>
      <c r="U686" s="52">
        <v>310</v>
      </c>
      <c r="V686" s="52">
        <f t="shared" si="21"/>
        <v>21597.982039560004</v>
      </c>
      <c r="W686" s="52">
        <f t="shared" si="23"/>
        <v>21597.982039560004</v>
      </c>
      <c r="X686" s="52">
        <v>0</v>
      </c>
      <c r="Y686" s="52">
        <v>0</v>
      </c>
    </row>
    <row r="687" spans="1:25" x14ac:dyDescent="0.25">
      <c r="A687" s="52">
        <v>2012</v>
      </c>
      <c r="B687" s="52" t="s">
        <v>98</v>
      </c>
      <c r="C687" s="52" t="s">
        <v>110</v>
      </c>
      <c r="D687" s="52">
        <v>23939</v>
      </c>
      <c r="E687" s="52">
        <v>1633005</v>
      </c>
      <c r="F687" s="52">
        <v>27</v>
      </c>
      <c r="G687" s="52" t="s">
        <v>120</v>
      </c>
      <c r="H687" s="52">
        <v>745.78890000000001</v>
      </c>
      <c r="I687" s="52" t="s">
        <v>91</v>
      </c>
      <c r="J687" s="52" t="s">
        <v>71</v>
      </c>
      <c r="K687" s="52">
        <v>0.43970999999999999</v>
      </c>
      <c r="L687" s="52">
        <v>1</v>
      </c>
      <c r="M687" s="52">
        <v>1</v>
      </c>
      <c r="N687" s="52"/>
      <c r="O687" s="52">
        <v>0</v>
      </c>
      <c r="P687" s="52">
        <v>0</v>
      </c>
      <c r="Q687" s="52">
        <v>21</v>
      </c>
      <c r="R687" s="52"/>
      <c r="S687" s="52">
        <v>0</v>
      </c>
      <c r="T687" s="52">
        <v>0</v>
      </c>
      <c r="U687" s="52">
        <v>310</v>
      </c>
      <c r="V687" s="52">
        <f t="shared" si="21"/>
        <v>327.93083721900001</v>
      </c>
      <c r="W687" s="52">
        <f t="shared" si="23"/>
        <v>327.93083721900001</v>
      </c>
      <c r="X687" s="52">
        <v>0</v>
      </c>
      <c r="Y687" s="52">
        <v>0</v>
      </c>
    </row>
    <row r="688" spans="1:25" x14ac:dyDescent="0.25">
      <c r="A688" s="52">
        <v>2012</v>
      </c>
      <c r="B688" s="52" t="s">
        <v>101</v>
      </c>
      <c r="C688" s="52" t="s">
        <v>113</v>
      </c>
      <c r="D688" s="52">
        <v>23921</v>
      </c>
      <c r="E688" s="52">
        <v>1520006</v>
      </c>
      <c r="F688" s="52">
        <v>27</v>
      </c>
      <c r="G688" s="52" t="s">
        <v>120</v>
      </c>
      <c r="H688" s="52">
        <v>393.71279999999996</v>
      </c>
      <c r="I688" s="52" t="s">
        <v>91</v>
      </c>
      <c r="J688" s="52" t="s">
        <v>71</v>
      </c>
      <c r="K688" s="52">
        <v>0.75</v>
      </c>
      <c r="L688" s="52">
        <v>1</v>
      </c>
      <c r="M688" s="52">
        <v>1</v>
      </c>
      <c r="N688" s="52"/>
      <c r="O688" s="52">
        <v>0</v>
      </c>
      <c r="P688" s="52">
        <v>0</v>
      </c>
      <c r="Q688" s="52">
        <v>21</v>
      </c>
      <c r="R688" s="52"/>
      <c r="S688" s="52">
        <v>0</v>
      </c>
      <c r="T688" s="52">
        <v>0</v>
      </c>
      <c r="U688" s="52">
        <v>310</v>
      </c>
      <c r="V688" s="52">
        <f t="shared" si="21"/>
        <v>295.28459999999995</v>
      </c>
      <c r="W688" s="52">
        <f t="shared" si="23"/>
        <v>295.28459999999995</v>
      </c>
      <c r="X688" s="52">
        <v>0</v>
      </c>
      <c r="Y688" s="52">
        <v>0</v>
      </c>
    </row>
    <row r="689" spans="1:25" x14ac:dyDescent="0.25">
      <c r="A689" s="52">
        <v>2012</v>
      </c>
      <c r="B689" s="52" t="s">
        <v>101</v>
      </c>
      <c r="C689" s="52" t="s">
        <v>113</v>
      </c>
      <c r="D689" s="52">
        <v>23921</v>
      </c>
      <c r="E689" s="52">
        <v>1520006</v>
      </c>
      <c r="F689" s="52">
        <v>27</v>
      </c>
      <c r="G689" s="52" t="s">
        <v>120</v>
      </c>
      <c r="H689" s="52">
        <v>1281.7910000000002</v>
      </c>
      <c r="I689" s="52" t="s">
        <v>91</v>
      </c>
      <c r="J689" s="52" t="s">
        <v>71</v>
      </c>
      <c r="K689" s="52">
        <v>0.75</v>
      </c>
      <c r="L689" s="52">
        <v>1</v>
      </c>
      <c r="M689" s="52">
        <v>1</v>
      </c>
      <c r="N689" s="52"/>
      <c r="O689" s="52">
        <v>0</v>
      </c>
      <c r="P689" s="52">
        <v>0</v>
      </c>
      <c r="Q689" s="52">
        <v>21</v>
      </c>
      <c r="R689" s="52"/>
      <c r="S689" s="52">
        <v>0</v>
      </c>
      <c r="T689" s="52">
        <v>0</v>
      </c>
      <c r="U689" s="52">
        <v>310</v>
      </c>
      <c r="V689" s="52">
        <f t="shared" si="21"/>
        <v>961.34325000000013</v>
      </c>
      <c r="W689" s="52">
        <f t="shared" si="23"/>
        <v>961.34325000000013</v>
      </c>
      <c r="X689" s="52">
        <v>0</v>
      </c>
      <c r="Y689" s="52">
        <v>0</v>
      </c>
    </row>
    <row r="690" spans="1:25" x14ac:dyDescent="0.25">
      <c r="A690" s="52">
        <v>2012</v>
      </c>
      <c r="B690" s="52" t="s">
        <v>101</v>
      </c>
      <c r="C690" s="52" t="s">
        <v>113</v>
      </c>
      <c r="D690" s="52">
        <v>23921</v>
      </c>
      <c r="E690" s="52">
        <v>1520006</v>
      </c>
      <c r="F690" s="52">
        <v>27</v>
      </c>
      <c r="G690" s="52" t="s">
        <v>120</v>
      </c>
      <c r="H690" s="52">
        <v>473.33440000000002</v>
      </c>
      <c r="I690" s="52" t="s">
        <v>91</v>
      </c>
      <c r="J690" s="52" t="s">
        <v>71</v>
      </c>
      <c r="K690" s="52">
        <v>0.75</v>
      </c>
      <c r="L690" s="52">
        <v>1</v>
      </c>
      <c r="M690" s="52">
        <v>1</v>
      </c>
      <c r="N690" s="52"/>
      <c r="O690" s="52">
        <v>0</v>
      </c>
      <c r="P690" s="52">
        <v>0</v>
      </c>
      <c r="Q690" s="52">
        <v>21</v>
      </c>
      <c r="R690" s="52"/>
      <c r="S690" s="52">
        <v>0</v>
      </c>
      <c r="T690" s="52">
        <v>0</v>
      </c>
      <c r="U690" s="52">
        <v>310</v>
      </c>
      <c r="V690" s="52">
        <f t="shared" si="21"/>
        <v>355.00080000000003</v>
      </c>
      <c r="W690" s="52">
        <f t="shared" si="23"/>
        <v>355.00080000000003</v>
      </c>
      <c r="X690" s="52">
        <v>0</v>
      </c>
      <c r="Y690" s="52">
        <v>0</v>
      </c>
    </row>
    <row r="691" spans="1:25" x14ac:dyDescent="0.25">
      <c r="A691" s="52">
        <v>2012</v>
      </c>
      <c r="B691" s="52" t="s">
        <v>101</v>
      </c>
      <c r="C691" s="52" t="s">
        <v>113</v>
      </c>
      <c r="D691" s="52">
        <v>23921</v>
      </c>
      <c r="E691" s="52">
        <v>1520006</v>
      </c>
      <c r="F691" s="52">
        <v>27</v>
      </c>
      <c r="G691" s="52" t="s">
        <v>120</v>
      </c>
      <c r="H691" s="52">
        <v>187.94159999999999</v>
      </c>
      <c r="I691" s="52" t="s">
        <v>91</v>
      </c>
      <c r="J691" s="52" t="s">
        <v>71</v>
      </c>
      <c r="K691" s="52">
        <v>0.75</v>
      </c>
      <c r="L691" s="52">
        <v>1</v>
      </c>
      <c r="M691" s="52">
        <v>1</v>
      </c>
      <c r="N691" s="52"/>
      <c r="O691" s="52">
        <v>0</v>
      </c>
      <c r="P691" s="52">
        <v>0</v>
      </c>
      <c r="Q691" s="52">
        <v>21</v>
      </c>
      <c r="R691" s="52"/>
      <c r="S691" s="52">
        <v>0</v>
      </c>
      <c r="T691" s="52">
        <v>0</v>
      </c>
      <c r="U691" s="52">
        <v>310</v>
      </c>
      <c r="V691" s="52">
        <f t="shared" si="21"/>
        <v>140.9562</v>
      </c>
      <c r="W691" s="52">
        <f t="shared" si="23"/>
        <v>140.9562</v>
      </c>
      <c r="X691" s="52">
        <v>0</v>
      </c>
      <c r="Y691" s="52">
        <v>0</v>
      </c>
    </row>
    <row r="692" spans="1:25" x14ac:dyDescent="0.25">
      <c r="A692" s="52">
        <v>2012</v>
      </c>
      <c r="B692" s="52" t="s">
        <v>101</v>
      </c>
      <c r="C692" s="52" t="s">
        <v>113</v>
      </c>
      <c r="D692" s="52">
        <v>23921</v>
      </c>
      <c r="E692" s="52">
        <v>1520006</v>
      </c>
      <c r="F692" s="52">
        <v>27</v>
      </c>
      <c r="G692" s="52" t="s">
        <v>120</v>
      </c>
      <c r="H692" s="52">
        <v>313.23599999999999</v>
      </c>
      <c r="I692" s="52" t="s">
        <v>91</v>
      </c>
      <c r="J692" s="52" t="s">
        <v>71</v>
      </c>
      <c r="K692" s="52">
        <v>0.75</v>
      </c>
      <c r="L692" s="52">
        <v>1</v>
      </c>
      <c r="M692" s="52">
        <v>1</v>
      </c>
      <c r="N692" s="52"/>
      <c r="O692" s="52">
        <v>0</v>
      </c>
      <c r="P692" s="52">
        <v>0</v>
      </c>
      <c r="Q692" s="52">
        <v>21</v>
      </c>
      <c r="R692" s="52"/>
      <c r="S692" s="52">
        <v>0</v>
      </c>
      <c r="T692" s="52">
        <v>0</v>
      </c>
      <c r="U692" s="52">
        <v>310</v>
      </c>
      <c r="V692" s="52">
        <f t="shared" si="21"/>
        <v>234.92699999999999</v>
      </c>
      <c r="W692" s="52">
        <f t="shared" si="23"/>
        <v>234.92699999999999</v>
      </c>
      <c r="X692" s="52">
        <v>0</v>
      </c>
      <c r="Y692" s="52">
        <v>0</v>
      </c>
    </row>
    <row r="693" spans="1:25" x14ac:dyDescent="0.25">
      <c r="A693" s="52">
        <v>2012</v>
      </c>
      <c r="B693" s="52" t="s">
        <v>101</v>
      </c>
      <c r="C693" s="52" t="s">
        <v>113</v>
      </c>
      <c r="D693" s="52">
        <v>23921</v>
      </c>
      <c r="E693" s="52">
        <v>1520006</v>
      </c>
      <c r="F693" s="52">
        <v>27</v>
      </c>
      <c r="G693" s="52" t="s">
        <v>120</v>
      </c>
      <c r="H693" s="52">
        <v>1700.5</v>
      </c>
      <c r="I693" s="52" t="s">
        <v>91</v>
      </c>
      <c r="J693" s="52" t="s">
        <v>71</v>
      </c>
      <c r="K693" s="52">
        <v>0.75</v>
      </c>
      <c r="L693" s="52">
        <v>1</v>
      </c>
      <c r="M693" s="52">
        <v>1</v>
      </c>
      <c r="N693" s="52"/>
      <c r="O693" s="52">
        <v>0</v>
      </c>
      <c r="P693" s="52">
        <v>0</v>
      </c>
      <c r="Q693" s="52">
        <v>21</v>
      </c>
      <c r="R693" s="52"/>
      <c r="S693" s="52">
        <v>0</v>
      </c>
      <c r="T693" s="52">
        <v>0</v>
      </c>
      <c r="U693" s="52">
        <v>310</v>
      </c>
      <c r="V693" s="52">
        <f t="shared" si="21"/>
        <v>1275.375</v>
      </c>
      <c r="W693" s="52">
        <f t="shared" si="23"/>
        <v>1275.375</v>
      </c>
      <c r="X693" s="52">
        <v>0</v>
      </c>
      <c r="Y693" s="52">
        <v>0</v>
      </c>
    </row>
    <row r="694" spans="1:25" x14ac:dyDescent="0.25">
      <c r="A694" s="52">
        <v>2012</v>
      </c>
      <c r="B694" s="52" t="s">
        <v>101</v>
      </c>
      <c r="C694" s="52" t="s">
        <v>113</v>
      </c>
      <c r="D694" s="52">
        <v>23921</v>
      </c>
      <c r="E694" s="52">
        <v>1520006</v>
      </c>
      <c r="F694" s="52">
        <v>27</v>
      </c>
      <c r="G694" s="52" t="s">
        <v>120</v>
      </c>
      <c r="H694" s="52">
        <v>160.0984</v>
      </c>
      <c r="I694" s="52" t="s">
        <v>91</v>
      </c>
      <c r="J694" s="52" t="s">
        <v>71</v>
      </c>
      <c r="K694" s="52">
        <v>0.75</v>
      </c>
      <c r="L694" s="52">
        <v>1</v>
      </c>
      <c r="M694" s="52">
        <v>1</v>
      </c>
      <c r="N694" s="52"/>
      <c r="O694" s="52">
        <v>0</v>
      </c>
      <c r="P694" s="52">
        <v>0</v>
      </c>
      <c r="Q694" s="52">
        <v>21</v>
      </c>
      <c r="R694" s="52"/>
      <c r="S694" s="52">
        <v>0</v>
      </c>
      <c r="T694" s="52">
        <v>0</v>
      </c>
      <c r="U694" s="52">
        <v>310</v>
      </c>
      <c r="V694" s="52">
        <f t="shared" si="21"/>
        <v>120.07380000000001</v>
      </c>
      <c r="W694" s="52">
        <f t="shared" si="23"/>
        <v>120.07380000000001</v>
      </c>
      <c r="X694" s="52">
        <v>0</v>
      </c>
      <c r="Y694" s="52">
        <v>0</v>
      </c>
    </row>
    <row r="695" spans="1:25" x14ac:dyDescent="0.25">
      <c r="A695" s="52">
        <v>2012</v>
      </c>
      <c r="B695" s="52" t="s">
        <v>101</v>
      </c>
      <c r="C695" s="52" t="s">
        <v>113</v>
      </c>
      <c r="D695" s="52">
        <v>23921</v>
      </c>
      <c r="E695" s="52">
        <v>1520006</v>
      </c>
      <c r="F695" s="52">
        <v>27</v>
      </c>
      <c r="G695" s="52" t="s">
        <v>120</v>
      </c>
      <c r="H695" s="52">
        <v>180.5</v>
      </c>
      <c r="I695" s="52" t="s">
        <v>91</v>
      </c>
      <c r="J695" s="52" t="s">
        <v>71</v>
      </c>
      <c r="K695" s="52">
        <v>0.75</v>
      </c>
      <c r="L695" s="52">
        <v>1</v>
      </c>
      <c r="M695" s="52">
        <v>1</v>
      </c>
      <c r="N695" s="52"/>
      <c r="O695" s="52">
        <v>0</v>
      </c>
      <c r="P695" s="52">
        <v>0</v>
      </c>
      <c r="Q695" s="52">
        <v>21</v>
      </c>
      <c r="R695" s="52"/>
      <c r="S695" s="52">
        <v>0</v>
      </c>
      <c r="T695" s="52">
        <v>0</v>
      </c>
      <c r="U695" s="52">
        <v>310</v>
      </c>
      <c r="V695" s="52">
        <f t="shared" si="21"/>
        <v>135.375</v>
      </c>
      <c r="W695" s="52">
        <f t="shared" si="23"/>
        <v>135.375</v>
      </c>
      <c r="X695" s="52">
        <v>0</v>
      </c>
      <c r="Y695" s="52">
        <v>0</v>
      </c>
    </row>
    <row r="696" spans="1:25" x14ac:dyDescent="0.25">
      <c r="A696" s="52">
        <v>2012</v>
      </c>
      <c r="B696" s="52" t="s">
        <v>101</v>
      </c>
      <c r="C696" s="52" t="s">
        <v>113</v>
      </c>
      <c r="D696" s="52">
        <v>23921</v>
      </c>
      <c r="E696" s="52">
        <v>1520006</v>
      </c>
      <c r="F696" s="52">
        <v>27</v>
      </c>
      <c r="G696" s="52" t="s">
        <v>120</v>
      </c>
      <c r="H696" s="52">
        <v>180.98079999999999</v>
      </c>
      <c r="I696" s="52" t="s">
        <v>91</v>
      </c>
      <c r="J696" s="52" t="s">
        <v>71</v>
      </c>
      <c r="K696" s="52">
        <v>0.75</v>
      </c>
      <c r="L696" s="52">
        <v>1</v>
      </c>
      <c r="M696" s="52">
        <v>1</v>
      </c>
      <c r="N696" s="52"/>
      <c r="O696" s="52">
        <v>0</v>
      </c>
      <c r="P696" s="52">
        <v>0</v>
      </c>
      <c r="Q696" s="52">
        <v>21</v>
      </c>
      <c r="R696" s="52"/>
      <c r="S696" s="52">
        <v>0</v>
      </c>
      <c r="T696" s="52">
        <v>0</v>
      </c>
      <c r="U696" s="52">
        <v>310</v>
      </c>
      <c r="V696" s="52">
        <f t="shared" si="21"/>
        <v>135.73559999999998</v>
      </c>
      <c r="W696" s="52">
        <f t="shared" si="23"/>
        <v>135.73559999999998</v>
      </c>
      <c r="X696" s="52">
        <v>0</v>
      </c>
      <c r="Y696" s="52">
        <v>0</v>
      </c>
    </row>
    <row r="697" spans="1:25" x14ac:dyDescent="0.25">
      <c r="A697" s="52">
        <v>2012</v>
      </c>
      <c r="B697" s="52" t="s">
        <v>101</v>
      </c>
      <c r="C697" s="52" t="s">
        <v>113</v>
      </c>
      <c r="D697" s="52">
        <v>23921</v>
      </c>
      <c r="E697" s="52">
        <v>1520006</v>
      </c>
      <c r="F697" s="52">
        <v>27</v>
      </c>
      <c r="G697" s="52" t="s">
        <v>120</v>
      </c>
      <c r="H697" s="52">
        <v>1025.673</v>
      </c>
      <c r="I697" s="52" t="s">
        <v>91</v>
      </c>
      <c r="J697" s="52" t="s">
        <v>71</v>
      </c>
      <c r="K697" s="52">
        <v>0.75</v>
      </c>
      <c r="L697" s="52">
        <v>1</v>
      </c>
      <c r="M697" s="52">
        <v>1</v>
      </c>
      <c r="N697" s="52"/>
      <c r="O697" s="52">
        <v>0</v>
      </c>
      <c r="P697" s="52">
        <v>0</v>
      </c>
      <c r="Q697" s="52">
        <v>21</v>
      </c>
      <c r="R697" s="52"/>
      <c r="S697" s="52">
        <v>0</v>
      </c>
      <c r="T697" s="52">
        <v>0</v>
      </c>
      <c r="U697" s="52">
        <v>310</v>
      </c>
      <c r="V697" s="52">
        <f t="shared" si="21"/>
        <v>769.25475000000006</v>
      </c>
      <c r="W697" s="52">
        <f t="shared" si="23"/>
        <v>769.25475000000006</v>
      </c>
      <c r="X697" s="52">
        <v>0</v>
      </c>
      <c r="Y697" s="52">
        <v>0</v>
      </c>
    </row>
    <row r="698" spans="1:25" x14ac:dyDescent="0.25">
      <c r="A698" s="52">
        <v>2012</v>
      </c>
      <c r="B698" s="52" t="s">
        <v>101</v>
      </c>
      <c r="C698" s="52" t="s">
        <v>113</v>
      </c>
      <c r="D698" s="52">
        <v>23921</v>
      </c>
      <c r="E698" s="52">
        <v>1520006</v>
      </c>
      <c r="F698" s="52">
        <v>27</v>
      </c>
      <c r="G698" s="52" t="s">
        <v>120</v>
      </c>
      <c r="H698" s="52">
        <v>246.29640000000001</v>
      </c>
      <c r="I698" s="52" t="s">
        <v>91</v>
      </c>
      <c r="J698" s="52" t="s">
        <v>71</v>
      </c>
      <c r="K698" s="52">
        <v>0.75</v>
      </c>
      <c r="L698" s="52">
        <v>1</v>
      </c>
      <c r="M698" s="52">
        <v>1</v>
      </c>
      <c r="N698" s="52"/>
      <c r="O698" s="52">
        <v>0</v>
      </c>
      <c r="P698" s="52">
        <v>0</v>
      </c>
      <c r="Q698" s="52">
        <v>21</v>
      </c>
      <c r="R698" s="52"/>
      <c r="S698" s="52">
        <v>0</v>
      </c>
      <c r="T698" s="52">
        <v>0</v>
      </c>
      <c r="U698" s="52">
        <v>310</v>
      </c>
      <c r="V698" s="52">
        <f t="shared" si="21"/>
        <v>184.72230000000002</v>
      </c>
      <c r="W698" s="52">
        <f t="shared" si="23"/>
        <v>184.72230000000002</v>
      </c>
      <c r="X698" s="52">
        <v>0</v>
      </c>
      <c r="Y698" s="52">
        <v>0</v>
      </c>
    </row>
    <row r="699" spans="1:25" x14ac:dyDescent="0.25">
      <c r="A699" s="52">
        <v>2012</v>
      </c>
      <c r="B699" s="52" t="s">
        <v>101</v>
      </c>
      <c r="C699" s="52" t="s">
        <v>113</v>
      </c>
      <c r="D699" s="52">
        <v>23921</v>
      </c>
      <c r="E699" s="52">
        <v>1520006</v>
      </c>
      <c r="F699" s="52">
        <v>27</v>
      </c>
      <c r="G699" s="52" t="s">
        <v>120</v>
      </c>
      <c r="H699" s="52">
        <v>1962.9456</v>
      </c>
      <c r="I699" s="52" t="s">
        <v>91</v>
      </c>
      <c r="J699" s="52" t="s">
        <v>71</v>
      </c>
      <c r="K699" s="52">
        <v>0.75</v>
      </c>
      <c r="L699" s="52">
        <v>1</v>
      </c>
      <c r="M699" s="52">
        <v>1</v>
      </c>
      <c r="N699" s="52"/>
      <c r="O699" s="52">
        <v>0</v>
      </c>
      <c r="P699" s="52">
        <v>0</v>
      </c>
      <c r="Q699" s="52">
        <v>21</v>
      </c>
      <c r="R699" s="52"/>
      <c r="S699" s="52">
        <v>0</v>
      </c>
      <c r="T699" s="52">
        <v>0</v>
      </c>
      <c r="U699" s="52">
        <v>310</v>
      </c>
      <c r="V699" s="52">
        <f t="shared" si="21"/>
        <v>1472.2092</v>
      </c>
      <c r="W699" s="52">
        <f t="shared" si="23"/>
        <v>1472.2092</v>
      </c>
      <c r="X699" s="52">
        <v>0</v>
      </c>
      <c r="Y699" s="52">
        <v>0</v>
      </c>
    </row>
    <row r="700" spans="1:25" x14ac:dyDescent="0.25">
      <c r="A700" s="52">
        <v>2012</v>
      </c>
      <c r="B700" s="52" t="s">
        <v>101</v>
      </c>
      <c r="C700" s="52" t="s">
        <v>113</v>
      </c>
      <c r="D700" s="52">
        <v>23921</v>
      </c>
      <c r="E700" s="52">
        <v>1520007</v>
      </c>
      <c r="F700" s="52">
        <v>27</v>
      </c>
      <c r="G700" s="52" t="s">
        <v>120</v>
      </c>
      <c r="H700" s="52">
        <v>13126</v>
      </c>
      <c r="I700" s="52" t="s">
        <v>91</v>
      </c>
      <c r="J700" s="52" t="s">
        <v>71</v>
      </c>
      <c r="K700" s="52">
        <v>0.75</v>
      </c>
      <c r="L700" s="52">
        <v>1</v>
      </c>
      <c r="M700" s="52">
        <v>1</v>
      </c>
      <c r="N700" s="52"/>
      <c r="O700" s="52">
        <v>0</v>
      </c>
      <c r="P700" s="52">
        <v>0</v>
      </c>
      <c r="Q700" s="52">
        <v>21</v>
      </c>
      <c r="R700" s="52"/>
      <c r="S700" s="52">
        <v>0</v>
      </c>
      <c r="T700" s="52">
        <v>0</v>
      </c>
      <c r="U700" s="52">
        <v>310</v>
      </c>
      <c r="V700" s="52">
        <f t="shared" si="21"/>
        <v>9844.5</v>
      </c>
      <c r="W700" s="52">
        <f t="shared" si="23"/>
        <v>9844.5</v>
      </c>
      <c r="X700" s="52">
        <v>0</v>
      </c>
      <c r="Y700" s="52">
        <v>0</v>
      </c>
    </row>
    <row r="701" spans="1:25" x14ac:dyDescent="0.25">
      <c r="A701" s="52">
        <v>2012</v>
      </c>
      <c r="B701" s="52" t="s">
        <v>101</v>
      </c>
      <c r="C701" s="52" t="s">
        <v>113</v>
      </c>
      <c r="D701" s="52">
        <v>23921</v>
      </c>
      <c r="E701" s="52">
        <v>1520008</v>
      </c>
      <c r="F701" s="52">
        <v>27</v>
      </c>
      <c r="G701" s="52" t="s">
        <v>120</v>
      </c>
      <c r="H701" s="52">
        <v>1939.4543999999999</v>
      </c>
      <c r="I701" s="52" t="s">
        <v>91</v>
      </c>
      <c r="J701" s="52" t="s">
        <v>71</v>
      </c>
      <c r="K701" s="52">
        <v>0.75</v>
      </c>
      <c r="L701" s="52">
        <v>1</v>
      </c>
      <c r="M701" s="52">
        <v>1</v>
      </c>
      <c r="N701" s="52"/>
      <c r="O701" s="52">
        <v>0</v>
      </c>
      <c r="P701" s="52">
        <v>0</v>
      </c>
      <c r="Q701" s="52">
        <v>21</v>
      </c>
      <c r="R701" s="52"/>
      <c r="S701" s="52">
        <v>0</v>
      </c>
      <c r="T701" s="52">
        <v>0</v>
      </c>
      <c r="U701" s="52">
        <v>310</v>
      </c>
      <c r="V701" s="52">
        <f t="shared" si="21"/>
        <v>1454.5907999999999</v>
      </c>
      <c r="W701" s="52">
        <f t="shared" si="23"/>
        <v>1454.5907999999999</v>
      </c>
      <c r="X701" s="52">
        <v>0</v>
      </c>
      <c r="Y701" s="52">
        <v>0</v>
      </c>
    </row>
    <row r="702" spans="1:25" x14ac:dyDescent="0.25">
      <c r="A702" s="52">
        <v>2012</v>
      </c>
      <c r="B702" s="52" t="s">
        <v>101</v>
      </c>
      <c r="C702" s="52" t="s">
        <v>113</v>
      </c>
      <c r="D702" s="52">
        <v>23921</v>
      </c>
      <c r="E702" s="52">
        <v>1520008</v>
      </c>
      <c r="F702" s="52">
        <v>27</v>
      </c>
      <c r="G702" s="52" t="s">
        <v>120</v>
      </c>
      <c r="H702" s="52">
        <v>3201.3429999999998</v>
      </c>
      <c r="I702" s="52" t="s">
        <v>91</v>
      </c>
      <c r="J702" s="52" t="s">
        <v>71</v>
      </c>
      <c r="K702" s="52">
        <v>0.75</v>
      </c>
      <c r="L702" s="52">
        <v>1</v>
      </c>
      <c r="M702" s="52">
        <v>1</v>
      </c>
      <c r="N702" s="52"/>
      <c r="O702" s="52">
        <v>0</v>
      </c>
      <c r="P702" s="52">
        <v>0</v>
      </c>
      <c r="Q702" s="52">
        <v>21</v>
      </c>
      <c r="R702" s="52"/>
      <c r="S702" s="52">
        <v>0</v>
      </c>
      <c r="T702" s="52">
        <v>0</v>
      </c>
      <c r="U702" s="52">
        <v>310</v>
      </c>
      <c r="V702" s="52">
        <f t="shared" si="21"/>
        <v>2401.0072499999997</v>
      </c>
      <c r="W702" s="52">
        <f t="shared" si="23"/>
        <v>2401.0072499999997</v>
      </c>
      <c r="X702" s="52">
        <v>0</v>
      </c>
      <c r="Y702" s="52">
        <v>0</v>
      </c>
    </row>
    <row r="703" spans="1:25" x14ac:dyDescent="0.25">
      <c r="A703" s="52">
        <v>2012</v>
      </c>
      <c r="B703" s="52" t="s">
        <v>99</v>
      </c>
      <c r="C703" s="52" t="s">
        <v>111</v>
      </c>
      <c r="D703" s="52">
        <v>20231</v>
      </c>
      <c r="E703" s="52">
        <v>3423134</v>
      </c>
      <c r="F703" s="52">
        <v>27</v>
      </c>
      <c r="G703" s="52" t="s">
        <v>120</v>
      </c>
      <c r="H703" s="52">
        <v>11647</v>
      </c>
      <c r="I703" s="52" t="s">
        <v>91</v>
      </c>
      <c r="J703" s="52" t="s">
        <v>71</v>
      </c>
      <c r="K703" s="52">
        <v>0.13800000000000001</v>
      </c>
      <c r="L703" s="52">
        <v>1</v>
      </c>
      <c r="M703" s="52">
        <v>1</v>
      </c>
      <c r="N703" s="52"/>
      <c r="O703" s="52">
        <v>0</v>
      </c>
      <c r="P703" s="52">
        <v>0</v>
      </c>
      <c r="Q703" s="52">
        <v>21</v>
      </c>
      <c r="R703" s="52"/>
      <c r="S703" s="52">
        <v>0</v>
      </c>
      <c r="T703" s="52">
        <v>0</v>
      </c>
      <c r="U703" s="52">
        <v>310</v>
      </c>
      <c r="V703" s="52">
        <f t="shared" si="21"/>
        <v>1607.2860000000001</v>
      </c>
      <c r="W703" s="52">
        <f t="shared" si="23"/>
        <v>1607.2860000000001</v>
      </c>
      <c r="X703" s="52">
        <v>0</v>
      </c>
      <c r="Y703" s="52">
        <v>0</v>
      </c>
    </row>
    <row r="704" spans="1:25" x14ac:dyDescent="0.25">
      <c r="A704" s="52">
        <v>2012</v>
      </c>
      <c r="B704" s="52" t="s">
        <v>99</v>
      </c>
      <c r="C704" s="52" t="s">
        <v>111</v>
      </c>
      <c r="D704" s="52">
        <v>20231</v>
      </c>
      <c r="E704" s="52">
        <v>3423134</v>
      </c>
      <c r="F704" s="52">
        <v>27</v>
      </c>
      <c r="G704" s="52" t="s">
        <v>120</v>
      </c>
      <c r="H704" s="52">
        <v>184.38079999999999</v>
      </c>
      <c r="I704" s="52" t="s">
        <v>91</v>
      </c>
      <c r="J704" s="52" t="s">
        <v>71</v>
      </c>
      <c r="K704" s="52">
        <v>0.13800000000000001</v>
      </c>
      <c r="L704" s="52">
        <v>1</v>
      </c>
      <c r="M704" s="52">
        <v>1</v>
      </c>
      <c r="N704" s="52"/>
      <c r="O704" s="52">
        <v>0</v>
      </c>
      <c r="P704" s="52">
        <v>0</v>
      </c>
      <c r="Q704" s="52">
        <v>21</v>
      </c>
      <c r="R704" s="52"/>
      <c r="S704" s="52">
        <v>0</v>
      </c>
      <c r="T704" s="52">
        <v>0</v>
      </c>
      <c r="U704" s="52">
        <v>310</v>
      </c>
      <c r="V704" s="52">
        <f t="shared" si="21"/>
        <v>25.444550400000001</v>
      </c>
      <c r="W704" s="52">
        <f t="shared" si="23"/>
        <v>25.444550400000001</v>
      </c>
      <c r="X704" s="52">
        <v>0</v>
      </c>
      <c r="Y704" s="52">
        <v>0</v>
      </c>
    </row>
    <row r="705" spans="1:25" x14ac:dyDescent="0.25">
      <c r="A705" s="52">
        <v>2012</v>
      </c>
      <c r="B705" s="52" t="s">
        <v>99</v>
      </c>
      <c r="C705" s="52" t="s">
        <v>111</v>
      </c>
      <c r="D705" s="52">
        <v>20231</v>
      </c>
      <c r="E705" s="52">
        <v>3423134</v>
      </c>
      <c r="F705" s="52">
        <v>27</v>
      </c>
      <c r="G705" s="52" t="s">
        <v>120</v>
      </c>
      <c r="H705" s="52">
        <v>60.922799999999995</v>
      </c>
      <c r="I705" s="52" t="s">
        <v>91</v>
      </c>
      <c r="J705" s="52" t="s">
        <v>71</v>
      </c>
      <c r="K705" s="52">
        <v>0.13800000000000001</v>
      </c>
      <c r="L705" s="52">
        <v>1</v>
      </c>
      <c r="M705" s="52">
        <v>1</v>
      </c>
      <c r="N705" s="52"/>
      <c r="O705" s="52">
        <v>0</v>
      </c>
      <c r="P705" s="52">
        <v>0</v>
      </c>
      <c r="Q705" s="52">
        <v>21</v>
      </c>
      <c r="R705" s="52"/>
      <c r="S705" s="52">
        <v>0</v>
      </c>
      <c r="T705" s="52">
        <v>0</v>
      </c>
      <c r="U705" s="52">
        <v>310</v>
      </c>
      <c r="V705" s="52">
        <f t="shared" si="21"/>
        <v>8.4073463999999998</v>
      </c>
      <c r="W705" s="52">
        <f t="shared" si="23"/>
        <v>8.4073463999999998</v>
      </c>
      <c r="X705" s="52">
        <v>0</v>
      </c>
      <c r="Y705" s="52">
        <v>0</v>
      </c>
    </row>
    <row r="706" spans="1:25" x14ac:dyDescent="0.25">
      <c r="A706" s="52">
        <v>2012</v>
      </c>
      <c r="B706" s="52" t="s">
        <v>99</v>
      </c>
      <c r="C706" s="52" t="s">
        <v>111</v>
      </c>
      <c r="D706" s="52">
        <v>20231</v>
      </c>
      <c r="E706" s="52">
        <v>3423134</v>
      </c>
      <c r="F706" s="52">
        <v>27</v>
      </c>
      <c r="G706" s="52" t="s">
        <v>120</v>
      </c>
      <c r="H706" s="52">
        <v>5859</v>
      </c>
      <c r="I706" s="52" t="s">
        <v>91</v>
      </c>
      <c r="J706" s="52" t="s">
        <v>71</v>
      </c>
      <c r="K706" s="52">
        <v>0.13800000000000001</v>
      </c>
      <c r="L706" s="52">
        <v>1</v>
      </c>
      <c r="M706" s="52">
        <v>1</v>
      </c>
      <c r="N706" s="52"/>
      <c r="O706" s="52">
        <v>0</v>
      </c>
      <c r="P706" s="52">
        <v>0</v>
      </c>
      <c r="Q706" s="52">
        <v>21</v>
      </c>
      <c r="R706" s="52"/>
      <c r="S706" s="52">
        <v>0</v>
      </c>
      <c r="T706" s="52">
        <v>0</v>
      </c>
      <c r="U706" s="52">
        <v>310</v>
      </c>
      <c r="V706" s="52">
        <f t="shared" si="21"/>
        <v>808.54200000000003</v>
      </c>
      <c r="W706" s="52">
        <f t="shared" si="23"/>
        <v>808.54200000000003</v>
      </c>
      <c r="X706" s="52">
        <v>0</v>
      </c>
      <c r="Y706" s="52">
        <v>0</v>
      </c>
    </row>
    <row r="707" spans="1:25" x14ac:dyDescent="0.25">
      <c r="A707" s="52">
        <v>2012</v>
      </c>
      <c r="B707" s="52" t="s">
        <v>99</v>
      </c>
      <c r="C707" s="52" t="s">
        <v>111</v>
      </c>
      <c r="D707" s="52">
        <v>20231</v>
      </c>
      <c r="E707" s="52">
        <v>3423134</v>
      </c>
      <c r="F707" s="52">
        <v>27</v>
      </c>
      <c r="G707" s="52" t="s">
        <v>120</v>
      </c>
      <c r="H707" s="52">
        <v>1</v>
      </c>
      <c r="I707" s="52" t="s">
        <v>91</v>
      </c>
      <c r="J707" s="52" t="s">
        <v>71</v>
      </c>
      <c r="K707" s="52">
        <v>0.13800000000000001</v>
      </c>
      <c r="L707" s="52">
        <v>1</v>
      </c>
      <c r="M707" s="52">
        <v>1</v>
      </c>
      <c r="N707" s="52"/>
      <c r="O707" s="52">
        <v>0</v>
      </c>
      <c r="P707" s="52">
        <v>0</v>
      </c>
      <c r="Q707" s="52">
        <v>21</v>
      </c>
      <c r="R707" s="52"/>
      <c r="S707" s="52">
        <v>0</v>
      </c>
      <c r="T707" s="52">
        <v>0</v>
      </c>
      <c r="U707" s="52">
        <v>310</v>
      </c>
      <c r="V707" s="52">
        <f t="shared" ref="V707:V770" si="24">IF(F707=9,((H707*K707*L707*M707)+(H707*O707*P707*Q707)+(H707*S707*T707*U707))/1000, (H707*K707*L707*M707)+(H707*O707*P707*Q707)+(H707*S707*T707*U707))</f>
        <v>0.13800000000000001</v>
      </c>
      <c r="W707" s="52">
        <f t="shared" si="23"/>
        <v>0.13800000000000001</v>
      </c>
      <c r="X707" s="52">
        <v>0</v>
      </c>
      <c r="Y707" s="52">
        <v>0</v>
      </c>
    </row>
    <row r="708" spans="1:25" x14ac:dyDescent="0.25">
      <c r="A708" s="52">
        <v>2012</v>
      </c>
      <c r="B708" s="52" t="s">
        <v>99</v>
      </c>
      <c r="C708" s="52" t="s">
        <v>111</v>
      </c>
      <c r="D708" s="52">
        <v>20231</v>
      </c>
      <c r="E708" s="52">
        <v>3423134</v>
      </c>
      <c r="F708" s="52">
        <v>27</v>
      </c>
      <c r="G708" s="52" t="s">
        <v>120</v>
      </c>
      <c r="H708" s="52">
        <v>3532</v>
      </c>
      <c r="I708" s="52" t="s">
        <v>91</v>
      </c>
      <c r="J708" s="52" t="s">
        <v>71</v>
      </c>
      <c r="K708" s="52">
        <v>0.13800000000000001</v>
      </c>
      <c r="L708" s="52">
        <v>1</v>
      </c>
      <c r="M708" s="52">
        <v>1</v>
      </c>
      <c r="N708" s="52"/>
      <c r="O708" s="52">
        <v>0</v>
      </c>
      <c r="P708" s="52">
        <v>0</v>
      </c>
      <c r="Q708" s="52">
        <v>21</v>
      </c>
      <c r="R708" s="52"/>
      <c r="S708" s="52">
        <v>0</v>
      </c>
      <c r="T708" s="52">
        <v>0</v>
      </c>
      <c r="U708" s="52">
        <v>310</v>
      </c>
      <c r="V708" s="52">
        <f t="shared" si="24"/>
        <v>487.41600000000005</v>
      </c>
      <c r="W708" s="52">
        <f t="shared" si="23"/>
        <v>487.41600000000005</v>
      </c>
      <c r="X708" s="52">
        <v>0</v>
      </c>
      <c r="Y708" s="52">
        <v>0</v>
      </c>
    </row>
    <row r="709" spans="1:25" x14ac:dyDescent="0.25">
      <c r="A709" s="52">
        <v>2012</v>
      </c>
      <c r="B709" s="52" t="s">
        <v>99</v>
      </c>
      <c r="C709" s="52" t="s">
        <v>111</v>
      </c>
      <c r="D709" s="52">
        <v>20231</v>
      </c>
      <c r="E709" s="52">
        <v>3423134</v>
      </c>
      <c r="F709" s="52">
        <v>27</v>
      </c>
      <c r="G709" s="52" t="s">
        <v>120</v>
      </c>
      <c r="H709" s="52">
        <v>175.9992</v>
      </c>
      <c r="I709" s="52" t="s">
        <v>91</v>
      </c>
      <c r="J709" s="52" t="s">
        <v>71</v>
      </c>
      <c r="K709" s="52">
        <v>0.13800000000000001</v>
      </c>
      <c r="L709" s="52">
        <v>1</v>
      </c>
      <c r="M709" s="52">
        <v>1</v>
      </c>
      <c r="N709" s="52"/>
      <c r="O709" s="52">
        <v>0</v>
      </c>
      <c r="P709" s="52">
        <v>0</v>
      </c>
      <c r="Q709" s="52">
        <v>21</v>
      </c>
      <c r="R709" s="52"/>
      <c r="S709" s="52">
        <v>0</v>
      </c>
      <c r="T709" s="52">
        <v>0</v>
      </c>
      <c r="U709" s="52">
        <v>310</v>
      </c>
      <c r="V709" s="52">
        <f t="shared" si="24"/>
        <v>24.287889600000003</v>
      </c>
      <c r="W709" s="52">
        <f t="shared" si="23"/>
        <v>24.287889600000003</v>
      </c>
      <c r="X709" s="52">
        <v>0</v>
      </c>
      <c r="Y709" s="52">
        <v>0</v>
      </c>
    </row>
    <row r="710" spans="1:25" x14ac:dyDescent="0.25">
      <c r="A710" s="52">
        <v>2012</v>
      </c>
      <c r="B710" s="52" t="s">
        <v>99</v>
      </c>
      <c r="C710" s="52" t="s">
        <v>111</v>
      </c>
      <c r="D710" s="52">
        <v>20231</v>
      </c>
      <c r="E710" s="52">
        <v>3423134</v>
      </c>
      <c r="F710" s="52">
        <v>27</v>
      </c>
      <c r="G710" s="52" t="s">
        <v>120</v>
      </c>
      <c r="H710" s="52">
        <v>25151</v>
      </c>
      <c r="I710" s="52" t="s">
        <v>91</v>
      </c>
      <c r="J710" s="52" t="s">
        <v>71</v>
      </c>
      <c r="K710" s="52">
        <v>0.13800000000000001</v>
      </c>
      <c r="L710" s="52">
        <v>1</v>
      </c>
      <c r="M710" s="52">
        <v>1</v>
      </c>
      <c r="N710" s="52"/>
      <c r="O710" s="52">
        <v>0</v>
      </c>
      <c r="P710" s="52">
        <v>0</v>
      </c>
      <c r="Q710" s="52">
        <v>21</v>
      </c>
      <c r="R710" s="52"/>
      <c r="S710" s="52">
        <v>0</v>
      </c>
      <c r="T710" s="52">
        <v>0</v>
      </c>
      <c r="U710" s="52">
        <v>310</v>
      </c>
      <c r="V710" s="52">
        <f t="shared" si="24"/>
        <v>3470.8380000000002</v>
      </c>
      <c r="W710" s="52">
        <f t="shared" si="23"/>
        <v>3470.8380000000002</v>
      </c>
      <c r="X710" s="52">
        <v>0</v>
      </c>
      <c r="Y710" s="52">
        <v>0</v>
      </c>
    </row>
    <row r="711" spans="1:25" x14ac:dyDescent="0.25">
      <c r="A711" s="52">
        <v>2012</v>
      </c>
      <c r="B711" s="52" t="s">
        <v>99</v>
      </c>
      <c r="C711" s="52" t="s">
        <v>111</v>
      </c>
      <c r="D711" s="52">
        <v>20231</v>
      </c>
      <c r="E711" s="52">
        <v>3423134</v>
      </c>
      <c r="F711" s="52">
        <v>27</v>
      </c>
      <c r="G711" s="52" t="s">
        <v>120</v>
      </c>
      <c r="H711" s="52">
        <v>1968</v>
      </c>
      <c r="I711" s="52" t="s">
        <v>91</v>
      </c>
      <c r="J711" s="52" t="s">
        <v>71</v>
      </c>
      <c r="K711" s="52">
        <v>0.13800000000000001</v>
      </c>
      <c r="L711" s="52">
        <v>1</v>
      </c>
      <c r="M711" s="52">
        <v>1</v>
      </c>
      <c r="N711" s="52"/>
      <c r="O711" s="52">
        <v>0</v>
      </c>
      <c r="P711" s="52">
        <v>0</v>
      </c>
      <c r="Q711" s="52">
        <v>21</v>
      </c>
      <c r="R711" s="52"/>
      <c r="S711" s="52">
        <v>0</v>
      </c>
      <c r="T711" s="52">
        <v>0</v>
      </c>
      <c r="U711" s="52">
        <v>310</v>
      </c>
      <c r="V711" s="52">
        <f t="shared" si="24"/>
        <v>271.584</v>
      </c>
      <c r="W711" s="52">
        <f t="shared" si="23"/>
        <v>271.584</v>
      </c>
      <c r="X711" s="52">
        <v>0</v>
      </c>
      <c r="Y711" s="52">
        <v>0</v>
      </c>
    </row>
    <row r="712" spans="1:25" x14ac:dyDescent="0.25">
      <c r="A712" s="52">
        <v>2012</v>
      </c>
      <c r="B712" s="52" t="s">
        <v>99</v>
      </c>
      <c r="C712" s="52" t="s">
        <v>111</v>
      </c>
      <c r="D712" s="52">
        <v>20231</v>
      </c>
      <c r="E712" s="52">
        <v>3423134</v>
      </c>
      <c r="F712" s="52">
        <v>27</v>
      </c>
      <c r="G712" s="52" t="s">
        <v>120</v>
      </c>
      <c r="H712" s="52">
        <v>7831.375</v>
      </c>
      <c r="I712" s="52" t="s">
        <v>91</v>
      </c>
      <c r="J712" s="52" t="s">
        <v>71</v>
      </c>
      <c r="K712" s="52">
        <v>0.13800000000000001</v>
      </c>
      <c r="L712" s="52">
        <v>1</v>
      </c>
      <c r="M712" s="52">
        <v>1</v>
      </c>
      <c r="N712" s="52"/>
      <c r="O712" s="52">
        <v>0</v>
      </c>
      <c r="P712" s="52">
        <v>0</v>
      </c>
      <c r="Q712" s="52">
        <v>21</v>
      </c>
      <c r="R712" s="52"/>
      <c r="S712" s="52">
        <v>0</v>
      </c>
      <c r="T712" s="52">
        <v>0</v>
      </c>
      <c r="U712" s="52">
        <v>310</v>
      </c>
      <c r="V712" s="52">
        <f t="shared" si="24"/>
        <v>1080.7297500000002</v>
      </c>
      <c r="W712" s="52">
        <f t="shared" si="23"/>
        <v>1080.7297500000002</v>
      </c>
      <c r="X712" s="52">
        <v>0</v>
      </c>
      <c r="Y712" s="52">
        <v>0</v>
      </c>
    </row>
    <row r="713" spans="1:25" x14ac:dyDescent="0.25">
      <c r="A713" s="52">
        <v>2012</v>
      </c>
      <c r="B713" s="52" t="s">
        <v>99</v>
      </c>
      <c r="C713" s="52" t="s">
        <v>111</v>
      </c>
      <c r="D713" s="52">
        <v>20231</v>
      </c>
      <c r="E713" s="52">
        <v>3423134</v>
      </c>
      <c r="F713" s="52">
        <v>27</v>
      </c>
      <c r="G713" s="52" t="s">
        <v>120</v>
      </c>
      <c r="H713" s="52">
        <v>11397</v>
      </c>
      <c r="I713" s="52" t="s">
        <v>91</v>
      </c>
      <c r="J713" s="52" t="s">
        <v>71</v>
      </c>
      <c r="K713" s="52">
        <v>0.13800000000000001</v>
      </c>
      <c r="L713" s="52">
        <v>1</v>
      </c>
      <c r="M713" s="52">
        <v>1</v>
      </c>
      <c r="N713" s="52"/>
      <c r="O713" s="52">
        <v>0</v>
      </c>
      <c r="P713" s="52">
        <v>0</v>
      </c>
      <c r="Q713" s="52">
        <v>21</v>
      </c>
      <c r="R713" s="52"/>
      <c r="S713" s="52">
        <v>0</v>
      </c>
      <c r="T713" s="52">
        <v>0</v>
      </c>
      <c r="U713" s="52">
        <v>310</v>
      </c>
      <c r="V713" s="52">
        <f t="shared" si="24"/>
        <v>1572.7860000000001</v>
      </c>
      <c r="W713" s="52">
        <f t="shared" si="23"/>
        <v>1572.7860000000001</v>
      </c>
      <c r="X713" s="52">
        <v>0</v>
      </c>
      <c r="Y713" s="52">
        <v>0</v>
      </c>
    </row>
    <row r="714" spans="1:25" x14ac:dyDescent="0.25">
      <c r="A714" s="52">
        <v>2012</v>
      </c>
      <c r="B714" s="52" t="s">
        <v>99</v>
      </c>
      <c r="C714" s="52" t="s">
        <v>111</v>
      </c>
      <c r="D714" s="52">
        <v>20231</v>
      </c>
      <c r="E714" s="52">
        <v>3423134</v>
      </c>
      <c r="F714" s="52">
        <v>27</v>
      </c>
      <c r="G714" s="52" t="s">
        <v>120</v>
      </c>
      <c r="H714" s="52">
        <v>4271</v>
      </c>
      <c r="I714" s="52" t="s">
        <v>91</v>
      </c>
      <c r="J714" s="52" t="s">
        <v>71</v>
      </c>
      <c r="K714" s="52">
        <v>0.13800000000000001</v>
      </c>
      <c r="L714" s="52">
        <v>1</v>
      </c>
      <c r="M714" s="52">
        <v>1</v>
      </c>
      <c r="N714" s="52"/>
      <c r="O714" s="52">
        <v>0</v>
      </c>
      <c r="P714" s="52">
        <v>0</v>
      </c>
      <c r="Q714" s="52">
        <v>21</v>
      </c>
      <c r="R714" s="52"/>
      <c r="S714" s="52">
        <v>0</v>
      </c>
      <c r="T714" s="52">
        <v>0</v>
      </c>
      <c r="U714" s="52">
        <v>310</v>
      </c>
      <c r="V714" s="52">
        <f t="shared" si="24"/>
        <v>589.39800000000002</v>
      </c>
      <c r="W714" s="52">
        <f t="shared" si="23"/>
        <v>589.39800000000002</v>
      </c>
      <c r="X714" s="52">
        <v>0</v>
      </c>
      <c r="Y714" s="52">
        <v>0</v>
      </c>
    </row>
    <row r="715" spans="1:25" x14ac:dyDescent="0.25">
      <c r="A715" s="52">
        <v>2012</v>
      </c>
      <c r="B715" s="52" t="s">
        <v>99</v>
      </c>
      <c r="C715" s="52" t="s">
        <v>111</v>
      </c>
      <c r="D715" s="52">
        <v>20231</v>
      </c>
      <c r="E715" s="52">
        <v>3423134</v>
      </c>
      <c r="F715" s="52">
        <v>27</v>
      </c>
      <c r="G715" s="52" t="s">
        <v>120</v>
      </c>
      <c r="H715" s="52">
        <v>703.99560000000008</v>
      </c>
      <c r="I715" s="52" t="s">
        <v>91</v>
      </c>
      <c r="J715" s="52" t="s">
        <v>71</v>
      </c>
      <c r="K715" s="52">
        <v>0.13800000000000001</v>
      </c>
      <c r="L715" s="52">
        <v>1</v>
      </c>
      <c r="M715" s="52">
        <v>1</v>
      </c>
      <c r="N715" s="52"/>
      <c r="O715" s="52">
        <v>0</v>
      </c>
      <c r="P715" s="52">
        <v>0</v>
      </c>
      <c r="Q715" s="52">
        <v>21</v>
      </c>
      <c r="R715" s="52"/>
      <c r="S715" s="52">
        <v>0</v>
      </c>
      <c r="T715" s="52">
        <v>0</v>
      </c>
      <c r="U715" s="52">
        <v>310</v>
      </c>
      <c r="V715" s="52">
        <f t="shared" si="24"/>
        <v>97.151392800000025</v>
      </c>
      <c r="W715" s="52">
        <f t="shared" si="23"/>
        <v>97.151392800000025</v>
      </c>
      <c r="X715" s="52">
        <v>0</v>
      </c>
      <c r="Y715" s="52">
        <v>0</v>
      </c>
    </row>
    <row r="716" spans="1:25" x14ac:dyDescent="0.25">
      <c r="A716" s="52">
        <v>2012</v>
      </c>
      <c r="B716" s="52" t="s">
        <v>99</v>
      </c>
      <c r="C716" s="52" t="s">
        <v>111</v>
      </c>
      <c r="D716" s="52">
        <v>20231</v>
      </c>
      <c r="E716" s="52">
        <v>3423134</v>
      </c>
      <c r="F716" s="52">
        <v>27</v>
      </c>
      <c r="G716" s="52" t="s">
        <v>120</v>
      </c>
      <c r="H716" s="52">
        <v>129.60000000000002</v>
      </c>
      <c r="I716" s="52" t="s">
        <v>91</v>
      </c>
      <c r="J716" s="52" t="s">
        <v>71</v>
      </c>
      <c r="K716" s="52">
        <v>0.13800000000000001</v>
      </c>
      <c r="L716" s="52">
        <v>1</v>
      </c>
      <c r="M716" s="52">
        <v>1</v>
      </c>
      <c r="N716" s="52"/>
      <c r="O716" s="52">
        <v>0</v>
      </c>
      <c r="P716" s="52">
        <v>0</v>
      </c>
      <c r="Q716" s="52">
        <v>21</v>
      </c>
      <c r="R716" s="52"/>
      <c r="S716" s="52">
        <v>0</v>
      </c>
      <c r="T716" s="52">
        <v>0</v>
      </c>
      <c r="U716" s="52">
        <v>310</v>
      </c>
      <c r="V716" s="52">
        <f t="shared" si="24"/>
        <v>17.884800000000006</v>
      </c>
      <c r="W716" s="52">
        <f t="shared" si="23"/>
        <v>17.884800000000006</v>
      </c>
      <c r="X716" s="52">
        <v>0</v>
      </c>
      <c r="Y716" s="52">
        <v>0</v>
      </c>
    </row>
    <row r="717" spans="1:25" x14ac:dyDescent="0.25">
      <c r="A717" s="52">
        <v>2012</v>
      </c>
      <c r="B717" s="52" t="s">
        <v>99</v>
      </c>
      <c r="C717" s="52" t="s">
        <v>111</v>
      </c>
      <c r="D717" s="52">
        <v>20231</v>
      </c>
      <c r="E717" s="52">
        <v>3423134</v>
      </c>
      <c r="F717" s="52">
        <v>27</v>
      </c>
      <c r="G717" s="52" t="s">
        <v>120</v>
      </c>
      <c r="H717" s="52">
        <v>20124</v>
      </c>
      <c r="I717" s="52" t="s">
        <v>91</v>
      </c>
      <c r="J717" s="52" t="s">
        <v>71</v>
      </c>
      <c r="K717" s="52">
        <v>0.13800000000000001</v>
      </c>
      <c r="L717" s="52">
        <v>1</v>
      </c>
      <c r="M717" s="52">
        <v>1</v>
      </c>
      <c r="N717" s="52"/>
      <c r="O717" s="52">
        <v>0</v>
      </c>
      <c r="P717" s="52">
        <v>0</v>
      </c>
      <c r="Q717" s="52">
        <v>21</v>
      </c>
      <c r="R717" s="52"/>
      <c r="S717" s="52">
        <v>0</v>
      </c>
      <c r="T717" s="52">
        <v>0</v>
      </c>
      <c r="U717" s="52">
        <v>310</v>
      </c>
      <c r="V717" s="52">
        <f t="shared" si="24"/>
        <v>2777.1120000000001</v>
      </c>
      <c r="W717" s="52">
        <f t="shared" si="23"/>
        <v>2777.1120000000001</v>
      </c>
      <c r="X717" s="52">
        <v>0</v>
      </c>
      <c r="Y717" s="52">
        <v>0</v>
      </c>
    </row>
    <row r="718" spans="1:25" x14ac:dyDescent="0.25">
      <c r="A718" s="52">
        <v>2012</v>
      </c>
      <c r="B718" s="52" t="s">
        <v>99</v>
      </c>
      <c r="C718" s="52" t="s">
        <v>111</v>
      </c>
      <c r="D718" s="52">
        <v>20231</v>
      </c>
      <c r="E718" s="52">
        <v>3423134</v>
      </c>
      <c r="F718" s="52">
        <v>27</v>
      </c>
      <c r="G718" s="52" t="s">
        <v>120</v>
      </c>
      <c r="H718" s="52">
        <v>204</v>
      </c>
      <c r="I718" s="52" t="s">
        <v>91</v>
      </c>
      <c r="J718" s="52" t="s">
        <v>71</v>
      </c>
      <c r="K718" s="52">
        <v>0.13800000000000001</v>
      </c>
      <c r="L718" s="52">
        <v>1</v>
      </c>
      <c r="M718" s="52">
        <v>1</v>
      </c>
      <c r="N718" s="52"/>
      <c r="O718" s="52">
        <v>0</v>
      </c>
      <c r="P718" s="52">
        <v>0</v>
      </c>
      <c r="Q718" s="52">
        <v>21</v>
      </c>
      <c r="R718" s="52"/>
      <c r="S718" s="52">
        <v>0</v>
      </c>
      <c r="T718" s="52">
        <v>0</v>
      </c>
      <c r="U718" s="52">
        <v>310</v>
      </c>
      <c r="V718" s="52">
        <f t="shared" si="24"/>
        <v>28.152000000000001</v>
      </c>
      <c r="W718" s="52">
        <f t="shared" si="23"/>
        <v>28.152000000000001</v>
      </c>
      <c r="X718" s="52">
        <v>0</v>
      </c>
      <c r="Y718" s="52">
        <v>0</v>
      </c>
    </row>
    <row r="719" spans="1:25" x14ac:dyDescent="0.25">
      <c r="A719" s="52">
        <v>2012</v>
      </c>
      <c r="B719" s="52" t="s">
        <v>99</v>
      </c>
      <c r="C719" s="52" t="s">
        <v>111</v>
      </c>
      <c r="D719" s="52">
        <v>20231</v>
      </c>
      <c r="E719" s="52">
        <v>3423134</v>
      </c>
      <c r="F719" s="52">
        <v>27</v>
      </c>
      <c r="G719" s="52" t="s">
        <v>120</v>
      </c>
      <c r="H719" s="52">
        <v>196.30679999999998</v>
      </c>
      <c r="I719" s="52" t="s">
        <v>91</v>
      </c>
      <c r="J719" s="52" t="s">
        <v>71</v>
      </c>
      <c r="K719" s="52">
        <v>0.13800000000000001</v>
      </c>
      <c r="L719" s="52">
        <v>1</v>
      </c>
      <c r="M719" s="52">
        <v>1</v>
      </c>
      <c r="N719" s="52"/>
      <c r="O719" s="52">
        <v>0</v>
      </c>
      <c r="P719" s="52">
        <v>0</v>
      </c>
      <c r="Q719" s="52">
        <v>21</v>
      </c>
      <c r="R719" s="52"/>
      <c r="S719" s="52">
        <v>0</v>
      </c>
      <c r="T719" s="52">
        <v>0</v>
      </c>
      <c r="U719" s="52">
        <v>310</v>
      </c>
      <c r="V719" s="52">
        <f t="shared" si="24"/>
        <v>27.0903384</v>
      </c>
      <c r="W719" s="52">
        <f t="shared" si="23"/>
        <v>27.0903384</v>
      </c>
      <c r="X719" s="52">
        <v>0</v>
      </c>
      <c r="Y719" s="52">
        <v>0</v>
      </c>
    </row>
    <row r="720" spans="1:25" x14ac:dyDescent="0.25">
      <c r="A720" s="52">
        <v>2012</v>
      </c>
      <c r="B720" s="52" t="s">
        <v>99</v>
      </c>
      <c r="C720" s="52" t="s">
        <v>111</v>
      </c>
      <c r="D720" s="52">
        <v>20231</v>
      </c>
      <c r="E720" s="52">
        <v>3423134</v>
      </c>
      <c r="F720" s="52">
        <v>27</v>
      </c>
      <c r="G720" s="52" t="s">
        <v>120</v>
      </c>
      <c r="H720" s="52">
        <v>1105</v>
      </c>
      <c r="I720" s="52" t="s">
        <v>91</v>
      </c>
      <c r="J720" s="52" t="s">
        <v>71</v>
      </c>
      <c r="K720" s="52">
        <v>0.13800000000000001</v>
      </c>
      <c r="L720" s="52">
        <v>1</v>
      </c>
      <c r="M720" s="52">
        <v>1</v>
      </c>
      <c r="N720" s="52"/>
      <c r="O720" s="52">
        <v>0</v>
      </c>
      <c r="P720" s="52">
        <v>0</v>
      </c>
      <c r="Q720" s="52">
        <v>21</v>
      </c>
      <c r="R720" s="52"/>
      <c r="S720" s="52">
        <v>0</v>
      </c>
      <c r="T720" s="52">
        <v>0</v>
      </c>
      <c r="U720" s="52">
        <v>310</v>
      </c>
      <c r="V720" s="52">
        <f t="shared" si="24"/>
        <v>152.49</v>
      </c>
      <c r="W720" s="52">
        <f t="shared" si="23"/>
        <v>152.49</v>
      </c>
      <c r="X720" s="52">
        <v>0</v>
      </c>
      <c r="Y720" s="52">
        <v>0</v>
      </c>
    </row>
    <row r="721" spans="1:25" x14ac:dyDescent="0.25">
      <c r="A721" s="52">
        <v>2012</v>
      </c>
      <c r="B721" s="52" t="s">
        <v>99</v>
      </c>
      <c r="C721" s="52" t="s">
        <v>111</v>
      </c>
      <c r="D721" s="52">
        <v>20231</v>
      </c>
      <c r="E721" s="52">
        <v>3423134</v>
      </c>
      <c r="F721" s="52">
        <v>27</v>
      </c>
      <c r="G721" s="52" t="s">
        <v>120</v>
      </c>
      <c r="H721" s="52">
        <v>5048</v>
      </c>
      <c r="I721" s="52" t="s">
        <v>91</v>
      </c>
      <c r="J721" s="52" t="s">
        <v>71</v>
      </c>
      <c r="K721" s="52">
        <v>0.13800000000000001</v>
      </c>
      <c r="L721" s="52">
        <v>1</v>
      </c>
      <c r="M721" s="52">
        <v>1</v>
      </c>
      <c r="N721" s="52"/>
      <c r="O721" s="52">
        <v>0</v>
      </c>
      <c r="P721" s="52">
        <v>0</v>
      </c>
      <c r="Q721" s="52">
        <v>21</v>
      </c>
      <c r="R721" s="52"/>
      <c r="S721" s="52">
        <v>0</v>
      </c>
      <c r="T721" s="52">
        <v>0</v>
      </c>
      <c r="U721" s="52">
        <v>310</v>
      </c>
      <c r="V721" s="52">
        <f t="shared" si="24"/>
        <v>696.62400000000002</v>
      </c>
      <c r="W721" s="52">
        <f t="shared" si="23"/>
        <v>696.62400000000002</v>
      </c>
      <c r="X721" s="52">
        <v>0</v>
      </c>
      <c r="Y721" s="52">
        <v>0</v>
      </c>
    </row>
    <row r="722" spans="1:25" x14ac:dyDescent="0.25">
      <c r="A722" s="52">
        <v>2012</v>
      </c>
      <c r="B722" s="52" t="s">
        <v>99</v>
      </c>
      <c r="C722" s="52" t="s">
        <v>111</v>
      </c>
      <c r="D722" s="52">
        <v>20231</v>
      </c>
      <c r="E722" s="52">
        <v>3423134</v>
      </c>
      <c r="F722" s="52">
        <v>27</v>
      </c>
      <c r="G722" s="52" t="s">
        <v>120</v>
      </c>
      <c r="H722" s="52">
        <v>43471.396200000003</v>
      </c>
      <c r="I722" s="52" t="s">
        <v>91</v>
      </c>
      <c r="J722" s="52" t="s">
        <v>71</v>
      </c>
      <c r="K722" s="52">
        <v>0.13800000000000001</v>
      </c>
      <c r="L722" s="52">
        <v>1</v>
      </c>
      <c r="M722" s="52">
        <v>1</v>
      </c>
      <c r="N722" s="52"/>
      <c r="O722" s="52">
        <v>0</v>
      </c>
      <c r="P722" s="52">
        <v>0</v>
      </c>
      <c r="Q722" s="52">
        <v>21</v>
      </c>
      <c r="R722" s="52"/>
      <c r="S722" s="52">
        <v>0</v>
      </c>
      <c r="T722" s="52">
        <v>0</v>
      </c>
      <c r="U722" s="52">
        <v>310</v>
      </c>
      <c r="V722" s="52">
        <f t="shared" si="24"/>
        <v>5999.0526756000008</v>
      </c>
      <c r="W722" s="52">
        <f t="shared" si="23"/>
        <v>5999.0526756000008</v>
      </c>
      <c r="X722" s="52">
        <v>0</v>
      </c>
      <c r="Y722" s="52">
        <v>0</v>
      </c>
    </row>
    <row r="723" spans="1:25" x14ac:dyDescent="0.25">
      <c r="A723" s="52">
        <v>2012</v>
      </c>
      <c r="B723" s="52" t="s">
        <v>99</v>
      </c>
      <c r="C723" s="52" t="s">
        <v>111</v>
      </c>
      <c r="D723" s="52">
        <v>20231</v>
      </c>
      <c r="E723" s="52">
        <v>3423134</v>
      </c>
      <c r="F723" s="52">
        <v>27</v>
      </c>
      <c r="G723" s="52" t="s">
        <v>120</v>
      </c>
      <c r="H723" s="52">
        <v>55</v>
      </c>
      <c r="I723" s="52" t="s">
        <v>91</v>
      </c>
      <c r="J723" s="52" t="s">
        <v>71</v>
      </c>
      <c r="K723" s="52">
        <v>0.13800000000000001</v>
      </c>
      <c r="L723" s="52">
        <v>1</v>
      </c>
      <c r="M723" s="52">
        <v>1</v>
      </c>
      <c r="N723" s="52"/>
      <c r="O723" s="52">
        <v>0</v>
      </c>
      <c r="P723" s="52">
        <v>0</v>
      </c>
      <c r="Q723" s="52">
        <v>21</v>
      </c>
      <c r="R723" s="52"/>
      <c r="S723" s="52">
        <v>0</v>
      </c>
      <c r="T723" s="52">
        <v>0</v>
      </c>
      <c r="U723" s="52">
        <v>310</v>
      </c>
      <c r="V723" s="52">
        <f t="shared" si="24"/>
        <v>7.5900000000000007</v>
      </c>
      <c r="W723" s="52">
        <f t="shared" si="23"/>
        <v>7.5900000000000007</v>
      </c>
      <c r="X723" s="52">
        <v>0</v>
      </c>
      <c r="Y723" s="52">
        <v>0</v>
      </c>
    </row>
    <row r="724" spans="1:25" x14ac:dyDescent="0.25">
      <c r="A724" s="52">
        <v>2012</v>
      </c>
      <c r="B724" s="52" t="s">
        <v>99</v>
      </c>
      <c r="C724" s="52" t="s">
        <v>111</v>
      </c>
      <c r="D724" s="52">
        <v>20231</v>
      </c>
      <c r="E724" s="52">
        <v>3423134</v>
      </c>
      <c r="F724" s="52">
        <v>27</v>
      </c>
      <c r="G724" s="52" t="s">
        <v>120</v>
      </c>
      <c r="H724" s="52">
        <v>199</v>
      </c>
      <c r="I724" s="52" t="s">
        <v>91</v>
      </c>
      <c r="J724" s="52" t="s">
        <v>71</v>
      </c>
      <c r="K724" s="52">
        <v>0.13800000000000001</v>
      </c>
      <c r="L724" s="52">
        <v>1</v>
      </c>
      <c r="M724" s="52">
        <v>1</v>
      </c>
      <c r="N724" s="52"/>
      <c r="O724" s="52">
        <v>0</v>
      </c>
      <c r="P724" s="52">
        <v>0</v>
      </c>
      <c r="Q724" s="52">
        <v>21</v>
      </c>
      <c r="R724" s="52"/>
      <c r="S724" s="52">
        <v>0</v>
      </c>
      <c r="T724" s="52">
        <v>0</v>
      </c>
      <c r="U724" s="52">
        <v>310</v>
      </c>
      <c r="V724" s="52">
        <f t="shared" si="24"/>
        <v>27.462000000000003</v>
      </c>
      <c r="W724" s="52">
        <f t="shared" si="23"/>
        <v>27.462000000000003</v>
      </c>
      <c r="X724" s="52">
        <v>0</v>
      </c>
      <c r="Y724" s="52">
        <v>0</v>
      </c>
    </row>
    <row r="725" spans="1:25" x14ac:dyDescent="0.25">
      <c r="A725" s="52">
        <v>2012</v>
      </c>
      <c r="B725" s="52" t="s">
        <v>99</v>
      </c>
      <c r="C725" s="52" t="s">
        <v>111</v>
      </c>
      <c r="D725" s="52">
        <v>20231</v>
      </c>
      <c r="E725" s="52">
        <v>3423134</v>
      </c>
      <c r="F725" s="52">
        <v>27</v>
      </c>
      <c r="G725" s="52" t="s">
        <v>120</v>
      </c>
      <c r="H725" s="52">
        <v>21</v>
      </c>
      <c r="I725" s="52" t="s">
        <v>91</v>
      </c>
      <c r="J725" s="52" t="s">
        <v>71</v>
      </c>
      <c r="K725" s="52">
        <v>0.13800000000000001</v>
      </c>
      <c r="L725" s="52">
        <v>1</v>
      </c>
      <c r="M725" s="52">
        <v>1</v>
      </c>
      <c r="N725" s="52"/>
      <c r="O725" s="52">
        <v>0</v>
      </c>
      <c r="P725" s="52">
        <v>0</v>
      </c>
      <c r="Q725" s="52">
        <v>21</v>
      </c>
      <c r="R725" s="52"/>
      <c r="S725" s="52">
        <v>0</v>
      </c>
      <c r="T725" s="52">
        <v>0</v>
      </c>
      <c r="U725" s="52">
        <v>310</v>
      </c>
      <c r="V725" s="52">
        <f t="shared" si="24"/>
        <v>2.8980000000000001</v>
      </c>
      <c r="W725" s="52">
        <f t="shared" si="23"/>
        <v>2.8980000000000001</v>
      </c>
      <c r="X725" s="52">
        <v>0</v>
      </c>
      <c r="Y725" s="52">
        <v>0</v>
      </c>
    </row>
    <row r="726" spans="1:25" x14ac:dyDescent="0.25">
      <c r="A726" s="52">
        <v>2012</v>
      </c>
      <c r="B726" s="52" t="s">
        <v>99</v>
      </c>
      <c r="C726" s="52" t="s">
        <v>111</v>
      </c>
      <c r="D726" s="52">
        <v>20231</v>
      </c>
      <c r="E726" s="52">
        <v>3423134</v>
      </c>
      <c r="F726" s="52">
        <v>27</v>
      </c>
      <c r="G726" s="52" t="s">
        <v>120</v>
      </c>
      <c r="H726" s="52">
        <v>21251</v>
      </c>
      <c r="I726" s="52" t="s">
        <v>91</v>
      </c>
      <c r="J726" s="52" t="s">
        <v>71</v>
      </c>
      <c r="K726" s="52">
        <v>0.13800000000000001</v>
      </c>
      <c r="L726" s="52">
        <v>1</v>
      </c>
      <c r="M726" s="52">
        <v>1</v>
      </c>
      <c r="N726" s="52"/>
      <c r="O726" s="52">
        <v>0</v>
      </c>
      <c r="P726" s="52">
        <v>0</v>
      </c>
      <c r="Q726" s="52">
        <v>21</v>
      </c>
      <c r="R726" s="52"/>
      <c r="S726" s="52">
        <v>0</v>
      </c>
      <c r="T726" s="52">
        <v>0</v>
      </c>
      <c r="U726" s="52">
        <v>310</v>
      </c>
      <c r="V726" s="52">
        <f t="shared" si="24"/>
        <v>2932.6380000000004</v>
      </c>
      <c r="W726" s="52">
        <f t="shared" si="23"/>
        <v>2932.6380000000004</v>
      </c>
      <c r="X726" s="52">
        <v>0</v>
      </c>
      <c r="Y726" s="52">
        <v>0</v>
      </c>
    </row>
    <row r="727" spans="1:25" x14ac:dyDescent="0.25">
      <c r="A727" s="52">
        <v>2012</v>
      </c>
      <c r="B727" s="52" t="s">
        <v>99</v>
      </c>
      <c r="C727" s="52" t="s">
        <v>111</v>
      </c>
      <c r="D727" s="52">
        <v>20231</v>
      </c>
      <c r="E727" s="52">
        <v>3423134</v>
      </c>
      <c r="F727" s="52">
        <v>27</v>
      </c>
      <c r="G727" s="52" t="s">
        <v>120</v>
      </c>
      <c r="H727" s="52">
        <v>10730</v>
      </c>
      <c r="I727" s="52" t="s">
        <v>91</v>
      </c>
      <c r="J727" s="52" t="s">
        <v>71</v>
      </c>
      <c r="K727" s="52">
        <v>0.13800000000000001</v>
      </c>
      <c r="L727" s="52">
        <v>1</v>
      </c>
      <c r="M727" s="52">
        <v>1</v>
      </c>
      <c r="N727" s="52"/>
      <c r="O727" s="52">
        <v>0</v>
      </c>
      <c r="P727" s="52">
        <v>0</v>
      </c>
      <c r="Q727" s="52">
        <v>21</v>
      </c>
      <c r="R727" s="52"/>
      <c r="S727" s="52">
        <v>0</v>
      </c>
      <c r="T727" s="52">
        <v>0</v>
      </c>
      <c r="U727" s="52">
        <v>310</v>
      </c>
      <c r="V727" s="52">
        <f t="shared" si="24"/>
        <v>1480.7400000000002</v>
      </c>
      <c r="W727" s="52">
        <f t="shared" si="23"/>
        <v>1480.7400000000002</v>
      </c>
      <c r="X727" s="52">
        <v>0</v>
      </c>
      <c r="Y727" s="52">
        <v>0</v>
      </c>
    </row>
    <row r="728" spans="1:25" x14ac:dyDescent="0.25">
      <c r="A728" s="52">
        <v>2012</v>
      </c>
      <c r="B728" s="52" t="s">
        <v>99</v>
      </c>
      <c r="C728" s="52" t="s">
        <v>111</v>
      </c>
      <c r="D728" s="52">
        <v>20231</v>
      </c>
      <c r="E728" s="52">
        <v>3423134</v>
      </c>
      <c r="F728" s="52">
        <v>27</v>
      </c>
      <c r="G728" s="52" t="s">
        <v>120</v>
      </c>
      <c r="H728" s="52">
        <v>16.821300000000001</v>
      </c>
      <c r="I728" s="52" t="s">
        <v>91</v>
      </c>
      <c r="J728" s="52" t="s">
        <v>71</v>
      </c>
      <c r="K728" s="52">
        <v>0.13800000000000001</v>
      </c>
      <c r="L728" s="52">
        <v>1</v>
      </c>
      <c r="M728" s="52">
        <v>1</v>
      </c>
      <c r="N728" s="52"/>
      <c r="O728" s="52">
        <v>0</v>
      </c>
      <c r="P728" s="52">
        <v>0</v>
      </c>
      <c r="Q728" s="52">
        <v>21</v>
      </c>
      <c r="R728" s="52"/>
      <c r="S728" s="52">
        <v>0</v>
      </c>
      <c r="T728" s="52">
        <v>0</v>
      </c>
      <c r="U728" s="52">
        <v>310</v>
      </c>
      <c r="V728" s="52">
        <f t="shared" si="24"/>
        <v>2.3213394000000003</v>
      </c>
      <c r="W728" s="52">
        <f t="shared" si="23"/>
        <v>2.3213394000000003</v>
      </c>
      <c r="X728" s="52">
        <v>0</v>
      </c>
      <c r="Y728" s="52">
        <v>0</v>
      </c>
    </row>
    <row r="729" spans="1:25" x14ac:dyDescent="0.25">
      <c r="A729" s="52">
        <v>2012</v>
      </c>
      <c r="B729" s="52" t="s">
        <v>99</v>
      </c>
      <c r="C729" s="52" t="s">
        <v>111</v>
      </c>
      <c r="D729" s="52">
        <v>20231</v>
      </c>
      <c r="E729" s="52">
        <v>3423134</v>
      </c>
      <c r="F729" s="52">
        <v>27</v>
      </c>
      <c r="G729" s="52" t="s">
        <v>120</v>
      </c>
      <c r="H729" s="52">
        <v>35</v>
      </c>
      <c r="I729" s="52" t="s">
        <v>91</v>
      </c>
      <c r="J729" s="52" t="s">
        <v>71</v>
      </c>
      <c r="K729" s="52">
        <v>0.13800000000000001</v>
      </c>
      <c r="L729" s="52">
        <v>1</v>
      </c>
      <c r="M729" s="52">
        <v>1</v>
      </c>
      <c r="N729" s="52"/>
      <c r="O729" s="52">
        <v>0</v>
      </c>
      <c r="P729" s="52">
        <v>0</v>
      </c>
      <c r="Q729" s="52">
        <v>21</v>
      </c>
      <c r="R729" s="52"/>
      <c r="S729" s="52">
        <v>0</v>
      </c>
      <c r="T729" s="52">
        <v>0</v>
      </c>
      <c r="U729" s="52">
        <v>310</v>
      </c>
      <c r="V729" s="52">
        <f t="shared" si="24"/>
        <v>4.83</v>
      </c>
      <c r="W729" s="52">
        <f t="shared" si="23"/>
        <v>4.83</v>
      </c>
      <c r="X729" s="52">
        <v>0</v>
      </c>
      <c r="Y729" s="52">
        <v>0</v>
      </c>
    </row>
    <row r="730" spans="1:25" x14ac:dyDescent="0.25">
      <c r="A730" s="52">
        <v>2012</v>
      </c>
      <c r="B730" s="52" t="s">
        <v>99</v>
      </c>
      <c r="C730" s="52" t="s">
        <v>111</v>
      </c>
      <c r="D730" s="52">
        <v>20231</v>
      </c>
      <c r="E730" s="52">
        <v>3423134</v>
      </c>
      <c r="F730" s="52">
        <v>27</v>
      </c>
      <c r="G730" s="52" t="s">
        <v>120</v>
      </c>
      <c r="H730" s="52">
        <v>158.76</v>
      </c>
      <c r="I730" s="52" t="s">
        <v>91</v>
      </c>
      <c r="J730" s="52" t="s">
        <v>71</v>
      </c>
      <c r="K730" s="52">
        <v>0.13800000000000001</v>
      </c>
      <c r="L730" s="52">
        <v>1</v>
      </c>
      <c r="M730" s="52">
        <v>1</v>
      </c>
      <c r="N730" s="52"/>
      <c r="O730" s="52">
        <v>0</v>
      </c>
      <c r="P730" s="52">
        <v>0</v>
      </c>
      <c r="Q730" s="52">
        <v>21</v>
      </c>
      <c r="R730" s="52"/>
      <c r="S730" s="52">
        <v>0</v>
      </c>
      <c r="T730" s="52">
        <v>0</v>
      </c>
      <c r="U730" s="52">
        <v>310</v>
      </c>
      <c r="V730" s="52">
        <f t="shared" si="24"/>
        <v>21.90888</v>
      </c>
      <c r="W730" s="52">
        <f t="shared" si="23"/>
        <v>21.90888</v>
      </c>
      <c r="X730" s="52">
        <v>0</v>
      </c>
      <c r="Y730" s="52">
        <v>0</v>
      </c>
    </row>
    <row r="731" spans="1:25" x14ac:dyDescent="0.25">
      <c r="A731" s="52">
        <v>2012</v>
      </c>
      <c r="B731" s="52" t="s">
        <v>99</v>
      </c>
      <c r="C731" s="52" t="s">
        <v>111</v>
      </c>
      <c r="D731" s="52">
        <v>20231</v>
      </c>
      <c r="E731" s="52">
        <v>3423134</v>
      </c>
      <c r="F731" s="52">
        <v>27</v>
      </c>
      <c r="G731" s="52" t="s">
        <v>120</v>
      </c>
      <c r="H731" s="52">
        <v>760</v>
      </c>
      <c r="I731" s="52" t="s">
        <v>91</v>
      </c>
      <c r="J731" s="52" t="s">
        <v>71</v>
      </c>
      <c r="K731" s="52">
        <v>0.13800000000000001</v>
      </c>
      <c r="L731" s="52">
        <v>1</v>
      </c>
      <c r="M731" s="52">
        <v>1</v>
      </c>
      <c r="N731" s="52"/>
      <c r="O731" s="52">
        <v>0</v>
      </c>
      <c r="P731" s="52">
        <v>0</v>
      </c>
      <c r="Q731" s="52">
        <v>21</v>
      </c>
      <c r="R731" s="52"/>
      <c r="S731" s="52">
        <v>0</v>
      </c>
      <c r="T731" s="52">
        <v>0</v>
      </c>
      <c r="U731" s="52">
        <v>310</v>
      </c>
      <c r="V731" s="52">
        <f t="shared" si="24"/>
        <v>104.88000000000001</v>
      </c>
      <c r="W731" s="52">
        <f t="shared" si="23"/>
        <v>104.88000000000001</v>
      </c>
      <c r="X731" s="52">
        <v>0</v>
      </c>
      <c r="Y731" s="52">
        <v>0</v>
      </c>
    </row>
    <row r="732" spans="1:25" x14ac:dyDescent="0.25">
      <c r="A732" s="52">
        <v>2012</v>
      </c>
      <c r="B732" s="52" t="s">
        <v>99</v>
      </c>
      <c r="C732" s="52" t="s">
        <v>111</v>
      </c>
      <c r="D732" s="52">
        <v>20231</v>
      </c>
      <c r="E732" s="52">
        <v>3423134</v>
      </c>
      <c r="F732" s="52">
        <v>27</v>
      </c>
      <c r="G732" s="52" t="s">
        <v>120</v>
      </c>
      <c r="H732" s="52">
        <v>4121</v>
      </c>
      <c r="I732" s="52" t="s">
        <v>91</v>
      </c>
      <c r="J732" s="52" t="s">
        <v>71</v>
      </c>
      <c r="K732" s="52">
        <v>0.13800000000000001</v>
      </c>
      <c r="L732" s="52">
        <v>1</v>
      </c>
      <c r="M732" s="52">
        <v>1</v>
      </c>
      <c r="N732" s="52"/>
      <c r="O732" s="52">
        <v>0</v>
      </c>
      <c r="P732" s="52">
        <v>0</v>
      </c>
      <c r="Q732" s="52">
        <v>21</v>
      </c>
      <c r="R732" s="52"/>
      <c r="S732" s="52">
        <v>0</v>
      </c>
      <c r="T732" s="52">
        <v>0</v>
      </c>
      <c r="U732" s="52">
        <v>310</v>
      </c>
      <c r="V732" s="52">
        <f t="shared" si="24"/>
        <v>568.69800000000009</v>
      </c>
      <c r="W732" s="52">
        <f t="shared" si="23"/>
        <v>568.69800000000009</v>
      </c>
      <c r="X732" s="52">
        <v>0</v>
      </c>
      <c r="Y732" s="52">
        <v>0</v>
      </c>
    </row>
    <row r="733" spans="1:25" x14ac:dyDescent="0.25">
      <c r="A733" s="52">
        <v>2012</v>
      </c>
      <c r="B733" s="52" t="s">
        <v>99</v>
      </c>
      <c r="C733" s="52" t="s">
        <v>111</v>
      </c>
      <c r="D733" s="52">
        <v>20231</v>
      </c>
      <c r="E733" s="52">
        <v>3423134</v>
      </c>
      <c r="F733" s="52">
        <v>27</v>
      </c>
      <c r="G733" s="52" t="s">
        <v>120</v>
      </c>
      <c r="H733" s="52">
        <v>26907</v>
      </c>
      <c r="I733" s="52" t="s">
        <v>91</v>
      </c>
      <c r="J733" s="52" t="s">
        <v>71</v>
      </c>
      <c r="K733" s="52">
        <v>0.13800000000000001</v>
      </c>
      <c r="L733" s="52">
        <v>1</v>
      </c>
      <c r="M733" s="52">
        <v>1</v>
      </c>
      <c r="N733" s="52"/>
      <c r="O733" s="52">
        <v>0</v>
      </c>
      <c r="P733" s="52">
        <v>0</v>
      </c>
      <c r="Q733" s="52">
        <v>21</v>
      </c>
      <c r="R733" s="52"/>
      <c r="S733" s="52">
        <v>0</v>
      </c>
      <c r="T733" s="52">
        <v>0</v>
      </c>
      <c r="U733" s="52">
        <v>310</v>
      </c>
      <c r="V733" s="52">
        <f t="shared" si="24"/>
        <v>3713.1660000000002</v>
      </c>
      <c r="W733" s="52">
        <f t="shared" si="23"/>
        <v>3713.1660000000002</v>
      </c>
      <c r="X733" s="52">
        <v>0</v>
      </c>
      <c r="Y733" s="52">
        <v>0</v>
      </c>
    </row>
    <row r="734" spans="1:25" x14ac:dyDescent="0.25">
      <c r="A734" s="52">
        <v>2012</v>
      </c>
      <c r="B734" s="52" t="s">
        <v>99</v>
      </c>
      <c r="C734" s="52" t="s">
        <v>111</v>
      </c>
      <c r="D734" s="52">
        <v>20231</v>
      </c>
      <c r="E734" s="52">
        <v>3423134</v>
      </c>
      <c r="F734" s="52">
        <v>27</v>
      </c>
      <c r="G734" s="52" t="s">
        <v>120</v>
      </c>
      <c r="H734" s="52">
        <v>1414</v>
      </c>
      <c r="I734" s="52" t="s">
        <v>91</v>
      </c>
      <c r="J734" s="52" t="s">
        <v>71</v>
      </c>
      <c r="K734" s="52">
        <v>0.13800000000000001</v>
      </c>
      <c r="L734" s="52">
        <v>1</v>
      </c>
      <c r="M734" s="52">
        <v>1</v>
      </c>
      <c r="N734" s="52"/>
      <c r="O734" s="52">
        <v>0</v>
      </c>
      <c r="P734" s="52">
        <v>0</v>
      </c>
      <c r="Q734" s="52">
        <v>21</v>
      </c>
      <c r="R734" s="52"/>
      <c r="S734" s="52">
        <v>0</v>
      </c>
      <c r="T734" s="52">
        <v>0</v>
      </c>
      <c r="U734" s="52">
        <v>310</v>
      </c>
      <c r="V734" s="52">
        <f t="shared" si="24"/>
        <v>195.13200000000001</v>
      </c>
      <c r="W734" s="52">
        <f t="shared" si="23"/>
        <v>195.13200000000001</v>
      </c>
      <c r="X734" s="52">
        <v>0</v>
      </c>
      <c r="Y734" s="52">
        <v>0</v>
      </c>
    </row>
    <row r="735" spans="1:25" x14ac:dyDescent="0.25">
      <c r="A735" s="52">
        <v>2012</v>
      </c>
      <c r="B735" s="52" t="s">
        <v>99</v>
      </c>
      <c r="C735" s="52" t="s">
        <v>111</v>
      </c>
      <c r="D735" s="52">
        <v>20231</v>
      </c>
      <c r="E735" s="52">
        <v>3423134</v>
      </c>
      <c r="F735" s="52">
        <v>27</v>
      </c>
      <c r="G735" s="52" t="s">
        <v>120</v>
      </c>
      <c r="H735" s="52">
        <v>91</v>
      </c>
      <c r="I735" s="52" t="s">
        <v>91</v>
      </c>
      <c r="J735" s="52" t="s">
        <v>71</v>
      </c>
      <c r="K735" s="52">
        <v>0.13800000000000001</v>
      </c>
      <c r="L735" s="52">
        <v>1</v>
      </c>
      <c r="M735" s="52">
        <v>1</v>
      </c>
      <c r="N735" s="52"/>
      <c r="O735" s="52">
        <v>0</v>
      </c>
      <c r="P735" s="52">
        <v>0</v>
      </c>
      <c r="Q735" s="52">
        <v>21</v>
      </c>
      <c r="R735" s="52"/>
      <c r="S735" s="52">
        <v>0</v>
      </c>
      <c r="T735" s="52">
        <v>0</v>
      </c>
      <c r="U735" s="52">
        <v>310</v>
      </c>
      <c r="V735" s="52">
        <f t="shared" si="24"/>
        <v>12.558000000000002</v>
      </c>
      <c r="W735" s="52">
        <f t="shared" si="23"/>
        <v>12.558000000000002</v>
      </c>
      <c r="X735" s="52">
        <v>0</v>
      </c>
      <c r="Y735" s="52">
        <v>0</v>
      </c>
    </row>
    <row r="736" spans="1:25" x14ac:dyDescent="0.25">
      <c r="A736" s="52">
        <v>2012</v>
      </c>
      <c r="B736" s="52" t="s">
        <v>99</v>
      </c>
      <c r="C736" s="52" t="s">
        <v>111</v>
      </c>
      <c r="D736" s="52">
        <v>20231</v>
      </c>
      <c r="E736" s="52">
        <v>3423134</v>
      </c>
      <c r="F736" s="52">
        <v>27</v>
      </c>
      <c r="G736" s="52" t="s">
        <v>120</v>
      </c>
      <c r="H736" s="52">
        <v>28.035499999999999</v>
      </c>
      <c r="I736" s="52" t="s">
        <v>91</v>
      </c>
      <c r="J736" s="52" t="s">
        <v>71</v>
      </c>
      <c r="K736" s="52">
        <v>0.13800000000000001</v>
      </c>
      <c r="L736" s="52">
        <v>1</v>
      </c>
      <c r="M736" s="52">
        <v>1</v>
      </c>
      <c r="N736" s="52"/>
      <c r="O736" s="52">
        <v>0</v>
      </c>
      <c r="P736" s="52">
        <v>0</v>
      </c>
      <c r="Q736" s="52">
        <v>21</v>
      </c>
      <c r="R736" s="52"/>
      <c r="S736" s="52">
        <v>0</v>
      </c>
      <c r="T736" s="52">
        <v>0</v>
      </c>
      <c r="U736" s="52">
        <v>310</v>
      </c>
      <c r="V736" s="52">
        <f t="shared" si="24"/>
        <v>3.8688990000000003</v>
      </c>
      <c r="W736" s="52">
        <f t="shared" si="23"/>
        <v>3.8688990000000003</v>
      </c>
      <c r="X736" s="52">
        <v>0</v>
      </c>
      <c r="Y736" s="52">
        <v>0</v>
      </c>
    </row>
    <row r="737" spans="1:25" x14ac:dyDescent="0.25">
      <c r="A737" s="52">
        <v>2012</v>
      </c>
      <c r="B737" s="52" t="s">
        <v>99</v>
      </c>
      <c r="C737" s="52" t="s">
        <v>111</v>
      </c>
      <c r="D737" s="52">
        <v>20231</v>
      </c>
      <c r="E737" s="52">
        <v>3423134</v>
      </c>
      <c r="F737" s="52">
        <v>27</v>
      </c>
      <c r="G737" s="52" t="s">
        <v>120</v>
      </c>
      <c r="H737" s="52">
        <v>1657.3484000000001</v>
      </c>
      <c r="I737" s="52" t="s">
        <v>91</v>
      </c>
      <c r="J737" s="52" t="s">
        <v>71</v>
      </c>
      <c r="K737" s="52">
        <v>0.13800000000000001</v>
      </c>
      <c r="L737" s="52">
        <v>1</v>
      </c>
      <c r="M737" s="52">
        <v>1</v>
      </c>
      <c r="N737" s="52"/>
      <c r="O737" s="52">
        <v>0</v>
      </c>
      <c r="P737" s="52">
        <v>0</v>
      </c>
      <c r="Q737" s="52">
        <v>21</v>
      </c>
      <c r="R737" s="52"/>
      <c r="S737" s="52">
        <v>0</v>
      </c>
      <c r="T737" s="52">
        <v>0</v>
      </c>
      <c r="U737" s="52">
        <v>310</v>
      </c>
      <c r="V737" s="52">
        <f t="shared" si="24"/>
        <v>228.71407920000004</v>
      </c>
      <c r="W737" s="52">
        <f t="shared" si="23"/>
        <v>228.71407920000004</v>
      </c>
      <c r="X737" s="52">
        <v>0</v>
      </c>
      <c r="Y737" s="52">
        <v>0</v>
      </c>
    </row>
    <row r="738" spans="1:25" x14ac:dyDescent="0.25">
      <c r="A738" s="52">
        <v>2012</v>
      </c>
      <c r="B738" s="52" t="s">
        <v>99</v>
      </c>
      <c r="C738" s="52" t="s">
        <v>111</v>
      </c>
      <c r="D738" s="52">
        <v>20231</v>
      </c>
      <c r="E738" s="52">
        <v>3423134</v>
      </c>
      <c r="F738" s="52">
        <v>27</v>
      </c>
      <c r="G738" s="52" t="s">
        <v>120</v>
      </c>
      <c r="H738" s="52">
        <v>67.285200000000003</v>
      </c>
      <c r="I738" s="52" t="s">
        <v>91</v>
      </c>
      <c r="J738" s="52" t="s">
        <v>71</v>
      </c>
      <c r="K738" s="52">
        <v>0.13800000000000001</v>
      </c>
      <c r="L738" s="52">
        <v>1</v>
      </c>
      <c r="M738" s="52">
        <v>1</v>
      </c>
      <c r="N738" s="52"/>
      <c r="O738" s="52">
        <v>0</v>
      </c>
      <c r="P738" s="52">
        <v>0</v>
      </c>
      <c r="Q738" s="52">
        <v>21</v>
      </c>
      <c r="R738" s="52"/>
      <c r="S738" s="52">
        <v>0</v>
      </c>
      <c r="T738" s="52">
        <v>0</v>
      </c>
      <c r="U738" s="52">
        <v>310</v>
      </c>
      <c r="V738" s="52">
        <f t="shared" si="24"/>
        <v>9.2853576000000011</v>
      </c>
      <c r="W738" s="52">
        <f t="shared" si="23"/>
        <v>9.2853576000000011</v>
      </c>
      <c r="X738" s="52">
        <v>0</v>
      </c>
      <c r="Y738" s="52">
        <v>0</v>
      </c>
    </row>
    <row r="739" spans="1:25" x14ac:dyDescent="0.25">
      <c r="A739" s="52">
        <v>2012</v>
      </c>
      <c r="B739" s="52" t="s">
        <v>99</v>
      </c>
      <c r="C739" s="52" t="s">
        <v>111</v>
      </c>
      <c r="D739" s="52">
        <v>20231</v>
      </c>
      <c r="E739" s="52">
        <v>3423134</v>
      </c>
      <c r="F739" s="52">
        <v>27</v>
      </c>
      <c r="G739" s="52" t="s">
        <v>120</v>
      </c>
      <c r="H739" s="52">
        <v>1254100</v>
      </c>
      <c r="I739" s="52" t="s">
        <v>91</v>
      </c>
      <c r="J739" s="52" t="s">
        <v>71</v>
      </c>
      <c r="K739" s="52">
        <v>0.13800000000000001</v>
      </c>
      <c r="L739" s="52">
        <v>1</v>
      </c>
      <c r="M739" s="52">
        <v>1</v>
      </c>
      <c r="N739" s="52"/>
      <c r="O739" s="52">
        <v>0</v>
      </c>
      <c r="P739" s="52">
        <v>0</v>
      </c>
      <c r="Q739" s="52">
        <v>21</v>
      </c>
      <c r="R739" s="52"/>
      <c r="S739" s="52">
        <v>0</v>
      </c>
      <c r="T739" s="52">
        <v>0</v>
      </c>
      <c r="U739" s="52">
        <v>310</v>
      </c>
      <c r="V739" s="52">
        <f t="shared" si="24"/>
        <v>173065.80000000002</v>
      </c>
      <c r="W739" s="52">
        <f t="shared" si="23"/>
        <v>173065.80000000002</v>
      </c>
      <c r="X739" s="52">
        <v>0</v>
      </c>
      <c r="Y739" s="52">
        <v>0</v>
      </c>
    </row>
    <row r="740" spans="1:25" x14ac:dyDescent="0.25">
      <c r="A740" s="52">
        <v>2012</v>
      </c>
      <c r="B740" s="52" t="s">
        <v>99</v>
      </c>
      <c r="C740" s="52" t="s">
        <v>111</v>
      </c>
      <c r="D740" s="52">
        <v>20231</v>
      </c>
      <c r="E740" s="52">
        <v>3423134</v>
      </c>
      <c r="F740" s="52">
        <v>27</v>
      </c>
      <c r="G740" s="52" t="s">
        <v>120</v>
      </c>
      <c r="H740" s="52">
        <v>4811.1864999999998</v>
      </c>
      <c r="I740" s="52" t="s">
        <v>91</v>
      </c>
      <c r="J740" s="52" t="s">
        <v>71</v>
      </c>
      <c r="K740" s="52">
        <v>0.13800000000000001</v>
      </c>
      <c r="L740" s="52">
        <v>1</v>
      </c>
      <c r="M740" s="52">
        <v>1</v>
      </c>
      <c r="N740" s="52"/>
      <c r="O740" s="52">
        <v>0</v>
      </c>
      <c r="P740" s="52">
        <v>0</v>
      </c>
      <c r="Q740" s="52">
        <v>21</v>
      </c>
      <c r="R740" s="52"/>
      <c r="S740" s="52">
        <v>0</v>
      </c>
      <c r="T740" s="52">
        <v>0</v>
      </c>
      <c r="U740" s="52">
        <v>310</v>
      </c>
      <c r="V740" s="52">
        <f t="shared" si="24"/>
        <v>663.94373700000006</v>
      </c>
      <c r="W740" s="52">
        <f t="shared" si="23"/>
        <v>663.94373700000006</v>
      </c>
      <c r="X740" s="52">
        <v>0</v>
      </c>
      <c r="Y740" s="52">
        <v>0</v>
      </c>
    </row>
    <row r="741" spans="1:25" x14ac:dyDescent="0.25">
      <c r="A741" s="52">
        <v>2012</v>
      </c>
      <c r="B741" s="52" t="s">
        <v>99</v>
      </c>
      <c r="C741" s="52" t="s">
        <v>111</v>
      </c>
      <c r="D741" s="52">
        <v>20231</v>
      </c>
      <c r="E741" s="52">
        <v>3423134</v>
      </c>
      <c r="F741" s="52">
        <v>27</v>
      </c>
      <c r="G741" s="52" t="s">
        <v>120</v>
      </c>
      <c r="H741" s="52">
        <v>4979</v>
      </c>
      <c r="I741" s="52" t="s">
        <v>91</v>
      </c>
      <c r="J741" s="52" t="s">
        <v>71</v>
      </c>
      <c r="K741" s="52">
        <v>0.13800000000000001</v>
      </c>
      <c r="L741" s="52">
        <v>1</v>
      </c>
      <c r="M741" s="52">
        <v>1</v>
      </c>
      <c r="N741" s="52"/>
      <c r="O741" s="52">
        <v>0</v>
      </c>
      <c r="P741" s="52">
        <v>0</v>
      </c>
      <c r="Q741" s="52">
        <v>21</v>
      </c>
      <c r="R741" s="52"/>
      <c r="S741" s="52">
        <v>0</v>
      </c>
      <c r="T741" s="52">
        <v>0</v>
      </c>
      <c r="U741" s="52">
        <v>310</v>
      </c>
      <c r="V741" s="52">
        <f t="shared" si="24"/>
        <v>687.10200000000009</v>
      </c>
      <c r="W741" s="52">
        <f t="shared" si="23"/>
        <v>687.10200000000009</v>
      </c>
      <c r="X741" s="52">
        <v>0</v>
      </c>
      <c r="Y741" s="52">
        <v>0</v>
      </c>
    </row>
    <row r="742" spans="1:25" x14ac:dyDescent="0.25">
      <c r="A742" s="52">
        <v>2012</v>
      </c>
      <c r="B742" s="52" t="s">
        <v>99</v>
      </c>
      <c r="C742" s="52" t="s">
        <v>111</v>
      </c>
      <c r="D742" s="52">
        <v>20231</v>
      </c>
      <c r="E742" s="52">
        <v>3423134</v>
      </c>
      <c r="F742" s="52">
        <v>27</v>
      </c>
      <c r="G742" s="52" t="s">
        <v>120</v>
      </c>
      <c r="H742" s="52">
        <v>18.333500000000001</v>
      </c>
      <c r="I742" s="52" t="s">
        <v>91</v>
      </c>
      <c r="J742" s="52" t="s">
        <v>71</v>
      </c>
      <c r="K742" s="52">
        <v>0.13800000000000001</v>
      </c>
      <c r="L742" s="52">
        <v>1</v>
      </c>
      <c r="M742" s="52">
        <v>1</v>
      </c>
      <c r="N742" s="52"/>
      <c r="O742" s="52">
        <v>0</v>
      </c>
      <c r="P742" s="52">
        <v>0</v>
      </c>
      <c r="Q742" s="52">
        <v>21</v>
      </c>
      <c r="R742" s="52"/>
      <c r="S742" s="52">
        <v>0</v>
      </c>
      <c r="T742" s="52">
        <v>0</v>
      </c>
      <c r="U742" s="52">
        <v>310</v>
      </c>
      <c r="V742" s="52">
        <f t="shared" si="24"/>
        <v>2.5300230000000004</v>
      </c>
      <c r="W742" s="52">
        <f t="shared" ref="W742:W805" si="25">(V742-((O742*H742*P742*Q742)+(S742*H742*T742*U742)))/M742</f>
        <v>2.5300230000000004</v>
      </c>
      <c r="X742" s="52">
        <v>0</v>
      </c>
      <c r="Y742" s="52">
        <v>0</v>
      </c>
    </row>
    <row r="743" spans="1:25" x14ac:dyDescent="0.25">
      <c r="A743" s="52">
        <v>2012</v>
      </c>
      <c r="B743" s="52" t="s">
        <v>99</v>
      </c>
      <c r="C743" s="52" t="s">
        <v>111</v>
      </c>
      <c r="D743" s="52">
        <v>20233</v>
      </c>
      <c r="E743" s="52">
        <v>3423134</v>
      </c>
      <c r="F743" s="52">
        <v>27</v>
      </c>
      <c r="G743" s="52" t="s">
        <v>120</v>
      </c>
      <c r="H743" s="52">
        <v>37843.200000000004</v>
      </c>
      <c r="I743" s="52" t="s">
        <v>91</v>
      </c>
      <c r="J743" s="52" t="s">
        <v>71</v>
      </c>
      <c r="K743" s="52">
        <v>0.13800000000000001</v>
      </c>
      <c r="L743" s="52">
        <v>1</v>
      </c>
      <c r="M743" s="52">
        <v>1</v>
      </c>
      <c r="N743" s="52"/>
      <c r="O743" s="52">
        <v>0</v>
      </c>
      <c r="P743" s="52">
        <v>0</v>
      </c>
      <c r="Q743" s="52">
        <v>21</v>
      </c>
      <c r="R743" s="52"/>
      <c r="S743" s="52">
        <v>0</v>
      </c>
      <c r="T743" s="52">
        <v>0</v>
      </c>
      <c r="U743" s="52">
        <v>310</v>
      </c>
      <c r="V743" s="52">
        <f t="shared" si="24"/>
        <v>5222.3616000000011</v>
      </c>
      <c r="W743" s="52">
        <f t="shared" si="25"/>
        <v>5222.3616000000011</v>
      </c>
      <c r="X743" s="52">
        <v>0</v>
      </c>
      <c r="Y743" s="52">
        <v>0</v>
      </c>
    </row>
    <row r="744" spans="1:25" x14ac:dyDescent="0.25">
      <c r="A744" s="52">
        <v>2012</v>
      </c>
      <c r="B744" s="52" t="s">
        <v>99</v>
      </c>
      <c r="C744" s="52" t="s">
        <v>111</v>
      </c>
      <c r="D744" s="52">
        <v>20233</v>
      </c>
      <c r="E744" s="52">
        <v>3423134</v>
      </c>
      <c r="F744" s="52">
        <v>27</v>
      </c>
      <c r="G744" s="52" t="s">
        <v>120</v>
      </c>
      <c r="H744" s="52">
        <v>19607</v>
      </c>
      <c r="I744" s="52" t="s">
        <v>91</v>
      </c>
      <c r="J744" s="52" t="s">
        <v>71</v>
      </c>
      <c r="K744" s="52">
        <v>0.13800000000000001</v>
      </c>
      <c r="L744" s="52">
        <v>1</v>
      </c>
      <c r="M744" s="52">
        <v>1</v>
      </c>
      <c r="N744" s="52"/>
      <c r="O744" s="52">
        <v>0</v>
      </c>
      <c r="P744" s="52">
        <v>0</v>
      </c>
      <c r="Q744" s="52">
        <v>21</v>
      </c>
      <c r="R744" s="52"/>
      <c r="S744" s="52">
        <v>0</v>
      </c>
      <c r="T744" s="52">
        <v>0</v>
      </c>
      <c r="U744" s="52">
        <v>310</v>
      </c>
      <c r="V744" s="52">
        <f t="shared" si="24"/>
        <v>2705.7660000000001</v>
      </c>
      <c r="W744" s="52">
        <f t="shared" si="25"/>
        <v>2705.7660000000001</v>
      </c>
      <c r="X744" s="52">
        <v>0</v>
      </c>
      <c r="Y744" s="52">
        <v>0</v>
      </c>
    </row>
    <row r="745" spans="1:25" x14ac:dyDescent="0.25">
      <c r="A745" s="52">
        <v>2012</v>
      </c>
      <c r="B745" s="52" t="s">
        <v>99</v>
      </c>
      <c r="C745" s="52" t="s">
        <v>111</v>
      </c>
      <c r="D745" s="52">
        <v>20233</v>
      </c>
      <c r="E745" s="52">
        <v>3423134</v>
      </c>
      <c r="F745" s="52">
        <v>27</v>
      </c>
      <c r="G745" s="52" t="s">
        <v>120</v>
      </c>
      <c r="H745" s="52">
        <v>2575</v>
      </c>
      <c r="I745" s="52" t="s">
        <v>91</v>
      </c>
      <c r="J745" s="52" t="s">
        <v>71</v>
      </c>
      <c r="K745" s="52">
        <v>0.13800000000000001</v>
      </c>
      <c r="L745" s="52">
        <v>1</v>
      </c>
      <c r="M745" s="52">
        <v>1</v>
      </c>
      <c r="N745" s="52"/>
      <c r="O745" s="52">
        <v>0</v>
      </c>
      <c r="P745" s="52">
        <v>0</v>
      </c>
      <c r="Q745" s="52">
        <v>21</v>
      </c>
      <c r="R745" s="52"/>
      <c r="S745" s="52">
        <v>0</v>
      </c>
      <c r="T745" s="52">
        <v>0</v>
      </c>
      <c r="U745" s="52">
        <v>310</v>
      </c>
      <c r="V745" s="52">
        <f t="shared" si="24"/>
        <v>355.35</v>
      </c>
      <c r="W745" s="52">
        <f t="shared" si="25"/>
        <v>355.35</v>
      </c>
      <c r="X745" s="52">
        <v>0</v>
      </c>
      <c r="Y745" s="52">
        <v>0</v>
      </c>
    </row>
    <row r="746" spans="1:25" x14ac:dyDescent="0.25">
      <c r="A746" s="52">
        <v>2012</v>
      </c>
      <c r="B746" s="52" t="s">
        <v>99</v>
      </c>
      <c r="C746" s="52" t="s">
        <v>111</v>
      </c>
      <c r="D746" s="52">
        <v>20233</v>
      </c>
      <c r="E746" s="52">
        <v>3423134</v>
      </c>
      <c r="F746" s="52">
        <v>27</v>
      </c>
      <c r="G746" s="52" t="s">
        <v>120</v>
      </c>
      <c r="H746" s="52">
        <v>29657</v>
      </c>
      <c r="I746" s="52" t="s">
        <v>91</v>
      </c>
      <c r="J746" s="52" t="s">
        <v>71</v>
      </c>
      <c r="K746" s="52">
        <v>0.13800000000000001</v>
      </c>
      <c r="L746" s="52">
        <v>1</v>
      </c>
      <c r="M746" s="52">
        <v>1</v>
      </c>
      <c r="N746" s="52"/>
      <c r="O746" s="52">
        <v>0</v>
      </c>
      <c r="P746" s="52">
        <v>0</v>
      </c>
      <c r="Q746" s="52">
        <v>21</v>
      </c>
      <c r="R746" s="52"/>
      <c r="S746" s="52">
        <v>0</v>
      </c>
      <c r="T746" s="52">
        <v>0</v>
      </c>
      <c r="U746" s="52">
        <v>310</v>
      </c>
      <c r="V746" s="52">
        <f t="shared" si="24"/>
        <v>4092.6660000000002</v>
      </c>
      <c r="W746" s="52">
        <f t="shared" si="25"/>
        <v>4092.6660000000002</v>
      </c>
      <c r="X746" s="52">
        <v>0</v>
      </c>
      <c r="Y746" s="52">
        <v>0</v>
      </c>
    </row>
    <row r="747" spans="1:25" x14ac:dyDescent="0.25">
      <c r="A747" s="52">
        <v>2012</v>
      </c>
      <c r="B747" s="52" t="s">
        <v>99</v>
      </c>
      <c r="C747" s="52" t="s">
        <v>111</v>
      </c>
      <c r="D747" s="52">
        <v>20233</v>
      </c>
      <c r="E747" s="52">
        <v>3423134</v>
      </c>
      <c r="F747" s="52">
        <v>27</v>
      </c>
      <c r="G747" s="52" t="s">
        <v>120</v>
      </c>
      <c r="H747" s="52">
        <v>1642</v>
      </c>
      <c r="I747" s="52" t="s">
        <v>91</v>
      </c>
      <c r="J747" s="52" t="s">
        <v>71</v>
      </c>
      <c r="K747" s="52">
        <v>0.13800000000000001</v>
      </c>
      <c r="L747" s="52">
        <v>1</v>
      </c>
      <c r="M747" s="52">
        <v>1</v>
      </c>
      <c r="N747" s="52"/>
      <c r="O747" s="52">
        <v>0</v>
      </c>
      <c r="P747" s="52">
        <v>0</v>
      </c>
      <c r="Q747" s="52">
        <v>21</v>
      </c>
      <c r="R747" s="52"/>
      <c r="S747" s="52">
        <v>0</v>
      </c>
      <c r="T747" s="52">
        <v>0</v>
      </c>
      <c r="U747" s="52">
        <v>310</v>
      </c>
      <c r="V747" s="52">
        <f t="shared" si="24"/>
        <v>226.59600000000003</v>
      </c>
      <c r="W747" s="52">
        <f t="shared" si="25"/>
        <v>226.59600000000003</v>
      </c>
      <c r="X747" s="52">
        <v>0</v>
      </c>
      <c r="Y747" s="52">
        <v>0</v>
      </c>
    </row>
    <row r="748" spans="1:25" x14ac:dyDescent="0.25">
      <c r="A748" s="52">
        <v>2012</v>
      </c>
      <c r="B748" s="52" t="s">
        <v>99</v>
      </c>
      <c r="C748" s="52" t="s">
        <v>111</v>
      </c>
      <c r="D748" s="52">
        <v>20233</v>
      </c>
      <c r="E748" s="52">
        <v>3423134</v>
      </c>
      <c r="F748" s="52">
        <v>27</v>
      </c>
      <c r="G748" s="52" t="s">
        <v>120</v>
      </c>
      <c r="H748" s="52">
        <v>226.25</v>
      </c>
      <c r="I748" s="52" t="s">
        <v>91</v>
      </c>
      <c r="J748" s="52" t="s">
        <v>71</v>
      </c>
      <c r="K748" s="52">
        <v>0.13800000000000001</v>
      </c>
      <c r="L748" s="52">
        <v>1</v>
      </c>
      <c r="M748" s="52">
        <v>1</v>
      </c>
      <c r="N748" s="52"/>
      <c r="O748" s="52">
        <v>0</v>
      </c>
      <c r="P748" s="52">
        <v>0</v>
      </c>
      <c r="Q748" s="52">
        <v>21</v>
      </c>
      <c r="R748" s="52"/>
      <c r="S748" s="52">
        <v>0</v>
      </c>
      <c r="T748" s="52">
        <v>0</v>
      </c>
      <c r="U748" s="52">
        <v>310</v>
      </c>
      <c r="V748" s="52">
        <f t="shared" si="24"/>
        <v>31.222500000000004</v>
      </c>
      <c r="W748" s="52">
        <f t="shared" si="25"/>
        <v>31.222500000000004</v>
      </c>
      <c r="X748" s="52">
        <v>0</v>
      </c>
      <c r="Y748" s="52">
        <v>0</v>
      </c>
    </row>
    <row r="749" spans="1:25" x14ac:dyDescent="0.25">
      <c r="A749" s="52">
        <v>2012</v>
      </c>
      <c r="B749" s="52" t="s">
        <v>99</v>
      </c>
      <c r="C749" s="52" t="s">
        <v>111</v>
      </c>
      <c r="D749" s="52">
        <v>20233</v>
      </c>
      <c r="E749" s="52">
        <v>3423134</v>
      </c>
      <c r="F749" s="52">
        <v>27</v>
      </c>
      <c r="G749" s="52" t="s">
        <v>120</v>
      </c>
      <c r="H749" s="52">
        <v>5147</v>
      </c>
      <c r="I749" s="52" t="s">
        <v>91</v>
      </c>
      <c r="J749" s="52" t="s">
        <v>71</v>
      </c>
      <c r="K749" s="52">
        <v>0.13800000000000001</v>
      </c>
      <c r="L749" s="52">
        <v>1</v>
      </c>
      <c r="M749" s="52">
        <v>1</v>
      </c>
      <c r="N749" s="52"/>
      <c r="O749" s="52">
        <v>0</v>
      </c>
      <c r="P749" s="52">
        <v>0</v>
      </c>
      <c r="Q749" s="52">
        <v>21</v>
      </c>
      <c r="R749" s="52"/>
      <c r="S749" s="52">
        <v>0</v>
      </c>
      <c r="T749" s="52">
        <v>0</v>
      </c>
      <c r="U749" s="52">
        <v>310</v>
      </c>
      <c r="V749" s="52">
        <f t="shared" si="24"/>
        <v>710.28600000000006</v>
      </c>
      <c r="W749" s="52">
        <f t="shared" si="25"/>
        <v>710.28600000000006</v>
      </c>
      <c r="X749" s="52">
        <v>0</v>
      </c>
      <c r="Y749" s="52">
        <v>0</v>
      </c>
    </row>
    <row r="750" spans="1:25" x14ac:dyDescent="0.25">
      <c r="A750" s="52">
        <v>2012</v>
      </c>
      <c r="B750" s="52" t="s">
        <v>99</v>
      </c>
      <c r="C750" s="52" t="s">
        <v>111</v>
      </c>
      <c r="D750" s="52">
        <v>20233</v>
      </c>
      <c r="E750" s="52">
        <v>3423134</v>
      </c>
      <c r="F750" s="52">
        <v>27</v>
      </c>
      <c r="G750" s="52" t="s">
        <v>120</v>
      </c>
      <c r="H750" s="52">
        <v>30301</v>
      </c>
      <c r="I750" s="52" t="s">
        <v>91</v>
      </c>
      <c r="J750" s="52" t="s">
        <v>71</v>
      </c>
      <c r="K750" s="52">
        <v>0.13800000000000001</v>
      </c>
      <c r="L750" s="52">
        <v>1</v>
      </c>
      <c r="M750" s="52">
        <v>1</v>
      </c>
      <c r="N750" s="52"/>
      <c r="O750" s="52">
        <v>0</v>
      </c>
      <c r="P750" s="52">
        <v>0</v>
      </c>
      <c r="Q750" s="52">
        <v>21</v>
      </c>
      <c r="R750" s="52"/>
      <c r="S750" s="52">
        <v>0</v>
      </c>
      <c r="T750" s="52">
        <v>0</v>
      </c>
      <c r="U750" s="52">
        <v>310</v>
      </c>
      <c r="V750" s="52">
        <f t="shared" si="24"/>
        <v>4181.5380000000005</v>
      </c>
      <c r="W750" s="52">
        <f t="shared" si="25"/>
        <v>4181.5380000000005</v>
      </c>
      <c r="X750" s="52">
        <v>0</v>
      </c>
      <c r="Y750" s="52">
        <v>0</v>
      </c>
    </row>
    <row r="751" spans="1:25" x14ac:dyDescent="0.25">
      <c r="A751" s="52">
        <v>2012</v>
      </c>
      <c r="B751" s="52" t="s">
        <v>99</v>
      </c>
      <c r="C751" s="52" t="s">
        <v>111</v>
      </c>
      <c r="D751" s="52">
        <v>20233</v>
      </c>
      <c r="E751" s="52">
        <v>3423134</v>
      </c>
      <c r="F751" s="52">
        <v>27</v>
      </c>
      <c r="G751" s="52" t="s">
        <v>120</v>
      </c>
      <c r="H751" s="52">
        <v>3844</v>
      </c>
      <c r="I751" s="52" t="s">
        <v>91</v>
      </c>
      <c r="J751" s="52" t="s">
        <v>71</v>
      </c>
      <c r="K751" s="52">
        <v>0.13800000000000001</v>
      </c>
      <c r="L751" s="52">
        <v>1</v>
      </c>
      <c r="M751" s="52">
        <v>1</v>
      </c>
      <c r="N751" s="52"/>
      <c r="O751" s="52">
        <v>0</v>
      </c>
      <c r="P751" s="52">
        <v>0</v>
      </c>
      <c r="Q751" s="52">
        <v>21</v>
      </c>
      <c r="R751" s="52"/>
      <c r="S751" s="52">
        <v>0</v>
      </c>
      <c r="T751" s="52">
        <v>0</v>
      </c>
      <c r="U751" s="52">
        <v>310</v>
      </c>
      <c r="V751" s="52">
        <f t="shared" si="24"/>
        <v>530.47200000000009</v>
      </c>
      <c r="W751" s="52">
        <f t="shared" si="25"/>
        <v>530.47200000000009</v>
      </c>
      <c r="X751" s="52">
        <v>0</v>
      </c>
      <c r="Y751" s="52">
        <v>0</v>
      </c>
    </row>
    <row r="752" spans="1:25" x14ac:dyDescent="0.25">
      <c r="A752" s="52">
        <v>2012</v>
      </c>
      <c r="B752" s="52" t="s">
        <v>99</v>
      </c>
      <c r="C752" s="52" t="s">
        <v>111</v>
      </c>
      <c r="D752" s="52">
        <v>20233</v>
      </c>
      <c r="E752" s="52">
        <v>3423134</v>
      </c>
      <c r="F752" s="52">
        <v>27</v>
      </c>
      <c r="G752" s="52" t="s">
        <v>120</v>
      </c>
      <c r="H752" s="52">
        <v>1155.6000000000001</v>
      </c>
      <c r="I752" s="52" t="s">
        <v>91</v>
      </c>
      <c r="J752" s="52" t="s">
        <v>71</v>
      </c>
      <c r="K752" s="52">
        <v>0.13800000000000001</v>
      </c>
      <c r="L752" s="52">
        <v>1</v>
      </c>
      <c r="M752" s="52">
        <v>1</v>
      </c>
      <c r="N752" s="52"/>
      <c r="O752" s="52">
        <v>0</v>
      </c>
      <c r="P752" s="52">
        <v>0</v>
      </c>
      <c r="Q752" s="52">
        <v>21</v>
      </c>
      <c r="R752" s="52"/>
      <c r="S752" s="52">
        <v>0</v>
      </c>
      <c r="T752" s="52">
        <v>0</v>
      </c>
      <c r="U752" s="52">
        <v>310</v>
      </c>
      <c r="V752" s="52">
        <f t="shared" si="24"/>
        <v>159.47280000000003</v>
      </c>
      <c r="W752" s="52">
        <f t="shared" si="25"/>
        <v>159.47280000000003</v>
      </c>
      <c r="X752" s="52">
        <v>0</v>
      </c>
      <c r="Y752" s="52">
        <v>0</v>
      </c>
    </row>
    <row r="753" spans="1:25" x14ac:dyDescent="0.25">
      <c r="A753" s="52">
        <v>2012</v>
      </c>
      <c r="B753" s="52" t="s">
        <v>99</v>
      </c>
      <c r="C753" s="52" t="s">
        <v>111</v>
      </c>
      <c r="D753" s="52">
        <v>20233</v>
      </c>
      <c r="E753" s="52">
        <v>3423134</v>
      </c>
      <c r="F753" s="52">
        <v>27</v>
      </c>
      <c r="G753" s="52" t="s">
        <v>120</v>
      </c>
      <c r="H753" s="52">
        <v>83</v>
      </c>
      <c r="I753" s="52" t="s">
        <v>91</v>
      </c>
      <c r="J753" s="52" t="s">
        <v>71</v>
      </c>
      <c r="K753" s="52">
        <v>0.13800000000000001</v>
      </c>
      <c r="L753" s="52">
        <v>1</v>
      </c>
      <c r="M753" s="52">
        <v>1</v>
      </c>
      <c r="N753" s="52"/>
      <c r="O753" s="52">
        <v>0</v>
      </c>
      <c r="P753" s="52">
        <v>0</v>
      </c>
      <c r="Q753" s="52">
        <v>21</v>
      </c>
      <c r="R753" s="52"/>
      <c r="S753" s="52">
        <v>0</v>
      </c>
      <c r="T753" s="52">
        <v>0</v>
      </c>
      <c r="U753" s="52">
        <v>310</v>
      </c>
      <c r="V753" s="52">
        <f t="shared" si="24"/>
        <v>11.454000000000001</v>
      </c>
      <c r="W753" s="52">
        <f t="shared" si="25"/>
        <v>11.454000000000001</v>
      </c>
      <c r="X753" s="52">
        <v>0</v>
      </c>
      <c r="Y753" s="52">
        <v>0</v>
      </c>
    </row>
    <row r="754" spans="1:25" x14ac:dyDescent="0.25">
      <c r="A754" s="52">
        <v>2012</v>
      </c>
      <c r="B754" s="52" t="s">
        <v>99</v>
      </c>
      <c r="C754" s="52" t="s">
        <v>111</v>
      </c>
      <c r="D754" s="52">
        <v>20233</v>
      </c>
      <c r="E754" s="52">
        <v>3423134</v>
      </c>
      <c r="F754" s="52">
        <v>27</v>
      </c>
      <c r="G754" s="52" t="s">
        <v>120</v>
      </c>
      <c r="H754" s="52">
        <v>27676</v>
      </c>
      <c r="I754" s="52" t="s">
        <v>91</v>
      </c>
      <c r="J754" s="52" t="s">
        <v>71</v>
      </c>
      <c r="K754" s="52">
        <v>0.13800000000000001</v>
      </c>
      <c r="L754" s="52">
        <v>1</v>
      </c>
      <c r="M754" s="52">
        <v>1</v>
      </c>
      <c r="N754" s="52"/>
      <c r="O754" s="52">
        <v>0</v>
      </c>
      <c r="P754" s="52">
        <v>0</v>
      </c>
      <c r="Q754" s="52">
        <v>21</v>
      </c>
      <c r="R754" s="52"/>
      <c r="S754" s="52">
        <v>0</v>
      </c>
      <c r="T754" s="52">
        <v>0</v>
      </c>
      <c r="U754" s="52">
        <v>310</v>
      </c>
      <c r="V754" s="52">
        <f t="shared" si="24"/>
        <v>3819.2880000000005</v>
      </c>
      <c r="W754" s="52">
        <f t="shared" si="25"/>
        <v>3819.2880000000005</v>
      </c>
      <c r="X754" s="52">
        <v>0</v>
      </c>
      <c r="Y754" s="52">
        <v>0</v>
      </c>
    </row>
    <row r="755" spans="1:25" x14ac:dyDescent="0.25">
      <c r="A755" s="52">
        <v>2012</v>
      </c>
      <c r="B755" s="52" t="s">
        <v>99</v>
      </c>
      <c r="C755" s="52" t="s">
        <v>111</v>
      </c>
      <c r="D755" s="52">
        <v>20233</v>
      </c>
      <c r="E755" s="52">
        <v>3423134</v>
      </c>
      <c r="F755" s="52">
        <v>27</v>
      </c>
      <c r="G755" s="52" t="s">
        <v>120</v>
      </c>
      <c r="H755" s="52">
        <v>14386</v>
      </c>
      <c r="I755" s="52" t="s">
        <v>91</v>
      </c>
      <c r="J755" s="52" t="s">
        <v>71</v>
      </c>
      <c r="K755" s="52">
        <v>0.13800000000000001</v>
      </c>
      <c r="L755" s="52">
        <v>1</v>
      </c>
      <c r="M755" s="52">
        <v>1</v>
      </c>
      <c r="N755" s="52"/>
      <c r="O755" s="52">
        <v>0</v>
      </c>
      <c r="P755" s="52">
        <v>0</v>
      </c>
      <c r="Q755" s="52">
        <v>21</v>
      </c>
      <c r="R755" s="52"/>
      <c r="S755" s="52">
        <v>0</v>
      </c>
      <c r="T755" s="52">
        <v>0</v>
      </c>
      <c r="U755" s="52">
        <v>310</v>
      </c>
      <c r="V755" s="52">
        <f t="shared" si="24"/>
        <v>1985.2680000000003</v>
      </c>
      <c r="W755" s="52">
        <f t="shared" si="25"/>
        <v>1985.2680000000003</v>
      </c>
      <c r="X755" s="52">
        <v>0</v>
      </c>
      <c r="Y755" s="52">
        <v>0</v>
      </c>
    </row>
    <row r="756" spans="1:25" x14ac:dyDescent="0.25">
      <c r="A756" s="52">
        <v>2012</v>
      </c>
      <c r="B756" s="52" t="s">
        <v>99</v>
      </c>
      <c r="C756" s="52" t="s">
        <v>111</v>
      </c>
      <c r="D756" s="52">
        <v>20233</v>
      </c>
      <c r="E756" s="52">
        <v>3423134</v>
      </c>
      <c r="F756" s="52">
        <v>27</v>
      </c>
      <c r="G756" s="52" t="s">
        <v>120</v>
      </c>
      <c r="H756" s="52">
        <v>22879</v>
      </c>
      <c r="I756" s="52" t="s">
        <v>91</v>
      </c>
      <c r="J756" s="52" t="s">
        <v>71</v>
      </c>
      <c r="K756" s="52">
        <v>0.13800000000000001</v>
      </c>
      <c r="L756" s="52">
        <v>1</v>
      </c>
      <c r="M756" s="52">
        <v>1</v>
      </c>
      <c r="N756" s="52"/>
      <c r="O756" s="52">
        <v>0</v>
      </c>
      <c r="P756" s="52">
        <v>0</v>
      </c>
      <c r="Q756" s="52">
        <v>21</v>
      </c>
      <c r="R756" s="52"/>
      <c r="S756" s="52">
        <v>0</v>
      </c>
      <c r="T756" s="52">
        <v>0</v>
      </c>
      <c r="U756" s="52">
        <v>310</v>
      </c>
      <c r="V756" s="52">
        <f t="shared" si="24"/>
        <v>3157.3020000000001</v>
      </c>
      <c r="W756" s="52">
        <f t="shared" si="25"/>
        <v>3157.3020000000001</v>
      </c>
      <c r="X756" s="52">
        <v>0</v>
      </c>
      <c r="Y756" s="52">
        <v>0</v>
      </c>
    </row>
    <row r="757" spans="1:25" x14ac:dyDescent="0.25">
      <c r="A757" s="52">
        <v>2012</v>
      </c>
      <c r="B757" s="52" t="s">
        <v>99</v>
      </c>
      <c r="C757" s="52" t="s">
        <v>111</v>
      </c>
      <c r="D757" s="52">
        <v>20233</v>
      </c>
      <c r="E757" s="52">
        <v>3423134</v>
      </c>
      <c r="F757" s="52">
        <v>27</v>
      </c>
      <c r="G757" s="52" t="s">
        <v>120</v>
      </c>
      <c r="H757" s="52">
        <v>840</v>
      </c>
      <c r="I757" s="52" t="s">
        <v>91</v>
      </c>
      <c r="J757" s="52" t="s">
        <v>71</v>
      </c>
      <c r="K757" s="52">
        <v>0.13800000000000001</v>
      </c>
      <c r="L757" s="52">
        <v>1</v>
      </c>
      <c r="M757" s="52">
        <v>1</v>
      </c>
      <c r="N757" s="52"/>
      <c r="O757" s="52">
        <v>0</v>
      </c>
      <c r="P757" s="52">
        <v>0</v>
      </c>
      <c r="Q757" s="52">
        <v>21</v>
      </c>
      <c r="R757" s="52"/>
      <c r="S757" s="52">
        <v>0</v>
      </c>
      <c r="T757" s="52">
        <v>0</v>
      </c>
      <c r="U757" s="52">
        <v>310</v>
      </c>
      <c r="V757" s="52">
        <f t="shared" si="24"/>
        <v>115.92000000000002</v>
      </c>
      <c r="W757" s="52">
        <f t="shared" si="25"/>
        <v>115.92000000000002</v>
      </c>
      <c r="X757" s="52">
        <v>0</v>
      </c>
      <c r="Y757" s="52">
        <v>0</v>
      </c>
    </row>
    <row r="758" spans="1:25" x14ac:dyDescent="0.25">
      <c r="A758" s="52">
        <v>2012</v>
      </c>
      <c r="B758" s="52" t="s">
        <v>99</v>
      </c>
      <c r="C758" s="52" t="s">
        <v>111</v>
      </c>
      <c r="D758" s="52">
        <v>20233</v>
      </c>
      <c r="E758" s="52">
        <v>3423134</v>
      </c>
      <c r="F758" s="52">
        <v>27</v>
      </c>
      <c r="G758" s="52" t="s">
        <v>120</v>
      </c>
      <c r="H758" s="52">
        <v>10839</v>
      </c>
      <c r="I758" s="52" t="s">
        <v>91</v>
      </c>
      <c r="J758" s="52" t="s">
        <v>71</v>
      </c>
      <c r="K758" s="52">
        <v>0.13800000000000001</v>
      </c>
      <c r="L758" s="52">
        <v>1</v>
      </c>
      <c r="M758" s="52">
        <v>1</v>
      </c>
      <c r="N758" s="52"/>
      <c r="O758" s="52">
        <v>0</v>
      </c>
      <c r="P758" s="52">
        <v>0</v>
      </c>
      <c r="Q758" s="52">
        <v>21</v>
      </c>
      <c r="R758" s="52"/>
      <c r="S758" s="52">
        <v>0</v>
      </c>
      <c r="T758" s="52">
        <v>0</v>
      </c>
      <c r="U758" s="52">
        <v>310</v>
      </c>
      <c r="V758" s="52">
        <f t="shared" si="24"/>
        <v>1495.7820000000002</v>
      </c>
      <c r="W758" s="52">
        <f t="shared" si="25"/>
        <v>1495.7820000000002</v>
      </c>
      <c r="X758" s="52">
        <v>0</v>
      </c>
      <c r="Y758" s="52">
        <v>0</v>
      </c>
    </row>
    <row r="759" spans="1:25" x14ac:dyDescent="0.25">
      <c r="A759" s="52">
        <v>2012</v>
      </c>
      <c r="B759" s="52" t="s">
        <v>99</v>
      </c>
      <c r="C759" s="52" t="s">
        <v>111</v>
      </c>
      <c r="D759" s="52">
        <v>20233</v>
      </c>
      <c r="E759" s="52">
        <v>3423134</v>
      </c>
      <c r="F759" s="52">
        <v>27</v>
      </c>
      <c r="G759" s="52" t="s">
        <v>120</v>
      </c>
      <c r="H759" s="52">
        <v>738701.98430000001</v>
      </c>
      <c r="I759" s="52" t="s">
        <v>91</v>
      </c>
      <c r="J759" s="52" t="s">
        <v>71</v>
      </c>
      <c r="K759" s="52">
        <v>0.13800000000000001</v>
      </c>
      <c r="L759" s="52">
        <v>1</v>
      </c>
      <c r="M759" s="52">
        <v>1</v>
      </c>
      <c r="N759" s="52"/>
      <c r="O759" s="52">
        <v>0</v>
      </c>
      <c r="P759" s="52">
        <v>0</v>
      </c>
      <c r="Q759" s="52">
        <v>21</v>
      </c>
      <c r="R759" s="52"/>
      <c r="S759" s="52">
        <v>0</v>
      </c>
      <c r="T759" s="52">
        <v>0</v>
      </c>
      <c r="U759" s="52">
        <v>310</v>
      </c>
      <c r="V759" s="52">
        <f t="shared" si="24"/>
        <v>101940.87383340001</v>
      </c>
      <c r="W759" s="52">
        <f t="shared" si="25"/>
        <v>101940.87383340001</v>
      </c>
      <c r="X759" s="52">
        <v>0</v>
      </c>
      <c r="Y759" s="52">
        <v>0</v>
      </c>
    </row>
    <row r="760" spans="1:25" x14ac:dyDescent="0.25">
      <c r="A760" s="52">
        <v>2012</v>
      </c>
      <c r="B760" s="52" t="s">
        <v>99</v>
      </c>
      <c r="C760" s="52" t="s">
        <v>111</v>
      </c>
      <c r="D760" s="52">
        <v>20233</v>
      </c>
      <c r="E760" s="52">
        <v>3423134</v>
      </c>
      <c r="F760" s="52">
        <v>27</v>
      </c>
      <c r="G760" s="52" t="s">
        <v>120</v>
      </c>
      <c r="H760" s="52">
        <v>18975</v>
      </c>
      <c r="I760" s="52" t="s">
        <v>91</v>
      </c>
      <c r="J760" s="52" t="s">
        <v>71</v>
      </c>
      <c r="K760" s="52">
        <v>0.13800000000000001</v>
      </c>
      <c r="L760" s="52">
        <v>1</v>
      </c>
      <c r="M760" s="52">
        <v>1</v>
      </c>
      <c r="N760" s="52"/>
      <c r="O760" s="52">
        <v>0</v>
      </c>
      <c r="P760" s="52">
        <v>0</v>
      </c>
      <c r="Q760" s="52">
        <v>21</v>
      </c>
      <c r="R760" s="52"/>
      <c r="S760" s="52">
        <v>0</v>
      </c>
      <c r="T760" s="52">
        <v>0</v>
      </c>
      <c r="U760" s="52">
        <v>310</v>
      </c>
      <c r="V760" s="52">
        <f t="shared" si="24"/>
        <v>2618.5500000000002</v>
      </c>
      <c r="W760" s="52">
        <f t="shared" si="25"/>
        <v>2618.5500000000002</v>
      </c>
      <c r="X760" s="52">
        <v>0</v>
      </c>
      <c r="Y760" s="52">
        <v>0</v>
      </c>
    </row>
    <row r="761" spans="1:25" x14ac:dyDescent="0.25">
      <c r="A761" s="52">
        <v>2012</v>
      </c>
      <c r="B761" s="52" t="s">
        <v>99</v>
      </c>
      <c r="C761" s="52" t="s">
        <v>111</v>
      </c>
      <c r="D761" s="52">
        <v>20233</v>
      </c>
      <c r="E761" s="52">
        <v>3423134</v>
      </c>
      <c r="F761" s="52">
        <v>27</v>
      </c>
      <c r="G761" s="52" t="s">
        <v>120</v>
      </c>
      <c r="H761" s="52">
        <v>8231</v>
      </c>
      <c r="I761" s="52" t="s">
        <v>91</v>
      </c>
      <c r="J761" s="52" t="s">
        <v>71</v>
      </c>
      <c r="K761" s="52">
        <v>0.13800000000000001</v>
      </c>
      <c r="L761" s="52">
        <v>1</v>
      </c>
      <c r="M761" s="52">
        <v>1</v>
      </c>
      <c r="N761" s="52"/>
      <c r="O761" s="52">
        <v>0</v>
      </c>
      <c r="P761" s="52">
        <v>0</v>
      </c>
      <c r="Q761" s="52">
        <v>21</v>
      </c>
      <c r="R761" s="52"/>
      <c r="S761" s="52">
        <v>0</v>
      </c>
      <c r="T761" s="52">
        <v>0</v>
      </c>
      <c r="U761" s="52">
        <v>310</v>
      </c>
      <c r="V761" s="52">
        <f t="shared" si="24"/>
        <v>1135.8780000000002</v>
      </c>
      <c r="W761" s="52">
        <f t="shared" si="25"/>
        <v>1135.8780000000002</v>
      </c>
      <c r="X761" s="52">
        <v>0</v>
      </c>
      <c r="Y761" s="52">
        <v>0</v>
      </c>
    </row>
    <row r="762" spans="1:25" x14ac:dyDescent="0.25">
      <c r="A762" s="52">
        <v>2012</v>
      </c>
      <c r="B762" s="52" t="s">
        <v>99</v>
      </c>
      <c r="C762" s="52" t="s">
        <v>111</v>
      </c>
      <c r="D762" s="52">
        <v>20233</v>
      </c>
      <c r="E762" s="52">
        <v>3423134</v>
      </c>
      <c r="F762" s="52">
        <v>27</v>
      </c>
      <c r="G762" s="52" t="s">
        <v>120</v>
      </c>
      <c r="H762" s="52">
        <v>19</v>
      </c>
      <c r="I762" s="52" t="s">
        <v>91</v>
      </c>
      <c r="J762" s="52" t="s">
        <v>71</v>
      </c>
      <c r="K762" s="52">
        <v>0.13800000000000001</v>
      </c>
      <c r="L762" s="52">
        <v>1</v>
      </c>
      <c r="M762" s="52">
        <v>1</v>
      </c>
      <c r="N762" s="52"/>
      <c r="O762" s="52">
        <v>0</v>
      </c>
      <c r="P762" s="52">
        <v>0</v>
      </c>
      <c r="Q762" s="52">
        <v>21</v>
      </c>
      <c r="R762" s="52"/>
      <c r="S762" s="52">
        <v>0</v>
      </c>
      <c r="T762" s="52">
        <v>0</v>
      </c>
      <c r="U762" s="52">
        <v>310</v>
      </c>
      <c r="V762" s="52">
        <f t="shared" si="24"/>
        <v>2.6220000000000003</v>
      </c>
      <c r="W762" s="52">
        <f t="shared" si="25"/>
        <v>2.6220000000000003</v>
      </c>
      <c r="X762" s="52">
        <v>0</v>
      </c>
      <c r="Y762" s="52">
        <v>0</v>
      </c>
    </row>
    <row r="763" spans="1:25" x14ac:dyDescent="0.25">
      <c r="A763" s="52">
        <v>2012</v>
      </c>
      <c r="B763" s="52" t="s">
        <v>99</v>
      </c>
      <c r="C763" s="52" t="s">
        <v>111</v>
      </c>
      <c r="D763" s="52">
        <v>20233</v>
      </c>
      <c r="E763" s="52">
        <v>3423134</v>
      </c>
      <c r="F763" s="52">
        <v>27</v>
      </c>
      <c r="G763" s="52" t="s">
        <v>120</v>
      </c>
      <c r="H763" s="52">
        <v>13896</v>
      </c>
      <c r="I763" s="52" t="s">
        <v>91</v>
      </c>
      <c r="J763" s="52" t="s">
        <v>71</v>
      </c>
      <c r="K763" s="52">
        <v>0.13800000000000001</v>
      </c>
      <c r="L763" s="52">
        <v>1</v>
      </c>
      <c r="M763" s="52">
        <v>1</v>
      </c>
      <c r="N763" s="52"/>
      <c r="O763" s="52">
        <v>0</v>
      </c>
      <c r="P763" s="52">
        <v>0</v>
      </c>
      <c r="Q763" s="52">
        <v>21</v>
      </c>
      <c r="R763" s="52"/>
      <c r="S763" s="52">
        <v>0</v>
      </c>
      <c r="T763" s="52">
        <v>0</v>
      </c>
      <c r="U763" s="52">
        <v>310</v>
      </c>
      <c r="V763" s="52">
        <f t="shared" si="24"/>
        <v>1917.6480000000001</v>
      </c>
      <c r="W763" s="52">
        <f t="shared" si="25"/>
        <v>1917.6480000000001</v>
      </c>
      <c r="X763" s="52">
        <v>0</v>
      </c>
      <c r="Y763" s="52">
        <v>0</v>
      </c>
    </row>
    <row r="764" spans="1:25" x14ac:dyDescent="0.25">
      <c r="A764" s="52">
        <v>2012</v>
      </c>
      <c r="B764" s="52" t="s">
        <v>99</v>
      </c>
      <c r="C764" s="52" t="s">
        <v>111</v>
      </c>
      <c r="D764" s="52">
        <v>20233</v>
      </c>
      <c r="E764" s="52">
        <v>3423134</v>
      </c>
      <c r="F764" s="52">
        <v>27</v>
      </c>
      <c r="G764" s="52" t="s">
        <v>120</v>
      </c>
      <c r="H764" s="52">
        <v>18570</v>
      </c>
      <c r="I764" s="52" t="s">
        <v>91</v>
      </c>
      <c r="J764" s="52" t="s">
        <v>71</v>
      </c>
      <c r="K764" s="52">
        <v>0.13800000000000001</v>
      </c>
      <c r="L764" s="52">
        <v>1</v>
      </c>
      <c r="M764" s="52">
        <v>1</v>
      </c>
      <c r="N764" s="52"/>
      <c r="O764" s="52">
        <v>0</v>
      </c>
      <c r="P764" s="52">
        <v>0</v>
      </c>
      <c r="Q764" s="52">
        <v>21</v>
      </c>
      <c r="R764" s="52"/>
      <c r="S764" s="52">
        <v>0</v>
      </c>
      <c r="T764" s="52">
        <v>0</v>
      </c>
      <c r="U764" s="52">
        <v>310</v>
      </c>
      <c r="V764" s="52">
        <f t="shared" si="24"/>
        <v>2562.6600000000003</v>
      </c>
      <c r="W764" s="52">
        <f t="shared" si="25"/>
        <v>2562.6600000000003</v>
      </c>
      <c r="X764" s="52">
        <v>0</v>
      </c>
      <c r="Y764" s="52">
        <v>0</v>
      </c>
    </row>
    <row r="765" spans="1:25" x14ac:dyDescent="0.25">
      <c r="A765" s="52">
        <v>2012</v>
      </c>
      <c r="B765" s="52" t="s">
        <v>99</v>
      </c>
      <c r="C765" s="52" t="s">
        <v>111</v>
      </c>
      <c r="D765" s="52">
        <v>20233</v>
      </c>
      <c r="E765" s="52">
        <v>3423134</v>
      </c>
      <c r="F765" s="52">
        <v>27</v>
      </c>
      <c r="G765" s="52" t="s">
        <v>120</v>
      </c>
      <c r="H765" s="52">
        <v>13018</v>
      </c>
      <c r="I765" s="52" t="s">
        <v>91</v>
      </c>
      <c r="J765" s="52" t="s">
        <v>71</v>
      </c>
      <c r="K765" s="52">
        <v>0.13800000000000001</v>
      </c>
      <c r="L765" s="52">
        <v>1</v>
      </c>
      <c r="M765" s="52">
        <v>1</v>
      </c>
      <c r="N765" s="52"/>
      <c r="O765" s="52">
        <v>0</v>
      </c>
      <c r="P765" s="52">
        <v>0</v>
      </c>
      <c r="Q765" s="52">
        <v>21</v>
      </c>
      <c r="R765" s="52"/>
      <c r="S765" s="52">
        <v>0</v>
      </c>
      <c r="T765" s="52">
        <v>0</v>
      </c>
      <c r="U765" s="52">
        <v>310</v>
      </c>
      <c r="V765" s="52">
        <f t="shared" si="24"/>
        <v>1796.4840000000002</v>
      </c>
      <c r="W765" s="52">
        <f t="shared" si="25"/>
        <v>1796.4840000000002</v>
      </c>
      <c r="X765" s="52">
        <v>0</v>
      </c>
      <c r="Y765" s="52">
        <v>0</v>
      </c>
    </row>
    <row r="766" spans="1:25" x14ac:dyDescent="0.25">
      <c r="A766" s="52">
        <v>2012</v>
      </c>
      <c r="B766" s="52" t="s">
        <v>99</v>
      </c>
      <c r="C766" s="52" t="s">
        <v>111</v>
      </c>
      <c r="D766" s="52">
        <v>20233</v>
      </c>
      <c r="E766" s="52">
        <v>3423134</v>
      </c>
      <c r="F766" s="52">
        <v>27</v>
      </c>
      <c r="G766" s="52" t="s">
        <v>120</v>
      </c>
      <c r="H766" s="52">
        <v>167.0951</v>
      </c>
      <c r="I766" s="52" t="s">
        <v>91</v>
      </c>
      <c r="J766" s="52" t="s">
        <v>71</v>
      </c>
      <c r="K766" s="52">
        <v>0.13800000000000001</v>
      </c>
      <c r="L766" s="52">
        <v>1</v>
      </c>
      <c r="M766" s="52">
        <v>1</v>
      </c>
      <c r="N766" s="52"/>
      <c r="O766" s="52">
        <v>0</v>
      </c>
      <c r="P766" s="52">
        <v>0</v>
      </c>
      <c r="Q766" s="52">
        <v>21</v>
      </c>
      <c r="R766" s="52"/>
      <c r="S766" s="52">
        <v>0</v>
      </c>
      <c r="T766" s="52">
        <v>0</v>
      </c>
      <c r="U766" s="52">
        <v>310</v>
      </c>
      <c r="V766" s="52">
        <f t="shared" si="24"/>
        <v>23.059123800000002</v>
      </c>
      <c r="W766" s="52">
        <f t="shared" si="25"/>
        <v>23.059123800000002</v>
      </c>
      <c r="X766" s="52">
        <v>0</v>
      </c>
      <c r="Y766" s="52">
        <v>0</v>
      </c>
    </row>
    <row r="767" spans="1:25" x14ac:dyDescent="0.25">
      <c r="A767" s="52">
        <v>2012</v>
      </c>
      <c r="B767" s="52" t="s">
        <v>99</v>
      </c>
      <c r="C767" s="52" t="s">
        <v>111</v>
      </c>
      <c r="D767" s="52">
        <v>20233</v>
      </c>
      <c r="E767" s="52">
        <v>3423134</v>
      </c>
      <c r="F767" s="52">
        <v>27</v>
      </c>
      <c r="G767" s="52" t="s">
        <v>120</v>
      </c>
      <c r="H767" s="52">
        <v>466417</v>
      </c>
      <c r="I767" s="52" t="s">
        <v>91</v>
      </c>
      <c r="J767" s="52" t="s">
        <v>71</v>
      </c>
      <c r="K767" s="52">
        <v>0.13800000000000001</v>
      </c>
      <c r="L767" s="52">
        <v>1</v>
      </c>
      <c r="M767" s="52">
        <v>1</v>
      </c>
      <c r="N767" s="52"/>
      <c r="O767" s="52">
        <v>0</v>
      </c>
      <c r="P767" s="52">
        <v>0</v>
      </c>
      <c r="Q767" s="52">
        <v>21</v>
      </c>
      <c r="R767" s="52"/>
      <c r="S767" s="52">
        <v>0</v>
      </c>
      <c r="T767" s="52">
        <v>0</v>
      </c>
      <c r="U767" s="52">
        <v>310</v>
      </c>
      <c r="V767" s="52">
        <f t="shared" si="24"/>
        <v>64365.546000000002</v>
      </c>
      <c r="W767" s="52">
        <f t="shared" si="25"/>
        <v>64365.546000000002</v>
      </c>
      <c r="X767" s="52">
        <v>0</v>
      </c>
      <c r="Y767" s="52">
        <v>0</v>
      </c>
    </row>
    <row r="768" spans="1:25" x14ac:dyDescent="0.25">
      <c r="A768" s="52">
        <v>2012</v>
      </c>
      <c r="B768" s="52" t="s">
        <v>99</v>
      </c>
      <c r="C768" s="52" t="s">
        <v>111</v>
      </c>
      <c r="D768" s="52">
        <v>20233</v>
      </c>
      <c r="E768" s="52">
        <v>3423134</v>
      </c>
      <c r="F768" s="52">
        <v>27</v>
      </c>
      <c r="G768" s="52" t="s">
        <v>120</v>
      </c>
      <c r="H768" s="52">
        <v>41936</v>
      </c>
      <c r="I768" s="52" t="s">
        <v>91</v>
      </c>
      <c r="J768" s="52" t="s">
        <v>71</v>
      </c>
      <c r="K768" s="52">
        <v>0.13800000000000001</v>
      </c>
      <c r="L768" s="52">
        <v>1</v>
      </c>
      <c r="M768" s="52">
        <v>1</v>
      </c>
      <c r="N768" s="52"/>
      <c r="O768" s="52">
        <v>0</v>
      </c>
      <c r="P768" s="52">
        <v>0</v>
      </c>
      <c r="Q768" s="52">
        <v>21</v>
      </c>
      <c r="R768" s="52"/>
      <c r="S768" s="52">
        <v>0</v>
      </c>
      <c r="T768" s="52">
        <v>0</v>
      </c>
      <c r="U768" s="52">
        <v>310</v>
      </c>
      <c r="V768" s="52">
        <f t="shared" si="24"/>
        <v>5787.1680000000006</v>
      </c>
      <c r="W768" s="52">
        <f t="shared" si="25"/>
        <v>5787.1680000000006</v>
      </c>
      <c r="X768" s="52">
        <v>0</v>
      </c>
      <c r="Y768" s="52">
        <v>0</v>
      </c>
    </row>
    <row r="769" spans="1:25" x14ac:dyDescent="0.25">
      <c r="A769" s="52">
        <v>2012</v>
      </c>
      <c r="B769" s="52" t="s">
        <v>99</v>
      </c>
      <c r="C769" s="52" t="s">
        <v>111</v>
      </c>
      <c r="D769" s="52">
        <v>20233</v>
      </c>
      <c r="E769" s="52">
        <v>3423134</v>
      </c>
      <c r="F769" s="52">
        <v>27</v>
      </c>
      <c r="G769" s="52" t="s">
        <v>120</v>
      </c>
      <c r="H769" s="52">
        <v>5327</v>
      </c>
      <c r="I769" s="52" t="s">
        <v>91</v>
      </c>
      <c r="J769" s="52" t="s">
        <v>71</v>
      </c>
      <c r="K769" s="52">
        <v>0.13800000000000001</v>
      </c>
      <c r="L769" s="52">
        <v>1</v>
      </c>
      <c r="M769" s="52">
        <v>1</v>
      </c>
      <c r="N769" s="52"/>
      <c r="O769" s="52">
        <v>0</v>
      </c>
      <c r="P769" s="52">
        <v>0</v>
      </c>
      <c r="Q769" s="52">
        <v>21</v>
      </c>
      <c r="R769" s="52"/>
      <c r="S769" s="52">
        <v>0</v>
      </c>
      <c r="T769" s="52">
        <v>0</v>
      </c>
      <c r="U769" s="52">
        <v>310</v>
      </c>
      <c r="V769" s="52">
        <f t="shared" si="24"/>
        <v>735.12600000000009</v>
      </c>
      <c r="W769" s="52">
        <f t="shared" si="25"/>
        <v>735.12600000000009</v>
      </c>
      <c r="X769" s="52">
        <v>0</v>
      </c>
      <c r="Y769" s="52">
        <v>0</v>
      </c>
    </row>
    <row r="770" spans="1:25" x14ac:dyDescent="0.25">
      <c r="A770" s="52">
        <v>2012</v>
      </c>
      <c r="B770" s="52" t="s">
        <v>99</v>
      </c>
      <c r="C770" s="52" t="s">
        <v>111</v>
      </c>
      <c r="D770" s="52">
        <v>20233</v>
      </c>
      <c r="E770" s="52">
        <v>3423134</v>
      </c>
      <c r="F770" s="52">
        <v>27</v>
      </c>
      <c r="G770" s="52" t="s">
        <v>120</v>
      </c>
      <c r="H770" s="52">
        <v>1442</v>
      </c>
      <c r="I770" s="52" t="s">
        <v>91</v>
      </c>
      <c r="J770" s="52" t="s">
        <v>71</v>
      </c>
      <c r="K770" s="52">
        <v>0.13800000000000001</v>
      </c>
      <c r="L770" s="52">
        <v>1</v>
      </c>
      <c r="M770" s="52">
        <v>1</v>
      </c>
      <c r="N770" s="52"/>
      <c r="O770" s="52">
        <v>0</v>
      </c>
      <c r="P770" s="52">
        <v>0</v>
      </c>
      <c r="Q770" s="52">
        <v>21</v>
      </c>
      <c r="R770" s="52"/>
      <c r="S770" s="52">
        <v>0</v>
      </c>
      <c r="T770" s="52">
        <v>0</v>
      </c>
      <c r="U770" s="52">
        <v>310</v>
      </c>
      <c r="V770" s="52">
        <f t="shared" si="24"/>
        <v>198.99600000000001</v>
      </c>
      <c r="W770" s="52">
        <f t="shared" si="25"/>
        <v>198.99600000000001</v>
      </c>
      <c r="X770" s="52">
        <v>0</v>
      </c>
      <c r="Y770" s="52">
        <v>0</v>
      </c>
    </row>
    <row r="771" spans="1:25" x14ac:dyDescent="0.25">
      <c r="A771" s="52">
        <v>2012</v>
      </c>
      <c r="B771" s="52" t="s">
        <v>99</v>
      </c>
      <c r="C771" s="52" t="s">
        <v>111</v>
      </c>
      <c r="D771" s="52">
        <v>20233</v>
      </c>
      <c r="E771" s="52">
        <v>3423134</v>
      </c>
      <c r="F771" s="52">
        <v>27</v>
      </c>
      <c r="G771" s="52" t="s">
        <v>120</v>
      </c>
      <c r="H771" s="52">
        <v>1647</v>
      </c>
      <c r="I771" s="52" t="s">
        <v>91</v>
      </c>
      <c r="J771" s="52" t="s">
        <v>71</v>
      </c>
      <c r="K771" s="52">
        <v>0.13800000000000001</v>
      </c>
      <c r="L771" s="52">
        <v>1</v>
      </c>
      <c r="M771" s="52">
        <v>1</v>
      </c>
      <c r="N771" s="52"/>
      <c r="O771" s="52">
        <v>0</v>
      </c>
      <c r="P771" s="52">
        <v>0</v>
      </c>
      <c r="Q771" s="52">
        <v>21</v>
      </c>
      <c r="R771" s="52"/>
      <c r="S771" s="52">
        <v>0</v>
      </c>
      <c r="T771" s="52">
        <v>0</v>
      </c>
      <c r="U771" s="52">
        <v>310</v>
      </c>
      <c r="V771" s="52">
        <f t="shared" ref="V771:V834" si="26">IF(F771=9,((H771*K771*L771*M771)+(H771*O771*P771*Q771)+(H771*S771*T771*U771))/1000, (H771*K771*L771*M771)+(H771*O771*P771*Q771)+(H771*S771*T771*U771))</f>
        <v>227.28600000000003</v>
      </c>
      <c r="W771" s="52">
        <f t="shared" si="25"/>
        <v>227.28600000000003</v>
      </c>
      <c r="X771" s="52">
        <v>0</v>
      </c>
      <c r="Y771" s="52">
        <v>0</v>
      </c>
    </row>
    <row r="772" spans="1:25" x14ac:dyDescent="0.25">
      <c r="A772" s="52">
        <v>2012</v>
      </c>
      <c r="B772" s="52" t="s">
        <v>99</v>
      </c>
      <c r="C772" s="52" t="s">
        <v>111</v>
      </c>
      <c r="D772" s="52">
        <v>20233</v>
      </c>
      <c r="E772" s="52">
        <v>3423134</v>
      </c>
      <c r="F772" s="52">
        <v>27</v>
      </c>
      <c r="G772" s="52" t="s">
        <v>120</v>
      </c>
      <c r="H772" s="52">
        <v>31</v>
      </c>
      <c r="I772" s="52" t="s">
        <v>91</v>
      </c>
      <c r="J772" s="52" t="s">
        <v>71</v>
      </c>
      <c r="K772" s="52">
        <v>0.13800000000000001</v>
      </c>
      <c r="L772" s="52">
        <v>1</v>
      </c>
      <c r="M772" s="52">
        <v>1</v>
      </c>
      <c r="N772" s="52"/>
      <c r="O772" s="52">
        <v>0</v>
      </c>
      <c r="P772" s="52">
        <v>0</v>
      </c>
      <c r="Q772" s="52">
        <v>21</v>
      </c>
      <c r="R772" s="52"/>
      <c r="S772" s="52">
        <v>0</v>
      </c>
      <c r="T772" s="52">
        <v>0</v>
      </c>
      <c r="U772" s="52">
        <v>310</v>
      </c>
      <c r="V772" s="52">
        <f t="shared" si="26"/>
        <v>4.2780000000000005</v>
      </c>
      <c r="W772" s="52">
        <f t="shared" si="25"/>
        <v>4.2780000000000005</v>
      </c>
      <c r="X772" s="52">
        <v>0</v>
      </c>
      <c r="Y772" s="52">
        <v>0</v>
      </c>
    </row>
    <row r="773" spans="1:25" x14ac:dyDescent="0.25">
      <c r="A773" s="52">
        <v>2012</v>
      </c>
      <c r="B773" s="52" t="s">
        <v>99</v>
      </c>
      <c r="C773" s="52" t="s">
        <v>111</v>
      </c>
      <c r="D773" s="52">
        <v>20233</v>
      </c>
      <c r="E773" s="52">
        <v>3423134</v>
      </c>
      <c r="F773" s="52">
        <v>27</v>
      </c>
      <c r="G773" s="52" t="s">
        <v>120</v>
      </c>
      <c r="H773" s="52">
        <v>2163.8000999999999</v>
      </c>
      <c r="I773" s="52" t="s">
        <v>91</v>
      </c>
      <c r="J773" s="52" t="s">
        <v>71</v>
      </c>
      <c r="K773" s="52">
        <v>0.13800000000000001</v>
      </c>
      <c r="L773" s="52">
        <v>1</v>
      </c>
      <c r="M773" s="52">
        <v>1</v>
      </c>
      <c r="N773" s="52"/>
      <c r="O773" s="52">
        <v>0</v>
      </c>
      <c r="P773" s="52">
        <v>0</v>
      </c>
      <c r="Q773" s="52">
        <v>21</v>
      </c>
      <c r="R773" s="52"/>
      <c r="S773" s="52">
        <v>0</v>
      </c>
      <c r="T773" s="52">
        <v>0</v>
      </c>
      <c r="U773" s="52">
        <v>310</v>
      </c>
      <c r="V773" s="52">
        <f t="shared" si="26"/>
        <v>298.60441380000003</v>
      </c>
      <c r="W773" s="52">
        <f t="shared" si="25"/>
        <v>298.60441380000003</v>
      </c>
      <c r="X773" s="52">
        <v>0</v>
      </c>
      <c r="Y773" s="52">
        <v>0</v>
      </c>
    </row>
    <row r="774" spans="1:25" x14ac:dyDescent="0.25">
      <c r="A774" s="52">
        <v>2012</v>
      </c>
      <c r="B774" s="52" t="s">
        <v>99</v>
      </c>
      <c r="C774" s="52" t="s">
        <v>111</v>
      </c>
      <c r="D774" s="52">
        <v>20233</v>
      </c>
      <c r="E774" s="52">
        <v>3423134</v>
      </c>
      <c r="F774" s="52">
        <v>27</v>
      </c>
      <c r="G774" s="52" t="s">
        <v>120</v>
      </c>
      <c r="H774" s="52">
        <v>12811</v>
      </c>
      <c r="I774" s="52" t="s">
        <v>91</v>
      </c>
      <c r="J774" s="52" t="s">
        <v>71</v>
      </c>
      <c r="K774" s="52">
        <v>0.13800000000000001</v>
      </c>
      <c r="L774" s="52">
        <v>1</v>
      </c>
      <c r="M774" s="52">
        <v>1</v>
      </c>
      <c r="N774" s="52"/>
      <c r="O774" s="52">
        <v>0</v>
      </c>
      <c r="P774" s="52">
        <v>0</v>
      </c>
      <c r="Q774" s="52">
        <v>21</v>
      </c>
      <c r="R774" s="52"/>
      <c r="S774" s="52">
        <v>0</v>
      </c>
      <c r="T774" s="52">
        <v>0</v>
      </c>
      <c r="U774" s="52">
        <v>310</v>
      </c>
      <c r="V774" s="52">
        <f t="shared" si="26"/>
        <v>1767.9180000000001</v>
      </c>
      <c r="W774" s="52">
        <f t="shared" si="25"/>
        <v>1767.9180000000001</v>
      </c>
      <c r="X774" s="52">
        <v>0</v>
      </c>
      <c r="Y774" s="52">
        <v>0</v>
      </c>
    </row>
    <row r="775" spans="1:25" x14ac:dyDescent="0.25">
      <c r="A775" s="52">
        <v>2012</v>
      </c>
      <c r="B775" s="52" t="s">
        <v>100</v>
      </c>
      <c r="C775" s="52" t="s">
        <v>112</v>
      </c>
      <c r="D775" s="52">
        <v>23934</v>
      </c>
      <c r="E775" s="52">
        <v>3422010</v>
      </c>
      <c r="F775" s="52">
        <v>27</v>
      </c>
      <c r="G775" s="52" t="s">
        <v>120</v>
      </c>
      <c r="H775" s="52">
        <v>9.5</v>
      </c>
      <c r="I775" s="52" t="s">
        <v>91</v>
      </c>
      <c r="J775" s="52" t="s">
        <v>71</v>
      </c>
      <c r="K775" s="52">
        <v>0.52197000000000005</v>
      </c>
      <c r="L775" s="52">
        <v>1</v>
      </c>
      <c r="M775" s="52">
        <v>1</v>
      </c>
      <c r="N775" s="52"/>
      <c r="O775" s="52">
        <v>0</v>
      </c>
      <c r="P775" s="52">
        <v>0</v>
      </c>
      <c r="Q775" s="52">
        <v>21</v>
      </c>
      <c r="R775" s="52"/>
      <c r="S775" s="52">
        <v>0</v>
      </c>
      <c r="T775" s="52">
        <v>0</v>
      </c>
      <c r="U775" s="52">
        <v>310</v>
      </c>
      <c r="V775" s="52">
        <f t="shared" si="26"/>
        <v>4.9587150000000007</v>
      </c>
      <c r="W775" s="52">
        <f t="shared" si="25"/>
        <v>4.9587150000000007</v>
      </c>
      <c r="X775" s="52">
        <v>0</v>
      </c>
      <c r="Y775" s="52">
        <v>0</v>
      </c>
    </row>
    <row r="776" spans="1:25" x14ac:dyDescent="0.25">
      <c r="A776" s="52">
        <v>2012</v>
      </c>
      <c r="B776" s="52" t="s">
        <v>107</v>
      </c>
      <c r="C776" s="52" t="s">
        <v>116</v>
      </c>
      <c r="D776" s="52">
        <v>12008</v>
      </c>
      <c r="E776" s="52">
        <v>3350002</v>
      </c>
      <c r="F776" s="52">
        <v>9</v>
      </c>
      <c r="G776" s="52" t="s">
        <v>119</v>
      </c>
      <c r="H776" s="52">
        <v>50208</v>
      </c>
      <c r="I776" s="52" t="s">
        <v>91</v>
      </c>
      <c r="J776" s="52" t="s">
        <v>71</v>
      </c>
      <c r="K776" s="52">
        <v>73.3</v>
      </c>
      <c r="L776" s="52">
        <v>4.02E-2</v>
      </c>
      <c r="M776" s="52">
        <v>1</v>
      </c>
      <c r="N776" s="52"/>
      <c r="O776" s="52">
        <v>0</v>
      </c>
      <c r="P776" s="52">
        <v>0</v>
      </c>
      <c r="Q776" s="52">
        <v>21</v>
      </c>
      <c r="R776" s="52"/>
      <c r="S776" s="52">
        <v>0</v>
      </c>
      <c r="T776" s="52">
        <v>0</v>
      </c>
      <c r="U776" s="52">
        <v>310</v>
      </c>
      <c r="V776" s="52">
        <f t="shared" si="26"/>
        <v>147.94590528000001</v>
      </c>
      <c r="W776" s="52">
        <f t="shared" si="25"/>
        <v>147.94590528000001</v>
      </c>
      <c r="X776" s="52">
        <v>0</v>
      </c>
      <c r="Y776" s="52">
        <v>0</v>
      </c>
    </row>
    <row r="777" spans="1:25" x14ac:dyDescent="0.25">
      <c r="A777" s="52">
        <v>2012</v>
      </c>
      <c r="B777" s="52" t="s">
        <v>107</v>
      </c>
      <c r="C777" s="52" t="s">
        <v>116</v>
      </c>
      <c r="D777" s="52">
        <v>12008</v>
      </c>
      <c r="E777" s="52">
        <v>3350002</v>
      </c>
      <c r="F777" s="52">
        <v>9</v>
      </c>
      <c r="G777" s="52" t="s">
        <v>119</v>
      </c>
      <c r="H777" s="52">
        <v>50053</v>
      </c>
      <c r="I777" s="52" t="s">
        <v>91</v>
      </c>
      <c r="J777" s="52" t="s">
        <v>71</v>
      </c>
      <c r="K777" s="52">
        <v>73.3</v>
      </c>
      <c r="L777" s="52">
        <v>4.02E-2</v>
      </c>
      <c r="M777" s="52">
        <v>1</v>
      </c>
      <c r="N777" s="52"/>
      <c r="O777" s="52">
        <v>0</v>
      </c>
      <c r="P777" s="52">
        <v>0</v>
      </c>
      <c r="Q777" s="52">
        <v>21</v>
      </c>
      <c r="R777" s="52"/>
      <c r="S777" s="52">
        <v>0</v>
      </c>
      <c r="T777" s="52">
        <v>0</v>
      </c>
      <c r="U777" s="52">
        <v>310</v>
      </c>
      <c r="V777" s="52">
        <f t="shared" si="26"/>
        <v>147.48917298000001</v>
      </c>
      <c r="W777" s="52">
        <f t="shared" si="25"/>
        <v>147.48917298000001</v>
      </c>
      <c r="X777" s="52">
        <v>0</v>
      </c>
      <c r="Y777" s="52">
        <v>0</v>
      </c>
    </row>
    <row r="778" spans="1:25" x14ac:dyDescent="0.25">
      <c r="A778" s="52">
        <v>2012</v>
      </c>
      <c r="B778" s="52" t="s">
        <v>107</v>
      </c>
      <c r="C778" s="52" t="s">
        <v>116</v>
      </c>
      <c r="D778" s="52">
        <v>12008</v>
      </c>
      <c r="E778" s="52">
        <v>3350002</v>
      </c>
      <c r="F778" s="52">
        <v>9</v>
      </c>
      <c r="G778" s="52" t="s">
        <v>119</v>
      </c>
      <c r="H778" s="52">
        <v>4438</v>
      </c>
      <c r="I778" s="52" t="s">
        <v>91</v>
      </c>
      <c r="J778" s="52" t="s">
        <v>71</v>
      </c>
      <c r="K778" s="52">
        <v>73.3</v>
      </c>
      <c r="L778" s="52">
        <v>4.02E-2</v>
      </c>
      <c r="M778" s="52">
        <v>1</v>
      </c>
      <c r="N778" s="52"/>
      <c r="O778" s="52">
        <v>0</v>
      </c>
      <c r="P778" s="52">
        <v>0</v>
      </c>
      <c r="Q778" s="52">
        <v>21</v>
      </c>
      <c r="R778" s="52"/>
      <c r="S778" s="52">
        <v>0</v>
      </c>
      <c r="T778" s="52">
        <v>0</v>
      </c>
      <c r="U778" s="52">
        <v>310</v>
      </c>
      <c r="V778" s="52">
        <f t="shared" si="26"/>
        <v>13.077277079999998</v>
      </c>
      <c r="W778" s="52">
        <f t="shared" si="25"/>
        <v>13.077277079999998</v>
      </c>
      <c r="X778" s="52">
        <v>0</v>
      </c>
      <c r="Y778" s="52">
        <v>0</v>
      </c>
    </row>
    <row r="779" spans="1:25" x14ac:dyDescent="0.25">
      <c r="A779" s="52">
        <v>2012</v>
      </c>
      <c r="B779" s="52" t="s">
        <v>107</v>
      </c>
      <c r="C779" s="52" t="s">
        <v>116</v>
      </c>
      <c r="D779" s="52">
        <v>12008</v>
      </c>
      <c r="E779" s="52">
        <v>3350002</v>
      </c>
      <c r="F779" s="52">
        <v>9</v>
      </c>
      <c r="G779" s="52" t="s">
        <v>119</v>
      </c>
      <c r="H779" s="52">
        <v>3077</v>
      </c>
      <c r="I779" s="52" t="s">
        <v>91</v>
      </c>
      <c r="J779" s="52" t="s">
        <v>71</v>
      </c>
      <c r="K779" s="52">
        <v>73.3</v>
      </c>
      <c r="L779" s="52">
        <v>4.02E-2</v>
      </c>
      <c r="M779" s="52">
        <v>1</v>
      </c>
      <c r="N779" s="52"/>
      <c r="O779" s="52">
        <v>0</v>
      </c>
      <c r="P779" s="52">
        <v>0</v>
      </c>
      <c r="Q779" s="52">
        <v>21</v>
      </c>
      <c r="R779" s="52"/>
      <c r="S779" s="52">
        <v>0</v>
      </c>
      <c r="T779" s="52">
        <v>0</v>
      </c>
      <c r="U779" s="52">
        <v>310</v>
      </c>
      <c r="V779" s="52">
        <f t="shared" si="26"/>
        <v>9.0668728199999986</v>
      </c>
      <c r="W779" s="52">
        <f t="shared" si="25"/>
        <v>9.0668728199999986</v>
      </c>
      <c r="X779" s="52">
        <v>0</v>
      </c>
      <c r="Y779" s="52">
        <v>0</v>
      </c>
    </row>
    <row r="780" spans="1:25" x14ac:dyDescent="0.25">
      <c r="A780" s="52">
        <v>2012</v>
      </c>
      <c r="B780" s="52" t="s">
        <v>107</v>
      </c>
      <c r="C780" s="52" t="s">
        <v>116</v>
      </c>
      <c r="D780" s="52">
        <v>12008</v>
      </c>
      <c r="E780" s="52">
        <v>3350002</v>
      </c>
      <c r="F780" s="52">
        <v>9</v>
      </c>
      <c r="G780" s="52" t="s">
        <v>119</v>
      </c>
      <c r="H780" s="52">
        <v>6562.5</v>
      </c>
      <c r="I780" s="52" t="s">
        <v>91</v>
      </c>
      <c r="J780" s="52" t="s">
        <v>71</v>
      </c>
      <c r="K780" s="52">
        <v>73.3</v>
      </c>
      <c r="L780" s="52">
        <v>4.02E-2</v>
      </c>
      <c r="M780" s="52">
        <v>1</v>
      </c>
      <c r="N780" s="52"/>
      <c r="O780" s="52">
        <v>0</v>
      </c>
      <c r="P780" s="52">
        <v>0</v>
      </c>
      <c r="Q780" s="52">
        <v>21</v>
      </c>
      <c r="R780" s="52"/>
      <c r="S780" s="52">
        <v>0</v>
      </c>
      <c r="T780" s="52">
        <v>0</v>
      </c>
      <c r="U780" s="52">
        <v>310</v>
      </c>
      <c r="V780" s="52">
        <f t="shared" si="26"/>
        <v>19.337456249999999</v>
      </c>
      <c r="W780" s="52">
        <f t="shared" si="25"/>
        <v>19.337456249999999</v>
      </c>
      <c r="X780" s="52">
        <v>0</v>
      </c>
      <c r="Y780" s="52">
        <v>0</v>
      </c>
    </row>
    <row r="781" spans="1:25" x14ac:dyDescent="0.25">
      <c r="A781" s="52">
        <v>2012</v>
      </c>
      <c r="B781" s="52" t="s">
        <v>107</v>
      </c>
      <c r="C781" s="52" t="s">
        <v>116</v>
      </c>
      <c r="D781" s="52">
        <v>12009</v>
      </c>
      <c r="E781" s="52">
        <v>3350002</v>
      </c>
      <c r="F781" s="52">
        <v>9</v>
      </c>
      <c r="G781" s="52" t="s">
        <v>119</v>
      </c>
      <c r="H781" s="52">
        <v>262778.25</v>
      </c>
      <c r="I781" s="52" t="s">
        <v>91</v>
      </c>
      <c r="J781" s="52" t="s">
        <v>71</v>
      </c>
      <c r="K781" s="52">
        <v>73.3</v>
      </c>
      <c r="L781" s="52">
        <v>4.02E-2</v>
      </c>
      <c r="M781" s="52">
        <v>1</v>
      </c>
      <c r="N781" s="52"/>
      <c r="O781" s="52">
        <v>0</v>
      </c>
      <c r="P781" s="52">
        <v>0</v>
      </c>
      <c r="Q781" s="52">
        <v>21</v>
      </c>
      <c r="R781" s="52"/>
      <c r="S781" s="52">
        <v>0</v>
      </c>
      <c r="T781" s="52">
        <v>0</v>
      </c>
      <c r="U781" s="52">
        <v>310</v>
      </c>
      <c r="V781" s="52">
        <f t="shared" si="26"/>
        <v>774.31815814499987</v>
      </c>
      <c r="W781" s="52">
        <f t="shared" si="25"/>
        <v>774.31815814499987</v>
      </c>
      <c r="X781" s="52">
        <v>0</v>
      </c>
      <c r="Y781" s="52">
        <v>0</v>
      </c>
    </row>
    <row r="782" spans="1:25" x14ac:dyDescent="0.25">
      <c r="A782" s="52">
        <v>2012</v>
      </c>
      <c r="B782" s="52" t="s">
        <v>107</v>
      </c>
      <c r="C782" s="52" t="s">
        <v>116</v>
      </c>
      <c r="D782" s="52">
        <v>12009</v>
      </c>
      <c r="E782" s="52">
        <v>3350002</v>
      </c>
      <c r="F782" s="52">
        <v>9</v>
      </c>
      <c r="G782" s="52" t="s">
        <v>119</v>
      </c>
      <c r="H782" s="52">
        <v>23299.5</v>
      </c>
      <c r="I782" s="52" t="s">
        <v>91</v>
      </c>
      <c r="J782" s="52" t="s">
        <v>71</v>
      </c>
      <c r="K782" s="52">
        <v>73.3</v>
      </c>
      <c r="L782" s="52">
        <v>4.02E-2</v>
      </c>
      <c r="M782" s="52">
        <v>1</v>
      </c>
      <c r="N782" s="52"/>
      <c r="O782" s="52">
        <v>0</v>
      </c>
      <c r="P782" s="52">
        <v>0</v>
      </c>
      <c r="Q782" s="52">
        <v>21</v>
      </c>
      <c r="R782" s="52"/>
      <c r="S782" s="52">
        <v>0</v>
      </c>
      <c r="T782" s="52">
        <v>0</v>
      </c>
      <c r="U782" s="52">
        <v>310</v>
      </c>
      <c r="V782" s="52">
        <f t="shared" si="26"/>
        <v>68.655704669999992</v>
      </c>
      <c r="W782" s="52">
        <f t="shared" si="25"/>
        <v>68.655704669999992</v>
      </c>
      <c r="X782" s="52">
        <v>0</v>
      </c>
      <c r="Y782" s="52">
        <v>0</v>
      </c>
    </row>
    <row r="783" spans="1:25" x14ac:dyDescent="0.25">
      <c r="A783" s="52">
        <v>2012</v>
      </c>
      <c r="B783" s="52" t="s">
        <v>107</v>
      </c>
      <c r="C783" s="52" t="s">
        <v>116</v>
      </c>
      <c r="D783" s="52">
        <v>15202</v>
      </c>
      <c r="E783" s="52">
        <v>3350002</v>
      </c>
      <c r="F783" s="52">
        <v>9</v>
      </c>
      <c r="G783" s="52" t="s">
        <v>119</v>
      </c>
      <c r="H783" s="52">
        <v>86618.7</v>
      </c>
      <c r="I783" s="52" t="s">
        <v>91</v>
      </c>
      <c r="J783" s="52" t="s">
        <v>71</v>
      </c>
      <c r="K783" s="52">
        <v>73.3</v>
      </c>
      <c r="L783" s="52">
        <v>4.02E-2</v>
      </c>
      <c r="M783" s="52">
        <v>1</v>
      </c>
      <c r="N783" s="52"/>
      <c r="O783" s="52">
        <v>0</v>
      </c>
      <c r="P783" s="52">
        <v>0</v>
      </c>
      <c r="Q783" s="52">
        <v>21</v>
      </c>
      <c r="R783" s="52"/>
      <c r="S783" s="52">
        <v>0</v>
      </c>
      <c r="T783" s="52">
        <v>0</v>
      </c>
      <c r="U783" s="52">
        <v>310</v>
      </c>
      <c r="V783" s="52">
        <f t="shared" si="26"/>
        <v>255.23585854199999</v>
      </c>
      <c r="W783" s="52">
        <f t="shared" si="25"/>
        <v>255.23585854199999</v>
      </c>
      <c r="X783" s="52">
        <v>0</v>
      </c>
      <c r="Y783" s="52">
        <v>0</v>
      </c>
    </row>
    <row r="784" spans="1:25" x14ac:dyDescent="0.25">
      <c r="A784" s="52">
        <v>2012</v>
      </c>
      <c r="B784" s="52" t="s">
        <v>107</v>
      </c>
      <c r="C784" s="52" t="s">
        <v>116</v>
      </c>
      <c r="D784" s="52">
        <v>16212</v>
      </c>
      <c r="E784" s="52">
        <v>3350002</v>
      </c>
      <c r="F784" s="52">
        <v>9</v>
      </c>
      <c r="G784" s="52" t="s">
        <v>119</v>
      </c>
      <c r="H784" s="52">
        <v>119290</v>
      </c>
      <c r="I784" s="52" t="s">
        <v>91</v>
      </c>
      <c r="J784" s="52" t="s">
        <v>71</v>
      </c>
      <c r="K784" s="52">
        <v>73.3</v>
      </c>
      <c r="L784" s="52">
        <v>4.02E-2</v>
      </c>
      <c r="M784" s="52">
        <v>1</v>
      </c>
      <c r="N784" s="52"/>
      <c r="O784" s="52">
        <v>0</v>
      </c>
      <c r="P784" s="52">
        <v>0</v>
      </c>
      <c r="Q784" s="52">
        <v>21</v>
      </c>
      <c r="R784" s="52"/>
      <c r="S784" s="52">
        <v>0</v>
      </c>
      <c r="T784" s="52">
        <v>0</v>
      </c>
      <c r="U784" s="52">
        <v>310</v>
      </c>
      <c r="V784" s="52">
        <f t="shared" si="26"/>
        <v>351.50707140000003</v>
      </c>
      <c r="W784" s="52">
        <f t="shared" si="25"/>
        <v>351.50707140000003</v>
      </c>
      <c r="X784" s="52">
        <v>0</v>
      </c>
      <c r="Y784" s="52">
        <v>0</v>
      </c>
    </row>
    <row r="785" spans="1:25" x14ac:dyDescent="0.25">
      <c r="A785" s="52">
        <v>2012</v>
      </c>
      <c r="B785" s="52" t="s">
        <v>107</v>
      </c>
      <c r="C785" s="52" t="s">
        <v>116</v>
      </c>
      <c r="D785" s="52">
        <v>19202</v>
      </c>
      <c r="E785" s="52">
        <v>3350002</v>
      </c>
      <c r="F785" s="52">
        <v>9</v>
      </c>
      <c r="G785" s="52" t="s">
        <v>119</v>
      </c>
      <c r="H785" s="52">
        <v>911118.4</v>
      </c>
      <c r="I785" s="52" t="s">
        <v>91</v>
      </c>
      <c r="J785" s="52" t="s">
        <v>71</v>
      </c>
      <c r="K785" s="52">
        <v>73.3</v>
      </c>
      <c r="L785" s="52">
        <v>4.02E-2</v>
      </c>
      <c r="M785" s="52">
        <v>1</v>
      </c>
      <c r="N785" s="52"/>
      <c r="O785" s="52">
        <v>0</v>
      </c>
      <c r="P785" s="52">
        <v>0</v>
      </c>
      <c r="Q785" s="52">
        <v>21</v>
      </c>
      <c r="R785" s="52"/>
      <c r="S785" s="52">
        <v>0</v>
      </c>
      <c r="T785" s="52">
        <v>0</v>
      </c>
      <c r="U785" s="52">
        <v>310</v>
      </c>
      <c r="V785" s="52">
        <f t="shared" si="26"/>
        <v>2684.7561445439997</v>
      </c>
      <c r="W785" s="52">
        <f t="shared" si="25"/>
        <v>2684.7561445439997</v>
      </c>
      <c r="X785" s="52">
        <v>0</v>
      </c>
      <c r="Y785" s="52">
        <v>0</v>
      </c>
    </row>
    <row r="786" spans="1:25" x14ac:dyDescent="0.25">
      <c r="A786" s="52">
        <v>2012</v>
      </c>
      <c r="B786" s="52" t="s">
        <v>107</v>
      </c>
      <c r="C786" s="52" t="s">
        <v>116</v>
      </c>
      <c r="D786" s="52">
        <v>19202</v>
      </c>
      <c r="E786" s="52">
        <v>3350002</v>
      </c>
      <c r="F786" s="52">
        <v>9</v>
      </c>
      <c r="G786" s="52" t="s">
        <v>119</v>
      </c>
      <c r="H786" s="52">
        <v>14952013.216000002</v>
      </c>
      <c r="I786" s="52" t="s">
        <v>91</v>
      </c>
      <c r="J786" s="52" t="s">
        <v>71</v>
      </c>
      <c r="K786" s="52">
        <v>73.3</v>
      </c>
      <c r="L786" s="52">
        <v>4.02E-2</v>
      </c>
      <c r="M786" s="52">
        <v>1</v>
      </c>
      <c r="N786" s="52"/>
      <c r="O786" s="52">
        <v>0</v>
      </c>
      <c r="P786" s="52">
        <v>0</v>
      </c>
      <c r="Q786" s="52">
        <v>21</v>
      </c>
      <c r="R786" s="52"/>
      <c r="S786" s="52">
        <v>0</v>
      </c>
      <c r="T786" s="52">
        <v>0</v>
      </c>
      <c r="U786" s="52">
        <v>310</v>
      </c>
      <c r="V786" s="52">
        <f t="shared" si="26"/>
        <v>44058.499263058555</v>
      </c>
      <c r="W786" s="52">
        <f t="shared" si="25"/>
        <v>44058.499263058555</v>
      </c>
      <c r="X786" s="52">
        <v>0</v>
      </c>
      <c r="Y786" s="52">
        <v>0</v>
      </c>
    </row>
    <row r="787" spans="1:25" x14ac:dyDescent="0.25">
      <c r="A787" s="52">
        <v>2012</v>
      </c>
      <c r="B787" s="52" t="s">
        <v>107</v>
      </c>
      <c r="C787" s="52" t="s">
        <v>116</v>
      </c>
      <c r="D787" s="52">
        <v>19202</v>
      </c>
      <c r="E787" s="52">
        <v>3350002</v>
      </c>
      <c r="F787" s="52">
        <v>9</v>
      </c>
      <c r="G787" s="52" t="s">
        <v>119</v>
      </c>
      <c r="H787" s="52">
        <v>996999.70000000007</v>
      </c>
      <c r="I787" s="52" t="s">
        <v>91</v>
      </c>
      <c r="J787" s="52" t="s">
        <v>71</v>
      </c>
      <c r="K787" s="52">
        <v>73.3</v>
      </c>
      <c r="L787" s="52">
        <v>4.02E-2</v>
      </c>
      <c r="M787" s="52">
        <v>1</v>
      </c>
      <c r="N787" s="52"/>
      <c r="O787" s="52">
        <v>0</v>
      </c>
      <c r="P787" s="52">
        <v>0</v>
      </c>
      <c r="Q787" s="52">
        <v>21</v>
      </c>
      <c r="R787" s="52"/>
      <c r="S787" s="52">
        <v>0</v>
      </c>
      <c r="T787" s="52">
        <v>0</v>
      </c>
      <c r="U787" s="52">
        <v>310</v>
      </c>
      <c r="V787" s="52">
        <f t="shared" si="26"/>
        <v>2937.8191360020001</v>
      </c>
      <c r="W787" s="52">
        <f t="shared" si="25"/>
        <v>2937.8191360020001</v>
      </c>
      <c r="X787" s="52">
        <v>0</v>
      </c>
      <c r="Y787" s="52">
        <v>0</v>
      </c>
    </row>
    <row r="788" spans="1:25" x14ac:dyDescent="0.25">
      <c r="A788" s="52">
        <v>2012</v>
      </c>
      <c r="B788" s="52" t="s">
        <v>107</v>
      </c>
      <c r="C788" s="52" t="s">
        <v>116</v>
      </c>
      <c r="D788" s="52">
        <v>19209</v>
      </c>
      <c r="E788" s="52">
        <v>3350002</v>
      </c>
      <c r="F788" s="52">
        <v>9</v>
      </c>
      <c r="G788" s="52" t="s">
        <v>119</v>
      </c>
      <c r="H788" s="52">
        <v>2686.0869000000002</v>
      </c>
      <c r="I788" s="52" t="s">
        <v>91</v>
      </c>
      <c r="J788" s="52" t="s">
        <v>71</v>
      </c>
      <c r="K788" s="52">
        <v>73.3</v>
      </c>
      <c r="L788" s="52">
        <v>4.02E-2</v>
      </c>
      <c r="M788" s="52">
        <v>1</v>
      </c>
      <c r="N788" s="52"/>
      <c r="O788" s="52">
        <v>0</v>
      </c>
      <c r="P788" s="52">
        <v>0</v>
      </c>
      <c r="Q788" s="52">
        <v>21</v>
      </c>
      <c r="R788" s="52"/>
      <c r="S788" s="52">
        <v>0</v>
      </c>
      <c r="T788" s="52">
        <v>0</v>
      </c>
      <c r="U788" s="52">
        <v>310</v>
      </c>
      <c r="V788" s="52">
        <f t="shared" si="26"/>
        <v>7.9149848247540007</v>
      </c>
      <c r="W788" s="52">
        <f t="shared" si="25"/>
        <v>7.9149848247540007</v>
      </c>
      <c r="X788" s="52">
        <v>0</v>
      </c>
      <c r="Y788" s="52">
        <v>0</v>
      </c>
    </row>
    <row r="789" spans="1:25" x14ac:dyDescent="0.25">
      <c r="A789" s="52">
        <v>2012</v>
      </c>
      <c r="B789" s="52" t="s">
        <v>107</v>
      </c>
      <c r="C789" s="52" t="s">
        <v>116</v>
      </c>
      <c r="D789" s="52">
        <v>19209</v>
      </c>
      <c r="E789" s="52">
        <v>3350002</v>
      </c>
      <c r="F789" s="52">
        <v>9</v>
      </c>
      <c r="G789" s="52" t="s">
        <v>119</v>
      </c>
      <c r="H789" s="52">
        <v>296000</v>
      </c>
      <c r="I789" s="52" t="s">
        <v>91</v>
      </c>
      <c r="J789" s="52" t="s">
        <v>71</v>
      </c>
      <c r="K789" s="52">
        <v>73.3</v>
      </c>
      <c r="L789" s="52">
        <v>4.02E-2</v>
      </c>
      <c r="M789" s="52">
        <v>1</v>
      </c>
      <c r="N789" s="52"/>
      <c r="O789" s="52">
        <v>0</v>
      </c>
      <c r="P789" s="52">
        <v>0</v>
      </c>
      <c r="Q789" s="52">
        <v>21</v>
      </c>
      <c r="R789" s="52"/>
      <c r="S789" s="52">
        <v>0</v>
      </c>
      <c r="T789" s="52">
        <v>0</v>
      </c>
      <c r="U789" s="52">
        <v>310</v>
      </c>
      <c r="V789" s="52">
        <f t="shared" si="26"/>
        <v>872.21136000000001</v>
      </c>
      <c r="W789" s="52">
        <f t="shared" si="25"/>
        <v>872.21136000000001</v>
      </c>
      <c r="X789" s="52">
        <v>0</v>
      </c>
      <c r="Y789" s="52">
        <v>0</v>
      </c>
    </row>
    <row r="790" spans="1:25" x14ac:dyDescent="0.25">
      <c r="A790" s="52">
        <v>2012</v>
      </c>
      <c r="B790" s="52" t="s">
        <v>107</v>
      </c>
      <c r="C790" s="52" t="s">
        <v>116</v>
      </c>
      <c r="D790" s="52">
        <v>19209</v>
      </c>
      <c r="E790" s="52">
        <v>3350002</v>
      </c>
      <c r="F790" s="52">
        <v>9</v>
      </c>
      <c r="G790" s="52" t="s">
        <v>119</v>
      </c>
      <c r="H790" s="52">
        <v>32000</v>
      </c>
      <c r="I790" s="52" t="s">
        <v>91</v>
      </c>
      <c r="J790" s="52" t="s">
        <v>71</v>
      </c>
      <c r="K790" s="52">
        <v>73.3</v>
      </c>
      <c r="L790" s="52">
        <v>4.02E-2</v>
      </c>
      <c r="M790" s="52">
        <v>1</v>
      </c>
      <c r="N790" s="52"/>
      <c r="O790" s="52">
        <v>0</v>
      </c>
      <c r="P790" s="52">
        <v>0</v>
      </c>
      <c r="Q790" s="52">
        <v>21</v>
      </c>
      <c r="R790" s="52"/>
      <c r="S790" s="52">
        <v>0</v>
      </c>
      <c r="T790" s="52">
        <v>0</v>
      </c>
      <c r="U790" s="52">
        <v>310</v>
      </c>
      <c r="V790" s="52">
        <f t="shared" si="26"/>
        <v>94.293120000000002</v>
      </c>
      <c r="W790" s="52">
        <f t="shared" si="25"/>
        <v>94.293120000000002</v>
      </c>
      <c r="X790" s="52">
        <v>0</v>
      </c>
      <c r="Y790" s="52">
        <v>0</v>
      </c>
    </row>
    <row r="791" spans="1:25" x14ac:dyDescent="0.25">
      <c r="A791" s="52">
        <v>2012</v>
      </c>
      <c r="B791" s="52" t="s">
        <v>107</v>
      </c>
      <c r="C791" s="52" t="s">
        <v>116</v>
      </c>
      <c r="D791" s="52">
        <v>19209</v>
      </c>
      <c r="E791" s="52">
        <v>3350002</v>
      </c>
      <c r="F791" s="52">
        <v>9</v>
      </c>
      <c r="G791" s="52" t="s">
        <v>119</v>
      </c>
      <c r="H791" s="52">
        <v>456000</v>
      </c>
      <c r="I791" s="52" t="s">
        <v>91</v>
      </c>
      <c r="J791" s="52" t="s">
        <v>71</v>
      </c>
      <c r="K791" s="52">
        <v>73.3</v>
      </c>
      <c r="L791" s="52">
        <v>4.02E-2</v>
      </c>
      <c r="M791" s="52">
        <v>1</v>
      </c>
      <c r="N791" s="52"/>
      <c r="O791" s="52">
        <v>0</v>
      </c>
      <c r="P791" s="52">
        <v>0</v>
      </c>
      <c r="Q791" s="52">
        <v>21</v>
      </c>
      <c r="R791" s="52"/>
      <c r="S791" s="52">
        <v>0</v>
      </c>
      <c r="T791" s="52">
        <v>0</v>
      </c>
      <c r="U791" s="52">
        <v>310</v>
      </c>
      <c r="V791" s="52">
        <f t="shared" si="26"/>
        <v>1343.67696</v>
      </c>
      <c r="W791" s="52">
        <f t="shared" si="25"/>
        <v>1343.67696</v>
      </c>
      <c r="X791" s="52">
        <v>0</v>
      </c>
      <c r="Y791" s="52">
        <v>0</v>
      </c>
    </row>
    <row r="792" spans="1:25" x14ac:dyDescent="0.25">
      <c r="A792" s="52">
        <v>2012</v>
      </c>
      <c r="B792" s="52" t="s">
        <v>107</v>
      </c>
      <c r="C792" s="52" t="s">
        <v>116</v>
      </c>
      <c r="D792" s="52">
        <v>19209</v>
      </c>
      <c r="E792" s="52">
        <v>3350002</v>
      </c>
      <c r="F792" s="52">
        <v>9</v>
      </c>
      <c r="G792" s="52" t="s">
        <v>119</v>
      </c>
      <c r="H792" s="52">
        <v>29000000</v>
      </c>
      <c r="I792" s="52" t="s">
        <v>91</v>
      </c>
      <c r="J792" s="52" t="s">
        <v>71</v>
      </c>
      <c r="K792" s="52">
        <v>73.3</v>
      </c>
      <c r="L792" s="52">
        <v>4.02E-2</v>
      </c>
      <c r="M792" s="52">
        <v>1</v>
      </c>
      <c r="N792" s="52"/>
      <c r="O792" s="52">
        <v>0</v>
      </c>
      <c r="P792" s="52">
        <v>0</v>
      </c>
      <c r="Q792" s="52">
        <v>21</v>
      </c>
      <c r="R792" s="52"/>
      <c r="S792" s="52">
        <v>0</v>
      </c>
      <c r="T792" s="52">
        <v>0</v>
      </c>
      <c r="U792" s="52">
        <v>310</v>
      </c>
      <c r="V792" s="52">
        <f t="shared" si="26"/>
        <v>85453.14</v>
      </c>
      <c r="W792" s="52">
        <f t="shared" si="25"/>
        <v>85453.14</v>
      </c>
      <c r="X792" s="52">
        <v>0</v>
      </c>
      <c r="Y792" s="52">
        <v>0</v>
      </c>
    </row>
    <row r="793" spans="1:25" x14ac:dyDescent="0.25">
      <c r="A793" s="52">
        <v>2012</v>
      </c>
      <c r="B793" s="52" t="s">
        <v>107</v>
      </c>
      <c r="C793" s="52" t="s">
        <v>116</v>
      </c>
      <c r="D793" s="52">
        <v>19209</v>
      </c>
      <c r="E793" s="52">
        <v>3350002</v>
      </c>
      <c r="F793" s="52">
        <v>9</v>
      </c>
      <c r="G793" s="52" t="s">
        <v>119</v>
      </c>
      <c r="H793" s="52">
        <v>326648.47330000001</v>
      </c>
      <c r="I793" s="52" t="s">
        <v>91</v>
      </c>
      <c r="J793" s="52" t="s">
        <v>71</v>
      </c>
      <c r="K793" s="52">
        <v>73.3</v>
      </c>
      <c r="L793" s="52">
        <v>4.02E-2</v>
      </c>
      <c r="M793" s="52">
        <v>1</v>
      </c>
      <c r="N793" s="52"/>
      <c r="O793" s="52">
        <v>0</v>
      </c>
      <c r="P793" s="52">
        <v>0</v>
      </c>
      <c r="Q793" s="52">
        <v>21</v>
      </c>
      <c r="R793" s="52"/>
      <c r="S793" s="52">
        <v>0</v>
      </c>
      <c r="T793" s="52">
        <v>0</v>
      </c>
      <c r="U793" s="52">
        <v>310</v>
      </c>
      <c r="V793" s="52">
        <f t="shared" si="26"/>
        <v>962.5219903341781</v>
      </c>
      <c r="W793" s="52">
        <f t="shared" si="25"/>
        <v>962.5219903341781</v>
      </c>
      <c r="X793" s="52">
        <v>0</v>
      </c>
      <c r="Y793" s="52">
        <v>0</v>
      </c>
    </row>
    <row r="794" spans="1:25" x14ac:dyDescent="0.25">
      <c r="A794" s="52">
        <v>2012</v>
      </c>
      <c r="B794" s="52" t="s">
        <v>107</v>
      </c>
      <c r="C794" s="52" t="s">
        <v>116</v>
      </c>
      <c r="D794" s="52">
        <v>19209</v>
      </c>
      <c r="E794" s="52">
        <v>3350002</v>
      </c>
      <c r="F794" s="52">
        <v>9</v>
      </c>
      <c r="G794" s="52" t="s">
        <v>119</v>
      </c>
      <c r="H794" s="52">
        <v>414000</v>
      </c>
      <c r="I794" s="52" t="s">
        <v>91</v>
      </c>
      <c r="J794" s="52" t="s">
        <v>71</v>
      </c>
      <c r="K794" s="52">
        <v>73.3</v>
      </c>
      <c r="L794" s="52">
        <v>4.02E-2</v>
      </c>
      <c r="M794" s="52">
        <v>1</v>
      </c>
      <c r="N794" s="52"/>
      <c r="O794" s="52">
        <v>0</v>
      </c>
      <c r="P794" s="52">
        <v>0</v>
      </c>
      <c r="Q794" s="52">
        <v>21</v>
      </c>
      <c r="R794" s="52"/>
      <c r="S794" s="52">
        <v>0</v>
      </c>
      <c r="T794" s="52">
        <v>0</v>
      </c>
      <c r="U794" s="52">
        <v>310</v>
      </c>
      <c r="V794" s="52">
        <f t="shared" si="26"/>
        <v>1219.91724</v>
      </c>
      <c r="W794" s="52">
        <f t="shared" si="25"/>
        <v>1219.91724</v>
      </c>
      <c r="X794" s="52">
        <v>0</v>
      </c>
      <c r="Y794" s="52">
        <v>0</v>
      </c>
    </row>
    <row r="795" spans="1:25" x14ac:dyDescent="0.25">
      <c r="A795" s="52">
        <v>2012</v>
      </c>
      <c r="B795" s="52" t="s">
        <v>107</v>
      </c>
      <c r="C795" s="52" t="s">
        <v>116</v>
      </c>
      <c r="D795" s="52">
        <v>19209</v>
      </c>
      <c r="E795" s="52">
        <v>3350002</v>
      </c>
      <c r="F795" s="52">
        <v>9</v>
      </c>
      <c r="G795" s="52" t="s">
        <v>119</v>
      </c>
      <c r="H795" s="52">
        <v>7412.6253000000006</v>
      </c>
      <c r="I795" s="52" t="s">
        <v>91</v>
      </c>
      <c r="J795" s="52" t="s">
        <v>71</v>
      </c>
      <c r="K795" s="52">
        <v>73.3</v>
      </c>
      <c r="L795" s="52">
        <v>4.02E-2</v>
      </c>
      <c r="M795" s="52">
        <v>1</v>
      </c>
      <c r="N795" s="52"/>
      <c r="O795" s="52">
        <v>0</v>
      </c>
      <c r="P795" s="52">
        <v>0</v>
      </c>
      <c r="Q795" s="52">
        <v>21</v>
      </c>
      <c r="R795" s="52"/>
      <c r="S795" s="52">
        <v>0</v>
      </c>
      <c r="T795" s="52">
        <v>0</v>
      </c>
      <c r="U795" s="52">
        <v>310</v>
      </c>
      <c r="V795" s="52">
        <f t="shared" si="26"/>
        <v>21.842486466498002</v>
      </c>
      <c r="W795" s="52">
        <f t="shared" si="25"/>
        <v>21.842486466498002</v>
      </c>
      <c r="X795" s="52">
        <v>0</v>
      </c>
      <c r="Y795" s="52">
        <v>0</v>
      </c>
    </row>
    <row r="796" spans="1:25" x14ac:dyDescent="0.25">
      <c r="A796" s="52">
        <v>2012</v>
      </c>
      <c r="B796" s="52" t="s">
        <v>107</v>
      </c>
      <c r="C796" s="52" t="s">
        <v>116</v>
      </c>
      <c r="D796" s="52">
        <v>19209</v>
      </c>
      <c r="E796" s="52">
        <v>3350002</v>
      </c>
      <c r="F796" s="52">
        <v>9</v>
      </c>
      <c r="G796" s="52" t="s">
        <v>119</v>
      </c>
      <c r="H796" s="52">
        <v>2907318</v>
      </c>
      <c r="I796" s="52" t="s">
        <v>91</v>
      </c>
      <c r="J796" s="52" t="s">
        <v>71</v>
      </c>
      <c r="K796" s="52">
        <v>73.3</v>
      </c>
      <c r="L796" s="52">
        <v>4.02E-2</v>
      </c>
      <c r="M796" s="52">
        <v>1</v>
      </c>
      <c r="N796" s="52"/>
      <c r="O796" s="52">
        <v>0</v>
      </c>
      <c r="P796" s="52">
        <v>0</v>
      </c>
      <c r="Q796" s="52">
        <v>21</v>
      </c>
      <c r="R796" s="52"/>
      <c r="S796" s="52">
        <v>0</v>
      </c>
      <c r="T796" s="52">
        <v>0</v>
      </c>
      <c r="U796" s="52">
        <v>310</v>
      </c>
      <c r="V796" s="52">
        <f t="shared" si="26"/>
        <v>8566.8776578800007</v>
      </c>
      <c r="W796" s="52">
        <f t="shared" si="25"/>
        <v>8566.8776578800007</v>
      </c>
      <c r="X796" s="52">
        <v>0</v>
      </c>
      <c r="Y796" s="52">
        <v>0</v>
      </c>
    </row>
    <row r="797" spans="1:25" x14ac:dyDescent="0.25">
      <c r="A797" s="52">
        <v>2012</v>
      </c>
      <c r="B797" s="52" t="s">
        <v>107</v>
      </c>
      <c r="C797" s="52" t="s">
        <v>116</v>
      </c>
      <c r="D797" s="52">
        <v>19209</v>
      </c>
      <c r="E797" s="52">
        <v>3350002</v>
      </c>
      <c r="F797" s="52">
        <v>9</v>
      </c>
      <c r="G797" s="52" t="s">
        <v>119</v>
      </c>
      <c r="H797" s="52">
        <v>135350</v>
      </c>
      <c r="I797" s="52" t="s">
        <v>91</v>
      </c>
      <c r="J797" s="52" t="s">
        <v>71</v>
      </c>
      <c r="K797" s="52">
        <v>73.3</v>
      </c>
      <c r="L797" s="52">
        <v>4.02E-2</v>
      </c>
      <c r="M797" s="52">
        <v>1</v>
      </c>
      <c r="N797" s="52"/>
      <c r="O797" s="52">
        <v>0</v>
      </c>
      <c r="P797" s="52">
        <v>0</v>
      </c>
      <c r="Q797" s="52">
        <v>21</v>
      </c>
      <c r="R797" s="52"/>
      <c r="S797" s="52">
        <v>0</v>
      </c>
      <c r="T797" s="52">
        <v>0</v>
      </c>
      <c r="U797" s="52">
        <v>310</v>
      </c>
      <c r="V797" s="52">
        <f t="shared" si="26"/>
        <v>398.83043099999998</v>
      </c>
      <c r="W797" s="52">
        <f t="shared" si="25"/>
        <v>398.83043099999998</v>
      </c>
      <c r="X797" s="52">
        <v>0</v>
      </c>
      <c r="Y797" s="52">
        <v>0</v>
      </c>
    </row>
    <row r="798" spans="1:25" x14ac:dyDescent="0.25">
      <c r="A798" s="52">
        <v>2012</v>
      </c>
      <c r="B798" s="52" t="s">
        <v>107</v>
      </c>
      <c r="C798" s="52" t="s">
        <v>116</v>
      </c>
      <c r="D798" s="52">
        <v>19209</v>
      </c>
      <c r="E798" s="52">
        <v>3350002</v>
      </c>
      <c r="F798" s="52">
        <v>9</v>
      </c>
      <c r="G798" s="52" t="s">
        <v>119</v>
      </c>
      <c r="H798" s="52">
        <v>45216</v>
      </c>
      <c r="I798" s="52" t="s">
        <v>91</v>
      </c>
      <c r="J798" s="52" t="s">
        <v>71</v>
      </c>
      <c r="K798" s="52">
        <v>73.3</v>
      </c>
      <c r="L798" s="52">
        <v>4.02E-2</v>
      </c>
      <c r="M798" s="52">
        <v>1</v>
      </c>
      <c r="N798" s="52"/>
      <c r="O798" s="52">
        <v>0</v>
      </c>
      <c r="P798" s="52">
        <v>0</v>
      </c>
      <c r="Q798" s="52">
        <v>21</v>
      </c>
      <c r="R798" s="52"/>
      <c r="S798" s="52">
        <v>0</v>
      </c>
      <c r="T798" s="52">
        <v>0</v>
      </c>
      <c r="U798" s="52">
        <v>310</v>
      </c>
      <c r="V798" s="52">
        <f t="shared" si="26"/>
        <v>133.23617856000001</v>
      </c>
      <c r="W798" s="52">
        <f t="shared" si="25"/>
        <v>133.23617856000001</v>
      </c>
      <c r="X798" s="52">
        <v>0</v>
      </c>
      <c r="Y798" s="52">
        <v>0</v>
      </c>
    </row>
    <row r="799" spans="1:25" x14ac:dyDescent="0.25">
      <c r="A799" s="52">
        <v>2012</v>
      </c>
      <c r="B799" s="52" t="s">
        <v>107</v>
      </c>
      <c r="C799" s="52" t="s">
        <v>116</v>
      </c>
      <c r="D799" s="52">
        <v>19209</v>
      </c>
      <c r="E799" s="52">
        <v>3350002</v>
      </c>
      <c r="F799" s="52">
        <v>9</v>
      </c>
      <c r="G799" s="52" t="s">
        <v>119</v>
      </c>
      <c r="H799" s="52">
        <v>8549510.8903000001</v>
      </c>
      <c r="I799" s="52" t="s">
        <v>91</v>
      </c>
      <c r="J799" s="52" t="s">
        <v>71</v>
      </c>
      <c r="K799" s="52">
        <v>73.3</v>
      </c>
      <c r="L799" s="52">
        <v>4.02E-2</v>
      </c>
      <c r="M799" s="52">
        <v>1</v>
      </c>
      <c r="N799" s="52"/>
      <c r="O799" s="52">
        <v>0</v>
      </c>
      <c r="P799" s="52">
        <v>0</v>
      </c>
      <c r="Q799" s="52">
        <v>21</v>
      </c>
      <c r="R799" s="52"/>
      <c r="S799" s="52">
        <v>0</v>
      </c>
      <c r="T799" s="52">
        <v>0</v>
      </c>
      <c r="U799" s="52">
        <v>310</v>
      </c>
      <c r="V799" s="52">
        <f t="shared" si="26"/>
        <v>25192.501760011393</v>
      </c>
      <c r="W799" s="52">
        <f t="shared" si="25"/>
        <v>25192.501760011393</v>
      </c>
      <c r="X799" s="52">
        <v>0</v>
      </c>
      <c r="Y799" s="52">
        <v>0</v>
      </c>
    </row>
    <row r="800" spans="1:25" x14ac:dyDescent="0.25">
      <c r="A800" s="52">
        <v>2012</v>
      </c>
      <c r="B800" s="52" t="s">
        <v>107</v>
      </c>
      <c r="C800" s="52" t="s">
        <v>116</v>
      </c>
      <c r="D800" s="52">
        <v>19209</v>
      </c>
      <c r="E800" s="52">
        <v>3350002</v>
      </c>
      <c r="F800" s="52">
        <v>9</v>
      </c>
      <c r="G800" s="52" t="s">
        <v>119</v>
      </c>
      <c r="H800" s="52">
        <v>456000</v>
      </c>
      <c r="I800" s="52" t="s">
        <v>91</v>
      </c>
      <c r="J800" s="52" t="s">
        <v>71</v>
      </c>
      <c r="K800" s="52">
        <v>73.3</v>
      </c>
      <c r="L800" s="52">
        <v>4.02E-2</v>
      </c>
      <c r="M800" s="52">
        <v>1</v>
      </c>
      <c r="N800" s="52"/>
      <c r="O800" s="52">
        <v>0</v>
      </c>
      <c r="P800" s="52">
        <v>0</v>
      </c>
      <c r="Q800" s="52">
        <v>21</v>
      </c>
      <c r="R800" s="52"/>
      <c r="S800" s="52">
        <v>0</v>
      </c>
      <c r="T800" s="52">
        <v>0</v>
      </c>
      <c r="U800" s="52">
        <v>310</v>
      </c>
      <c r="V800" s="52">
        <f t="shared" si="26"/>
        <v>1343.67696</v>
      </c>
      <c r="W800" s="52">
        <f t="shared" si="25"/>
        <v>1343.67696</v>
      </c>
      <c r="X800" s="52">
        <v>0</v>
      </c>
      <c r="Y800" s="52">
        <v>0</v>
      </c>
    </row>
    <row r="801" spans="1:25" x14ac:dyDescent="0.25">
      <c r="A801" s="52">
        <v>2012</v>
      </c>
      <c r="B801" s="52" t="s">
        <v>107</v>
      </c>
      <c r="C801" s="52" t="s">
        <v>116</v>
      </c>
      <c r="D801" s="52">
        <v>19209</v>
      </c>
      <c r="E801" s="52">
        <v>3350002</v>
      </c>
      <c r="F801" s="52">
        <v>9</v>
      </c>
      <c r="G801" s="52" t="s">
        <v>119</v>
      </c>
      <c r="H801" s="52">
        <v>2520000</v>
      </c>
      <c r="I801" s="52" t="s">
        <v>91</v>
      </c>
      <c r="J801" s="52" t="s">
        <v>71</v>
      </c>
      <c r="K801" s="52">
        <v>73.3</v>
      </c>
      <c r="L801" s="52">
        <v>4.02E-2</v>
      </c>
      <c r="M801" s="52">
        <v>1</v>
      </c>
      <c r="N801" s="52"/>
      <c r="O801" s="52">
        <v>0</v>
      </c>
      <c r="P801" s="52">
        <v>0</v>
      </c>
      <c r="Q801" s="52">
        <v>21</v>
      </c>
      <c r="R801" s="52"/>
      <c r="S801" s="52">
        <v>0</v>
      </c>
      <c r="T801" s="52">
        <v>0</v>
      </c>
      <c r="U801" s="52">
        <v>310</v>
      </c>
      <c r="V801" s="52">
        <f t="shared" si="26"/>
        <v>7425.5832</v>
      </c>
      <c r="W801" s="52">
        <f t="shared" si="25"/>
        <v>7425.5832</v>
      </c>
      <c r="X801" s="52">
        <v>0</v>
      </c>
      <c r="Y801" s="52">
        <v>0</v>
      </c>
    </row>
    <row r="802" spans="1:25" x14ac:dyDescent="0.25">
      <c r="A802" s="52">
        <v>2012</v>
      </c>
      <c r="B802" s="52" t="s">
        <v>107</v>
      </c>
      <c r="C802" s="52" t="s">
        <v>116</v>
      </c>
      <c r="D802" s="52">
        <v>19209</v>
      </c>
      <c r="E802" s="52">
        <v>3350002</v>
      </c>
      <c r="F802" s="52">
        <v>9</v>
      </c>
      <c r="G802" s="52" t="s">
        <v>119</v>
      </c>
      <c r="H802" s="52">
        <v>1496304.3515000001</v>
      </c>
      <c r="I802" s="52" t="s">
        <v>91</v>
      </c>
      <c r="J802" s="52" t="s">
        <v>71</v>
      </c>
      <c r="K802" s="52">
        <v>73.3</v>
      </c>
      <c r="L802" s="52">
        <v>4.02E-2</v>
      </c>
      <c r="M802" s="52">
        <v>1</v>
      </c>
      <c r="N802" s="52"/>
      <c r="O802" s="52">
        <v>0</v>
      </c>
      <c r="P802" s="52">
        <v>0</v>
      </c>
      <c r="Q802" s="52">
        <v>21</v>
      </c>
      <c r="R802" s="52"/>
      <c r="S802" s="52">
        <v>0</v>
      </c>
      <c r="T802" s="52">
        <v>0</v>
      </c>
      <c r="U802" s="52">
        <v>310</v>
      </c>
      <c r="V802" s="52">
        <f t="shared" si="26"/>
        <v>4409.1001803909903</v>
      </c>
      <c r="W802" s="52">
        <f t="shared" si="25"/>
        <v>4409.1001803909903</v>
      </c>
      <c r="X802" s="52">
        <v>0</v>
      </c>
      <c r="Y802" s="52">
        <v>0</v>
      </c>
    </row>
    <row r="803" spans="1:25" x14ac:dyDescent="0.25">
      <c r="A803" s="52">
        <v>2012</v>
      </c>
      <c r="B803" s="52" t="s">
        <v>107</v>
      </c>
      <c r="C803" s="52" t="s">
        <v>116</v>
      </c>
      <c r="D803" s="52">
        <v>19209</v>
      </c>
      <c r="E803" s="52">
        <v>3350002</v>
      </c>
      <c r="F803" s="52">
        <v>9</v>
      </c>
      <c r="G803" s="52" t="s">
        <v>119</v>
      </c>
      <c r="H803" s="52">
        <v>855000</v>
      </c>
      <c r="I803" s="52" t="s">
        <v>91</v>
      </c>
      <c r="J803" s="52" t="s">
        <v>71</v>
      </c>
      <c r="K803" s="52">
        <v>73.3</v>
      </c>
      <c r="L803" s="52">
        <v>4.02E-2</v>
      </c>
      <c r="M803" s="52">
        <v>1</v>
      </c>
      <c r="N803" s="52"/>
      <c r="O803" s="52">
        <v>0</v>
      </c>
      <c r="P803" s="52">
        <v>0</v>
      </c>
      <c r="Q803" s="52">
        <v>21</v>
      </c>
      <c r="R803" s="52"/>
      <c r="S803" s="52">
        <v>0</v>
      </c>
      <c r="T803" s="52">
        <v>0</v>
      </c>
      <c r="U803" s="52">
        <v>310</v>
      </c>
      <c r="V803" s="52">
        <f t="shared" si="26"/>
        <v>2519.3942999999999</v>
      </c>
      <c r="W803" s="52">
        <f t="shared" si="25"/>
        <v>2519.3942999999999</v>
      </c>
      <c r="X803" s="52">
        <v>0</v>
      </c>
      <c r="Y803" s="52">
        <v>0</v>
      </c>
    </row>
    <row r="804" spans="1:25" x14ac:dyDescent="0.25">
      <c r="A804" s="52">
        <v>2012</v>
      </c>
      <c r="B804" s="52" t="s">
        <v>107</v>
      </c>
      <c r="C804" s="52" t="s">
        <v>116</v>
      </c>
      <c r="D804" s="52">
        <v>19209</v>
      </c>
      <c r="E804" s="52">
        <v>3350002</v>
      </c>
      <c r="F804" s="52">
        <v>9</v>
      </c>
      <c r="G804" s="52" t="s">
        <v>119</v>
      </c>
      <c r="H804" s="52">
        <v>2679.9960000000001</v>
      </c>
      <c r="I804" s="52" t="s">
        <v>91</v>
      </c>
      <c r="J804" s="52" t="s">
        <v>71</v>
      </c>
      <c r="K804" s="52">
        <v>73.3</v>
      </c>
      <c r="L804" s="52">
        <v>4.02E-2</v>
      </c>
      <c r="M804" s="52">
        <v>1</v>
      </c>
      <c r="N804" s="52"/>
      <c r="O804" s="52">
        <v>0</v>
      </c>
      <c r="P804" s="52">
        <v>0</v>
      </c>
      <c r="Q804" s="52">
        <v>21</v>
      </c>
      <c r="R804" s="52"/>
      <c r="S804" s="52">
        <v>0</v>
      </c>
      <c r="T804" s="52">
        <v>0</v>
      </c>
      <c r="U804" s="52">
        <v>310</v>
      </c>
      <c r="V804" s="52">
        <f t="shared" si="26"/>
        <v>7.8970370133599994</v>
      </c>
      <c r="W804" s="52">
        <f t="shared" si="25"/>
        <v>7.8970370133599994</v>
      </c>
      <c r="X804" s="52">
        <v>0</v>
      </c>
      <c r="Y804" s="52">
        <v>0</v>
      </c>
    </row>
    <row r="805" spans="1:25" x14ac:dyDescent="0.25">
      <c r="A805" s="52">
        <v>2012</v>
      </c>
      <c r="B805" s="52" t="s">
        <v>107</v>
      </c>
      <c r="C805" s="52" t="s">
        <v>116</v>
      </c>
      <c r="D805" s="52">
        <v>19209</v>
      </c>
      <c r="E805" s="52">
        <v>3350002</v>
      </c>
      <c r="F805" s="52">
        <v>9</v>
      </c>
      <c r="G805" s="52" t="s">
        <v>119</v>
      </c>
      <c r="H805" s="52">
        <v>11605.5</v>
      </c>
      <c r="I805" s="52" t="s">
        <v>91</v>
      </c>
      <c r="J805" s="52" t="s">
        <v>71</v>
      </c>
      <c r="K805" s="52">
        <v>73.3</v>
      </c>
      <c r="L805" s="52">
        <v>4.02E-2</v>
      </c>
      <c r="M805" s="52">
        <v>1</v>
      </c>
      <c r="N805" s="52"/>
      <c r="O805" s="52">
        <v>0</v>
      </c>
      <c r="P805" s="52">
        <v>0</v>
      </c>
      <c r="Q805" s="52">
        <v>21</v>
      </c>
      <c r="R805" s="52"/>
      <c r="S805" s="52">
        <v>0</v>
      </c>
      <c r="T805" s="52">
        <v>0</v>
      </c>
      <c r="U805" s="52">
        <v>310</v>
      </c>
      <c r="V805" s="52">
        <f t="shared" si="26"/>
        <v>34.197462630000004</v>
      </c>
      <c r="W805" s="52">
        <f t="shared" si="25"/>
        <v>34.197462630000004</v>
      </c>
      <c r="X805" s="52">
        <v>0</v>
      </c>
      <c r="Y805" s="52">
        <v>0</v>
      </c>
    </row>
    <row r="806" spans="1:25" x14ac:dyDescent="0.25">
      <c r="A806" s="52">
        <v>2012</v>
      </c>
      <c r="B806" s="52" t="s">
        <v>107</v>
      </c>
      <c r="C806" s="52" t="s">
        <v>116</v>
      </c>
      <c r="D806" s="52">
        <v>19209</v>
      </c>
      <c r="E806" s="52">
        <v>3350002</v>
      </c>
      <c r="F806" s="52">
        <v>9</v>
      </c>
      <c r="G806" s="52" t="s">
        <v>119</v>
      </c>
      <c r="H806" s="52">
        <v>2832000</v>
      </c>
      <c r="I806" s="52" t="s">
        <v>91</v>
      </c>
      <c r="J806" s="52" t="s">
        <v>71</v>
      </c>
      <c r="K806" s="52">
        <v>73.3</v>
      </c>
      <c r="L806" s="52">
        <v>4.02E-2</v>
      </c>
      <c r="M806" s="52">
        <v>1</v>
      </c>
      <c r="N806" s="52"/>
      <c r="O806" s="52">
        <v>0</v>
      </c>
      <c r="P806" s="52">
        <v>0</v>
      </c>
      <c r="Q806" s="52">
        <v>21</v>
      </c>
      <c r="R806" s="52"/>
      <c r="S806" s="52">
        <v>0</v>
      </c>
      <c r="T806" s="52">
        <v>0</v>
      </c>
      <c r="U806" s="52">
        <v>310</v>
      </c>
      <c r="V806" s="52">
        <f t="shared" si="26"/>
        <v>8344.9411199999995</v>
      </c>
      <c r="W806" s="52">
        <f t="shared" ref="W806:W869" si="27">(V806-((O806*H806*P806*Q806)+(S806*H806*T806*U806)))/M806</f>
        <v>8344.9411199999995</v>
      </c>
      <c r="X806" s="52">
        <v>0</v>
      </c>
      <c r="Y806" s="52">
        <v>0</v>
      </c>
    </row>
    <row r="807" spans="1:25" x14ac:dyDescent="0.25">
      <c r="A807" s="52">
        <v>2012</v>
      </c>
      <c r="B807" s="52" t="s">
        <v>107</v>
      </c>
      <c r="C807" s="52" t="s">
        <v>116</v>
      </c>
      <c r="D807" s="52">
        <v>19209</v>
      </c>
      <c r="E807" s="52">
        <v>3350002</v>
      </c>
      <c r="F807" s="52">
        <v>9</v>
      </c>
      <c r="G807" s="52" t="s">
        <v>119</v>
      </c>
      <c r="H807" s="52">
        <v>337000</v>
      </c>
      <c r="I807" s="52" t="s">
        <v>91</v>
      </c>
      <c r="J807" s="52" t="s">
        <v>71</v>
      </c>
      <c r="K807" s="52">
        <v>73.3</v>
      </c>
      <c r="L807" s="52">
        <v>4.02E-2</v>
      </c>
      <c r="M807" s="52">
        <v>1</v>
      </c>
      <c r="N807" s="52"/>
      <c r="O807" s="52">
        <v>0</v>
      </c>
      <c r="P807" s="52">
        <v>0</v>
      </c>
      <c r="Q807" s="52">
        <v>21</v>
      </c>
      <c r="R807" s="52"/>
      <c r="S807" s="52">
        <v>0</v>
      </c>
      <c r="T807" s="52">
        <v>0</v>
      </c>
      <c r="U807" s="52">
        <v>310</v>
      </c>
      <c r="V807" s="52">
        <f t="shared" si="26"/>
        <v>993.02442000000008</v>
      </c>
      <c r="W807" s="52">
        <f t="shared" si="27"/>
        <v>993.02442000000008</v>
      </c>
      <c r="X807" s="52">
        <v>0</v>
      </c>
      <c r="Y807" s="52">
        <v>0</v>
      </c>
    </row>
    <row r="808" spans="1:25" x14ac:dyDescent="0.25">
      <c r="A808" s="52">
        <v>2012</v>
      </c>
      <c r="B808" s="52" t="s">
        <v>107</v>
      </c>
      <c r="C808" s="52" t="s">
        <v>116</v>
      </c>
      <c r="D808" s="52">
        <v>19209</v>
      </c>
      <c r="E808" s="52">
        <v>3350002</v>
      </c>
      <c r="F808" s="52">
        <v>9</v>
      </c>
      <c r="G808" s="52" t="s">
        <v>119</v>
      </c>
      <c r="H808" s="52">
        <v>7707004.5879000006</v>
      </c>
      <c r="I808" s="52" t="s">
        <v>91</v>
      </c>
      <c r="J808" s="52" t="s">
        <v>71</v>
      </c>
      <c r="K808" s="52">
        <v>73.3</v>
      </c>
      <c r="L808" s="52">
        <v>4.02E-2</v>
      </c>
      <c r="M808" s="52">
        <v>1</v>
      </c>
      <c r="N808" s="52"/>
      <c r="O808" s="52">
        <v>0</v>
      </c>
      <c r="P808" s="52">
        <v>0</v>
      </c>
      <c r="Q808" s="52">
        <v>21</v>
      </c>
      <c r="R808" s="52"/>
      <c r="S808" s="52">
        <v>0</v>
      </c>
      <c r="T808" s="52">
        <v>0</v>
      </c>
      <c r="U808" s="52">
        <v>310</v>
      </c>
      <c r="V808" s="52">
        <f t="shared" si="26"/>
        <v>22709.922138981416</v>
      </c>
      <c r="W808" s="52">
        <f t="shared" si="27"/>
        <v>22709.922138981416</v>
      </c>
      <c r="X808" s="52">
        <v>0</v>
      </c>
      <c r="Y808" s="52">
        <v>0</v>
      </c>
    </row>
    <row r="809" spans="1:25" x14ac:dyDescent="0.25">
      <c r="A809" s="52">
        <v>2012</v>
      </c>
      <c r="B809" s="52" t="s">
        <v>107</v>
      </c>
      <c r="C809" s="52" t="s">
        <v>116</v>
      </c>
      <c r="D809" s="52">
        <v>19209</v>
      </c>
      <c r="E809" s="52">
        <v>3350002</v>
      </c>
      <c r="F809" s="52">
        <v>9</v>
      </c>
      <c r="G809" s="52" t="s">
        <v>119</v>
      </c>
      <c r="H809" s="52">
        <v>10500000</v>
      </c>
      <c r="I809" s="52" t="s">
        <v>91</v>
      </c>
      <c r="J809" s="52" t="s">
        <v>71</v>
      </c>
      <c r="K809" s="52">
        <v>73.3</v>
      </c>
      <c r="L809" s="52">
        <v>4.02E-2</v>
      </c>
      <c r="M809" s="52">
        <v>1</v>
      </c>
      <c r="N809" s="52"/>
      <c r="O809" s="52">
        <v>0</v>
      </c>
      <c r="P809" s="52">
        <v>0</v>
      </c>
      <c r="Q809" s="52">
        <v>21</v>
      </c>
      <c r="R809" s="52"/>
      <c r="S809" s="52">
        <v>0</v>
      </c>
      <c r="T809" s="52">
        <v>0</v>
      </c>
      <c r="U809" s="52">
        <v>310</v>
      </c>
      <c r="V809" s="52">
        <f t="shared" si="26"/>
        <v>30939.93</v>
      </c>
      <c r="W809" s="52">
        <f t="shared" si="27"/>
        <v>30939.93</v>
      </c>
      <c r="X809" s="52">
        <v>0</v>
      </c>
      <c r="Y809" s="52">
        <v>0</v>
      </c>
    </row>
    <row r="810" spans="1:25" x14ac:dyDescent="0.25">
      <c r="A810" s="52">
        <v>2012</v>
      </c>
      <c r="B810" s="52" t="s">
        <v>107</v>
      </c>
      <c r="C810" s="52" t="s">
        <v>116</v>
      </c>
      <c r="D810" s="52">
        <v>19209</v>
      </c>
      <c r="E810" s="52">
        <v>3350002</v>
      </c>
      <c r="F810" s="52">
        <v>9</v>
      </c>
      <c r="G810" s="52" t="s">
        <v>119</v>
      </c>
      <c r="H810" s="52">
        <v>2235360.3000000003</v>
      </c>
      <c r="I810" s="52" t="s">
        <v>91</v>
      </c>
      <c r="J810" s="52" t="s">
        <v>71</v>
      </c>
      <c r="K810" s="52">
        <v>73.3</v>
      </c>
      <c r="L810" s="52">
        <v>4.02E-2</v>
      </c>
      <c r="M810" s="52">
        <v>1</v>
      </c>
      <c r="N810" s="52"/>
      <c r="O810" s="52">
        <v>0</v>
      </c>
      <c r="P810" s="52">
        <v>0</v>
      </c>
      <c r="Q810" s="52">
        <v>21</v>
      </c>
      <c r="R810" s="52"/>
      <c r="S810" s="52">
        <v>0</v>
      </c>
      <c r="T810" s="52">
        <v>0</v>
      </c>
      <c r="U810" s="52">
        <v>310</v>
      </c>
      <c r="V810" s="52">
        <f t="shared" si="26"/>
        <v>6586.8467815980002</v>
      </c>
      <c r="W810" s="52">
        <f t="shared" si="27"/>
        <v>6586.8467815980002</v>
      </c>
      <c r="X810" s="52">
        <v>0</v>
      </c>
      <c r="Y810" s="52">
        <v>0</v>
      </c>
    </row>
    <row r="811" spans="1:25" x14ac:dyDescent="0.25">
      <c r="A811" s="52">
        <v>2012</v>
      </c>
      <c r="B811" s="52" t="s">
        <v>107</v>
      </c>
      <c r="C811" s="52" t="s">
        <v>116</v>
      </c>
      <c r="D811" s="52">
        <v>19209</v>
      </c>
      <c r="E811" s="52">
        <v>3350002</v>
      </c>
      <c r="F811" s="52">
        <v>9</v>
      </c>
      <c r="G811" s="52" t="s">
        <v>119</v>
      </c>
      <c r="H811" s="52">
        <v>334000</v>
      </c>
      <c r="I811" s="52" t="s">
        <v>91</v>
      </c>
      <c r="J811" s="52" t="s">
        <v>71</v>
      </c>
      <c r="K811" s="52">
        <v>73.3</v>
      </c>
      <c r="L811" s="52">
        <v>4.02E-2</v>
      </c>
      <c r="M811" s="52">
        <v>1</v>
      </c>
      <c r="N811" s="52"/>
      <c r="O811" s="52">
        <v>0</v>
      </c>
      <c r="P811" s="52">
        <v>0</v>
      </c>
      <c r="Q811" s="52">
        <v>21</v>
      </c>
      <c r="R811" s="52"/>
      <c r="S811" s="52">
        <v>0</v>
      </c>
      <c r="T811" s="52">
        <v>0</v>
      </c>
      <c r="U811" s="52">
        <v>310</v>
      </c>
      <c r="V811" s="52">
        <f t="shared" si="26"/>
        <v>984.18444</v>
      </c>
      <c r="W811" s="52">
        <f t="shared" si="27"/>
        <v>984.18444</v>
      </c>
      <c r="X811" s="52">
        <v>0</v>
      </c>
      <c r="Y811" s="52">
        <v>0</v>
      </c>
    </row>
    <row r="812" spans="1:25" x14ac:dyDescent="0.25">
      <c r="A812" s="52">
        <v>2012</v>
      </c>
      <c r="B812" s="52" t="s">
        <v>107</v>
      </c>
      <c r="C812" s="52" t="s">
        <v>116</v>
      </c>
      <c r="D812" s="52">
        <v>19209</v>
      </c>
      <c r="E812" s="52">
        <v>3350002</v>
      </c>
      <c r="F812" s="52">
        <v>9</v>
      </c>
      <c r="G812" s="52" t="s">
        <v>119</v>
      </c>
      <c r="H812" s="52">
        <v>19188</v>
      </c>
      <c r="I812" s="52" t="s">
        <v>91</v>
      </c>
      <c r="J812" s="52" t="s">
        <v>71</v>
      </c>
      <c r="K812" s="52">
        <v>73.3</v>
      </c>
      <c r="L812" s="52">
        <v>4.02E-2</v>
      </c>
      <c r="M812" s="52">
        <v>1</v>
      </c>
      <c r="N812" s="52"/>
      <c r="O812" s="52">
        <v>0</v>
      </c>
      <c r="P812" s="52">
        <v>0</v>
      </c>
      <c r="Q812" s="52">
        <v>21</v>
      </c>
      <c r="R812" s="52"/>
      <c r="S812" s="52">
        <v>0</v>
      </c>
      <c r="T812" s="52">
        <v>0</v>
      </c>
      <c r="U812" s="52">
        <v>310</v>
      </c>
      <c r="V812" s="52">
        <f t="shared" si="26"/>
        <v>56.540512079999992</v>
      </c>
      <c r="W812" s="52">
        <f t="shared" si="27"/>
        <v>56.540512079999992</v>
      </c>
      <c r="X812" s="52">
        <v>0</v>
      </c>
      <c r="Y812" s="52">
        <v>0</v>
      </c>
    </row>
    <row r="813" spans="1:25" x14ac:dyDescent="0.25">
      <c r="A813" s="52">
        <v>2012</v>
      </c>
      <c r="B813" s="52" t="s">
        <v>107</v>
      </c>
      <c r="C813" s="52" t="s">
        <v>116</v>
      </c>
      <c r="D813" s="52">
        <v>19209</v>
      </c>
      <c r="E813" s="52">
        <v>3350002</v>
      </c>
      <c r="F813" s="52">
        <v>9</v>
      </c>
      <c r="G813" s="52" t="s">
        <v>119</v>
      </c>
      <c r="H813" s="52">
        <v>19465</v>
      </c>
      <c r="I813" s="52" t="s">
        <v>91</v>
      </c>
      <c r="J813" s="52" t="s">
        <v>71</v>
      </c>
      <c r="K813" s="52">
        <v>73.3</v>
      </c>
      <c r="L813" s="52">
        <v>4.02E-2</v>
      </c>
      <c r="M813" s="52">
        <v>1</v>
      </c>
      <c r="N813" s="52"/>
      <c r="O813" s="52">
        <v>0</v>
      </c>
      <c r="P813" s="52">
        <v>0</v>
      </c>
      <c r="Q813" s="52">
        <v>21</v>
      </c>
      <c r="R813" s="52"/>
      <c r="S813" s="52">
        <v>0</v>
      </c>
      <c r="T813" s="52">
        <v>0</v>
      </c>
      <c r="U813" s="52">
        <v>310</v>
      </c>
      <c r="V813" s="52">
        <f t="shared" si="26"/>
        <v>57.356736899999994</v>
      </c>
      <c r="W813" s="52">
        <f t="shared" si="27"/>
        <v>57.356736899999994</v>
      </c>
      <c r="X813" s="52">
        <v>0</v>
      </c>
      <c r="Y813" s="52">
        <v>0</v>
      </c>
    </row>
    <row r="814" spans="1:25" x14ac:dyDescent="0.25">
      <c r="A814" s="52">
        <v>2012</v>
      </c>
      <c r="B814" s="52" t="s">
        <v>107</v>
      </c>
      <c r="C814" s="52" t="s">
        <v>116</v>
      </c>
      <c r="D814" s="52">
        <v>19209</v>
      </c>
      <c r="E814" s="52">
        <v>3350002</v>
      </c>
      <c r="F814" s="52">
        <v>9</v>
      </c>
      <c r="G814" s="52" t="s">
        <v>119</v>
      </c>
      <c r="H814" s="52">
        <v>188000</v>
      </c>
      <c r="I814" s="52" t="s">
        <v>91</v>
      </c>
      <c r="J814" s="52" t="s">
        <v>71</v>
      </c>
      <c r="K814" s="52">
        <v>73.3</v>
      </c>
      <c r="L814" s="52">
        <v>4.02E-2</v>
      </c>
      <c r="M814" s="52">
        <v>1</v>
      </c>
      <c r="N814" s="52"/>
      <c r="O814" s="52">
        <v>0</v>
      </c>
      <c r="P814" s="52">
        <v>0</v>
      </c>
      <c r="Q814" s="52">
        <v>21</v>
      </c>
      <c r="R814" s="52"/>
      <c r="S814" s="52">
        <v>0</v>
      </c>
      <c r="T814" s="52">
        <v>0</v>
      </c>
      <c r="U814" s="52">
        <v>310</v>
      </c>
      <c r="V814" s="52">
        <f t="shared" si="26"/>
        <v>553.97208000000001</v>
      </c>
      <c r="W814" s="52">
        <f t="shared" si="27"/>
        <v>553.97208000000001</v>
      </c>
      <c r="X814" s="52">
        <v>0</v>
      </c>
      <c r="Y814" s="52">
        <v>0</v>
      </c>
    </row>
    <row r="815" spans="1:25" x14ac:dyDescent="0.25">
      <c r="A815" s="52">
        <v>2012</v>
      </c>
      <c r="B815" s="52" t="s">
        <v>107</v>
      </c>
      <c r="C815" s="52" t="s">
        <v>116</v>
      </c>
      <c r="D815" s="52">
        <v>19209</v>
      </c>
      <c r="E815" s="52">
        <v>3350002</v>
      </c>
      <c r="F815" s="52">
        <v>9</v>
      </c>
      <c r="G815" s="52" t="s">
        <v>119</v>
      </c>
      <c r="H815" s="52">
        <v>3799000</v>
      </c>
      <c r="I815" s="52" t="s">
        <v>91</v>
      </c>
      <c r="J815" s="52" t="s">
        <v>71</v>
      </c>
      <c r="K815" s="52">
        <v>73.3</v>
      </c>
      <c r="L815" s="52">
        <v>4.02E-2</v>
      </c>
      <c r="M815" s="52">
        <v>1</v>
      </c>
      <c r="N815" s="52"/>
      <c r="O815" s="52">
        <v>0</v>
      </c>
      <c r="P815" s="52">
        <v>0</v>
      </c>
      <c r="Q815" s="52">
        <v>21</v>
      </c>
      <c r="R815" s="52"/>
      <c r="S815" s="52">
        <v>0</v>
      </c>
      <c r="T815" s="52">
        <v>0</v>
      </c>
      <c r="U815" s="52">
        <v>310</v>
      </c>
      <c r="V815" s="52">
        <f t="shared" si="26"/>
        <v>11194.361339999999</v>
      </c>
      <c r="W815" s="52">
        <f t="shared" si="27"/>
        <v>11194.361339999999</v>
      </c>
      <c r="X815" s="52">
        <v>0</v>
      </c>
      <c r="Y815" s="52">
        <v>0</v>
      </c>
    </row>
    <row r="816" spans="1:25" x14ac:dyDescent="0.25">
      <c r="A816" s="52">
        <v>2012</v>
      </c>
      <c r="B816" s="52" t="s">
        <v>107</v>
      </c>
      <c r="C816" s="52" t="s">
        <v>116</v>
      </c>
      <c r="D816" s="52">
        <v>19209</v>
      </c>
      <c r="E816" s="52">
        <v>3350002</v>
      </c>
      <c r="F816" s="52">
        <v>9</v>
      </c>
      <c r="G816" s="52" t="s">
        <v>119</v>
      </c>
      <c r="H816" s="52">
        <v>52100000</v>
      </c>
      <c r="I816" s="52" t="s">
        <v>91</v>
      </c>
      <c r="J816" s="52" t="s">
        <v>71</v>
      </c>
      <c r="K816" s="52">
        <v>73.3</v>
      </c>
      <c r="L816" s="52">
        <v>4.02E-2</v>
      </c>
      <c r="M816" s="52">
        <v>1</v>
      </c>
      <c r="N816" s="52"/>
      <c r="O816" s="52">
        <v>0</v>
      </c>
      <c r="P816" s="52">
        <v>0</v>
      </c>
      <c r="Q816" s="52">
        <v>21</v>
      </c>
      <c r="R816" s="52"/>
      <c r="S816" s="52">
        <v>0</v>
      </c>
      <c r="T816" s="52">
        <v>0</v>
      </c>
      <c r="U816" s="52">
        <v>310</v>
      </c>
      <c r="V816" s="52">
        <f t="shared" si="26"/>
        <v>153520.986</v>
      </c>
      <c r="W816" s="52">
        <f t="shared" si="27"/>
        <v>153520.986</v>
      </c>
      <c r="X816" s="52">
        <v>0</v>
      </c>
      <c r="Y816" s="52">
        <v>0</v>
      </c>
    </row>
    <row r="817" spans="1:25" x14ac:dyDescent="0.25">
      <c r="A817" s="52">
        <v>2012</v>
      </c>
      <c r="B817" s="52" t="s">
        <v>107</v>
      </c>
      <c r="C817" s="52" t="s">
        <v>116</v>
      </c>
      <c r="D817" s="52">
        <v>19209</v>
      </c>
      <c r="E817" s="52">
        <v>3350002</v>
      </c>
      <c r="F817" s="52">
        <v>9</v>
      </c>
      <c r="G817" s="52" t="s">
        <v>119</v>
      </c>
      <c r="H817" s="52">
        <v>876000</v>
      </c>
      <c r="I817" s="52" t="s">
        <v>91</v>
      </c>
      <c r="J817" s="52" t="s">
        <v>71</v>
      </c>
      <c r="K817" s="52">
        <v>73.3</v>
      </c>
      <c r="L817" s="52">
        <v>4.02E-2</v>
      </c>
      <c r="M817" s="52">
        <v>1</v>
      </c>
      <c r="N817" s="52"/>
      <c r="O817" s="52">
        <v>0</v>
      </c>
      <c r="P817" s="52">
        <v>0</v>
      </c>
      <c r="Q817" s="52">
        <v>21</v>
      </c>
      <c r="R817" s="52"/>
      <c r="S817" s="52">
        <v>0</v>
      </c>
      <c r="T817" s="52">
        <v>0</v>
      </c>
      <c r="U817" s="52">
        <v>310</v>
      </c>
      <c r="V817" s="52">
        <f t="shared" si="26"/>
        <v>2581.2741599999999</v>
      </c>
      <c r="W817" s="52">
        <f t="shared" si="27"/>
        <v>2581.2741599999999</v>
      </c>
      <c r="X817" s="52">
        <v>0</v>
      </c>
      <c r="Y817" s="52">
        <v>0</v>
      </c>
    </row>
    <row r="818" spans="1:25" x14ac:dyDescent="0.25">
      <c r="A818" s="52">
        <v>2012</v>
      </c>
      <c r="B818" s="52" t="s">
        <v>107</v>
      </c>
      <c r="C818" s="52" t="s">
        <v>116</v>
      </c>
      <c r="D818" s="52">
        <v>19209</v>
      </c>
      <c r="E818" s="52">
        <v>3350002</v>
      </c>
      <c r="F818" s="52">
        <v>9</v>
      </c>
      <c r="G818" s="52" t="s">
        <v>119</v>
      </c>
      <c r="H818" s="52">
        <v>2081188.9058000001</v>
      </c>
      <c r="I818" s="52" t="s">
        <v>91</v>
      </c>
      <c r="J818" s="52" t="s">
        <v>71</v>
      </c>
      <c r="K818" s="52">
        <v>73.3</v>
      </c>
      <c r="L818" s="52">
        <v>4.02E-2</v>
      </c>
      <c r="M818" s="52">
        <v>1</v>
      </c>
      <c r="N818" s="52"/>
      <c r="O818" s="52">
        <v>0</v>
      </c>
      <c r="P818" s="52">
        <v>0</v>
      </c>
      <c r="Q818" s="52">
        <v>21</v>
      </c>
      <c r="R818" s="52"/>
      <c r="S818" s="52">
        <v>0</v>
      </c>
      <c r="T818" s="52">
        <v>0</v>
      </c>
      <c r="U818" s="52">
        <v>310</v>
      </c>
      <c r="V818" s="52">
        <f t="shared" si="26"/>
        <v>6132.5561011646278</v>
      </c>
      <c r="W818" s="52">
        <f t="shared" si="27"/>
        <v>6132.5561011646278</v>
      </c>
      <c r="X818" s="52">
        <v>0</v>
      </c>
      <c r="Y818" s="52">
        <v>0</v>
      </c>
    </row>
    <row r="819" spans="1:25" x14ac:dyDescent="0.25">
      <c r="A819" s="52">
        <v>2012</v>
      </c>
      <c r="B819" s="52" t="s">
        <v>107</v>
      </c>
      <c r="C819" s="52" t="s">
        <v>116</v>
      </c>
      <c r="D819" s="52">
        <v>19209</v>
      </c>
      <c r="E819" s="52">
        <v>3350002</v>
      </c>
      <c r="F819" s="52">
        <v>9</v>
      </c>
      <c r="G819" s="52" t="s">
        <v>119</v>
      </c>
      <c r="H819" s="52">
        <v>2400000</v>
      </c>
      <c r="I819" s="52" t="s">
        <v>91</v>
      </c>
      <c r="J819" s="52" t="s">
        <v>71</v>
      </c>
      <c r="K819" s="52">
        <v>73.3</v>
      </c>
      <c r="L819" s="52">
        <v>4.02E-2</v>
      </c>
      <c r="M819" s="52">
        <v>1</v>
      </c>
      <c r="N819" s="52"/>
      <c r="O819" s="52">
        <v>0</v>
      </c>
      <c r="P819" s="52">
        <v>0</v>
      </c>
      <c r="Q819" s="52">
        <v>21</v>
      </c>
      <c r="R819" s="52"/>
      <c r="S819" s="52">
        <v>0</v>
      </c>
      <c r="T819" s="52">
        <v>0</v>
      </c>
      <c r="U819" s="52">
        <v>310</v>
      </c>
      <c r="V819" s="52">
        <f t="shared" si="26"/>
        <v>7071.9840000000004</v>
      </c>
      <c r="W819" s="52">
        <f t="shared" si="27"/>
        <v>7071.9840000000004</v>
      </c>
      <c r="X819" s="52">
        <v>0</v>
      </c>
      <c r="Y819" s="52">
        <v>0</v>
      </c>
    </row>
    <row r="820" spans="1:25" x14ac:dyDescent="0.25">
      <c r="A820" s="52">
        <v>2012</v>
      </c>
      <c r="B820" s="52" t="s">
        <v>107</v>
      </c>
      <c r="C820" s="52" t="s">
        <v>116</v>
      </c>
      <c r="D820" s="52">
        <v>19209</v>
      </c>
      <c r="E820" s="52">
        <v>3350002</v>
      </c>
      <c r="F820" s="52">
        <v>9</v>
      </c>
      <c r="G820" s="52" t="s">
        <v>119</v>
      </c>
      <c r="H820" s="52">
        <v>9413826.8410999998</v>
      </c>
      <c r="I820" s="52" t="s">
        <v>91</v>
      </c>
      <c r="J820" s="52" t="s">
        <v>71</v>
      </c>
      <c r="K820" s="52">
        <v>73.3</v>
      </c>
      <c r="L820" s="52">
        <v>4.02E-2</v>
      </c>
      <c r="M820" s="52">
        <v>1</v>
      </c>
      <c r="N820" s="52"/>
      <c r="O820" s="52">
        <v>0</v>
      </c>
      <c r="P820" s="52">
        <v>0</v>
      </c>
      <c r="Q820" s="52">
        <v>21</v>
      </c>
      <c r="R820" s="52"/>
      <c r="S820" s="52">
        <v>0</v>
      </c>
      <c r="T820" s="52">
        <v>0</v>
      </c>
      <c r="U820" s="52">
        <v>310</v>
      </c>
      <c r="V820" s="52">
        <f t="shared" si="26"/>
        <v>27739.346999595724</v>
      </c>
      <c r="W820" s="52">
        <f t="shared" si="27"/>
        <v>27739.346999595724</v>
      </c>
      <c r="X820" s="52">
        <v>0</v>
      </c>
      <c r="Y820" s="52">
        <v>0</v>
      </c>
    </row>
    <row r="821" spans="1:25" x14ac:dyDescent="0.25">
      <c r="A821" s="52">
        <v>2012</v>
      </c>
      <c r="B821" s="52" t="s">
        <v>107</v>
      </c>
      <c r="C821" s="52" t="s">
        <v>116</v>
      </c>
      <c r="D821" s="52">
        <v>19209</v>
      </c>
      <c r="E821" s="52">
        <v>3350002</v>
      </c>
      <c r="F821" s="52">
        <v>9</v>
      </c>
      <c r="G821" s="52" t="s">
        <v>119</v>
      </c>
      <c r="H821" s="52">
        <v>310088.52730000002</v>
      </c>
      <c r="I821" s="52" t="s">
        <v>91</v>
      </c>
      <c r="J821" s="52" t="s">
        <v>71</v>
      </c>
      <c r="K821" s="52">
        <v>73.3</v>
      </c>
      <c r="L821" s="52">
        <v>4.02E-2</v>
      </c>
      <c r="M821" s="52">
        <v>1</v>
      </c>
      <c r="N821" s="52"/>
      <c r="O821" s="52">
        <v>0</v>
      </c>
      <c r="P821" s="52">
        <v>0</v>
      </c>
      <c r="Q821" s="52">
        <v>21</v>
      </c>
      <c r="R821" s="52"/>
      <c r="S821" s="52">
        <v>0</v>
      </c>
      <c r="T821" s="52">
        <v>0</v>
      </c>
      <c r="U821" s="52">
        <v>310</v>
      </c>
      <c r="V821" s="52">
        <f t="shared" si="26"/>
        <v>913.72545985381805</v>
      </c>
      <c r="W821" s="52">
        <f t="shared" si="27"/>
        <v>913.72545985381805</v>
      </c>
      <c r="X821" s="52">
        <v>0</v>
      </c>
      <c r="Y821" s="52">
        <v>0</v>
      </c>
    </row>
    <row r="822" spans="1:25" x14ac:dyDescent="0.25">
      <c r="A822" s="52">
        <v>2012</v>
      </c>
      <c r="B822" s="52" t="s">
        <v>107</v>
      </c>
      <c r="C822" s="52" t="s">
        <v>116</v>
      </c>
      <c r="D822" s="52">
        <v>19209</v>
      </c>
      <c r="E822" s="52">
        <v>3350002</v>
      </c>
      <c r="F822" s="52">
        <v>9</v>
      </c>
      <c r="G822" s="52" t="s">
        <v>119</v>
      </c>
      <c r="H822" s="52">
        <v>282722</v>
      </c>
      <c r="I822" s="52" t="s">
        <v>91</v>
      </c>
      <c r="J822" s="52" t="s">
        <v>71</v>
      </c>
      <c r="K822" s="52">
        <v>73.3</v>
      </c>
      <c r="L822" s="52">
        <v>4.02E-2</v>
      </c>
      <c r="M822" s="52">
        <v>1</v>
      </c>
      <c r="N822" s="52"/>
      <c r="O822" s="52">
        <v>0</v>
      </c>
      <c r="P822" s="52">
        <v>0</v>
      </c>
      <c r="Q822" s="52">
        <v>21</v>
      </c>
      <c r="R822" s="52"/>
      <c r="S822" s="52">
        <v>0</v>
      </c>
      <c r="T822" s="52">
        <v>0</v>
      </c>
      <c r="U822" s="52">
        <v>310</v>
      </c>
      <c r="V822" s="52">
        <f t="shared" si="26"/>
        <v>833.08560851999994</v>
      </c>
      <c r="W822" s="52">
        <f t="shared" si="27"/>
        <v>833.08560851999994</v>
      </c>
      <c r="X822" s="52">
        <v>0</v>
      </c>
      <c r="Y822" s="52">
        <v>0</v>
      </c>
    </row>
    <row r="823" spans="1:25" x14ac:dyDescent="0.25">
      <c r="A823" s="52">
        <v>2012</v>
      </c>
      <c r="B823" s="52" t="s">
        <v>107</v>
      </c>
      <c r="C823" s="52" t="s">
        <v>116</v>
      </c>
      <c r="D823" s="52">
        <v>19209</v>
      </c>
      <c r="E823" s="52">
        <v>3350002</v>
      </c>
      <c r="F823" s="52">
        <v>9</v>
      </c>
      <c r="G823" s="52" t="s">
        <v>119</v>
      </c>
      <c r="H823" s="52">
        <v>133000</v>
      </c>
      <c r="I823" s="52" t="s">
        <v>91</v>
      </c>
      <c r="J823" s="52" t="s">
        <v>71</v>
      </c>
      <c r="K823" s="52">
        <v>73.3</v>
      </c>
      <c r="L823" s="52">
        <v>4.02E-2</v>
      </c>
      <c r="M823" s="52">
        <v>1</v>
      </c>
      <c r="N823" s="52"/>
      <c r="O823" s="52">
        <v>0</v>
      </c>
      <c r="P823" s="52">
        <v>0</v>
      </c>
      <c r="Q823" s="52">
        <v>21</v>
      </c>
      <c r="R823" s="52"/>
      <c r="S823" s="52">
        <v>0</v>
      </c>
      <c r="T823" s="52">
        <v>0</v>
      </c>
      <c r="U823" s="52">
        <v>310</v>
      </c>
      <c r="V823" s="52">
        <f t="shared" si="26"/>
        <v>391.90577999999999</v>
      </c>
      <c r="W823" s="52">
        <f t="shared" si="27"/>
        <v>391.90577999999999</v>
      </c>
      <c r="X823" s="52">
        <v>0</v>
      </c>
      <c r="Y823" s="52">
        <v>0</v>
      </c>
    </row>
    <row r="824" spans="1:25" x14ac:dyDescent="0.25">
      <c r="A824" s="52">
        <v>2012</v>
      </c>
      <c r="B824" s="52" t="s">
        <v>107</v>
      </c>
      <c r="C824" s="52" t="s">
        <v>116</v>
      </c>
      <c r="D824" s="52">
        <v>19209</v>
      </c>
      <c r="E824" s="52">
        <v>3350002</v>
      </c>
      <c r="F824" s="52">
        <v>9</v>
      </c>
      <c r="G824" s="52" t="s">
        <v>119</v>
      </c>
      <c r="H824" s="52">
        <v>157000</v>
      </c>
      <c r="I824" s="52" t="s">
        <v>91</v>
      </c>
      <c r="J824" s="52" t="s">
        <v>71</v>
      </c>
      <c r="K824" s="52">
        <v>73.3</v>
      </c>
      <c r="L824" s="52">
        <v>4.02E-2</v>
      </c>
      <c r="M824" s="52">
        <v>1</v>
      </c>
      <c r="N824" s="52"/>
      <c r="O824" s="52">
        <v>0</v>
      </c>
      <c r="P824" s="52">
        <v>0</v>
      </c>
      <c r="Q824" s="52">
        <v>21</v>
      </c>
      <c r="R824" s="52"/>
      <c r="S824" s="52">
        <v>0</v>
      </c>
      <c r="T824" s="52">
        <v>0</v>
      </c>
      <c r="U824" s="52">
        <v>310</v>
      </c>
      <c r="V824" s="52">
        <f t="shared" si="26"/>
        <v>462.62561999999997</v>
      </c>
      <c r="W824" s="52">
        <f t="shared" si="27"/>
        <v>462.62561999999997</v>
      </c>
      <c r="X824" s="52">
        <v>0</v>
      </c>
      <c r="Y824" s="52">
        <v>0</v>
      </c>
    </row>
    <row r="825" spans="1:25" x14ac:dyDescent="0.25">
      <c r="A825" s="52">
        <v>2012</v>
      </c>
      <c r="B825" s="52" t="s">
        <v>107</v>
      </c>
      <c r="C825" s="52" t="s">
        <v>116</v>
      </c>
      <c r="D825" s="52">
        <v>19209</v>
      </c>
      <c r="E825" s="52">
        <v>3350002</v>
      </c>
      <c r="F825" s="52">
        <v>9</v>
      </c>
      <c r="G825" s="52" t="s">
        <v>119</v>
      </c>
      <c r="H825" s="52">
        <v>16300000</v>
      </c>
      <c r="I825" s="52" t="s">
        <v>91</v>
      </c>
      <c r="J825" s="52" t="s">
        <v>71</v>
      </c>
      <c r="K825" s="52">
        <v>73.3</v>
      </c>
      <c r="L825" s="52">
        <v>4.02E-2</v>
      </c>
      <c r="M825" s="52">
        <v>1</v>
      </c>
      <c r="N825" s="52"/>
      <c r="O825" s="52">
        <v>0</v>
      </c>
      <c r="P825" s="52">
        <v>0</v>
      </c>
      <c r="Q825" s="52">
        <v>21</v>
      </c>
      <c r="R825" s="52"/>
      <c r="S825" s="52">
        <v>0</v>
      </c>
      <c r="T825" s="52">
        <v>0</v>
      </c>
      <c r="U825" s="52">
        <v>310</v>
      </c>
      <c r="V825" s="52">
        <f t="shared" si="26"/>
        <v>48030.557999999997</v>
      </c>
      <c r="W825" s="52">
        <f t="shared" si="27"/>
        <v>48030.557999999997</v>
      </c>
      <c r="X825" s="52">
        <v>0</v>
      </c>
      <c r="Y825" s="52">
        <v>0</v>
      </c>
    </row>
    <row r="826" spans="1:25" x14ac:dyDescent="0.25">
      <c r="A826" s="52">
        <v>2012</v>
      </c>
      <c r="B826" s="52" t="s">
        <v>107</v>
      </c>
      <c r="C826" s="52" t="s">
        <v>116</v>
      </c>
      <c r="D826" s="52">
        <v>19209</v>
      </c>
      <c r="E826" s="52">
        <v>3350002</v>
      </c>
      <c r="F826" s="52">
        <v>9</v>
      </c>
      <c r="G826" s="52" t="s">
        <v>119</v>
      </c>
      <c r="H826" s="52">
        <v>7035634.5960999997</v>
      </c>
      <c r="I826" s="52" t="s">
        <v>91</v>
      </c>
      <c r="J826" s="52" t="s">
        <v>71</v>
      </c>
      <c r="K826" s="52">
        <v>73.3</v>
      </c>
      <c r="L826" s="52">
        <v>4.02E-2</v>
      </c>
      <c r="M826" s="52">
        <v>1</v>
      </c>
      <c r="N826" s="52"/>
      <c r="O826" s="52">
        <v>0</v>
      </c>
      <c r="P826" s="52">
        <v>0</v>
      </c>
      <c r="Q826" s="52">
        <v>21</v>
      </c>
      <c r="R826" s="52"/>
      <c r="S826" s="52">
        <v>0</v>
      </c>
      <c r="T826" s="52">
        <v>0</v>
      </c>
      <c r="U826" s="52">
        <v>310</v>
      </c>
      <c r="V826" s="52">
        <f t="shared" si="26"/>
        <v>20731.623038944024</v>
      </c>
      <c r="W826" s="52">
        <f t="shared" si="27"/>
        <v>20731.623038944024</v>
      </c>
      <c r="X826" s="52">
        <v>0</v>
      </c>
      <c r="Y826" s="52">
        <v>0</v>
      </c>
    </row>
    <row r="827" spans="1:25" x14ac:dyDescent="0.25">
      <c r="A827" s="52">
        <v>2012</v>
      </c>
      <c r="B827" s="52" t="s">
        <v>107</v>
      </c>
      <c r="C827" s="52" t="s">
        <v>116</v>
      </c>
      <c r="D827" s="52">
        <v>19209</v>
      </c>
      <c r="E827" s="52">
        <v>3350002</v>
      </c>
      <c r="F827" s="52">
        <v>9</v>
      </c>
      <c r="G827" s="52" t="s">
        <v>119</v>
      </c>
      <c r="H827" s="52">
        <v>978041.73380000005</v>
      </c>
      <c r="I827" s="52" t="s">
        <v>91</v>
      </c>
      <c r="J827" s="52" t="s">
        <v>71</v>
      </c>
      <c r="K827" s="52">
        <v>73.3</v>
      </c>
      <c r="L827" s="52">
        <v>4.02E-2</v>
      </c>
      <c r="M827" s="52">
        <v>1</v>
      </c>
      <c r="N827" s="52"/>
      <c r="O827" s="52">
        <v>0</v>
      </c>
      <c r="P827" s="52">
        <v>0</v>
      </c>
      <c r="Q827" s="52">
        <v>21</v>
      </c>
      <c r="R827" s="52"/>
      <c r="S827" s="52">
        <v>0</v>
      </c>
      <c r="T827" s="52">
        <v>0</v>
      </c>
      <c r="U827" s="52">
        <v>310</v>
      </c>
      <c r="V827" s="52">
        <f t="shared" si="26"/>
        <v>2881.956455319108</v>
      </c>
      <c r="W827" s="52">
        <f t="shared" si="27"/>
        <v>2881.956455319108</v>
      </c>
      <c r="X827" s="52">
        <v>0</v>
      </c>
      <c r="Y827" s="52">
        <v>0</v>
      </c>
    </row>
    <row r="828" spans="1:25" x14ac:dyDescent="0.25">
      <c r="A828" s="52">
        <v>2012</v>
      </c>
      <c r="B828" s="52" t="s">
        <v>107</v>
      </c>
      <c r="C828" s="52" t="s">
        <v>116</v>
      </c>
      <c r="D828" s="52">
        <v>19209</v>
      </c>
      <c r="E828" s="52">
        <v>3350002</v>
      </c>
      <c r="F828" s="52">
        <v>9</v>
      </c>
      <c r="G828" s="52" t="s">
        <v>119</v>
      </c>
      <c r="H828" s="52">
        <v>356366</v>
      </c>
      <c r="I828" s="52" t="s">
        <v>91</v>
      </c>
      <c r="J828" s="52" t="s">
        <v>71</v>
      </c>
      <c r="K828" s="52">
        <v>73.3</v>
      </c>
      <c r="L828" s="52">
        <v>4.02E-2</v>
      </c>
      <c r="M828" s="52">
        <v>1</v>
      </c>
      <c r="N828" s="52"/>
      <c r="O828" s="52">
        <v>0</v>
      </c>
      <c r="P828" s="52">
        <v>0</v>
      </c>
      <c r="Q828" s="52">
        <v>21</v>
      </c>
      <c r="R828" s="52"/>
      <c r="S828" s="52">
        <v>0</v>
      </c>
      <c r="T828" s="52">
        <v>0</v>
      </c>
      <c r="U828" s="52">
        <v>310</v>
      </c>
      <c r="V828" s="52">
        <f t="shared" si="26"/>
        <v>1050.0894375600001</v>
      </c>
      <c r="W828" s="52">
        <f t="shared" si="27"/>
        <v>1050.0894375600001</v>
      </c>
      <c r="X828" s="52">
        <v>0</v>
      </c>
      <c r="Y828" s="52">
        <v>0</v>
      </c>
    </row>
    <row r="829" spans="1:25" x14ac:dyDescent="0.25">
      <c r="A829" s="52">
        <v>2012</v>
      </c>
      <c r="B829" s="52" t="s">
        <v>107</v>
      </c>
      <c r="C829" s="52" t="s">
        <v>116</v>
      </c>
      <c r="D829" s="52">
        <v>19209</v>
      </c>
      <c r="E829" s="52">
        <v>3350002</v>
      </c>
      <c r="F829" s="52">
        <v>9</v>
      </c>
      <c r="G829" s="52" t="s">
        <v>119</v>
      </c>
      <c r="H829" s="52">
        <v>1371595.2197</v>
      </c>
      <c r="I829" s="52" t="s">
        <v>91</v>
      </c>
      <c r="J829" s="52" t="s">
        <v>71</v>
      </c>
      <c r="K829" s="52">
        <v>73.3</v>
      </c>
      <c r="L829" s="52">
        <v>4.02E-2</v>
      </c>
      <c r="M829" s="52">
        <v>1</v>
      </c>
      <c r="N829" s="52"/>
      <c r="O829" s="52">
        <v>0</v>
      </c>
      <c r="P829" s="52">
        <v>0</v>
      </c>
      <c r="Q829" s="52">
        <v>21</v>
      </c>
      <c r="R829" s="52"/>
      <c r="S829" s="52">
        <v>0</v>
      </c>
      <c r="T829" s="52">
        <v>0</v>
      </c>
      <c r="U829" s="52">
        <v>310</v>
      </c>
      <c r="V829" s="52">
        <f t="shared" si="26"/>
        <v>4041.6247700812019</v>
      </c>
      <c r="W829" s="52">
        <f t="shared" si="27"/>
        <v>4041.6247700812019</v>
      </c>
      <c r="X829" s="52">
        <v>0</v>
      </c>
      <c r="Y829" s="52">
        <v>0</v>
      </c>
    </row>
    <row r="830" spans="1:25" x14ac:dyDescent="0.25">
      <c r="A830" s="52">
        <v>2012</v>
      </c>
      <c r="B830" s="52" t="s">
        <v>107</v>
      </c>
      <c r="C830" s="52" t="s">
        <v>116</v>
      </c>
      <c r="D830" s="52">
        <v>19209</v>
      </c>
      <c r="E830" s="52">
        <v>3350002</v>
      </c>
      <c r="F830" s="52">
        <v>9</v>
      </c>
      <c r="G830" s="52" t="s">
        <v>119</v>
      </c>
      <c r="H830" s="52">
        <v>5191988.2</v>
      </c>
      <c r="I830" s="52" t="s">
        <v>91</v>
      </c>
      <c r="J830" s="52" t="s">
        <v>71</v>
      </c>
      <c r="K830" s="52">
        <v>73.3</v>
      </c>
      <c r="L830" s="52">
        <v>4.02E-2</v>
      </c>
      <c r="M830" s="52">
        <v>1</v>
      </c>
      <c r="N830" s="52"/>
      <c r="O830" s="52">
        <v>0</v>
      </c>
      <c r="P830" s="52">
        <v>0</v>
      </c>
      <c r="Q830" s="52">
        <v>21</v>
      </c>
      <c r="R830" s="52"/>
      <c r="S830" s="52">
        <v>0</v>
      </c>
      <c r="T830" s="52">
        <v>0</v>
      </c>
      <c r="U830" s="52">
        <v>310</v>
      </c>
      <c r="V830" s="52">
        <f t="shared" si="26"/>
        <v>15299.023949412</v>
      </c>
      <c r="W830" s="52">
        <f t="shared" si="27"/>
        <v>15299.023949412</v>
      </c>
      <c r="X830" s="52">
        <v>0</v>
      </c>
      <c r="Y830" s="52">
        <v>0</v>
      </c>
    </row>
    <row r="831" spans="1:25" x14ac:dyDescent="0.25">
      <c r="A831" s="52">
        <v>2012</v>
      </c>
      <c r="B831" s="52" t="s">
        <v>107</v>
      </c>
      <c r="C831" s="52" t="s">
        <v>116</v>
      </c>
      <c r="D831" s="52">
        <v>20112</v>
      </c>
      <c r="E831" s="52">
        <v>3350002</v>
      </c>
      <c r="F831" s="52">
        <v>9</v>
      </c>
      <c r="G831" s="52" t="s">
        <v>119</v>
      </c>
      <c r="H831" s="52">
        <v>1030244.625</v>
      </c>
      <c r="I831" s="52" t="s">
        <v>91</v>
      </c>
      <c r="J831" s="52" t="s">
        <v>71</v>
      </c>
      <c r="K831" s="52">
        <v>73.3</v>
      </c>
      <c r="L831" s="52">
        <v>4.02E-2</v>
      </c>
      <c r="M831" s="52">
        <v>1</v>
      </c>
      <c r="N831" s="52"/>
      <c r="O831" s="52">
        <v>0</v>
      </c>
      <c r="P831" s="52">
        <v>0</v>
      </c>
      <c r="Q831" s="52">
        <v>21</v>
      </c>
      <c r="R831" s="52"/>
      <c r="S831" s="52">
        <v>0</v>
      </c>
      <c r="T831" s="52">
        <v>0</v>
      </c>
      <c r="U831" s="52">
        <v>310</v>
      </c>
      <c r="V831" s="52">
        <f t="shared" si="26"/>
        <v>3035.7806267024998</v>
      </c>
      <c r="W831" s="52">
        <f t="shared" si="27"/>
        <v>3035.7806267024998</v>
      </c>
      <c r="X831" s="52">
        <v>0</v>
      </c>
      <c r="Y831" s="52">
        <v>0</v>
      </c>
    </row>
    <row r="832" spans="1:25" x14ac:dyDescent="0.25">
      <c r="A832" s="52">
        <v>2012</v>
      </c>
      <c r="B832" s="52" t="s">
        <v>107</v>
      </c>
      <c r="C832" s="52" t="s">
        <v>116</v>
      </c>
      <c r="D832" s="52">
        <v>20131</v>
      </c>
      <c r="E832" s="52">
        <v>3350002</v>
      </c>
      <c r="F832" s="52">
        <v>9</v>
      </c>
      <c r="G832" s="52" t="s">
        <v>119</v>
      </c>
      <c r="H832" s="52">
        <v>39800</v>
      </c>
      <c r="I832" s="52" t="s">
        <v>91</v>
      </c>
      <c r="J832" s="52" t="s">
        <v>71</v>
      </c>
      <c r="K832" s="52">
        <v>73.3</v>
      </c>
      <c r="L832" s="52">
        <v>4.02E-2</v>
      </c>
      <c r="M832" s="52">
        <v>1</v>
      </c>
      <c r="N832" s="52"/>
      <c r="O832" s="52">
        <v>0</v>
      </c>
      <c r="P832" s="52">
        <v>0</v>
      </c>
      <c r="Q832" s="52">
        <v>21</v>
      </c>
      <c r="R832" s="52"/>
      <c r="S832" s="52">
        <v>0</v>
      </c>
      <c r="T832" s="52">
        <v>0</v>
      </c>
      <c r="U832" s="52">
        <v>310</v>
      </c>
      <c r="V832" s="52">
        <f t="shared" si="26"/>
        <v>117.277068</v>
      </c>
      <c r="W832" s="52">
        <f t="shared" si="27"/>
        <v>117.277068</v>
      </c>
      <c r="X832" s="52">
        <v>0</v>
      </c>
      <c r="Y832" s="52">
        <v>0</v>
      </c>
    </row>
    <row r="833" spans="1:25" x14ac:dyDescent="0.25">
      <c r="A833" s="52">
        <v>2012</v>
      </c>
      <c r="B833" s="52" t="s">
        <v>107</v>
      </c>
      <c r="C833" s="52" t="s">
        <v>116</v>
      </c>
      <c r="D833" s="52">
        <v>20131</v>
      </c>
      <c r="E833" s="52">
        <v>3350002</v>
      </c>
      <c r="F833" s="52">
        <v>9</v>
      </c>
      <c r="G833" s="52" t="s">
        <v>119</v>
      </c>
      <c r="H833" s="52">
        <v>23600000</v>
      </c>
      <c r="I833" s="52" t="s">
        <v>91</v>
      </c>
      <c r="J833" s="52" t="s">
        <v>71</v>
      </c>
      <c r="K833" s="52">
        <v>73.3</v>
      </c>
      <c r="L833" s="52">
        <v>4.02E-2</v>
      </c>
      <c r="M833" s="52">
        <v>1</v>
      </c>
      <c r="N833" s="52"/>
      <c r="O833" s="52">
        <v>0</v>
      </c>
      <c r="P833" s="52">
        <v>0</v>
      </c>
      <c r="Q833" s="52">
        <v>21</v>
      </c>
      <c r="R833" s="52"/>
      <c r="S833" s="52">
        <v>0</v>
      </c>
      <c r="T833" s="52">
        <v>0</v>
      </c>
      <c r="U833" s="52">
        <v>310</v>
      </c>
      <c r="V833" s="52">
        <f t="shared" si="26"/>
        <v>69541.176000000007</v>
      </c>
      <c r="W833" s="52">
        <f t="shared" si="27"/>
        <v>69541.176000000007</v>
      </c>
      <c r="X833" s="52">
        <v>0</v>
      </c>
      <c r="Y833" s="52">
        <v>0</v>
      </c>
    </row>
    <row r="834" spans="1:25" x14ac:dyDescent="0.25">
      <c r="A834" s="52">
        <v>2012</v>
      </c>
      <c r="B834" s="52" t="s">
        <v>107</v>
      </c>
      <c r="C834" s="52" t="s">
        <v>116</v>
      </c>
      <c r="D834" s="52">
        <v>20131</v>
      </c>
      <c r="E834" s="52">
        <v>3350002</v>
      </c>
      <c r="F834" s="52">
        <v>9</v>
      </c>
      <c r="G834" s="52" t="s">
        <v>119</v>
      </c>
      <c r="H834" s="52">
        <v>17537.6865</v>
      </c>
      <c r="I834" s="52" t="s">
        <v>91</v>
      </c>
      <c r="J834" s="52" t="s">
        <v>71</v>
      </c>
      <c r="K834" s="52">
        <v>73.3</v>
      </c>
      <c r="L834" s="52">
        <v>4.02E-2</v>
      </c>
      <c r="M834" s="52">
        <v>1</v>
      </c>
      <c r="N834" s="52"/>
      <c r="O834" s="52">
        <v>0</v>
      </c>
      <c r="P834" s="52">
        <v>0</v>
      </c>
      <c r="Q834" s="52">
        <v>21</v>
      </c>
      <c r="R834" s="52"/>
      <c r="S834" s="52">
        <v>0</v>
      </c>
      <c r="T834" s="52">
        <v>0</v>
      </c>
      <c r="U834" s="52">
        <v>310</v>
      </c>
      <c r="V834" s="52">
        <f t="shared" si="26"/>
        <v>51.677599302089995</v>
      </c>
      <c r="W834" s="52">
        <f t="shared" si="27"/>
        <v>51.677599302089995</v>
      </c>
      <c r="X834" s="52">
        <v>0</v>
      </c>
      <c r="Y834" s="52">
        <v>0</v>
      </c>
    </row>
    <row r="835" spans="1:25" x14ac:dyDescent="0.25">
      <c r="A835" s="52">
        <v>2012</v>
      </c>
      <c r="B835" s="52" t="s">
        <v>107</v>
      </c>
      <c r="C835" s="52" t="s">
        <v>116</v>
      </c>
      <c r="D835" s="52">
        <v>20131</v>
      </c>
      <c r="E835" s="52">
        <v>3350002</v>
      </c>
      <c r="F835" s="52">
        <v>9</v>
      </c>
      <c r="G835" s="52" t="s">
        <v>119</v>
      </c>
      <c r="H835" s="52">
        <v>18700000</v>
      </c>
      <c r="I835" s="52" t="s">
        <v>91</v>
      </c>
      <c r="J835" s="52" t="s">
        <v>71</v>
      </c>
      <c r="K835" s="52">
        <v>73.3</v>
      </c>
      <c r="L835" s="52">
        <v>4.02E-2</v>
      </c>
      <c r="M835" s="52">
        <v>1</v>
      </c>
      <c r="N835" s="52"/>
      <c r="O835" s="52">
        <v>0</v>
      </c>
      <c r="P835" s="52">
        <v>0</v>
      </c>
      <c r="Q835" s="52">
        <v>21</v>
      </c>
      <c r="R835" s="52"/>
      <c r="S835" s="52">
        <v>0</v>
      </c>
      <c r="T835" s="52">
        <v>0</v>
      </c>
      <c r="U835" s="52">
        <v>310</v>
      </c>
      <c r="V835" s="52">
        <f t="shared" ref="V835:V898" si="28">IF(F835=9,((H835*K835*L835*M835)+(H835*O835*P835*Q835)+(H835*S835*T835*U835))/1000, (H835*K835*L835*M835)+(H835*O835*P835*Q835)+(H835*S835*T835*U835))</f>
        <v>55102.542000000001</v>
      </c>
      <c r="W835" s="52">
        <f t="shared" si="27"/>
        <v>55102.542000000001</v>
      </c>
      <c r="X835" s="52">
        <v>0</v>
      </c>
      <c r="Y835" s="52">
        <v>0</v>
      </c>
    </row>
    <row r="836" spans="1:25" x14ac:dyDescent="0.25">
      <c r="A836" s="52">
        <v>2012</v>
      </c>
      <c r="B836" s="52" t="s">
        <v>107</v>
      </c>
      <c r="C836" s="52" t="s">
        <v>116</v>
      </c>
      <c r="D836" s="52">
        <v>20211</v>
      </c>
      <c r="E836" s="52">
        <v>3350002</v>
      </c>
      <c r="F836" s="52">
        <v>9</v>
      </c>
      <c r="G836" s="52" t="s">
        <v>119</v>
      </c>
      <c r="H836" s="52">
        <v>274422</v>
      </c>
      <c r="I836" s="52" t="s">
        <v>91</v>
      </c>
      <c r="J836" s="52" t="s">
        <v>71</v>
      </c>
      <c r="K836" s="52">
        <v>73.3</v>
      </c>
      <c r="L836" s="52">
        <v>4.02E-2</v>
      </c>
      <c r="M836" s="52">
        <v>1</v>
      </c>
      <c r="N836" s="52"/>
      <c r="O836" s="52">
        <v>0</v>
      </c>
      <c r="P836" s="52">
        <v>0</v>
      </c>
      <c r="Q836" s="52">
        <v>21</v>
      </c>
      <c r="R836" s="52"/>
      <c r="S836" s="52">
        <v>0</v>
      </c>
      <c r="T836" s="52">
        <v>0</v>
      </c>
      <c r="U836" s="52">
        <v>310</v>
      </c>
      <c r="V836" s="52">
        <f t="shared" si="28"/>
        <v>808.62833051999996</v>
      </c>
      <c r="W836" s="52">
        <f t="shared" si="27"/>
        <v>808.62833051999996</v>
      </c>
      <c r="X836" s="52">
        <v>0</v>
      </c>
      <c r="Y836" s="52">
        <v>0</v>
      </c>
    </row>
    <row r="837" spans="1:25" x14ac:dyDescent="0.25">
      <c r="A837" s="52">
        <v>2012</v>
      </c>
      <c r="B837" s="52" t="s">
        <v>107</v>
      </c>
      <c r="C837" s="52" t="s">
        <v>116</v>
      </c>
      <c r="D837" s="52">
        <v>20211</v>
      </c>
      <c r="E837" s="52">
        <v>3350002</v>
      </c>
      <c r="F837" s="52">
        <v>9</v>
      </c>
      <c r="G837" s="52" t="s">
        <v>119</v>
      </c>
      <c r="H837" s="52">
        <v>5976</v>
      </c>
      <c r="I837" s="52" t="s">
        <v>91</v>
      </c>
      <c r="J837" s="52" t="s">
        <v>71</v>
      </c>
      <c r="K837" s="52">
        <v>73.3</v>
      </c>
      <c r="L837" s="52">
        <v>4.02E-2</v>
      </c>
      <c r="M837" s="52">
        <v>1</v>
      </c>
      <c r="N837" s="52"/>
      <c r="O837" s="52">
        <v>0</v>
      </c>
      <c r="P837" s="52">
        <v>0</v>
      </c>
      <c r="Q837" s="52">
        <v>21</v>
      </c>
      <c r="R837" s="52"/>
      <c r="S837" s="52">
        <v>0</v>
      </c>
      <c r="T837" s="52">
        <v>0</v>
      </c>
      <c r="U837" s="52">
        <v>310</v>
      </c>
      <c r="V837" s="52">
        <f t="shared" si="28"/>
        <v>17.609240159999999</v>
      </c>
      <c r="W837" s="52">
        <f t="shared" si="27"/>
        <v>17.609240159999999</v>
      </c>
      <c r="X837" s="52">
        <v>0</v>
      </c>
      <c r="Y837" s="52">
        <v>0</v>
      </c>
    </row>
    <row r="838" spans="1:25" x14ac:dyDescent="0.25">
      <c r="A838" s="52">
        <v>2012</v>
      </c>
      <c r="B838" s="52" t="s">
        <v>107</v>
      </c>
      <c r="C838" s="52" t="s">
        <v>116</v>
      </c>
      <c r="D838" s="52">
        <v>20219</v>
      </c>
      <c r="E838" s="52">
        <v>3350002</v>
      </c>
      <c r="F838" s="52">
        <v>9</v>
      </c>
      <c r="G838" s="52" t="s">
        <v>119</v>
      </c>
      <c r="H838" s="52">
        <v>35760</v>
      </c>
      <c r="I838" s="52" t="s">
        <v>91</v>
      </c>
      <c r="J838" s="52" t="s">
        <v>71</v>
      </c>
      <c r="K838" s="52">
        <v>73.3</v>
      </c>
      <c r="L838" s="52">
        <v>4.02E-2</v>
      </c>
      <c r="M838" s="52">
        <v>1</v>
      </c>
      <c r="N838" s="52"/>
      <c r="O838" s="52">
        <v>0</v>
      </c>
      <c r="P838" s="52">
        <v>0</v>
      </c>
      <c r="Q838" s="52">
        <v>21</v>
      </c>
      <c r="R838" s="52"/>
      <c r="S838" s="52">
        <v>0</v>
      </c>
      <c r="T838" s="52">
        <v>0</v>
      </c>
      <c r="U838" s="52">
        <v>310</v>
      </c>
      <c r="V838" s="52">
        <f t="shared" si="28"/>
        <v>105.3725616</v>
      </c>
      <c r="W838" s="52">
        <f t="shared" si="27"/>
        <v>105.3725616</v>
      </c>
      <c r="X838" s="52">
        <v>0</v>
      </c>
      <c r="Y838" s="52">
        <v>0</v>
      </c>
    </row>
    <row r="839" spans="1:25" x14ac:dyDescent="0.25">
      <c r="A839" s="52">
        <v>2012</v>
      </c>
      <c r="B839" s="52" t="s">
        <v>107</v>
      </c>
      <c r="C839" s="52" t="s">
        <v>116</v>
      </c>
      <c r="D839" s="52">
        <v>20221</v>
      </c>
      <c r="E839" s="52">
        <v>3350002</v>
      </c>
      <c r="F839" s="52">
        <v>9</v>
      </c>
      <c r="G839" s="52" t="s">
        <v>119</v>
      </c>
      <c r="H839" s="52">
        <v>22953</v>
      </c>
      <c r="I839" s="52" t="s">
        <v>91</v>
      </c>
      <c r="J839" s="52" t="s">
        <v>71</v>
      </c>
      <c r="K839" s="52">
        <v>73.3</v>
      </c>
      <c r="L839" s="52">
        <v>4.02E-2</v>
      </c>
      <c r="M839" s="52">
        <v>1</v>
      </c>
      <c r="N839" s="52"/>
      <c r="O839" s="52">
        <v>0</v>
      </c>
      <c r="P839" s="52">
        <v>0</v>
      </c>
      <c r="Q839" s="52">
        <v>21</v>
      </c>
      <c r="R839" s="52"/>
      <c r="S839" s="52">
        <v>0</v>
      </c>
      <c r="T839" s="52">
        <v>0</v>
      </c>
      <c r="U839" s="52">
        <v>310</v>
      </c>
      <c r="V839" s="52">
        <f t="shared" si="28"/>
        <v>67.634686979999998</v>
      </c>
      <c r="W839" s="52">
        <f t="shared" si="27"/>
        <v>67.634686979999998</v>
      </c>
      <c r="X839" s="52">
        <v>0</v>
      </c>
      <c r="Y839" s="52">
        <v>0</v>
      </c>
    </row>
    <row r="840" spans="1:25" x14ac:dyDescent="0.25">
      <c r="A840" s="52">
        <v>2012</v>
      </c>
      <c r="B840" s="52" t="s">
        <v>107</v>
      </c>
      <c r="C840" s="52" t="s">
        <v>116</v>
      </c>
      <c r="D840" s="52">
        <v>20231</v>
      </c>
      <c r="E840" s="52">
        <v>3350002</v>
      </c>
      <c r="F840" s="52">
        <v>9</v>
      </c>
      <c r="G840" s="52" t="s">
        <v>119</v>
      </c>
      <c r="H840" s="52">
        <v>355000</v>
      </c>
      <c r="I840" s="52" t="s">
        <v>91</v>
      </c>
      <c r="J840" s="52" t="s">
        <v>71</v>
      </c>
      <c r="K840" s="52">
        <v>73.3</v>
      </c>
      <c r="L840" s="52">
        <v>4.02E-2</v>
      </c>
      <c r="M840" s="52">
        <v>1</v>
      </c>
      <c r="N840" s="52"/>
      <c r="O840" s="52">
        <v>0</v>
      </c>
      <c r="P840" s="52">
        <v>0</v>
      </c>
      <c r="Q840" s="52">
        <v>21</v>
      </c>
      <c r="R840" s="52"/>
      <c r="S840" s="52">
        <v>0</v>
      </c>
      <c r="T840" s="52">
        <v>0</v>
      </c>
      <c r="U840" s="52">
        <v>310</v>
      </c>
      <c r="V840" s="52">
        <f t="shared" si="28"/>
        <v>1046.0643</v>
      </c>
      <c r="W840" s="52">
        <f t="shared" si="27"/>
        <v>1046.0643</v>
      </c>
      <c r="X840" s="52">
        <v>0</v>
      </c>
      <c r="Y840" s="52">
        <v>0</v>
      </c>
    </row>
    <row r="841" spans="1:25" x14ac:dyDescent="0.25">
      <c r="A841" s="52">
        <v>2012</v>
      </c>
      <c r="B841" s="52" t="s">
        <v>107</v>
      </c>
      <c r="C841" s="52" t="s">
        <v>116</v>
      </c>
      <c r="D841" s="52">
        <v>20231</v>
      </c>
      <c r="E841" s="52">
        <v>3350002</v>
      </c>
      <c r="F841" s="52">
        <v>9</v>
      </c>
      <c r="G841" s="52" t="s">
        <v>119</v>
      </c>
      <c r="H841" s="52">
        <v>20557</v>
      </c>
      <c r="I841" s="52" t="s">
        <v>91</v>
      </c>
      <c r="J841" s="52" t="s">
        <v>71</v>
      </c>
      <c r="K841" s="52">
        <v>73.3</v>
      </c>
      <c r="L841" s="52">
        <v>4.02E-2</v>
      </c>
      <c r="M841" s="52">
        <v>1</v>
      </c>
      <c r="N841" s="52"/>
      <c r="O841" s="52">
        <v>0</v>
      </c>
      <c r="P841" s="52">
        <v>0</v>
      </c>
      <c r="Q841" s="52">
        <v>21</v>
      </c>
      <c r="R841" s="52"/>
      <c r="S841" s="52">
        <v>0</v>
      </c>
      <c r="T841" s="52">
        <v>0</v>
      </c>
      <c r="U841" s="52">
        <v>310</v>
      </c>
      <c r="V841" s="52">
        <f t="shared" si="28"/>
        <v>60.574489619999994</v>
      </c>
      <c r="W841" s="52">
        <f t="shared" si="27"/>
        <v>60.574489619999994</v>
      </c>
      <c r="X841" s="52">
        <v>0</v>
      </c>
      <c r="Y841" s="52">
        <v>0</v>
      </c>
    </row>
    <row r="842" spans="1:25" x14ac:dyDescent="0.25">
      <c r="A842" s="52">
        <v>2012</v>
      </c>
      <c r="B842" s="52" t="s">
        <v>107</v>
      </c>
      <c r="C842" s="52" t="s">
        <v>116</v>
      </c>
      <c r="D842" s="52">
        <v>20232</v>
      </c>
      <c r="E842" s="52">
        <v>3350002</v>
      </c>
      <c r="F842" s="52">
        <v>9</v>
      </c>
      <c r="G842" s="52" t="s">
        <v>119</v>
      </c>
      <c r="H842" s="52">
        <v>21639</v>
      </c>
      <c r="I842" s="52" t="s">
        <v>91</v>
      </c>
      <c r="J842" s="52" t="s">
        <v>71</v>
      </c>
      <c r="K842" s="52">
        <v>73.3</v>
      </c>
      <c r="L842" s="52">
        <v>4.02E-2</v>
      </c>
      <c r="M842" s="52">
        <v>1</v>
      </c>
      <c r="N842" s="52"/>
      <c r="O842" s="52">
        <v>0</v>
      </c>
      <c r="P842" s="52">
        <v>0</v>
      </c>
      <c r="Q842" s="52">
        <v>21</v>
      </c>
      <c r="R842" s="52"/>
      <c r="S842" s="52">
        <v>0</v>
      </c>
      <c r="T842" s="52">
        <v>0</v>
      </c>
      <c r="U842" s="52">
        <v>310</v>
      </c>
      <c r="V842" s="52">
        <f t="shared" si="28"/>
        <v>63.762775739999995</v>
      </c>
      <c r="W842" s="52">
        <f t="shared" si="27"/>
        <v>63.762775739999995</v>
      </c>
      <c r="X842" s="52">
        <v>0</v>
      </c>
      <c r="Y842" s="52">
        <v>0</v>
      </c>
    </row>
    <row r="843" spans="1:25" x14ac:dyDescent="0.25">
      <c r="A843" s="52">
        <v>2012</v>
      </c>
      <c r="B843" s="52" t="s">
        <v>107</v>
      </c>
      <c r="C843" s="52" t="s">
        <v>116</v>
      </c>
      <c r="D843" s="52">
        <v>20236</v>
      </c>
      <c r="E843" s="52">
        <v>3350002</v>
      </c>
      <c r="F843" s="52">
        <v>9</v>
      </c>
      <c r="G843" s="52" t="s">
        <v>119</v>
      </c>
      <c r="H843" s="52">
        <v>1106000</v>
      </c>
      <c r="I843" s="52" t="s">
        <v>91</v>
      </c>
      <c r="J843" s="52" t="s">
        <v>71</v>
      </c>
      <c r="K843" s="52">
        <v>73.3</v>
      </c>
      <c r="L843" s="52">
        <v>4.02E-2</v>
      </c>
      <c r="M843" s="52">
        <v>1</v>
      </c>
      <c r="N843" s="52"/>
      <c r="O843" s="52">
        <v>0</v>
      </c>
      <c r="P843" s="52">
        <v>0</v>
      </c>
      <c r="Q843" s="52">
        <v>21</v>
      </c>
      <c r="R843" s="52"/>
      <c r="S843" s="52">
        <v>0</v>
      </c>
      <c r="T843" s="52">
        <v>0</v>
      </c>
      <c r="U843" s="52">
        <v>310</v>
      </c>
      <c r="V843" s="52">
        <f t="shared" si="28"/>
        <v>3259.00596</v>
      </c>
      <c r="W843" s="52">
        <f t="shared" si="27"/>
        <v>3259.00596</v>
      </c>
      <c r="X843" s="52">
        <v>0</v>
      </c>
      <c r="Y843" s="52">
        <v>0</v>
      </c>
    </row>
    <row r="844" spans="1:25" x14ac:dyDescent="0.25">
      <c r="A844" s="52">
        <v>2012</v>
      </c>
      <c r="B844" s="52" t="s">
        <v>107</v>
      </c>
      <c r="C844" s="52" t="s">
        <v>116</v>
      </c>
      <c r="D844" s="52">
        <v>20236</v>
      </c>
      <c r="E844" s="52">
        <v>3350002</v>
      </c>
      <c r="F844" s="52">
        <v>9</v>
      </c>
      <c r="G844" s="52" t="s">
        <v>119</v>
      </c>
      <c r="H844" s="52">
        <v>2000</v>
      </c>
      <c r="I844" s="52" t="s">
        <v>91</v>
      </c>
      <c r="J844" s="52" t="s">
        <v>71</v>
      </c>
      <c r="K844" s="52">
        <v>73.3</v>
      </c>
      <c r="L844" s="52">
        <v>4.02E-2</v>
      </c>
      <c r="M844" s="52">
        <v>1</v>
      </c>
      <c r="N844" s="52"/>
      <c r="O844" s="52">
        <v>0</v>
      </c>
      <c r="P844" s="52">
        <v>0</v>
      </c>
      <c r="Q844" s="52">
        <v>21</v>
      </c>
      <c r="R844" s="52"/>
      <c r="S844" s="52">
        <v>0</v>
      </c>
      <c r="T844" s="52">
        <v>0</v>
      </c>
      <c r="U844" s="52">
        <v>310</v>
      </c>
      <c r="V844" s="52">
        <f t="shared" si="28"/>
        <v>5.8933200000000001</v>
      </c>
      <c r="W844" s="52">
        <f t="shared" si="27"/>
        <v>5.8933200000000001</v>
      </c>
      <c r="X844" s="52">
        <v>0</v>
      </c>
      <c r="Y844" s="52">
        <v>0</v>
      </c>
    </row>
    <row r="845" spans="1:25" x14ac:dyDescent="0.25">
      <c r="A845" s="52">
        <v>2012</v>
      </c>
      <c r="B845" s="52" t="s">
        <v>107</v>
      </c>
      <c r="C845" s="52" t="s">
        <v>116</v>
      </c>
      <c r="D845" s="52">
        <v>20236</v>
      </c>
      <c r="E845" s="52">
        <v>3350002</v>
      </c>
      <c r="F845" s="52">
        <v>9</v>
      </c>
      <c r="G845" s="52" t="s">
        <v>119</v>
      </c>
      <c r="H845" s="52">
        <v>146159</v>
      </c>
      <c r="I845" s="52" t="s">
        <v>91</v>
      </c>
      <c r="J845" s="52" t="s">
        <v>71</v>
      </c>
      <c r="K845" s="52">
        <v>73.3</v>
      </c>
      <c r="L845" s="52">
        <v>4.02E-2</v>
      </c>
      <c r="M845" s="52">
        <v>1</v>
      </c>
      <c r="N845" s="52"/>
      <c r="O845" s="52">
        <v>0</v>
      </c>
      <c r="P845" s="52">
        <v>0</v>
      </c>
      <c r="Q845" s="52">
        <v>21</v>
      </c>
      <c r="R845" s="52"/>
      <c r="S845" s="52">
        <v>0</v>
      </c>
      <c r="T845" s="52">
        <v>0</v>
      </c>
      <c r="U845" s="52">
        <v>310</v>
      </c>
      <c r="V845" s="52">
        <f t="shared" si="28"/>
        <v>430.68087893999996</v>
      </c>
      <c r="W845" s="52">
        <f t="shared" si="27"/>
        <v>430.68087893999996</v>
      </c>
      <c r="X845" s="52">
        <v>0</v>
      </c>
      <c r="Y845" s="52">
        <v>0</v>
      </c>
    </row>
    <row r="846" spans="1:25" x14ac:dyDescent="0.25">
      <c r="A846" s="52">
        <v>2012</v>
      </c>
      <c r="B846" s="52" t="s">
        <v>107</v>
      </c>
      <c r="C846" s="52" t="s">
        <v>116</v>
      </c>
      <c r="D846" s="52">
        <v>20237</v>
      </c>
      <c r="E846" s="52">
        <v>3350002</v>
      </c>
      <c r="F846" s="52">
        <v>9</v>
      </c>
      <c r="G846" s="52" t="s">
        <v>119</v>
      </c>
      <c r="H846" s="52">
        <v>354421</v>
      </c>
      <c r="I846" s="52" t="s">
        <v>91</v>
      </c>
      <c r="J846" s="52" t="s">
        <v>71</v>
      </c>
      <c r="K846" s="52">
        <v>73.3</v>
      </c>
      <c r="L846" s="52">
        <v>4.02E-2</v>
      </c>
      <c r="M846" s="52">
        <v>1</v>
      </c>
      <c r="N846" s="52"/>
      <c r="O846" s="52">
        <v>0</v>
      </c>
      <c r="P846" s="52">
        <v>0</v>
      </c>
      <c r="Q846" s="52">
        <v>21</v>
      </c>
      <c r="R846" s="52"/>
      <c r="S846" s="52">
        <v>0</v>
      </c>
      <c r="T846" s="52">
        <v>0</v>
      </c>
      <c r="U846" s="52">
        <v>310</v>
      </c>
      <c r="V846" s="52">
        <f t="shared" si="28"/>
        <v>1044.3581838600001</v>
      </c>
      <c r="W846" s="52">
        <f t="shared" si="27"/>
        <v>1044.3581838600001</v>
      </c>
      <c r="X846" s="52">
        <v>0</v>
      </c>
      <c r="Y846" s="52">
        <v>0</v>
      </c>
    </row>
    <row r="847" spans="1:25" x14ac:dyDescent="0.25">
      <c r="A847" s="52">
        <v>2012</v>
      </c>
      <c r="B847" s="52" t="s">
        <v>107</v>
      </c>
      <c r="C847" s="52" t="s">
        <v>116</v>
      </c>
      <c r="D847" s="52">
        <v>20237</v>
      </c>
      <c r="E847" s="52">
        <v>3350002</v>
      </c>
      <c r="F847" s="52">
        <v>9</v>
      </c>
      <c r="G847" s="52" t="s">
        <v>119</v>
      </c>
      <c r="H847" s="52">
        <v>4128473.1782999998</v>
      </c>
      <c r="I847" s="52" t="s">
        <v>91</v>
      </c>
      <c r="J847" s="52" t="s">
        <v>71</v>
      </c>
      <c r="K847" s="52">
        <v>73.3</v>
      </c>
      <c r="L847" s="52">
        <v>4.02E-2</v>
      </c>
      <c r="M847" s="52">
        <v>1</v>
      </c>
      <c r="N847" s="52"/>
      <c r="O847" s="52">
        <v>0</v>
      </c>
      <c r="P847" s="52">
        <v>0</v>
      </c>
      <c r="Q847" s="52">
        <v>21</v>
      </c>
      <c r="R847" s="52"/>
      <c r="S847" s="52">
        <v>0</v>
      </c>
      <c r="T847" s="52">
        <v>0</v>
      </c>
      <c r="U847" s="52">
        <v>310</v>
      </c>
      <c r="V847" s="52">
        <f t="shared" si="28"/>
        <v>12165.206775569477</v>
      </c>
      <c r="W847" s="52">
        <f t="shared" si="27"/>
        <v>12165.206775569477</v>
      </c>
      <c r="X847" s="52">
        <v>0</v>
      </c>
      <c r="Y847" s="52">
        <v>0</v>
      </c>
    </row>
    <row r="848" spans="1:25" x14ac:dyDescent="0.25">
      <c r="A848" s="52">
        <v>2012</v>
      </c>
      <c r="B848" s="52" t="s">
        <v>107</v>
      </c>
      <c r="C848" s="52" t="s">
        <v>116</v>
      </c>
      <c r="D848" s="52">
        <v>20237</v>
      </c>
      <c r="E848" s="52">
        <v>3350002</v>
      </c>
      <c r="F848" s="52">
        <v>9</v>
      </c>
      <c r="G848" s="52" t="s">
        <v>119</v>
      </c>
      <c r="H848" s="52">
        <v>496</v>
      </c>
      <c r="I848" s="52" t="s">
        <v>91</v>
      </c>
      <c r="J848" s="52" t="s">
        <v>71</v>
      </c>
      <c r="K848" s="52">
        <v>73.3</v>
      </c>
      <c r="L848" s="52">
        <v>4.02E-2</v>
      </c>
      <c r="M848" s="52">
        <v>1</v>
      </c>
      <c r="N848" s="52"/>
      <c r="O848" s="52">
        <v>0</v>
      </c>
      <c r="P848" s="52">
        <v>0</v>
      </c>
      <c r="Q848" s="52">
        <v>21</v>
      </c>
      <c r="R848" s="52"/>
      <c r="S848" s="52">
        <v>0</v>
      </c>
      <c r="T848" s="52">
        <v>0</v>
      </c>
      <c r="U848" s="52">
        <v>310</v>
      </c>
      <c r="V848" s="52">
        <f t="shared" si="28"/>
        <v>1.4615433599999998</v>
      </c>
      <c r="W848" s="52">
        <f t="shared" si="27"/>
        <v>1.4615433599999998</v>
      </c>
      <c r="X848" s="52">
        <v>0</v>
      </c>
      <c r="Y848" s="52">
        <v>0</v>
      </c>
    </row>
    <row r="849" spans="1:25" x14ac:dyDescent="0.25">
      <c r="A849" s="52">
        <v>2012</v>
      </c>
      <c r="B849" s="52" t="s">
        <v>107</v>
      </c>
      <c r="C849" s="52" t="s">
        <v>116</v>
      </c>
      <c r="D849" s="52">
        <v>20237</v>
      </c>
      <c r="E849" s="52">
        <v>3350002</v>
      </c>
      <c r="F849" s="52">
        <v>9</v>
      </c>
      <c r="G849" s="52" t="s">
        <v>119</v>
      </c>
      <c r="H849" s="52">
        <v>53491.562299999998</v>
      </c>
      <c r="I849" s="52" t="s">
        <v>91</v>
      </c>
      <c r="J849" s="52" t="s">
        <v>71</v>
      </c>
      <c r="K849" s="52">
        <v>73.3</v>
      </c>
      <c r="L849" s="52">
        <v>4.02E-2</v>
      </c>
      <c r="M849" s="52">
        <v>1</v>
      </c>
      <c r="N849" s="52"/>
      <c r="O849" s="52">
        <v>0</v>
      </c>
      <c r="P849" s="52">
        <v>0</v>
      </c>
      <c r="Q849" s="52">
        <v>21</v>
      </c>
      <c r="R849" s="52"/>
      <c r="S849" s="52">
        <v>0</v>
      </c>
      <c r="T849" s="52">
        <v>0</v>
      </c>
      <c r="U849" s="52">
        <v>310</v>
      </c>
      <c r="V849" s="52">
        <f t="shared" si="28"/>
        <v>157.62144696691797</v>
      </c>
      <c r="W849" s="52">
        <f t="shared" si="27"/>
        <v>157.62144696691797</v>
      </c>
      <c r="X849" s="52">
        <v>0</v>
      </c>
      <c r="Y849" s="52">
        <v>0</v>
      </c>
    </row>
    <row r="850" spans="1:25" x14ac:dyDescent="0.25">
      <c r="A850" s="52">
        <v>2012</v>
      </c>
      <c r="B850" s="52" t="s">
        <v>107</v>
      </c>
      <c r="C850" s="52" t="s">
        <v>116</v>
      </c>
      <c r="D850" s="52">
        <v>20237</v>
      </c>
      <c r="E850" s="52">
        <v>3350002</v>
      </c>
      <c r="F850" s="52">
        <v>9</v>
      </c>
      <c r="G850" s="52" t="s">
        <v>119</v>
      </c>
      <c r="H850" s="52">
        <v>2299856</v>
      </c>
      <c r="I850" s="52" t="s">
        <v>91</v>
      </c>
      <c r="J850" s="52" t="s">
        <v>71</v>
      </c>
      <c r="K850" s="52">
        <v>73.3</v>
      </c>
      <c r="L850" s="52">
        <v>4.02E-2</v>
      </c>
      <c r="M850" s="52">
        <v>1</v>
      </c>
      <c r="N850" s="52"/>
      <c r="O850" s="52">
        <v>0</v>
      </c>
      <c r="P850" s="52">
        <v>0</v>
      </c>
      <c r="Q850" s="52">
        <v>21</v>
      </c>
      <c r="R850" s="52"/>
      <c r="S850" s="52">
        <v>0</v>
      </c>
      <c r="T850" s="52">
        <v>0</v>
      </c>
      <c r="U850" s="52">
        <v>310</v>
      </c>
      <c r="V850" s="52">
        <f t="shared" si="28"/>
        <v>6776.89368096</v>
      </c>
      <c r="W850" s="52">
        <f t="shared" si="27"/>
        <v>6776.89368096</v>
      </c>
      <c r="X850" s="52">
        <v>0</v>
      </c>
      <c r="Y850" s="52">
        <v>0</v>
      </c>
    </row>
    <row r="851" spans="1:25" x14ac:dyDescent="0.25">
      <c r="A851" s="52">
        <v>2012</v>
      </c>
      <c r="B851" s="52" t="s">
        <v>107</v>
      </c>
      <c r="C851" s="52" t="s">
        <v>116</v>
      </c>
      <c r="D851" s="52">
        <v>20237</v>
      </c>
      <c r="E851" s="52">
        <v>3350002</v>
      </c>
      <c r="F851" s="52">
        <v>9</v>
      </c>
      <c r="G851" s="52" t="s">
        <v>119</v>
      </c>
      <c r="H851" s="52">
        <v>110277.34080000001</v>
      </c>
      <c r="I851" s="52" t="s">
        <v>91</v>
      </c>
      <c r="J851" s="52" t="s">
        <v>71</v>
      </c>
      <c r="K851" s="52">
        <v>73.3</v>
      </c>
      <c r="L851" s="52">
        <v>4.02E-2</v>
      </c>
      <c r="M851" s="52">
        <v>1</v>
      </c>
      <c r="N851" s="52"/>
      <c r="O851" s="52">
        <v>0</v>
      </c>
      <c r="P851" s="52">
        <v>0</v>
      </c>
      <c r="Q851" s="52">
        <v>21</v>
      </c>
      <c r="R851" s="52"/>
      <c r="S851" s="52">
        <v>0</v>
      </c>
      <c r="T851" s="52">
        <v>0</v>
      </c>
      <c r="U851" s="52">
        <v>310</v>
      </c>
      <c r="V851" s="52">
        <f t="shared" si="28"/>
        <v>324.94982904172798</v>
      </c>
      <c r="W851" s="52">
        <f t="shared" si="27"/>
        <v>324.94982904172798</v>
      </c>
      <c r="X851" s="52">
        <v>0</v>
      </c>
      <c r="Y851" s="52">
        <v>0</v>
      </c>
    </row>
    <row r="852" spans="1:25" x14ac:dyDescent="0.25">
      <c r="A852" s="52">
        <v>2012</v>
      </c>
      <c r="B852" s="52" t="s">
        <v>107</v>
      </c>
      <c r="C852" s="52" t="s">
        <v>116</v>
      </c>
      <c r="D852" s="52">
        <v>20237</v>
      </c>
      <c r="E852" s="52">
        <v>3350002</v>
      </c>
      <c r="F852" s="52">
        <v>9</v>
      </c>
      <c r="G852" s="52" t="s">
        <v>119</v>
      </c>
      <c r="H852" s="52">
        <v>61638</v>
      </c>
      <c r="I852" s="52" t="s">
        <v>91</v>
      </c>
      <c r="J852" s="52" t="s">
        <v>71</v>
      </c>
      <c r="K852" s="52">
        <v>73.3</v>
      </c>
      <c r="L852" s="52">
        <v>4.02E-2</v>
      </c>
      <c r="M852" s="52">
        <v>1</v>
      </c>
      <c r="N852" s="52"/>
      <c r="O852" s="52">
        <v>0</v>
      </c>
      <c r="P852" s="52">
        <v>0</v>
      </c>
      <c r="Q852" s="52">
        <v>21</v>
      </c>
      <c r="R852" s="52"/>
      <c r="S852" s="52">
        <v>0</v>
      </c>
      <c r="T852" s="52">
        <v>0</v>
      </c>
      <c r="U852" s="52">
        <v>310</v>
      </c>
      <c r="V852" s="52">
        <f t="shared" si="28"/>
        <v>181.62622908</v>
      </c>
      <c r="W852" s="52">
        <f t="shared" si="27"/>
        <v>181.62622908</v>
      </c>
      <c r="X852" s="52">
        <v>0</v>
      </c>
      <c r="Y852" s="52">
        <v>0</v>
      </c>
    </row>
    <row r="853" spans="1:25" x14ac:dyDescent="0.25">
      <c r="A853" s="52">
        <v>2012</v>
      </c>
      <c r="B853" s="52" t="s">
        <v>107</v>
      </c>
      <c r="C853" s="52" t="s">
        <v>116</v>
      </c>
      <c r="D853" s="52">
        <v>20237</v>
      </c>
      <c r="E853" s="52">
        <v>3350002</v>
      </c>
      <c r="F853" s="52">
        <v>9</v>
      </c>
      <c r="G853" s="52" t="s">
        <v>119</v>
      </c>
      <c r="H853" s="52">
        <v>1988924</v>
      </c>
      <c r="I853" s="52" t="s">
        <v>91</v>
      </c>
      <c r="J853" s="52" t="s">
        <v>71</v>
      </c>
      <c r="K853" s="52">
        <v>73.3</v>
      </c>
      <c r="L853" s="52">
        <v>4.02E-2</v>
      </c>
      <c r="M853" s="52">
        <v>1</v>
      </c>
      <c r="N853" s="52"/>
      <c r="O853" s="52">
        <v>0</v>
      </c>
      <c r="P853" s="52">
        <v>0</v>
      </c>
      <c r="Q853" s="52">
        <v>21</v>
      </c>
      <c r="R853" s="52"/>
      <c r="S853" s="52">
        <v>0</v>
      </c>
      <c r="T853" s="52">
        <v>0</v>
      </c>
      <c r="U853" s="52">
        <v>310</v>
      </c>
      <c r="V853" s="52">
        <f t="shared" si="28"/>
        <v>5860.6827938399992</v>
      </c>
      <c r="W853" s="52">
        <f t="shared" si="27"/>
        <v>5860.6827938399992</v>
      </c>
      <c r="X853" s="52">
        <v>0</v>
      </c>
      <c r="Y853" s="52">
        <v>0</v>
      </c>
    </row>
    <row r="854" spans="1:25" x14ac:dyDescent="0.25">
      <c r="A854" s="52">
        <v>2012</v>
      </c>
      <c r="B854" s="52" t="s">
        <v>107</v>
      </c>
      <c r="C854" s="52" t="s">
        <v>116</v>
      </c>
      <c r="D854" s="52">
        <v>20291</v>
      </c>
      <c r="E854" s="52">
        <v>3350002</v>
      </c>
      <c r="F854" s="52">
        <v>9</v>
      </c>
      <c r="G854" s="52" t="s">
        <v>119</v>
      </c>
      <c r="H854" s="52">
        <v>336617.52120000002</v>
      </c>
      <c r="I854" s="52" t="s">
        <v>91</v>
      </c>
      <c r="J854" s="52" t="s">
        <v>71</v>
      </c>
      <c r="K854" s="52">
        <v>73.3</v>
      </c>
      <c r="L854" s="52">
        <v>4.02E-2</v>
      </c>
      <c r="M854" s="52">
        <v>1</v>
      </c>
      <c r="N854" s="52"/>
      <c r="O854" s="52">
        <v>0</v>
      </c>
      <c r="P854" s="52">
        <v>0</v>
      </c>
      <c r="Q854" s="52">
        <v>21</v>
      </c>
      <c r="R854" s="52"/>
      <c r="S854" s="52">
        <v>0</v>
      </c>
      <c r="T854" s="52">
        <v>0</v>
      </c>
      <c r="U854" s="52">
        <v>310</v>
      </c>
      <c r="V854" s="52">
        <f t="shared" si="28"/>
        <v>991.89738501919203</v>
      </c>
      <c r="W854" s="52">
        <f t="shared" si="27"/>
        <v>991.89738501919203</v>
      </c>
      <c r="X854" s="52">
        <v>0</v>
      </c>
      <c r="Y854" s="52">
        <v>0</v>
      </c>
    </row>
    <row r="855" spans="1:25" x14ac:dyDescent="0.25">
      <c r="A855" s="52">
        <v>2012</v>
      </c>
      <c r="B855" s="52" t="s">
        <v>107</v>
      </c>
      <c r="C855" s="52" t="s">
        <v>116</v>
      </c>
      <c r="D855" s="52">
        <v>20291</v>
      </c>
      <c r="E855" s="52">
        <v>3350002</v>
      </c>
      <c r="F855" s="52">
        <v>9</v>
      </c>
      <c r="G855" s="52" t="s">
        <v>119</v>
      </c>
      <c r="H855" s="52">
        <v>12159.1752</v>
      </c>
      <c r="I855" s="52" t="s">
        <v>91</v>
      </c>
      <c r="J855" s="52" t="s">
        <v>71</v>
      </c>
      <c r="K855" s="52">
        <v>73.3</v>
      </c>
      <c r="L855" s="52">
        <v>4.02E-2</v>
      </c>
      <c r="M855" s="52">
        <v>1</v>
      </c>
      <c r="N855" s="52"/>
      <c r="O855" s="52">
        <v>0</v>
      </c>
      <c r="P855" s="52">
        <v>0</v>
      </c>
      <c r="Q855" s="52">
        <v>21</v>
      </c>
      <c r="R855" s="52"/>
      <c r="S855" s="52">
        <v>0</v>
      </c>
      <c r="T855" s="52">
        <v>0</v>
      </c>
      <c r="U855" s="52">
        <v>310</v>
      </c>
      <c r="V855" s="52">
        <f t="shared" si="28"/>
        <v>35.828955194831998</v>
      </c>
      <c r="W855" s="52">
        <f t="shared" si="27"/>
        <v>35.828955194831998</v>
      </c>
      <c r="X855" s="52">
        <v>0</v>
      </c>
      <c r="Y855" s="52">
        <v>0</v>
      </c>
    </row>
    <row r="856" spans="1:25" x14ac:dyDescent="0.25">
      <c r="A856" s="52">
        <v>2012</v>
      </c>
      <c r="B856" s="52" t="s">
        <v>107</v>
      </c>
      <c r="C856" s="52" t="s">
        <v>116</v>
      </c>
      <c r="D856" s="52">
        <v>20291</v>
      </c>
      <c r="E856" s="52">
        <v>3350002</v>
      </c>
      <c r="F856" s="52">
        <v>9</v>
      </c>
      <c r="G856" s="52" t="s">
        <v>119</v>
      </c>
      <c r="H856" s="52">
        <v>58335</v>
      </c>
      <c r="I856" s="52" t="s">
        <v>91</v>
      </c>
      <c r="J856" s="52" t="s">
        <v>71</v>
      </c>
      <c r="K856" s="52">
        <v>73.3</v>
      </c>
      <c r="L856" s="52">
        <v>4.02E-2</v>
      </c>
      <c r="M856" s="52">
        <v>1</v>
      </c>
      <c r="N856" s="52"/>
      <c r="O856" s="52">
        <v>0</v>
      </c>
      <c r="P856" s="52">
        <v>0</v>
      </c>
      <c r="Q856" s="52">
        <v>21</v>
      </c>
      <c r="R856" s="52"/>
      <c r="S856" s="52">
        <v>0</v>
      </c>
      <c r="T856" s="52">
        <v>0</v>
      </c>
      <c r="U856" s="52">
        <v>310</v>
      </c>
      <c r="V856" s="52">
        <f t="shared" si="28"/>
        <v>171.89341110000001</v>
      </c>
      <c r="W856" s="52">
        <f t="shared" si="27"/>
        <v>171.89341110000001</v>
      </c>
      <c r="X856" s="52">
        <v>0</v>
      </c>
      <c r="Y856" s="52">
        <v>0</v>
      </c>
    </row>
    <row r="857" spans="1:25" x14ac:dyDescent="0.25">
      <c r="A857" s="52">
        <v>2012</v>
      </c>
      <c r="B857" s="52" t="s">
        <v>107</v>
      </c>
      <c r="C857" s="52" t="s">
        <v>116</v>
      </c>
      <c r="D857" s="52">
        <v>20291</v>
      </c>
      <c r="E857" s="52">
        <v>3350002</v>
      </c>
      <c r="F857" s="52">
        <v>9</v>
      </c>
      <c r="G857" s="52" t="s">
        <v>119</v>
      </c>
      <c r="H857" s="52">
        <v>37570.6368</v>
      </c>
      <c r="I857" s="52" t="s">
        <v>91</v>
      </c>
      <c r="J857" s="52" t="s">
        <v>71</v>
      </c>
      <c r="K857" s="52">
        <v>73.3</v>
      </c>
      <c r="L857" s="52">
        <v>4.02E-2</v>
      </c>
      <c r="M857" s="52">
        <v>1</v>
      </c>
      <c r="N857" s="52"/>
      <c r="O857" s="52">
        <v>0</v>
      </c>
      <c r="P857" s="52">
        <v>0</v>
      </c>
      <c r="Q857" s="52">
        <v>21</v>
      </c>
      <c r="R857" s="52"/>
      <c r="S857" s="52">
        <v>0</v>
      </c>
      <c r="T857" s="52">
        <v>0</v>
      </c>
      <c r="U857" s="52">
        <v>310</v>
      </c>
      <c r="V857" s="52">
        <f t="shared" si="28"/>
        <v>110.70789263308799</v>
      </c>
      <c r="W857" s="52">
        <f t="shared" si="27"/>
        <v>110.70789263308799</v>
      </c>
      <c r="X857" s="52">
        <v>0</v>
      </c>
      <c r="Y857" s="52">
        <v>0</v>
      </c>
    </row>
    <row r="858" spans="1:25" x14ac:dyDescent="0.25">
      <c r="A858" s="52">
        <v>2012</v>
      </c>
      <c r="B858" s="52" t="s">
        <v>107</v>
      </c>
      <c r="C858" s="52" t="s">
        <v>116</v>
      </c>
      <c r="D858" s="52">
        <v>20291</v>
      </c>
      <c r="E858" s="52">
        <v>3350002</v>
      </c>
      <c r="F858" s="52">
        <v>9</v>
      </c>
      <c r="G858" s="52" t="s">
        <v>119</v>
      </c>
      <c r="H858" s="52">
        <v>303550</v>
      </c>
      <c r="I858" s="52" t="s">
        <v>91</v>
      </c>
      <c r="J858" s="52" t="s">
        <v>71</v>
      </c>
      <c r="K858" s="52">
        <v>73.3</v>
      </c>
      <c r="L858" s="52">
        <v>4.02E-2</v>
      </c>
      <c r="M858" s="52">
        <v>1</v>
      </c>
      <c r="N858" s="52"/>
      <c r="O858" s="52">
        <v>0</v>
      </c>
      <c r="P858" s="52">
        <v>0</v>
      </c>
      <c r="Q858" s="52">
        <v>21</v>
      </c>
      <c r="R858" s="52"/>
      <c r="S858" s="52">
        <v>0</v>
      </c>
      <c r="T858" s="52">
        <v>0</v>
      </c>
      <c r="U858" s="52">
        <v>310</v>
      </c>
      <c r="V858" s="52">
        <f t="shared" si="28"/>
        <v>894.45864300000005</v>
      </c>
      <c r="W858" s="52">
        <f t="shared" si="27"/>
        <v>894.45864300000005</v>
      </c>
      <c r="X858" s="52">
        <v>0</v>
      </c>
      <c r="Y858" s="52">
        <v>0</v>
      </c>
    </row>
    <row r="859" spans="1:25" x14ac:dyDescent="0.25">
      <c r="A859" s="52">
        <v>2012</v>
      </c>
      <c r="B859" s="52" t="s">
        <v>107</v>
      </c>
      <c r="C859" s="52" t="s">
        <v>116</v>
      </c>
      <c r="D859" s="52">
        <v>20291</v>
      </c>
      <c r="E859" s="52">
        <v>3350002</v>
      </c>
      <c r="F859" s="52">
        <v>9</v>
      </c>
      <c r="G859" s="52" t="s">
        <v>119</v>
      </c>
      <c r="H859" s="52">
        <v>404295.94920000003</v>
      </c>
      <c r="I859" s="52" t="s">
        <v>91</v>
      </c>
      <c r="J859" s="52" t="s">
        <v>71</v>
      </c>
      <c r="K859" s="52">
        <v>73.3</v>
      </c>
      <c r="L859" s="52">
        <v>4.02E-2</v>
      </c>
      <c r="M859" s="52">
        <v>1</v>
      </c>
      <c r="N859" s="52"/>
      <c r="O859" s="52">
        <v>0</v>
      </c>
      <c r="P859" s="52">
        <v>0</v>
      </c>
      <c r="Q859" s="52">
        <v>21</v>
      </c>
      <c r="R859" s="52"/>
      <c r="S859" s="52">
        <v>0</v>
      </c>
      <c r="T859" s="52">
        <v>0</v>
      </c>
      <c r="U859" s="52">
        <v>310</v>
      </c>
      <c r="V859" s="52">
        <f t="shared" si="28"/>
        <v>1191.3227016696721</v>
      </c>
      <c r="W859" s="52">
        <f t="shared" si="27"/>
        <v>1191.3227016696721</v>
      </c>
      <c r="X859" s="52">
        <v>0</v>
      </c>
      <c r="Y859" s="52">
        <v>0</v>
      </c>
    </row>
    <row r="860" spans="1:25" x14ac:dyDescent="0.25">
      <c r="A860" s="52">
        <v>2012</v>
      </c>
      <c r="B860" s="52" t="s">
        <v>107</v>
      </c>
      <c r="C860" s="52" t="s">
        <v>116</v>
      </c>
      <c r="D860" s="52">
        <v>20291</v>
      </c>
      <c r="E860" s="52">
        <v>3350002</v>
      </c>
      <c r="F860" s="52">
        <v>9</v>
      </c>
      <c r="G860" s="52" t="s">
        <v>119</v>
      </c>
      <c r="H860" s="52">
        <v>19636</v>
      </c>
      <c r="I860" s="52" t="s">
        <v>91</v>
      </c>
      <c r="J860" s="52" t="s">
        <v>71</v>
      </c>
      <c r="K860" s="52">
        <v>73.3</v>
      </c>
      <c r="L860" s="52">
        <v>4.02E-2</v>
      </c>
      <c r="M860" s="52">
        <v>1</v>
      </c>
      <c r="N860" s="52"/>
      <c r="O860" s="52">
        <v>0</v>
      </c>
      <c r="P860" s="52">
        <v>0</v>
      </c>
      <c r="Q860" s="52">
        <v>21</v>
      </c>
      <c r="R860" s="52"/>
      <c r="S860" s="52">
        <v>0</v>
      </c>
      <c r="T860" s="52">
        <v>0</v>
      </c>
      <c r="U860" s="52">
        <v>310</v>
      </c>
      <c r="V860" s="52">
        <f t="shared" si="28"/>
        <v>57.860615760000002</v>
      </c>
      <c r="W860" s="52">
        <f t="shared" si="27"/>
        <v>57.860615760000002</v>
      </c>
      <c r="X860" s="52">
        <v>0</v>
      </c>
      <c r="Y860" s="52">
        <v>0</v>
      </c>
    </row>
    <row r="861" spans="1:25" x14ac:dyDescent="0.25">
      <c r="A861" s="52">
        <v>2012</v>
      </c>
      <c r="B861" s="52" t="s">
        <v>107</v>
      </c>
      <c r="C861" s="52" t="s">
        <v>116</v>
      </c>
      <c r="D861" s="52">
        <v>20291</v>
      </c>
      <c r="E861" s="52">
        <v>3350002</v>
      </c>
      <c r="F861" s="52">
        <v>9</v>
      </c>
      <c r="G861" s="52" t="s">
        <v>119</v>
      </c>
      <c r="H861" s="52">
        <v>315360</v>
      </c>
      <c r="I861" s="52" t="s">
        <v>91</v>
      </c>
      <c r="J861" s="52" t="s">
        <v>71</v>
      </c>
      <c r="K861" s="52">
        <v>73.3</v>
      </c>
      <c r="L861" s="52">
        <v>4.02E-2</v>
      </c>
      <c r="M861" s="52">
        <v>1</v>
      </c>
      <c r="N861" s="52"/>
      <c r="O861" s="52">
        <v>0</v>
      </c>
      <c r="P861" s="52">
        <v>0</v>
      </c>
      <c r="Q861" s="52">
        <v>21</v>
      </c>
      <c r="R861" s="52"/>
      <c r="S861" s="52">
        <v>0</v>
      </c>
      <c r="T861" s="52">
        <v>0</v>
      </c>
      <c r="U861" s="52">
        <v>310</v>
      </c>
      <c r="V861" s="52">
        <f t="shared" si="28"/>
        <v>929.2586976</v>
      </c>
      <c r="W861" s="52">
        <f t="shared" si="27"/>
        <v>929.2586976</v>
      </c>
      <c r="X861" s="52">
        <v>0</v>
      </c>
      <c r="Y861" s="52">
        <v>0</v>
      </c>
    </row>
    <row r="862" spans="1:25" x14ac:dyDescent="0.25">
      <c r="A862" s="52">
        <v>2012</v>
      </c>
      <c r="B862" s="52" t="s">
        <v>107</v>
      </c>
      <c r="C862" s="52" t="s">
        <v>116</v>
      </c>
      <c r="D862" s="52">
        <v>20291</v>
      </c>
      <c r="E862" s="52">
        <v>3350002</v>
      </c>
      <c r="F862" s="52">
        <v>9</v>
      </c>
      <c r="G862" s="52" t="s">
        <v>119</v>
      </c>
      <c r="H862" s="52">
        <v>180000</v>
      </c>
      <c r="I862" s="52" t="s">
        <v>91</v>
      </c>
      <c r="J862" s="52" t="s">
        <v>71</v>
      </c>
      <c r="K862" s="52">
        <v>73.3</v>
      </c>
      <c r="L862" s="52">
        <v>4.02E-2</v>
      </c>
      <c r="M862" s="52">
        <v>1</v>
      </c>
      <c r="N862" s="52"/>
      <c r="O862" s="52">
        <v>0</v>
      </c>
      <c r="P862" s="52">
        <v>0</v>
      </c>
      <c r="Q862" s="52">
        <v>21</v>
      </c>
      <c r="R862" s="52"/>
      <c r="S862" s="52">
        <v>0</v>
      </c>
      <c r="T862" s="52">
        <v>0</v>
      </c>
      <c r="U862" s="52">
        <v>310</v>
      </c>
      <c r="V862" s="52">
        <f t="shared" si="28"/>
        <v>530.39880000000005</v>
      </c>
      <c r="W862" s="52">
        <f t="shared" si="27"/>
        <v>530.39880000000005</v>
      </c>
      <c r="X862" s="52">
        <v>0</v>
      </c>
      <c r="Y862" s="52">
        <v>0</v>
      </c>
    </row>
    <row r="863" spans="1:25" x14ac:dyDescent="0.25">
      <c r="A863" s="52">
        <v>2012</v>
      </c>
      <c r="B863" s="52" t="s">
        <v>107</v>
      </c>
      <c r="C863" s="52" t="s">
        <v>116</v>
      </c>
      <c r="D863" s="52">
        <v>20291</v>
      </c>
      <c r="E863" s="52">
        <v>3350002</v>
      </c>
      <c r="F863" s="52">
        <v>9</v>
      </c>
      <c r="G863" s="52" t="s">
        <v>119</v>
      </c>
      <c r="H863" s="52">
        <v>1407</v>
      </c>
      <c r="I863" s="52" t="s">
        <v>91</v>
      </c>
      <c r="J863" s="52" t="s">
        <v>71</v>
      </c>
      <c r="K863" s="52">
        <v>73.3</v>
      </c>
      <c r="L863" s="52">
        <v>4.02E-2</v>
      </c>
      <c r="M863" s="52">
        <v>1</v>
      </c>
      <c r="N863" s="52"/>
      <c r="O863" s="52">
        <v>0</v>
      </c>
      <c r="P863" s="52">
        <v>0</v>
      </c>
      <c r="Q863" s="52">
        <v>21</v>
      </c>
      <c r="R863" s="52"/>
      <c r="S863" s="52">
        <v>0</v>
      </c>
      <c r="T863" s="52">
        <v>0</v>
      </c>
      <c r="U863" s="52">
        <v>310</v>
      </c>
      <c r="V863" s="52">
        <f t="shared" si="28"/>
        <v>4.1459506199999998</v>
      </c>
      <c r="W863" s="52">
        <f t="shared" si="27"/>
        <v>4.1459506199999998</v>
      </c>
      <c r="X863" s="52">
        <v>0</v>
      </c>
      <c r="Y863" s="52">
        <v>0</v>
      </c>
    </row>
    <row r="864" spans="1:25" x14ac:dyDescent="0.25">
      <c r="A864" s="52">
        <v>2012</v>
      </c>
      <c r="B864" s="52" t="s">
        <v>107</v>
      </c>
      <c r="C864" s="52" t="s">
        <v>116</v>
      </c>
      <c r="D864" s="52">
        <v>20291</v>
      </c>
      <c r="E864" s="52">
        <v>3350002</v>
      </c>
      <c r="F864" s="52">
        <v>9</v>
      </c>
      <c r="G864" s="52" t="s">
        <v>119</v>
      </c>
      <c r="H864" s="52">
        <v>39682.635600000001</v>
      </c>
      <c r="I864" s="52" t="s">
        <v>91</v>
      </c>
      <c r="J864" s="52" t="s">
        <v>71</v>
      </c>
      <c r="K864" s="52">
        <v>73.3</v>
      </c>
      <c r="L864" s="52">
        <v>4.02E-2</v>
      </c>
      <c r="M864" s="52">
        <v>1</v>
      </c>
      <c r="N864" s="52"/>
      <c r="O864" s="52">
        <v>0</v>
      </c>
      <c r="P864" s="52">
        <v>0</v>
      </c>
      <c r="Q864" s="52">
        <v>21</v>
      </c>
      <c r="R864" s="52"/>
      <c r="S864" s="52">
        <v>0</v>
      </c>
      <c r="T864" s="52">
        <v>0</v>
      </c>
      <c r="U864" s="52">
        <v>310</v>
      </c>
      <c r="V864" s="52">
        <f t="shared" si="28"/>
        <v>116.93123501709601</v>
      </c>
      <c r="W864" s="52">
        <f t="shared" si="27"/>
        <v>116.93123501709601</v>
      </c>
      <c r="X864" s="52">
        <v>0</v>
      </c>
      <c r="Y864" s="52">
        <v>0</v>
      </c>
    </row>
    <row r="865" spans="1:25" x14ac:dyDescent="0.25">
      <c r="A865" s="52">
        <v>2012</v>
      </c>
      <c r="B865" s="52" t="s">
        <v>107</v>
      </c>
      <c r="C865" s="52" t="s">
        <v>116</v>
      </c>
      <c r="D865" s="52">
        <v>20291</v>
      </c>
      <c r="E865" s="52">
        <v>3350002</v>
      </c>
      <c r="F865" s="52">
        <v>9</v>
      </c>
      <c r="G865" s="52" t="s">
        <v>119</v>
      </c>
      <c r="H865" s="52">
        <v>137246.18400000001</v>
      </c>
      <c r="I865" s="52" t="s">
        <v>91</v>
      </c>
      <c r="J865" s="52" t="s">
        <v>71</v>
      </c>
      <c r="K865" s="52">
        <v>73.3</v>
      </c>
      <c r="L865" s="52">
        <v>4.02E-2</v>
      </c>
      <c r="M865" s="52">
        <v>1</v>
      </c>
      <c r="N865" s="52"/>
      <c r="O865" s="52">
        <v>0</v>
      </c>
      <c r="P865" s="52">
        <v>0</v>
      </c>
      <c r="Q865" s="52">
        <v>21</v>
      </c>
      <c r="R865" s="52"/>
      <c r="S865" s="52">
        <v>0</v>
      </c>
      <c r="T865" s="52">
        <v>0</v>
      </c>
      <c r="U865" s="52">
        <v>310</v>
      </c>
      <c r="V865" s="52">
        <f t="shared" si="28"/>
        <v>404.41784054543996</v>
      </c>
      <c r="W865" s="52">
        <f t="shared" si="27"/>
        <v>404.41784054543996</v>
      </c>
      <c r="X865" s="52">
        <v>0</v>
      </c>
      <c r="Y865" s="52">
        <v>0</v>
      </c>
    </row>
    <row r="866" spans="1:25" x14ac:dyDescent="0.25">
      <c r="A866" s="52">
        <v>2012</v>
      </c>
      <c r="B866" s="52" t="s">
        <v>107</v>
      </c>
      <c r="C866" s="52" t="s">
        <v>116</v>
      </c>
      <c r="D866" s="52">
        <v>20291</v>
      </c>
      <c r="E866" s="52">
        <v>3350002</v>
      </c>
      <c r="F866" s="52">
        <v>9</v>
      </c>
      <c r="G866" s="52" t="s">
        <v>119</v>
      </c>
      <c r="H866" s="52">
        <v>98044</v>
      </c>
      <c r="I866" s="52" t="s">
        <v>91</v>
      </c>
      <c r="J866" s="52" t="s">
        <v>71</v>
      </c>
      <c r="K866" s="52">
        <v>73.3</v>
      </c>
      <c r="L866" s="52">
        <v>4.02E-2</v>
      </c>
      <c r="M866" s="52">
        <v>1</v>
      </c>
      <c r="N866" s="52"/>
      <c r="O866" s="52">
        <v>0</v>
      </c>
      <c r="P866" s="52">
        <v>0</v>
      </c>
      <c r="Q866" s="52">
        <v>21</v>
      </c>
      <c r="R866" s="52"/>
      <c r="S866" s="52">
        <v>0</v>
      </c>
      <c r="T866" s="52">
        <v>0</v>
      </c>
      <c r="U866" s="52">
        <v>310</v>
      </c>
      <c r="V866" s="52">
        <f t="shared" si="28"/>
        <v>288.90233303999997</v>
      </c>
      <c r="W866" s="52">
        <f t="shared" si="27"/>
        <v>288.90233303999997</v>
      </c>
      <c r="X866" s="52">
        <v>0</v>
      </c>
      <c r="Y866" s="52">
        <v>0</v>
      </c>
    </row>
    <row r="867" spans="1:25" x14ac:dyDescent="0.25">
      <c r="A867" s="52">
        <v>2012</v>
      </c>
      <c r="B867" s="52" t="s">
        <v>107</v>
      </c>
      <c r="C867" s="52" t="s">
        <v>116</v>
      </c>
      <c r="D867" s="52">
        <v>20291</v>
      </c>
      <c r="E867" s="52">
        <v>3350002</v>
      </c>
      <c r="F867" s="52">
        <v>9</v>
      </c>
      <c r="G867" s="52" t="s">
        <v>119</v>
      </c>
      <c r="H867" s="52">
        <v>147500</v>
      </c>
      <c r="I867" s="52" t="s">
        <v>91</v>
      </c>
      <c r="J867" s="52" t="s">
        <v>71</v>
      </c>
      <c r="K867" s="52">
        <v>73.3</v>
      </c>
      <c r="L867" s="52">
        <v>4.02E-2</v>
      </c>
      <c r="M867" s="52">
        <v>1</v>
      </c>
      <c r="N867" s="52"/>
      <c r="O867" s="52">
        <v>0</v>
      </c>
      <c r="P867" s="52">
        <v>0</v>
      </c>
      <c r="Q867" s="52">
        <v>21</v>
      </c>
      <c r="R867" s="52"/>
      <c r="S867" s="52">
        <v>0</v>
      </c>
      <c r="T867" s="52">
        <v>0</v>
      </c>
      <c r="U867" s="52">
        <v>310</v>
      </c>
      <c r="V867" s="52">
        <f t="shared" si="28"/>
        <v>434.63234999999997</v>
      </c>
      <c r="W867" s="52">
        <f t="shared" si="27"/>
        <v>434.63234999999997</v>
      </c>
      <c r="X867" s="52">
        <v>0</v>
      </c>
      <c r="Y867" s="52">
        <v>0</v>
      </c>
    </row>
    <row r="868" spans="1:25" x14ac:dyDescent="0.25">
      <c r="A868" s="52">
        <v>2012</v>
      </c>
      <c r="B868" s="52" t="s">
        <v>107</v>
      </c>
      <c r="C868" s="52" t="s">
        <v>116</v>
      </c>
      <c r="D868" s="52">
        <v>20291</v>
      </c>
      <c r="E868" s="52">
        <v>3350002</v>
      </c>
      <c r="F868" s="52">
        <v>9</v>
      </c>
      <c r="G868" s="52" t="s">
        <v>119</v>
      </c>
      <c r="H868" s="52">
        <v>91307</v>
      </c>
      <c r="I868" s="52" t="s">
        <v>91</v>
      </c>
      <c r="J868" s="52" t="s">
        <v>71</v>
      </c>
      <c r="K868" s="52">
        <v>73.3</v>
      </c>
      <c r="L868" s="52">
        <v>4.02E-2</v>
      </c>
      <c r="M868" s="52">
        <v>1</v>
      </c>
      <c r="N868" s="52"/>
      <c r="O868" s="52">
        <v>0</v>
      </c>
      <c r="P868" s="52">
        <v>0</v>
      </c>
      <c r="Q868" s="52">
        <v>21</v>
      </c>
      <c r="R868" s="52"/>
      <c r="S868" s="52">
        <v>0</v>
      </c>
      <c r="T868" s="52">
        <v>0</v>
      </c>
      <c r="U868" s="52">
        <v>310</v>
      </c>
      <c r="V868" s="52">
        <f t="shared" si="28"/>
        <v>269.05068461999997</v>
      </c>
      <c r="W868" s="52">
        <f t="shared" si="27"/>
        <v>269.05068461999997</v>
      </c>
      <c r="X868" s="52">
        <v>0</v>
      </c>
      <c r="Y868" s="52">
        <v>0</v>
      </c>
    </row>
    <row r="869" spans="1:25" x14ac:dyDescent="0.25">
      <c r="A869" s="52">
        <v>2012</v>
      </c>
      <c r="B869" s="52" t="s">
        <v>107</v>
      </c>
      <c r="C869" s="52" t="s">
        <v>116</v>
      </c>
      <c r="D869" s="52">
        <v>20291</v>
      </c>
      <c r="E869" s="52">
        <v>3350002</v>
      </c>
      <c r="F869" s="52">
        <v>9</v>
      </c>
      <c r="G869" s="52" t="s">
        <v>119</v>
      </c>
      <c r="H869" s="52">
        <v>35850</v>
      </c>
      <c r="I869" s="52" t="s">
        <v>91</v>
      </c>
      <c r="J869" s="52" t="s">
        <v>71</v>
      </c>
      <c r="K869" s="52">
        <v>73.3</v>
      </c>
      <c r="L869" s="52">
        <v>4.02E-2</v>
      </c>
      <c r="M869" s="52">
        <v>1</v>
      </c>
      <c r="N869" s="52"/>
      <c r="O869" s="52">
        <v>0</v>
      </c>
      <c r="P869" s="52">
        <v>0</v>
      </c>
      <c r="Q869" s="52">
        <v>21</v>
      </c>
      <c r="R869" s="52"/>
      <c r="S869" s="52">
        <v>0</v>
      </c>
      <c r="T869" s="52">
        <v>0</v>
      </c>
      <c r="U869" s="52">
        <v>310</v>
      </c>
      <c r="V869" s="52">
        <f t="shared" si="28"/>
        <v>105.637761</v>
      </c>
      <c r="W869" s="52">
        <f t="shared" si="27"/>
        <v>105.637761</v>
      </c>
      <c r="X869" s="52">
        <v>0</v>
      </c>
      <c r="Y869" s="52">
        <v>0</v>
      </c>
    </row>
    <row r="870" spans="1:25" x14ac:dyDescent="0.25">
      <c r="A870" s="52">
        <v>2012</v>
      </c>
      <c r="B870" s="52" t="s">
        <v>107</v>
      </c>
      <c r="C870" s="52" t="s">
        <v>116</v>
      </c>
      <c r="D870" s="52">
        <v>20291</v>
      </c>
      <c r="E870" s="52">
        <v>3350002</v>
      </c>
      <c r="F870" s="52">
        <v>9</v>
      </c>
      <c r="G870" s="52" t="s">
        <v>119</v>
      </c>
      <c r="H870" s="52">
        <v>15742.150800000001</v>
      </c>
      <c r="I870" s="52" t="s">
        <v>91</v>
      </c>
      <c r="J870" s="52" t="s">
        <v>71</v>
      </c>
      <c r="K870" s="52">
        <v>73.3</v>
      </c>
      <c r="L870" s="52">
        <v>4.02E-2</v>
      </c>
      <c r="M870" s="52">
        <v>1</v>
      </c>
      <c r="N870" s="52"/>
      <c r="O870" s="52">
        <v>0</v>
      </c>
      <c r="P870" s="52">
        <v>0</v>
      </c>
      <c r="Q870" s="52">
        <v>21</v>
      </c>
      <c r="R870" s="52"/>
      <c r="S870" s="52">
        <v>0</v>
      </c>
      <c r="T870" s="52">
        <v>0</v>
      </c>
      <c r="U870" s="52">
        <v>310</v>
      </c>
      <c r="V870" s="52">
        <f t="shared" si="28"/>
        <v>46.386766076328009</v>
      </c>
      <c r="W870" s="52">
        <f t="shared" ref="W870:W933" si="29">(V870-((O870*H870*P870*Q870)+(S870*H870*T870*U870)))/M870</f>
        <v>46.386766076328009</v>
      </c>
      <c r="X870" s="52">
        <v>0</v>
      </c>
      <c r="Y870" s="52">
        <v>0</v>
      </c>
    </row>
    <row r="871" spans="1:25" x14ac:dyDescent="0.25">
      <c r="A871" s="52">
        <v>2012</v>
      </c>
      <c r="B871" s="52" t="s">
        <v>107</v>
      </c>
      <c r="C871" s="52" t="s">
        <v>116</v>
      </c>
      <c r="D871" s="52">
        <v>20291</v>
      </c>
      <c r="E871" s="52">
        <v>3350002</v>
      </c>
      <c r="F871" s="52">
        <v>9</v>
      </c>
      <c r="G871" s="52" t="s">
        <v>119</v>
      </c>
      <c r="H871" s="52">
        <v>64662.250800000002</v>
      </c>
      <c r="I871" s="52" t="s">
        <v>91</v>
      </c>
      <c r="J871" s="52" t="s">
        <v>71</v>
      </c>
      <c r="K871" s="52">
        <v>73.3</v>
      </c>
      <c r="L871" s="52">
        <v>4.02E-2</v>
      </c>
      <c r="M871" s="52">
        <v>1</v>
      </c>
      <c r="N871" s="52"/>
      <c r="O871" s="52">
        <v>0</v>
      </c>
      <c r="P871" s="52">
        <v>0</v>
      </c>
      <c r="Q871" s="52">
        <v>21</v>
      </c>
      <c r="R871" s="52"/>
      <c r="S871" s="52">
        <v>0</v>
      </c>
      <c r="T871" s="52">
        <v>0</v>
      </c>
      <c r="U871" s="52">
        <v>310</v>
      </c>
      <c r="V871" s="52">
        <f t="shared" si="28"/>
        <v>190.537667942328</v>
      </c>
      <c r="W871" s="52">
        <f t="shared" si="29"/>
        <v>190.537667942328</v>
      </c>
      <c r="X871" s="52">
        <v>0</v>
      </c>
      <c r="Y871" s="52">
        <v>0</v>
      </c>
    </row>
    <row r="872" spans="1:25" x14ac:dyDescent="0.25">
      <c r="A872" s="52">
        <v>2012</v>
      </c>
      <c r="B872" s="52" t="s">
        <v>107</v>
      </c>
      <c r="C872" s="52" t="s">
        <v>116</v>
      </c>
      <c r="D872" s="52">
        <v>20291</v>
      </c>
      <c r="E872" s="52">
        <v>3350002</v>
      </c>
      <c r="F872" s="52">
        <v>9</v>
      </c>
      <c r="G872" s="52" t="s">
        <v>119</v>
      </c>
      <c r="H872" s="52">
        <v>71995</v>
      </c>
      <c r="I872" s="52" t="s">
        <v>91</v>
      </c>
      <c r="J872" s="52" t="s">
        <v>71</v>
      </c>
      <c r="K872" s="52">
        <v>73.3</v>
      </c>
      <c r="L872" s="52">
        <v>4.02E-2</v>
      </c>
      <c r="M872" s="52">
        <v>1</v>
      </c>
      <c r="N872" s="52"/>
      <c r="O872" s="52">
        <v>0</v>
      </c>
      <c r="P872" s="52">
        <v>0</v>
      </c>
      <c r="Q872" s="52">
        <v>21</v>
      </c>
      <c r="R872" s="52"/>
      <c r="S872" s="52">
        <v>0</v>
      </c>
      <c r="T872" s="52">
        <v>0</v>
      </c>
      <c r="U872" s="52">
        <v>310</v>
      </c>
      <c r="V872" s="52">
        <f t="shared" si="28"/>
        <v>212.1447867</v>
      </c>
      <c r="W872" s="52">
        <f t="shared" si="29"/>
        <v>212.1447867</v>
      </c>
      <c r="X872" s="52">
        <v>0</v>
      </c>
      <c r="Y872" s="52">
        <v>0</v>
      </c>
    </row>
    <row r="873" spans="1:25" x14ac:dyDescent="0.25">
      <c r="A873" s="52">
        <v>2012</v>
      </c>
      <c r="B873" s="52" t="s">
        <v>107</v>
      </c>
      <c r="C873" s="52" t="s">
        <v>116</v>
      </c>
      <c r="D873" s="52">
        <v>20291</v>
      </c>
      <c r="E873" s="52">
        <v>3350002</v>
      </c>
      <c r="F873" s="52">
        <v>9</v>
      </c>
      <c r="G873" s="52" t="s">
        <v>119</v>
      </c>
      <c r="H873" s="52">
        <v>20629</v>
      </c>
      <c r="I873" s="52" t="s">
        <v>91</v>
      </c>
      <c r="J873" s="52" t="s">
        <v>71</v>
      </c>
      <c r="K873" s="52">
        <v>73.3</v>
      </c>
      <c r="L873" s="52">
        <v>4.02E-2</v>
      </c>
      <c r="M873" s="52">
        <v>1</v>
      </c>
      <c r="N873" s="52"/>
      <c r="O873" s="52">
        <v>0</v>
      </c>
      <c r="P873" s="52">
        <v>0</v>
      </c>
      <c r="Q873" s="52">
        <v>21</v>
      </c>
      <c r="R873" s="52"/>
      <c r="S873" s="52">
        <v>0</v>
      </c>
      <c r="T873" s="52">
        <v>0</v>
      </c>
      <c r="U873" s="52">
        <v>310</v>
      </c>
      <c r="V873" s="52">
        <f t="shared" si="28"/>
        <v>60.786649139999994</v>
      </c>
      <c r="W873" s="52">
        <f t="shared" si="29"/>
        <v>60.786649139999994</v>
      </c>
      <c r="X873" s="52">
        <v>0</v>
      </c>
      <c r="Y873" s="52">
        <v>0</v>
      </c>
    </row>
    <row r="874" spans="1:25" x14ac:dyDescent="0.25">
      <c r="A874" s="52">
        <v>2012</v>
      </c>
      <c r="B874" s="52" t="s">
        <v>107</v>
      </c>
      <c r="C874" s="52" t="s">
        <v>116</v>
      </c>
      <c r="D874" s="52">
        <v>20291</v>
      </c>
      <c r="E874" s="52">
        <v>3350002</v>
      </c>
      <c r="F874" s="52">
        <v>9</v>
      </c>
      <c r="G874" s="52" t="s">
        <v>119</v>
      </c>
      <c r="H874" s="52">
        <v>590695</v>
      </c>
      <c r="I874" s="52" t="s">
        <v>91</v>
      </c>
      <c r="J874" s="52" t="s">
        <v>71</v>
      </c>
      <c r="K874" s="52">
        <v>73.3</v>
      </c>
      <c r="L874" s="52">
        <v>4.02E-2</v>
      </c>
      <c r="M874" s="52">
        <v>1</v>
      </c>
      <c r="N874" s="52"/>
      <c r="O874" s="52">
        <v>0</v>
      </c>
      <c r="P874" s="52">
        <v>0</v>
      </c>
      <c r="Q874" s="52">
        <v>21</v>
      </c>
      <c r="R874" s="52"/>
      <c r="S874" s="52">
        <v>0</v>
      </c>
      <c r="T874" s="52">
        <v>0</v>
      </c>
      <c r="U874" s="52">
        <v>310</v>
      </c>
      <c r="V874" s="52">
        <f t="shared" si="28"/>
        <v>1740.5773287</v>
      </c>
      <c r="W874" s="52">
        <f t="shared" si="29"/>
        <v>1740.5773287</v>
      </c>
      <c r="X874" s="52">
        <v>0</v>
      </c>
      <c r="Y874" s="52">
        <v>0</v>
      </c>
    </row>
    <row r="875" spans="1:25" x14ac:dyDescent="0.25">
      <c r="A875" s="52">
        <v>2012</v>
      </c>
      <c r="B875" s="52" t="s">
        <v>107</v>
      </c>
      <c r="C875" s="52" t="s">
        <v>116</v>
      </c>
      <c r="D875" s="52">
        <v>20291</v>
      </c>
      <c r="E875" s="52">
        <v>3350002</v>
      </c>
      <c r="F875" s="52">
        <v>9</v>
      </c>
      <c r="G875" s="52" t="s">
        <v>119</v>
      </c>
      <c r="H875" s="52">
        <v>109586</v>
      </c>
      <c r="I875" s="52" t="s">
        <v>91</v>
      </c>
      <c r="J875" s="52" t="s">
        <v>71</v>
      </c>
      <c r="K875" s="52">
        <v>73.3</v>
      </c>
      <c r="L875" s="52">
        <v>4.02E-2</v>
      </c>
      <c r="M875" s="52">
        <v>1</v>
      </c>
      <c r="N875" s="52"/>
      <c r="O875" s="52">
        <v>0</v>
      </c>
      <c r="P875" s="52">
        <v>0</v>
      </c>
      <c r="Q875" s="52">
        <v>21</v>
      </c>
      <c r="R875" s="52"/>
      <c r="S875" s="52">
        <v>0</v>
      </c>
      <c r="T875" s="52">
        <v>0</v>
      </c>
      <c r="U875" s="52">
        <v>310</v>
      </c>
      <c r="V875" s="52">
        <f t="shared" si="28"/>
        <v>322.91268276</v>
      </c>
      <c r="W875" s="52">
        <f t="shared" si="29"/>
        <v>322.91268276</v>
      </c>
      <c r="X875" s="52">
        <v>0</v>
      </c>
      <c r="Y875" s="52">
        <v>0</v>
      </c>
    </row>
    <row r="876" spans="1:25" x14ac:dyDescent="0.25">
      <c r="A876" s="52">
        <v>2012</v>
      </c>
      <c r="B876" s="52" t="s">
        <v>107</v>
      </c>
      <c r="C876" s="52" t="s">
        <v>116</v>
      </c>
      <c r="D876" s="52">
        <v>20291</v>
      </c>
      <c r="E876" s="52">
        <v>3350002</v>
      </c>
      <c r="F876" s="52">
        <v>9</v>
      </c>
      <c r="G876" s="52" t="s">
        <v>119</v>
      </c>
      <c r="H876" s="52">
        <v>41208</v>
      </c>
      <c r="I876" s="52" t="s">
        <v>91</v>
      </c>
      <c r="J876" s="52" t="s">
        <v>71</v>
      </c>
      <c r="K876" s="52">
        <v>73.3</v>
      </c>
      <c r="L876" s="52">
        <v>4.02E-2</v>
      </c>
      <c r="M876" s="52">
        <v>1</v>
      </c>
      <c r="N876" s="52"/>
      <c r="O876" s="52">
        <v>0</v>
      </c>
      <c r="P876" s="52">
        <v>0</v>
      </c>
      <c r="Q876" s="52">
        <v>21</v>
      </c>
      <c r="R876" s="52"/>
      <c r="S876" s="52">
        <v>0</v>
      </c>
      <c r="T876" s="52">
        <v>0</v>
      </c>
      <c r="U876" s="52">
        <v>310</v>
      </c>
      <c r="V876" s="52">
        <f t="shared" si="28"/>
        <v>121.42596527999999</v>
      </c>
      <c r="W876" s="52">
        <f t="shared" si="29"/>
        <v>121.42596527999999</v>
      </c>
      <c r="X876" s="52">
        <v>0</v>
      </c>
      <c r="Y876" s="52">
        <v>0</v>
      </c>
    </row>
    <row r="877" spans="1:25" x14ac:dyDescent="0.25">
      <c r="A877" s="52">
        <v>2012</v>
      </c>
      <c r="B877" s="52" t="s">
        <v>107</v>
      </c>
      <c r="C877" s="52" t="s">
        <v>116</v>
      </c>
      <c r="D877" s="52">
        <v>20291</v>
      </c>
      <c r="E877" s="52">
        <v>3350002</v>
      </c>
      <c r="F877" s="52">
        <v>9</v>
      </c>
      <c r="G877" s="52" t="s">
        <v>119</v>
      </c>
      <c r="H877" s="52">
        <v>33474</v>
      </c>
      <c r="I877" s="52" t="s">
        <v>91</v>
      </c>
      <c r="J877" s="52" t="s">
        <v>71</v>
      </c>
      <c r="K877" s="52">
        <v>73.3</v>
      </c>
      <c r="L877" s="52">
        <v>4.02E-2</v>
      </c>
      <c r="M877" s="52">
        <v>1</v>
      </c>
      <c r="N877" s="52"/>
      <c r="O877" s="52">
        <v>0</v>
      </c>
      <c r="P877" s="52">
        <v>0</v>
      </c>
      <c r="Q877" s="52">
        <v>21</v>
      </c>
      <c r="R877" s="52"/>
      <c r="S877" s="52">
        <v>0</v>
      </c>
      <c r="T877" s="52">
        <v>0</v>
      </c>
      <c r="U877" s="52">
        <v>310</v>
      </c>
      <c r="V877" s="52">
        <f t="shared" si="28"/>
        <v>98.636496839999992</v>
      </c>
      <c r="W877" s="52">
        <f t="shared" si="29"/>
        <v>98.636496839999992</v>
      </c>
      <c r="X877" s="52">
        <v>0</v>
      </c>
      <c r="Y877" s="52">
        <v>0</v>
      </c>
    </row>
    <row r="878" spans="1:25" x14ac:dyDescent="0.25">
      <c r="A878" s="52">
        <v>2012</v>
      </c>
      <c r="B878" s="52" t="s">
        <v>107</v>
      </c>
      <c r="C878" s="52" t="s">
        <v>116</v>
      </c>
      <c r="D878" s="52">
        <v>20291</v>
      </c>
      <c r="E878" s="52">
        <v>3350002</v>
      </c>
      <c r="F878" s="52">
        <v>9</v>
      </c>
      <c r="G878" s="52" t="s">
        <v>119</v>
      </c>
      <c r="H878" s="52">
        <v>222124.2444</v>
      </c>
      <c r="I878" s="52" t="s">
        <v>91</v>
      </c>
      <c r="J878" s="52" t="s">
        <v>71</v>
      </c>
      <c r="K878" s="52">
        <v>73.3</v>
      </c>
      <c r="L878" s="52">
        <v>4.02E-2</v>
      </c>
      <c r="M878" s="52">
        <v>1</v>
      </c>
      <c r="N878" s="52"/>
      <c r="O878" s="52">
        <v>0</v>
      </c>
      <c r="P878" s="52">
        <v>0</v>
      </c>
      <c r="Q878" s="52">
        <v>21</v>
      </c>
      <c r="R878" s="52"/>
      <c r="S878" s="52">
        <v>0</v>
      </c>
      <c r="T878" s="52">
        <v>0</v>
      </c>
      <c r="U878" s="52">
        <v>310</v>
      </c>
      <c r="V878" s="52">
        <f t="shared" si="28"/>
        <v>654.52462600370393</v>
      </c>
      <c r="W878" s="52">
        <f t="shared" si="29"/>
        <v>654.52462600370393</v>
      </c>
      <c r="X878" s="52">
        <v>0</v>
      </c>
      <c r="Y878" s="52">
        <v>0</v>
      </c>
    </row>
    <row r="879" spans="1:25" x14ac:dyDescent="0.25">
      <c r="A879" s="52">
        <v>2012</v>
      </c>
      <c r="B879" s="52" t="s">
        <v>107</v>
      </c>
      <c r="C879" s="52" t="s">
        <v>116</v>
      </c>
      <c r="D879" s="52">
        <v>20291</v>
      </c>
      <c r="E879" s="52">
        <v>3350002</v>
      </c>
      <c r="F879" s="52">
        <v>9</v>
      </c>
      <c r="G879" s="52" t="s">
        <v>119</v>
      </c>
      <c r="H879" s="52">
        <v>10800</v>
      </c>
      <c r="I879" s="52" t="s">
        <v>91</v>
      </c>
      <c r="J879" s="52" t="s">
        <v>71</v>
      </c>
      <c r="K879" s="52">
        <v>73.3</v>
      </c>
      <c r="L879" s="52">
        <v>4.02E-2</v>
      </c>
      <c r="M879" s="52">
        <v>1</v>
      </c>
      <c r="N879" s="52"/>
      <c r="O879" s="52">
        <v>0</v>
      </c>
      <c r="P879" s="52">
        <v>0</v>
      </c>
      <c r="Q879" s="52">
        <v>21</v>
      </c>
      <c r="R879" s="52"/>
      <c r="S879" s="52">
        <v>0</v>
      </c>
      <c r="T879" s="52">
        <v>0</v>
      </c>
      <c r="U879" s="52">
        <v>310</v>
      </c>
      <c r="V879" s="52">
        <f t="shared" si="28"/>
        <v>31.823927999999999</v>
      </c>
      <c r="W879" s="52">
        <f t="shared" si="29"/>
        <v>31.823927999999999</v>
      </c>
      <c r="X879" s="52">
        <v>0</v>
      </c>
      <c r="Y879" s="52">
        <v>0</v>
      </c>
    </row>
    <row r="880" spans="1:25" x14ac:dyDescent="0.25">
      <c r="A880" s="52">
        <v>2012</v>
      </c>
      <c r="B880" s="52" t="s">
        <v>107</v>
      </c>
      <c r="C880" s="52" t="s">
        <v>116</v>
      </c>
      <c r="D880" s="52">
        <v>20291</v>
      </c>
      <c r="E880" s="52">
        <v>3350002</v>
      </c>
      <c r="F880" s="52">
        <v>9</v>
      </c>
      <c r="G880" s="52" t="s">
        <v>119</v>
      </c>
      <c r="H880" s="52">
        <v>20356</v>
      </c>
      <c r="I880" s="52" t="s">
        <v>91</v>
      </c>
      <c r="J880" s="52" t="s">
        <v>71</v>
      </c>
      <c r="K880" s="52">
        <v>73.3</v>
      </c>
      <c r="L880" s="52">
        <v>4.02E-2</v>
      </c>
      <c r="M880" s="52">
        <v>1</v>
      </c>
      <c r="N880" s="52"/>
      <c r="O880" s="52">
        <v>0</v>
      </c>
      <c r="P880" s="52">
        <v>0</v>
      </c>
      <c r="Q880" s="52">
        <v>21</v>
      </c>
      <c r="R880" s="52"/>
      <c r="S880" s="52">
        <v>0</v>
      </c>
      <c r="T880" s="52">
        <v>0</v>
      </c>
      <c r="U880" s="52">
        <v>310</v>
      </c>
      <c r="V880" s="52">
        <f t="shared" si="28"/>
        <v>59.982210960000003</v>
      </c>
      <c r="W880" s="52">
        <f t="shared" si="29"/>
        <v>59.982210960000003</v>
      </c>
      <c r="X880" s="52">
        <v>0</v>
      </c>
      <c r="Y880" s="52">
        <v>0</v>
      </c>
    </row>
    <row r="881" spans="1:25" x14ac:dyDescent="0.25">
      <c r="A881" s="52">
        <v>2012</v>
      </c>
      <c r="B881" s="52" t="s">
        <v>107</v>
      </c>
      <c r="C881" s="52" t="s">
        <v>116</v>
      </c>
      <c r="D881" s="52">
        <v>20291</v>
      </c>
      <c r="E881" s="52">
        <v>3350002</v>
      </c>
      <c r="F881" s="52">
        <v>9</v>
      </c>
      <c r="G881" s="52" t="s">
        <v>119</v>
      </c>
      <c r="H881" s="52">
        <v>263952.61680000002</v>
      </c>
      <c r="I881" s="52" t="s">
        <v>91</v>
      </c>
      <c r="J881" s="52" t="s">
        <v>71</v>
      </c>
      <c r="K881" s="52">
        <v>73.3</v>
      </c>
      <c r="L881" s="52">
        <v>4.02E-2</v>
      </c>
      <c r="M881" s="52">
        <v>1</v>
      </c>
      <c r="N881" s="52"/>
      <c r="O881" s="52">
        <v>0</v>
      </c>
      <c r="P881" s="52">
        <v>0</v>
      </c>
      <c r="Q881" s="52">
        <v>21</v>
      </c>
      <c r="R881" s="52"/>
      <c r="S881" s="52">
        <v>0</v>
      </c>
      <c r="T881" s="52">
        <v>0</v>
      </c>
      <c r="U881" s="52">
        <v>310</v>
      </c>
      <c r="V881" s="52">
        <f t="shared" si="28"/>
        <v>777.77861781988804</v>
      </c>
      <c r="W881" s="52">
        <f t="shared" si="29"/>
        <v>777.77861781988804</v>
      </c>
      <c r="X881" s="52">
        <v>0</v>
      </c>
      <c r="Y881" s="52">
        <v>0</v>
      </c>
    </row>
    <row r="882" spans="1:25" x14ac:dyDescent="0.25">
      <c r="A882" s="52">
        <v>2012</v>
      </c>
      <c r="B882" s="52" t="s">
        <v>107</v>
      </c>
      <c r="C882" s="52" t="s">
        <v>116</v>
      </c>
      <c r="D882" s="52">
        <v>20291</v>
      </c>
      <c r="E882" s="52">
        <v>3350002</v>
      </c>
      <c r="F882" s="52">
        <v>9</v>
      </c>
      <c r="G882" s="52" t="s">
        <v>119</v>
      </c>
      <c r="H882" s="52">
        <v>82868</v>
      </c>
      <c r="I882" s="52" t="s">
        <v>91</v>
      </c>
      <c r="J882" s="52" t="s">
        <v>71</v>
      </c>
      <c r="K882" s="52">
        <v>73.3</v>
      </c>
      <c r="L882" s="52">
        <v>4.02E-2</v>
      </c>
      <c r="M882" s="52">
        <v>1</v>
      </c>
      <c r="N882" s="52"/>
      <c r="O882" s="52">
        <v>0</v>
      </c>
      <c r="P882" s="52">
        <v>0</v>
      </c>
      <c r="Q882" s="52">
        <v>21</v>
      </c>
      <c r="R882" s="52"/>
      <c r="S882" s="52">
        <v>0</v>
      </c>
      <c r="T882" s="52">
        <v>0</v>
      </c>
      <c r="U882" s="52">
        <v>310</v>
      </c>
      <c r="V882" s="52">
        <f t="shared" si="28"/>
        <v>244.18382087999998</v>
      </c>
      <c r="W882" s="52">
        <f t="shared" si="29"/>
        <v>244.18382087999998</v>
      </c>
      <c r="X882" s="52">
        <v>0</v>
      </c>
      <c r="Y882" s="52">
        <v>0</v>
      </c>
    </row>
    <row r="883" spans="1:25" x14ac:dyDescent="0.25">
      <c r="A883" s="52">
        <v>2012</v>
      </c>
      <c r="B883" s="52" t="s">
        <v>107</v>
      </c>
      <c r="C883" s="52" t="s">
        <v>116</v>
      </c>
      <c r="D883" s="52">
        <v>20291</v>
      </c>
      <c r="E883" s="52">
        <v>3350002</v>
      </c>
      <c r="F883" s="52">
        <v>9</v>
      </c>
      <c r="G883" s="52" t="s">
        <v>119</v>
      </c>
      <c r="H883" s="52">
        <v>57476.056800000006</v>
      </c>
      <c r="I883" s="52" t="s">
        <v>91</v>
      </c>
      <c r="J883" s="52" t="s">
        <v>71</v>
      </c>
      <c r="K883" s="52">
        <v>73.3</v>
      </c>
      <c r="L883" s="52">
        <v>4.02E-2</v>
      </c>
      <c r="M883" s="52">
        <v>1</v>
      </c>
      <c r="N883" s="52"/>
      <c r="O883" s="52">
        <v>0</v>
      </c>
      <c r="P883" s="52">
        <v>0</v>
      </c>
      <c r="Q883" s="52">
        <v>21</v>
      </c>
      <c r="R883" s="52"/>
      <c r="S883" s="52">
        <v>0</v>
      </c>
      <c r="T883" s="52">
        <v>0</v>
      </c>
      <c r="U883" s="52">
        <v>310</v>
      </c>
      <c r="V883" s="52">
        <f t="shared" si="28"/>
        <v>169.36239753028801</v>
      </c>
      <c r="W883" s="52">
        <f t="shared" si="29"/>
        <v>169.36239753028801</v>
      </c>
      <c r="X883" s="52">
        <v>0</v>
      </c>
      <c r="Y883" s="52">
        <v>0</v>
      </c>
    </row>
    <row r="884" spans="1:25" x14ac:dyDescent="0.25">
      <c r="A884" s="52">
        <v>2012</v>
      </c>
      <c r="B884" s="52" t="s">
        <v>107</v>
      </c>
      <c r="C884" s="52" t="s">
        <v>116</v>
      </c>
      <c r="D884" s="52">
        <v>20291</v>
      </c>
      <c r="E884" s="52">
        <v>3350002</v>
      </c>
      <c r="F884" s="52">
        <v>9</v>
      </c>
      <c r="G884" s="52" t="s">
        <v>119</v>
      </c>
      <c r="H884" s="52">
        <v>5030</v>
      </c>
      <c r="I884" s="52" t="s">
        <v>91</v>
      </c>
      <c r="J884" s="52" t="s">
        <v>71</v>
      </c>
      <c r="K884" s="52">
        <v>73.3</v>
      </c>
      <c r="L884" s="52">
        <v>4.02E-2</v>
      </c>
      <c r="M884" s="52">
        <v>1</v>
      </c>
      <c r="N884" s="52"/>
      <c r="O884" s="52">
        <v>0</v>
      </c>
      <c r="P884" s="52">
        <v>0</v>
      </c>
      <c r="Q884" s="52">
        <v>21</v>
      </c>
      <c r="R884" s="52"/>
      <c r="S884" s="52">
        <v>0</v>
      </c>
      <c r="T884" s="52">
        <v>0</v>
      </c>
      <c r="U884" s="52">
        <v>310</v>
      </c>
      <c r="V884" s="52">
        <f t="shared" si="28"/>
        <v>14.821699800000001</v>
      </c>
      <c r="W884" s="52">
        <f t="shared" si="29"/>
        <v>14.821699800000001</v>
      </c>
      <c r="X884" s="52">
        <v>0</v>
      </c>
      <c r="Y884" s="52">
        <v>0</v>
      </c>
    </row>
    <row r="885" spans="1:25" x14ac:dyDescent="0.25">
      <c r="A885" s="52">
        <v>2012</v>
      </c>
      <c r="B885" s="52" t="s">
        <v>107</v>
      </c>
      <c r="C885" s="52" t="s">
        <v>116</v>
      </c>
      <c r="D885" s="52">
        <v>20291</v>
      </c>
      <c r="E885" s="52">
        <v>3350002</v>
      </c>
      <c r="F885" s="52">
        <v>9</v>
      </c>
      <c r="G885" s="52" t="s">
        <v>119</v>
      </c>
      <c r="H885" s="52">
        <v>14595</v>
      </c>
      <c r="I885" s="52" t="s">
        <v>91</v>
      </c>
      <c r="J885" s="52" t="s">
        <v>71</v>
      </c>
      <c r="K885" s="52">
        <v>73.3</v>
      </c>
      <c r="L885" s="52">
        <v>4.02E-2</v>
      </c>
      <c r="M885" s="52">
        <v>1</v>
      </c>
      <c r="N885" s="52"/>
      <c r="O885" s="52">
        <v>0</v>
      </c>
      <c r="P885" s="52">
        <v>0</v>
      </c>
      <c r="Q885" s="52">
        <v>21</v>
      </c>
      <c r="R885" s="52"/>
      <c r="S885" s="52">
        <v>0</v>
      </c>
      <c r="T885" s="52">
        <v>0</v>
      </c>
      <c r="U885" s="52">
        <v>310</v>
      </c>
      <c r="V885" s="52">
        <f t="shared" si="28"/>
        <v>43.006502699999999</v>
      </c>
      <c r="W885" s="52">
        <f t="shared" si="29"/>
        <v>43.006502699999999</v>
      </c>
      <c r="X885" s="52">
        <v>0</v>
      </c>
      <c r="Y885" s="52">
        <v>0</v>
      </c>
    </row>
    <row r="886" spans="1:25" x14ac:dyDescent="0.25">
      <c r="A886" s="52">
        <v>2012</v>
      </c>
      <c r="B886" s="52" t="s">
        <v>107</v>
      </c>
      <c r="C886" s="52" t="s">
        <v>116</v>
      </c>
      <c r="D886" s="52">
        <v>20291</v>
      </c>
      <c r="E886" s="52">
        <v>3350002</v>
      </c>
      <c r="F886" s="52">
        <v>9</v>
      </c>
      <c r="G886" s="52" t="s">
        <v>119</v>
      </c>
      <c r="H886" s="52">
        <v>36821.653200000001</v>
      </c>
      <c r="I886" s="52" t="s">
        <v>91</v>
      </c>
      <c r="J886" s="52" t="s">
        <v>71</v>
      </c>
      <c r="K886" s="52">
        <v>73.3</v>
      </c>
      <c r="L886" s="52">
        <v>4.02E-2</v>
      </c>
      <c r="M886" s="52">
        <v>1</v>
      </c>
      <c r="N886" s="52"/>
      <c r="O886" s="52">
        <v>0</v>
      </c>
      <c r="P886" s="52">
        <v>0</v>
      </c>
      <c r="Q886" s="52">
        <v>21</v>
      </c>
      <c r="R886" s="52"/>
      <c r="S886" s="52">
        <v>0</v>
      </c>
      <c r="T886" s="52">
        <v>0</v>
      </c>
      <c r="U886" s="52">
        <v>310</v>
      </c>
      <c r="V886" s="52">
        <f t="shared" si="28"/>
        <v>108.50089261831201</v>
      </c>
      <c r="W886" s="52">
        <f t="shared" si="29"/>
        <v>108.50089261831201</v>
      </c>
      <c r="X886" s="52">
        <v>0</v>
      </c>
      <c r="Y886" s="52">
        <v>0</v>
      </c>
    </row>
    <row r="887" spans="1:25" x14ac:dyDescent="0.25">
      <c r="A887" s="52">
        <v>2012</v>
      </c>
      <c r="B887" s="52" t="s">
        <v>107</v>
      </c>
      <c r="C887" s="52" t="s">
        <v>116</v>
      </c>
      <c r="D887" s="52">
        <v>20291</v>
      </c>
      <c r="E887" s="52">
        <v>3350002</v>
      </c>
      <c r="F887" s="52">
        <v>9</v>
      </c>
      <c r="G887" s="52" t="s">
        <v>119</v>
      </c>
      <c r="H887" s="52">
        <v>70685</v>
      </c>
      <c r="I887" s="52" t="s">
        <v>91</v>
      </c>
      <c r="J887" s="52" t="s">
        <v>71</v>
      </c>
      <c r="K887" s="52">
        <v>73.3</v>
      </c>
      <c r="L887" s="52">
        <v>4.02E-2</v>
      </c>
      <c r="M887" s="52">
        <v>1</v>
      </c>
      <c r="N887" s="52"/>
      <c r="O887" s="52">
        <v>0</v>
      </c>
      <c r="P887" s="52">
        <v>0</v>
      </c>
      <c r="Q887" s="52">
        <v>21</v>
      </c>
      <c r="R887" s="52"/>
      <c r="S887" s="52">
        <v>0</v>
      </c>
      <c r="T887" s="52">
        <v>0</v>
      </c>
      <c r="U887" s="52">
        <v>310</v>
      </c>
      <c r="V887" s="52">
        <f t="shared" si="28"/>
        <v>208.28466209999999</v>
      </c>
      <c r="W887" s="52">
        <f t="shared" si="29"/>
        <v>208.28466209999999</v>
      </c>
      <c r="X887" s="52">
        <v>0</v>
      </c>
      <c r="Y887" s="52">
        <v>0</v>
      </c>
    </row>
    <row r="888" spans="1:25" x14ac:dyDescent="0.25">
      <c r="A888" s="52">
        <v>2012</v>
      </c>
      <c r="B888" s="52" t="s">
        <v>107</v>
      </c>
      <c r="C888" s="52" t="s">
        <v>116</v>
      </c>
      <c r="D888" s="52">
        <v>20291</v>
      </c>
      <c r="E888" s="52">
        <v>3350002</v>
      </c>
      <c r="F888" s="52">
        <v>9</v>
      </c>
      <c r="G888" s="52" t="s">
        <v>119</v>
      </c>
      <c r="H888" s="52">
        <v>42098</v>
      </c>
      <c r="I888" s="52" t="s">
        <v>91</v>
      </c>
      <c r="J888" s="52" t="s">
        <v>71</v>
      </c>
      <c r="K888" s="52">
        <v>73.3</v>
      </c>
      <c r="L888" s="52">
        <v>4.02E-2</v>
      </c>
      <c r="M888" s="52">
        <v>1</v>
      </c>
      <c r="N888" s="52"/>
      <c r="O888" s="52">
        <v>0</v>
      </c>
      <c r="P888" s="52">
        <v>0</v>
      </c>
      <c r="Q888" s="52">
        <v>21</v>
      </c>
      <c r="R888" s="52"/>
      <c r="S888" s="52">
        <v>0</v>
      </c>
      <c r="T888" s="52">
        <v>0</v>
      </c>
      <c r="U888" s="52">
        <v>310</v>
      </c>
      <c r="V888" s="52">
        <f t="shared" si="28"/>
        <v>124.04849268</v>
      </c>
      <c r="W888" s="52">
        <f t="shared" si="29"/>
        <v>124.04849268</v>
      </c>
      <c r="X888" s="52">
        <v>0</v>
      </c>
      <c r="Y888" s="52">
        <v>0</v>
      </c>
    </row>
    <row r="889" spans="1:25" x14ac:dyDescent="0.25">
      <c r="A889" s="52">
        <v>2012</v>
      </c>
      <c r="B889" s="52" t="s">
        <v>107</v>
      </c>
      <c r="C889" s="52" t="s">
        <v>116</v>
      </c>
      <c r="D889" s="52">
        <v>20291</v>
      </c>
      <c r="E889" s="52">
        <v>3350002</v>
      </c>
      <c r="F889" s="52">
        <v>9</v>
      </c>
      <c r="G889" s="52" t="s">
        <v>119</v>
      </c>
      <c r="H889" s="52">
        <v>3568</v>
      </c>
      <c r="I889" s="52" t="s">
        <v>91</v>
      </c>
      <c r="J889" s="52" t="s">
        <v>71</v>
      </c>
      <c r="K889" s="52">
        <v>73.3</v>
      </c>
      <c r="L889" s="52">
        <v>4.02E-2</v>
      </c>
      <c r="M889" s="52">
        <v>1</v>
      </c>
      <c r="N889" s="52"/>
      <c r="O889" s="52">
        <v>0</v>
      </c>
      <c r="P889" s="52">
        <v>0</v>
      </c>
      <c r="Q889" s="52">
        <v>21</v>
      </c>
      <c r="R889" s="52"/>
      <c r="S889" s="52">
        <v>0</v>
      </c>
      <c r="T889" s="52">
        <v>0</v>
      </c>
      <c r="U889" s="52">
        <v>310</v>
      </c>
      <c r="V889" s="52">
        <f t="shared" si="28"/>
        <v>10.513682880000001</v>
      </c>
      <c r="W889" s="52">
        <f t="shared" si="29"/>
        <v>10.513682880000001</v>
      </c>
      <c r="X889" s="52">
        <v>0</v>
      </c>
      <c r="Y889" s="52">
        <v>0</v>
      </c>
    </row>
    <row r="890" spans="1:25" x14ac:dyDescent="0.25">
      <c r="A890" s="52">
        <v>2012</v>
      </c>
      <c r="B890" s="52" t="s">
        <v>107</v>
      </c>
      <c r="C890" s="52" t="s">
        <v>116</v>
      </c>
      <c r="D890" s="52">
        <v>20291</v>
      </c>
      <c r="E890" s="52">
        <v>3350002</v>
      </c>
      <c r="F890" s="52">
        <v>9</v>
      </c>
      <c r="G890" s="52" t="s">
        <v>119</v>
      </c>
      <c r="H890" s="52">
        <v>190143</v>
      </c>
      <c r="I890" s="52" t="s">
        <v>91</v>
      </c>
      <c r="J890" s="52" t="s">
        <v>71</v>
      </c>
      <c r="K890" s="52">
        <v>73.3</v>
      </c>
      <c r="L890" s="52">
        <v>4.02E-2</v>
      </c>
      <c r="M890" s="52">
        <v>1</v>
      </c>
      <c r="N890" s="52"/>
      <c r="O890" s="52">
        <v>0</v>
      </c>
      <c r="P890" s="52">
        <v>0</v>
      </c>
      <c r="Q890" s="52">
        <v>21</v>
      </c>
      <c r="R890" s="52"/>
      <c r="S890" s="52">
        <v>0</v>
      </c>
      <c r="T890" s="52">
        <v>0</v>
      </c>
      <c r="U890" s="52">
        <v>310</v>
      </c>
      <c r="V890" s="52">
        <f t="shared" si="28"/>
        <v>560.28677238</v>
      </c>
      <c r="W890" s="52">
        <f t="shared" si="29"/>
        <v>560.28677238</v>
      </c>
      <c r="X890" s="52">
        <v>0</v>
      </c>
      <c r="Y890" s="52">
        <v>0</v>
      </c>
    </row>
    <row r="891" spans="1:25" x14ac:dyDescent="0.25">
      <c r="A891" s="52">
        <v>2012</v>
      </c>
      <c r="B891" s="52" t="s">
        <v>107</v>
      </c>
      <c r="C891" s="52" t="s">
        <v>116</v>
      </c>
      <c r="D891" s="52">
        <v>20291</v>
      </c>
      <c r="E891" s="52">
        <v>3350002</v>
      </c>
      <c r="F891" s="52">
        <v>9</v>
      </c>
      <c r="G891" s="52" t="s">
        <v>119</v>
      </c>
      <c r="H891" s="52">
        <v>8571</v>
      </c>
      <c r="I891" s="52" t="s">
        <v>91</v>
      </c>
      <c r="J891" s="52" t="s">
        <v>71</v>
      </c>
      <c r="K891" s="52">
        <v>73.3</v>
      </c>
      <c r="L891" s="52">
        <v>4.02E-2</v>
      </c>
      <c r="M891" s="52">
        <v>1</v>
      </c>
      <c r="N891" s="52"/>
      <c r="O891" s="52">
        <v>0</v>
      </c>
      <c r="P891" s="52">
        <v>0</v>
      </c>
      <c r="Q891" s="52">
        <v>21</v>
      </c>
      <c r="R891" s="52"/>
      <c r="S891" s="52">
        <v>0</v>
      </c>
      <c r="T891" s="52">
        <v>0</v>
      </c>
      <c r="U891" s="52">
        <v>310</v>
      </c>
      <c r="V891" s="52">
        <f t="shared" si="28"/>
        <v>25.255822859999995</v>
      </c>
      <c r="W891" s="52">
        <f t="shared" si="29"/>
        <v>25.255822859999995</v>
      </c>
      <c r="X891" s="52">
        <v>0</v>
      </c>
      <c r="Y891" s="52">
        <v>0</v>
      </c>
    </row>
    <row r="892" spans="1:25" x14ac:dyDescent="0.25">
      <c r="A892" s="52">
        <v>2012</v>
      </c>
      <c r="B892" s="52" t="s">
        <v>107</v>
      </c>
      <c r="C892" s="52" t="s">
        <v>116</v>
      </c>
      <c r="D892" s="52">
        <v>20291</v>
      </c>
      <c r="E892" s="52">
        <v>3350002</v>
      </c>
      <c r="F892" s="52">
        <v>9</v>
      </c>
      <c r="G892" s="52" t="s">
        <v>119</v>
      </c>
      <c r="H892" s="52">
        <v>18080</v>
      </c>
      <c r="I892" s="52" t="s">
        <v>91</v>
      </c>
      <c r="J892" s="52" t="s">
        <v>71</v>
      </c>
      <c r="K892" s="52">
        <v>73.3</v>
      </c>
      <c r="L892" s="52">
        <v>4.02E-2</v>
      </c>
      <c r="M892" s="52">
        <v>1</v>
      </c>
      <c r="N892" s="52"/>
      <c r="O892" s="52">
        <v>0</v>
      </c>
      <c r="P892" s="52">
        <v>0</v>
      </c>
      <c r="Q892" s="52">
        <v>21</v>
      </c>
      <c r="R892" s="52"/>
      <c r="S892" s="52">
        <v>0</v>
      </c>
      <c r="T892" s="52">
        <v>0</v>
      </c>
      <c r="U892" s="52">
        <v>310</v>
      </c>
      <c r="V892" s="52">
        <f t="shared" si="28"/>
        <v>53.275612800000005</v>
      </c>
      <c r="W892" s="52">
        <f t="shared" si="29"/>
        <v>53.275612800000005</v>
      </c>
      <c r="X892" s="52">
        <v>0</v>
      </c>
      <c r="Y892" s="52">
        <v>0</v>
      </c>
    </row>
    <row r="893" spans="1:25" x14ac:dyDescent="0.25">
      <c r="A893" s="52">
        <v>2012</v>
      </c>
      <c r="B893" s="52" t="s">
        <v>107</v>
      </c>
      <c r="C893" s="52" t="s">
        <v>116</v>
      </c>
      <c r="D893" s="52">
        <v>20291</v>
      </c>
      <c r="E893" s="52">
        <v>3350002</v>
      </c>
      <c r="F893" s="52">
        <v>9</v>
      </c>
      <c r="G893" s="52" t="s">
        <v>119</v>
      </c>
      <c r="H893" s="52">
        <v>33422</v>
      </c>
      <c r="I893" s="52" t="s">
        <v>91</v>
      </c>
      <c r="J893" s="52" t="s">
        <v>71</v>
      </c>
      <c r="K893" s="52">
        <v>73.3</v>
      </c>
      <c r="L893" s="52">
        <v>4.02E-2</v>
      </c>
      <c r="M893" s="52">
        <v>1</v>
      </c>
      <c r="N893" s="52"/>
      <c r="O893" s="52">
        <v>0</v>
      </c>
      <c r="P893" s="52">
        <v>0</v>
      </c>
      <c r="Q893" s="52">
        <v>21</v>
      </c>
      <c r="R893" s="52"/>
      <c r="S893" s="52">
        <v>0</v>
      </c>
      <c r="T893" s="52">
        <v>0</v>
      </c>
      <c r="U893" s="52">
        <v>310</v>
      </c>
      <c r="V893" s="52">
        <f t="shared" si="28"/>
        <v>98.483270520000005</v>
      </c>
      <c r="W893" s="52">
        <f t="shared" si="29"/>
        <v>98.483270520000005</v>
      </c>
      <c r="X893" s="52">
        <v>0</v>
      </c>
      <c r="Y893" s="52">
        <v>0</v>
      </c>
    </row>
    <row r="894" spans="1:25" x14ac:dyDescent="0.25">
      <c r="A894" s="52">
        <v>2012</v>
      </c>
      <c r="B894" s="52" t="s">
        <v>107</v>
      </c>
      <c r="C894" s="52" t="s">
        <v>116</v>
      </c>
      <c r="D894" s="52">
        <v>20291</v>
      </c>
      <c r="E894" s="52">
        <v>3350002</v>
      </c>
      <c r="F894" s="52">
        <v>9</v>
      </c>
      <c r="G894" s="52" t="s">
        <v>119</v>
      </c>
      <c r="H894" s="52">
        <v>102833.424</v>
      </c>
      <c r="I894" s="52" t="s">
        <v>91</v>
      </c>
      <c r="J894" s="52" t="s">
        <v>71</v>
      </c>
      <c r="K894" s="52">
        <v>73.3</v>
      </c>
      <c r="L894" s="52">
        <v>4.02E-2</v>
      </c>
      <c r="M894" s="52">
        <v>1</v>
      </c>
      <c r="N894" s="52"/>
      <c r="O894" s="52">
        <v>0</v>
      </c>
      <c r="P894" s="52">
        <v>0</v>
      </c>
      <c r="Q894" s="52">
        <v>21</v>
      </c>
      <c r="R894" s="52"/>
      <c r="S894" s="52">
        <v>0</v>
      </c>
      <c r="T894" s="52">
        <v>0</v>
      </c>
      <c r="U894" s="52">
        <v>310</v>
      </c>
      <c r="V894" s="52">
        <f t="shared" si="28"/>
        <v>303.01513716384</v>
      </c>
      <c r="W894" s="52">
        <f t="shared" si="29"/>
        <v>303.01513716384</v>
      </c>
      <c r="X894" s="52">
        <v>0</v>
      </c>
      <c r="Y894" s="52">
        <v>0</v>
      </c>
    </row>
    <row r="895" spans="1:25" x14ac:dyDescent="0.25">
      <c r="A895" s="52">
        <v>2012</v>
      </c>
      <c r="B895" s="52" t="s">
        <v>107</v>
      </c>
      <c r="C895" s="52" t="s">
        <v>116</v>
      </c>
      <c r="D895" s="52">
        <v>20291</v>
      </c>
      <c r="E895" s="52">
        <v>3350002</v>
      </c>
      <c r="F895" s="52">
        <v>9</v>
      </c>
      <c r="G895" s="52" t="s">
        <v>119</v>
      </c>
      <c r="H895" s="52">
        <v>61113.013200000001</v>
      </c>
      <c r="I895" s="52" t="s">
        <v>91</v>
      </c>
      <c r="J895" s="52" t="s">
        <v>71</v>
      </c>
      <c r="K895" s="52">
        <v>73.3</v>
      </c>
      <c r="L895" s="52">
        <v>4.02E-2</v>
      </c>
      <c r="M895" s="52">
        <v>1</v>
      </c>
      <c r="N895" s="52"/>
      <c r="O895" s="52">
        <v>0</v>
      </c>
      <c r="P895" s="52">
        <v>0</v>
      </c>
      <c r="Q895" s="52">
        <v>21</v>
      </c>
      <c r="R895" s="52"/>
      <c r="S895" s="52">
        <v>0</v>
      </c>
      <c r="T895" s="52">
        <v>0</v>
      </c>
      <c r="U895" s="52">
        <v>310</v>
      </c>
      <c r="V895" s="52">
        <f t="shared" si="28"/>
        <v>180.07927147591201</v>
      </c>
      <c r="W895" s="52">
        <f t="shared" si="29"/>
        <v>180.07927147591201</v>
      </c>
      <c r="X895" s="52">
        <v>0</v>
      </c>
      <c r="Y895" s="52">
        <v>0</v>
      </c>
    </row>
    <row r="896" spans="1:25" x14ac:dyDescent="0.25">
      <c r="A896" s="52">
        <v>2012</v>
      </c>
      <c r="B896" s="52" t="s">
        <v>107</v>
      </c>
      <c r="C896" s="52" t="s">
        <v>116</v>
      </c>
      <c r="D896" s="52">
        <v>20291</v>
      </c>
      <c r="E896" s="52">
        <v>3350002</v>
      </c>
      <c r="F896" s="52">
        <v>9</v>
      </c>
      <c r="G896" s="52" t="s">
        <v>119</v>
      </c>
      <c r="H896" s="52">
        <v>104606</v>
      </c>
      <c r="I896" s="52" t="s">
        <v>91</v>
      </c>
      <c r="J896" s="52" t="s">
        <v>71</v>
      </c>
      <c r="K896" s="52">
        <v>73.3</v>
      </c>
      <c r="L896" s="52">
        <v>4.02E-2</v>
      </c>
      <c r="M896" s="52">
        <v>1</v>
      </c>
      <c r="N896" s="52"/>
      <c r="O896" s="52">
        <v>0</v>
      </c>
      <c r="P896" s="52">
        <v>0</v>
      </c>
      <c r="Q896" s="52">
        <v>21</v>
      </c>
      <c r="R896" s="52"/>
      <c r="S896" s="52">
        <v>0</v>
      </c>
      <c r="T896" s="52">
        <v>0</v>
      </c>
      <c r="U896" s="52">
        <v>310</v>
      </c>
      <c r="V896" s="52">
        <f t="shared" si="28"/>
        <v>308.23831595999997</v>
      </c>
      <c r="W896" s="52">
        <f t="shared" si="29"/>
        <v>308.23831595999997</v>
      </c>
      <c r="X896" s="52">
        <v>0</v>
      </c>
      <c r="Y896" s="52">
        <v>0</v>
      </c>
    </row>
    <row r="897" spans="1:25" x14ac:dyDescent="0.25">
      <c r="A897" s="52">
        <v>2012</v>
      </c>
      <c r="B897" s="52" t="s">
        <v>107</v>
      </c>
      <c r="C897" s="52" t="s">
        <v>116</v>
      </c>
      <c r="D897" s="52">
        <v>20291</v>
      </c>
      <c r="E897" s="52">
        <v>3350002</v>
      </c>
      <c r="F897" s="52">
        <v>9</v>
      </c>
      <c r="G897" s="52" t="s">
        <v>119</v>
      </c>
      <c r="H897" s="52">
        <v>62314.086000000003</v>
      </c>
      <c r="I897" s="52" t="s">
        <v>91</v>
      </c>
      <c r="J897" s="52" t="s">
        <v>71</v>
      </c>
      <c r="K897" s="52">
        <v>73.3</v>
      </c>
      <c r="L897" s="52">
        <v>4.02E-2</v>
      </c>
      <c r="M897" s="52">
        <v>1</v>
      </c>
      <c r="N897" s="52"/>
      <c r="O897" s="52">
        <v>0</v>
      </c>
      <c r="P897" s="52">
        <v>0</v>
      </c>
      <c r="Q897" s="52">
        <v>21</v>
      </c>
      <c r="R897" s="52"/>
      <c r="S897" s="52">
        <v>0</v>
      </c>
      <c r="T897" s="52">
        <v>0</v>
      </c>
      <c r="U897" s="52">
        <v>310</v>
      </c>
      <c r="V897" s="52">
        <f t="shared" si="28"/>
        <v>183.61842465276001</v>
      </c>
      <c r="W897" s="52">
        <f t="shared" si="29"/>
        <v>183.61842465276001</v>
      </c>
      <c r="X897" s="52">
        <v>0</v>
      </c>
      <c r="Y897" s="52">
        <v>0</v>
      </c>
    </row>
    <row r="898" spans="1:25" x14ac:dyDescent="0.25">
      <c r="A898" s="52">
        <v>2012</v>
      </c>
      <c r="B898" s="52" t="s">
        <v>107</v>
      </c>
      <c r="C898" s="52" t="s">
        <v>116</v>
      </c>
      <c r="D898" s="52">
        <v>20291</v>
      </c>
      <c r="E898" s="52">
        <v>3350002</v>
      </c>
      <c r="F898" s="52">
        <v>9</v>
      </c>
      <c r="G898" s="52" t="s">
        <v>119</v>
      </c>
      <c r="H898" s="52">
        <v>72328</v>
      </c>
      <c r="I898" s="52" t="s">
        <v>91</v>
      </c>
      <c r="J898" s="52" t="s">
        <v>71</v>
      </c>
      <c r="K898" s="52">
        <v>73.3</v>
      </c>
      <c r="L898" s="52">
        <v>4.02E-2</v>
      </c>
      <c r="M898" s="52">
        <v>1</v>
      </c>
      <c r="N898" s="52"/>
      <c r="O898" s="52">
        <v>0</v>
      </c>
      <c r="P898" s="52">
        <v>0</v>
      </c>
      <c r="Q898" s="52">
        <v>21</v>
      </c>
      <c r="R898" s="52"/>
      <c r="S898" s="52">
        <v>0</v>
      </c>
      <c r="T898" s="52">
        <v>0</v>
      </c>
      <c r="U898" s="52">
        <v>310</v>
      </c>
      <c r="V898" s="52">
        <f t="shared" si="28"/>
        <v>213.12602447999996</v>
      </c>
      <c r="W898" s="52">
        <f t="shared" si="29"/>
        <v>213.12602447999996</v>
      </c>
      <c r="X898" s="52">
        <v>0</v>
      </c>
      <c r="Y898" s="52">
        <v>0</v>
      </c>
    </row>
    <row r="899" spans="1:25" x14ac:dyDescent="0.25">
      <c r="A899" s="52">
        <v>2012</v>
      </c>
      <c r="B899" s="52" t="s">
        <v>107</v>
      </c>
      <c r="C899" s="52" t="s">
        <v>116</v>
      </c>
      <c r="D899" s="52">
        <v>20291</v>
      </c>
      <c r="E899" s="52">
        <v>3350002</v>
      </c>
      <c r="F899" s="52">
        <v>9</v>
      </c>
      <c r="G899" s="52" t="s">
        <v>119</v>
      </c>
      <c r="H899" s="52">
        <v>44782</v>
      </c>
      <c r="I899" s="52" t="s">
        <v>91</v>
      </c>
      <c r="J899" s="52" t="s">
        <v>71</v>
      </c>
      <c r="K899" s="52">
        <v>73.3</v>
      </c>
      <c r="L899" s="52">
        <v>4.02E-2</v>
      </c>
      <c r="M899" s="52">
        <v>1</v>
      </c>
      <c r="N899" s="52"/>
      <c r="O899" s="52">
        <v>0</v>
      </c>
      <c r="P899" s="52">
        <v>0</v>
      </c>
      <c r="Q899" s="52">
        <v>21</v>
      </c>
      <c r="R899" s="52"/>
      <c r="S899" s="52">
        <v>0</v>
      </c>
      <c r="T899" s="52">
        <v>0</v>
      </c>
      <c r="U899" s="52">
        <v>310</v>
      </c>
      <c r="V899" s="52">
        <f t="shared" ref="V899:V962" si="30">IF(F899=9,((H899*K899*L899*M899)+(H899*O899*P899*Q899)+(H899*S899*T899*U899))/1000, (H899*K899*L899*M899)+(H899*O899*P899*Q899)+(H899*S899*T899*U899))</f>
        <v>131.95732812</v>
      </c>
      <c r="W899" s="52">
        <f t="shared" si="29"/>
        <v>131.95732812</v>
      </c>
      <c r="X899" s="52">
        <v>0</v>
      </c>
      <c r="Y899" s="52">
        <v>0</v>
      </c>
    </row>
    <row r="900" spans="1:25" x14ac:dyDescent="0.25">
      <c r="A900" s="52">
        <v>2012</v>
      </c>
      <c r="B900" s="52" t="s">
        <v>107</v>
      </c>
      <c r="C900" s="52" t="s">
        <v>116</v>
      </c>
      <c r="D900" s="52">
        <v>20291</v>
      </c>
      <c r="E900" s="52">
        <v>3350002</v>
      </c>
      <c r="F900" s="52">
        <v>9</v>
      </c>
      <c r="G900" s="52" t="s">
        <v>119</v>
      </c>
      <c r="H900" s="52">
        <v>15923</v>
      </c>
      <c r="I900" s="52" t="s">
        <v>91</v>
      </c>
      <c r="J900" s="52" t="s">
        <v>71</v>
      </c>
      <c r="K900" s="52">
        <v>73.3</v>
      </c>
      <c r="L900" s="52">
        <v>4.02E-2</v>
      </c>
      <c r="M900" s="52">
        <v>1</v>
      </c>
      <c r="N900" s="52"/>
      <c r="O900" s="52">
        <v>0</v>
      </c>
      <c r="P900" s="52">
        <v>0</v>
      </c>
      <c r="Q900" s="52">
        <v>21</v>
      </c>
      <c r="R900" s="52"/>
      <c r="S900" s="52">
        <v>0</v>
      </c>
      <c r="T900" s="52">
        <v>0</v>
      </c>
      <c r="U900" s="52">
        <v>310</v>
      </c>
      <c r="V900" s="52">
        <f t="shared" si="30"/>
        <v>46.919667179999998</v>
      </c>
      <c r="W900" s="52">
        <f t="shared" si="29"/>
        <v>46.919667179999998</v>
      </c>
      <c r="X900" s="52">
        <v>0</v>
      </c>
      <c r="Y900" s="52">
        <v>0</v>
      </c>
    </row>
    <row r="901" spans="1:25" x14ac:dyDescent="0.25">
      <c r="A901" s="52">
        <v>2012</v>
      </c>
      <c r="B901" s="52" t="s">
        <v>107</v>
      </c>
      <c r="C901" s="52" t="s">
        <v>116</v>
      </c>
      <c r="D901" s="52">
        <v>20291</v>
      </c>
      <c r="E901" s="52">
        <v>3350002</v>
      </c>
      <c r="F901" s="52">
        <v>9</v>
      </c>
      <c r="G901" s="52" t="s">
        <v>119</v>
      </c>
      <c r="H901" s="52">
        <v>70728.343200000003</v>
      </c>
      <c r="I901" s="52" t="s">
        <v>91</v>
      </c>
      <c r="J901" s="52" t="s">
        <v>71</v>
      </c>
      <c r="K901" s="52">
        <v>73.3</v>
      </c>
      <c r="L901" s="52">
        <v>4.02E-2</v>
      </c>
      <c r="M901" s="52">
        <v>1</v>
      </c>
      <c r="N901" s="52"/>
      <c r="O901" s="52">
        <v>0</v>
      </c>
      <c r="P901" s="52">
        <v>0</v>
      </c>
      <c r="Q901" s="52">
        <v>21</v>
      </c>
      <c r="R901" s="52"/>
      <c r="S901" s="52">
        <v>0</v>
      </c>
      <c r="T901" s="52">
        <v>0</v>
      </c>
      <c r="U901" s="52">
        <v>310</v>
      </c>
      <c r="V901" s="52">
        <f t="shared" si="30"/>
        <v>208.41237977371202</v>
      </c>
      <c r="W901" s="52">
        <f t="shared" si="29"/>
        <v>208.41237977371202</v>
      </c>
      <c r="X901" s="52">
        <v>0</v>
      </c>
      <c r="Y901" s="52">
        <v>0</v>
      </c>
    </row>
    <row r="902" spans="1:25" x14ac:dyDescent="0.25">
      <c r="A902" s="52">
        <v>2012</v>
      </c>
      <c r="B902" s="52" t="s">
        <v>107</v>
      </c>
      <c r="C902" s="52" t="s">
        <v>116</v>
      </c>
      <c r="D902" s="52">
        <v>20291</v>
      </c>
      <c r="E902" s="52">
        <v>3350002</v>
      </c>
      <c r="F902" s="52">
        <v>9</v>
      </c>
      <c r="G902" s="52" t="s">
        <v>119</v>
      </c>
      <c r="H902" s="52">
        <v>896654.826</v>
      </c>
      <c r="I902" s="52" t="s">
        <v>91</v>
      </c>
      <c r="J902" s="52" t="s">
        <v>71</v>
      </c>
      <c r="K902" s="52">
        <v>73.3</v>
      </c>
      <c r="L902" s="52">
        <v>4.02E-2</v>
      </c>
      <c r="M902" s="52">
        <v>1</v>
      </c>
      <c r="N902" s="52"/>
      <c r="O902" s="52">
        <v>0</v>
      </c>
      <c r="P902" s="52">
        <v>0</v>
      </c>
      <c r="Q902" s="52">
        <v>21</v>
      </c>
      <c r="R902" s="52"/>
      <c r="S902" s="52">
        <v>0</v>
      </c>
      <c r="T902" s="52">
        <v>0</v>
      </c>
      <c r="U902" s="52">
        <v>310</v>
      </c>
      <c r="V902" s="52">
        <f t="shared" si="30"/>
        <v>2642.1369095811597</v>
      </c>
      <c r="W902" s="52">
        <f t="shared" si="29"/>
        <v>2642.1369095811597</v>
      </c>
      <c r="X902" s="52">
        <v>0</v>
      </c>
      <c r="Y902" s="52">
        <v>0</v>
      </c>
    </row>
    <row r="903" spans="1:25" x14ac:dyDescent="0.25">
      <c r="A903" s="52">
        <v>2012</v>
      </c>
      <c r="B903" s="52" t="s">
        <v>107</v>
      </c>
      <c r="C903" s="52" t="s">
        <v>116</v>
      </c>
      <c r="D903" s="52">
        <v>20291</v>
      </c>
      <c r="E903" s="52">
        <v>3350002</v>
      </c>
      <c r="F903" s="52">
        <v>9</v>
      </c>
      <c r="G903" s="52" t="s">
        <v>119</v>
      </c>
      <c r="H903" s="52">
        <v>100127.6364</v>
      </c>
      <c r="I903" s="52" t="s">
        <v>91</v>
      </c>
      <c r="J903" s="52" t="s">
        <v>71</v>
      </c>
      <c r="K903" s="52">
        <v>73.3</v>
      </c>
      <c r="L903" s="52">
        <v>4.02E-2</v>
      </c>
      <c r="M903" s="52">
        <v>1</v>
      </c>
      <c r="N903" s="52"/>
      <c r="O903" s="52">
        <v>0</v>
      </c>
      <c r="P903" s="52">
        <v>0</v>
      </c>
      <c r="Q903" s="52">
        <v>21</v>
      </c>
      <c r="R903" s="52"/>
      <c r="S903" s="52">
        <v>0</v>
      </c>
      <c r="T903" s="52">
        <v>0</v>
      </c>
      <c r="U903" s="52">
        <v>310</v>
      </c>
      <c r="V903" s="52">
        <f t="shared" si="30"/>
        <v>295.04210107442401</v>
      </c>
      <c r="W903" s="52">
        <f t="shared" si="29"/>
        <v>295.04210107442401</v>
      </c>
      <c r="X903" s="52">
        <v>0</v>
      </c>
      <c r="Y903" s="52">
        <v>0</v>
      </c>
    </row>
    <row r="904" spans="1:25" x14ac:dyDescent="0.25">
      <c r="A904" s="52">
        <v>2012</v>
      </c>
      <c r="B904" s="52" t="s">
        <v>107</v>
      </c>
      <c r="C904" s="52" t="s">
        <v>116</v>
      </c>
      <c r="D904" s="52">
        <v>20291</v>
      </c>
      <c r="E904" s="52">
        <v>3350002</v>
      </c>
      <c r="F904" s="52">
        <v>9</v>
      </c>
      <c r="G904" s="52" t="s">
        <v>119</v>
      </c>
      <c r="H904" s="52">
        <v>29770</v>
      </c>
      <c r="I904" s="52" t="s">
        <v>91</v>
      </c>
      <c r="J904" s="52" t="s">
        <v>71</v>
      </c>
      <c r="K904" s="52">
        <v>73.3</v>
      </c>
      <c r="L904" s="52">
        <v>4.02E-2</v>
      </c>
      <c r="M904" s="52">
        <v>1</v>
      </c>
      <c r="N904" s="52"/>
      <c r="O904" s="52">
        <v>0</v>
      </c>
      <c r="P904" s="52">
        <v>0</v>
      </c>
      <c r="Q904" s="52">
        <v>21</v>
      </c>
      <c r="R904" s="52"/>
      <c r="S904" s="52">
        <v>0</v>
      </c>
      <c r="T904" s="52">
        <v>0</v>
      </c>
      <c r="U904" s="52">
        <v>310</v>
      </c>
      <c r="V904" s="52">
        <f t="shared" si="30"/>
        <v>87.722068199999995</v>
      </c>
      <c r="W904" s="52">
        <f t="shared" si="29"/>
        <v>87.722068199999995</v>
      </c>
      <c r="X904" s="52">
        <v>0</v>
      </c>
      <c r="Y904" s="52">
        <v>0</v>
      </c>
    </row>
    <row r="905" spans="1:25" x14ac:dyDescent="0.25">
      <c r="A905" s="52">
        <v>2012</v>
      </c>
      <c r="B905" s="52" t="s">
        <v>107</v>
      </c>
      <c r="C905" s="52" t="s">
        <v>116</v>
      </c>
      <c r="D905" s="52">
        <v>20291</v>
      </c>
      <c r="E905" s="52">
        <v>3350002</v>
      </c>
      <c r="F905" s="52">
        <v>9</v>
      </c>
      <c r="G905" s="52" t="s">
        <v>119</v>
      </c>
      <c r="H905" s="52">
        <v>46146.8364</v>
      </c>
      <c r="I905" s="52" t="s">
        <v>91</v>
      </c>
      <c r="J905" s="52" t="s">
        <v>71</v>
      </c>
      <c r="K905" s="52">
        <v>73.3</v>
      </c>
      <c r="L905" s="52">
        <v>4.02E-2</v>
      </c>
      <c r="M905" s="52">
        <v>1</v>
      </c>
      <c r="N905" s="52"/>
      <c r="O905" s="52">
        <v>0</v>
      </c>
      <c r="P905" s="52">
        <v>0</v>
      </c>
      <c r="Q905" s="52">
        <v>21</v>
      </c>
      <c r="R905" s="52"/>
      <c r="S905" s="52">
        <v>0</v>
      </c>
      <c r="T905" s="52">
        <v>0</v>
      </c>
      <c r="U905" s="52">
        <v>310</v>
      </c>
      <c r="V905" s="52">
        <f t="shared" si="30"/>
        <v>135.979036946424</v>
      </c>
      <c r="W905" s="52">
        <f t="shared" si="29"/>
        <v>135.979036946424</v>
      </c>
      <c r="X905" s="52">
        <v>0</v>
      </c>
      <c r="Y905" s="52">
        <v>0</v>
      </c>
    </row>
    <row r="906" spans="1:25" x14ac:dyDescent="0.25">
      <c r="A906" s="52">
        <v>2012</v>
      </c>
      <c r="B906" s="52" t="s">
        <v>107</v>
      </c>
      <c r="C906" s="52" t="s">
        <v>116</v>
      </c>
      <c r="D906" s="52">
        <v>20291</v>
      </c>
      <c r="E906" s="52">
        <v>3350002</v>
      </c>
      <c r="F906" s="52">
        <v>9</v>
      </c>
      <c r="G906" s="52" t="s">
        <v>119</v>
      </c>
      <c r="H906" s="52">
        <v>36045</v>
      </c>
      <c r="I906" s="52" t="s">
        <v>91</v>
      </c>
      <c r="J906" s="52" t="s">
        <v>71</v>
      </c>
      <c r="K906" s="52">
        <v>73.3</v>
      </c>
      <c r="L906" s="52">
        <v>4.02E-2</v>
      </c>
      <c r="M906" s="52">
        <v>1</v>
      </c>
      <c r="N906" s="52"/>
      <c r="O906" s="52">
        <v>0</v>
      </c>
      <c r="P906" s="52">
        <v>0</v>
      </c>
      <c r="Q906" s="52">
        <v>21</v>
      </c>
      <c r="R906" s="52"/>
      <c r="S906" s="52">
        <v>0</v>
      </c>
      <c r="T906" s="52">
        <v>0</v>
      </c>
      <c r="U906" s="52">
        <v>310</v>
      </c>
      <c r="V906" s="52">
        <f t="shared" si="30"/>
        <v>106.21235970000001</v>
      </c>
      <c r="W906" s="52">
        <f t="shared" si="29"/>
        <v>106.21235970000001</v>
      </c>
      <c r="X906" s="52">
        <v>0</v>
      </c>
      <c r="Y906" s="52">
        <v>0</v>
      </c>
    </row>
    <row r="907" spans="1:25" x14ac:dyDescent="0.25">
      <c r="A907" s="52">
        <v>2012</v>
      </c>
      <c r="B907" s="52" t="s">
        <v>107</v>
      </c>
      <c r="C907" s="52" t="s">
        <v>116</v>
      </c>
      <c r="D907" s="52">
        <v>20291</v>
      </c>
      <c r="E907" s="52">
        <v>3350002</v>
      </c>
      <c r="F907" s="52">
        <v>9</v>
      </c>
      <c r="G907" s="52" t="s">
        <v>119</v>
      </c>
      <c r="H907" s="52">
        <v>17955.363600000001</v>
      </c>
      <c r="I907" s="52" t="s">
        <v>91</v>
      </c>
      <c r="J907" s="52" t="s">
        <v>71</v>
      </c>
      <c r="K907" s="52">
        <v>73.3</v>
      </c>
      <c r="L907" s="52">
        <v>4.02E-2</v>
      </c>
      <c r="M907" s="52">
        <v>1</v>
      </c>
      <c r="N907" s="52"/>
      <c r="O907" s="52">
        <v>0</v>
      </c>
      <c r="P907" s="52">
        <v>0</v>
      </c>
      <c r="Q907" s="52">
        <v>21</v>
      </c>
      <c r="R907" s="52"/>
      <c r="S907" s="52">
        <v>0</v>
      </c>
      <c r="T907" s="52">
        <v>0</v>
      </c>
      <c r="U907" s="52">
        <v>310</v>
      </c>
      <c r="V907" s="52">
        <f t="shared" si="30"/>
        <v>52.908351705576003</v>
      </c>
      <c r="W907" s="52">
        <f t="shared" si="29"/>
        <v>52.908351705576003</v>
      </c>
      <c r="X907" s="52">
        <v>0</v>
      </c>
      <c r="Y907" s="52">
        <v>0</v>
      </c>
    </row>
    <row r="908" spans="1:25" x14ac:dyDescent="0.25">
      <c r="A908" s="52">
        <v>2012</v>
      </c>
      <c r="B908" s="52" t="s">
        <v>107</v>
      </c>
      <c r="C908" s="52" t="s">
        <v>116</v>
      </c>
      <c r="D908" s="52">
        <v>20291</v>
      </c>
      <c r="E908" s="52">
        <v>3350002</v>
      </c>
      <c r="F908" s="52">
        <v>9</v>
      </c>
      <c r="G908" s="52" t="s">
        <v>119</v>
      </c>
      <c r="H908" s="52">
        <v>1296</v>
      </c>
      <c r="I908" s="52" t="s">
        <v>91</v>
      </c>
      <c r="J908" s="52" t="s">
        <v>71</v>
      </c>
      <c r="K908" s="52">
        <v>73.3</v>
      </c>
      <c r="L908" s="52">
        <v>4.02E-2</v>
      </c>
      <c r="M908" s="52">
        <v>1</v>
      </c>
      <c r="N908" s="52"/>
      <c r="O908" s="52">
        <v>0</v>
      </c>
      <c r="P908" s="52">
        <v>0</v>
      </c>
      <c r="Q908" s="52">
        <v>21</v>
      </c>
      <c r="R908" s="52"/>
      <c r="S908" s="52">
        <v>0</v>
      </c>
      <c r="T908" s="52">
        <v>0</v>
      </c>
      <c r="U908" s="52">
        <v>310</v>
      </c>
      <c r="V908" s="52">
        <f t="shared" si="30"/>
        <v>3.8188713600000002</v>
      </c>
      <c r="W908" s="52">
        <f t="shared" si="29"/>
        <v>3.8188713600000002</v>
      </c>
      <c r="X908" s="52">
        <v>0</v>
      </c>
      <c r="Y908" s="52">
        <v>0</v>
      </c>
    </row>
    <row r="909" spans="1:25" x14ac:dyDescent="0.25">
      <c r="A909" s="52">
        <v>2012</v>
      </c>
      <c r="B909" s="52" t="s">
        <v>107</v>
      </c>
      <c r="C909" s="52" t="s">
        <v>116</v>
      </c>
      <c r="D909" s="52">
        <v>20291</v>
      </c>
      <c r="E909" s="52">
        <v>3350002</v>
      </c>
      <c r="F909" s="52">
        <v>9</v>
      </c>
      <c r="G909" s="52" t="s">
        <v>119</v>
      </c>
      <c r="H909" s="52">
        <v>4020</v>
      </c>
      <c r="I909" s="52" t="s">
        <v>91</v>
      </c>
      <c r="J909" s="52" t="s">
        <v>71</v>
      </c>
      <c r="K909" s="52">
        <v>73.3</v>
      </c>
      <c r="L909" s="52">
        <v>4.02E-2</v>
      </c>
      <c r="M909" s="52">
        <v>1</v>
      </c>
      <c r="N909" s="52"/>
      <c r="O909" s="52">
        <v>0</v>
      </c>
      <c r="P909" s="52">
        <v>0</v>
      </c>
      <c r="Q909" s="52">
        <v>21</v>
      </c>
      <c r="R909" s="52"/>
      <c r="S909" s="52">
        <v>0</v>
      </c>
      <c r="T909" s="52">
        <v>0</v>
      </c>
      <c r="U909" s="52">
        <v>310</v>
      </c>
      <c r="V909" s="52">
        <f t="shared" si="30"/>
        <v>11.8455732</v>
      </c>
      <c r="W909" s="52">
        <f t="shared" si="29"/>
        <v>11.8455732</v>
      </c>
      <c r="X909" s="52">
        <v>0</v>
      </c>
      <c r="Y909" s="52">
        <v>0</v>
      </c>
    </row>
    <row r="910" spans="1:25" x14ac:dyDescent="0.25">
      <c r="A910" s="52">
        <v>2012</v>
      </c>
      <c r="B910" s="52" t="s">
        <v>107</v>
      </c>
      <c r="C910" s="52" t="s">
        <v>116</v>
      </c>
      <c r="D910" s="52">
        <v>20291</v>
      </c>
      <c r="E910" s="52">
        <v>3350002</v>
      </c>
      <c r="F910" s="52">
        <v>9</v>
      </c>
      <c r="G910" s="52" t="s">
        <v>119</v>
      </c>
      <c r="H910" s="52">
        <v>3695</v>
      </c>
      <c r="I910" s="52" t="s">
        <v>91</v>
      </c>
      <c r="J910" s="52" t="s">
        <v>71</v>
      </c>
      <c r="K910" s="52">
        <v>73.3</v>
      </c>
      <c r="L910" s="52">
        <v>4.02E-2</v>
      </c>
      <c r="M910" s="52">
        <v>1</v>
      </c>
      <c r="N910" s="52"/>
      <c r="O910" s="52">
        <v>0</v>
      </c>
      <c r="P910" s="52">
        <v>0</v>
      </c>
      <c r="Q910" s="52">
        <v>21</v>
      </c>
      <c r="R910" s="52"/>
      <c r="S910" s="52">
        <v>0</v>
      </c>
      <c r="T910" s="52">
        <v>0</v>
      </c>
      <c r="U910" s="52">
        <v>310</v>
      </c>
      <c r="V910" s="52">
        <f t="shared" si="30"/>
        <v>10.887908700000001</v>
      </c>
      <c r="W910" s="52">
        <f t="shared" si="29"/>
        <v>10.887908700000001</v>
      </c>
      <c r="X910" s="52">
        <v>0</v>
      </c>
      <c r="Y910" s="52">
        <v>0</v>
      </c>
    </row>
    <row r="911" spans="1:25" x14ac:dyDescent="0.25">
      <c r="A911" s="52">
        <v>2012</v>
      </c>
      <c r="B911" s="52" t="s">
        <v>107</v>
      </c>
      <c r="C911" s="52" t="s">
        <v>116</v>
      </c>
      <c r="D911" s="52">
        <v>20291</v>
      </c>
      <c r="E911" s="52">
        <v>3350002</v>
      </c>
      <c r="F911" s="52">
        <v>9</v>
      </c>
      <c r="G911" s="52" t="s">
        <v>119</v>
      </c>
      <c r="H911" s="52">
        <v>143217.81</v>
      </c>
      <c r="I911" s="52" t="s">
        <v>91</v>
      </c>
      <c r="J911" s="52" t="s">
        <v>71</v>
      </c>
      <c r="K911" s="52">
        <v>73.3</v>
      </c>
      <c r="L911" s="52">
        <v>4.02E-2</v>
      </c>
      <c r="M911" s="52">
        <v>1</v>
      </c>
      <c r="N911" s="52"/>
      <c r="O911" s="52">
        <v>0</v>
      </c>
      <c r="P911" s="52">
        <v>0</v>
      </c>
      <c r="Q911" s="52">
        <v>21</v>
      </c>
      <c r="R911" s="52"/>
      <c r="S911" s="52">
        <v>0</v>
      </c>
      <c r="T911" s="52">
        <v>0</v>
      </c>
      <c r="U911" s="52">
        <v>310</v>
      </c>
      <c r="V911" s="52">
        <f t="shared" si="30"/>
        <v>422.01419201459998</v>
      </c>
      <c r="W911" s="52">
        <f t="shared" si="29"/>
        <v>422.01419201459998</v>
      </c>
      <c r="X911" s="52">
        <v>0</v>
      </c>
      <c r="Y911" s="52">
        <v>0</v>
      </c>
    </row>
    <row r="912" spans="1:25" x14ac:dyDescent="0.25">
      <c r="A912" s="52">
        <v>2012</v>
      </c>
      <c r="B912" s="52" t="s">
        <v>107</v>
      </c>
      <c r="C912" s="52" t="s">
        <v>116</v>
      </c>
      <c r="D912" s="52">
        <v>20291</v>
      </c>
      <c r="E912" s="52">
        <v>3350002</v>
      </c>
      <c r="F912" s="52">
        <v>9</v>
      </c>
      <c r="G912" s="52" t="s">
        <v>119</v>
      </c>
      <c r="H912" s="52">
        <v>135768.4596</v>
      </c>
      <c r="I912" s="52" t="s">
        <v>91</v>
      </c>
      <c r="J912" s="52" t="s">
        <v>71</v>
      </c>
      <c r="K912" s="52">
        <v>73.3</v>
      </c>
      <c r="L912" s="52">
        <v>4.02E-2</v>
      </c>
      <c r="M912" s="52">
        <v>1</v>
      </c>
      <c r="N912" s="52"/>
      <c r="O912" s="52">
        <v>0</v>
      </c>
      <c r="P912" s="52">
        <v>0</v>
      </c>
      <c r="Q912" s="52">
        <v>21</v>
      </c>
      <c r="R912" s="52"/>
      <c r="S912" s="52">
        <v>0</v>
      </c>
      <c r="T912" s="52">
        <v>0</v>
      </c>
      <c r="U912" s="52">
        <v>310</v>
      </c>
      <c r="V912" s="52">
        <f t="shared" si="30"/>
        <v>400.06348916493596</v>
      </c>
      <c r="W912" s="52">
        <f t="shared" si="29"/>
        <v>400.06348916493596</v>
      </c>
      <c r="X912" s="52">
        <v>0</v>
      </c>
      <c r="Y912" s="52">
        <v>0</v>
      </c>
    </row>
    <row r="913" spans="1:25" x14ac:dyDescent="0.25">
      <c r="A913" s="52">
        <v>2012</v>
      </c>
      <c r="B913" s="52" t="s">
        <v>107</v>
      </c>
      <c r="C913" s="52" t="s">
        <v>116</v>
      </c>
      <c r="D913" s="52">
        <v>20291</v>
      </c>
      <c r="E913" s="52">
        <v>3350002</v>
      </c>
      <c r="F913" s="52">
        <v>9</v>
      </c>
      <c r="G913" s="52" t="s">
        <v>119</v>
      </c>
      <c r="H913" s="52">
        <v>56888</v>
      </c>
      <c r="I913" s="52" t="s">
        <v>91</v>
      </c>
      <c r="J913" s="52" t="s">
        <v>71</v>
      </c>
      <c r="K913" s="52">
        <v>73.3</v>
      </c>
      <c r="L913" s="52">
        <v>4.02E-2</v>
      </c>
      <c r="M913" s="52">
        <v>1</v>
      </c>
      <c r="N913" s="52"/>
      <c r="O913" s="52">
        <v>0</v>
      </c>
      <c r="P913" s="52">
        <v>0</v>
      </c>
      <c r="Q913" s="52">
        <v>21</v>
      </c>
      <c r="R913" s="52"/>
      <c r="S913" s="52">
        <v>0</v>
      </c>
      <c r="T913" s="52">
        <v>0</v>
      </c>
      <c r="U913" s="52">
        <v>310</v>
      </c>
      <c r="V913" s="52">
        <f t="shared" si="30"/>
        <v>167.62959407999998</v>
      </c>
      <c r="W913" s="52">
        <f t="shared" si="29"/>
        <v>167.62959407999998</v>
      </c>
      <c r="X913" s="52">
        <v>0</v>
      </c>
      <c r="Y913" s="52">
        <v>0</v>
      </c>
    </row>
    <row r="914" spans="1:25" x14ac:dyDescent="0.25">
      <c r="A914" s="52">
        <v>2012</v>
      </c>
      <c r="B914" s="52" t="s">
        <v>107</v>
      </c>
      <c r="C914" s="52" t="s">
        <v>116</v>
      </c>
      <c r="D914" s="52">
        <v>20291</v>
      </c>
      <c r="E914" s="52">
        <v>3350002</v>
      </c>
      <c r="F914" s="52">
        <v>9</v>
      </c>
      <c r="G914" s="52" t="s">
        <v>119</v>
      </c>
      <c r="H914" s="52">
        <v>67476</v>
      </c>
      <c r="I914" s="52" t="s">
        <v>91</v>
      </c>
      <c r="J914" s="52" t="s">
        <v>71</v>
      </c>
      <c r="K914" s="52">
        <v>73.3</v>
      </c>
      <c r="L914" s="52">
        <v>4.02E-2</v>
      </c>
      <c r="M914" s="52">
        <v>1</v>
      </c>
      <c r="N914" s="52"/>
      <c r="O914" s="52">
        <v>0</v>
      </c>
      <c r="P914" s="52">
        <v>0</v>
      </c>
      <c r="Q914" s="52">
        <v>21</v>
      </c>
      <c r="R914" s="52"/>
      <c r="S914" s="52">
        <v>0</v>
      </c>
      <c r="T914" s="52">
        <v>0</v>
      </c>
      <c r="U914" s="52">
        <v>310</v>
      </c>
      <c r="V914" s="52">
        <f t="shared" si="30"/>
        <v>198.82883016</v>
      </c>
      <c r="W914" s="52">
        <f t="shared" si="29"/>
        <v>198.82883016</v>
      </c>
      <c r="X914" s="52">
        <v>0</v>
      </c>
      <c r="Y914" s="52">
        <v>0</v>
      </c>
    </row>
    <row r="915" spans="1:25" x14ac:dyDescent="0.25">
      <c r="A915" s="52">
        <v>2012</v>
      </c>
      <c r="B915" s="52" t="s">
        <v>107</v>
      </c>
      <c r="C915" s="52" t="s">
        <v>116</v>
      </c>
      <c r="D915" s="52">
        <v>20291</v>
      </c>
      <c r="E915" s="52">
        <v>3350002</v>
      </c>
      <c r="F915" s="52">
        <v>9</v>
      </c>
      <c r="G915" s="52" t="s">
        <v>119</v>
      </c>
      <c r="H915" s="52">
        <v>57900</v>
      </c>
      <c r="I915" s="52" t="s">
        <v>91</v>
      </c>
      <c r="J915" s="52" t="s">
        <v>71</v>
      </c>
      <c r="K915" s="52">
        <v>73.3</v>
      </c>
      <c r="L915" s="52">
        <v>4.02E-2</v>
      </c>
      <c r="M915" s="52">
        <v>1</v>
      </c>
      <c r="N915" s="52"/>
      <c r="O915" s="52">
        <v>0</v>
      </c>
      <c r="P915" s="52">
        <v>0</v>
      </c>
      <c r="Q915" s="52">
        <v>21</v>
      </c>
      <c r="R915" s="52"/>
      <c r="S915" s="52">
        <v>0</v>
      </c>
      <c r="T915" s="52">
        <v>0</v>
      </c>
      <c r="U915" s="52">
        <v>310</v>
      </c>
      <c r="V915" s="52">
        <f t="shared" si="30"/>
        <v>170.611614</v>
      </c>
      <c r="W915" s="52">
        <f t="shared" si="29"/>
        <v>170.611614</v>
      </c>
      <c r="X915" s="52">
        <v>0</v>
      </c>
      <c r="Y915" s="52">
        <v>0</v>
      </c>
    </row>
    <row r="916" spans="1:25" x14ac:dyDescent="0.25">
      <c r="A916" s="52">
        <v>2012</v>
      </c>
      <c r="B916" s="52" t="s">
        <v>107</v>
      </c>
      <c r="C916" s="52" t="s">
        <v>116</v>
      </c>
      <c r="D916" s="52">
        <v>20291</v>
      </c>
      <c r="E916" s="52">
        <v>3350002</v>
      </c>
      <c r="F916" s="52">
        <v>9</v>
      </c>
      <c r="G916" s="52" t="s">
        <v>119</v>
      </c>
      <c r="H916" s="52">
        <v>129033</v>
      </c>
      <c r="I916" s="52" t="s">
        <v>91</v>
      </c>
      <c r="J916" s="52" t="s">
        <v>71</v>
      </c>
      <c r="K916" s="52">
        <v>73.3</v>
      </c>
      <c r="L916" s="52">
        <v>4.02E-2</v>
      </c>
      <c r="M916" s="52">
        <v>1</v>
      </c>
      <c r="N916" s="52"/>
      <c r="O916" s="52">
        <v>0</v>
      </c>
      <c r="P916" s="52">
        <v>0</v>
      </c>
      <c r="Q916" s="52">
        <v>21</v>
      </c>
      <c r="R916" s="52"/>
      <c r="S916" s="52">
        <v>0</v>
      </c>
      <c r="T916" s="52">
        <v>0</v>
      </c>
      <c r="U916" s="52">
        <v>310</v>
      </c>
      <c r="V916" s="52">
        <f t="shared" si="30"/>
        <v>380.21637978000001</v>
      </c>
      <c r="W916" s="52">
        <f t="shared" si="29"/>
        <v>380.21637978000001</v>
      </c>
      <c r="X916" s="52">
        <v>0</v>
      </c>
      <c r="Y916" s="52">
        <v>0</v>
      </c>
    </row>
    <row r="917" spans="1:25" x14ac:dyDescent="0.25">
      <c r="A917" s="52">
        <v>2012</v>
      </c>
      <c r="B917" s="52" t="s">
        <v>107</v>
      </c>
      <c r="C917" s="52" t="s">
        <v>116</v>
      </c>
      <c r="D917" s="52">
        <v>20291</v>
      </c>
      <c r="E917" s="52">
        <v>3350002</v>
      </c>
      <c r="F917" s="52">
        <v>9</v>
      </c>
      <c r="G917" s="52" t="s">
        <v>119</v>
      </c>
      <c r="H917" s="52">
        <v>57745.960800000001</v>
      </c>
      <c r="I917" s="52" t="s">
        <v>91</v>
      </c>
      <c r="J917" s="52" t="s">
        <v>71</v>
      </c>
      <c r="K917" s="52">
        <v>73.3</v>
      </c>
      <c r="L917" s="52">
        <v>4.02E-2</v>
      </c>
      <c r="M917" s="52">
        <v>1</v>
      </c>
      <c r="N917" s="52"/>
      <c r="O917" s="52">
        <v>0</v>
      </c>
      <c r="P917" s="52">
        <v>0</v>
      </c>
      <c r="Q917" s="52">
        <v>21</v>
      </c>
      <c r="R917" s="52"/>
      <c r="S917" s="52">
        <v>0</v>
      </c>
      <c r="T917" s="52">
        <v>0</v>
      </c>
      <c r="U917" s="52">
        <v>310</v>
      </c>
      <c r="V917" s="52">
        <f t="shared" si="30"/>
        <v>170.15771285092802</v>
      </c>
      <c r="W917" s="52">
        <f t="shared" si="29"/>
        <v>170.15771285092802</v>
      </c>
      <c r="X917" s="52">
        <v>0</v>
      </c>
      <c r="Y917" s="52">
        <v>0</v>
      </c>
    </row>
    <row r="918" spans="1:25" x14ac:dyDescent="0.25">
      <c r="A918" s="52">
        <v>2012</v>
      </c>
      <c r="B918" s="52" t="s">
        <v>107</v>
      </c>
      <c r="C918" s="52" t="s">
        <v>116</v>
      </c>
      <c r="D918" s="52">
        <v>20291</v>
      </c>
      <c r="E918" s="52">
        <v>3350002</v>
      </c>
      <c r="F918" s="52">
        <v>9</v>
      </c>
      <c r="G918" s="52" t="s">
        <v>119</v>
      </c>
      <c r="H918" s="52">
        <v>34702.906800000004</v>
      </c>
      <c r="I918" s="52" t="s">
        <v>91</v>
      </c>
      <c r="J918" s="52" t="s">
        <v>71</v>
      </c>
      <c r="K918" s="52">
        <v>73.3</v>
      </c>
      <c r="L918" s="52">
        <v>4.02E-2</v>
      </c>
      <c r="M918" s="52">
        <v>1</v>
      </c>
      <c r="N918" s="52"/>
      <c r="O918" s="52">
        <v>0</v>
      </c>
      <c r="P918" s="52">
        <v>0</v>
      </c>
      <c r="Q918" s="52">
        <v>21</v>
      </c>
      <c r="R918" s="52"/>
      <c r="S918" s="52">
        <v>0</v>
      </c>
      <c r="T918" s="52">
        <v>0</v>
      </c>
      <c r="U918" s="52">
        <v>310</v>
      </c>
      <c r="V918" s="52">
        <f t="shared" si="30"/>
        <v>102.25766735128801</v>
      </c>
      <c r="W918" s="52">
        <f t="shared" si="29"/>
        <v>102.25766735128801</v>
      </c>
      <c r="X918" s="52">
        <v>0</v>
      </c>
      <c r="Y918" s="52">
        <v>0</v>
      </c>
    </row>
    <row r="919" spans="1:25" x14ac:dyDescent="0.25">
      <c r="A919" s="52">
        <v>2012</v>
      </c>
      <c r="B919" s="52" t="s">
        <v>107</v>
      </c>
      <c r="C919" s="52" t="s">
        <v>116</v>
      </c>
      <c r="D919" s="52">
        <v>20291</v>
      </c>
      <c r="E919" s="52">
        <v>3350002</v>
      </c>
      <c r="F919" s="52">
        <v>9</v>
      </c>
      <c r="G919" s="52" t="s">
        <v>119</v>
      </c>
      <c r="H919" s="52">
        <v>29433.031200000001</v>
      </c>
      <c r="I919" s="52" t="s">
        <v>91</v>
      </c>
      <c r="J919" s="52" t="s">
        <v>71</v>
      </c>
      <c r="K919" s="52">
        <v>73.3</v>
      </c>
      <c r="L919" s="52">
        <v>4.02E-2</v>
      </c>
      <c r="M919" s="52">
        <v>1</v>
      </c>
      <c r="N919" s="52"/>
      <c r="O919" s="52">
        <v>0</v>
      </c>
      <c r="P919" s="52">
        <v>0</v>
      </c>
      <c r="Q919" s="52">
        <v>21</v>
      </c>
      <c r="R919" s="52"/>
      <c r="S919" s="52">
        <v>0</v>
      </c>
      <c r="T919" s="52">
        <v>0</v>
      </c>
      <c r="U919" s="52">
        <v>310</v>
      </c>
      <c r="V919" s="52">
        <f t="shared" si="30"/>
        <v>86.729135715791998</v>
      </c>
      <c r="W919" s="52">
        <f t="shared" si="29"/>
        <v>86.729135715791998</v>
      </c>
      <c r="X919" s="52">
        <v>0</v>
      </c>
      <c r="Y919" s="52">
        <v>0</v>
      </c>
    </row>
    <row r="920" spans="1:25" x14ac:dyDescent="0.25">
      <c r="A920" s="52">
        <v>2012</v>
      </c>
      <c r="B920" s="52" t="s">
        <v>107</v>
      </c>
      <c r="C920" s="52" t="s">
        <v>116</v>
      </c>
      <c r="D920" s="52">
        <v>20291</v>
      </c>
      <c r="E920" s="52">
        <v>3350002</v>
      </c>
      <c r="F920" s="52">
        <v>9</v>
      </c>
      <c r="G920" s="52" t="s">
        <v>119</v>
      </c>
      <c r="H920" s="52">
        <v>106458</v>
      </c>
      <c r="I920" s="52" t="s">
        <v>91</v>
      </c>
      <c r="J920" s="52" t="s">
        <v>71</v>
      </c>
      <c r="K920" s="52">
        <v>73.3</v>
      </c>
      <c r="L920" s="52">
        <v>4.02E-2</v>
      </c>
      <c r="M920" s="52">
        <v>1</v>
      </c>
      <c r="N920" s="52"/>
      <c r="O920" s="52">
        <v>0</v>
      </c>
      <c r="P920" s="52">
        <v>0</v>
      </c>
      <c r="Q920" s="52">
        <v>21</v>
      </c>
      <c r="R920" s="52"/>
      <c r="S920" s="52">
        <v>0</v>
      </c>
      <c r="T920" s="52">
        <v>0</v>
      </c>
      <c r="U920" s="52">
        <v>310</v>
      </c>
      <c r="V920" s="52">
        <f t="shared" si="30"/>
        <v>313.69553027999996</v>
      </c>
      <c r="W920" s="52">
        <f t="shared" si="29"/>
        <v>313.69553027999996</v>
      </c>
      <c r="X920" s="52">
        <v>0</v>
      </c>
      <c r="Y920" s="52">
        <v>0</v>
      </c>
    </row>
    <row r="921" spans="1:25" x14ac:dyDescent="0.25">
      <c r="A921" s="52">
        <v>2012</v>
      </c>
      <c r="B921" s="52" t="s">
        <v>107</v>
      </c>
      <c r="C921" s="52" t="s">
        <v>116</v>
      </c>
      <c r="D921" s="52">
        <v>20291</v>
      </c>
      <c r="E921" s="52">
        <v>3350002</v>
      </c>
      <c r="F921" s="52">
        <v>9</v>
      </c>
      <c r="G921" s="52" t="s">
        <v>119</v>
      </c>
      <c r="H921" s="52">
        <v>92017.021200000003</v>
      </c>
      <c r="I921" s="52" t="s">
        <v>91</v>
      </c>
      <c r="J921" s="52" t="s">
        <v>71</v>
      </c>
      <c r="K921" s="52">
        <v>73.3</v>
      </c>
      <c r="L921" s="52">
        <v>4.02E-2</v>
      </c>
      <c r="M921" s="52">
        <v>1</v>
      </c>
      <c r="N921" s="52"/>
      <c r="O921" s="52">
        <v>0</v>
      </c>
      <c r="P921" s="52">
        <v>0</v>
      </c>
      <c r="Q921" s="52">
        <v>21</v>
      </c>
      <c r="R921" s="52"/>
      <c r="S921" s="52">
        <v>0</v>
      </c>
      <c r="T921" s="52">
        <v>0</v>
      </c>
      <c r="U921" s="52">
        <v>310</v>
      </c>
      <c r="V921" s="52">
        <f t="shared" si="30"/>
        <v>271.14287568919195</v>
      </c>
      <c r="W921" s="52">
        <f t="shared" si="29"/>
        <v>271.14287568919195</v>
      </c>
      <c r="X921" s="52">
        <v>0</v>
      </c>
      <c r="Y921" s="52">
        <v>0</v>
      </c>
    </row>
    <row r="922" spans="1:25" x14ac:dyDescent="0.25">
      <c r="A922" s="52">
        <v>2012</v>
      </c>
      <c r="B922" s="52" t="s">
        <v>107</v>
      </c>
      <c r="C922" s="52" t="s">
        <v>116</v>
      </c>
      <c r="D922" s="52">
        <v>20291</v>
      </c>
      <c r="E922" s="52">
        <v>3350002</v>
      </c>
      <c r="F922" s="52">
        <v>9</v>
      </c>
      <c r="G922" s="52" t="s">
        <v>119</v>
      </c>
      <c r="H922" s="52">
        <v>81143</v>
      </c>
      <c r="I922" s="52" t="s">
        <v>91</v>
      </c>
      <c r="J922" s="52" t="s">
        <v>71</v>
      </c>
      <c r="K922" s="52">
        <v>73.3</v>
      </c>
      <c r="L922" s="52">
        <v>4.02E-2</v>
      </c>
      <c r="M922" s="52">
        <v>1</v>
      </c>
      <c r="N922" s="52"/>
      <c r="O922" s="52">
        <v>0</v>
      </c>
      <c r="P922" s="52">
        <v>0</v>
      </c>
      <c r="Q922" s="52">
        <v>21</v>
      </c>
      <c r="R922" s="52"/>
      <c r="S922" s="52">
        <v>0</v>
      </c>
      <c r="T922" s="52">
        <v>0</v>
      </c>
      <c r="U922" s="52">
        <v>310</v>
      </c>
      <c r="V922" s="52">
        <f t="shared" si="30"/>
        <v>239.10083237999999</v>
      </c>
      <c r="W922" s="52">
        <f t="shared" si="29"/>
        <v>239.10083237999999</v>
      </c>
      <c r="X922" s="52">
        <v>0</v>
      </c>
      <c r="Y922" s="52">
        <v>0</v>
      </c>
    </row>
    <row r="923" spans="1:25" x14ac:dyDescent="0.25">
      <c r="A923" s="52">
        <v>2012</v>
      </c>
      <c r="B923" s="52" t="s">
        <v>107</v>
      </c>
      <c r="C923" s="52" t="s">
        <v>116</v>
      </c>
      <c r="D923" s="52">
        <v>20291</v>
      </c>
      <c r="E923" s="52">
        <v>3350002</v>
      </c>
      <c r="F923" s="52">
        <v>9</v>
      </c>
      <c r="G923" s="52" t="s">
        <v>119</v>
      </c>
      <c r="H923" s="52">
        <v>419933.40600000002</v>
      </c>
      <c r="I923" s="52" t="s">
        <v>91</v>
      </c>
      <c r="J923" s="52" t="s">
        <v>71</v>
      </c>
      <c r="K923" s="52">
        <v>73.3</v>
      </c>
      <c r="L923" s="52">
        <v>4.02E-2</v>
      </c>
      <c r="M923" s="52">
        <v>1</v>
      </c>
      <c r="N923" s="52"/>
      <c r="O923" s="52">
        <v>0</v>
      </c>
      <c r="P923" s="52">
        <v>0</v>
      </c>
      <c r="Q923" s="52">
        <v>21</v>
      </c>
      <c r="R923" s="52"/>
      <c r="S923" s="52">
        <v>0</v>
      </c>
      <c r="T923" s="52">
        <v>0</v>
      </c>
      <c r="U923" s="52">
        <v>310</v>
      </c>
      <c r="V923" s="52">
        <f t="shared" si="30"/>
        <v>1237.40097012396</v>
      </c>
      <c r="W923" s="52">
        <f t="shared" si="29"/>
        <v>1237.40097012396</v>
      </c>
      <c r="X923" s="52">
        <v>0</v>
      </c>
      <c r="Y923" s="52">
        <v>0</v>
      </c>
    </row>
    <row r="924" spans="1:25" x14ac:dyDescent="0.25">
      <c r="A924" s="52">
        <v>2012</v>
      </c>
      <c r="B924" s="52" t="s">
        <v>107</v>
      </c>
      <c r="C924" s="52" t="s">
        <v>116</v>
      </c>
      <c r="D924" s="52">
        <v>20291</v>
      </c>
      <c r="E924" s="52">
        <v>3350002</v>
      </c>
      <c r="F924" s="52">
        <v>9</v>
      </c>
      <c r="G924" s="52" t="s">
        <v>119</v>
      </c>
      <c r="H924" s="52">
        <v>99259</v>
      </c>
      <c r="I924" s="52" t="s">
        <v>91</v>
      </c>
      <c r="J924" s="52" t="s">
        <v>71</v>
      </c>
      <c r="K924" s="52">
        <v>73.3</v>
      </c>
      <c r="L924" s="52">
        <v>4.02E-2</v>
      </c>
      <c r="M924" s="52">
        <v>1</v>
      </c>
      <c r="N924" s="52"/>
      <c r="O924" s="52">
        <v>0</v>
      </c>
      <c r="P924" s="52">
        <v>0</v>
      </c>
      <c r="Q924" s="52">
        <v>21</v>
      </c>
      <c r="R924" s="52"/>
      <c r="S924" s="52">
        <v>0</v>
      </c>
      <c r="T924" s="52">
        <v>0</v>
      </c>
      <c r="U924" s="52">
        <v>310</v>
      </c>
      <c r="V924" s="52">
        <f t="shared" si="30"/>
        <v>292.48252493999996</v>
      </c>
      <c r="W924" s="52">
        <f t="shared" si="29"/>
        <v>292.48252493999996</v>
      </c>
      <c r="X924" s="52">
        <v>0</v>
      </c>
      <c r="Y924" s="52">
        <v>0</v>
      </c>
    </row>
    <row r="925" spans="1:25" x14ac:dyDescent="0.25">
      <c r="A925" s="52">
        <v>2012</v>
      </c>
      <c r="B925" s="52" t="s">
        <v>107</v>
      </c>
      <c r="C925" s="52" t="s">
        <v>116</v>
      </c>
      <c r="D925" s="52">
        <v>20291</v>
      </c>
      <c r="E925" s="52">
        <v>3350002</v>
      </c>
      <c r="F925" s="52">
        <v>9</v>
      </c>
      <c r="G925" s="52" t="s">
        <v>119</v>
      </c>
      <c r="H925" s="52">
        <v>24318.350399999999</v>
      </c>
      <c r="I925" s="52" t="s">
        <v>91</v>
      </c>
      <c r="J925" s="52" t="s">
        <v>71</v>
      </c>
      <c r="K925" s="52">
        <v>73.3</v>
      </c>
      <c r="L925" s="52">
        <v>4.02E-2</v>
      </c>
      <c r="M925" s="52">
        <v>1</v>
      </c>
      <c r="N925" s="52"/>
      <c r="O925" s="52">
        <v>0</v>
      </c>
      <c r="P925" s="52">
        <v>0</v>
      </c>
      <c r="Q925" s="52">
        <v>21</v>
      </c>
      <c r="R925" s="52"/>
      <c r="S925" s="52">
        <v>0</v>
      </c>
      <c r="T925" s="52">
        <v>0</v>
      </c>
      <c r="U925" s="52">
        <v>310</v>
      </c>
      <c r="V925" s="52">
        <f t="shared" si="30"/>
        <v>71.657910389663996</v>
      </c>
      <c r="W925" s="52">
        <f t="shared" si="29"/>
        <v>71.657910389663996</v>
      </c>
      <c r="X925" s="52">
        <v>0</v>
      </c>
      <c r="Y925" s="52">
        <v>0</v>
      </c>
    </row>
    <row r="926" spans="1:25" x14ac:dyDescent="0.25">
      <c r="A926" s="52">
        <v>2012</v>
      </c>
      <c r="B926" s="52" t="s">
        <v>107</v>
      </c>
      <c r="C926" s="52" t="s">
        <v>116</v>
      </c>
      <c r="D926" s="52">
        <v>20291</v>
      </c>
      <c r="E926" s="52">
        <v>3350002</v>
      </c>
      <c r="F926" s="52">
        <v>9</v>
      </c>
      <c r="G926" s="52" t="s">
        <v>119</v>
      </c>
      <c r="H926" s="52">
        <v>4970</v>
      </c>
      <c r="I926" s="52" t="s">
        <v>91</v>
      </c>
      <c r="J926" s="52" t="s">
        <v>71</v>
      </c>
      <c r="K926" s="52">
        <v>73.3</v>
      </c>
      <c r="L926" s="52">
        <v>4.02E-2</v>
      </c>
      <c r="M926" s="52">
        <v>1</v>
      </c>
      <c r="N926" s="52"/>
      <c r="O926" s="52">
        <v>0</v>
      </c>
      <c r="P926" s="52">
        <v>0</v>
      </c>
      <c r="Q926" s="52">
        <v>21</v>
      </c>
      <c r="R926" s="52"/>
      <c r="S926" s="52">
        <v>0</v>
      </c>
      <c r="T926" s="52">
        <v>0</v>
      </c>
      <c r="U926" s="52">
        <v>310</v>
      </c>
      <c r="V926" s="52">
        <f t="shared" si="30"/>
        <v>14.6449002</v>
      </c>
      <c r="W926" s="52">
        <f t="shared" si="29"/>
        <v>14.6449002</v>
      </c>
      <c r="X926" s="52">
        <v>0</v>
      </c>
      <c r="Y926" s="52">
        <v>0</v>
      </c>
    </row>
    <row r="927" spans="1:25" x14ac:dyDescent="0.25">
      <c r="A927" s="52">
        <v>2012</v>
      </c>
      <c r="B927" s="52" t="s">
        <v>107</v>
      </c>
      <c r="C927" s="52" t="s">
        <v>116</v>
      </c>
      <c r="D927" s="52">
        <v>20291</v>
      </c>
      <c r="E927" s="52">
        <v>3350002</v>
      </c>
      <c r="F927" s="52">
        <v>9</v>
      </c>
      <c r="G927" s="52" t="s">
        <v>119</v>
      </c>
      <c r="H927" s="52">
        <v>305929.43640000001</v>
      </c>
      <c r="I927" s="52" t="s">
        <v>91</v>
      </c>
      <c r="J927" s="52" t="s">
        <v>71</v>
      </c>
      <c r="K927" s="52">
        <v>73.3</v>
      </c>
      <c r="L927" s="52">
        <v>4.02E-2</v>
      </c>
      <c r="M927" s="52">
        <v>1</v>
      </c>
      <c r="N927" s="52"/>
      <c r="O927" s="52">
        <v>0</v>
      </c>
      <c r="P927" s="52">
        <v>0</v>
      </c>
      <c r="Q927" s="52">
        <v>21</v>
      </c>
      <c r="R927" s="52"/>
      <c r="S927" s="52">
        <v>0</v>
      </c>
      <c r="T927" s="52">
        <v>0</v>
      </c>
      <c r="U927" s="52">
        <v>310</v>
      </c>
      <c r="V927" s="52">
        <f t="shared" si="30"/>
        <v>901.47003306242402</v>
      </c>
      <c r="W927" s="52">
        <f t="shared" si="29"/>
        <v>901.47003306242402</v>
      </c>
      <c r="X927" s="52">
        <v>0</v>
      </c>
      <c r="Y927" s="52">
        <v>0</v>
      </c>
    </row>
    <row r="928" spans="1:25" x14ac:dyDescent="0.25">
      <c r="A928" s="52">
        <v>2012</v>
      </c>
      <c r="B928" s="52" t="s">
        <v>107</v>
      </c>
      <c r="C928" s="52" t="s">
        <v>116</v>
      </c>
      <c r="D928" s="52">
        <v>20291</v>
      </c>
      <c r="E928" s="52">
        <v>3350002</v>
      </c>
      <c r="F928" s="52">
        <v>9</v>
      </c>
      <c r="G928" s="52" t="s">
        <v>119</v>
      </c>
      <c r="H928" s="52">
        <v>120240</v>
      </c>
      <c r="I928" s="52" t="s">
        <v>91</v>
      </c>
      <c r="J928" s="52" t="s">
        <v>71</v>
      </c>
      <c r="K928" s="52">
        <v>73.3</v>
      </c>
      <c r="L928" s="52">
        <v>4.02E-2</v>
      </c>
      <c r="M928" s="52">
        <v>1</v>
      </c>
      <c r="N928" s="52"/>
      <c r="O928" s="52">
        <v>0</v>
      </c>
      <c r="P928" s="52">
        <v>0</v>
      </c>
      <c r="Q928" s="52">
        <v>21</v>
      </c>
      <c r="R928" s="52"/>
      <c r="S928" s="52">
        <v>0</v>
      </c>
      <c r="T928" s="52">
        <v>0</v>
      </c>
      <c r="U928" s="52">
        <v>310</v>
      </c>
      <c r="V928" s="52">
        <f t="shared" si="30"/>
        <v>354.30639839999998</v>
      </c>
      <c r="W928" s="52">
        <f t="shared" si="29"/>
        <v>354.30639839999998</v>
      </c>
      <c r="X928" s="52">
        <v>0</v>
      </c>
      <c r="Y928" s="52">
        <v>0</v>
      </c>
    </row>
    <row r="929" spans="1:25" x14ac:dyDescent="0.25">
      <c r="A929" s="52">
        <v>2012</v>
      </c>
      <c r="B929" s="52" t="s">
        <v>107</v>
      </c>
      <c r="C929" s="52" t="s">
        <v>116</v>
      </c>
      <c r="D929" s="52">
        <v>20291</v>
      </c>
      <c r="E929" s="52">
        <v>3350002</v>
      </c>
      <c r="F929" s="52">
        <v>9</v>
      </c>
      <c r="G929" s="52" t="s">
        <v>119</v>
      </c>
      <c r="H929" s="52">
        <v>19180</v>
      </c>
      <c r="I929" s="52" t="s">
        <v>91</v>
      </c>
      <c r="J929" s="52" t="s">
        <v>71</v>
      </c>
      <c r="K929" s="52">
        <v>73.3</v>
      </c>
      <c r="L929" s="52">
        <v>4.02E-2</v>
      </c>
      <c r="M929" s="52">
        <v>1</v>
      </c>
      <c r="N929" s="52"/>
      <c r="O929" s="52">
        <v>0</v>
      </c>
      <c r="P929" s="52">
        <v>0</v>
      </c>
      <c r="Q929" s="52">
        <v>21</v>
      </c>
      <c r="R929" s="52"/>
      <c r="S929" s="52">
        <v>0</v>
      </c>
      <c r="T929" s="52">
        <v>0</v>
      </c>
      <c r="U929" s="52">
        <v>310</v>
      </c>
      <c r="V929" s="52">
        <f t="shared" si="30"/>
        <v>56.516938799999998</v>
      </c>
      <c r="W929" s="52">
        <f t="shared" si="29"/>
        <v>56.516938799999998</v>
      </c>
      <c r="X929" s="52">
        <v>0</v>
      </c>
      <c r="Y929" s="52">
        <v>0</v>
      </c>
    </row>
    <row r="930" spans="1:25" x14ac:dyDescent="0.25">
      <c r="A930" s="52">
        <v>2012</v>
      </c>
      <c r="B930" s="52" t="s">
        <v>107</v>
      </c>
      <c r="C930" s="52" t="s">
        <v>116</v>
      </c>
      <c r="D930" s="52">
        <v>20291</v>
      </c>
      <c r="E930" s="52">
        <v>3350002</v>
      </c>
      <c r="F930" s="52">
        <v>9</v>
      </c>
      <c r="G930" s="52" t="s">
        <v>119</v>
      </c>
      <c r="H930" s="52">
        <v>33310</v>
      </c>
      <c r="I930" s="52" t="s">
        <v>91</v>
      </c>
      <c r="J930" s="52" t="s">
        <v>71</v>
      </c>
      <c r="K930" s="52">
        <v>73.3</v>
      </c>
      <c r="L930" s="52">
        <v>4.02E-2</v>
      </c>
      <c r="M930" s="52">
        <v>1</v>
      </c>
      <c r="N930" s="52"/>
      <c r="O930" s="52">
        <v>0</v>
      </c>
      <c r="P930" s="52">
        <v>0</v>
      </c>
      <c r="Q930" s="52">
        <v>21</v>
      </c>
      <c r="R930" s="52"/>
      <c r="S930" s="52">
        <v>0</v>
      </c>
      <c r="T930" s="52">
        <v>0</v>
      </c>
      <c r="U930" s="52">
        <v>310</v>
      </c>
      <c r="V930" s="52">
        <f t="shared" si="30"/>
        <v>98.153244600000008</v>
      </c>
      <c r="W930" s="52">
        <f t="shared" si="29"/>
        <v>98.153244600000008</v>
      </c>
      <c r="X930" s="52">
        <v>0</v>
      </c>
      <c r="Y930" s="52">
        <v>0</v>
      </c>
    </row>
    <row r="931" spans="1:25" x14ac:dyDescent="0.25">
      <c r="A931" s="52">
        <v>2012</v>
      </c>
      <c r="B931" s="52" t="s">
        <v>107</v>
      </c>
      <c r="C931" s="52" t="s">
        <v>116</v>
      </c>
      <c r="D931" s="52">
        <v>20291</v>
      </c>
      <c r="E931" s="52">
        <v>3350002</v>
      </c>
      <c r="F931" s="52">
        <v>9</v>
      </c>
      <c r="G931" s="52" t="s">
        <v>119</v>
      </c>
      <c r="H931" s="52">
        <v>20979</v>
      </c>
      <c r="I931" s="52" t="s">
        <v>91</v>
      </c>
      <c r="J931" s="52" t="s">
        <v>71</v>
      </c>
      <c r="K931" s="52">
        <v>73.3</v>
      </c>
      <c r="L931" s="52">
        <v>4.02E-2</v>
      </c>
      <c r="M931" s="52">
        <v>1</v>
      </c>
      <c r="N931" s="52"/>
      <c r="O931" s="52">
        <v>0</v>
      </c>
      <c r="P931" s="52">
        <v>0</v>
      </c>
      <c r="Q931" s="52">
        <v>21</v>
      </c>
      <c r="R931" s="52"/>
      <c r="S931" s="52">
        <v>0</v>
      </c>
      <c r="T931" s="52">
        <v>0</v>
      </c>
      <c r="U931" s="52">
        <v>310</v>
      </c>
      <c r="V931" s="52">
        <f t="shared" si="30"/>
        <v>61.817980140000003</v>
      </c>
      <c r="W931" s="52">
        <f t="shared" si="29"/>
        <v>61.817980140000003</v>
      </c>
      <c r="X931" s="52">
        <v>0</v>
      </c>
      <c r="Y931" s="52">
        <v>0</v>
      </c>
    </row>
    <row r="932" spans="1:25" x14ac:dyDescent="0.25">
      <c r="A932" s="52">
        <v>2012</v>
      </c>
      <c r="B932" s="52" t="s">
        <v>107</v>
      </c>
      <c r="C932" s="52" t="s">
        <v>116</v>
      </c>
      <c r="D932" s="52">
        <v>20291</v>
      </c>
      <c r="E932" s="52">
        <v>3350002</v>
      </c>
      <c r="F932" s="52">
        <v>9</v>
      </c>
      <c r="G932" s="52" t="s">
        <v>119</v>
      </c>
      <c r="H932" s="52">
        <v>3472</v>
      </c>
      <c r="I932" s="52" t="s">
        <v>91</v>
      </c>
      <c r="J932" s="52" t="s">
        <v>71</v>
      </c>
      <c r="K932" s="52">
        <v>73.3</v>
      </c>
      <c r="L932" s="52">
        <v>4.02E-2</v>
      </c>
      <c r="M932" s="52">
        <v>1</v>
      </c>
      <c r="N932" s="52"/>
      <c r="O932" s="52">
        <v>0</v>
      </c>
      <c r="P932" s="52">
        <v>0</v>
      </c>
      <c r="Q932" s="52">
        <v>21</v>
      </c>
      <c r="R932" s="52"/>
      <c r="S932" s="52">
        <v>0</v>
      </c>
      <c r="T932" s="52">
        <v>0</v>
      </c>
      <c r="U932" s="52">
        <v>310</v>
      </c>
      <c r="V932" s="52">
        <f t="shared" si="30"/>
        <v>10.23080352</v>
      </c>
      <c r="W932" s="52">
        <f t="shared" si="29"/>
        <v>10.23080352</v>
      </c>
      <c r="X932" s="52">
        <v>0</v>
      </c>
      <c r="Y932" s="52">
        <v>0</v>
      </c>
    </row>
    <row r="933" spans="1:25" x14ac:dyDescent="0.25">
      <c r="A933" s="52">
        <v>2012</v>
      </c>
      <c r="B933" s="52" t="s">
        <v>107</v>
      </c>
      <c r="C933" s="52" t="s">
        <v>116</v>
      </c>
      <c r="D933" s="52">
        <v>20291</v>
      </c>
      <c r="E933" s="52">
        <v>3350002</v>
      </c>
      <c r="F933" s="52">
        <v>9</v>
      </c>
      <c r="G933" s="52" t="s">
        <v>119</v>
      </c>
      <c r="H933" s="52">
        <v>52961.912400000001</v>
      </c>
      <c r="I933" s="52" t="s">
        <v>91</v>
      </c>
      <c r="J933" s="52" t="s">
        <v>71</v>
      </c>
      <c r="K933" s="52">
        <v>73.3</v>
      </c>
      <c r="L933" s="52">
        <v>4.02E-2</v>
      </c>
      <c r="M933" s="52">
        <v>1</v>
      </c>
      <c r="N933" s="52"/>
      <c r="O933" s="52">
        <v>0</v>
      </c>
      <c r="P933" s="52">
        <v>0</v>
      </c>
      <c r="Q933" s="52">
        <v>21</v>
      </c>
      <c r="R933" s="52"/>
      <c r="S933" s="52">
        <v>0</v>
      </c>
      <c r="T933" s="52">
        <v>0</v>
      </c>
      <c r="U933" s="52">
        <v>310</v>
      </c>
      <c r="V933" s="52">
        <f t="shared" si="30"/>
        <v>156.06074879258401</v>
      </c>
      <c r="W933" s="52">
        <f t="shared" si="29"/>
        <v>156.06074879258401</v>
      </c>
      <c r="X933" s="52">
        <v>0</v>
      </c>
      <c r="Y933" s="52">
        <v>0</v>
      </c>
    </row>
    <row r="934" spans="1:25" x14ac:dyDescent="0.25">
      <c r="A934" s="52">
        <v>2012</v>
      </c>
      <c r="B934" s="52" t="s">
        <v>107</v>
      </c>
      <c r="C934" s="52" t="s">
        <v>116</v>
      </c>
      <c r="D934" s="52">
        <v>20291</v>
      </c>
      <c r="E934" s="52">
        <v>3350002</v>
      </c>
      <c r="F934" s="52">
        <v>9</v>
      </c>
      <c r="G934" s="52" t="s">
        <v>119</v>
      </c>
      <c r="H934" s="52">
        <v>62945</v>
      </c>
      <c r="I934" s="52" t="s">
        <v>91</v>
      </c>
      <c r="J934" s="52" t="s">
        <v>71</v>
      </c>
      <c r="K934" s="52">
        <v>73.3</v>
      </c>
      <c r="L934" s="52">
        <v>4.02E-2</v>
      </c>
      <c r="M934" s="52">
        <v>1</v>
      </c>
      <c r="N934" s="52"/>
      <c r="O934" s="52">
        <v>0</v>
      </c>
      <c r="P934" s="52">
        <v>0</v>
      </c>
      <c r="Q934" s="52">
        <v>21</v>
      </c>
      <c r="R934" s="52"/>
      <c r="S934" s="52">
        <v>0</v>
      </c>
      <c r="T934" s="52">
        <v>0</v>
      </c>
      <c r="U934" s="52">
        <v>310</v>
      </c>
      <c r="V934" s="52">
        <f t="shared" si="30"/>
        <v>185.4775137</v>
      </c>
      <c r="W934" s="52">
        <f t="shared" ref="W934:W997" si="31">(V934-((O934*H934*P934*Q934)+(S934*H934*T934*U934)))/M934</f>
        <v>185.4775137</v>
      </c>
      <c r="X934" s="52">
        <v>0</v>
      </c>
      <c r="Y934" s="52">
        <v>0</v>
      </c>
    </row>
    <row r="935" spans="1:25" x14ac:dyDescent="0.25">
      <c r="A935" s="52">
        <v>2012</v>
      </c>
      <c r="B935" s="52" t="s">
        <v>107</v>
      </c>
      <c r="C935" s="52" t="s">
        <v>116</v>
      </c>
      <c r="D935" s="52">
        <v>20291</v>
      </c>
      <c r="E935" s="52">
        <v>3350002</v>
      </c>
      <c r="F935" s="52">
        <v>9</v>
      </c>
      <c r="G935" s="52" t="s">
        <v>119</v>
      </c>
      <c r="H935" s="52">
        <v>92813</v>
      </c>
      <c r="I935" s="52" t="s">
        <v>91</v>
      </c>
      <c r="J935" s="52" t="s">
        <v>71</v>
      </c>
      <c r="K935" s="52">
        <v>73.3</v>
      </c>
      <c r="L935" s="52">
        <v>4.02E-2</v>
      </c>
      <c r="M935" s="52">
        <v>1</v>
      </c>
      <c r="N935" s="52"/>
      <c r="O935" s="52">
        <v>0</v>
      </c>
      <c r="P935" s="52">
        <v>0</v>
      </c>
      <c r="Q935" s="52">
        <v>21</v>
      </c>
      <c r="R935" s="52"/>
      <c r="S935" s="52">
        <v>0</v>
      </c>
      <c r="T935" s="52">
        <v>0</v>
      </c>
      <c r="U935" s="52">
        <v>310</v>
      </c>
      <c r="V935" s="52">
        <f t="shared" si="30"/>
        <v>273.48835457999996</v>
      </c>
      <c r="W935" s="52">
        <f t="shared" si="31"/>
        <v>273.48835457999996</v>
      </c>
      <c r="X935" s="52">
        <v>0</v>
      </c>
      <c r="Y935" s="52">
        <v>0</v>
      </c>
    </row>
    <row r="936" spans="1:25" x14ac:dyDescent="0.25">
      <c r="A936" s="52">
        <v>2012</v>
      </c>
      <c r="B936" s="52" t="s">
        <v>107</v>
      </c>
      <c r="C936" s="52" t="s">
        <v>116</v>
      </c>
      <c r="D936" s="52">
        <v>20291</v>
      </c>
      <c r="E936" s="52">
        <v>3350002</v>
      </c>
      <c r="F936" s="52">
        <v>9</v>
      </c>
      <c r="G936" s="52" t="s">
        <v>119</v>
      </c>
      <c r="H936" s="52">
        <v>60.728400000000001</v>
      </c>
      <c r="I936" s="52" t="s">
        <v>91</v>
      </c>
      <c r="J936" s="52" t="s">
        <v>71</v>
      </c>
      <c r="K936" s="52">
        <v>73.3</v>
      </c>
      <c r="L936" s="52">
        <v>4.02E-2</v>
      </c>
      <c r="M936" s="52">
        <v>1</v>
      </c>
      <c r="N936" s="52"/>
      <c r="O936" s="52">
        <v>0</v>
      </c>
      <c r="P936" s="52">
        <v>0</v>
      </c>
      <c r="Q936" s="52">
        <v>21</v>
      </c>
      <c r="R936" s="52"/>
      <c r="S936" s="52">
        <v>0</v>
      </c>
      <c r="T936" s="52">
        <v>0</v>
      </c>
      <c r="U936" s="52">
        <v>310</v>
      </c>
      <c r="V936" s="52">
        <f t="shared" si="30"/>
        <v>0.17894594714399997</v>
      </c>
      <c r="W936" s="52">
        <f t="shared" si="31"/>
        <v>0.17894594714399997</v>
      </c>
      <c r="X936" s="52">
        <v>0</v>
      </c>
      <c r="Y936" s="52">
        <v>0</v>
      </c>
    </row>
    <row r="937" spans="1:25" x14ac:dyDescent="0.25">
      <c r="A937" s="52">
        <v>2012</v>
      </c>
      <c r="B937" s="52" t="s">
        <v>107</v>
      </c>
      <c r="C937" s="52" t="s">
        <v>116</v>
      </c>
      <c r="D937" s="52">
        <v>20291</v>
      </c>
      <c r="E937" s="52">
        <v>3350002</v>
      </c>
      <c r="F937" s="52">
        <v>9</v>
      </c>
      <c r="G937" s="52" t="s">
        <v>119</v>
      </c>
      <c r="H937" s="52">
        <v>40957.932000000001</v>
      </c>
      <c r="I937" s="52" t="s">
        <v>91</v>
      </c>
      <c r="J937" s="52" t="s">
        <v>71</v>
      </c>
      <c r="K937" s="52">
        <v>73.3</v>
      </c>
      <c r="L937" s="52">
        <v>4.02E-2</v>
      </c>
      <c r="M937" s="52">
        <v>1</v>
      </c>
      <c r="N937" s="52"/>
      <c r="O937" s="52">
        <v>0</v>
      </c>
      <c r="P937" s="52">
        <v>0</v>
      </c>
      <c r="Q937" s="52">
        <v>21</v>
      </c>
      <c r="R937" s="52"/>
      <c r="S937" s="52">
        <v>0</v>
      </c>
      <c r="T937" s="52">
        <v>0</v>
      </c>
      <c r="U937" s="52">
        <v>310</v>
      </c>
      <c r="V937" s="52">
        <f t="shared" si="30"/>
        <v>120.68909990712</v>
      </c>
      <c r="W937" s="52">
        <f t="shared" si="31"/>
        <v>120.68909990712</v>
      </c>
      <c r="X937" s="52">
        <v>0</v>
      </c>
      <c r="Y937" s="52">
        <v>0</v>
      </c>
    </row>
    <row r="938" spans="1:25" x14ac:dyDescent="0.25">
      <c r="A938" s="52">
        <v>2012</v>
      </c>
      <c r="B938" s="52" t="s">
        <v>107</v>
      </c>
      <c r="C938" s="52" t="s">
        <v>116</v>
      </c>
      <c r="D938" s="52">
        <v>20291</v>
      </c>
      <c r="E938" s="52">
        <v>3350002</v>
      </c>
      <c r="F938" s="52">
        <v>9</v>
      </c>
      <c r="G938" s="52" t="s">
        <v>119</v>
      </c>
      <c r="H938" s="52">
        <v>96773</v>
      </c>
      <c r="I938" s="52" t="s">
        <v>91</v>
      </c>
      <c r="J938" s="52" t="s">
        <v>71</v>
      </c>
      <c r="K938" s="52">
        <v>73.3</v>
      </c>
      <c r="L938" s="52">
        <v>4.02E-2</v>
      </c>
      <c r="M938" s="52">
        <v>1</v>
      </c>
      <c r="N938" s="52"/>
      <c r="O938" s="52">
        <v>0</v>
      </c>
      <c r="P938" s="52">
        <v>0</v>
      </c>
      <c r="Q938" s="52">
        <v>21</v>
      </c>
      <c r="R938" s="52"/>
      <c r="S938" s="52">
        <v>0</v>
      </c>
      <c r="T938" s="52">
        <v>0</v>
      </c>
      <c r="U938" s="52">
        <v>310</v>
      </c>
      <c r="V938" s="52">
        <f t="shared" si="30"/>
        <v>285.15712817999997</v>
      </c>
      <c r="W938" s="52">
        <f t="shared" si="31"/>
        <v>285.15712817999997</v>
      </c>
      <c r="X938" s="52">
        <v>0</v>
      </c>
      <c r="Y938" s="52">
        <v>0</v>
      </c>
    </row>
    <row r="939" spans="1:25" x14ac:dyDescent="0.25">
      <c r="A939" s="52">
        <v>2012</v>
      </c>
      <c r="B939" s="52" t="s">
        <v>107</v>
      </c>
      <c r="C939" s="52" t="s">
        <v>116</v>
      </c>
      <c r="D939" s="52">
        <v>20291</v>
      </c>
      <c r="E939" s="52">
        <v>3350002</v>
      </c>
      <c r="F939" s="52">
        <v>9</v>
      </c>
      <c r="G939" s="52" t="s">
        <v>119</v>
      </c>
      <c r="H939" s="52">
        <v>28291</v>
      </c>
      <c r="I939" s="52" t="s">
        <v>91</v>
      </c>
      <c r="J939" s="52" t="s">
        <v>71</v>
      </c>
      <c r="K939" s="52">
        <v>73.3</v>
      </c>
      <c r="L939" s="52">
        <v>4.02E-2</v>
      </c>
      <c r="M939" s="52">
        <v>1</v>
      </c>
      <c r="N939" s="52"/>
      <c r="O939" s="52">
        <v>0</v>
      </c>
      <c r="P939" s="52">
        <v>0</v>
      </c>
      <c r="Q939" s="52">
        <v>21</v>
      </c>
      <c r="R939" s="52"/>
      <c r="S939" s="52">
        <v>0</v>
      </c>
      <c r="T939" s="52">
        <v>0</v>
      </c>
      <c r="U939" s="52">
        <v>310</v>
      </c>
      <c r="V939" s="52">
        <f t="shared" si="30"/>
        <v>83.363958059999987</v>
      </c>
      <c r="W939" s="52">
        <f t="shared" si="31"/>
        <v>83.363958059999987</v>
      </c>
      <c r="X939" s="52">
        <v>0</v>
      </c>
      <c r="Y939" s="52">
        <v>0</v>
      </c>
    </row>
    <row r="940" spans="1:25" x14ac:dyDescent="0.25">
      <c r="A940" s="52">
        <v>2012</v>
      </c>
      <c r="B940" s="52" t="s">
        <v>107</v>
      </c>
      <c r="C940" s="52" t="s">
        <v>116</v>
      </c>
      <c r="D940" s="52">
        <v>20291</v>
      </c>
      <c r="E940" s="52">
        <v>3350002</v>
      </c>
      <c r="F940" s="52">
        <v>9</v>
      </c>
      <c r="G940" s="52" t="s">
        <v>119</v>
      </c>
      <c r="H940" s="52">
        <v>361968.25440000003</v>
      </c>
      <c r="I940" s="52" t="s">
        <v>91</v>
      </c>
      <c r="J940" s="52" t="s">
        <v>71</v>
      </c>
      <c r="K940" s="52">
        <v>73.3</v>
      </c>
      <c r="L940" s="52">
        <v>4.02E-2</v>
      </c>
      <c r="M940" s="52">
        <v>1</v>
      </c>
      <c r="N940" s="52"/>
      <c r="O940" s="52">
        <v>0</v>
      </c>
      <c r="P940" s="52">
        <v>0</v>
      </c>
      <c r="Q940" s="52">
        <v>21</v>
      </c>
      <c r="R940" s="52"/>
      <c r="S940" s="52">
        <v>0</v>
      </c>
      <c r="T940" s="52">
        <v>0</v>
      </c>
      <c r="U940" s="52">
        <v>310</v>
      </c>
      <c r="V940" s="52">
        <f t="shared" si="30"/>
        <v>1066.597376510304</v>
      </c>
      <c r="W940" s="52">
        <f t="shared" si="31"/>
        <v>1066.597376510304</v>
      </c>
      <c r="X940" s="52">
        <v>0</v>
      </c>
      <c r="Y940" s="52">
        <v>0</v>
      </c>
    </row>
    <row r="941" spans="1:25" x14ac:dyDescent="0.25">
      <c r="A941" s="52">
        <v>2012</v>
      </c>
      <c r="B941" s="52" t="s">
        <v>107</v>
      </c>
      <c r="C941" s="52" t="s">
        <v>116</v>
      </c>
      <c r="D941" s="52">
        <v>20291</v>
      </c>
      <c r="E941" s="52">
        <v>3350002</v>
      </c>
      <c r="F941" s="52">
        <v>9</v>
      </c>
      <c r="G941" s="52" t="s">
        <v>119</v>
      </c>
      <c r="H941" s="52">
        <v>16939</v>
      </c>
      <c r="I941" s="52" t="s">
        <v>91</v>
      </c>
      <c r="J941" s="52" t="s">
        <v>71</v>
      </c>
      <c r="K941" s="52">
        <v>73.3</v>
      </c>
      <c r="L941" s="52">
        <v>4.02E-2</v>
      </c>
      <c r="M941" s="52">
        <v>1</v>
      </c>
      <c r="N941" s="52"/>
      <c r="O941" s="52">
        <v>0</v>
      </c>
      <c r="P941" s="52">
        <v>0</v>
      </c>
      <c r="Q941" s="52">
        <v>21</v>
      </c>
      <c r="R941" s="52"/>
      <c r="S941" s="52">
        <v>0</v>
      </c>
      <c r="T941" s="52">
        <v>0</v>
      </c>
      <c r="U941" s="52">
        <v>310</v>
      </c>
      <c r="V941" s="52">
        <f t="shared" si="30"/>
        <v>49.913473740000001</v>
      </c>
      <c r="W941" s="52">
        <f t="shared" si="31"/>
        <v>49.913473740000001</v>
      </c>
      <c r="X941" s="52">
        <v>0</v>
      </c>
      <c r="Y941" s="52">
        <v>0</v>
      </c>
    </row>
    <row r="942" spans="1:25" x14ac:dyDescent="0.25">
      <c r="A942" s="52">
        <v>2012</v>
      </c>
      <c r="B942" s="52" t="s">
        <v>107</v>
      </c>
      <c r="C942" s="52" t="s">
        <v>116</v>
      </c>
      <c r="D942" s="52">
        <v>20291</v>
      </c>
      <c r="E942" s="52">
        <v>3350002</v>
      </c>
      <c r="F942" s="52">
        <v>9</v>
      </c>
      <c r="G942" s="52" t="s">
        <v>119</v>
      </c>
      <c r="H942" s="52">
        <v>19304.834999999999</v>
      </c>
      <c r="I942" s="52" t="s">
        <v>91</v>
      </c>
      <c r="J942" s="52" t="s">
        <v>71</v>
      </c>
      <c r="K942" s="52">
        <v>73.3</v>
      </c>
      <c r="L942" s="52">
        <v>4.02E-2</v>
      </c>
      <c r="M942" s="52">
        <v>1</v>
      </c>
      <c r="N942" s="52"/>
      <c r="O942" s="52">
        <v>0</v>
      </c>
      <c r="P942" s="52">
        <v>0</v>
      </c>
      <c r="Q942" s="52">
        <v>21</v>
      </c>
      <c r="R942" s="52"/>
      <c r="S942" s="52">
        <v>0</v>
      </c>
      <c r="T942" s="52">
        <v>0</v>
      </c>
      <c r="U942" s="52">
        <v>310</v>
      </c>
      <c r="V942" s="52">
        <f t="shared" si="30"/>
        <v>56.884785101099993</v>
      </c>
      <c r="W942" s="52">
        <f t="shared" si="31"/>
        <v>56.884785101099993</v>
      </c>
      <c r="X942" s="52">
        <v>0</v>
      </c>
      <c r="Y942" s="52">
        <v>0</v>
      </c>
    </row>
    <row r="943" spans="1:25" x14ac:dyDescent="0.25">
      <c r="A943" s="52">
        <v>2012</v>
      </c>
      <c r="B943" s="52" t="s">
        <v>107</v>
      </c>
      <c r="C943" s="52" t="s">
        <v>116</v>
      </c>
      <c r="D943" s="52">
        <v>20291</v>
      </c>
      <c r="E943" s="52">
        <v>3350002</v>
      </c>
      <c r="F943" s="52">
        <v>9</v>
      </c>
      <c r="G943" s="52" t="s">
        <v>119</v>
      </c>
      <c r="H943" s="52">
        <v>37712</v>
      </c>
      <c r="I943" s="52" t="s">
        <v>91</v>
      </c>
      <c r="J943" s="52" t="s">
        <v>71</v>
      </c>
      <c r="K943" s="52">
        <v>73.3</v>
      </c>
      <c r="L943" s="52">
        <v>4.02E-2</v>
      </c>
      <c r="M943" s="52">
        <v>1</v>
      </c>
      <c r="N943" s="52"/>
      <c r="O943" s="52">
        <v>0</v>
      </c>
      <c r="P943" s="52">
        <v>0</v>
      </c>
      <c r="Q943" s="52">
        <v>21</v>
      </c>
      <c r="R943" s="52"/>
      <c r="S943" s="52">
        <v>0</v>
      </c>
      <c r="T943" s="52">
        <v>0</v>
      </c>
      <c r="U943" s="52">
        <v>310</v>
      </c>
      <c r="V943" s="52">
        <f t="shared" si="30"/>
        <v>111.12444192</v>
      </c>
      <c r="W943" s="52">
        <f t="shared" si="31"/>
        <v>111.12444192</v>
      </c>
      <c r="X943" s="52">
        <v>0</v>
      </c>
      <c r="Y943" s="52">
        <v>0</v>
      </c>
    </row>
    <row r="944" spans="1:25" x14ac:dyDescent="0.25">
      <c r="A944" s="52">
        <v>2012</v>
      </c>
      <c r="B944" s="52" t="s">
        <v>107</v>
      </c>
      <c r="C944" s="52" t="s">
        <v>116</v>
      </c>
      <c r="D944" s="52">
        <v>20291</v>
      </c>
      <c r="E944" s="52">
        <v>3350002</v>
      </c>
      <c r="F944" s="52">
        <v>9</v>
      </c>
      <c r="G944" s="52" t="s">
        <v>119</v>
      </c>
      <c r="H944" s="52">
        <v>39982</v>
      </c>
      <c r="I944" s="52" t="s">
        <v>91</v>
      </c>
      <c r="J944" s="52" t="s">
        <v>71</v>
      </c>
      <c r="K944" s="52">
        <v>73.3</v>
      </c>
      <c r="L944" s="52">
        <v>4.02E-2</v>
      </c>
      <c r="M944" s="52">
        <v>1</v>
      </c>
      <c r="N944" s="52"/>
      <c r="O944" s="52">
        <v>0</v>
      </c>
      <c r="P944" s="52">
        <v>0</v>
      </c>
      <c r="Q944" s="52">
        <v>21</v>
      </c>
      <c r="R944" s="52"/>
      <c r="S944" s="52">
        <v>0</v>
      </c>
      <c r="T944" s="52">
        <v>0</v>
      </c>
      <c r="U944" s="52">
        <v>310</v>
      </c>
      <c r="V944" s="52">
        <f t="shared" si="30"/>
        <v>117.81336012</v>
      </c>
      <c r="W944" s="52">
        <f t="shared" si="31"/>
        <v>117.81336012</v>
      </c>
      <c r="X944" s="52">
        <v>0</v>
      </c>
      <c r="Y944" s="52">
        <v>0</v>
      </c>
    </row>
    <row r="945" spans="1:25" x14ac:dyDescent="0.25">
      <c r="A945" s="52">
        <v>2012</v>
      </c>
      <c r="B945" s="52" t="s">
        <v>107</v>
      </c>
      <c r="C945" s="52" t="s">
        <v>116</v>
      </c>
      <c r="D945" s="52">
        <v>20291</v>
      </c>
      <c r="E945" s="52">
        <v>3350002</v>
      </c>
      <c r="F945" s="52">
        <v>9</v>
      </c>
      <c r="G945" s="52" t="s">
        <v>119</v>
      </c>
      <c r="H945" s="52">
        <v>112155</v>
      </c>
      <c r="I945" s="52" t="s">
        <v>91</v>
      </c>
      <c r="J945" s="52" t="s">
        <v>71</v>
      </c>
      <c r="K945" s="52">
        <v>73.3</v>
      </c>
      <c r="L945" s="52">
        <v>4.02E-2</v>
      </c>
      <c r="M945" s="52">
        <v>1</v>
      </c>
      <c r="N945" s="52"/>
      <c r="O945" s="52">
        <v>0</v>
      </c>
      <c r="P945" s="52">
        <v>0</v>
      </c>
      <c r="Q945" s="52">
        <v>21</v>
      </c>
      <c r="R945" s="52"/>
      <c r="S945" s="52">
        <v>0</v>
      </c>
      <c r="T945" s="52">
        <v>0</v>
      </c>
      <c r="U945" s="52">
        <v>310</v>
      </c>
      <c r="V945" s="52">
        <f t="shared" si="30"/>
        <v>330.48265230000004</v>
      </c>
      <c r="W945" s="52">
        <f t="shared" si="31"/>
        <v>330.48265230000004</v>
      </c>
      <c r="X945" s="52">
        <v>0</v>
      </c>
      <c r="Y945" s="52">
        <v>0</v>
      </c>
    </row>
    <row r="946" spans="1:25" x14ac:dyDescent="0.25">
      <c r="A946" s="52">
        <v>2012</v>
      </c>
      <c r="B946" s="52" t="s">
        <v>107</v>
      </c>
      <c r="C946" s="52" t="s">
        <v>116</v>
      </c>
      <c r="D946" s="52">
        <v>20291</v>
      </c>
      <c r="E946" s="52">
        <v>3350002</v>
      </c>
      <c r="F946" s="52">
        <v>9</v>
      </c>
      <c r="G946" s="52" t="s">
        <v>119</v>
      </c>
      <c r="H946" s="52">
        <v>958.15920000000006</v>
      </c>
      <c r="I946" s="52" t="s">
        <v>91</v>
      </c>
      <c r="J946" s="52" t="s">
        <v>71</v>
      </c>
      <c r="K946" s="52">
        <v>73.3</v>
      </c>
      <c r="L946" s="52">
        <v>4.02E-2</v>
      </c>
      <c r="M946" s="52">
        <v>1</v>
      </c>
      <c r="N946" s="52"/>
      <c r="O946" s="52">
        <v>0</v>
      </c>
      <c r="P946" s="52">
        <v>0</v>
      </c>
      <c r="Q946" s="52">
        <v>21</v>
      </c>
      <c r="R946" s="52"/>
      <c r="S946" s="52">
        <v>0</v>
      </c>
      <c r="T946" s="52">
        <v>0</v>
      </c>
      <c r="U946" s="52">
        <v>310</v>
      </c>
      <c r="V946" s="52">
        <f t="shared" si="30"/>
        <v>2.8233693882720003</v>
      </c>
      <c r="W946" s="52">
        <f t="shared" si="31"/>
        <v>2.8233693882720003</v>
      </c>
      <c r="X946" s="52">
        <v>0</v>
      </c>
      <c r="Y946" s="52">
        <v>0</v>
      </c>
    </row>
    <row r="947" spans="1:25" x14ac:dyDescent="0.25">
      <c r="A947" s="52">
        <v>2012</v>
      </c>
      <c r="B947" s="52" t="s">
        <v>107</v>
      </c>
      <c r="C947" s="52" t="s">
        <v>116</v>
      </c>
      <c r="D947" s="52">
        <v>20291</v>
      </c>
      <c r="E947" s="52">
        <v>3350002</v>
      </c>
      <c r="F947" s="52">
        <v>9</v>
      </c>
      <c r="G947" s="52" t="s">
        <v>119</v>
      </c>
      <c r="H947" s="52">
        <v>49999.716</v>
      </c>
      <c r="I947" s="52" t="s">
        <v>91</v>
      </c>
      <c r="J947" s="52" t="s">
        <v>71</v>
      </c>
      <c r="K947" s="52">
        <v>73.3</v>
      </c>
      <c r="L947" s="52">
        <v>4.02E-2</v>
      </c>
      <c r="M947" s="52">
        <v>1</v>
      </c>
      <c r="N947" s="52"/>
      <c r="O947" s="52">
        <v>0</v>
      </c>
      <c r="P947" s="52">
        <v>0</v>
      </c>
      <c r="Q947" s="52">
        <v>21</v>
      </c>
      <c r="R947" s="52"/>
      <c r="S947" s="52">
        <v>0</v>
      </c>
      <c r="T947" s="52">
        <v>0</v>
      </c>
      <c r="U947" s="52">
        <v>310</v>
      </c>
      <c r="V947" s="52">
        <f t="shared" si="30"/>
        <v>147.33216314856</v>
      </c>
      <c r="W947" s="52">
        <f t="shared" si="31"/>
        <v>147.33216314856</v>
      </c>
      <c r="X947" s="52">
        <v>0</v>
      </c>
      <c r="Y947" s="52">
        <v>0</v>
      </c>
    </row>
    <row r="948" spans="1:25" x14ac:dyDescent="0.25">
      <c r="A948" s="52">
        <v>2012</v>
      </c>
      <c r="B948" s="52" t="s">
        <v>107</v>
      </c>
      <c r="C948" s="52" t="s">
        <v>116</v>
      </c>
      <c r="D948" s="52">
        <v>20291</v>
      </c>
      <c r="E948" s="52">
        <v>3350002</v>
      </c>
      <c r="F948" s="52">
        <v>9</v>
      </c>
      <c r="G948" s="52" t="s">
        <v>119</v>
      </c>
      <c r="H948" s="52">
        <v>48594</v>
      </c>
      <c r="I948" s="52" t="s">
        <v>91</v>
      </c>
      <c r="J948" s="52" t="s">
        <v>71</v>
      </c>
      <c r="K948" s="52">
        <v>73.3</v>
      </c>
      <c r="L948" s="52">
        <v>4.02E-2</v>
      </c>
      <c r="M948" s="52">
        <v>1</v>
      </c>
      <c r="N948" s="52"/>
      <c r="O948" s="52">
        <v>0</v>
      </c>
      <c r="P948" s="52">
        <v>0</v>
      </c>
      <c r="Q948" s="52">
        <v>21</v>
      </c>
      <c r="R948" s="52"/>
      <c r="S948" s="52">
        <v>0</v>
      </c>
      <c r="T948" s="52">
        <v>0</v>
      </c>
      <c r="U948" s="52">
        <v>310</v>
      </c>
      <c r="V948" s="52">
        <f t="shared" si="30"/>
        <v>143.18999604000001</v>
      </c>
      <c r="W948" s="52">
        <f t="shared" si="31"/>
        <v>143.18999604000001</v>
      </c>
      <c r="X948" s="52">
        <v>0</v>
      </c>
      <c r="Y948" s="52">
        <v>0</v>
      </c>
    </row>
    <row r="949" spans="1:25" x14ac:dyDescent="0.25">
      <c r="A949" s="52">
        <v>2012</v>
      </c>
      <c r="B949" s="52" t="s">
        <v>107</v>
      </c>
      <c r="C949" s="52" t="s">
        <v>116</v>
      </c>
      <c r="D949" s="52">
        <v>20291</v>
      </c>
      <c r="E949" s="52">
        <v>3350002</v>
      </c>
      <c r="F949" s="52">
        <v>9</v>
      </c>
      <c r="G949" s="52" t="s">
        <v>119</v>
      </c>
      <c r="H949" s="52">
        <v>228140</v>
      </c>
      <c r="I949" s="52" t="s">
        <v>91</v>
      </c>
      <c r="J949" s="52" t="s">
        <v>71</v>
      </c>
      <c r="K949" s="52">
        <v>73.3</v>
      </c>
      <c r="L949" s="52">
        <v>4.02E-2</v>
      </c>
      <c r="M949" s="52">
        <v>1</v>
      </c>
      <c r="N949" s="52"/>
      <c r="O949" s="52">
        <v>0</v>
      </c>
      <c r="P949" s="52">
        <v>0</v>
      </c>
      <c r="Q949" s="52">
        <v>21</v>
      </c>
      <c r="R949" s="52"/>
      <c r="S949" s="52">
        <v>0</v>
      </c>
      <c r="T949" s="52">
        <v>0</v>
      </c>
      <c r="U949" s="52">
        <v>310</v>
      </c>
      <c r="V949" s="52">
        <f t="shared" si="30"/>
        <v>672.25101240000004</v>
      </c>
      <c r="W949" s="52">
        <f t="shared" si="31"/>
        <v>672.25101240000004</v>
      </c>
      <c r="X949" s="52">
        <v>0</v>
      </c>
      <c r="Y949" s="52">
        <v>0</v>
      </c>
    </row>
    <row r="950" spans="1:25" x14ac:dyDescent="0.25">
      <c r="A950" s="52">
        <v>2012</v>
      </c>
      <c r="B950" s="52" t="s">
        <v>107</v>
      </c>
      <c r="C950" s="52" t="s">
        <v>116</v>
      </c>
      <c r="D950" s="52">
        <v>20291</v>
      </c>
      <c r="E950" s="52">
        <v>3350002</v>
      </c>
      <c r="F950" s="52">
        <v>9</v>
      </c>
      <c r="G950" s="52" t="s">
        <v>119</v>
      </c>
      <c r="H950" s="52">
        <v>229350.924</v>
      </c>
      <c r="I950" s="52" t="s">
        <v>91</v>
      </c>
      <c r="J950" s="52" t="s">
        <v>71</v>
      </c>
      <c r="K950" s="52">
        <v>73.3</v>
      </c>
      <c r="L950" s="52">
        <v>4.02E-2</v>
      </c>
      <c r="M950" s="52">
        <v>1</v>
      </c>
      <c r="N950" s="52"/>
      <c r="O950" s="52">
        <v>0</v>
      </c>
      <c r="P950" s="52">
        <v>0</v>
      </c>
      <c r="Q950" s="52">
        <v>21</v>
      </c>
      <c r="R950" s="52"/>
      <c r="S950" s="52">
        <v>0</v>
      </c>
      <c r="T950" s="52">
        <v>0</v>
      </c>
      <c r="U950" s="52">
        <v>310</v>
      </c>
      <c r="V950" s="52">
        <f t="shared" si="30"/>
        <v>675.81919371383981</v>
      </c>
      <c r="W950" s="52">
        <f t="shared" si="31"/>
        <v>675.81919371383981</v>
      </c>
      <c r="X950" s="52">
        <v>0</v>
      </c>
      <c r="Y950" s="52">
        <v>0</v>
      </c>
    </row>
    <row r="951" spans="1:25" x14ac:dyDescent="0.25">
      <c r="A951" s="52">
        <v>2012</v>
      </c>
      <c r="B951" s="52" t="s">
        <v>107</v>
      </c>
      <c r="C951" s="52" t="s">
        <v>116</v>
      </c>
      <c r="D951" s="52">
        <v>20291</v>
      </c>
      <c r="E951" s="52">
        <v>3350002</v>
      </c>
      <c r="F951" s="52">
        <v>9</v>
      </c>
      <c r="G951" s="52" t="s">
        <v>119</v>
      </c>
      <c r="H951" s="52">
        <v>243703.0692</v>
      </c>
      <c r="I951" s="52" t="s">
        <v>91</v>
      </c>
      <c r="J951" s="52" t="s">
        <v>71</v>
      </c>
      <c r="K951" s="52">
        <v>73.3</v>
      </c>
      <c r="L951" s="52">
        <v>4.02E-2</v>
      </c>
      <c r="M951" s="52">
        <v>1</v>
      </c>
      <c r="N951" s="52"/>
      <c r="O951" s="52">
        <v>0</v>
      </c>
      <c r="P951" s="52">
        <v>0</v>
      </c>
      <c r="Q951" s="52">
        <v>21</v>
      </c>
      <c r="R951" s="52"/>
      <c r="S951" s="52">
        <v>0</v>
      </c>
      <c r="T951" s="52">
        <v>0</v>
      </c>
      <c r="U951" s="52">
        <v>310</v>
      </c>
      <c r="V951" s="52">
        <f t="shared" si="30"/>
        <v>718.11008588887205</v>
      </c>
      <c r="W951" s="52">
        <f t="shared" si="31"/>
        <v>718.11008588887205</v>
      </c>
      <c r="X951" s="52">
        <v>0</v>
      </c>
      <c r="Y951" s="52">
        <v>0</v>
      </c>
    </row>
    <row r="952" spans="1:25" x14ac:dyDescent="0.25">
      <c r="A952" s="52">
        <v>2012</v>
      </c>
      <c r="B952" s="52" t="s">
        <v>107</v>
      </c>
      <c r="C952" s="52" t="s">
        <v>116</v>
      </c>
      <c r="D952" s="52">
        <v>20291</v>
      </c>
      <c r="E952" s="52">
        <v>3350002</v>
      </c>
      <c r="F952" s="52">
        <v>9</v>
      </c>
      <c r="G952" s="52" t="s">
        <v>119</v>
      </c>
      <c r="H952" s="52">
        <v>277643.49719999998</v>
      </c>
      <c r="I952" s="52" t="s">
        <v>91</v>
      </c>
      <c r="J952" s="52" t="s">
        <v>71</v>
      </c>
      <c r="K952" s="52">
        <v>73.3</v>
      </c>
      <c r="L952" s="52">
        <v>4.02E-2</v>
      </c>
      <c r="M952" s="52">
        <v>1</v>
      </c>
      <c r="N952" s="52"/>
      <c r="O952" s="52">
        <v>0</v>
      </c>
      <c r="P952" s="52">
        <v>0</v>
      </c>
      <c r="Q952" s="52">
        <v>21</v>
      </c>
      <c r="R952" s="52"/>
      <c r="S952" s="52">
        <v>0</v>
      </c>
      <c r="T952" s="52">
        <v>0</v>
      </c>
      <c r="U952" s="52">
        <v>310</v>
      </c>
      <c r="V952" s="52">
        <f t="shared" si="30"/>
        <v>818.12098745935191</v>
      </c>
      <c r="W952" s="52">
        <f t="shared" si="31"/>
        <v>818.12098745935191</v>
      </c>
      <c r="X952" s="52">
        <v>0</v>
      </c>
      <c r="Y952" s="52">
        <v>0</v>
      </c>
    </row>
    <row r="953" spans="1:25" x14ac:dyDescent="0.25">
      <c r="A953" s="52">
        <v>2012</v>
      </c>
      <c r="B953" s="52" t="s">
        <v>107</v>
      </c>
      <c r="C953" s="52" t="s">
        <v>116</v>
      </c>
      <c r="D953" s="52">
        <v>20291</v>
      </c>
      <c r="E953" s="52">
        <v>3350002</v>
      </c>
      <c r="F953" s="52">
        <v>9</v>
      </c>
      <c r="G953" s="52" t="s">
        <v>119</v>
      </c>
      <c r="H953" s="52">
        <v>3765.1608000000001</v>
      </c>
      <c r="I953" s="52" t="s">
        <v>91</v>
      </c>
      <c r="J953" s="52" t="s">
        <v>71</v>
      </c>
      <c r="K953" s="52">
        <v>73.3</v>
      </c>
      <c r="L953" s="52">
        <v>4.02E-2</v>
      </c>
      <c r="M953" s="52">
        <v>1</v>
      </c>
      <c r="N953" s="52"/>
      <c r="O953" s="52">
        <v>0</v>
      </c>
      <c r="P953" s="52">
        <v>0</v>
      </c>
      <c r="Q953" s="52">
        <v>21</v>
      </c>
      <c r="R953" s="52"/>
      <c r="S953" s="52">
        <v>0</v>
      </c>
      <c r="T953" s="52">
        <v>0</v>
      </c>
      <c r="U953" s="52">
        <v>310</v>
      </c>
      <c r="V953" s="52">
        <f t="shared" si="30"/>
        <v>11.094648722928001</v>
      </c>
      <c r="W953" s="52">
        <f t="shared" si="31"/>
        <v>11.094648722928001</v>
      </c>
      <c r="X953" s="52">
        <v>0</v>
      </c>
      <c r="Y953" s="52">
        <v>0</v>
      </c>
    </row>
    <row r="954" spans="1:25" x14ac:dyDescent="0.25">
      <c r="A954" s="52">
        <v>2012</v>
      </c>
      <c r="B954" s="52" t="s">
        <v>107</v>
      </c>
      <c r="C954" s="52" t="s">
        <v>116</v>
      </c>
      <c r="D954" s="52">
        <v>20291</v>
      </c>
      <c r="E954" s="52">
        <v>3350002</v>
      </c>
      <c r="F954" s="52">
        <v>9</v>
      </c>
      <c r="G954" s="52" t="s">
        <v>119</v>
      </c>
      <c r="H954" s="52">
        <v>27696</v>
      </c>
      <c r="I954" s="52" t="s">
        <v>91</v>
      </c>
      <c r="J954" s="52" t="s">
        <v>71</v>
      </c>
      <c r="K954" s="52">
        <v>73.3</v>
      </c>
      <c r="L954" s="52">
        <v>4.02E-2</v>
      </c>
      <c r="M954" s="52">
        <v>1</v>
      </c>
      <c r="N954" s="52"/>
      <c r="O954" s="52">
        <v>0</v>
      </c>
      <c r="P954" s="52">
        <v>0</v>
      </c>
      <c r="Q954" s="52">
        <v>21</v>
      </c>
      <c r="R954" s="52"/>
      <c r="S954" s="52">
        <v>0</v>
      </c>
      <c r="T954" s="52">
        <v>0</v>
      </c>
      <c r="U954" s="52">
        <v>310</v>
      </c>
      <c r="V954" s="52">
        <f t="shared" si="30"/>
        <v>81.610695359999994</v>
      </c>
      <c r="W954" s="52">
        <f t="shared" si="31"/>
        <v>81.610695359999994</v>
      </c>
      <c r="X954" s="52">
        <v>0</v>
      </c>
      <c r="Y954" s="52">
        <v>0</v>
      </c>
    </row>
    <row r="955" spans="1:25" x14ac:dyDescent="0.25">
      <c r="A955" s="52">
        <v>2012</v>
      </c>
      <c r="B955" s="52" t="s">
        <v>107</v>
      </c>
      <c r="C955" s="52" t="s">
        <v>116</v>
      </c>
      <c r="D955" s="52">
        <v>20291</v>
      </c>
      <c r="E955" s="52">
        <v>3350002</v>
      </c>
      <c r="F955" s="52">
        <v>9</v>
      </c>
      <c r="G955" s="52" t="s">
        <v>119</v>
      </c>
      <c r="H955" s="52">
        <v>33227</v>
      </c>
      <c r="I955" s="52" t="s">
        <v>91</v>
      </c>
      <c r="J955" s="52" t="s">
        <v>71</v>
      </c>
      <c r="K955" s="52">
        <v>73.3</v>
      </c>
      <c r="L955" s="52">
        <v>4.02E-2</v>
      </c>
      <c r="M955" s="52">
        <v>1</v>
      </c>
      <c r="N955" s="52"/>
      <c r="O955" s="52">
        <v>0</v>
      </c>
      <c r="P955" s="52">
        <v>0</v>
      </c>
      <c r="Q955" s="52">
        <v>21</v>
      </c>
      <c r="R955" s="52"/>
      <c r="S955" s="52">
        <v>0</v>
      </c>
      <c r="T955" s="52">
        <v>0</v>
      </c>
      <c r="U955" s="52">
        <v>310</v>
      </c>
      <c r="V955" s="52">
        <f t="shared" si="30"/>
        <v>97.908671820000009</v>
      </c>
      <c r="W955" s="52">
        <f t="shared" si="31"/>
        <v>97.908671820000009</v>
      </c>
      <c r="X955" s="52">
        <v>0</v>
      </c>
      <c r="Y955" s="52">
        <v>0</v>
      </c>
    </row>
    <row r="956" spans="1:25" x14ac:dyDescent="0.25">
      <c r="A956" s="52">
        <v>2012</v>
      </c>
      <c r="B956" s="52" t="s">
        <v>107</v>
      </c>
      <c r="C956" s="52" t="s">
        <v>116</v>
      </c>
      <c r="D956" s="52">
        <v>20291</v>
      </c>
      <c r="E956" s="52">
        <v>3350002</v>
      </c>
      <c r="F956" s="52">
        <v>9</v>
      </c>
      <c r="G956" s="52" t="s">
        <v>119</v>
      </c>
      <c r="H956" s="52">
        <v>23967.475200000001</v>
      </c>
      <c r="I956" s="52" t="s">
        <v>91</v>
      </c>
      <c r="J956" s="52" t="s">
        <v>71</v>
      </c>
      <c r="K956" s="52">
        <v>73.3</v>
      </c>
      <c r="L956" s="52">
        <v>4.02E-2</v>
      </c>
      <c r="M956" s="52">
        <v>1</v>
      </c>
      <c r="N956" s="52"/>
      <c r="O956" s="52">
        <v>0</v>
      </c>
      <c r="P956" s="52">
        <v>0</v>
      </c>
      <c r="Q956" s="52">
        <v>21</v>
      </c>
      <c r="R956" s="52"/>
      <c r="S956" s="52">
        <v>0</v>
      </c>
      <c r="T956" s="52">
        <v>0</v>
      </c>
      <c r="U956" s="52">
        <v>310</v>
      </c>
      <c r="V956" s="52">
        <f t="shared" si="30"/>
        <v>70.624000472832009</v>
      </c>
      <c r="W956" s="52">
        <f t="shared" si="31"/>
        <v>70.624000472832009</v>
      </c>
      <c r="X956" s="52">
        <v>0</v>
      </c>
      <c r="Y956" s="52">
        <v>0</v>
      </c>
    </row>
    <row r="957" spans="1:25" x14ac:dyDescent="0.25">
      <c r="A957" s="52">
        <v>2012</v>
      </c>
      <c r="B957" s="52" t="s">
        <v>107</v>
      </c>
      <c r="C957" s="52" t="s">
        <v>116</v>
      </c>
      <c r="D957" s="52">
        <v>20291</v>
      </c>
      <c r="E957" s="52">
        <v>3350002</v>
      </c>
      <c r="F957" s="52">
        <v>9</v>
      </c>
      <c r="G957" s="52" t="s">
        <v>119</v>
      </c>
      <c r="H957" s="52">
        <v>495091.65480000002</v>
      </c>
      <c r="I957" s="52" t="s">
        <v>91</v>
      </c>
      <c r="J957" s="52" t="s">
        <v>71</v>
      </c>
      <c r="K957" s="52">
        <v>73.3</v>
      </c>
      <c r="L957" s="52">
        <v>4.02E-2</v>
      </c>
      <c r="M957" s="52">
        <v>1</v>
      </c>
      <c r="N957" s="52"/>
      <c r="O957" s="52">
        <v>0</v>
      </c>
      <c r="P957" s="52">
        <v>0</v>
      </c>
      <c r="Q957" s="52">
        <v>21</v>
      </c>
      <c r="R957" s="52"/>
      <c r="S957" s="52">
        <v>0</v>
      </c>
      <c r="T957" s="52">
        <v>0</v>
      </c>
      <c r="U957" s="52">
        <v>310</v>
      </c>
      <c r="V957" s="52">
        <f t="shared" si="30"/>
        <v>1458.8667755329679</v>
      </c>
      <c r="W957" s="52">
        <f t="shared" si="31"/>
        <v>1458.8667755329679</v>
      </c>
      <c r="X957" s="52">
        <v>0</v>
      </c>
      <c r="Y957" s="52">
        <v>0</v>
      </c>
    </row>
    <row r="958" spans="1:25" x14ac:dyDescent="0.25">
      <c r="A958" s="52">
        <v>2012</v>
      </c>
      <c r="B958" s="52" t="s">
        <v>107</v>
      </c>
      <c r="C958" s="52" t="s">
        <v>116</v>
      </c>
      <c r="D958" s="52">
        <v>20291</v>
      </c>
      <c r="E958" s="52">
        <v>3350002</v>
      </c>
      <c r="F958" s="52">
        <v>9</v>
      </c>
      <c r="G958" s="52" t="s">
        <v>119</v>
      </c>
      <c r="H958" s="52">
        <v>363979.0392</v>
      </c>
      <c r="I958" s="52" t="s">
        <v>91</v>
      </c>
      <c r="J958" s="52" t="s">
        <v>71</v>
      </c>
      <c r="K958" s="52">
        <v>73.3</v>
      </c>
      <c r="L958" s="52">
        <v>4.02E-2</v>
      </c>
      <c r="M958" s="52">
        <v>1</v>
      </c>
      <c r="N958" s="52"/>
      <c r="O958" s="52">
        <v>0</v>
      </c>
      <c r="P958" s="52">
        <v>0</v>
      </c>
      <c r="Q958" s="52">
        <v>21</v>
      </c>
      <c r="R958" s="52"/>
      <c r="S958" s="52">
        <v>0</v>
      </c>
      <c r="T958" s="52">
        <v>0</v>
      </c>
      <c r="U958" s="52">
        <v>310</v>
      </c>
      <c r="V958" s="52">
        <f t="shared" si="30"/>
        <v>1072.522475649072</v>
      </c>
      <c r="W958" s="52">
        <f t="shared" si="31"/>
        <v>1072.522475649072</v>
      </c>
      <c r="X958" s="52">
        <v>0</v>
      </c>
      <c r="Y958" s="52">
        <v>0</v>
      </c>
    </row>
    <row r="959" spans="1:25" x14ac:dyDescent="0.25">
      <c r="A959" s="52">
        <v>2012</v>
      </c>
      <c r="B959" s="52" t="s">
        <v>107</v>
      </c>
      <c r="C959" s="52" t="s">
        <v>116</v>
      </c>
      <c r="D959" s="52">
        <v>20291</v>
      </c>
      <c r="E959" s="52">
        <v>3350002</v>
      </c>
      <c r="F959" s="52">
        <v>9</v>
      </c>
      <c r="G959" s="52" t="s">
        <v>119</v>
      </c>
      <c r="H959" s="52">
        <v>176690</v>
      </c>
      <c r="I959" s="52" t="s">
        <v>91</v>
      </c>
      <c r="J959" s="52" t="s">
        <v>71</v>
      </c>
      <c r="K959" s="52">
        <v>73.3</v>
      </c>
      <c r="L959" s="52">
        <v>4.02E-2</v>
      </c>
      <c r="M959" s="52">
        <v>1</v>
      </c>
      <c r="N959" s="52"/>
      <c r="O959" s="52">
        <v>0</v>
      </c>
      <c r="P959" s="52">
        <v>0</v>
      </c>
      <c r="Q959" s="52">
        <v>21</v>
      </c>
      <c r="R959" s="52"/>
      <c r="S959" s="52">
        <v>0</v>
      </c>
      <c r="T959" s="52">
        <v>0</v>
      </c>
      <c r="U959" s="52">
        <v>310</v>
      </c>
      <c r="V959" s="52">
        <f t="shared" si="30"/>
        <v>520.64535539999997</v>
      </c>
      <c r="W959" s="52">
        <f t="shared" si="31"/>
        <v>520.64535539999997</v>
      </c>
      <c r="X959" s="52">
        <v>0</v>
      </c>
      <c r="Y959" s="52">
        <v>0</v>
      </c>
    </row>
    <row r="960" spans="1:25" x14ac:dyDescent="0.25">
      <c r="A960" s="52">
        <v>2012</v>
      </c>
      <c r="B960" s="52" t="s">
        <v>107</v>
      </c>
      <c r="C960" s="52" t="s">
        <v>116</v>
      </c>
      <c r="D960" s="52">
        <v>20291</v>
      </c>
      <c r="E960" s="52">
        <v>3350002</v>
      </c>
      <c r="F960" s="52">
        <v>9</v>
      </c>
      <c r="G960" s="52" t="s">
        <v>119</v>
      </c>
      <c r="H960" s="52">
        <v>101997</v>
      </c>
      <c r="I960" s="52" t="s">
        <v>91</v>
      </c>
      <c r="J960" s="52" t="s">
        <v>71</v>
      </c>
      <c r="K960" s="52">
        <v>73.3</v>
      </c>
      <c r="L960" s="52">
        <v>4.02E-2</v>
      </c>
      <c r="M960" s="52">
        <v>1</v>
      </c>
      <c r="N960" s="52"/>
      <c r="O960" s="52">
        <v>0</v>
      </c>
      <c r="P960" s="52">
        <v>0</v>
      </c>
      <c r="Q960" s="52">
        <v>21</v>
      </c>
      <c r="R960" s="52"/>
      <c r="S960" s="52">
        <v>0</v>
      </c>
      <c r="T960" s="52">
        <v>0</v>
      </c>
      <c r="U960" s="52">
        <v>310</v>
      </c>
      <c r="V960" s="52">
        <f t="shared" si="30"/>
        <v>300.55048001999995</v>
      </c>
      <c r="W960" s="52">
        <f t="shared" si="31"/>
        <v>300.55048001999995</v>
      </c>
      <c r="X960" s="52">
        <v>0</v>
      </c>
      <c r="Y960" s="52">
        <v>0</v>
      </c>
    </row>
    <row r="961" spans="1:25" x14ac:dyDescent="0.25">
      <c r="A961" s="52">
        <v>2012</v>
      </c>
      <c r="B961" s="52" t="s">
        <v>107</v>
      </c>
      <c r="C961" s="52" t="s">
        <v>116</v>
      </c>
      <c r="D961" s="52">
        <v>20291</v>
      </c>
      <c r="E961" s="52">
        <v>3350002</v>
      </c>
      <c r="F961" s="52">
        <v>9</v>
      </c>
      <c r="G961" s="52" t="s">
        <v>119</v>
      </c>
      <c r="H961" s="52">
        <v>42138</v>
      </c>
      <c r="I961" s="52" t="s">
        <v>91</v>
      </c>
      <c r="J961" s="52" t="s">
        <v>71</v>
      </c>
      <c r="K961" s="52">
        <v>73.3</v>
      </c>
      <c r="L961" s="52">
        <v>4.02E-2</v>
      </c>
      <c r="M961" s="52">
        <v>1</v>
      </c>
      <c r="N961" s="52"/>
      <c r="O961" s="52">
        <v>0</v>
      </c>
      <c r="P961" s="52">
        <v>0</v>
      </c>
      <c r="Q961" s="52">
        <v>21</v>
      </c>
      <c r="R961" s="52"/>
      <c r="S961" s="52">
        <v>0</v>
      </c>
      <c r="T961" s="52">
        <v>0</v>
      </c>
      <c r="U961" s="52">
        <v>310</v>
      </c>
      <c r="V961" s="52">
        <f t="shared" si="30"/>
        <v>124.16635907999999</v>
      </c>
      <c r="W961" s="52">
        <f t="shared" si="31"/>
        <v>124.16635907999999</v>
      </c>
      <c r="X961" s="52">
        <v>0</v>
      </c>
      <c r="Y961" s="52">
        <v>0</v>
      </c>
    </row>
    <row r="962" spans="1:25" x14ac:dyDescent="0.25">
      <c r="A962" s="52">
        <v>2012</v>
      </c>
      <c r="B962" s="52" t="s">
        <v>107</v>
      </c>
      <c r="C962" s="52" t="s">
        <v>116</v>
      </c>
      <c r="D962" s="52">
        <v>20291</v>
      </c>
      <c r="E962" s="52">
        <v>3350002</v>
      </c>
      <c r="F962" s="52">
        <v>9</v>
      </c>
      <c r="G962" s="52" t="s">
        <v>119</v>
      </c>
      <c r="H962" s="52">
        <v>223116.1416</v>
      </c>
      <c r="I962" s="52" t="s">
        <v>91</v>
      </c>
      <c r="J962" s="52" t="s">
        <v>71</v>
      </c>
      <c r="K962" s="52">
        <v>73.3</v>
      </c>
      <c r="L962" s="52">
        <v>4.02E-2</v>
      </c>
      <c r="M962" s="52">
        <v>1</v>
      </c>
      <c r="N962" s="52"/>
      <c r="O962" s="52">
        <v>0</v>
      </c>
      <c r="P962" s="52">
        <v>0</v>
      </c>
      <c r="Q962" s="52">
        <v>21</v>
      </c>
      <c r="R962" s="52"/>
      <c r="S962" s="52">
        <v>0</v>
      </c>
      <c r="T962" s="52">
        <v>0</v>
      </c>
      <c r="U962" s="52">
        <v>310</v>
      </c>
      <c r="V962" s="52">
        <f t="shared" si="30"/>
        <v>657.44740980705592</v>
      </c>
      <c r="W962" s="52">
        <f t="shared" si="31"/>
        <v>657.44740980705592</v>
      </c>
      <c r="X962" s="52">
        <v>0</v>
      </c>
      <c r="Y962" s="52">
        <v>0</v>
      </c>
    </row>
    <row r="963" spans="1:25" x14ac:dyDescent="0.25">
      <c r="A963" s="52">
        <v>2012</v>
      </c>
      <c r="B963" s="52" t="s">
        <v>107</v>
      </c>
      <c r="C963" s="52" t="s">
        <v>116</v>
      </c>
      <c r="D963" s="52">
        <v>20291</v>
      </c>
      <c r="E963" s="52">
        <v>3350002</v>
      </c>
      <c r="F963" s="52">
        <v>9</v>
      </c>
      <c r="G963" s="52" t="s">
        <v>119</v>
      </c>
      <c r="H963" s="52">
        <v>25775.832000000002</v>
      </c>
      <c r="I963" s="52" t="s">
        <v>91</v>
      </c>
      <c r="J963" s="52" t="s">
        <v>71</v>
      </c>
      <c r="K963" s="52">
        <v>73.3</v>
      </c>
      <c r="L963" s="52">
        <v>4.02E-2</v>
      </c>
      <c r="M963" s="52">
        <v>1</v>
      </c>
      <c r="N963" s="52"/>
      <c r="O963" s="52">
        <v>0</v>
      </c>
      <c r="P963" s="52">
        <v>0</v>
      </c>
      <c r="Q963" s="52">
        <v>21</v>
      </c>
      <c r="R963" s="52"/>
      <c r="S963" s="52">
        <v>0</v>
      </c>
      <c r="T963" s="52">
        <v>0</v>
      </c>
      <c r="U963" s="52">
        <v>310</v>
      </c>
      <c r="V963" s="52">
        <f t="shared" ref="V963:V1026" si="32">IF(F963=9,((H963*K963*L963*M963)+(H963*O963*P963*Q963)+(H963*S963*T963*U963))/1000, (H963*K963*L963*M963)+(H963*O963*P963*Q963)+(H963*S963*T963*U963))</f>
        <v>75.952613121119995</v>
      </c>
      <c r="W963" s="52">
        <f t="shared" si="31"/>
        <v>75.952613121119995</v>
      </c>
      <c r="X963" s="52">
        <v>0</v>
      </c>
      <c r="Y963" s="52">
        <v>0</v>
      </c>
    </row>
    <row r="964" spans="1:25" x14ac:dyDescent="0.25">
      <c r="A964" s="52">
        <v>2012</v>
      </c>
      <c r="B964" s="52" t="s">
        <v>107</v>
      </c>
      <c r="C964" s="52" t="s">
        <v>116</v>
      </c>
      <c r="D964" s="52">
        <v>20291</v>
      </c>
      <c r="E964" s="52">
        <v>3350002</v>
      </c>
      <c r="F964" s="52">
        <v>9</v>
      </c>
      <c r="G964" s="52" t="s">
        <v>119</v>
      </c>
      <c r="H964" s="52">
        <v>208891</v>
      </c>
      <c r="I964" s="52" t="s">
        <v>91</v>
      </c>
      <c r="J964" s="52" t="s">
        <v>71</v>
      </c>
      <c r="K964" s="52">
        <v>73.3</v>
      </c>
      <c r="L964" s="52">
        <v>4.02E-2</v>
      </c>
      <c r="M964" s="52">
        <v>1</v>
      </c>
      <c r="N964" s="52"/>
      <c r="O964" s="52">
        <v>0</v>
      </c>
      <c r="P964" s="52">
        <v>0</v>
      </c>
      <c r="Q964" s="52">
        <v>21</v>
      </c>
      <c r="R964" s="52"/>
      <c r="S964" s="52">
        <v>0</v>
      </c>
      <c r="T964" s="52">
        <v>0</v>
      </c>
      <c r="U964" s="52">
        <v>310</v>
      </c>
      <c r="V964" s="52">
        <f t="shared" si="32"/>
        <v>615.53075405999994</v>
      </c>
      <c r="W964" s="52">
        <f t="shared" si="31"/>
        <v>615.53075405999994</v>
      </c>
      <c r="X964" s="52">
        <v>0</v>
      </c>
      <c r="Y964" s="52">
        <v>0</v>
      </c>
    </row>
    <row r="965" spans="1:25" x14ac:dyDescent="0.25">
      <c r="A965" s="52">
        <v>2012</v>
      </c>
      <c r="B965" s="52" t="s">
        <v>107</v>
      </c>
      <c r="C965" s="52" t="s">
        <v>116</v>
      </c>
      <c r="D965" s="52">
        <v>20291</v>
      </c>
      <c r="E965" s="52">
        <v>3350002</v>
      </c>
      <c r="F965" s="52">
        <v>9</v>
      </c>
      <c r="G965" s="52" t="s">
        <v>119</v>
      </c>
      <c r="H965" s="52">
        <v>77098.077600000004</v>
      </c>
      <c r="I965" s="52" t="s">
        <v>91</v>
      </c>
      <c r="J965" s="52" t="s">
        <v>71</v>
      </c>
      <c r="K965" s="52">
        <v>73.3</v>
      </c>
      <c r="L965" s="52">
        <v>4.02E-2</v>
      </c>
      <c r="M965" s="52">
        <v>1</v>
      </c>
      <c r="N965" s="52"/>
      <c r="O965" s="52">
        <v>0</v>
      </c>
      <c r="P965" s="52">
        <v>0</v>
      </c>
      <c r="Q965" s="52">
        <v>21</v>
      </c>
      <c r="R965" s="52"/>
      <c r="S965" s="52">
        <v>0</v>
      </c>
      <c r="T965" s="52">
        <v>0</v>
      </c>
      <c r="U965" s="52">
        <v>310</v>
      </c>
      <c r="V965" s="52">
        <f t="shared" si="32"/>
        <v>227.18182134081601</v>
      </c>
      <c r="W965" s="52">
        <f t="shared" si="31"/>
        <v>227.18182134081601</v>
      </c>
      <c r="X965" s="52">
        <v>0</v>
      </c>
      <c r="Y965" s="52">
        <v>0</v>
      </c>
    </row>
    <row r="966" spans="1:25" x14ac:dyDescent="0.25">
      <c r="A966" s="52">
        <v>2012</v>
      </c>
      <c r="B966" s="52" t="s">
        <v>107</v>
      </c>
      <c r="C966" s="52" t="s">
        <v>116</v>
      </c>
      <c r="D966" s="52">
        <v>20291</v>
      </c>
      <c r="E966" s="52">
        <v>3350002</v>
      </c>
      <c r="F966" s="52">
        <v>9</v>
      </c>
      <c r="G966" s="52" t="s">
        <v>119</v>
      </c>
      <c r="H966" s="52">
        <v>21632</v>
      </c>
      <c r="I966" s="52" t="s">
        <v>91</v>
      </c>
      <c r="J966" s="52" t="s">
        <v>71</v>
      </c>
      <c r="K966" s="52">
        <v>73.3</v>
      </c>
      <c r="L966" s="52">
        <v>4.02E-2</v>
      </c>
      <c r="M966" s="52">
        <v>1</v>
      </c>
      <c r="N966" s="52"/>
      <c r="O966" s="52">
        <v>0</v>
      </c>
      <c r="P966" s="52">
        <v>0</v>
      </c>
      <c r="Q966" s="52">
        <v>21</v>
      </c>
      <c r="R966" s="52"/>
      <c r="S966" s="52">
        <v>0</v>
      </c>
      <c r="T966" s="52">
        <v>0</v>
      </c>
      <c r="U966" s="52">
        <v>310</v>
      </c>
      <c r="V966" s="52">
        <f t="shared" si="32"/>
        <v>63.742149119999993</v>
      </c>
      <c r="W966" s="52">
        <f t="shared" si="31"/>
        <v>63.742149119999993</v>
      </c>
      <c r="X966" s="52">
        <v>0</v>
      </c>
      <c r="Y966" s="52">
        <v>0</v>
      </c>
    </row>
    <row r="967" spans="1:25" x14ac:dyDescent="0.25">
      <c r="A967" s="52">
        <v>2012</v>
      </c>
      <c r="B967" s="52" t="s">
        <v>107</v>
      </c>
      <c r="C967" s="52" t="s">
        <v>116</v>
      </c>
      <c r="D967" s="52">
        <v>20291</v>
      </c>
      <c r="E967" s="52">
        <v>3350002</v>
      </c>
      <c r="F967" s="52">
        <v>9</v>
      </c>
      <c r="G967" s="52" t="s">
        <v>119</v>
      </c>
      <c r="H967" s="52">
        <v>13900.056</v>
      </c>
      <c r="I967" s="52" t="s">
        <v>91</v>
      </c>
      <c r="J967" s="52" t="s">
        <v>71</v>
      </c>
      <c r="K967" s="52">
        <v>73.3</v>
      </c>
      <c r="L967" s="52">
        <v>4.02E-2</v>
      </c>
      <c r="M967" s="52">
        <v>1</v>
      </c>
      <c r="N967" s="52"/>
      <c r="O967" s="52">
        <v>0</v>
      </c>
      <c r="P967" s="52">
        <v>0</v>
      </c>
      <c r="Q967" s="52">
        <v>21</v>
      </c>
      <c r="R967" s="52"/>
      <c r="S967" s="52">
        <v>0</v>
      </c>
      <c r="T967" s="52">
        <v>0</v>
      </c>
      <c r="U967" s="52">
        <v>310</v>
      </c>
      <c r="V967" s="52">
        <f t="shared" si="32"/>
        <v>40.958739012959995</v>
      </c>
      <c r="W967" s="52">
        <f t="shared" si="31"/>
        <v>40.958739012959995</v>
      </c>
      <c r="X967" s="52">
        <v>0</v>
      </c>
      <c r="Y967" s="52">
        <v>0</v>
      </c>
    </row>
    <row r="968" spans="1:25" x14ac:dyDescent="0.25">
      <c r="A968" s="52">
        <v>2012</v>
      </c>
      <c r="B968" s="52" t="s">
        <v>107</v>
      </c>
      <c r="C968" s="52" t="s">
        <v>116</v>
      </c>
      <c r="D968" s="52">
        <v>20291</v>
      </c>
      <c r="E968" s="52">
        <v>3350002</v>
      </c>
      <c r="F968" s="52">
        <v>9</v>
      </c>
      <c r="G968" s="52" t="s">
        <v>119</v>
      </c>
      <c r="H968" s="52">
        <v>25432</v>
      </c>
      <c r="I968" s="52" t="s">
        <v>91</v>
      </c>
      <c r="J968" s="52" t="s">
        <v>71</v>
      </c>
      <c r="K968" s="52">
        <v>73.3</v>
      </c>
      <c r="L968" s="52">
        <v>4.02E-2</v>
      </c>
      <c r="M968" s="52">
        <v>1</v>
      </c>
      <c r="N968" s="52"/>
      <c r="O968" s="52">
        <v>0</v>
      </c>
      <c r="P968" s="52">
        <v>0</v>
      </c>
      <c r="Q968" s="52">
        <v>21</v>
      </c>
      <c r="R968" s="52"/>
      <c r="S968" s="52">
        <v>0</v>
      </c>
      <c r="T968" s="52">
        <v>0</v>
      </c>
      <c r="U968" s="52">
        <v>310</v>
      </c>
      <c r="V968" s="52">
        <f t="shared" si="32"/>
        <v>74.939457119999986</v>
      </c>
      <c r="W968" s="52">
        <f t="shared" si="31"/>
        <v>74.939457119999986</v>
      </c>
      <c r="X968" s="52">
        <v>0</v>
      </c>
      <c r="Y968" s="52">
        <v>0</v>
      </c>
    </row>
    <row r="969" spans="1:25" x14ac:dyDescent="0.25">
      <c r="A969" s="52">
        <v>2012</v>
      </c>
      <c r="B969" s="52" t="s">
        <v>107</v>
      </c>
      <c r="C969" s="52" t="s">
        <v>116</v>
      </c>
      <c r="D969" s="52">
        <v>20291</v>
      </c>
      <c r="E969" s="52">
        <v>3350002</v>
      </c>
      <c r="F969" s="52">
        <v>9</v>
      </c>
      <c r="G969" s="52" t="s">
        <v>119</v>
      </c>
      <c r="H969" s="52">
        <v>45276</v>
      </c>
      <c r="I969" s="52" t="s">
        <v>91</v>
      </c>
      <c r="J969" s="52" t="s">
        <v>71</v>
      </c>
      <c r="K969" s="52">
        <v>73.3</v>
      </c>
      <c r="L969" s="52">
        <v>4.02E-2</v>
      </c>
      <c r="M969" s="52">
        <v>1</v>
      </c>
      <c r="N969" s="52"/>
      <c r="O969" s="52">
        <v>0</v>
      </c>
      <c r="P969" s="52">
        <v>0</v>
      </c>
      <c r="Q969" s="52">
        <v>21</v>
      </c>
      <c r="R969" s="52"/>
      <c r="S969" s="52">
        <v>0</v>
      </c>
      <c r="T969" s="52">
        <v>0</v>
      </c>
      <c r="U969" s="52">
        <v>310</v>
      </c>
      <c r="V969" s="52">
        <f t="shared" si="32"/>
        <v>133.41297815999999</v>
      </c>
      <c r="W969" s="52">
        <f t="shared" si="31"/>
        <v>133.41297815999999</v>
      </c>
      <c r="X969" s="52">
        <v>0</v>
      </c>
      <c r="Y969" s="52">
        <v>0</v>
      </c>
    </row>
    <row r="970" spans="1:25" x14ac:dyDescent="0.25">
      <c r="A970" s="52">
        <v>2012</v>
      </c>
      <c r="B970" s="52" t="s">
        <v>107</v>
      </c>
      <c r="C970" s="52" t="s">
        <v>116</v>
      </c>
      <c r="D970" s="52">
        <v>20291</v>
      </c>
      <c r="E970" s="52">
        <v>3350002</v>
      </c>
      <c r="F970" s="52">
        <v>9</v>
      </c>
      <c r="G970" s="52" t="s">
        <v>119</v>
      </c>
      <c r="H970" s="52">
        <v>169541</v>
      </c>
      <c r="I970" s="52" t="s">
        <v>91</v>
      </c>
      <c r="J970" s="52" t="s">
        <v>71</v>
      </c>
      <c r="K970" s="52">
        <v>73.3</v>
      </c>
      <c r="L970" s="52">
        <v>4.02E-2</v>
      </c>
      <c r="M970" s="52">
        <v>1</v>
      </c>
      <c r="N970" s="52"/>
      <c r="O970" s="52">
        <v>0</v>
      </c>
      <c r="P970" s="52">
        <v>0</v>
      </c>
      <c r="Q970" s="52">
        <v>21</v>
      </c>
      <c r="R970" s="52"/>
      <c r="S970" s="52">
        <v>0</v>
      </c>
      <c r="T970" s="52">
        <v>0</v>
      </c>
      <c r="U970" s="52">
        <v>310</v>
      </c>
      <c r="V970" s="52">
        <f t="shared" si="32"/>
        <v>499.57968305999998</v>
      </c>
      <c r="W970" s="52">
        <f t="shared" si="31"/>
        <v>499.57968305999998</v>
      </c>
      <c r="X970" s="52">
        <v>0</v>
      </c>
      <c r="Y970" s="52">
        <v>0</v>
      </c>
    </row>
    <row r="971" spans="1:25" x14ac:dyDescent="0.25">
      <c r="A971" s="52">
        <v>2012</v>
      </c>
      <c r="B971" s="52" t="s">
        <v>107</v>
      </c>
      <c r="C971" s="52" t="s">
        <v>116</v>
      </c>
      <c r="D971" s="52">
        <v>20291</v>
      </c>
      <c r="E971" s="52">
        <v>3350002</v>
      </c>
      <c r="F971" s="52">
        <v>9</v>
      </c>
      <c r="G971" s="52" t="s">
        <v>119</v>
      </c>
      <c r="H971" s="52">
        <v>40260</v>
      </c>
      <c r="I971" s="52" t="s">
        <v>91</v>
      </c>
      <c r="J971" s="52" t="s">
        <v>71</v>
      </c>
      <c r="K971" s="52">
        <v>73.3</v>
      </c>
      <c r="L971" s="52">
        <v>4.02E-2</v>
      </c>
      <c r="M971" s="52">
        <v>1</v>
      </c>
      <c r="N971" s="52"/>
      <c r="O971" s="52">
        <v>0</v>
      </c>
      <c r="P971" s="52">
        <v>0</v>
      </c>
      <c r="Q971" s="52">
        <v>21</v>
      </c>
      <c r="R971" s="52"/>
      <c r="S971" s="52">
        <v>0</v>
      </c>
      <c r="T971" s="52">
        <v>0</v>
      </c>
      <c r="U971" s="52">
        <v>310</v>
      </c>
      <c r="V971" s="52">
        <f t="shared" si="32"/>
        <v>118.63253160000001</v>
      </c>
      <c r="W971" s="52">
        <f t="shared" si="31"/>
        <v>118.63253160000001</v>
      </c>
      <c r="X971" s="52">
        <v>0</v>
      </c>
      <c r="Y971" s="52">
        <v>0</v>
      </c>
    </row>
    <row r="972" spans="1:25" x14ac:dyDescent="0.25">
      <c r="A972" s="52">
        <v>2012</v>
      </c>
      <c r="B972" s="52" t="s">
        <v>107</v>
      </c>
      <c r="C972" s="52" t="s">
        <v>116</v>
      </c>
      <c r="D972" s="52">
        <v>20291</v>
      </c>
      <c r="E972" s="52">
        <v>3350002</v>
      </c>
      <c r="F972" s="52">
        <v>9</v>
      </c>
      <c r="G972" s="52" t="s">
        <v>119</v>
      </c>
      <c r="H972" s="52">
        <v>17408.808000000001</v>
      </c>
      <c r="I972" s="52" t="s">
        <v>91</v>
      </c>
      <c r="J972" s="52" t="s">
        <v>71</v>
      </c>
      <c r="K972" s="52">
        <v>73.3</v>
      </c>
      <c r="L972" s="52">
        <v>4.02E-2</v>
      </c>
      <c r="M972" s="52">
        <v>1</v>
      </c>
      <c r="N972" s="52"/>
      <c r="O972" s="52">
        <v>0</v>
      </c>
      <c r="P972" s="52">
        <v>0</v>
      </c>
      <c r="Q972" s="52">
        <v>21</v>
      </c>
      <c r="R972" s="52"/>
      <c r="S972" s="52">
        <v>0</v>
      </c>
      <c r="T972" s="52">
        <v>0</v>
      </c>
      <c r="U972" s="52">
        <v>310</v>
      </c>
      <c r="V972" s="52">
        <f t="shared" si="32"/>
        <v>51.29783818128</v>
      </c>
      <c r="W972" s="52">
        <f t="shared" si="31"/>
        <v>51.29783818128</v>
      </c>
      <c r="X972" s="52">
        <v>0</v>
      </c>
      <c r="Y972" s="52">
        <v>0</v>
      </c>
    </row>
    <row r="973" spans="1:25" x14ac:dyDescent="0.25">
      <c r="A973" s="52">
        <v>2012</v>
      </c>
      <c r="B973" s="52" t="s">
        <v>107</v>
      </c>
      <c r="C973" s="52" t="s">
        <v>116</v>
      </c>
      <c r="D973" s="52">
        <v>20291</v>
      </c>
      <c r="E973" s="52">
        <v>3350002</v>
      </c>
      <c r="F973" s="52">
        <v>9</v>
      </c>
      <c r="G973" s="52" t="s">
        <v>119</v>
      </c>
      <c r="H973" s="52">
        <v>12032</v>
      </c>
      <c r="I973" s="52" t="s">
        <v>91</v>
      </c>
      <c r="J973" s="52" t="s">
        <v>71</v>
      </c>
      <c r="K973" s="52">
        <v>73.3</v>
      </c>
      <c r="L973" s="52">
        <v>4.02E-2</v>
      </c>
      <c r="M973" s="52">
        <v>1</v>
      </c>
      <c r="N973" s="52"/>
      <c r="O973" s="52">
        <v>0</v>
      </c>
      <c r="P973" s="52">
        <v>0</v>
      </c>
      <c r="Q973" s="52">
        <v>21</v>
      </c>
      <c r="R973" s="52"/>
      <c r="S973" s="52">
        <v>0</v>
      </c>
      <c r="T973" s="52">
        <v>0</v>
      </c>
      <c r="U973" s="52">
        <v>310</v>
      </c>
      <c r="V973" s="52">
        <f t="shared" si="32"/>
        <v>35.454213119999999</v>
      </c>
      <c r="W973" s="52">
        <f t="shared" si="31"/>
        <v>35.454213119999999</v>
      </c>
      <c r="X973" s="52">
        <v>0</v>
      </c>
      <c r="Y973" s="52">
        <v>0</v>
      </c>
    </row>
    <row r="974" spans="1:25" x14ac:dyDescent="0.25">
      <c r="A974" s="52">
        <v>2012</v>
      </c>
      <c r="B974" s="52" t="s">
        <v>107</v>
      </c>
      <c r="C974" s="52" t="s">
        <v>116</v>
      </c>
      <c r="D974" s="52">
        <v>20291</v>
      </c>
      <c r="E974" s="52">
        <v>3350002</v>
      </c>
      <c r="F974" s="52">
        <v>9</v>
      </c>
      <c r="G974" s="52" t="s">
        <v>119</v>
      </c>
      <c r="H974" s="52">
        <v>78250</v>
      </c>
      <c r="I974" s="52" t="s">
        <v>91</v>
      </c>
      <c r="J974" s="52" t="s">
        <v>71</v>
      </c>
      <c r="K974" s="52">
        <v>73.3</v>
      </c>
      <c r="L974" s="52">
        <v>4.02E-2</v>
      </c>
      <c r="M974" s="52">
        <v>1</v>
      </c>
      <c r="N974" s="52"/>
      <c r="O974" s="52">
        <v>0</v>
      </c>
      <c r="P974" s="52">
        <v>0</v>
      </c>
      <c r="Q974" s="52">
        <v>21</v>
      </c>
      <c r="R974" s="52"/>
      <c r="S974" s="52">
        <v>0</v>
      </c>
      <c r="T974" s="52">
        <v>0</v>
      </c>
      <c r="U974" s="52">
        <v>310</v>
      </c>
      <c r="V974" s="52">
        <f t="shared" si="32"/>
        <v>230.576145</v>
      </c>
      <c r="W974" s="52">
        <f t="shared" si="31"/>
        <v>230.576145</v>
      </c>
      <c r="X974" s="52">
        <v>0</v>
      </c>
      <c r="Y974" s="52">
        <v>0</v>
      </c>
    </row>
    <row r="975" spans="1:25" x14ac:dyDescent="0.25">
      <c r="A975" s="52">
        <v>2012</v>
      </c>
      <c r="B975" s="52" t="s">
        <v>107</v>
      </c>
      <c r="C975" s="52" t="s">
        <v>116</v>
      </c>
      <c r="D975" s="52">
        <v>20292</v>
      </c>
      <c r="E975" s="52">
        <v>3350002</v>
      </c>
      <c r="F975" s="52">
        <v>9</v>
      </c>
      <c r="G975" s="52" t="s">
        <v>119</v>
      </c>
      <c r="H975" s="52">
        <v>1192530.3384</v>
      </c>
      <c r="I975" s="52" t="s">
        <v>91</v>
      </c>
      <c r="J975" s="52" t="s">
        <v>71</v>
      </c>
      <c r="K975" s="52">
        <v>73.3</v>
      </c>
      <c r="L975" s="52">
        <v>4.02E-2</v>
      </c>
      <c r="M975" s="52">
        <v>1</v>
      </c>
      <c r="N975" s="52"/>
      <c r="O975" s="52">
        <v>0</v>
      </c>
      <c r="P975" s="52">
        <v>0</v>
      </c>
      <c r="Q975" s="52">
        <v>21</v>
      </c>
      <c r="R975" s="52"/>
      <c r="S975" s="52">
        <v>0</v>
      </c>
      <c r="T975" s="52">
        <v>0</v>
      </c>
      <c r="U975" s="52">
        <v>310</v>
      </c>
      <c r="V975" s="52">
        <f t="shared" si="32"/>
        <v>3513.9814469497442</v>
      </c>
      <c r="W975" s="52">
        <f t="shared" si="31"/>
        <v>3513.9814469497442</v>
      </c>
      <c r="X975" s="52">
        <v>0</v>
      </c>
      <c r="Y975" s="52">
        <v>0</v>
      </c>
    </row>
    <row r="976" spans="1:25" x14ac:dyDescent="0.25">
      <c r="A976" s="52">
        <v>2012</v>
      </c>
      <c r="B976" s="52" t="s">
        <v>107</v>
      </c>
      <c r="C976" s="52" t="s">
        <v>116</v>
      </c>
      <c r="D976" s="52">
        <v>20292</v>
      </c>
      <c r="E976" s="52">
        <v>3350002</v>
      </c>
      <c r="F976" s="52">
        <v>9</v>
      </c>
      <c r="G976" s="52" t="s">
        <v>119</v>
      </c>
      <c r="H976" s="52">
        <v>69919</v>
      </c>
      <c r="I976" s="52" t="s">
        <v>91</v>
      </c>
      <c r="J976" s="52" t="s">
        <v>71</v>
      </c>
      <c r="K976" s="52">
        <v>73.3</v>
      </c>
      <c r="L976" s="52">
        <v>4.02E-2</v>
      </c>
      <c r="M976" s="52">
        <v>1</v>
      </c>
      <c r="N976" s="52"/>
      <c r="O976" s="52">
        <v>0</v>
      </c>
      <c r="P976" s="52">
        <v>0</v>
      </c>
      <c r="Q976" s="52">
        <v>21</v>
      </c>
      <c r="R976" s="52"/>
      <c r="S976" s="52">
        <v>0</v>
      </c>
      <c r="T976" s="52">
        <v>0</v>
      </c>
      <c r="U976" s="52">
        <v>310</v>
      </c>
      <c r="V976" s="52">
        <f t="shared" si="32"/>
        <v>206.02752054000001</v>
      </c>
      <c r="W976" s="52">
        <f t="shared" si="31"/>
        <v>206.02752054000001</v>
      </c>
      <c r="X976" s="52">
        <v>0</v>
      </c>
      <c r="Y976" s="52">
        <v>0</v>
      </c>
    </row>
    <row r="977" spans="1:25" x14ac:dyDescent="0.25">
      <c r="A977" s="52">
        <v>2012</v>
      </c>
      <c r="B977" s="52" t="s">
        <v>107</v>
      </c>
      <c r="C977" s="52" t="s">
        <v>116</v>
      </c>
      <c r="D977" s="52">
        <v>20292</v>
      </c>
      <c r="E977" s="52">
        <v>3350002</v>
      </c>
      <c r="F977" s="52">
        <v>9</v>
      </c>
      <c r="G977" s="52" t="s">
        <v>119</v>
      </c>
      <c r="H977" s="52">
        <v>4106893.0020000003</v>
      </c>
      <c r="I977" s="52" t="s">
        <v>91</v>
      </c>
      <c r="J977" s="52" t="s">
        <v>71</v>
      </c>
      <c r="K977" s="52">
        <v>73.3</v>
      </c>
      <c r="L977" s="52">
        <v>4.02E-2</v>
      </c>
      <c r="M977" s="52">
        <v>1</v>
      </c>
      <c r="N977" s="52"/>
      <c r="O977" s="52">
        <v>0</v>
      </c>
      <c r="P977" s="52">
        <v>0</v>
      </c>
      <c r="Q977" s="52">
        <v>21</v>
      </c>
      <c r="R977" s="52"/>
      <c r="S977" s="52">
        <v>0</v>
      </c>
      <c r="T977" s="52">
        <v>0</v>
      </c>
      <c r="U977" s="52">
        <v>310</v>
      </c>
      <c r="V977" s="52">
        <f t="shared" si="32"/>
        <v>12101.61733327332</v>
      </c>
      <c r="W977" s="52">
        <f t="shared" si="31"/>
        <v>12101.61733327332</v>
      </c>
      <c r="X977" s="52">
        <v>0</v>
      </c>
      <c r="Y977" s="52">
        <v>0</v>
      </c>
    </row>
    <row r="978" spans="1:25" x14ac:dyDescent="0.25">
      <c r="A978" s="52">
        <v>2012</v>
      </c>
      <c r="B978" s="52" t="s">
        <v>107</v>
      </c>
      <c r="C978" s="52" t="s">
        <v>116</v>
      </c>
      <c r="D978" s="52">
        <v>20292</v>
      </c>
      <c r="E978" s="52">
        <v>3350002</v>
      </c>
      <c r="F978" s="52">
        <v>9</v>
      </c>
      <c r="G978" s="52" t="s">
        <v>119</v>
      </c>
      <c r="H978" s="52">
        <v>242.9136</v>
      </c>
      <c r="I978" s="52" t="s">
        <v>91</v>
      </c>
      <c r="J978" s="52" t="s">
        <v>71</v>
      </c>
      <c r="K978" s="52">
        <v>73.3</v>
      </c>
      <c r="L978" s="52">
        <v>4.02E-2</v>
      </c>
      <c r="M978" s="52">
        <v>1</v>
      </c>
      <c r="N978" s="52"/>
      <c r="O978" s="52">
        <v>0</v>
      </c>
      <c r="P978" s="52">
        <v>0</v>
      </c>
      <c r="Q978" s="52">
        <v>21</v>
      </c>
      <c r="R978" s="52"/>
      <c r="S978" s="52">
        <v>0</v>
      </c>
      <c r="T978" s="52">
        <v>0</v>
      </c>
      <c r="U978" s="52">
        <v>310</v>
      </c>
      <c r="V978" s="52">
        <f t="shared" si="32"/>
        <v>0.71578378857599989</v>
      </c>
      <c r="W978" s="52">
        <f t="shared" si="31"/>
        <v>0.71578378857599989</v>
      </c>
      <c r="X978" s="52">
        <v>0</v>
      </c>
      <c r="Y978" s="52">
        <v>0</v>
      </c>
    </row>
    <row r="979" spans="1:25" x14ac:dyDescent="0.25">
      <c r="A979" s="52">
        <v>2012</v>
      </c>
      <c r="B979" s="52" t="s">
        <v>107</v>
      </c>
      <c r="C979" s="52" t="s">
        <v>116</v>
      </c>
      <c r="D979" s="52">
        <v>20292</v>
      </c>
      <c r="E979" s="52">
        <v>3350002</v>
      </c>
      <c r="F979" s="52">
        <v>9</v>
      </c>
      <c r="G979" s="52" t="s">
        <v>119</v>
      </c>
      <c r="H979" s="52">
        <v>98308</v>
      </c>
      <c r="I979" s="52" t="s">
        <v>91</v>
      </c>
      <c r="J979" s="52" t="s">
        <v>71</v>
      </c>
      <c r="K979" s="52">
        <v>73.3</v>
      </c>
      <c r="L979" s="52">
        <v>4.02E-2</v>
      </c>
      <c r="M979" s="52">
        <v>1</v>
      </c>
      <c r="N979" s="52"/>
      <c r="O979" s="52">
        <v>0</v>
      </c>
      <c r="P979" s="52">
        <v>0</v>
      </c>
      <c r="Q979" s="52">
        <v>21</v>
      </c>
      <c r="R979" s="52"/>
      <c r="S979" s="52">
        <v>0</v>
      </c>
      <c r="T979" s="52">
        <v>0</v>
      </c>
      <c r="U979" s="52">
        <v>310</v>
      </c>
      <c r="V979" s="52">
        <f t="shared" si="32"/>
        <v>289.68025127999999</v>
      </c>
      <c r="W979" s="52">
        <f t="shared" si="31"/>
        <v>289.68025127999999</v>
      </c>
      <c r="X979" s="52">
        <v>0</v>
      </c>
      <c r="Y979" s="52">
        <v>0</v>
      </c>
    </row>
    <row r="980" spans="1:25" x14ac:dyDescent="0.25">
      <c r="A980" s="52">
        <v>2012</v>
      </c>
      <c r="B980" s="52" t="s">
        <v>107</v>
      </c>
      <c r="C980" s="52" t="s">
        <v>116</v>
      </c>
      <c r="D980" s="52">
        <v>20292</v>
      </c>
      <c r="E980" s="52">
        <v>3350002</v>
      </c>
      <c r="F980" s="52">
        <v>9</v>
      </c>
      <c r="G980" s="52" t="s">
        <v>119</v>
      </c>
      <c r="H980" s="52">
        <v>6982</v>
      </c>
      <c r="I980" s="52" t="s">
        <v>91</v>
      </c>
      <c r="J980" s="52" t="s">
        <v>71</v>
      </c>
      <c r="K980" s="52">
        <v>73.3</v>
      </c>
      <c r="L980" s="52">
        <v>4.02E-2</v>
      </c>
      <c r="M980" s="52">
        <v>1</v>
      </c>
      <c r="N980" s="52"/>
      <c r="O980" s="52">
        <v>0</v>
      </c>
      <c r="P980" s="52">
        <v>0</v>
      </c>
      <c r="Q980" s="52">
        <v>21</v>
      </c>
      <c r="R980" s="52"/>
      <c r="S980" s="52">
        <v>0</v>
      </c>
      <c r="T980" s="52">
        <v>0</v>
      </c>
      <c r="U980" s="52">
        <v>310</v>
      </c>
      <c r="V980" s="52">
        <f t="shared" si="32"/>
        <v>20.573580119999999</v>
      </c>
      <c r="W980" s="52">
        <f t="shared" si="31"/>
        <v>20.573580119999999</v>
      </c>
      <c r="X980" s="52">
        <v>0</v>
      </c>
      <c r="Y980" s="52">
        <v>0</v>
      </c>
    </row>
    <row r="981" spans="1:25" x14ac:dyDescent="0.25">
      <c r="A981" s="52">
        <v>2012</v>
      </c>
      <c r="B981" s="52" t="s">
        <v>107</v>
      </c>
      <c r="C981" s="52" t="s">
        <v>116</v>
      </c>
      <c r="D981" s="52">
        <v>20292</v>
      </c>
      <c r="E981" s="52">
        <v>3350002</v>
      </c>
      <c r="F981" s="52">
        <v>9</v>
      </c>
      <c r="G981" s="52" t="s">
        <v>119</v>
      </c>
      <c r="H981" s="52">
        <v>80559.596400000009</v>
      </c>
      <c r="I981" s="52" t="s">
        <v>91</v>
      </c>
      <c r="J981" s="52" t="s">
        <v>71</v>
      </c>
      <c r="K981" s="52">
        <v>73.3</v>
      </c>
      <c r="L981" s="52">
        <v>4.02E-2</v>
      </c>
      <c r="M981" s="52">
        <v>1</v>
      </c>
      <c r="N981" s="52"/>
      <c r="O981" s="52">
        <v>0</v>
      </c>
      <c r="P981" s="52">
        <v>0</v>
      </c>
      <c r="Q981" s="52">
        <v>21</v>
      </c>
      <c r="R981" s="52"/>
      <c r="S981" s="52">
        <v>0</v>
      </c>
      <c r="T981" s="52">
        <v>0</v>
      </c>
      <c r="U981" s="52">
        <v>310</v>
      </c>
      <c r="V981" s="52">
        <f t="shared" si="32"/>
        <v>237.38174032802399</v>
      </c>
      <c r="W981" s="52">
        <f t="shared" si="31"/>
        <v>237.38174032802399</v>
      </c>
      <c r="X981" s="52">
        <v>0</v>
      </c>
      <c r="Y981" s="52">
        <v>0</v>
      </c>
    </row>
    <row r="982" spans="1:25" x14ac:dyDescent="0.25">
      <c r="A982" s="52">
        <v>2012</v>
      </c>
      <c r="B982" s="52" t="s">
        <v>107</v>
      </c>
      <c r="C982" s="52" t="s">
        <v>116</v>
      </c>
      <c r="D982" s="52">
        <v>20292</v>
      </c>
      <c r="E982" s="52">
        <v>3350002</v>
      </c>
      <c r="F982" s="52">
        <v>9</v>
      </c>
      <c r="G982" s="52" t="s">
        <v>119</v>
      </c>
      <c r="H982" s="52">
        <v>18927.018</v>
      </c>
      <c r="I982" s="52" t="s">
        <v>91</v>
      </c>
      <c r="J982" s="52" t="s">
        <v>71</v>
      </c>
      <c r="K982" s="52">
        <v>73.3</v>
      </c>
      <c r="L982" s="52">
        <v>4.02E-2</v>
      </c>
      <c r="M982" s="52">
        <v>1</v>
      </c>
      <c r="N982" s="52"/>
      <c r="O982" s="52">
        <v>0</v>
      </c>
      <c r="P982" s="52">
        <v>0</v>
      </c>
      <c r="Q982" s="52">
        <v>21</v>
      </c>
      <c r="R982" s="52"/>
      <c r="S982" s="52">
        <v>0</v>
      </c>
      <c r="T982" s="52">
        <v>0</v>
      </c>
      <c r="U982" s="52">
        <v>310</v>
      </c>
      <c r="V982" s="52">
        <f t="shared" si="32"/>
        <v>55.77148685988</v>
      </c>
      <c r="W982" s="52">
        <f t="shared" si="31"/>
        <v>55.77148685988</v>
      </c>
      <c r="X982" s="52">
        <v>0</v>
      </c>
      <c r="Y982" s="52">
        <v>0</v>
      </c>
    </row>
    <row r="983" spans="1:25" x14ac:dyDescent="0.25">
      <c r="A983" s="52">
        <v>2012</v>
      </c>
      <c r="B983" s="52" t="s">
        <v>107</v>
      </c>
      <c r="C983" s="52" t="s">
        <v>116</v>
      </c>
      <c r="D983" s="52">
        <v>20292</v>
      </c>
      <c r="E983" s="52">
        <v>3350002</v>
      </c>
      <c r="F983" s="52">
        <v>9</v>
      </c>
      <c r="G983" s="52" t="s">
        <v>119</v>
      </c>
      <c r="H983" s="52">
        <v>657404</v>
      </c>
      <c r="I983" s="52" t="s">
        <v>91</v>
      </c>
      <c r="J983" s="52" t="s">
        <v>71</v>
      </c>
      <c r="K983" s="52">
        <v>73.3</v>
      </c>
      <c r="L983" s="52">
        <v>4.02E-2</v>
      </c>
      <c r="M983" s="52">
        <v>1</v>
      </c>
      <c r="N983" s="52"/>
      <c r="O983" s="52">
        <v>0</v>
      </c>
      <c r="P983" s="52">
        <v>0</v>
      </c>
      <c r="Q983" s="52">
        <v>21</v>
      </c>
      <c r="R983" s="52"/>
      <c r="S983" s="52">
        <v>0</v>
      </c>
      <c r="T983" s="52">
        <v>0</v>
      </c>
      <c r="U983" s="52">
        <v>310</v>
      </c>
      <c r="V983" s="52">
        <f t="shared" si="32"/>
        <v>1937.1460706399998</v>
      </c>
      <c r="W983" s="52">
        <f t="shared" si="31"/>
        <v>1937.1460706399998</v>
      </c>
      <c r="X983" s="52">
        <v>0</v>
      </c>
      <c r="Y983" s="52">
        <v>0</v>
      </c>
    </row>
    <row r="984" spans="1:25" x14ac:dyDescent="0.25">
      <c r="A984" s="52">
        <v>2012</v>
      </c>
      <c r="B984" s="52" t="s">
        <v>107</v>
      </c>
      <c r="C984" s="52" t="s">
        <v>116</v>
      </c>
      <c r="D984" s="52">
        <v>20292</v>
      </c>
      <c r="E984" s="52">
        <v>3350002</v>
      </c>
      <c r="F984" s="52">
        <v>9</v>
      </c>
      <c r="G984" s="52" t="s">
        <v>119</v>
      </c>
      <c r="H984" s="52">
        <v>168968</v>
      </c>
      <c r="I984" s="52" t="s">
        <v>91</v>
      </c>
      <c r="J984" s="52" t="s">
        <v>71</v>
      </c>
      <c r="K984" s="52">
        <v>73.3</v>
      </c>
      <c r="L984" s="52">
        <v>4.02E-2</v>
      </c>
      <c r="M984" s="52">
        <v>1</v>
      </c>
      <c r="N984" s="52"/>
      <c r="O984" s="52">
        <v>0</v>
      </c>
      <c r="P984" s="52">
        <v>0</v>
      </c>
      <c r="Q984" s="52">
        <v>21</v>
      </c>
      <c r="R984" s="52"/>
      <c r="S984" s="52">
        <v>0</v>
      </c>
      <c r="T984" s="52">
        <v>0</v>
      </c>
      <c r="U984" s="52">
        <v>310</v>
      </c>
      <c r="V984" s="52">
        <f t="shared" si="32"/>
        <v>497.89124687999998</v>
      </c>
      <c r="W984" s="52">
        <f t="shared" si="31"/>
        <v>497.89124687999998</v>
      </c>
      <c r="X984" s="52">
        <v>0</v>
      </c>
      <c r="Y984" s="52">
        <v>0</v>
      </c>
    </row>
    <row r="985" spans="1:25" x14ac:dyDescent="0.25">
      <c r="A985" s="52">
        <v>2012</v>
      </c>
      <c r="B985" s="52" t="s">
        <v>107</v>
      </c>
      <c r="C985" s="52" t="s">
        <v>116</v>
      </c>
      <c r="D985" s="52">
        <v>20297</v>
      </c>
      <c r="E985" s="52">
        <v>3350002</v>
      </c>
      <c r="F985" s="52">
        <v>9</v>
      </c>
      <c r="G985" s="52" t="s">
        <v>119</v>
      </c>
      <c r="H985" s="52">
        <v>4150000</v>
      </c>
      <c r="I985" s="52" t="s">
        <v>91</v>
      </c>
      <c r="J985" s="52" t="s">
        <v>71</v>
      </c>
      <c r="K985" s="52">
        <v>73.3</v>
      </c>
      <c r="L985" s="52">
        <v>4.02E-2</v>
      </c>
      <c r="M985" s="52">
        <v>1</v>
      </c>
      <c r="N985" s="52"/>
      <c r="O985" s="52">
        <v>0</v>
      </c>
      <c r="P985" s="52">
        <v>0</v>
      </c>
      <c r="Q985" s="52">
        <v>21</v>
      </c>
      <c r="R985" s="52"/>
      <c r="S985" s="52">
        <v>0</v>
      </c>
      <c r="T985" s="52">
        <v>0</v>
      </c>
      <c r="U985" s="52">
        <v>310</v>
      </c>
      <c r="V985" s="52">
        <f t="shared" si="32"/>
        <v>12228.638999999999</v>
      </c>
      <c r="W985" s="52">
        <f t="shared" si="31"/>
        <v>12228.638999999999</v>
      </c>
      <c r="X985" s="52">
        <v>0</v>
      </c>
      <c r="Y985" s="52">
        <v>0</v>
      </c>
    </row>
    <row r="986" spans="1:25" x14ac:dyDescent="0.25">
      <c r="A986" s="52">
        <v>2012</v>
      </c>
      <c r="B986" s="52" t="s">
        <v>107</v>
      </c>
      <c r="C986" s="52" t="s">
        <v>116</v>
      </c>
      <c r="D986" s="52">
        <v>20297</v>
      </c>
      <c r="E986" s="52">
        <v>3350002</v>
      </c>
      <c r="F986" s="52">
        <v>9</v>
      </c>
      <c r="G986" s="52" t="s">
        <v>119</v>
      </c>
      <c r="H986" s="52">
        <v>550138.67090000003</v>
      </c>
      <c r="I986" s="52" t="s">
        <v>91</v>
      </c>
      <c r="J986" s="52" t="s">
        <v>71</v>
      </c>
      <c r="K986" s="52">
        <v>73.3</v>
      </c>
      <c r="L986" s="52">
        <v>4.02E-2</v>
      </c>
      <c r="M986" s="52">
        <v>1</v>
      </c>
      <c r="N986" s="52"/>
      <c r="O986" s="52">
        <v>0</v>
      </c>
      <c r="P986" s="52">
        <v>0</v>
      </c>
      <c r="Q986" s="52">
        <v>21</v>
      </c>
      <c r="R986" s="52"/>
      <c r="S986" s="52">
        <v>0</v>
      </c>
      <c r="T986" s="52">
        <v>0</v>
      </c>
      <c r="U986" s="52">
        <v>310</v>
      </c>
      <c r="V986" s="52">
        <f t="shared" si="32"/>
        <v>1621.071615994194</v>
      </c>
      <c r="W986" s="52">
        <f t="shared" si="31"/>
        <v>1621.071615994194</v>
      </c>
      <c r="X986" s="52">
        <v>0</v>
      </c>
      <c r="Y986" s="52">
        <v>0</v>
      </c>
    </row>
    <row r="987" spans="1:25" x14ac:dyDescent="0.25">
      <c r="A987" s="52">
        <v>2012</v>
      </c>
      <c r="B987" s="52" t="s">
        <v>107</v>
      </c>
      <c r="C987" s="52" t="s">
        <v>116</v>
      </c>
      <c r="D987" s="52">
        <v>20297</v>
      </c>
      <c r="E987" s="52">
        <v>3350002</v>
      </c>
      <c r="F987" s="52">
        <v>9</v>
      </c>
      <c r="G987" s="52" t="s">
        <v>119</v>
      </c>
      <c r="H987" s="52">
        <v>790000</v>
      </c>
      <c r="I987" s="52" t="s">
        <v>91</v>
      </c>
      <c r="J987" s="52" t="s">
        <v>71</v>
      </c>
      <c r="K987" s="52">
        <v>73.3</v>
      </c>
      <c r="L987" s="52">
        <v>4.02E-2</v>
      </c>
      <c r="M987" s="52">
        <v>1</v>
      </c>
      <c r="N987" s="52"/>
      <c r="O987" s="52">
        <v>0</v>
      </c>
      <c r="P987" s="52">
        <v>0</v>
      </c>
      <c r="Q987" s="52">
        <v>21</v>
      </c>
      <c r="R987" s="52"/>
      <c r="S987" s="52">
        <v>0</v>
      </c>
      <c r="T987" s="52">
        <v>0</v>
      </c>
      <c r="U987" s="52">
        <v>310</v>
      </c>
      <c r="V987" s="52">
        <f t="shared" si="32"/>
        <v>2327.8613999999998</v>
      </c>
      <c r="W987" s="52">
        <f t="shared" si="31"/>
        <v>2327.8613999999998</v>
      </c>
      <c r="X987" s="52">
        <v>0</v>
      </c>
      <c r="Y987" s="52">
        <v>0</v>
      </c>
    </row>
    <row r="988" spans="1:25" x14ac:dyDescent="0.25">
      <c r="A988" s="52">
        <v>2012</v>
      </c>
      <c r="B988" s="52" t="s">
        <v>107</v>
      </c>
      <c r="C988" s="52" t="s">
        <v>116</v>
      </c>
      <c r="D988" s="52">
        <v>20299</v>
      </c>
      <c r="E988" s="52">
        <v>3350002</v>
      </c>
      <c r="F988" s="52">
        <v>9</v>
      </c>
      <c r="G988" s="52" t="s">
        <v>119</v>
      </c>
      <c r="H988" s="52">
        <v>24096</v>
      </c>
      <c r="I988" s="52" t="s">
        <v>91</v>
      </c>
      <c r="J988" s="52" t="s">
        <v>71</v>
      </c>
      <c r="K988" s="52">
        <v>73.3</v>
      </c>
      <c r="L988" s="52">
        <v>4.02E-2</v>
      </c>
      <c r="M988" s="52">
        <v>1</v>
      </c>
      <c r="N988" s="52"/>
      <c r="O988" s="52">
        <v>0</v>
      </c>
      <c r="P988" s="52">
        <v>0</v>
      </c>
      <c r="Q988" s="52">
        <v>21</v>
      </c>
      <c r="R988" s="52"/>
      <c r="S988" s="52">
        <v>0</v>
      </c>
      <c r="T988" s="52">
        <v>0</v>
      </c>
      <c r="U988" s="52">
        <v>310</v>
      </c>
      <c r="V988" s="52">
        <f t="shared" si="32"/>
        <v>71.00271936</v>
      </c>
      <c r="W988" s="52">
        <f t="shared" si="31"/>
        <v>71.00271936</v>
      </c>
      <c r="X988" s="52">
        <v>0</v>
      </c>
      <c r="Y988" s="52">
        <v>0</v>
      </c>
    </row>
    <row r="989" spans="1:25" x14ac:dyDescent="0.25">
      <c r="A989" s="52">
        <v>2012</v>
      </c>
      <c r="B989" s="52" t="s">
        <v>107</v>
      </c>
      <c r="C989" s="52" t="s">
        <v>116</v>
      </c>
      <c r="D989" s="52">
        <v>21002</v>
      </c>
      <c r="E989" s="52">
        <v>3350002</v>
      </c>
      <c r="F989" s="52">
        <v>9</v>
      </c>
      <c r="G989" s="52" t="s">
        <v>119</v>
      </c>
      <c r="H989" s="52">
        <v>223560</v>
      </c>
      <c r="I989" s="52" t="s">
        <v>91</v>
      </c>
      <c r="J989" s="52" t="s">
        <v>71</v>
      </c>
      <c r="K989" s="52">
        <v>73.3</v>
      </c>
      <c r="L989" s="52">
        <v>4.02E-2</v>
      </c>
      <c r="M989" s="52">
        <v>1</v>
      </c>
      <c r="N989" s="52"/>
      <c r="O989" s="52">
        <v>0</v>
      </c>
      <c r="P989" s="52">
        <v>0</v>
      </c>
      <c r="Q989" s="52">
        <v>21</v>
      </c>
      <c r="R989" s="52"/>
      <c r="S989" s="52">
        <v>0</v>
      </c>
      <c r="T989" s="52">
        <v>0</v>
      </c>
      <c r="U989" s="52">
        <v>310</v>
      </c>
      <c r="V989" s="52">
        <f t="shared" si="32"/>
        <v>658.75530960000003</v>
      </c>
      <c r="W989" s="52">
        <f t="shared" si="31"/>
        <v>658.75530960000003</v>
      </c>
      <c r="X989" s="52">
        <v>0</v>
      </c>
      <c r="Y989" s="52">
        <v>0</v>
      </c>
    </row>
    <row r="990" spans="1:25" x14ac:dyDescent="0.25">
      <c r="A990" s="52">
        <v>2012</v>
      </c>
      <c r="B990" s="52" t="s">
        <v>107</v>
      </c>
      <c r="C990" s="52" t="s">
        <v>116</v>
      </c>
      <c r="D990" s="52">
        <v>21002</v>
      </c>
      <c r="E990" s="52">
        <v>3350002</v>
      </c>
      <c r="F990" s="52">
        <v>9</v>
      </c>
      <c r="G990" s="52" t="s">
        <v>119</v>
      </c>
      <c r="H990" s="52">
        <v>19935.4506</v>
      </c>
      <c r="I990" s="52" t="s">
        <v>91</v>
      </c>
      <c r="J990" s="52" t="s">
        <v>71</v>
      </c>
      <c r="K990" s="52">
        <v>73.3</v>
      </c>
      <c r="L990" s="52">
        <v>4.02E-2</v>
      </c>
      <c r="M990" s="52">
        <v>1</v>
      </c>
      <c r="N990" s="52"/>
      <c r="O990" s="52">
        <v>0</v>
      </c>
      <c r="P990" s="52">
        <v>0</v>
      </c>
      <c r="Q990" s="52">
        <v>21</v>
      </c>
      <c r="R990" s="52"/>
      <c r="S990" s="52">
        <v>0</v>
      </c>
      <c r="T990" s="52">
        <v>0</v>
      </c>
      <c r="U990" s="52">
        <v>310</v>
      </c>
      <c r="V990" s="52">
        <f t="shared" si="32"/>
        <v>58.742994864996</v>
      </c>
      <c r="W990" s="52">
        <f t="shared" si="31"/>
        <v>58.742994864996</v>
      </c>
      <c r="X990" s="52">
        <v>0</v>
      </c>
      <c r="Y990" s="52">
        <v>0</v>
      </c>
    </row>
    <row r="991" spans="1:25" x14ac:dyDescent="0.25">
      <c r="A991" s="52">
        <v>2012</v>
      </c>
      <c r="B991" s="52" t="s">
        <v>107</v>
      </c>
      <c r="C991" s="52" t="s">
        <v>116</v>
      </c>
      <c r="D991" s="52">
        <v>21002</v>
      </c>
      <c r="E991" s="52">
        <v>3350002</v>
      </c>
      <c r="F991" s="52">
        <v>9</v>
      </c>
      <c r="G991" s="52" t="s">
        <v>119</v>
      </c>
      <c r="H991" s="52">
        <v>16425</v>
      </c>
      <c r="I991" s="52" t="s">
        <v>91</v>
      </c>
      <c r="J991" s="52" t="s">
        <v>71</v>
      </c>
      <c r="K991" s="52">
        <v>73.3</v>
      </c>
      <c r="L991" s="52">
        <v>4.02E-2</v>
      </c>
      <c r="M991" s="52">
        <v>1</v>
      </c>
      <c r="N991" s="52"/>
      <c r="O991" s="52">
        <v>0</v>
      </c>
      <c r="P991" s="52">
        <v>0</v>
      </c>
      <c r="Q991" s="52">
        <v>21</v>
      </c>
      <c r="R991" s="52"/>
      <c r="S991" s="52">
        <v>0</v>
      </c>
      <c r="T991" s="52">
        <v>0</v>
      </c>
      <c r="U991" s="52">
        <v>310</v>
      </c>
      <c r="V991" s="52">
        <f t="shared" si="32"/>
        <v>48.3988905</v>
      </c>
      <c r="W991" s="52">
        <f t="shared" si="31"/>
        <v>48.3988905</v>
      </c>
      <c r="X991" s="52">
        <v>0</v>
      </c>
      <c r="Y991" s="52">
        <v>0</v>
      </c>
    </row>
    <row r="992" spans="1:25" x14ac:dyDescent="0.25">
      <c r="A992" s="52">
        <v>2012</v>
      </c>
      <c r="B992" s="52" t="s">
        <v>107</v>
      </c>
      <c r="C992" s="52" t="s">
        <v>116</v>
      </c>
      <c r="D992" s="52">
        <v>21002</v>
      </c>
      <c r="E992" s="52">
        <v>3350002</v>
      </c>
      <c r="F992" s="52">
        <v>9</v>
      </c>
      <c r="G992" s="52" t="s">
        <v>119</v>
      </c>
      <c r="H992" s="52">
        <v>353919</v>
      </c>
      <c r="I992" s="52" t="s">
        <v>91</v>
      </c>
      <c r="J992" s="52" t="s">
        <v>71</v>
      </c>
      <c r="K992" s="52">
        <v>73.3</v>
      </c>
      <c r="L992" s="52">
        <v>4.02E-2</v>
      </c>
      <c r="M992" s="52">
        <v>1</v>
      </c>
      <c r="N992" s="52"/>
      <c r="O992" s="52">
        <v>0</v>
      </c>
      <c r="P992" s="52">
        <v>0</v>
      </c>
      <c r="Q992" s="52">
        <v>21</v>
      </c>
      <c r="R992" s="52"/>
      <c r="S992" s="52">
        <v>0</v>
      </c>
      <c r="T992" s="52">
        <v>0</v>
      </c>
      <c r="U992" s="52">
        <v>310</v>
      </c>
      <c r="V992" s="52">
        <f t="shared" si="32"/>
        <v>1042.87896054</v>
      </c>
      <c r="W992" s="52">
        <f t="shared" si="31"/>
        <v>1042.87896054</v>
      </c>
      <c r="X992" s="52">
        <v>0</v>
      </c>
      <c r="Y992" s="52">
        <v>0</v>
      </c>
    </row>
    <row r="993" spans="1:25" x14ac:dyDescent="0.25">
      <c r="A993" s="52">
        <v>2012</v>
      </c>
      <c r="B993" s="52" t="s">
        <v>107</v>
      </c>
      <c r="C993" s="52" t="s">
        <v>116</v>
      </c>
      <c r="D993" s="52">
        <v>21002</v>
      </c>
      <c r="E993" s="52">
        <v>3350002</v>
      </c>
      <c r="F993" s="52">
        <v>9</v>
      </c>
      <c r="G993" s="52" t="s">
        <v>119</v>
      </c>
      <c r="H993" s="52">
        <v>17541</v>
      </c>
      <c r="I993" s="52" t="s">
        <v>91</v>
      </c>
      <c r="J993" s="52" t="s">
        <v>71</v>
      </c>
      <c r="K993" s="52">
        <v>73.3</v>
      </c>
      <c r="L993" s="52">
        <v>4.02E-2</v>
      </c>
      <c r="M993" s="52">
        <v>1</v>
      </c>
      <c r="N993" s="52"/>
      <c r="O993" s="52">
        <v>0</v>
      </c>
      <c r="P993" s="52">
        <v>0</v>
      </c>
      <c r="Q993" s="52">
        <v>21</v>
      </c>
      <c r="R993" s="52"/>
      <c r="S993" s="52">
        <v>0</v>
      </c>
      <c r="T993" s="52">
        <v>0</v>
      </c>
      <c r="U993" s="52">
        <v>310</v>
      </c>
      <c r="V993" s="52">
        <f t="shared" si="32"/>
        <v>51.687363060000003</v>
      </c>
      <c r="W993" s="52">
        <f t="shared" si="31"/>
        <v>51.687363060000003</v>
      </c>
      <c r="X993" s="52">
        <v>0</v>
      </c>
      <c r="Y993" s="52">
        <v>0</v>
      </c>
    </row>
    <row r="994" spans="1:25" x14ac:dyDescent="0.25">
      <c r="A994" s="52">
        <v>2012</v>
      </c>
      <c r="B994" s="52" t="s">
        <v>107</v>
      </c>
      <c r="C994" s="52" t="s">
        <v>116</v>
      </c>
      <c r="D994" s="52">
        <v>21002</v>
      </c>
      <c r="E994" s="52">
        <v>3350002</v>
      </c>
      <c r="F994" s="52">
        <v>9</v>
      </c>
      <c r="G994" s="52" t="s">
        <v>119</v>
      </c>
      <c r="H994" s="52">
        <v>7065.8738999999996</v>
      </c>
      <c r="I994" s="52" t="s">
        <v>91</v>
      </c>
      <c r="J994" s="52" t="s">
        <v>71</v>
      </c>
      <c r="K994" s="52">
        <v>73.3</v>
      </c>
      <c r="L994" s="52">
        <v>4.02E-2</v>
      </c>
      <c r="M994" s="52">
        <v>1</v>
      </c>
      <c r="N994" s="52"/>
      <c r="O994" s="52">
        <v>0</v>
      </c>
      <c r="P994" s="52">
        <v>0</v>
      </c>
      <c r="Q994" s="52">
        <v>21</v>
      </c>
      <c r="R994" s="52"/>
      <c r="S994" s="52">
        <v>0</v>
      </c>
      <c r="T994" s="52">
        <v>0</v>
      </c>
      <c r="U994" s="52">
        <v>310</v>
      </c>
      <c r="V994" s="52">
        <f t="shared" si="32"/>
        <v>20.820727986173999</v>
      </c>
      <c r="W994" s="52">
        <f t="shared" si="31"/>
        <v>20.820727986173999</v>
      </c>
      <c r="X994" s="52">
        <v>0</v>
      </c>
      <c r="Y994" s="52">
        <v>0</v>
      </c>
    </row>
    <row r="995" spans="1:25" x14ac:dyDescent="0.25">
      <c r="A995" s="52">
        <v>2012</v>
      </c>
      <c r="B995" s="52" t="s">
        <v>107</v>
      </c>
      <c r="C995" s="52" t="s">
        <v>116</v>
      </c>
      <c r="D995" s="52">
        <v>21002</v>
      </c>
      <c r="E995" s="52">
        <v>3350002</v>
      </c>
      <c r="F995" s="52">
        <v>9</v>
      </c>
      <c r="G995" s="52" t="s">
        <v>119</v>
      </c>
      <c r="H995" s="52">
        <v>1009</v>
      </c>
      <c r="I995" s="52" t="s">
        <v>91</v>
      </c>
      <c r="J995" s="52" t="s">
        <v>71</v>
      </c>
      <c r="K995" s="52">
        <v>73.3</v>
      </c>
      <c r="L995" s="52">
        <v>4.02E-2</v>
      </c>
      <c r="M995" s="52">
        <v>1</v>
      </c>
      <c r="N995" s="52"/>
      <c r="O995" s="52">
        <v>0</v>
      </c>
      <c r="P995" s="52">
        <v>0</v>
      </c>
      <c r="Q995" s="52">
        <v>21</v>
      </c>
      <c r="R995" s="52"/>
      <c r="S995" s="52">
        <v>0</v>
      </c>
      <c r="T995" s="52">
        <v>0</v>
      </c>
      <c r="U995" s="52">
        <v>310</v>
      </c>
      <c r="V995" s="52">
        <f t="shared" si="32"/>
        <v>2.9731799400000001</v>
      </c>
      <c r="W995" s="52">
        <f t="shared" si="31"/>
        <v>2.9731799400000001</v>
      </c>
      <c r="X995" s="52">
        <v>0</v>
      </c>
      <c r="Y995" s="52">
        <v>0</v>
      </c>
    </row>
    <row r="996" spans="1:25" x14ac:dyDescent="0.25">
      <c r="A996" s="52">
        <v>2012</v>
      </c>
      <c r="B996" s="52" t="s">
        <v>107</v>
      </c>
      <c r="C996" s="52" t="s">
        <v>116</v>
      </c>
      <c r="D996" s="52">
        <v>21002</v>
      </c>
      <c r="E996" s="52">
        <v>3350002</v>
      </c>
      <c r="F996" s="52">
        <v>9</v>
      </c>
      <c r="G996" s="52" t="s">
        <v>119</v>
      </c>
      <c r="H996" s="52">
        <v>18109.754999999997</v>
      </c>
      <c r="I996" s="52" t="s">
        <v>91</v>
      </c>
      <c r="J996" s="52" t="s">
        <v>71</v>
      </c>
      <c r="K996" s="52">
        <v>73.3</v>
      </c>
      <c r="L996" s="52">
        <v>4.02E-2</v>
      </c>
      <c r="M996" s="52">
        <v>1</v>
      </c>
      <c r="N996" s="52"/>
      <c r="O996" s="52">
        <v>0</v>
      </c>
      <c r="P996" s="52">
        <v>0</v>
      </c>
      <c r="Q996" s="52">
        <v>21</v>
      </c>
      <c r="R996" s="52"/>
      <c r="S996" s="52">
        <v>0</v>
      </c>
      <c r="T996" s="52">
        <v>0</v>
      </c>
      <c r="U996" s="52">
        <v>310</v>
      </c>
      <c r="V996" s="52">
        <f t="shared" si="32"/>
        <v>53.363290668299989</v>
      </c>
      <c r="W996" s="52">
        <f t="shared" si="31"/>
        <v>53.363290668299989</v>
      </c>
      <c r="X996" s="52">
        <v>0</v>
      </c>
      <c r="Y996" s="52">
        <v>0</v>
      </c>
    </row>
    <row r="997" spans="1:25" x14ac:dyDescent="0.25">
      <c r="A997" s="52">
        <v>2012</v>
      </c>
      <c r="B997" s="52" t="s">
        <v>107</v>
      </c>
      <c r="C997" s="52" t="s">
        <v>116</v>
      </c>
      <c r="D997" s="52">
        <v>21002</v>
      </c>
      <c r="E997" s="52">
        <v>3350002</v>
      </c>
      <c r="F997" s="52">
        <v>9</v>
      </c>
      <c r="G997" s="52" t="s">
        <v>119</v>
      </c>
      <c r="H997" s="52">
        <v>31557.68</v>
      </c>
      <c r="I997" s="52" t="s">
        <v>91</v>
      </c>
      <c r="J997" s="52" t="s">
        <v>71</v>
      </c>
      <c r="K997" s="52">
        <v>73.3</v>
      </c>
      <c r="L997" s="52">
        <v>4.02E-2</v>
      </c>
      <c r="M997" s="52">
        <v>1</v>
      </c>
      <c r="N997" s="52"/>
      <c r="O997" s="52">
        <v>0</v>
      </c>
      <c r="P997" s="52">
        <v>0</v>
      </c>
      <c r="Q997" s="52">
        <v>21</v>
      </c>
      <c r="R997" s="52"/>
      <c r="S997" s="52">
        <v>0</v>
      </c>
      <c r="T997" s="52">
        <v>0</v>
      </c>
      <c r="U997" s="52">
        <v>310</v>
      </c>
      <c r="V997" s="52">
        <f t="shared" si="32"/>
        <v>92.989753348800008</v>
      </c>
      <c r="W997" s="52">
        <f t="shared" si="31"/>
        <v>92.989753348800008</v>
      </c>
      <c r="X997" s="52">
        <v>0</v>
      </c>
      <c r="Y997" s="52">
        <v>0</v>
      </c>
    </row>
    <row r="998" spans="1:25" x14ac:dyDescent="0.25">
      <c r="A998" s="52">
        <v>2012</v>
      </c>
      <c r="B998" s="52" t="s">
        <v>107</v>
      </c>
      <c r="C998" s="52" t="s">
        <v>116</v>
      </c>
      <c r="D998" s="52">
        <v>21002</v>
      </c>
      <c r="E998" s="52">
        <v>3350002</v>
      </c>
      <c r="F998" s="52">
        <v>9</v>
      </c>
      <c r="G998" s="52" t="s">
        <v>119</v>
      </c>
      <c r="H998" s="52">
        <v>336559</v>
      </c>
      <c r="I998" s="52" t="s">
        <v>91</v>
      </c>
      <c r="J998" s="52" t="s">
        <v>71</v>
      </c>
      <c r="K998" s="52">
        <v>73.3</v>
      </c>
      <c r="L998" s="52">
        <v>4.02E-2</v>
      </c>
      <c r="M998" s="52">
        <v>1</v>
      </c>
      <c r="N998" s="52"/>
      <c r="O998" s="52">
        <v>0</v>
      </c>
      <c r="P998" s="52">
        <v>0</v>
      </c>
      <c r="Q998" s="52">
        <v>21</v>
      </c>
      <c r="R998" s="52"/>
      <c r="S998" s="52">
        <v>0</v>
      </c>
      <c r="T998" s="52">
        <v>0</v>
      </c>
      <c r="U998" s="52">
        <v>310</v>
      </c>
      <c r="V998" s="52">
        <f t="shared" si="32"/>
        <v>991.72494294000001</v>
      </c>
      <c r="W998" s="52">
        <f t="shared" ref="W998:W1035" si="33">(V998-((O998*H998*P998*Q998)+(S998*H998*T998*U998)))/M998</f>
        <v>991.72494294000001</v>
      </c>
      <c r="X998" s="52">
        <v>0</v>
      </c>
      <c r="Y998" s="52">
        <v>0</v>
      </c>
    </row>
    <row r="999" spans="1:25" x14ac:dyDescent="0.25">
      <c r="A999" s="52">
        <v>2012</v>
      </c>
      <c r="B999" s="52" t="s">
        <v>107</v>
      </c>
      <c r="C999" s="52" t="s">
        <v>116</v>
      </c>
      <c r="D999" s="52">
        <v>21003</v>
      </c>
      <c r="E999" s="52">
        <v>3350002</v>
      </c>
      <c r="F999" s="52">
        <v>9</v>
      </c>
      <c r="G999" s="52" t="s">
        <v>119</v>
      </c>
      <c r="H999" s="52">
        <v>58667.673600000002</v>
      </c>
      <c r="I999" s="52" t="s">
        <v>91</v>
      </c>
      <c r="J999" s="52" t="s">
        <v>71</v>
      </c>
      <c r="K999" s="52">
        <v>73.3</v>
      </c>
      <c r="L999" s="52">
        <v>4.02E-2</v>
      </c>
      <c r="M999" s="52">
        <v>1</v>
      </c>
      <c r="N999" s="52"/>
      <c r="O999" s="52">
        <v>0</v>
      </c>
      <c r="P999" s="52">
        <v>0</v>
      </c>
      <c r="Q999" s="52">
        <v>21</v>
      </c>
      <c r="R999" s="52"/>
      <c r="S999" s="52">
        <v>0</v>
      </c>
      <c r="T999" s="52">
        <v>0</v>
      </c>
      <c r="U999" s="52">
        <v>310</v>
      </c>
      <c r="V999" s="52">
        <f t="shared" si="32"/>
        <v>172.87368709017599</v>
      </c>
      <c r="W999" s="52">
        <f t="shared" si="33"/>
        <v>172.87368709017599</v>
      </c>
      <c r="X999" s="52">
        <v>0</v>
      </c>
      <c r="Y999" s="52">
        <v>0</v>
      </c>
    </row>
    <row r="1000" spans="1:25" x14ac:dyDescent="0.25">
      <c r="A1000" s="52">
        <v>2012</v>
      </c>
      <c r="B1000" s="52" t="s">
        <v>107</v>
      </c>
      <c r="C1000" s="52" t="s">
        <v>116</v>
      </c>
      <c r="D1000" s="52">
        <v>21003</v>
      </c>
      <c r="E1000" s="52">
        <v>3350002</v>
      </c>
      <c r="F1000" s="52">
        <v>9</v>
      </c>
      <c r="G1000" s="52" t="s">
        <v>119</v>
      </c>
      <c r="H1000" s="52">
        <v>132619.32630000002</v>
      </c>
      <c r="I1000" s="52" t="s">
        <v>91</v>
      </c>
      <c r="J1000" s="52" t="s">
        <v>71</v>
      </c>
      <c r="K1000" s="52">
        <v>73.3</v>
      </c>
      <c r="L1000" s="52">
        <v>4.02E-2</v>
      </c>
      <c r="M1000" s="52">
        <v>1</v>
      </c>
      <c r="N1000" s="52"/>
      <c r="O1000" s="52">
        <v>0</v>
      </c>
      <c r="P1000" s="52">
        <v>0</v>
      </c>
      <c r="Q1000" s="52">
        <v>21</v>
      </c>
      <c r="R1000" s="52"/>
      <c r="S1000" s="52">
        <v>0</v>
      </c>
      <c r="T1000" s="52">
        <v>0</v>
      </c>
      <c r="U1000" s="52">
        <v>310</v>
      </c>
      <c r="V1000" s="52">
        <f t="shared" si="32"/>
        <v>390.784064035158</v>
      </c>
      <c r="W1000" s="52">
        <f t="shared" si="33"/>
        <v>390.784064035158</v>
      </c>
      <c r="X1000" s="52">
        <v>0</v>
      </c>
      <c r="Y1000" s="52">
        <v>0</v>
      </c>
    </row>
    <row r="1001" spans="1:25" x14ac:dyDescent="0.25">
      <c r="A1001" s="52">
        <v>2012</v>
      </c>
      <c r="B1001" s="52" t="s">
        <v>107</v>
      </c>
      <c r="C1001" s="52" t="s">
        <v>116</v>
      </c>
      <c r="D1001" s="52">
        <v>21003</v>
      </c>
      <c r="E1001" s="52">
        <v>3350002</v>
      </c>
      <c r="F1001" s="52">
        <v>9</v>
      </c>
      <c r="G1001" s="52" t="s">
        <v>119</v>
      </c>
      <c r="H1001" s="52">
        <v>60956.582399999999</v>
      </c>
      <c r="I1001" s="52" t="s">
        <v>91</v>
      </c>
      <c r="J1001" s="52" t="s">
        <v>71</v>
      </c>
      <c r="K1001" s="52">
        <v>73.3</v>
      </c>
      <c r="L1001" s="52">
        <v>4.02E-2</v>
      </c>
      <c r="M1001" s="52">
        <v>1</v>
      </c>
      <c r="N1001" s="52"/>
      <c r="O1001" s="52">
        <v>0</v>
      </c>
      <c r="P1001" s="52">
        <v>0</v>
      </c>
      <c r="Q1001" s="52">
        <v>21</v>
      </c>
      <c r="R1001" s="52"/>
      <c r="S1001" s="52">
        <v>0</v>
      </c>
      <c r="T1001" s="52">
        <v>0</v>
      </c>
      <c r="U1001" s="52">
        <v>310</v>
      </c>
      <c r="V1001" s="52">
        <f t="shared" si="32"/>
        <v>179.61832309478399</v>
      </c>
      <c r="W1001" s="52">
        <f t="shared" si="33"/>
        <v>179.61832309478399</v>
      </c>
      <c r="X1001" s="52">
        <v>0</v>
      </c>
      <c r="Y1001" s="52">
        <v>0</v>
      </c>
    </row>
    <row r="1002" spans="1:25" x14ac:dyDescent="0.25">
      <c r="A1002" s="52">
        <v>2012</v>
      </c>
      <c r="B1002" s="52" t="s">
        <v>107</v>
      </c>
      <c r="C1002" s="52" t="s">
        <v>116</v>
      </c>
      <c r="D1002" s="52">
        <v>21003</v>
      </c>
      <c r="E1002" s="52">
        <v>3350002</v>
      </c>
      <c r="F1002" s="52">
        <v>9</v>
      </c>
      <c r="G1002" s="52" t="s">
        <v>119</v>
      </c>
      <c r="H1002" s="52">
        <v>13853.8488</v>
      </c>
      <c r="I1002" s="52" t="s">
        <v>91</v>
      </c>
      <c r="J1002" s="52" t="s">
        <v>71</v>
      </c>
      <c r="K1002" s="52">
        <v>73.3</v>
      </c>
      <c r="L1002" s="52">
        <v>4.02E-2</v>
      </c>
      <c r="M1002" s="52">
        <v>1</v>
      </c>
      <c r="N1002" s="52"/>
      <c r="O1002" s="52">
        <v>0</v>
      </c>
      <c r="P1002" s="52">
        <v>0</v>
      </c>
      <c r="Q1002" s="52">
        <v>21</v>
      </c>
      <c r="R1002" s="52"/>
      <c r="S1002" s="52">
        <v>0</v>
      </c>
      <c r="T1002" s="52">
        <v>0</v>
      </c>
      <c r="U1002" s="52">
        <v>310</v>
      </c>
      <c r="V1002" s="52">
        <f t="shared" si="32"/>
        <v>40.822582105007996</v>
      </c>
      <c r="W1002" s="52">
        <f t="shared" si="33"/>
        <v>40.822582105007996</v>
      </c>
      <c r="X1002" s="52">
        <v>0</v>
      </c>
      <c r="Y1002" s="52">
        <v>0</v>
      </c>
    </row>
    <row r="1003" spans="1:25" x14ac:dyDescent="0.25">
      <c r="A1003" s="52">
        <v>2012</v>
      </c>
      <c r="B1003" s="52" t="s">
        <v>107</v>
      </c>
      <c r="C1003" s="52" t="s">
        <v>116</v>
      </c>
      <c r="D1003" s="52">
        <v>21003</v>
      </c>
      <c r="E1003" s="52">
        <v>3350002</v>
      </c>
      <c r="F1003" s="52">
        <v>9</v>
      </c>
      <c r="G1003" s="52" t="s">
        <v>119</v>
      </c>
      <c r="H1003" s="52">
        <v>699456</v>
      </c>
      <c r="I1003" s="52" t="s">
        <v>91</v>
      </c>
      <c r="J1003" s="52" t="s">
        <v>71</v>
      </c>
      <c r="K1003" s="52">
        <v>73.3</v>
      </c>
      <c r="L1003" s="52">
        <v>4.02E-2</v>
      </c>
      <c r="M1003" s="52">
        <v>1</v>
      </c>
      <c r="N1003" s="52"/>
      <c r="O1003" s="52">
        <v>0</v>
      </c>
      <c r="P1003" s="52">
        <v>0</v>
      </c>
      <c r="Q1003" s="52">
        <v>21</v>
      </c>
      <c r="R1003" s="52"/>
      <c r="S1003" s="52">
        <v>0</v>
      </c>
      <c r="T1003" s="52">
        <v>0</v>
      </c>
      <c r="U1003" s="52">
        <v>310</v>
      </c>
      <c r="V1003" s="52">
        <f t="shared" si="32"/>
        <v>2061.05901696</v>
      </c>
      <c r="W1003" s="52">
        <f t="shared" si="33"/>
        <v>2061.05901696</v>
      </c>
      <c r="X1003" s="52">
        <v>0</v>
      </c>
      <c r="Y1003" s="52">
        <v>0</v>
      </c>
    </row>
    <row r="1004" spans="1:25" x14ac:dyDescent="0.25">
      <c r="A1004" s="52">
        <v>2012</v>
      </c>
      <c r="B1004" s="52" t="s">
        <v>107</v>
      </c>
      <c r="C1004" s="52" t="s">
        <v>116</v>
      </c>
      <c r="D1004" s="52">
        <v>21003</v>
      </c>
      <c r="E1004" s="52">
        <v>3350002</v>
      </c>
      <c r="F1004" s="52">
        <v>9</v>
      </c>
      <c r="G1004" s="52" t="s">
        <v>119</v>
      </c>
      <c r="H1004" s="52">
        <v>53752.367400000003</v>
      </c>
      <c r="I1004" s="52" t="s">
        <v>91</v>
      </c>
      <c r="J1004" s="52" t="s">
        <v>71</v>
      </c>
      <c r="K1004" s="52">
        <v>73.3</v>
      </c>
      <c r="L1004" s="52">
        <v>4.02E-2</v>
      </c>
      <c r="M1004" s="52">
        <v>1</v>
      </c>
      <c r="N1004" s="52"/>
      <c r="O1004" s="52">
        <v>0</v>
      </c>
      <c r="P1004" s="52">
        <v>0</v>
      </c>
      <c r="Q1004" s="52">
        <v>21</v>
      </c>
      <c r="R1004" s="52"/>
      <c r="S1004" s="52">
        <v>0</v>
      </c>
      <c r="T1004" s="52">
        <v>0</v>
      </c>
      <c r="U1004" s="52">
        <v>310</v>
      </c>
      <c r="V1004" s="52">
        <f t="shared" si="32"/>
        <v>158.38995092288403</v>
      </c>
      <c r="W1004" s="52">
        <f t="shared" si="33"/>
        <v>158.38995092288403</v>
      </c>
      <c r="X1004" s="52">
        <v>0</v>
      </c>
      <c r="Y1004" s="52">
        <v>0</v>
      </c>
    </row>
    <row r="1005" spans="1:25" x14ac:dyDescent="0.25">
      <c r="A1005" s="52">
        <v>2012</v>
      </c>
      <c r="B1005" s="52" t="s">
        <v>107</v>
      </c>
      <c r="C1005" s="52" t="s">
        <v>116</v>
      </c>
      <c r="D1005" s="52">
        <v>21003</v>
      </c>
      <c r="E1005" s="52">
        <v>3350002</v>
      </c>
      <c r="F1005" s="52">
        <v>9</v>
      </c>
      <c r="G1005" s="52" t="s">
        <v>119</v>
      </c>
      <c r="H1005" s="52">
        <v>1500536.88</v>
      </c>
      <c r="I1005" s="52" t="s">
        <v>91</v>
      </c>
      <c r="J1005" s="52" t="s">
        <v>71</v>
      </c>
      <c r="K1005" s="52">
        <v>73.3</v>
      </c>
      <c r="L1005" s="52">
        <v>4.02E-2</v>
      </c>
      <c r="M1005" s="52">
        <v>1</v>
      </c>
      <c r="N1005" s="52"/>
      <c r="O1005" s="52">
        <v>0</v>
      </c>
      <c r="P1005" s="52">
        <v>0</v>
      </c>
      <c r="Q1005" s="52">
        <v>21</v>
      </c>
      <c r="R1005" s="52"/>
      <c r="S1005" s="52">
        <v>0</v>
      </c>
      <c r="T1005" s="52">
        <v>0</v>
      </c>
      <c r="U1005" s="52">
        <v>310</v>
      </c>
      <c r="V1005" s="52">
        <f t="shared" si="32"/>
        <v>4421.5720028207988</v>
      </c>
      <c r="W1005" s="52">
        <f t="shared" si="33"/>
        <v>4421.5720028207988</v>
      </c>
      <c r="X1005" s="52">
        <v>0</v>
      </c>
      <c r="Y1005" s="52">
        <v>0</v>
      </c>
    </row>
    <row r="1006" spans="1:25" x14ac:dyDescent="0.25">
      <c r="A1006" s="52">
        <v>2012</v>
      </c>
      <c r="B1006" s="52" t="s">
        <v>107</v>
      </c>
      <c r="C1006" s="52" t="s">
        <v>116</v>
      </c>
      <c r="D1006" s="52">
        <v>21004</v>
      </c>
      <c r="E1006" s="52">
        <v>3350002</v>
      </c>
      <c r="F1006" s="52">
        <v>9</v>
      </c>
      <c r="G1006" s="52" t="s">
        <v>119</v>
      </c>
      <c r="H1006" s="52">
        <v>134487</v>
      </c>
      <c r="I1006" s="52" t="s">
        <v>91</v>
      </c>
      <c r="J1006" s="52" t="s">
        <v>71</v>
      </c>
      <c r="K1006" s="52">
        <v>73.3</v>
      </c>
      <c r="L1006" s="52">
        <v>4.02E-2</v>
      </c>
      <c r="M1006" s="52">
        <v>1</v>
      </c>
      <c r="N1006" s="52"/>
      <c r="O1006" s="52">
        <v>0</v>
      </c>
      <c r="P1006" s="52">
        <v>0</v>
      </c>
      <c r="Q1006" s="52">
        <v>21</v>
      </c>
      <c r="R1006" s="52"/>
      <c r="S1006" s="52">
        <v>0</v>
      </c>
      <c r="T1006" s="52">
        <v>0</v>
      </c>
      <c r="U1006" s="52">
        <v>310</v>
      </c>
      <c r="V1006" s="52">
        <f t="shared" si="32"/>
        <v>396.28746341999999</v>
      </c>
      <c r="W1006" s="52">
        <f t="shared" si="33"/>
        <v>396.28746341999999</v>
      </c>
      <c r="X1006" s="52">
        <v>0</v>
      </c>
      <c r="Y1006" s="52">
        <v>0</v>
      </c>
    </row>
    <row r="1007" spans="1:25" x14ac:dyDescent="0.25">
      <c r="A1007" s="52">
        <v>2012</v>
      </c>
      <c r="B1007" s="52" t="s">
        <v>107</v>
      </c>
      <c r="C1007" s="52" t="s">
        <v>116</v>
      </c>
      <c r="D1007" s="52">
        <v>21004</v>
      </c>
      <c r="E1007" s="52">
        <v>3350002</v>
      </c>
      <c r="F1007" s="52">
        <v>9</v>
      </c>
      <c r="G1007" s="52" t="s">
        <v>119</v>
      </c>
      <c r="H1007" s="52">
        <v>681516.10560000001</v>
      </c>
      <c r="I1007" s="52" t="s">
        <v>91</v>
      </c>
      <c r="J1007" s="52" t="s">
        <v>71</v>
      </c>
      <c r="K1007" s="52">
        <v>73.3</v>
      </c>
      <c r="L1007" s="52">
        <v>4.02E-2</v>
      </c>
      <c r="M1007" s="52">
        <v>1</v>
      </c>
      <c r="N1007" s="52"/>
      <c r="O1007" s="52">
        <v>0</v>
      </c>
      <c r="P1007" s="52">
        <v>0</v>
      </c>
      <c r="Q1007" s="52">
        <v>21</v>
      </c>
      <c r="R1007" s="52"/>
      <c r="S1007" s="52">
        <v>0</v>
      </c>
      <c r="T1007" s="52">
        <v>0</v>
      </c>
      <c r="U1007" s="52">
        <v>310</v>
      </c>
      <c r="V1007" s="52">
        <f t="shared" si="32"/>
        <v>2008.1962477272959</v>
      </c>
      <c r="W1007" s="52">
        <f t="shared" si="33"/>
        <v>2008.1962477272959</v>
      </c>
      <c r="X1007" s="52">
        <v>0</v>
      </c>
      <c r="Y1007" s="52">
        <v>0</v>
      </c>
    </row>
    <row r="1008" spans="1:25" x14ac:dyDescent="0.25">
      <c r="A1008" s="52">
        <v>2012</v>
      </c>
      <c r="B1008" s="52" t="s">
        <v>107</v>
      </c>
      <c r="C1008" s="52" t="s">
        <v>116</v>
      </c>
      <c r="D1008" s="52">
        <v>21004</v>
      </c>
      <c r="E1008" s="52">
        <v>3350002</v>
      </c>
      <c r="F1008" s="52">
        <v>9</v>
      </c>
      <c r="G1008" s="52" t="s">
        <v>119</v>
      </c>
      <c r="H1008" s="52">
        <v>3743.61</v>
      </c>
      <c r="I1008" s="52" t="s">
        <v>91</v>
      </c>
      <c r="J1008" s="52" t="s">
        <v>71</v>
      </c>
      <c r="K1008" s="52">
        <v>73.3</v>
      </c>
      <c r="L1008" s="52">
        <v>4.02E-2</v>
      </c>
      <c r="M1008" s="52">
        <v>1</v>
      </c>
      <c r="N1008" s="52"/>
      <c r="O1008" s="52">
        <v>0</v>
      </c>
      <c r="P1008" s="52">
        <v>0</v>
      </c>
      <c r="Q1008" s="52">
        <v>21</v>
      </c>
      <c r="R1008" s="52"/>
      <c r="S1008" s="52">
        <v>0</v>
      </c>
      <c r="T1008" s="52">
        <v>0</v>
      </c>
      <c r="U1008" s="52">
        <v>310</v>
      </c>
      <c r="V1008" s="52">
        <f t="shared" si="32"/>
        <v>11.031145842600001</v>
      </c>
      <c r="W1008" s="52">
        <f t="shared" si="33"/>
        <v>11.031145842600001</v>
      </c>
      <c r="X1008" s="52">
        <v>0</v>
      </c>
      <c r="Y1008" s="52">
        <v>0</v>
      </c>
    </row>
    <row r="1009" spans="1:25" x14ac:dyDescent="0.25">
      <c r="A1009" s="52">
        <v>2012</v>
      </c>
      <c r="B1009" s="52" t="s">
        <v>107</v>
      </c>
      <c r="C1009" s="52" t="s">
        <v>116</v>
      </c>
      <c r="D1009" s="52">
        <v>21004</v>
      </c>
      <c r="E1009" s="52">
        <v>3350002</v>
      </c>
      <c r="F1009" s="52">
        <v>9</v>
      </c>
      <c r="G1009" s="52" t="s">
        <v>119</v>
      </c>
      <c r="H1009" s="52">
        <v>92630</v>
      </c>
      <c r="I1009" s="52" t="s">
        <v>91</v>
      </c>
      <c r="J1009" s="52" t="s">
        <v>71</v>
      </c>
      <c r="K1009" s="52">
        <v>73.3</v>
      </c>
      <c r="L1009" s="52">
        <v>4.02E-2</v>
      </c>
      <c r="M1009" s="52">
        <v>1</v>
      </c>
      <c r="N1009" s="52"/>
      <c r="O1009" s="52">
        <v>0</v>
      </c>
      <c r="P1009" s="52">
        <v>0</v>
      </c>
      <c r="Q1009" s="52">
        <v>21</v>
      </c>
      <c r="R1009" s="52"/>
      <c r="S1009" s="52">
        <v>0</v>
      </c>
      <c r="T1009" s="52">
        <v>0</v>
      </c>
      <c r="U1009" s="52">
        <v>310</v>
      </c>
      <c r="V1009" s="52">
        <f t="shared" si="32"/>
        <v>272.94911579999996</v>
      </c>
      <c r="W1009" s="52">
        <f t="shared" si="33"/>
        <v>272.94911579999996</v>
      </c>
      <c r="X1009" s="52">
        <v>0</v>
      </c>
      <c r="Y1009" s="52">
        <v>0</v>
      </c>
    </row>
    <row r="1010" spans="1:25" x14ac:dyDescent="0.25">
      <c r="A1010" s="52">
        <v>2012</v>
      </c>
      <c r="B1010" s="52" t="s">
        <v>107</v>
      </c>
      <c r="C1010" s="52" t="s">
        <v>116</v>
      </c>
      <c r="D1010" s="52">
        <v>22191</v>
      </c>
      <c r="E1010" s="52">
        <v>3350002</v>
      </c>
      <c r="F1010" s="52">
        <v>9</v>
      </c>
      <c r="G1010" s="52" t="s">
        <v>119</v>
      </c>
      <c r="H1010" s="52">
        <v>284916.00929999998</v>
      </c>
      <c r="I1010" s="52" t="s">
        <v>91</v>
      </c>
      <c r="J1010" s="52" t="s">
        <v>71</v>
      </c>
      <c r="K1010" s="52">
        <v>73.3</v>
      </c>
      <c r="L1010" s="52">
        <v>4.02E-2</v>
      </c>
      <c r="M1010" s="52">
        <v>1</v>
      </c>
      <c r="N1010" s="52"/>
      <c r="O1010" s="52">
        <v>0</v>
      </c>
      <c r="P1010" s="52">
        <v>0</v>
      </c>
      <c r="Q1010" s="52">
        <v>21</v>
      </c>
      <c r="R1010" s="52"/>
      <c r="S1010" s="52">
        <v>0</v>
      </c>
      <c r="T1010" s="52">
        <v>0</v>
      </c>
      <c r="U1010" s="52">
        <v>310</v>
      </c>
      <c r="V1010" s="52">
        <f t="shared" si="32"/>
        <v>839.55060796393786</v>
      </c>
      <c r="W1010" s="52">
        <f t="shared" si="33"/>
        <v>839.55060796393786</v>
      </c>
      <c r="X1010" s="52">
        <v>0</v>
      </c>
      <c r="Y1010" s="52">
        <v>0</v>
      </c>
    </row>
    <row r="1011" spans="1:25" x14ac:dyDescent="0.25">
      <c r="A1011" s="52">
        <v>2012</v>
      </c>
      <c r="B1011" s="52" t="s">
        <v>107</v>
      </c>
      <c r="C1011" s="52" t="s">
        <v>116</v>
      </c>
      <c r="D1011" s="52">
        <v>22191</v>
      </c>
      <c r="E1011" s="52">
        <v>3350002</v>
      </c>
      <c r="F1011" s="52">
        <v>9</v>
      </c>
      <c r="G1011" s="52" t="s">
        <v>119</v>
      </c>
      <c r="H1011" s="52">
        <v>7443</v>
      </c>
      <c r="I1011" s="52" t="s">
        <v>91</v>
      </c>
      <c r="J1011" s="52" t="s">
        <v>71</v>
      </c>
      <c r="K1011" s="52">
        <v>73.3</v>
      </c>
      <c r="L1011" s="52">
        <v>4.02E-2</v>
      </c>
      <c r="M1011" s="52">
        <v>1</v>
      </c>
      <c r="N1011" s="52"/>
      <c r="O1011" s="52">
        <v>0</v>
      </c>
      <c r="P1011" s="52">
        <v>0</v>
      </c>
      <c r="Q1011" s="52">
        <v>21</v>
      </c>
      <c r="R1011" s="52"/>
      <c r="S1011" s="52">
        <v>0</v>
      </c>
      <c r="T1011" s="52">
        <v>0</v>
      </c>
      <c r="U1011" s="52">
        <v>310</v>
      </c>
      <c r="V1011" s="52">
        <f t="shared" si="32"/>
        <v>21.931990379999998</v>
      </c>
      <c r="W1011" s="52">
        <f t="shared" si="33"/>
        <v>21.931990379999998</v>
      </c>
      <c r="X1011" s="52">
        <v>0</v>
      </c>
      <c r="Y1011" s="52">
        <v>0</v>
      </c>
    </row>
    <row r="1012" spans="1:25" x14ac:dyDescent="0.25">
      <c r="A1012" s="52">
        <v>2012</v>
      </c>
      <c r="B1012" s="52" t="s">
        <v>107</v>
      </c>
      <c r="C1012" s="52" t="s">
        <v>116</v>
      </c>
      <c r="D1012" s="52">
        <v>22191</v>
      </c>
      <c r="E1012" s="52">
        <v>3350002</v>
      </c>
      <c r="F1012" s="52">
        <v>9</v>
      </c>
      <c r="G1012" s="52" t="s">
        <v>119</v>
      </c>
      <c r="H1012" s="52">
        <v>94993.459999999992</v>
      </c>
      <c r="I1012" s="52" t="s">
        <v>91</v>
      </c>
      <c r="J1012" s="52" t="s">
        <v>71</v>
      </c>
      <c r="K1012" s="52">
        <v>73.3</v>
      </c>
      <c r="L1012" s="52">
        <v>4.02E-2</v>
      </c>
      <c r="M1012" s="52">
        <v>1</v>
      </c>
      <c r="N1012" s="52"/>
      <c r="O1012" s="52">
        <v>0</v>
      </c>
      <c r="P1012" s="52">
        <v>0</v>
      </c>
      <c r="Q1012" s="52">
        <v>21</v>
      </c>
      <c r="R1012" s="52"/>
      <c r="S1012" s="52">
        <v>0</v>
      </c>
      <c r="T1012" s="52">
        <v>0</v>
      </c>
      <c r="U1012" s="52">
        <v>310</v>
      </c>
      <c r="V1012" s="52">
        <f t="shared" si="32"/>
        <v>279.9134288436</v>
      </c>
      <c r="W1012" s="52">
        <f t="shared" si="33"/>
        <v>279.9134288436</v>
      </c>
      <c r="X1012" s="52">
        <v>0</v>
      </c>
      <c r="Y1012" s="52">
        <v>0</v>
      </c>
    </row>
    <row r="1013" spans="1:25" x14ac:dyDescent="0.25">
      <c r="A1013" s="52">
        <v>2012</v>
      </c>
      <c r="B1013" s="52" t="s">
        <v>107</v>
      </c>
      <c r="C1013" s="52" t="s">
        <v>116</v>
      </c>
      <c r="D1013" s="52">
        <v>22191</v>
      </c>
      <c r="E1013" s="52">
        <v>3350002</v>
      </c>
      <c r="F1013" s="52">
        <v>9</v>
      </c>
      <c r="G1013" s="52" t="s">
        <v>119</v>
      </c>
      <c r="H1013" s="52">
        <v>1832.895</v>
      </c>
      <c r="I1013" s="52" t="s">
        <v>91</v>
      </c>
      <c r="J1013" s="52" t="s">
        <v>71</v>
      </c>
      <c r="K1013" s="52">
        <v>73.3</v>
      </c>
      <c r="L1013" s="52">
        <v>4.02E-2</v>
      </c>
      <c r="M1013" s="52">
        <v>1</v>
      </c>
      <c r="N1013" s="52"/>
      <c r="O1013" s="52">
        <v>0</v>
      </c>
      <c r="P1013" s="52">
        <v>0</v>
      </c>
      <c r="Q1013" s="52">
        <v>21</v>
      </c>
      <c r="R1013" s="52"/>
      <c r="S1013" s="52">
        <v>0</v>
      </c>
      <c r="T1013" s="52">
        <v>0</v>
      </c>
      <c r="U1013" s="52">
        <v>310</v>
      </c>
      <c r="V1013" s="52">
        <f t="shared" si="32"/>
        <v>5.4009183807000003</v>
      </c>
      <c r="W1013" s="52">
        <f t="shared" si="33"/>
        <v>5.4009183807000003</v>
      </c>
      <c r="X1013" s="52">
        <v>0</v>
      </c>
      <c r="Y1013" s="52">
        <v>0</v>
      </c>
    </row>
    <row r="1014" spans="1:25" x14ac:dyDescent="0.25">
      <c r="A1014" s="52">
        <v>2012</v>
      </c>
      <c r="B1014" s="52" t="s">
        <v>107</v>
      </c>
      <c r="C1014" s="52" t="s">
        <v>116</v>
      </c>
      <c r="D1014" s="52">
        <v>22191</v>
      </c>
      <c r="E1014" s="52">
        <v>3350002</v>
      </c>
      <c r="F1014" s="52">
        <v>9</v>
      </c>
      <c r="G1014" s="52" t="s">
        <v>119</v>
      </c>
      <c r="H1014" s="52">
        <v>1486.6814999999999</v>
      </c>
      <c r="I1014" s="52" t="s">
        <v>91</v>
      </c>
      <c r="J1014" s="52" t="s">
        <v>71</v>
      </c>
      <c r="K1014" s="52">
        <v>73.3</v>
      </c>
      <c r="L1014" s="52">
        <v>4.02E-2</v>
      </c>
      <c r="M1014" s="52">
        <v>1</v>
      </c>
      <c r="N1014" s="52"/>
      <c r="O1014" s="52">
        <v>0</v>
      </c>
      <c r="P1014" s="52">
        <v>0</v>
      </c>
      <c r="Q1014" s="52">
        <v>21</v>
      </c>
      <c r="R1014" s="52"/>
      <c r="S1014" s="52">
        <v>0</v>
      </c>
      <c r="T1014" s="52">
        <v>0</v>
      </c>
      <c r="U1014" s="52">
        <v>310</v>
      </c>
      <c r="V1014" s="52">
        <f t="shared" si="32"/>
        <v>4.3807449087899997</v>
      </c>
      <c r="W1014" s="52">
        <f t="shared" si="33"/>
        <v>4.3807449087899997</v>
      </c>
      <c r="X1014" s="52">
        <v>0</v>
      </c>
      <c r="Y1014" s="52">
        <v>0</v>
      </c>
    </row>
    <row r="1015" spans="1:25" x14ac:dyDescent="0.25">
      <c r="A1015" s="52">
        <v>2012</v>
      </c>
      <c r="B1015" s="52" t="s">
        <v>107</v>
      </c>
      <c r="C1015" s="52" t="s">
        <v>116</v>
      </c>
      <c r="D1015" s="52">
        <v>22191</v>
      </c>
      <c r="E1015" s="52">
        <v>3350002</v>
      </c>
      <c r="F1015" s="52">
        <v>9</v>
      </c>
      <c r="G1015" s="52" t="s">
        <v>119</v>
      </c>
      <c r="H1015" s="52">
        <v>23469</v>
      </c>
      <c r="I1015" s="52" t="s">
        <v>91</v>
      </c>
      <c r="J1015" s="52" t="s">
        <v>71</v>
      </c>
      <c r="K1015" s="52">
        <v>73.3</v>
      </c>
      <c r="L1015" s="52">
        <v>4.02E-2</v>
      </c>
      <c r="M1015" s="52">
        <v>1</v>
      </c>
      <c r="N1015" s="52"/>
      <c r="O1015" s="52">
        <v>0</v>
      </c>
      <c r="P1015" s="52">
        <v>0</v>
      </c>
      <c r="Q1015" s="52">
        <v>21</v>
      </c>
      <c r="R1015" s="52"/>
      <c r="S1015" s="52">
        <v>0</v>
      </c>
      <c r="T1015" s="52">
        <v>0</v>
      </c>
      <c r="U1015" s="52">
        <v>310</v>
      </c>
      <c r="V1015" s="52">
        <f t="shared" si="32"/>
        <v>69.15516353999999</v>
      </c>
      <c r="W1015" s="52">
        <f t="shared" si="33"/>
        <v>69.15516353999999</v>
      </c>
      <c r="X1015" s="52">
        <v>0</v>
      </c>
      <c r="Y1015" s="52">
        <v>0</v>
      </c>
    </row>
    <row r="1016" spans="1:25" x14ac:dyDescent="0.25">
      <c r="A1016" s="52">
        <v>2012</v>
      </c>
      <c r="B1016" s="52" t="s">
        <v>107</v>
      </c>
      <c r="C1016" s="52" t="s">
        <v>116</v>
      </c>
      <c r="D1016" s="52">
        <v>22191</v>
      </c>
      <c r="E1016" s="52">
        <v>3350002</v>
      </c>
      <c r="F1016" s="52">
        <v>9</v>
      </c>
      <c r="G1016" s="52" t="s">
        <v>119</v>
      </c>
      <c r="H1016" s="52">
        <v>39632</v>
      </c>
      <c r="I1016" s="52" t="s">
        <v>91</v>
      </c>
      <c r="J1016" s="52" t="s">
        <v>71</v>
      </c>
      <c r="K1016" s="52">
        <v>73.3</v>
      </c>
      <c r="L1016" s="52">
        <v>4.02E-2</v>
      </c>
      <c r="M1016" s="52">
        <v>1</v>
      </c>
      <c r="N1016" s="52"/>
      <c r="O1016" s="52">
        <v>0</v>
      </c>
      <c r="P1016" s="52">
        <v>0</v>
      </c>
      <c r="Q1016" s="52">
        <v>21</v>
      </c>
      <c r="R1016" s="52"/>
      <c r="S1016" s="52">
        <v>0</v>
      </c>
      <c r="T1016" s="52">
        <v>0</v>
      </c>
      <c r="U1016" s="52">
        <v>310</v>
      </c>
      <c r="V1016" s="52">
        <f t="shared" si="32"/>
        <v>116.78202912</v>
      </c>
      <c r="W1016" s="52">
        <f t="shared" si="33"/>
        <v>116.78202912</v>
      </c>
      <c r="X1016" s="52">
        <v>0</v>
      </c>
      <c r="Y1016" s="52">
        <v>0</v>
      </c>
    </row>
    <row r="1017" spans="1:25" x14ac:dyDescent="0.25">
      <c r="A1017" s="52">
        <v>2012</v>
      </c>
      <c r="B1017" s="52" t="s">
        <v>107</v>
      </c>
      <c r="C1017" s="52" t="s">
        <v>116</v>
      </c>
      <c r="D1017" s="52">
        <v>22199</v>
      </c>
      <c r="E1017" s="52">
        <v>3350002</v>
      </c>
      <c r="F1017" s="52">
        <v>9</v>
      </c>
      <c r="G1017" s="52" t="s">
        <v>119</v>
      </c>
      <c r="H1017" s="52">
        <v>4518.75</v>
      </c>
      <c r="I1017" s="52" t="s">
        <v>91</v>
      </c>
      <c r="J1017" s="52" t="s">
        <v>71</v>
      </c>
      <c r="K1017" s="52">
        <v>73.3</v>
      </c>
      <c r="L1017" s="52">
        <v>4.02E-2</v>
      </c>
      <c r="M1017" s="52">
        <v>1</v>
      </c>
      <c r="N1017" s="52"/>
      <c r="O1017" s="52">
        <v>0</v>
      </c>
      <c r="P1017" s="52">
        <v>0</v>
      </c>
      <c r="Q1017" s="52">
        <v>21</v>
      </c>
      <c r="R1017" s="52"/>
      <c r="S1017" s="52">
        <v>0</v>
      </c>
      <c r="T1017" s="52">
        <v>0</v>
      </c>
      <c r="U1017" s="52">
        <v>310</v>
      </c>
      <c r="V1017" s="52">
        <f t="shared" si="32"/>
        <v>13.315219875</v>
      </c>
      <c r="W1017" s="52">
        <f t="shared" si="33"/>
        <v>13.315219875</v>
      </c>
      <c r="X1017" s="52">
        <v>0</v>
      </c>
      <c r="Y1017" s="52">
        <v>0</v>
      </c>
    </row>
    <row r="1018" spans="1:25" x14ac:dyDescent="0.25">
      <c r="A1018" s="52">
        <v>2012</v>
      </c>
      <c r="B1018" s="52" t="s">
        <v>107</v>
      </c>
      <c r="C1018" s="52" t="s">
        <v>116</v>
      </c>
      <c r="D1018" s="52">
        <v>22199</v>
      </c>
      <c r="E1018" s="52">
        <v>3350002</v>
      </c>
      <c r="F1018" s="52">
        <v>9</v>
      </c>
      <c r="G1018" s="52" t="s">
        <v>119</v>
      </c>
      <c r="H1018" s="52">
        <v>13840</v>
      </c>
      <c r="I1018" s="52" t="s">
        <v>91</v>
      </c>
      <c r="J1018" s="52" t="s">
        <v>71</v>
      </c>
      <c r="K1018" s="52">
        <v>73.3</v>
      </c>
      <c r="L1018" s="52">
        <v>4.02E-2</v>
      </c>
      <c r="M1018" s="52">
        <v>1</v>
      </c>
      <c r="N1018" s="52"/>
      <c r="O1018" s="52">
        <v>0</v>
      </c>
      <c r="P1018" s="52">
        <v>0</v>
      </c>
      <c r="Q1018" s="52">
        <v>21</v>
      </c>
      <c r="R1018" s="52"/>
      <c r="S1018" s="52">
        <v>0</v>
      </c>
      <c r="T1018" s="52">
        <v>0</v>
      </c>
      <c r="U1018" s="52">
        <v>310</v>
      </c>
      <c r="V1018" s="52">
        <f t="shared" si="32"/>
        <v>40.781774400000003</v>
      </c>
      <c r="W1018" s="52">
        <f t="shared" si="33"/>
        <v>40.781774400000003</v>
      </c>
      <c r="X1018" s="52">
        <v>0</v>
      </c>
      <c r="Y1018" s="52">
        <v>0</v>
      </c>
    </row>
    <row r="1019" spans="1:25" x14ac:dyDescent="0.25">
      <c r="A1019" s="52">
        <v>2012</v>
      </c>
      <c r="B1019" s="52" t="s">
        <v>107</v>
      </c>
      <c r="C1019" s="52" t="s">
        <v>116</v>
      </c>
      <c r="D1019" s="52">
        <v>22203</v>
      </c>
      <c r="E1019" s="52">
        <v>3350002</v>
      </c>
      <c r="F1019" s="52">
        <v>9</v>
      </c>
      <c r="G1019" s="52" t="s">
        <v>119</v>
      </c>
      <c r="H1019" s="52">
        <v>40025</v>
      </c>
      <c r="I1019" s="52" t="s">
        <v>91</v>
      </c>
      <c r="J1019" s="52" t="s">
        <v>71</v>
      </c>
      <c r="K1019" s="52">
        <v>73.3</v>
      </c>
      <c r="L1019" s="52">
        <v>4.02E-2</v>
      </c>
      <c r="M1019" s="52">
        <v>1</v>
      </c>
      <c r="N1019" s="52"/>
      <c r="O1019" s="52">
        <v>0</v>
      </c>
      <c r="P1019" s="52">
        <v>0</v>
      </c>
      <c r="Q1019" s="52">
        <v>21</v>
      </c>
      <c r="R1019" s="52"/>
      <c r="S1019" s="52">
        <v>0</v>
      </c>
      <c r="T1019" s="52">
        <v>0</v>
      </c>
      <c r="U1019" s="52">
        <v>310</v>
      </c>
      <c r="V1019" s="52">
        <f t="shared" si="32"/>
        <v>117.9400665</v>
      </c>
      <c r="W1019" s="52">
        <f t="shared" si="33"/>
        <v>117.9400665</v>
      </c>
      <c r="X1019" s="52">
        <v>0</v>
      </c>
      <c r="Y1019" s="52">
        <v>0</v>
      </c>
    </row>
    <row r="1020" spans="1:25" x14ac:dyDescent="0.25">
      <c r="A1020" s="52">
        <v>2012</v>
      </c>
      <c r="B1020" s="52" t="s">
        <v>107</v>
      </c>
      <c r="C1020" s="52" t="s">
        <v>116</v>
      </c>
      <c r="D1020" s="52">
        <v>22203</v>
      </c>
      <c r="E1020" s="52">
        <v>3350002</v>
      </c>
      <c r="F1020" s="52">
        <v>9</v>
      </c>
      <c r="G1020" s="52" t="s">
        <v>119</v>
      </c>
      <c r="H1020" s="52">
        <v>1516</v>
      </c>
      <c r="I1020" s="52" t="s">
        <v>91</v>
      </c>
      <c r="J1020" s="52" t="s">
        <v>71</v>
      </c>
      <c r="K1020" s="52">
        <v>73.3</v>
      </c>
      <c r="L1020" s="52">
        <v>4.02E-2</v>
      </c>
      <c r="M1020" s="52">
        <v>1</v>
      </c>
      <c r="N1020" s="52"/>
      <c r="O1020" s="52">
        <v>0</v>
      </c>
      <c r="P1020" s="52">
        <v>0</v>
      </c>
      <c r="Q1020" s="52">
        <v>21</v>
      </c>
      <c r="R1020" s="52"/>
      <c r="S1020" s="52">
        <v>0</v>
      </c>
      <c r="T1020" s="52">
        <v>0</v>
      </c>
      <c r="U1020" s="52">
        <v>310</v>
      </c>
      <c r="V1020" s="52">
        <f t="shared" si="32"/>
        <v>4.4671365600000001</v>
      </c>
      <c r="W1020" s="52">
        <f t="shared" si="33"/>
        <v>4.4671365600000001</v>
      </c>
      <c r="X1020" s="52">
        <v>0</v>
      </c>
      <c r="Y1020" s="52">
        <v>0</v>
      </c>
    </row>
    <row r="1021" spans="1:25" x14ac:dyDescent="0.25">
      <c r="A1021" s="52">
        <v>2012</v>
      </c>
      <c r="B1021" s="52" t="s">
        <v>107</v>
      </c>
      <c r="C1021" s="52" t="s">
        <v>116</v>
      </c>
      <c r="D1021" s="52">
        <v>22203</v>
      </c>
      <c r="E1021" s="52">
        <v>3350002</v>
      </c>
      <c r="F1021" s="52">
        <v>9</v>
      </c>
      <c r="G1021" s="52" t="s">
        <v>119</v>
      </c>
      <c r="H1021" s="52">
        <v>8277.9599999999991</v>
      </c>
      <c r="I1021" s="52" t="s">
        <v>91</v>
      </c>
      <c r="J1021" s="52" t="s">
        <v>71</v>
      </c>
      <c r="K1021" s="52">
        <v>73.3</v>
      </c>
      <c r="L1021" s="52">
        <v>4.02E-2</v>
      </c>
      <c r="M1021" s="52">
        <v>1</v>
      </c>
      <c r="N1021" s="52"/>
      <c r="O1021" s="52">
        <v>0</v>
      </c>
      <c r="P1021" s="52">
        <v>0</v>
      </c>
      <c r="Q1021" s="52">
        <v>21</v>
      </c>
      <c r="R1021" s="52"/>
      <c r="S1021" s="52">
        <v>0</v>
      </c>
      <c r="T1021" s="52">
        <v>0</v>
      </c>
      <c r="U1021" s="52">
        <v>310</v>
      </c>
      <c r="V1021" s="52">
        <f t="shared" si="32"/>
        <v>24.392333613599995</v>
      </c>
      <c r="W1021" s="52">
        <f t="shared" si="33"/>
        <v>24.392333613599995</v>
      </c>
      <c r="X1021" s="52">
        <v>0</v>
      </c>
      <c r="Y1021" s="52">
        <v>0</v>
      </c>
    </row>
    <row r="1022" spans="1:25" x14ac:dyDescent="0.25">
      <c r="A1022" s="52">
        <v>2012</v>
      </c>
      <c r="B1022" s="52" t="s">
        <v>107</v>
      </c>
      <c r="C1022" s="52" t="s">
        <v>116</v>
      </c>
      <c r="D1022" s="52">
        <v>22207</v>
      </c>
      <c r="E1022" s="52">
        <v>3350002</v>
      </c>
      <c r="F1022" s="52">
        <v>9</v>
      </c>
      <c r="G1022" s="52" t="s">
        <v>119</v>
      </c>
      <c r="H1022" s="52">
        <v>1283.24</v>
      </c>
      <c r="I1022" s="52" t="s">
        <v>91</v>
      </c>
      <c r="J1022" s="52" t="s">
        <v>71</v>
      </c>
      <c r="K1022" s="52">
        <v>73.3</v>
      </c>
      <c r="L1022" s="52">
        <v>4.02E-2</v>
      </c>
      <c r="M1022" s="52">
        <v>1</v>
      </c>
      <c r="N1022" s="52"/>
      <c r="O1022" s="52">
        <v>0</v>
      </c>
      <c r="P1022" s="52">
        <v>0</v>
      </c>
      <c r="Q1022" s="52">
        <v>21</v>
      </c>
      <c r="R1022" s="52"/>
      <c r="S1022" s="52">
        <v>0</v>
      </c>
      <c r="T1022" s="52">
        <v>0</v>
      </c>
      <c r="U1022" s="52">
        <v>310</v>
      </c>
      <c r="V1022" s="52">
        <f t="shared" si="32"/>
        <v>3.7812719784</v>
      </c>
      <c r="W1022" s="52">
        <f t="shared" si="33"/>
        <v>3.7812719784</v>
      </c>
      <c r="X1022" s="52">
        <v>0</v>
      </c>
      <c r="Y1022" s="52">
        <v>0</v>
      </c>
    </row>
    <row r="1023" spans="1:25" x14ac:dyDescent="0.25">
      <c r="A1023" s="52">
        <v>2012</v>
      </c>
      <c r="B1023" s="52" t="s">
        <v>107</v>
      </c>
      <c r="C1023" s="52" t="s">
        <v>116</v>
      </c>
      <c r="D1023" s="52">
        <v>22209</v>
      </c>
      <c r="E1023" s="52">
        <v>3350002</v>
      </c>
      <c r="F1023" s="52">
        <v>9</v>
      </c>
      <c r="G1023" s="52" t="s">
        <v>119</v>
      </c>
      <c r="H1023" s="52">
        <v>6538.665</v>
      </c>
      <c r="I1023" s="52" t="s">
        <v>91</v>
      </c>
      <c r="J1023" s="52" t="s">
        <v>71</v>
      </c>
      <c r="K1023" s="52">
        <v>73.3</v>
      </c>
      <c r="L1023" s="52">
        <v>4.02E-2</v>
      </c>
      <c r="M1023" s="52">
        <v>1</v>
      </c>
      <c r="N1023" s="52"/>
      <c r="O1023" s="52">
        <v>0</v>
      </c>
      <c r="P1023" s="52">
        <v>0</v>
      </c>
      <c r="Q1023" s="52">
        <v>21</v>
      </c>
      <c r="R1023" s="52"/>
      <c r="S1023" s="52">
        <v>0</v>
      </c>
      <c r="T1023" s="52">
        <v>0</v>
      </c>
      <c r="U1023" s="52">
        <v>310</v>
      </c>
      <c r="V1023" s="52">
        <f t="shared" si="32"/>
        <v>19.267222608899999</v>
      </c>
      <c r="W1023" s="52">
        <f t="shared" si="33"/>
        <v>19.267222608899999</v>
      </c>
      <c r="X1023" s="52">
        <v>0</v>
      </c>
      <c r="Y1023" s="52">
        <v>0</v>
      </c>
    </row>
    <row r="1024" spans="1:25" x14ac:dyDescent="0.25">
      <c r="A1024" s="52">
        <v>2012</v>
      </c>
      <c r="B1024" s="52" t="s">
        <v>107</v>
      </c>
      <c r="C1024" s="52" t="s">
        <v>116</v>
      </c>
      <c r="D1024" s="52">
        <v>22209</v>
      </c>
      <c r="E1024" s="52">
        <v>3350002</v>
      </c>
      <c r="F1024" s="52">
        <v>9</v>
      </c>
      <c r="G1024" s="52" t="s">
        <v>119</v>
      </c>
      <c r="H1024" s="52">
        <v>312</v>
      </c>
      <c r="I1024" s="52" t="s">
        <v>91</v>
      </c>
      <c r="J1024" s="52" t="s">
        <v>71</v>
      </c>
      <c r="K1024" s="52">
        <v>73.3</v>
      </c>
      <c r="L1024" s="52">
        <v>4.02E-2</v>
      </c>
      <c r="M1024" s="52">
        <v>1</v>
      </c>
      <c r="N1024" s="52"/>
      <c r="O1024" s="52">
        <v>0</v>
      </c>
      <c r="P1024" s="52">
        <v>0</v>
      </c>
      <c r="Q1024" s="52">
        <v>21</v>
      </c>
      <c r="R1024" s="52"/>
      <c r="S1024" s="52">
        <v>0</v>
      </c>
      <c r="T1024" s="52">
        <v>0</v>
      </c>
      <c r="U1024" s="52">
        <v>310</v>
      </c>
      <c r="V1024" s="52">
        <f t="shared" si="32"/>
        <v>0.91935791999999994</v>
      </c>
      <c r="W1024" s="52">
        <f t="shared" si="33"/>
        <v>0.91935791999999994</v>
      </c>
      <c r="X1024" s="52">
        <v>0</v>
      </c>
      <c r="Y1024" s="52">
        <v>0</v>
      </c>
    </row>
    <row r="1025" spans="1:25" x14ac:dyDescent="0.25">
      <c r="A1025" s="52">
        <v>2012</v>
      </c>
      <c r="B1025" s="52" t="s">
        <v>107</v>
      </c>
      <c r="C1025" s="52" t="s">
        <v>116</v>
      </c>
      <c r="D1025" s="52">
        <v>22209</v>
      </c>
      <c r="E1025" s="52">
        <v>3350002</v>
      </c>
      <c r="F1025" s="52">
        <v>9</v>
      </c>
      <c r="G1025" s="52" t="s">
        <v>119</v>
      </c>
      <c r="H1025" s="52">
        <v>2820.2849999999999</v>
      </c>
      <c r="I1025" s="52" t="s">
        <v>91</v>
      </c>
      <c r="J1025" s="52" t="s">
        <v>71</v>
      </c>
      <c r="K1025" s="52">
        <v>73.3</v>
      </c>
      <c r="L1025" s="52">
        <v>4.02E-2</v>
      </c>
      <c r="M1025" s="52">
        <v>1</v>
      </c>
      <c r="N1025" s="52"/>
      <c r="O1025" s="52">
        <v>0</v>
      </c>
      <c r="P1025" s="52">
        <v>0</v>
      </c>
      <c r="Q1025" s="52">
        <v>21</v>
      </c>
      <c r="R1025" s="52"/>
      <c r="S1025" s="52">
        <v>0</v>
      </c>
      <c r="T1025" s="52">
        <v>0</v>
      </c>
      <c r="U1025" s="52">
        <v>310</v>
      </c>
      <c r="V1025" s="52">
        <f t="shared" si="32"/>
        <v>8.3104209980999979</v>
      </c>
      <c r="W1025" s="52">
        <f t="shared" si="33"/>
        <v>8.3104209980999979</v>
      </c>
      <c r="X1025" s="52">
        <v>0</v>
      </c>
      <c r="Y1025" s="52">
        <v>0</v>
      </c>
    </row>
    <row r="1026" spans="1:25" x14ac:dyDescent="0.25">
      <c r="A1026" s="52">
        <v>2012</v>
      </c>
      <c r="B1026" s="52" t="s">
        <v>107</v>
      </c>
      <c r="C1026" s="52" t="s">
        <v>116</v>
      </c>
      <c r="D1026" s="52">
        <v>22209</v>
      </c>
      <c r="E1026" s="52">
        <v>3350002</v>
      </c>
      <c r="F1026" s="52">
        <v>9</v>
      </c>
      <c r="G1026" s="52" t="s">
        <v>119</v>
      </c>
      <c r="H1026" s="52">
        <v>425787.75900000002</v>
      </c>
      <c r="I1026" s="52" t="s">
        <v>91</v>
      </c>
      <c r="J1026" s="52" t="s">
        <v>71</v>
      </c>
      <c r="K1026" s="52">
        <v>73.3</v>
      </c>
      <c r="L1026" s="52">
        <v>4.02E-2</v>
      </c>
      <c r="M1026" s="52">
        <v>1</v>
      </c>
      <c r="N1026" s="52"/>
      <c r="O1026" s="52">
        <v>0</v>
      </c>
      <c r="P1026" s="52">
        <v>0</v>
      </c>
      <c r="Q1026" s="52">
        <v>21</v>
      </c>
      <c r="R1026" s="52"/>
      <c r="S1026" s="52">
        <v>0</v>
      </c>
      <c r="T1026" s="52">
        <v>0</v>
      </c>
      <c r="U1026" s="52">
        <v>310</v>
      </c>
      <c r="V1026" s="52">
        <f t="shared" si="32"/>
        <v>1254.65175793494</v>
      </c>
      <c r="W1026" s="52">
        <f t="shared" si="33"/>
        <v>1254.65175793494</v>
      </c>
      <c r="X1026" s="52">
        <v>0</v>
      </c>
      <c r="Y1026" s="52">
        <v>0</v>
      </c>
    </row>
    <row r="1027" spans="1:25" x14ac:dyDescent="0.25">
      <c r="A1027" s="52">
        <v>2012</v>
      </c>
      <c r="B1027" s="52" t="s">
        <v>107</v>
      </c>
      <c r="C1027" s="52" t="s">
        <v>116</v>
      </c>
      <c r="D1027" s="52">
        <v>22209</v>
      </c>
      <c r="E1027" s="52">
        <v>3350002</v>
      </c>
      <c r="F1027" s="52">
        <v>9</v>
      </c>
      <c r="G1027" s="52" t="s">
        <v>119</v>
      </c>
      <c r="H1027" s="52">
        <v>177904.35</v>
      </c>
      <c r="I1027" s="52" t="s">
        <v>91</v>
      </c>
      <c r="J1027" s="52" t="s">
        <v>71</v>
      </c>
      <c r="K1027" s="52">
        <v>73.3</v>
      </c>
      <c r="L1027" s="52">
        <v>4.02E-2</v>
      </c>
      <c r="M1027" s="52">
        <v>1</v>
      </c>
      <c r="N1027" s="52"/>
      <c r="O1027" s="52">
        <v>0</v>
      </c>
      <c r="P1027" s="52">
        <v>0</v>
      </c>
      <c r="Q1027" s="52">
        <v>21</v>
      </c>
      <c r="R1027" s="52"/>
      <c r="S1027" s="52">
        <v>0</v>
      </c>
      <c r="T1027" s="52">
        <v>0</v>
      </c>
      <c r="U1027" s="52">
        <v>310</v>
      </c>
      <c r="V1027" s="52">
        <f t="shared" ref="V1027:V1035" si="34">IF(F1027=9,((H1027*K1027*L1027*M1027)+(H1027*O1027*P1027*Q1027)+(H1027*S1027*T1027*U1027))/1000, (H1027*K1027*L1027*M1027)+(H1027*O1027*P1027*Q1027)+(H1027*S1027*T1027*U1027))</f>
        <v>524.22363197100003</v>
      </c>
      <c r="W1027" s="52">
        <f t="shared" si="33"/>
        <v>524.22363197100003</v>
      </c>
      <c r="X1027" s="52">
        <v>0</v>
      </c>
      <c r="Y1027" s="52">
        <v>0</v>
      </c>
    </row>
    <row r="1028" spans="1:25" x14ac:dyDescent="0.25">
      <c r="A1028" s="52">
        <v>2012</v>
      </c>
      <c r="B1028" s="52" t="s">
        <v>107</v>
      </c>
      <c r="C1028" s="52" t="s">
        <v>116</v>
      </c>
      <c r="D1028" s="52">
        <v>22209</v>
      </c>
      <c r="E1028" s="52">
        <v>3350002</v>
      </c>
      <c r="F1028" s="52">
        <v>9</v>
      </c>
      <c r="G1028" s="52" t="s">
        <v>119</v>
      </c>
      <c r="H1028" s="52">
        <v>537258.02519999992</v>
      </c>
      <c r="I1028" s="52" t="s">
        <v>91</v>
      </c>
      <c r="J1028" s="52" t="s">
        <v>71</v>
      </c>
      <c r="K1028" s="52">
        <v>73.3</v>
      </c>
      <c r="L1028" s="52">
        <v>4.02E-2</v>
      </c>
      <c r="M1028" s="52">
        <v>1</v>
      </c>
      <c r="N1028" s="52"/>
      <c r="O1028" s="52">
        <v>0</v>
      </c>
      <c r="P1028" s="52">
        <v>0</v>
      </c>
      <c r="Q1028" s="52">
        <v>21</v>
      </c>
      <c r="R1028" s="52"/>
      <c r="S1028" s="52">
        <v>0</v>
      </c>
      <c r="T1028" s="52">
        <v>0</v>
      </c>
      <c r="U1028" s="52">
        <v>310</v>
      </c>
      <c r="V1028" s="52">
        <f t="shared" si="34"/>
        <v>1583.1167325358319</v>
      </c>
      <c r="W1028" s="52">
        <f t="shared" si="33"/>
        <v>1583.1167325358319</v>
      </c>
      <c r="X1028" s="52">
        <v>0</v>
      </c>
      <c r="Y1028" s="52">
        <v>0</v>
      </c>
    </row>
    <row r="1029" spans="1:25" x14ac:dyDescent="0.25">
      <c r="A1029" s="52">
        <v>2012</v>
      </c>
      <c r="B1029" s="52" t="s">
        <v>107</v>
      </c>
      <c r="C1029" s="52" t="s">
        <v>116</v>
      </c>
      <c r="D1029" s="52">
        <v>27201</v>
      </c>
      <c r="E1029" s="52">
        <v>3350002</v>
      </c>
      <c r="F1029" s="52">
        <v>9</v>
      </c>
      <c r="G1029" s="52" t="s">
        <v>119</v>
      </c>
      <c r="H1029" s="52">
        <v>32000</v>
      </c>
      <c r="I1029" s="52" t="s">
        <v>91</v>
      </c>
      <c r="J1029" s="52" t="s">
        <v>71</v>
      </c>
      <c r="K1029" s="52">
        <v>73.3</v>
      </c>
      <c r="L1029" s="52">
        <v>4.02E-2</v>
      </c>
      <c r="M1029" s="52">
        <v>1</v>
      </c>
      <c r="N1029" s="52"/>
      <c r="O1029" s="52">
        <v>0</v>
      </c>
      <c r="P1029" s="52">
        <v>0</v>
      </c>
      <c r="Q1029" s="52">
        <v>21</v>
      </c>
      <c r="R1029" s="52"/>
      <c r="S1029" s="52">
        <v>0</v>
      </c>
      <c r="T1029" s="52">
        <v>0</v>
      </c>
      <c r="U1029" s="52">
        <v>310</v>
      </c>
      <c r="V1029" s="52">
        <f t="shared" si="34"/>
        <v>94.293120000000002</v>
      </c>
      <c r="W1029" s="52">
        <f t="shared" si="33"/>
        <v>94.293120000000002</v>
      </c>
      <c r="X1029" s="52">
        <v>0</v>
      </c>
      <c r="Y1029" s="52">
        <v>0</v>
      </c>
    </row>
    <row r="1030" spans="1:25" x14ac:dyDescent="0.25">
      <c r="A1030" s="52">
        <v>2012</v>
      </c>
      <c r="B1030" s="52" t="s">
        <v>107</v>
      </c>
      <c r="C1030" s="52" t="s">
        <v>116</v>
      </c>
      <c r="D1030" s="52">
        <v>32901</v>
      </c>
      <c r="E1030" s="52">
        <v>3350002</v>
      </c>
      <c r="F1030" s="52">
        <v>9</v>
      </c>
      <c r="G1030" s="52" t="s">
        <v>119</v>
      </c>
      <c r="H1030" s="52">
        <v>266670</v>
      </c>
      <c r="I1030" s="52" t="s">
        <v>91</v>
      </c>
      <c r="J1030" s="52" t="s">
        <v>71</v>
      </c>
      <c r="K1030" s="52">
        <v>73.3</v>
      </c>
      <c r="L1030" s="52">
        <v>4.02E-2</v>
      </c>
      <c r="M1030" s="52">
        <v>1</v>
      </c>
      <c r="N1030" s="52"/>
      <c r="O1030" s="52">
        <v>0</v>
      </c>
      <c r="P1030" s="52">
        <v>0</v>
      </c>
      <c r="Q1030" s="52">
        <v>21</v>
      </c>
      <c r="R1030" s="52"/>
      <c r="S1030" s="52">
        <v>0</v>
      </c>
      <c r="T1030" s="52">
        <v>0</v>
      </c>
      <c r="U1030" s="52">
        <v>310</v>
      </c>
      <c r="V1030" s="52">
        <f t="shared" si="34"/>
        <v>785.78582219999998</v>
      </c>
      <c r="W1030" s="52">
        <f t="shared" si="33"/>
        <v>785.78582219999998</v>
      </c>
      <c r="X1030" s="52">
        <v>0</v>
      </c>
      <c r="Y1030" s="52">
        <v>0</v>
      </c>
    </row>
    <row r="1031" spans="1:25" x14ac:dyDescent="0.25">
      <c r="A1031" s="52">
        <v>2012</v>
      </c>
      <c r="B1031" s="52" t="s">
        <v>107</v>
      </c>
      <c r="C1031" s="52" t="s">
        <v>116</v>
      </c>
      <c r="D1031" s="52">
        <v>32901</v>
      </c>
      <c r="E1031" s="52">
        <v>3350002</v>
      </c>
      <c r="F1031" s="52">
        <v>9</v>
      </c>
      <c r="G1031" s="52" t="s">
        <v>119</v>
      </c>
      <c r="H1031" s="52">
        <v>53371</v>
      </c>
      <c r="I1031" s="52" t="s">
        <v>91</v>
      </c>
      <c r="J1031" s="52" t="s">
        <v>71</v>
      </c>
      <c r="K1031" s="52">
        <v>73.3</v>
      </c>
      <c r="L1031" s="52">
        <v>4.02E-2</v>
      </c>
      <c r="M1031" s="52">
        <v>1</v>
      </c>
      <c r="N1031" s="52"/>
      <c r="O1031" s="52">
        <v>0</v>
      </c>
      <c r="P1031" s="52">
        <v>0</v>
      </c>
      <c r="Q1031" s="52">
        <v>21</v>
      </c>
      <c r="R1031" s="52"/>
      <c r="S1031" s="52">
        <v>0</v>
      </c>
      <c r="T1031" s="52">
        <v>0</v>
      </c>
      <c r="U1031" s="52">
        <v>310</v>
      </c>
      <c r="V1031" s="52">
        <f t="shared" si="34"/>
        <v>157.26619085999999</v>
      </c>
      <c r="W1031" s="52">
        <f t="shared" si="33"/>
        <v>157.26619085999999</v>
      </c>
      <c r="X1031" s="52">
        <v>0</v>
      </c>
      <c r="Y1031" s="52">
        <v>0</v>
      </c>
    </row>
    <row r="1032" spans="1:25" x14ac:dyDescent="0.25">
      <c r="A1032" s="52">
        <v>2012</v>
      </c>
      <c r="B1032" s="52" t="s">
        <v>107</v>
      </c>
      <c r="C1032" s="52" t="s">
        <v>116</v>
      </c>
      <c r="D1032" s="52">
        <v>32901</v>
      </c>
      <c r="E1032" s="52">
        <v>3350002</v>
      </c>
      <c r="F1032" s="52">
        <v>9</v>
      </c>
      <c r="G1032" s="52" t="s">
        <v>119</v>
      </c>
      <c r="H1032" s="52">
        <v>199379</v>
      </c>
      <c r="I1032" s="52" t="s">
        <v>91</v>
      </c>
      <c r="J1032" s="52" t="s">
        <v>71</v>
      </c>
      <c r="K1032" s="52">
        <v>73.3</v>
      </c>
      <c r="L1032" s="52">
        <v>4.02E-2</v>
      </c>
      <c r="M1032" s="52">
        <v>1</v>
      </c>
      <c r="N1032" s="52"/>
      <c r="O1032" s="52">
        <v>0</v>
      </c>
      <c r="P1032" s="52">
        <v>0</v>
      </c>
      <c r="Q1032" s="52">
        <v>21</v>
      </c>
      <c r="R1032" s="52"/>
      <c r="S1032" s="52">
        <v>0</v>
      </c>
      <c r="T1032" s="52">
        <v>0</v>
      </c>
      <c r="U1032" s="52">
        <v>310</v>
      </c>
      <c r="V1032" s="52">
        <f t="shared" si="34"/>
        <v>587.50212413999998</v>
      </c>
      <c r="W1032" s="52">
        <f t="shared" si="33"/>
        <v>587.50212413999998</v>
      </c>
      <c r="X1032" s="52">
        <v>0</v>
      </c>
      <c r="Y1032" s="52">
        <v>0</v>
      </c>
    </row>
    <row r="1033" spans="1:25" x14ac:dyDescent="0.25">
      <c r="A1033" s="52">
        <v>2012</v>
      </c>
      <c r="B1033" s="52" t="s">
        <v>107</v>
      </c>
      <c r="C1033" s="52" t="s">
        <v>116</v>
      </c>
      <c r="D1033" s="52">
        <v>32901</v>
      </c>
      <c r="E1033" s="52">
        <v>3350002</v>
      </c>
      <c r="F1033" s="52">
        <v>9</v>
      </c>
      <c r="G1033" s="52" t="s">
        <v>119</v>
      </c>
      <c r="H1033" s="52">
        <v>1051</v>
      </c>
      <c r="I1033" s="52" t="s">
        <v>91</v>
      </c>
      <c r="J1033" s="52" t="s">
        <v>71</v>
      </c>
      <c r="K1033" s="52">
        <v>73.3</v>
      </c>
      <c r="L1033" s="52">
        <v>4.02E-2</v>
      </c>
      <c r="M1033" s="52">
        <v>1</v>
      </c>
      <c r="N1033" s="52"/>
      <c r="O1033" s="52">
        <v>0</v>
      </c>
      <c r="P1033" s="52">
        <v>0</v>
      </c>
      <c r="Q1033" s="52">
        <v>21</v>
      </c>
      <c r="R1033" s="52"/>
      <c r="S1033" s="52">
        <v>0</v>
      </c>
      <c r="T1033" s="52">
        <v>0</v>
      </c>
      <c r="U1033" s="52">
        <v>310</v>
      </c>
      <c r="V1033" s="52">
        <f t="shared" si="34"/>
        <v>3.0969396599999999</v>
      </c>
      <c r="W1033" s="52">
        <f t="shared" si="33"/>
        <v>3.0969396599999999</v>
      </c>
      <c r="X1033" s="52">
        <v>0</v>
      </c>
      <c r="Y1033" s="52">
        <v>0</v>
      </c>
    </row>
    <row r="1034" spans="1:25" x14ac:dyDescent="0.25">
      <c r="A1034" s="52">
        <v>2012</v>
      </c>
      <c r="B1034" s="52" t="s">
        <v>107</v>
      </c>
      <c r="C1034" s="52" t="s">
        <v>116</v>
      </c>
      <c r="D1034" s="52">
        <v>32909</v>
      </c>
      <c r="E1034" s="52">
        <v>3350002</v>
      </c>
      <c r="F1034" s="52">
        <v>9</v>
      </c>
      <c r="G1034" s="52" t="s">
        <v>119</v>
      </c>
      <c r="H1034" s="52">
        <v>736820</v>
      </c>
      <c r="I1034" s="52" t="s">
        <v>91</v>
      </c>
      <c r="J1034" s="52" t="s">
        <v>71</v>
      </c>
      <c r="K1034" s="52">
        <v>73.3</v>
      </c>
      <c r="L1034" s="52">
        <v>4.02E-2</v>
      </c>
      <c r="M1034" s="52">
        <v>1</v>
      </c>
      <c r="N1034" s="52"/>
      <c r="O1034" s="52">
        <v>0</v>
      </c>
      <c r="P1034" s="52">
        <v>0</v>
      </c>
      <c r="Q1034" s="52">
        <v>21</v>
      </c>
      <c r="R1034" s="52"/>
      <c r="S1034" s="52">
        <v>0</v>
      </c>
      <c r="T1034" s="52">
        <v>0</v>
      </c>
      <c r="U1034" s="52">
        <v>310</v>
      </c>
      <c r="V1034" s="52">
        <f t="shared" si="34"/>
        <v>2171.1580211999999</v>
      </c>
      <c r="W1034" s="52">
        <f t="shared" si="33"/>
        <v>2171.1580211999999</v>
      </c>
      <c r="X1034" s="52">
        <v>0</v>
      </c>
      <c r="Y1034" s="52">
        <v>0</v>
      </c>
    </row>
    <row r="1035" spans="1:25" x14ac:dyDescent="0.25">
      <c r="A1035" s="52">
        <v>2012</v>
      </c>
      <c r="B1035" s="52" t="s">
        <v>107</v>
      </c>
      <c r="C1035" s="52" t="s">
        <v>116</v>
      </c>
      <c r="D1035" s="52">
        <v>32909</v>
      </c>
      <c r="E1035" s="52">
        <v>3350002</v>
      </c>
      <c r="F1035" s="52">
        <v>9</v>
      </c>
      <c r="G1035" s="52" t="s">
        <v>119</v>
      </c>
      <c r="H1035" s="52">
        <v>6480</v>
      </c>
      <c r="I1035" s="52" t="s">
        <v>91</v>
      </c>
      <c r="J1035" s="52" t="s">
        <v>71</v>
      </c>
      <c r="K1035" s="52">
        <v>73.3</v>
      </c>
      <c r="L1035" s="52">
        <v>4.02E-2</v>
      </c>
      <c r="M1035" s="52">
        <v>1</v>
      </c>
      <c r="N1035" s="52"/>
      <c r="O1035" s="52">
        <v>0</v>
      </c>
      <c r="P1035" s="52">
        <v>0</v>
      </c>
      <c r="Q1035" s="52">
        <v>21</v>
      </c>
      <c r="R1035" s="52"/>
      <c r="S1035" s="52">
        <v>0</v>
      </c>
      <c r="T1035" s="52">
        <v>0</v>
      </c>
      <c r="U1035" s="52">
        <v>310</v>
      </c>
      <c r="V1035" s="52">
        <f t="shared" si="34"/>
        <v>19.0943568</v>
      </c>
      <c r="W1035" s="52">
        <f t="shared" si="33"/>
        <v>19.0943568</v>
      </c>
      <c r="X1035" s="52">
        <v>0</v>
      </c>
      <c r="Y1035" s="52">
        <v>0</v>
      </c>
    </row>
  </sheetData>
  <autoFilter ref="A2:Y1035" xr:uid="{00000000-0009-0000-0000-00000F000000}">
    <sortState ref="A2:Y1034">
      <sortCondition ref="C1:C1034"/>
    </sortState>
  </autoFilter>
  <mergeCells count="1">
    <mergeCell ref="A1:C1"/>
  </mergeCells>
  <pageMargins left="0.7" right="0.7" top="0.75" bottom="0.75" header="0.3" footer="0.3"/>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B1177"/>
  <sheetViews>
    <sheetView topLeftCell="D13" zoomScale="83" zoomScaleNormal="45" zoomScalePageLayoutView="45" workbookViewId="0">
      <selection activeCell="K27" sqref="K27"/>
    </sheetView>
  </sheetViews>
  <sheetFormatPr defaultColWidth="11" defaultRowHeight="15.75" x14ac:dyDescent="0.25"/>
  <cols>
    <col min="2" max="2" width="11.375" customWidth="1"/>
    <col min="3" max="3" width="66.5" customWidth="1"/>
    <col min="4" max="4" width="11.625" customWidth="1"/>
    <col min="9" max="9" width="13.625" customWidth="1"/>
    <col min="10" max="10" width="12.5" customWidth="1"/>
    <col min="11" max="11" width="17.125" customWidth="1"/>
    <col min="12" max="12" width="19.375" customWidth="1"/>
    <col min="14" max="14" width="11.625" customWidth="1"/>
    <col min="15" max="15" width="17.625" customWidth="1"/>
    <col min="16" max="16" width="17.375" customWidth="1"/>
    <col min="18" max="18" width="12.375" customWidth="1"/>
    <col min="19" max="19" width="17.875" customWidth="1"/>
    <col min="20" max="20" width="17" customWidth="1"/>
    <col min="22" max="22" width="14.125" customWidth="1"/>
    <col min="23" max="23" width="16.375" bestFit="1" customWidth="1"/>
    <col min="24" max="24" width="16.125" bestFit="1" customWidth="1"/>
    <col min="25" max="25" width="16.375" bestFit="1" customWidth="1"/>
    <col min="27" max="27" width="82.5" customWidth="1"/>
    <col min="28" max="28" width="19" bestFit="1" customWidth="1"/>
  </cols>
  <sheetData>
    <row r="1" spans="1:28" s="100" customFormat="1" x14ac:dyDescent="0.25">
      <c r="A1" s="166" t="s">
        <v>307</v>
      </c>
      <c r="B1" s="166"/>
      <c r="C1" s="166"/>
    </row>
    <row r="2" spans="1:28" x14ac:dyDescent="0.25">
      <c r="A2" s="95" t="s">
        <v>0</v>
      </c>
      <c r="B2" s="95" t="s">
        <v>204</v>
      </c>
      <c r="C2" s="95" t="s">
        <v>125</v>
      </c>
      <c r="D2" s="95" t="s">
        <v>219</v>
      </c>
      <c r="E2" s="95" t="s">
        <v>126</v>
      </c>
      <c r="F2" s="95" t="s">
        <v>207</v>
      </c>
      <c r="G2" s="95" t="s">
        <v>208</v>
      </c>
      <c r="H2" s="95" t="s">
        <v>220</v>
      </c>
      <c r="I2" s="95" t="s">
        <v>117</v>
      </c>
      <c r="J2" s="95" t="s">
        <v>79</v>
      </c>
      <c r="K2" s="95" t="s">
        <v>211</v>
      </c>
      <c r="L2" s="95" t="s">
        <v>80</v>
      </c>
      <c r="M2" s="95" t="s">
        <v>81</v>
      </c>
      <c r="N2" s="95" t="s">
        <v>82</v>
      </c>
      <c r="O2" s="95" t="s">
        <v>217</v>
      </c>
      <c r="P2" s="95" t="s">
        <v>83</v>
      </c>
      <c r="Q2" s="95" t="s">
        <v>84</v>
      </c>
      <c r="R2" s="95" t="s">
        <v>85</v>
      </c>
      <c r="S2" s="95" t="s">
        <v>213</v>
      </c>
      <c r="T2" s="95" t="s">
        <v>86</v>
      </c>
      <c r="U2" s="95" t="s">
        <v>87</v>
      </c>
      <c r="V2" s="95" t="s">
        <v>88</v>
      </c>
      <c r="W2" s="95" t="s">
        <v>268</v>
      </c>
      <c r="X2" s="95" t="s">
        <v>269</v>
      </c>
      <c r="Y2" s="95" t="s">
        <v>270</v>
      </c>
    </row>
    <row r="3" spans="1:28" x14ac:dyDescent="0.25">
      <c r="A3" s="52">
        <v>2013</v>
      </c>
      <c r="B3" s="52" t="s">
        <v>35</v>
      </c>
      <c r="C3" s="52" t="s">
        <v>36</v>
      </c>
      <c r="D3" s="52">
        <v>20121</v>
      </c>
      <c r="E3" s="52">
        <v>3425003</v>
      </c>
      <c r="F3" s="52">
        <v>9</v>
      </c>
      <c r="G3" s="52" t="s">
        <v>119</v>
      </c>
      <c r="H3" s="52" t="s">
        <v>90</v>
      </c>
      <c r="I3" s="52">
        <v>81548806</v>
      </c>
      <c r="J3" s="52" t="s">
        <v>71</v>
      </c>
      <c r="K3" s="52">
        <v>1.76715</v>
      </c>
      <c r="L3" s="52">
        <v>1</v>
      </c>
      <c r="M3" s="52">
        <v>1</v>
      </c>
      <c r="N3" s="52"/>
      <c r="O3" s="52">
        <v>0</v>
      </c>
      <c r="P3" s="52">
        <v>0</v>
      </c>
      <c r="Q3" s="52">
        <v>21</v>
      </c>
      <c r="R3" s="52"/>
      <c r="S3" s="52">
        <v>0</v>
      </c>
      <c r="T3" s="52">
        <v>0</v>
      </c>
      <c r="U3" s="52">
        <v>310</v>
      </c>
      <c r="V3" s="52">
        <f t="shared" ref="V3:V66" si="0">IF(F3=9,((I3*K3*L3*M3)+(I3*O3*P3*Q3)+(I3*S3*T3*U3))/1000, (I3*K3*L3*M3)+(I3*O3*P3*Q3)+(I3*S3*T3*U3))</f>
        <v>144108.97252289997</v>
      </c>
      <c r="W3" s="52">
        <f t="shared" ref="W3:W66" si="1">(V3-((O3*I3*P3*Q3)+(S3*I3*T3*U3)))/M3</f>
        <v>144108.97252289997</v>
      </c>
      <c r="X3" s="52">
        <v>0</v>
      </c>
      <c r="Y3" s="52">
        <v>0</v>
      </c>
    </row>
    <row r="4" spans="1:28" x14ac:dyDescent="0.25">
      <c r="A4" s="52">
        <v>2013</v>
      </c>
      <c r="B4" s="52" t="s">
        <v>35</v>
      </c>
      <c r="C4" s="52" t="s">
        <v>36</v>
      </c>
      <c r="D4" s="52">
        <v>20121</v>
      </c>
      <c r="E4" s="52">
        <v>3425003</v>
      </c>
      <c r="F4" s="52">
        <v>9</v>
      </c>
      <c r="G4" s="52" t="s">
        <v>119</v>
      </c>
      <c r="H4" s="52" t="s">
        <v>90</v>
      </c>
      <c r="I4" s="52">
        <v>11399804</v>
      </c>
      <c r="J4" s="52" t="s">
        <v>71</v>
      </c>
      <c r="K4" s="52">
        <v>1.76715</v>
      </c>
      <c r="L4" s="52">
        <v>1</v>
      </c>
      <c r="M4" s="52">
        <v>1</v>
      </c>
      <c r="N4" s="52"/>
      <c r="O4" s="52">
        <v>0</v>
      </c>
      <c r="P4" s="52">
        <v>0</v>
      </c>
      <c r="Q4" s="52">
        <v>21</v>
      </c>
      <c r="R4" s="52"/>
      <c r="S4" s="52">
        <v>0</v>
      </c>
      <c r="T4" s="52">
        <v>0</v>
      </c>
      <c r="U4" s="52">
        <v>310</v>
      </c>
      <c r="V4" s="52">
        <f t="shared" si="0"/>
        <v>20145.163638599999</v>
      </c>
      <c r="W4" s="52">
        <f t="shared" si="1"/>
        <v>20145.163638599999</v>
      </c>
      <c r="X4" s="52">
        <v>0</v>
      </c>
      <c r="Y4" s="52">
        <v>0</v>
      </c>
    </row>
    <row r="5" spans="1:28" x14ac:dyDescent="0.25">
      <c r="A5" s="52">
        <v>2013</v>
      </c>
      <c r="B5" s="52" t="s">
        <v>35</v>
      </c>
      <c r="C5" s="52" t="s">
        <v>36</v>
      </c>
      <c r="D5" s="52">
        <v>20121</v>
      </c>
      <c r="E5" s="52">
        <v>3425003</v>
      </c>
      <c r="F5" s="52">
        <v>9</v>
      </c>
      <c r="G5" s="52" t="s">
        <v>119</v>
      </c>
      <c r="H5" s="52" t="s">
        <v>90</v>
      </c>
      <c r="I5" s="52">
        <v>35282015</v>
      </c>
      <c r="J5" s="52" t="s">
        <v>71</v>
      </c>
      <c r="K5" s="52">
        <v>1.76715</v>
      </c>
      <c r="L5" s="52">
        <v>1</v>
      </c>
      <c r="M5" s="52">
        <v>1</v>
      </c>
      <c r="N5" s="52"/>
      <c r="O5" s="52">
        <v>0</v>
      </c>
      <c r="P5" s="52">
        <v>0</v>
      </c>
      <c r="Q5" s="52">
        <v>21</v>
      </c>
      <c r="R5" s="52"/>
      <c r="S5" s="52">
        <v>0</v>
      </c>
      <c r="T5" s="52">
        <v>0</v>
      </c>
      <c r="U5" s="52">
        <v>310</v>
      </c>
      <c r="V5" s="52">
        <f t="shared" si="0"/>
        <v>62348.61280725</v>
      </c>
      <c r="W5" s="52">
        <f t="shared" si="1"/>
        <v>62348.61280725</v>
      </c>
      <c r="X5" s="52">
        <v>0</v>
      </c>
      <c r="Y5" s="52">
        <v>0</v>
      </c>
      <c r="AB5" t="s">
        <v>223</v>
      </c>
    </row>
    <row r="6" spans="1:28" x14ac:dyDescent="0.25">
      <c r="A6" s="52">
        <v>2013</v>
      </c>
      <c r="B6" s="52" t="s">
        <v>35</v>
      </c>
      <c r="C6" s="52" t="s">
        <v>36</v>
      </c>
      <c r="D6" s="52">
        <v>20121</v>
      </c>
      <c r="E6" s="52">
        <v>3425004</v>
      </c>
      <c r="F6" s="52">
        <v>9</v>
      </c>
      <c r="G6" s="52" t="s">
        <v>119</v>
      </c>
      <c r="H6" s="52" t="s">
        <v>90</v>
      </c>
      <c r="I6" s="52">
        <v>1115442</v>
      </c>
      <c r="J6" s="52" t="s">
        <v>71</v>
      </c>
      <c r="K6" s="52">
        <v>1.76715</v>
      </c>
      <c r="L6" s="52">
        <v>1</v>
      </c>
      <c r="M6" s="52">
        <v>1</v>
      </c>
      <c r="N6" s="52"/>
      <c r="O6" s="52">
        <v>0</v>
      </c>
      <c r="P6" s="52">
        <v>0</v>
      </c>
      <c r="Q6" s="52">
        <v>21</v>
      </c>
      <c r="R6" s="52"/>
      <c r="S6" s="52">
        <v>0</v>
      </c>
      <c r="T6" s="52">
        <v>0</v>
      </c>
      <c r="U6" s="52">
        <v>310</v>
      </c>
      <c r="V6" s="52">
        <f t="shared" si="0"/>
        <v>1971.1533303000001</v>
      </c>
      <c r="W6" s="52">
        <f t="shared" si="1"/>
        <v>1971.1533303000001</v>
      </c>
      <c r="X6" s="52">
        <v>0</v>
      </c>
      <c r="Y6" s="52">
        <v>0</v>
      </c>
      <c r="AA6" s="96" t="s">
        <v>141</v>
      </c>
      <c r="AB6" s="96" t="s">
        <v>144</v>
      </c>
    </row>
    <row r="7" spans="1:28" x14ac:dyDescent="0.25">
      <c r="A7" s="52">
        <v>2013</v>
      </c>
      <c r="B7" s="52" t="s">
        <v>35</v>
      </c>
      <c r="C7" s="52" t="s">
        <v>36</v>
      </c>
      <c r="D7" s="52">
        <v>20121</v>
      </c>
      <c r="E7" s="52">
        <v>3425004</v>
      </c>
      <c r="F7" s="52">
        <v>9</v>
      </c>
      <c r="G7" s="52" t="s">
        <v>119</v>
      </c>
      <c r="H7" s="52" t="s">
        <v>90</v>
      </c>
      <c r="I7" s="52">
        <v>22980035</v>
      </c>
      <c r="J7" s="52" t="s">
        <v>71</v>
      </c>
      <c r="K7" s="52">
        <v>1.76715</v>
      </c>
      <c r="L7" s="52">
        <v>1</v>
      </c>
      <c r="M7" s="52">
        <v>1</v>
      </c>
      <c r="N7" s="52"/>
      <c r="O7" s="52">
        <v>0</v>
      </c>
      <c r="P7" s="52">
        <v>0</v>
      </c>
      <c r="Q7" s="52">
        <v>21</v>
      </c>
      <c r="R7" s="52"/>
      <c r="S7" s="52">
        <v>0</v>
      </c>
      <c r="T7" s="52">
        <v>0</v>
      </c>
      <c r="U7" s="52">
        <v>310</v>
      </c>
      <c r="V7" s="52">
        <f t="shared" si="0"/>
        <v>40609.168850249996</v>
      </c>
      <c r="W7" s="52">
        <f t="shared" si="1"/>
        <v>40609.168850249996</v>
      </c>
      <c r="X7" s="52">
        <v>0</v>
      </c>
      <c r="Y7" s="52">
        <v>0</v>
      </c>
      <c r="AA7" s="1" t="s">
        <v>36</v>
      </c>
      <c r="AB7" s="2">
        <v>632709.99192554993</v>
      </c>
    </row>
    <row r="8" spans="1:28" x14ac:dyDescent="0.25">
      <c r="A8" s="52">
        <v>2013</v>
      </c>
      <c r="B8" s="52" t="s">
        <v>35</v>
      </c>
      <c r="C8" s="52" t="s">
        <v>36</v>
      </c>
      <c r="D8" s="52">
        <v>20121</v>
      </c>
      <c r="E8" s="52">
        <v>3425004</v>
      </c>
      <c r="F8" s="52">
        <v>9</v>
      </c>
      <c r="G8" s="52" t="s">
        <v>119</v>
      </c>
      <c r="H8" s="52" t="s">
        <v>90</v>
      </c>
      <c r="I8" s="52">
        <v>3340073</v>
      </c>
      <c r="J8" s="52" t="s">
        <v>71</v>
      </c>
      <c r="K8" s="52">
        <v>1.76715</v>
      </c>
      <c r="L8" s="52">
        <v>1</v>
      </c>
      <c r="M8" s="52">
        <v>1</v>
      </c>
      <c r="N8" s="52"/>
      <c r="O8" s="52">
        <v>0</v>
      </c>
      <c r="P8" s="52">
        <v>0</v>
      </c>
      <c r="Q8" s="52">
        <v>21</v>
      </c>
      <c r="R8" s="52"/>
      <c r="S8" s="52">
        <v>0</v>
      </c>
      <c r="T8" s="52">
        <v>0</v>
      </c>
      <c r="U8" s="52">
        <v>310</v>
      </c>
      <c r="V8" s="52">
        <f t="shared" si="0"/>
        <v>5902.4100019500002</v>
      </c>
      <c r="W8" s="52">
        <f t="shared" si="1"/>
        <v>5902.4100019500002</v>
      </c>
      <c r="X8" s="52">
        <v>0</v>
      </c>
      <c r="Y8" s="52">
        <v>0</v>
      </c>
      <c r="AA8" s="1" t="s">
        <v>136</v>
      </c>
      <c r="AB8" s="2">
        <v>20590550.262879997</v>
      </c>
    </row>
    <row r="9" spans="1:28" x14ac:dyDescent="0.25">
      <c r="A9" s="52">
        <v>2013</v>
      </c>
      <c r="B9" s="52" t="s">
        <v>35</v>
      </c>
      <c r="C9" s="52" t="s">
        <v>36</v>
      </c>
      <c r="D9" s="52">
        <v>20121</v>
      </c>
      <c r="E9" s="52">
        <v>3425004</v>
      </c>
      <c r="F9" s="52">
        <v>9</v>
      </c>
      <c r="G9" s="52" t="s">
        <v>119</v>
      </c>
      <c r="H9" s="52" t="s">
        <v>90</v>
      </c>
      <c r="I9" s="52">
        <v>196000000</v>
      </c>
      <c r="J9" s="52" t="s">
        <v>71</v>
      </c>
      <c r="K9" s="52">
        <v>1.76715</v>
      </c>
      <c r="L9" s="52">
        <v>1</v>
      </c>
      <c r="M9" s="52">
        <v>1</v>
      </c>
      <c r="N9" s="52"/>
      <c r="O9" s="52">
        <v>0</v>
      </c>
      <c r="P9" s="52">
        <v>0</v>
      </c>
      <c r="Q9" s="52">
        <v>21</v>
      </c>
      <c r="R9" s="52"/>
      <c r="S9" s="52">
        <v>0</v>
      </c>
      <c r="T9" s="52">
        <v>0</v>
      </c>
      <c r="U9" s="52">
        <v>310</v>
      </c>
      <c r="V9" s="52">
        <f t="shared" si="0"/>
        <v>346361.4</v>
      </c>
      <c r="W9" s="52">
        <f t="shared" si="1"/>
        <v>346361.4</v>
      </c>
      <c r="X9" s="52">
        <v>0</v>
      </c>
      <c r="Y9" s="52">
        <v>0</v>
      </c>
      <c r="AA9" s="1" t="s">
        <v>109</v>
      </c>
      <c r="AB9" s="2">
        <v>425291.51346057485</v>
      </c>
    </row>
    <row r="10" spans="1:28" x14ac:dyDescent="0.25">
      <c r="A10" s="52">
        <v>2013</v>
      </c>
      <c r="B10" s="52" t="s">
        <v>35</v>
      </c>
      <c r="C10" s="52" t="s">
        <v>36</v>
      </c>
      <c r="D10" s="52">
        <v>20123</v>
      </c>
      <c r="E10" s="52">
        <v>3425003</v>
      </c>
      <c r="F10" s="52">
        <v>9</v>
      </c>
      <c r="G10" s="52" t="s">
        <v>119</v>
      </c>
      <c r="H10" s="52" t="s">
        <v>90</v>
      </c>
      <c r="I10" s="52">
        <v>6155676</v>
      </c>
      <c r="J10" s="52" t="s">
        <v>71</v>
      </c>
      <c r="K10" s="52">
        <v>1.76715</v>
      </c>
      <c r="L10" s="52">
        <v>1</v>
      </c>
      <c r="M10" s="52">
        <v>1</v>
      </c>
      <c r="N10" s="52"/>
      <c r="O10" s="52">
        <v>0</v>
      </c>
      <c r="P10" s="52">
        <v>0</v>
      </c>
      <c r="Q10" s="52">
        <v>21</v>
      </c>
      <c r="R10" s="52"/>
      <c r="S10" s="52">
        <v>0</v>
      </c>
      <c r="T10" s="52">
        <v>0</v>
      </c>
      <c r="U10" s="52">
        <v>310</v>
      </c>
      <c r="V10" s="52">
        <f t="shared" si="0"/>
        <v>10878.0028434</v>
      </c>
      <c r="W10" s="52">
        <f t="shared" si="1"/>
        <v>10878.0028434</v>
      </c>
      <c r="X10" s="52">
        <v>0</v>
      </c>
      <c r="Y10" s="52">
        <v>0</v>
      </c>
      <c r="AA10" s="1" t="s">
        <v>108</v>
      </c>
      <c r="AB10" s="2">
        <v>368824.40625</v>
      </c>
    </row>
    <row r="11" spans="1:28" x14ac:dyDescent="0.25">
      <c r="A11" s="52">
        <v>2013</v>
      </c>
      <c r="B11" s="52" t="s">
        <v>35</v>
      </c>
      <c r="C11" s="52" t="s">
        <v>36</v>
      </c>
      <c r="D11" s="52">
        <v>20123</v>
      </c>
      <c r="E11" s="52">
        <v>3425004</v>
      </c>
      <c r="F11" s="52">
        <v>9</v>
      </c>
      <c r="G11" s="52" t="s">
        <v>119</v>
      </c>
      <c r="H11" s="52" t="s">
        <v>90</v>
      </c>
      <c r="I11" s="52">
        <v>217926</v>
      </c>
      <c r="J11" s="52" t="s">
        <v>71</v>
      </c>
      <c r="K11" s="52">
        <v>1.76715</v>
      </c>
      <c r="L11" s="52">
        <v>1</v>
      </c>
      <c r="M11" s="52">
        <v>1</v>
      </c>
      <c r="N11" s="52"/>
      <c r="O11" s="52">
        <v>0</v>
      </c>
      <c r="P11" s="52">
        <v>0</v>
      </c>
      <c r="Q11" s="52">
        <v>21</v>
      </c>
      <c r="R11" s="52"/>
      <c r="S11" s="52">
        <v>0</v>
      </c>
      <c r="T11" s="52">
        <v>0</v>
      </c>
      <c r="U11" s="52">
        <v>310</v>
      </c>
      <c r="V11" s="52">
        <f t="shared" si="0"/>
        <v>385.10793089999999</v>
      </c>
      <c r="W11" s="52">
        <f t="shared" si="1"/>
        <v>385.10793089999999</v>
      </c>
      <c r="X11" s="52">
        <v>0</v>
      </c>
      <c r="Y11" s="52">
        <v>0</v>
      </c>
      <c r="AA11" s="1" t="s">
        <v>115</v>
      </c>
      <c r="AB11" s="2">
        <v>1843689.2724190503</v>
      </c>
    </row>
    <row r="12" spans="1:28" x14ac:dyDescent="0.25">
      <c r="A12" s="52">
        <v>2013</v>
      </c>
      <c r="B12" s="52" t="s">
        <v>35</v>
      </c>
      <c r="C12" s="52" t="s">
        <v>136</v>
      </c>
      <c r="D12" s="52">
        <v>20121</v>
      </c>
      <c r="E12" s="52">
        <v>3461100</v>
      </c>
      <c r="F12" s="52">
        <v>27</v>
      </c>
      <c r="G12" s="52" t="s">
        <v>120</v>
      </c>
      <c r="H12" s="52" t="s">
        <v>90</v>
      </c>
      <c r="I12" s="52">
        <v>1565802</v>
      </c>
      <c r="J12" s="52" t="s">
        <v>71</v>
      </c>
      <c r="K12" s="52">
        <v>0.99772000000000005</v>
      </c>
      <c r="L12" s="52">
        <v>1</v>
      </c>
      <c r="M12" s="52">
        <v>1</v>
      </c>
      <c r="N12" s="52"/>
      <c r="O12" s="52">
        <v>0</v>
      </c>
      <c r="P12" s="52">
        <v>0</v>
      </c>
      <c r="Q12" s="52">
        <v>21</v>
      </c>
      <c r="R12" s="52"/>
      <c r="S12" s="52">
        <v>0</v>
      </c>
      <c r="T12" s="52">
        <v>0</v>
      </c>
      <c r="U12" s="52">
        <v>310</v>
      </c>
      <c r="V12" s="52">
        <f t="shared" si="0"/>
        <v>1562231.97144</v>
      </c>
      <c r="W12" s="52">
        <f t="shared" si="1"/>
        <v>1562231.97144</v>
      </c>
      <c r="X12" s="52">
        <v>0</v>
      </c>
      <c r="Y12" s="52">
        <v>0</v>
      </c>
      <c r="AA12" s="1" t="s">
        <v>38</v>
      </c>
      <c r="AB12" s="2">
        <v>390716.91960000002</v>
      </c>
    </row>
    <row r="13" spans="1:28" x14ac:dyDescent="0.25">
      <c r="A13" s="52">
        <v>2013</v>
      </c>
      <c r="B13" s="52" t="s">
        <v>35</v>
      </c>
      <c r="C13" s="52" t="s">
        <v>136</v>
      </c>
      <c r="D13" s="52">
        <v>20121</v>
      </c>
      <c r="E13" s="52">
        <v>3461100</v>
      </c>
      <c r="F13" s="52">
        <v>27</v>
      </c>
      <c r="G13" s="52" t="s">
        <v>120</v>
      </c>
      <c r="H13" s="52" t="s">
        <v>90</v>
      </c>
      <c r="I13" s="52">
        <v>379500</v>
      </c>
      <c r="J13" s="52" t="s">
        <v>71</v>
      </c>
      <c r="K13" s="52">
        <v>0.99772000000000005</v>
      </c>
      <c r="L13" s="52">
        <v>1</v>
      </c>
      <c r="M13" s="52">
        <v>1</v>
      </c>
      <c r="N13" s="52"/>
      <c r="O13" s="52">
        <v>0</v>
      </c>
      <c r="P13" s="52">
        <v>0</v>
      </c>
      <c r="Q13" s="52">
        <v>21</v>
      </c>
      <c r="R13" s="52"/>
      <c r="S13" s="52">
        <v>0</v>
      </c>
      <c r="T13" s="52">
        <v>0</v>
      </c>
      <c r="U13" s="52">
        <v>310</v>
      </c>
      <c r="V13" s="52">
        <f t="shared" si="0"/>
        <v>378634.74</v>
      </c>
      <c r="W13" s="52">
        <f t="shared" si="1"/>
        <v>378634.74</v>
      </c>
      <c r="X13" s="52">
        <v>0</v>
      </c>
      <c r="Y13" s="52">
        <v>0</v>
      </c>
      <c r="AA13" s="1" t="s">
        <v>110</v>
      </c>
      <c r="AB13" s="2">
        <v>5921.5179000000007</v>
      </c>
    </row>
    <row r="14" spans="1:28" x14ac:dyDescent="0.25">
      <c r="A14" s="52">
        <v>2013</v>
      </c>
      <c r="B14" s="52" t="s">
        <v>35</v>
      </c>
      <c r="C14" s="52" t="s">
        <v>136</v>
      </c>
      <c r="D14" s="52">
        <v>20121</v>
      </c>
      <c r="E14" s="52">
        <v>3461100</v>
      </c>
      <c r="F14" s="52">
        <v>27</v>
      </c>
      <c r="G14" s="52" t="s">
        <v>120</v>
      </c>
      <c r="H14" s="52" t="s">
        <v>90</v>
      </c>
      <c r="I14" s="52">
        <v>2008</v>
      </c>
      <c r="J14" s="52" t="s">
        <v>71</v>
      </c>
      <c r="K14" s="52">
        <v>0.99772000000000005</v>
      </c>
      <c r="L14" s="52">
        <v>1</v>
      </c>
      <c r="M14" s="52">
        <v>1</v>
      </c>
      <c r="N14" s="52"/>
      <c r="O14" s="52">
        <v>0</v>
      </c>
      <c r="P14" s="52">
        <v>0</v>
      </c>
      <c r="Q14" s="52">
        <v>21</v>
      </c>
      <c r="R14" s="52"/>
      <c r="S14" s="52">
        <v>0</v>
      </c>
      <c r="T14" s="52">
        <v>0</v>
      </c>
      <c r="U14" s="52">
        <v>310</v>
      </c>
      <c r="V14" s="52">
        <f t="shared" si="0"/>
        <v>2003.4217600000002</v>
      </c>
      <c r="W14" s="52">
        <f t="shared" si="1"/>
        <v>2003.4217600000002</v>
      </c>
      <c r="X14" s="52">
        <v>0</v>
      </c>
      <c r="Y14" s="52">
        <v>0</v>
      </c>
      <c r="AA14" s="1" t="s">
        <v>113</v>
      </c>
      <c r="AB14" s="2">
        <v>4050.75</v>
      </c>
    </row>
    <row r="15" spans="1:28" x14ac:dyDescent="0.25">
      <c r="A15" s="52">
        <v>2013</v>
      </c>
      <c r="B15" s="52" t="s">
        <v>35</v>
      </c>
      <c r="C15" s="52" t="s">
        <v>136</v>
      </c>
      <c r="D15" s="52">
        <v>20121</v>
      </c>
      <c r="E15" s="52">
        <v>3461100</v>
      </c>
      <c r="F15" s="52">
        <v>27</v>
      </c>
      <c r="G15" s="52" t="s">
        <v>120</v>
      </c>
      <c r="H15" s="52" t="s">
        <v>90</v>
      </c>
      <c r="I15" s="52">
        <v>13116</v>
      </c>
      <c r="J15" s="52" t="s">
        <v>71</v>
      </c>
      <c r="K15" s="52">
        <v>0.99772000000000005</v>
      </c>
      <c r="L15" s="52">
        <v>1</v>
      </c>
      <c r="M15" s="52">
        <v>1</v>
      </c>
      <c r="N15" s="52"/>
      <c r="O15" s="52">
        <v>0</v>
      </c>
      <c r="P15" s="52">
        <v>0</v>
      </c>
      <c r="Q15" s="52">
        <v>21</v>
      </c>
      <c r="R15" s="52"/>
      <c r="S15" s="52">
        <v>0</v>
      </c>
      <c r="T15" s="52">
        <v>0</v>
      </c>
      <c r="U15" s="52">
        <v>310</v>
      </c>
      <c r="V15" s="52">
        <f t="shared" si="0"/>
        <v>13086.095520000001</v>
      </c>
      <c r="W15" s="52">
        <f t="shared" si="1"/>
        <v>13086.095520000001</v>
      </c>
      <c r="X15" s="52">
        <v>0</v>
      </c>
      <c r="Y15" s="52">
        <v>0</v>
      </c>
      <c r="AA15" s="1" t="s">
        <v>111</v>
      </c>
      <c r="AB15" s="2">
        <v>9976132.6008818224</v>
      </c>
    </row>
    <row r="16" spans="1:28" x14ac:dyDescent="0.25">
      <c r="A16" s="52">
        <v>2013</v>
      </c>
      <c r="B16" s="52" t="s">
        <v>35</v>
      </c>
      <c r="C16" s="52" t="s">
        <v>136</v>
      </c>
      <c r="D16" s="52">
        <v>20121</v>
      </c>
      <c r="E16" s="52">
        <v>3461100</v>
      </c>
      <c r="F16" s="52">
        <v>27</v>
      </c>
      <c r="G16" s="52" t="s">
        <v>120</v>
      </c>
      <c r="H16" s="52" t="s">
        <v>90</v>
      </c>
      <c r="I16" s="52">
        <v>2091780</v>
      </c>
      <c r="J16" s="52" t="s">
        <v>71</v>
      </c>
      <c r="K16" s="52">
        <v>0.99772000000000005</v>
      </c>
      <c r="L16" s="52">
        <v>1</v>
      </c>
      <c r="M16" s="52">
        <v>1</v>
      </c>
      <c r="N16" s="52"/>
      <c r="O16" s="52">
        <v>0</v>
      </c>
      <c r="P16" s="52">
        <v>0</v>
      </c>
      <c r="Q16" s="52">
        <v>21</v>
      </c>
      <c r="R16" s="52"/>
      <c r="S16" s="52">
        <v>0</v>
      </c>
      <c r="T16" s="52">
        <v>0</v>
      </c>
      <c r="U16" s="52">
        <v>310</v>
      </c>
      <c r="V16" s="52">
        <f t="shared" si="0"/>
        <v>2087010.7416000001</v>
      </c>
      <c r="W16" s="52">
        <f t="shared" si="1"/>
        <v>2087010.7416000001</v>
      </c>
      <c r="X16" s="52">
        <v>0</v>
      </c>
      <c r="Y16" s="52">
        <v>0</v>
      </c>
      <c r="AA16" s="1" t="s">
        <v>114</v>
      </c>
      <c r="AB16" s="2">
        <v>169.03410600000001</v>
      </c>
    </row>
    <row r="17" spans="1:28" x14ac:dyDescent="0.25">
      <c r="A17" s="52">
        <v>2013</v>
      </c>
      <c r="B17" s="52" t="s">
        <v>35</v>
      </c>
      <c r="C17" s="52" t="s">
        <v>136</v>
      </c>
      <c r="D17" s="52">
        <v>20121</v>
      </c>
      <c r="E17" s="52">
        <v>3461100</v>
      </c>
      <c r="F17" s="52">
        <v>27</v>
      </c>
      <c r="G17" s="52" t="s">
        <v>120</v>
      </c>
      <c r="H17" s="52" t="s">
        <v>90</v>
      </c>
      <c r="I17" s="52">
        <v>1127421</v>
      </c>
      <c r="J17" s="52" t="s">
        <v>71</v>
      </c>
      <c r="K17" s="52">
        <v>0.99772000000000005</v>
      </c>
      <c r="L17" s="52">
        <v>1</v>
      </c>
      <c r="M17" s="52">
        <v>1</v>
      </c>
      <c r="N17" s="52"/>
      <c r="O17" s="52">
        <v>0</v>
      </c>
      <c r="P17" s="52">
        <v>0</v>
      </c>
      <c r="Q17" s="52">
        <v>21</v>
      </c>
      <c r="R17" s="52"/>
      <c r="S17" s="52">
        <v>0</v>
      </c>
      <c r="T17" s="52">
        <v>0</v>
      </c>
      <c r="U17" s="52">
        <v>310</v>
      </c>
      <c r="V17" s="52">
        <f t="shared" si="0"/>
        <v>1124850.48012</v>
      </c>
      <c r="W17" s="52">
        <f t="shared" si="1"/>
        <v>1124850.48012</v>
      </c>
      <c r="X17" s="52">
        <v>0</v>
      </c>
      <c r="Y17" s="52">
        <v>0</v>
      </c>
      <c r="AA17" s="1" t="s">
        <v>116</v>
      </c>
      <c r="AB17" s="2">
        <v>449876.52523144003</v>
      </c>
    </row>
    <row r="18" spans="1:28" x14ac:dyDescent="0.25">
      <c r="A18" s="52">
        <v>2013</v>
      </c>
      <c r="B18" s="52" t="s">
        <v>35</v>
      </c>
      <c r="C18" s="52" t="s">
        <v>136</v>
      </c>
      <c r="D18" s="52">
        <v>20121</v>
      </c>
      <c r="E18" s="52">
        <v>3461100</v>
      </c>
      <c r="F18" s="52">
        <v>27</v>
      </c>
      <c r="G18" s="52" t="s">
        <v>120</v>
      </c>
      <c r="H18" s="52" t="s">
        <v>90</v>
      </c>
      <c r="I18" s="52">
        <v>428085</v>
      </c>
      <c r="J18" s="52" t="s">
        <v>71</v>
      </c>
      <c r="K18" s="52">
        <v>0.99772000000000005</v>
      </c>
      <c r="L18" s="52">
        <v>1</v>
      </c>
      <c r="M18" s="52">
        <v>1</v>
      </c>
      <c r="N18" s="52"/>
      <c r="O18" s="52">
        <v>0</v>
      </c>
      <c r="P18" s="52">
        <v>0</v>
      </c>
      <c r="Q18" s="52">
        <v>21</v>
      </c>
      <c r="R18" s="52"/>
      <c r="S18" s="52">
        <v>0</v>
      </c>
      <c r="T18" s="52">
        <v>0</v>
      </c>
      <c r="U18" s="52">
        <v>310</v>
      </c>
      <c r="V18" s="52">
        <f t="shared" si="0"/>
        <v>427108.96620000002</v>
      </c>
      <c r="W18" s="52">
        <f t="shared" si="1"/>
        <v>427108.96620000002</v>
      </c>
      <c r="X18" s="52">
        <v>0</v>
      </c>
      <c r="Y18" s="52">
        <v>0</v>
      </c>
      <c r="AA18" s="1" t="s">
        <v>181</v>
      </c>
      <c r="AB18" s="2">
        <v>8811860.2376075499</v>
      </c>
    </row>
    <row r="19" spans="1:28" x14ac:dyDescent="0.25">
      <c r="A19" s="52">
        <v>2013</v>
      </c>
      <c r="B19" s="52" t="s">
        <v>35</v>
      </c>
      <c r="C19" s="52" t="s">
        <v>136</v>
      </c>
      <c r="D19" s="52">
        <v>20121</v>
      </c>
      <c r="E19" s="52">
        <v>3461100</v>
      </c>
      <c r="F19" s="52">
        <v>27</v>
      </c>
      <c r="G19" s="52" t="s">
        <v>120</v>
      </c>
      <c r="H19" s="52" t="s">
        <v>90</v>
      </c>
      <c r="I19" s="52">
        <v>1101009</v>
      </c>
      <c r="J19" s="52" t="s">
        <v>71</v>
      </c>
      <c r="K19" s="52">
        <v>0.99772000000000005</v>
      </c>
      <c r="L19" s="52">
        <v>1</v>
      </c>
      <c r="M19" s="52">
        <v>1</v>
      </c>
      <c r="N19" s="52"/>
      <c r="O19" s="52">
        <v>0</v>
      </c>
      <c r="P19" s="52">
        <v>0</v>
      </c>
      <c r="Q19" s="52">
        <v>21</v>
      </c>
      <c r="R19" s="52"/>
      <c r="S19" s="52">
        <v>0</v>
      </c>
      <c r="T19" s="52">
        <v>0</v>
      </c>
      <c r="U19" s="52">
        <v>310</v>
      </c>
      <c r="V19" s="52">
        <f t="shared" si="0"/>
        <v>1098498.69948</v>
      </c>
      <c r="W19" s="52">
        <f t="shared" si="1"/>
        <v>1098498.69948</v>
      </c>
      <c r="X19" s="52">
        <v>0</v>
      </c>
      <c r="Y19" s="52">
        <v>0</v>
      </c>
      <c r="AA19" s="1" t="s">
        <v>180</v>
      </c>
      <c r="AB19" s="2">
        <v>2491665.9332960001</v>
      </c>
    </row>
    <row r="20" spans="1:28" x14ac:dyDescent="0.25">
      <c r="A20" s="52">
        <v>2013</v>
      </c>
      <c r="B20" s="52" t="s">
        <v>35</v>
      </c>
      <c r="C20" s="52" t="s">
        <v>136</v>
      </c>
      <c r="D20" s="52">
        <v>20121</v>
      </c>
      <c r="E20" s="52">
        <v>3461100</v>
      </c>
      <c r="F20" s="52">
        <v>27</v>
      </c>
      <c r="G20" s="52" t="s">
        <v>120</v>
      </c>
      <c r="H20" s="52" t="s">
        <v>90</v>
      </c>
      <c r="I20" s="52">
        <v>1665112</v>
      </c>
      <c r="J20" s="52" t="s">
        <v>71</v>
      </c>
      <c r="K20" s="52">
        <v>0.99772000000000005</v>
      </c>
      <c r="L20" s="52">
        <v>1</v>
      </c>
      <c r="M20" s="52">
        <v>1</v>
      </c>
      <c r="N20" s="52"/>
      <c r="O20" s="52">
        <v>0</v>
      </c>
      <c r="P20" s="52">
        <v>0</v>
      </c>
      <c r="Q20" s="52">
        <v>21</v>
      </c>
      <c r="R20" s="52"/>
      <c r="S20" s="52">
        <v>0</v>
      </c>
      <c r="T20" s="52">
        <v>0</v>
      </c>
      <c r="U20" s="52">
        <v>310</v>
      </c>
      <c r="V20" s="52">
        <f t="shared" si="0"/>
        <v>1661315.54464</v>
      </c>
      <c r="W20" s="52">
        <f t="shared" si="1"/>
        <v>1661315.54464</v>
      </c>
      <c r="X20" s="52">
        <v>0</v>
      </c>
      <c r="Y20" s="52">
        <v>0</v>
      </c>
      <c r="AA20" s="1" t="s">
        <v>182</v>
      </c>
      <c r="AB20" s="2">
        <v>1448178.0389999999</v>
      </c>
    </row>
    <row r="21" spans="1:28" x14ac:dyDescent="0.25">
      <c r="A21" s="52">
        <v>2013</v>
      </c>
      <c r="B21" s="52" t="s">
        <v>35</v>
      </c>
      <c r="C21" s="52" t="s">
        <v>136</v>
      </c>
      <c r="D21" s="52">
        <v>20121</v>
      </c>
      <c r="E21" s="52">
        <v>3461100</v>
      </c>
      <c r="F21" s="52">
        <v>27</v>
      </c>
      <c r="G21" s="52" t="s">
        <v>120</v>
      </c>
      <c r="H21" s="52" t="s">
        <v>90</v>
      </c>
      <c r="I21" s="52">
        <v>2244780</v>
      </c>
      <c r="J21" s="52" t="s">
        <v>71</v>
      </c>
      <c r="K21" s="52">
        <v>0.99772000000000005</v>
      </c>
      <c r="L21" s="52">
        <v>1</v>
      </c>
      <c r="M21" s="52">
        <v>1</v>
      </c>
      <c r="N21" s="52"/>
      <c r="O21" s="52">
        <v>0</v>
      </c>
      <c r="P21" s="52">
        <v>0</v>
      </c>
      <c r="Q21" s="52">
        <v>21</v>
      </c>
      <c r="R21" s="52"/>
      <c r="S21" s="52">
        <v>0</v>
      </c>
      <c r="T21" s="52">
        <v>0</v>
      </c>
      <c r="U21" s="52">
        <v>310</v>
      </c>
      <c r="V21" s="52">
        <f t="shared" si="0"/>
        <v>2239661.9016</v>
      </c>
      <c r="W21" s="52">
        <f t="shared" si="1"/>
        <v>2239661.9016</v>
      </c>
      <c r="X21" s="52">
        <v>0</v>
      </c>
      <c r="Y21" s="52">
        <v>0</v>
      </c>
      <c r="AA21" s="1" t="s">
        <v>177</v>
      </c>
      <c r="AB21" s="2">
        <v>547774.5</v>
      </c>
    </row>
    <row r="22" spans="1:28" x14ac:dyDescent="0.25">
      <c r="A22" s="52">
        <v>2013</v>
      </c>
      <c r="B22" s="52" t="s">
        <v>35</v>
      </c>
      <c r="C22" s="52" t="s">
        <v>136</v>
      </c>
      <c r="D22" s="52">
        <v>20121</v>
      </c>
      <c r="E22" s="52">
        <v>3461100</v>
      </c>
      <c r="F22" s="52">
        <v>27</v>
      </c>
      <c r="G22" s="52" t="s">
        <v>120</v>
      </c>
      <c r="H22" s="52" t="s">
        <v>90</v>
      </c>
      <c r="I22" s="52">
        <v>166719</v>
      </c>
      <c r="J22" s="52" t="s">
        <v>71</v>
      </c>
      <c r="K22" s="52">
        <v>0.99772000000000005</v>
      </c>
      <c r="L22" s="52">
        <v>1</v>
      </c>
      <c r="M22" s="52">
        <v>1</v>
      </c>
      <c r="N22" s="52"/>
      <c r="O22" s="52">
        <v>0</v>
      </c>
      <c r="P22" s="52">
        <v>0</v>
      </c>
      <c r="Q22" s="52">
        <v>21</v>
      </c>
      <c r="R22" s="52"/>
      <c r="S22" s="52">
        <v>0</v>
      </c>
      <c r="T22" s="52">
        <v>0</v>
      </c>
      <c r="U22" s="52">
        <v>310</v>
      </c>
      <c r="V22" s="52">
        <f t="shared" si="0"/>
        <v>166338.88068</v>
      </c>
      <c r="W22" s="52">
        <f t="shared" si="1"/>
        <v>166338.88068</v>
      </c>
      <c r="X22" s="52">
        <v>0</v>
      </c>
      <c r="Y22" s="52">
        <v>0</v>
      </c>
      <c r="AA22" s="1" t="s">
        <v>179</v>
      </c>
      <c r="AB22" s="2">
        <v>1827.383512956</v>
      </c>
    </row>
    <row r="23" spans="1:28" x14ac:dyDescent="0.25">
      <c r="A23" s="52">
        <v>2013</v>
      </c>
      <c r="B23" s="52" t="s">
        <v>35</v>
      </c>
      <c r="C23" s="52" t="s">
        <v>136</v>
      </c>
      <c r="D23" s="52">
        <v>20121</v>
      </c>
      <c r="E23" s="52">
        <v>3461100</v>
      </c>
      <c r="F23" s="52">
        <v>27</v>
      </c>
      <c r="G23" s="52" t="s">
        <v>120</v>
      </c>
      <c r="H23" s="52" t="s">
        <v>90</v>
      </c>
      <c r="I23" s="52">
        <v>708795</v>
      </c>
      <c r="J23" s="52" t="s">
        <v>71</v>
      </c>
      <c r="K23" s="52">
        <v>0.99772000000000005</v>
      </c>
      <c r="L23" s="52">
        <v>1</v>
      </c>
      <c r="M23" s="52">
        <v>1</v>
      </c>
      <c r="N23" s="52"/>
      <c r="O23" s="52">
        <v>0</v>
      </c>
      <c r="P23" s="52">
        <v>0</v>
      </c>
      <c r="Q23" s="52">
        <v>21</v>
      </c>
      <c r="R23" s="52"/>
      <c r="S23" s="52">
        <v>0</v>
      </c>
      <c r="T23" s="52">
        <v>0</v>
      </c>
      <c r="U23" s="52">
        <v>310</v>
      </c>
      <c r="V23" s="52">
        <f t="shared" si="0"/>
        <v>707178.94740000006</v>
      </c>
      <c r="W23" s="52">
        <f t="shared" si="1"/>
        <v>707178.94740000006</v>
      </c>
      <c r="X23" s="52">
        <v>0</v>
      </c>
      <c r="Y23" s="52">
        <v>0</v>
      </c>
      <c r="AA23" s="1" t="s">
        <v>178</v>
      </c>
      <c r="AB23" s="2">
        <v>678682.5</v>
      </c>
    </row>
    <row r="24" spans="1:28" x14ac:dyDescent="0.25">
      <c r="A24" s="52">
        <v>2013</v>
      </c>
      <c r="B24" s="52" t="s">
        <v>35</v>
      </c>
      <c r="C24" s="52" t="s">
        <v>136</v>
      </c>
      <c r="D24" s="52">
        <v>20121</v>
      </c>
      <c r="E24" s="52">
        <v>3461100</v>
      </c>
      <c r="F24" s="52">
        <v>27</v>
      </c>
      <c r="G24" s="52" t="s">
        <v>120</v>
      </c>
      <c r="H24" s="52" t="s">
        <v>90</v>
      </c>
      <c r="I24" s="52">
        <v>202728</v>
      </c>
      <c r="J24" s="52" t="s">
        <v>71</v>
      </c>
      <c r="K24" s="52">
        <v>0.99772000000000005</v>
      </c>
      <c r="L24" s="52">
        <v>1</v>
      </c>
      <c r="M24" s="52">
        <v>1</v>
      </c>
      <c r="N24" s="52"/>
      <c r="O24" s="52">
        <v>0</v>
      </c>
      <c r="P24" s="52">
        <v>0</v>
      </c>
      <c r="Q24" s="52">
        <v>21</v>
      </c>
      <c r="R24" s="52"/>
      <c r="S24" s="52">
        <v>0</v>
      </c>
      <c r="T24" s="52">
        <v>0</v>
      </c>
      <c r="U24" s="52">
        <v>310</v>
      </c>
      <c r="V24" s="52">
        <f t="shared" si="0"/>
        <v>202265.78016000002</v>
      </c>
      <c r="W24" s="52">
        <f t="shared" si="1"/>
        <v>202265.78016000002</v>
      </c>
      <c r="X24" s="52">
        <v>0</v>
      </c>
      <c r="Y24" s="52">
        <v>0</v>
      </c>
      <c r="AA24" s="1" t="s">
        <v>142</v>
      </c>
      <c r="AB24" s="2">
        <v>48667921.388070941</v>
      </c>
    </row>
    <row r="25" spans="1:28" x14ac:dyDescent="0.25">
      <c r="A25" s="52">
        <v>2013</v>
      </c>
      <c r="B25" s="52" t="s">
        <v>35</v>
      </c>
      <c r="C25" s="52" t="s">
        <v>136</v>
      </c>
      <c r="D25" s="52">
        <v>20121</v>
      </c>
      <c r="E25" s="52">
        <v>3461100</v>
      </c>
      <c r="F25" s="52">
        <v>27</v>
      </c>
      <c r="G25" s="52" t="s">
        <v>120</v>
      </c>
      <c r="H25" s="52" t="s">
        <v>90</v>
      </c>
      <c r="I25" s="52">
        <v>832</v>
      </c>
      <c r="J25" s="52" t="s">
        <v>71</v>
      </c>
      <c r="K25" s="52">
        <v>0.99772000000000005</v>
      </c>
      <c r="L25" s="52">
        <v>1</v>
      </c>
      <c r="M25" s="52">
        <v>1</v>
      </c>
      <c r="N25" s="52"/>
      <c r="O25" s="52">
        <v>0</v>
      </c>
      <c r="P25" s="52">
        <v>0</v>
      </c>
      <c r="Q25" s="52">
        <v>21</v>
      </c>
      <c r="R25" s="52"/>
      <c r="S25" s="52">
        <v>0</v>
      </c>
      <c r="T25" s="52">
        <v>0</v>
      </c>
      <c r="U25" s="52">
        <v>310</v>
      </c>
      <c r="V25" s="52">
        <f t="shared" si="0"/>
        <v>830.10304000000008</v>
      </c>
      <c r="W25" s="52">
        <f t="shared" si="1"/>
        <v>830.10304000000008</v>
      </c>
      <c r="X25" s="52">
        <v>0</v>
      </c>
      <c r="Y25" s="52">
        <v>0</v>
      </c>
    </row>
    <row r="26" spans="1:28" x14ac:dyDescent="0.25">
      <c r="A26" s="52">
        <v>2013</v>
      </c>
      <c r="B26" s="52" t="s">
        <v>35</v>
      </c>
      <c r="C26" s="52" t="s">
        <v>136</v>
      </c>
      <c r="D26" s="52">
        <v>20121</v>
      </c>
      <c r="E26" s="52">
        <v>3461100</v>
      </c>
      <c r="F26" s="52">
        <v>27</v>
      </c>
      <c r="G26" s="52" t="s">
        <v>120</v>
      </c>
      <c r="H26" s="52" t="s">
        <v>90</v>
      </c>
      <c r="I26" s="52">
        <v>347206</v>
      </c>
      <c r="J26" s="52" t="s">
        <v>71</v>
      </c>
      <c r="K26" s="52">
        <v>0.99772000000000005</v>
      </c>
      <c r="L26" s="52">
        <v>1</v>
      </c>
      <c r="M26" s="52">
        <v>1</v>
      </c>
      <c r="N26" s="52"/>
      <c r="O26" s="52">
        <v>0</v>
      </c>
      <c r="P26" s="52">
        <v>0</v>
      </c>
      <c r="Q26" s="52">
        <v>21</v>
      </c>
      <c r="R26" s="52"/>
      <c r="S26" s="52">
        <v>0</v>
      </c>
      <c r="T26" s="52">
        <v>0</v>
      </c>
      <c r="U26" s="52">
        <v>310</v>
      </c>
      <c r="V26" s="52">
        <f t="shared" si="0"/>
        <v>346414.37032000005</v>
      </c>
      <c r="W26" s="52">
        <f t="shared" si="1"/>
        <v>346414.37032000005</v>
      </c>
      <c r="X26" s="52">
        <v>0</v>
      </c>
      <c r="Y26" s="52">
        <v>0</v>
      </c>
    </row>
    <row r="27" spans="1:28" x14ac:dyDescent="0.25">
      <c r="A27" s="52">
        <v>2013</v>
      </c>
      <c r="B27" s="52" t="s">
        <v>35</v>
      </c>
      <c r="C27" s="52" t="s">
        <v>136</v>
      </c>
      <c r="D27" s="52">
        <v>20121</v>
      </c>
      <c r="E27" s="52">
        <v>3461100</v>
      </c>
      <c r="F27" s="52">
        <v>27</v>
      </c>
      <c r="G27" s="52" t="s">
        <v>120</v>
      </c>
      <c r="H27" s="52" t="s">
        <v>90</v>
      </c>
      <c r="I27" s="52">
        <v>419075</v>
      </c>
      <c r="J27" s="52" t="s">
        <v>71</v>
      </c>
      <c r="K27" s="52">
        <v>0.99772000000000005</v>
      </c>
      <c r="L27" s="52">
        <v>1</v>
      </c>
      <c r="M27" s="52">
        <v>1</v>
      </c>
      <c r="N27" s="52"/>
      <c r="O27" s="52">
        <v>0</v>
      </c>
      <c r="P27" s="52">
        <v>0</v>
      </c>
      <c r="Q27" s="52">
        <v>21</v>
      </c>
      <c r="R27" s="52"/>
      <c r="S27" s="52">
        <v>0</v>
      </c>
      <c r="T27" s="52">
        <v>0</v>
      </c>
      <c r="U27" s="52">
        <v>310</v>
      </c>
      <c r="V27" s="52">
        <f t="shared" si="0"/>
        <v>418119.50900000002</v>
      </c>
      <c r="W27" s="52">
        <f t="shared" si="1"/>
        <v>418119.50900000002</v>
      </c>
      <c r="X27" s="52">
        <v>0</v>
      </c>
      <c r="Y27" s="52">
        <v>0</v>
      </c>
    </row>
    <row r="28" spans="1:28" x14ac:dyDescent="0.25">
      <c r="A28" s="52">
        <v>2013</v>
      </c>
      <c r="B28" s="52" t="s">
        <v>35</v>
      </c>
      <c r="C28" s="52" t="s">
        <v>136</v>
      </c>
      <c r="D28" s="52">
        <v>20121</v>
      </c>
      <c r="E28" s="52">
        <v>3461100</v>
      </c>
      <c r="F28" s="52">
        <v>27</v>
      </c>
      <c r="G28" s="52" t="s">
        <v>120</v>
      </c>
      <c r="H28" s="52" t="s">
        <v>90</v>
      </c>
      <c r="I28" s="52">
        <v>1008452</v>
      </c>
      <c r="J28" s="52" t="s">
        <v>71</v>
      </c>
      <c r="K28" s="52">
        <v>0.99772000000000005</v>
      </c>
      <c r="L28" s="52">
        <v>1</v>
      </c>
      <c r="M28" s="52">
        <v>1</v>
      </c>
      <c r="N28" s="52"/>
      <c r="O28" s="52">
        <v>0</v>
      </c>
      <c r="P28" s="52">
        <v>0</v>
      </c>
      <c r="Q28" s="52">
        <v>21</v>
      </c>
      <c r="R28" s="52"/>
      <c r="S28" s="52">
        <v>0</v>
      </c>
      <c r="T28" s="52">
        <v>0</v>
      </c>
      <c r="U28" s="52">
        <v>310</v>
      </c>
      <c r="V28" s="52">
        <f t="shared" si="0"/>
        <v>1006152.72944</v>
      </c>
      <c r="W28" s="52">
        <f t="shared" si="1"/>
        <v>1006152.72944</v>
      </c>
      <c r="X28" s="52">
        <v>0</v>
      </c>
      <c r="Y28" s="52">
        <v>0</v>
      </c>
    </row>
    <row r="29" spans="1:28" x14ac:dyDescent="0.25">
      <c r="A29" s="52">
        <v>2013</v>
      </c>
      <c r="B29" s="52" t="s">
        <v>35</v>
      </c>
      <c r="C29" s="52" t="s">
        <v>136</v>
      </c>
      <c r="D29" s="52">
        <v>20121</v>
      </c>
      <c r="E29" s="52">
        <v>3461100</v>
      </c>
      <c r="F29" s="52">
        <v>27</v>
      </c>
      <c r="G29" s="52" t="s">
        <v>120</v>
      </c>
      <c r="H29" s="52" t="s">
        <v>90</v>
      </c>
      <c r="I29" s="52">
        <v>1931314</v>
      </c>
      <c r="J29" s="52" t="s">
        <v>71</v>
      </c>
      <c r="K29" s="52">
        <v>0.99772000000000005</v>
      </c>
      <c r="L29" s="52">
        <v>1</v>
      </c>
      <c r="M29" s="52">
        <v>1</v>
      </c>
      <c r="N29" s="52"/>
      <c r="O29" s="52">
        <v>0</v>
      </c>
      <c r="P29" s="52">
        <v>0</v>
      </c>
      <c r="Q29" s="52">
        <v>21</v>
      </c>
      <c r="R29" s="52"/>
      <c r="S29" s="52">
        <v>0</v>
      </c>
      <c r="T29" s="52">
        <v>0</v>
      </c>
      <c r="U29" s="52">
        <v>310</v>
      </c>
      <c r="V29" s="52">
        <f t="shared" si="0"/>
        <v>1926910.6040800002</v>
      </c>
      <c r="W29" s="52">
        <f t="shared" si="1"/>
        <v>1926910.6040800002</v>
      </c>
      <c r="X29" s="52">
        <v>0</v>
      </c>
      <c r="Y29" s="52">
        <v>0</v>
      </c>
    </row>
    <row r="30" spans="1:28" x14ac:dyDescent="0.25">
      <c r="A30" s="52">
        <v>2013</v>
      </c>
      <c r="B30" s="52" t="s">
        <v>35</v>
      </c>
      <c r="C30" s="52" t="s">
        <v>136</v>
      </c>
      <c r="D30" s="52">
        <v>20121</v>
      </c>
      <c r="E30" s="52">
        <v>3461100</v>
      </c>
      <c r="F30" s="52">
        <v>27</v>
      </c>
      <c r="G30" s="52" t="s">
        <v>120</v>
      </c>
      <c r="H30" s="52" t="s">
        <v>90</v>
      </c>
      <c r="I30" s="52">
        <v>1333</v>
      </c>
      <c r="J30" s="52" t="s">
        <v>71</v>
      </c>
      <c r="K30" s="52">
        <v>0.99772000000000005</v>
      </c>
      <c r="L30" s="52">
        <v>1</v>
      </c>
      <c r="M30" s="52">
        <v>1</v>
      </c>
      <c r="N30" s="52"/>
      <c r="O30" s="52">
        <v>0</v>
      </c>
      <c r="P30" s="52">
        <v>0</v>
      </c>
      <c r="Q30" s="52">
        <v>21</v>
      </c>
      <c r="R30" s="52"/>
      <c r="S30" s="52">
        <v>0</v>
      </c>
      <c r="T30" s="52">
        <v>0</v>
      </c>
      <c r="U30" s="52">
        <v>310</v>
      </c>
      <c r="V30" s="52">
        <f t="shared" si="0"/>
        <v>1329.9607600000002</v>
      </c>
      <c r="W30" s="52">
        <f t="shared" si="1"/>
        <v>1329.9607600000002</v>
      </c>
      <c r="X30" s="52">
        <v>0</v>
      </c>
      <c r="Y30" s="52">
        <v>0</v>
      </c>
    </row>
    <row r="31" spans="1:28" x14ac:dyDescent="0.25">
      <c r="A31" s="52">
        <v>2013</v>
      </c>
      <c r="B31" s="52" t="s">
        <v>35</v>
      </c>
      <c r="C31" s="52" t="s">
        <v>136</v>
      </c>
      <c r="D31" s="52">
        <v>20121</v>
      </c>
      <c r="E31" s="52">
        <v>3461100</v>
      </c>
      <c r="F31" s="52">
        <v>27</v>
      </c>
      <c r="G31" s="52" t="s">
        <v>120</v>
      </c>
      <c r="H31" s="52" t="s">
        <v>90</v>
      </c>
      <c r="I31" s="52">
        <v>471380</v>
      </c>
      <c r="J31" s="52" t="s">
        <v>71</v>
      </c>
      <c r="K31" s="52">
        <v>0.99772000000000005</v>
      </c>
      <c r="L31" s="52">
        <v>1</v>
      </c>
      <c r="M31" s="52">
        <v>1</v>
      </c>
      <c r="N31" s="52"/>
      <c r="O31" s="52">
        <v>0</v>
      </c>
      <c r="P31" s="52">
        <v>0</v>
      </c>
      <c r="Q31" s="52">
        <v>21</v>
      </c>
      <c r="R31" s="52"/>
      <c r="S31" s="52">
        <v>0</v>
      </c>
      <c r="T31" s="52">
        <v>0</v>
      </c>
      <c r="U31" s="52">
        <v>310</v>
      </c>
      <c r="V31" s="52">
        <f t="shared" si="0"/>
        <v>470305.2536</v>
      </c>
      <c r="W31" s="52">
        <f t="shared" si="1"/>
        <v>470305.2536</v>
      </c>
      <c r="X31" s="52">
        <v>0</v>
      </c>
      <c r="Y31" s="52">
        <v>0</v>
      </c>
    </row>
    <row r="32" spans="1:28" x14ac:dyDescent="0.25">
      <c r="A32" s="52">
        <v>2013</v>
      </c>
      <c r="B32" s="52" t="s">
        <v>35</v>
      </c>
      <c r="C32" s="52" t="s">
        <v>136</v>
      </c>
      <c r="D32" s="52">
        <v>20121</v>
      </c>
      <c r="E32" s="52">
        <v>3461100</v>
      </c>
      <c r="F32" s="52">
        <v>27</v>
      </c>
      <c r="G32" s="52" t="s">
        <v>120</v>
      </c>
      <c r="H32" s="52" t="s">
        <v>90</v>
      </c>
      <c r="I32" s="52">
        <v>394491</v>
      </c>
      <c r="J32" s="52" t="s">
        <v>71</v>
      </c>
      <c r="K32" s="52">
        <v>0.99772000000000005</v>
      </c>
      <c r="L32" s="52">
        <v>1</v>
      </c>
      <c r="M32" s="52">
        <v>1</v>
      </c>
      <c r="N32" s="52"/>
      <c r="O32" s="52">
        <v>0</v>
      </c>
      <c r="P32" s="52">
        <v>0</v>
      </c>
      <c r="Q32" s="52">
        <v>21</v>
      </c>
      <c r="R32" s="52"/>
      <c r="S32" s="52">
        <v>0</v>
      </c>
      <c r="T32" s="52">
        <v>0</v>
      </c>
      <c r="U32" s="52">
        <v>310</v>
      </c>
      <c r="V32" s="52">
        <f t="shared" si="0"/>
        <v>393591.56052</v>
      </c>
      <c r="W32" s="52">
        <f t="shared" si="1"/>
        <v>393591.56052</v>
      </c>
      <c r="X32" s="52">
        <v>0</v>
      </c>
      <c r="Y32" s="52">
        <v>0</v>
      </c>
    </row>
    <row r="33" spans="1:25" x14ac:dyDescent="0.25">
      <c r="A33" s="52">
        <v>2013</v>
      </c>
      <c r="B33" s="52" t="s">
        <v>35</v>
      </c>
      <c r="C33" s="52" t="s">
        <v>136</v>
      </c>
      <c r="D33" s="52">
        <v>20121</v>
      </c>
      <c r="E33" s="52">
        <v>3461100</v>
      </c>
      <c r="F33" s="52">
        <v>27</v>
      </c>
      <c r="G33" s="52" t="s">
        <v>120</v>
      </c>
      <c r="H33" s="52" t="s">
        <v>90</v>
      </c>
      <c r="I33" s="52">
        <v>885537</v>
      </c>
      <c r="J33" s="52" t="s">
        <v>71</v>
      </c>
      <c r="K33" s="52">
        <v>0.99772000000000005</v>
      </c>
      <c r="L33" s="52">
        <v>1</v>
      </c>
      <c r="M33" s="52">
        <v>1</v>
      </c>
      <c r="N33" s="52"/>
      <c r="O33" s="52">
        <v>0</v>
      </c>
      <c r="P33" s="52">
        <v>0</v>
      </c>
      <c r="Q33" s="52">
        <v>21</v>
      </c>
      <c r="R33" s="52"/>
      <c r="S33" s="52">
        <v>0</v>
      </c>
      <c r="T33" s="52">
        <v>0</v>
      </c>
      <c r="U33" s="52">
        <v>310</v>
      </c>
      <c r="V33" s="52">
        <f t="shared" si="0"/>
        <v>883517.97564000008</v>
      </c>
      <c r="W33" s="52">
        <f t="shared" si="1"/>
        <v>883517.97564000008</v>
      </c>
      <c r="X33" s="52">
        <v>0</v>
      </c>
      <c r="Y33" s="52">
        <v>0</v>
      </c>
    </row>
    <row r="34" spans="1:25" x14ac:dyDescent="0.25">
      <c r="A34" s="52">
        <v>2013</v>
      </c>
      <c r="B34" s="52" t="s">
        <v>35</v>
      </c>
      <c r="C34" s="52" t="s">
        <v>136</v>
      </c>
      <c r="D34" s="52">
        <v>20121</v>
      </c>
      <c r="E34" s="52">
        <v>3461100</v>
      </c>
      <c r="F34" s="52">
        <v>27</v>
      </c>
      <c r="G34" s="52" t="s">
        <v>120</v>
      </c>
      <c r="H34" s="52" t="s">
        <v>90</v>
      </c>
      <c r="I34" s="52">
        <v>385360</v>
      </c>
      <c r="J34" s="52" t="s">
        <v>71</v>
      </c>
      <c r="K34" s="52">
        <v>0.99772000000000005</v>
      </c>
      <c r="L34" s="52">
        <v>1</v>
      </c>
      <c r="M34" s="52">
        <v>1</v>
      </c>
      <c r="N34" s="52"/>
      <c r="O34" s="52">
        <v>0</v>
      </c>
      <c r="P34" s="52">
        <v>0</v>
      </c>
      <c r="Q34" s="52">
        <v>21</v>
      </c>
      <c r="R34" s="52"/>
      <c r="S34" s="52">
        <v>0</v>
      </c>
      <c r="T34" s="52">
        <v>0</v>
      </c>
      <c r="U34" s="52">
        <v>310</v>
      </c>
      <c r="V34" s="52">
        <f t="shared" si="0"/>
        <v>384481.37920000002</v>
      </c>
      <c r="W34" s="52">
        <f t="shared" si="1"/>
        <v>384481.37920000002</v>
      </c>
      <c r="X34" s="52">
        <v>0</v>
      </c>
      <c r="Y34" s="52">
        <v>0</v>
      </c>
    </row>
    <row r="35" spans="1:25" x14ac:dyDescent="0.25">
      <c r="A35" s="52">
        <v>2013</v>
      </c>
      <c r="B35" s="52" t="s">
        <v>35</v>
      </c>
      <c r="C35" s="52" t="s">
        <v>136</v>
      </c>
      <c r="D35" s="52">
        <v>20121</v>
      </c>
      <c r="E35" s="52">
        <v>3461100</v>
      </c>
      <c r="F35" s="52">
        <v>27</v>
      </c>
      <c r="G35" s="52" t="s">
        <v>120</v>
      </c>
      <c r="H35" s="52" t="s">
        <v>90</v>
      </c>
      <c r="I35" s="52">
        <v>3093253</v>
      </c>
      <c r="J35" s="52" t="s">
        <v>71</v>
      </c>
      <c r="K35" s="52">
        <v>0.99772000000000005</v>
      </c>
      <c r="L35" s="52">
        <v>1</v>
      </c>
      <c r="M35" s="52">
        <v>1</v>
      </c>
      <c r="N35" s="52"/>
      <c r="O35" s="52">
        <v>0</v>
      </c>
      <c r="P35" s="52">
        <v>0</v>
      </c>
      <c r="Q35" s="52">
        <v>21</v>
      </c>
      <c r="R35" s="52"/>
      <c r="S35" s="52">
        <v>0</v>
      </c>
      <c r="T35" s="52">
        <v>0</v>
      </c>
      <c r="U35" s="52">
        <v>310</v>
      </c>
      <c r="V35" s="52">
        <f t="shared" si="0"/>
        <v>3086200.3831600002</v>
      </c>
      <c r="W35" s="52">
        <f t="shared" si="1"/>
        <v>3086200.3831600002</v>
      </c>
      <c r="X35" s="52">
        <v>0</v>
      </c>
      <c r="Y35" s="52">
        <v>0</v>
      </c>
    </row>
    <row r="36" spans="1:25" x14ac:dyDescent="0.25">
      <c r="A36" s="52">
        <v>2013</v>
      </c>
      <c r="B36" s="52" t="s">
        <v>35</v>
      </c>
      <c r="C36" s="52" t="s">
        <v>136</v>
      </c>
      <c r="D36" s="52">
        <v>20121</v>
      </c>
      <c r="E36" s="52">
        <v>3461100</v>
      </c>
      <c r="F36" s="52">
        <v>27</v>
      </c>
      <c r="G36" s="52" t="s">
        <v>120</v>
      </c>
      <c r="H36" s="52" t="s">
        <v>90</v>
      </c>
      <c r="I36" s="52">
        <v>2516</v>
      </c>
      <c r="J36" s="52" t="s">
        <v>71</v>
      </c>
      <c r="K36" s="52">
        <v>0.99772000000000005</v>
      </c>
      <c r="L36" s="52">
        <v>1</v>
      </c>
      <c r="M36" s="52">
        <v>1</v>
      </c>
      <c r="N36" s="52"/>
      <c r="O36" s="52">
        <v>0</v>
      </c>
      <c r="P36" s="52">
        <v>0</v>
      </c>
      <c r="Q36" s="52">
        <v>21</v>
      </c>
      <c r="R36" s="52"/>
      <c r="S36" s="52">
        <v>0</v>
      </c>
      <c r="T36" s="52">
        <v>0</v>
      </c>
      <c r="U36" s="52">
        <v>310</v>
      </c>
      <c r="V36" s="52">
        <f t="shared" si="0"/>
        <v>2510.26352</v>
      </c>
      <c r="W36" s="52">
        <f t="shared" si="1"/>
        <v>2510.26352</v>
      </c>
      <c r="X36" s="52">
        <v>0</v>
      </c>
      <c r="Y36" s="52">
        <v>0</v>
      </c>
    </row>
    <row r="37" spans="1:25" x14ac:dyDescent="0.25">
      <c r="A37" s="52">
        <v>2013</v>
      </c>
      <c r="B37" s="52" t="s">
        <v>104</v>
      </c>
      <c r="C37" s="52" t="s">
        <v>178</v>
      </c>
      <c r="D37" s="52">
        <v>24104</v>
      </c>
      <c r="E37" s="52">
        <v>4111200</v>
      </c>
      <c r="F37" s="52">
        <v>27</v>
      </c>
      <c r="G37" s="52" t="s">
        <v>120</v>
      </c>
      <c r="H37" s="52" t="s">
        <v>90</v>
      </c>
      <c r="I37" s="52">
        <v>11843</v>
      </c>
      <c r="J37" s="52" t="s">
        <v>71</v>
      </c>
      <c r="K37" s="52">
        <v>1.5</v>
      </c>
      <c r="L37" s="52">
        <v>1</v>
      </c>
      <c r="M37" s="52">
        <v>1</v>
      </c>
      <c r="N37" s="52" t="s">
        <v>73</v>
      </c>
      <c r="O37" s="52">
        <v>0</v>
      </c>
      <c r="P37" s="52">
        <v>1</v>
      </c>
      <c r="Q37" s="52">
        <v>21</v>
      </c>
      <c r="R37" s="52"/>
      <c r="S37" s="52">
        <v>0</v>
      </c>
      <c r="T37" s="52">
        <v>0</v>
      </c>
      <c r="U37" s="52">
        <v>310</v>
      </c>
      <c r="V37" s="52">
        <f t="shared" si="0"/>
        <v>17764.5</v>
      </c>
      <c r="W37" s="52">
        <f t="shared" si="1"/>
        <v>17764.5</v>
      </c>
      <c r="X37" s="52">
        <f t="shared" ref="X37:X79" si="2">(V37-((K37*I37*L37*M37)+(S37*I37*T37*U37)))/Q37</f>
        <v>0</v>
      </c>
      <c r="Y37" s="52">
        <v>0</v>
      </c>
    </row>
    <row r="38" spans="1:25" x14ac:dyDescent="0.25">
      <c r="A38" s="52">
        <v>2013</v>
      </c>
      <c r="B38" s="52" t="s">
        <v>104</v>
      </c>
      <c r="C38" s="52" t="s">
        <v>178</v>
      </c>
      <c r="D38" s="52">
        <v>24104</v>
      </c>
      <c r="E38" s="52">
        <v>4111200</v>
      </c>
      <c r="F38" s="52">
        <v>27</v>
      </c>
      <c r="G38" s="52" t="s">
        <v>120</v>
      </c>
      <c r="H38" s="52" t="s">
        <v>90</v>
      </c>
      <c r="I38" s="52">
        <v>1000</v>
      </c>
      <c r="J38" s="52" t="s">
        <v>71</v>
      </c>
      <c r="K38" s="52">
        <v>1.5</v>
      </c>
      <c r="L38" s="52">
        <v>1</v>
      </c>
      <c r="M38" s="52">
        <v>1</v>
      </c>
      <c r="N38" s="52" t="s">
        <v>73</v>
      </c>
      <c r="O38" s="52">
        <v>0</v>
      </c>
      <c r="P38" s="52">
        <v>1</v>
      </c>
      <c r="Q38" s="52">
        <v>21</v>
      </c>
      <c r="R38" s="52"/>
      <c r="S38" s="52">
        <v>0</v>
      </c>
      <c r="T38" s="52">
        <v>0</v>
      </c>
      <c r="U38" s="52">
        <v>310</v>
      </c>
      <c r="V38" s="52">
        <f t="shared" si="0"/>
        <v>1500</v>
      </c>
      <c r="W38" s="52">
        <f t="shared" si="1"/>
        <v>1500</v>
      </c>
      <c r="X38" s="52">
        <f t="shared" si="2"/>
        <v>0</v>
      </c>
      <c r="Y38" s="52">
        <v>0</v>
      </c>
    </row>
    <row r="39" spans="1:25" x14ac:dyDescent="0.25">
      <c r="A39" s="52">
        <v>2013</v>
      </c>
      <c r="B39" s="52" t="s">
        <v>104</v>
      </c>
      <c r="C39" s="52" t="s">
        <v>178</v>
      </c>
      <c r="D39" s="52">
        <v>24104</v>
      </c>
      <c r="E39" s="52">
        <v>4111200</v>
      </c>
      <c r="F39" s="52">
        <v>27</v>
      </c>
      <c r="G39" s="52" t="s">
        <v>120</v>
      </c>
      <c r="H39" s="52" t="s">
        <v>90</v>
      </c>
      <c r="I39" s="52">
        <v>3666</v>
      </c>
      <c r="J39" s="52" t="s">
        <v>71</v>
      </c>
      <c r="K39" s="52">
        <v>1.5</v>
      </c>
      <c r="L39" s="52">
        <v>1</v>
      </c>
      <c r="M39" s="52">
        <v>1</v>
      </c>
      <c r="N39" s="52" t="s">
        <v>73</v>
      </c>
      <c r="O39" s="52">
        <v>0</v>
      </c>
      <c r="P39" s="52">
        <v>1</v>
      </c>
      <c r="Q39" s="52">
        <v>21</v>
      </c>
      <c r="R39" s="52"/>
      <c r="S39" s="52">
        <v>0</v>
      </c>
      <c r="T39" s="52">
        <v>0</v>
      </c>
      <c r="U39" s="52">
        <v>310</v>
      </c>
      <c r="V39" s="52">
        <f t="shared" si="0"/>
        <v>5499</v>
      </c>
      <c r="W39" s="52">
        <f t="shared" si="1"/>
        <v>5499</v>
      </c>
      <c r="X39" s="52">
        <f t="shared" si="2"/>
        <v>0</v>
      </c>
      <c r="Y39" s="52">
        <v>0</v>
      </c>
    </row>
    <row r="40" spans="1:25" x14ac:dyDescent="0.25">
      <c r="A40" s="52">
        <v>2013</v>
      </c>
      <c r="B40" s="52" t="s">
        <v>104</v>
      </c>
      <c r="C40" s="52" t="s">
        <v>178</v>
      </c>
      <c r="D40" s="52">
        <v>24104</v>
      </c>
      <c r="E40" s="52">
        <v>4111200</v>
      </c>
      <c r="F40" s="52">
        <v>27</v>
      </c>
      <c r="G40" s="52" t="s">
        <v>120</v>
      </c>
      <c r="H40" s="52" t="s">
        <v>90</v>
      </c>
      <c r="I40" s="52">
        <v>13945</v>
      </c>
      <c r="J40" s="52" t="s">
        <v>71</v>
      </c>
      <c r="K40" s="52">
        <v>1.5</v>
      </c>
      <c r="L40" s="52">
        <v>1</v>
      </c>
      <c r="M40" s="52">
        <v>1</v>
      </c>
      <c r="N40" s="52" t="s">
        <v>73</v>
      </c>
      <c r="O40" s="52">
        <v>0</v>
      </c>
      <c r="P40" s="52">
        <v>1</v>
      </c>
      <c r="Q40" s="52">
        <v>21</v>
      </c>
      <c r="R40" s="52"/>
      <c r="S40" s="52">
        <v>0</v>
      </c>
      <c r="T40" s="52">
        <v>0</v>
      </c>
      <c r="U40" s="52">
        <v>310</v>
      </c>
      <c r="V40" s="52">
        <f t="shared" si="0"/>
        <v>20917.5</v>
      </c>
      <c r="W40" s="52">
        <f t="shared" si="1"/>
        <v>20917.5</v>
      </c>
      <c r="X40" s="52">
        <f t="shared" si="2"/>
        <v>0</v>
      </c>
      <c r="Y40" s="52">
        <v>0</v>
      </c>
    </row>
    <row r="41" spans="1:25" x14ac:dyDescent="0.25">
      <c r="A41" s="52">
        <v>2013</v>
      </c>
      <c r="B41" s="52" t="s">
        <v>104</v>
      </c>
      <c r="C41" s="52" t="s">
        <v>178</v>
      </c>
      <c r="D41" s="52">
        <v>24104</v>
      </c>
      <c r="E41" s="52">
        <v>4111200</v>
      </c>
      <c r="F41" s="52">
        <v>27</v>
      </c>
      <c r="G41" s="52" t="s">
        <v>120</v>
      </c>
      <c r="H41" s="52" t="s">
        <v>90</v>
      </c>
      <c r="I41" s="52">
        <v>2350</v>
      </c>
      <c r="J41" s="52" t="s">
        <v>71</v>
      </c>
      <c r="K41" s="52">
        <v>1.5</v>
      </c>
      <c r="L41" s="52">
        <v>1</v>
      </c>
      <c r="M41" s="52">
        <v>1</v>
      </c>
      <c r="N41" s="52" t="s">
        <v>73</v>
      </c>
      <c r="O41" s="52">
        <v>0</v>
      </c>
      <c r="P41" s="52">
        <v>1</v>
      </c>
      <c r="Q41" s="52">
        <v>21</v>
      </c>
      <c r="R41" s="52"/>
      <c r="S41" s="52">
        <v>0</v>
      </c>
      <c r="T41" s="52">
        <v>0</v>
      </c>
      <c r="U41" s="52">
        <v>310</v>
      </c>
      <c r="V41" s="52">
        <f t="shared" si="0"/>
        <v>3525</v>
      </c>
      <c r="W41" s="52">
        <f t="shared" si="1"/>
        <v>3525</v>
      </c>
      <c r="X41" s="52">
        <f t="shared" si="2"/>
        <v>0</v>
      </c>
      <c r="Y41" s="52">
        <v>0</v>
      </c>
    </row>
    <row r="42" spans="1:25" x14ac:dyDescent="0.25">
      <c r="A42" s="52">
        <v>2013</v>
      </c>
      <c r="B42" s="52" t="s">
        <v>104</v>
      </c>
      <c r="C42" s="52" t="s">
        <v>178</v>
      </c>
      <c r="D42" s="52">
        <v>24104</v>
      </c>
      <c r="E42" s="52">
        <v>4111200</v>
      </c>
      <c r="F42" s="52">
        <v>27</v>
      </c>
      <c r="G42" s="52" t="s">
        <v>120</v>
      </c>
      <c r="H42" s="52" t="s">
        <v>90</v>
      </c>
      <c r="I42" s="52">
        <v>34615</v>
      </c>
      <c r="J42" s="52" t="s">
        <v>71</v>
      </c>
      <c r="K42" s="52">
        <v>1.5</v>
      </c>
      <c r="L42" s="52">
        <v>1</v>
      </c>
      <c r="M42" s="52">
        <v>1</v>
      </c>
      <c r="N42" s="52" t="s">
        <v>73</v>
      </c>
      <c r="O42" s="52">
        <v>0</v>
      </c>
      <c r="P42" s="52">
        <v>1</v>
      </c>
      <c r="Q42" s="52">
        <v>21</v>
      </c>
      <c r="R42" s="52"/>
      <c r="S42" s="52">
        <v>0</v>
      </c>
      <c r="T42" s="52">
        <v>0</v>
      </c>
      <c r="U42" s="52">
        <v>310</v>
      </c>
      <c r="V42" s="52">
        <f t="shared" si="0"/>
        <v>51922.5</v>
      </c>
      <c r="W42" s="52">
        <f t="shared" si="1"/>
        <v>51922.5</v>
      </c>
      <c r="X42" s="52">
        <f t="shared" si="2"/>
        <v>0</v>
      </c>
      <c r="Y42" s="52">
        <v>0</v>
      </c>
    </row>
    <row r="43" spans="1:25" x14ac:dyDescent="0.25">
      <c r="A43" s="52">
        <v>2013</v>
      </c>
      <c r="B43" s="52" t="s">
        <v>104</v>
      </c>
      <c r="C43" s="52" t="s">
        <v>178</v>
      </c>
      <c r="D43" s="52">
        <v>24104</v>
      </c>
      <c r="E43" s="52">
        <v>4111200</v>
      </c>
      <c r="F43" s="52">
        <v>27</v>
      </c>
      <c r="G43" s="52" t="s">
        <v>120</v>
      </c>
      <c r="H43" s="52" t="s">
        <v>90</v>
      </c>
      <c r="I43" s="52">
        <v>2282</v>
      </c>
      <c r="J43" s="52" t="s">
        <v>71</v>
      </c>
      <c r="K43" s="52">
        <v>1.5</v>
      </c>
      <c r="L43" s="52">
        <v>1</v>
      </c>
      <c r="M43" s="52">
        <v>1</v>
      </c>
      <c r="N43" s="52" t="s">
        <v>73</v>
      </c>
      <c r="O43" s="52">
        <v>0</v>
      </c>
      <c r="P43" s="52">
        <v>1</v>
      </c>
      <c r="Q43" s="52">
        <v>21</v>
      </c>
      <c r="R43" s="52"/>
      <c r="S43" s="52">
        <v>0</v>
      </c>
      <c r="T43" s="52">
        <v>0</v>
      </c>
      <c r="U43" s="52">
        <v>310</v>
      </c>
      <c r="V43" s="52">
        <f t="shared" si="0"/>
        <v>3423</v>
      </c>
      <c r="W43" s="52">
        <f t="shared" si="1"/>
        <v>3423</v>
      </c>
      <c r="X43" s="52">
        <f t="shared" si="2"/>
        <v>0</v>
      </c>
      <c r="Y43" s="52">
        <v>0</v>
      </c>
    </row>
    <row r="44" spans="1:25" x14ac:dyDescent="0.25">
      <c r="A44" s="52">
        <v>2013</v>
      </c>
      <c r="B44" s="52" t="s">
        <v>104</v>
      </c>
      <c r="C44" s="52" t="s">
        <v>178</v>
      </c>
      <c r="D44" s="52">
        <v>24104</v>
      </c>
      <c r="E44" s="52">
        <v>4111200</v>
      </c>
      <c r="F44" s="52">
        <v>27</v>
      </c>
      <c r="G44" s="52" t="s">
        <v>120</v>
      </c>
      <c r="H44" s="52" t="s">
        <v>90</v>
      </c>
      <c r="I44" s="52">
        <v>9570</v>
      </c>
      <c r="J44" s="52" t="s">
        <v>71</v>
      </c>
      <c r="K44" s="52">
        <v>1.5</v>
      </c>
      <c r="L44" s="52">
        <v>1</v>
      </c>
      <c r="M44" s="52">
        <v>1</v>
      </c>
      <c r="N44" s="52" t="s">
        <v>73</v>
      </c>
      <c r="O44" s="52">
        <v>0</v>
      </c>
      <c r="P44" s="52">
        <v>1</v>
      </c>
      <c r="Q44" s="52">
        <v>21</v>
      </c>
      <c r="R44" s="52"/>
      <c r="S44" s="52">
        <v>0</v>
      </c>
      <c r="T44" s="52">
        <v>0</v>
      </c>
      <c r="U44" s="52">
        <v>310</v>
      </c>
      <c r="V44" s="52">
        <f t="shared" si="0"/>
        <v>14355</v>
      </c>
      <c r="W44" s="52">
        <f t="shared" si="1"/>
        <v>14355</v>
      </c>
      <c r="X44" s="52">
        <f t="shared" si="2"/>
        <v>0</v>
      </c>
      <c r="Y44" s="52">
        <v>0</v>
      </c>
    </row>
    <row r="45" spans="1:25" x14ac:dyDescent="0.25">
      <c r="A45" s="52">
        <v>2013</v>
      </c>
      <c r="B45" s="52" t="s">
        <v>104</v>
      </c>
      <c r="C45" s="52" t="s">
        <v>178</v>
      </c>
      <c r="D45" s="52">
        <v>24104</v>
      </c>
      <c r="E45" s="52">
        <v>4111200</v>
      </c>
      <c r="F45" s="52">
        <v>27</v>
      </c>
      <c r="G45" s="52" t="s">
        <v>120</v>
      </c>
      <c r="H45" s="52" t="s">
        <v>90</v>
      </c>
      <c r="I45" s="52">
        <v>1727</v>
      </c>
      <c r="J45" s="52" t="s">
        <v>71</v>
      </c>
      <c r="K45" s="52">
        <v>1.5</v>
      </c>
      <c r="L45" s="52">
        <v>1</v>
      </c>
      <c r="M45" s="52">
        <v>1</v>
      </c>
      <c r="N45" s="52" t="s">
        <v>73</v>
      </c>
      <c r="O45" s="52">
        <v>0</v>
      </c>
      <c r="P45" s="52">
        <v>1</v>
      </c>
      <c r="Q45" s="52">
        <v>21</v>
      </c>
      <c r="R45" s="52"/>
      <c r="S45" s="52">
        <v>0</v>
      </c>
      <c r="T45" s="52">
        <v>0</v>
      </c>
      <c r="U45" s="52">
        <v>310</v>
      </c>
      <c r="V45" s="52">
        <f t="shared" si="0"/>
        <v>2590.5</v>
      </c>
      <c r="W45" s="52">
        <f t="shared" si="1"/>
        <v>2590.5</v>
      </c>
      <c r="X45" s="52">
        <f t="shared" si="2"/>
        <v>0</v>
      </c>
      <c r="Y45" s="52">
        <v>0</v>
      </c>
    </row>
    <row r="46" spans="1:25" x14ac:dyDescent="0.25">
      <c r="A46" s="52">
        <v>2013</v>
      </c>
      <c r="B46" s="52" t="s">
        <v>104</v>
      </c>
      <c r="C46" s="52" t="s">
        <v>178</v>
      </c>
      <c r="D46" s="52">
        <v>24104</v>
      </c>
      <c r="E46" s="52">
        <v>4111200</v>
      </c>
      <c r="F46" s="52">
        <v>27</v>
      </c>
      <c r="G46" s="52" t="s">
        <v>120</v>
      </c>
      <c r="H46" s="52" t="s">
        <v>90</v>
      </c>
      <c r="I46" s="52">
        <v>4918</v>
      </c>
      <c r="J46" s="52" t="s">
        <v>71</v>
      </c>
      <c r="K46" s="52">
        <v>1.5</v>
      </c>
      <c r="L46" s="52">
        <v>1</v>
      </c>
      <c r="M46" s="52">
        <v>1</v>
      </c>
      <c r="N46" s="52" t="s">
        <v>73</v>
      </c>
      <c r="O46" s="52">
        <v>0</v>
      </c>
      <c r="P46" s="52">
        <v>1</v>
      </c>
      <c r="Q46" s="52">
        <v>21</v>
      </c>
      <c r="R46" s="52"/>
      <c r="S46" s="52">
        <v>0</v>
      </c>
      <c r="T46" s="52">
        <v>0</v>
      </c>
      <c r="U46" s="52">
        <v>310</v>
      </c>
      <c r="V46" s="52">
        <f t="shared" si="0"/>
        <v>7377</v>
      </c>
      <c r="W46" s="52">
        <f t="shared" si="1"/>
        <v>7377</v>
      </c>
      <c r="X46" s="52">
        <f t="shared" si="2"/>
        <v>0</v>
      </c>
      <c r="Y46" s="52">
        <v>0</v>
      </c>
    </row>
    <row r="47" spans="1:25" x14ac:dyDescent="0.25">
      <c r="A47" s="52">
        <v>2013</v>
      </c>
      <c r="B47" s="52" t="s">
        <v>104</v>
      </c>
      <c r="C47" s="52" t="s">
        <v>178</v>
      </c>
      <c r="D47" s="52">
        <v>24104</v>
      </c>
      <c r="E47" s="52">
        <v>4111200</v>
      </c>
      <c r="F47" s="52">
        <v>27</v>
      </c>
      <c r="G47" s="52" t="s">
        <v>120</v>
      </c>
      <c r="H47" s="52" t="s">
        <v>90</v>
      </c>
      <c r="I47" s="52">
        <v>3648</v>
      </c>
      <c r="J47" s="52" t="s">
        <v>71</v>
      </c>
      <c r="K47" s="52">
        <v>1.5</v>
      </c>
      <c r="L47" s="52">
        <v>1</v>
      </c>
      <c r="M47" s="52">
        <v>1</v>
      </c>
      <c r="N47" s="52" t="s">
        <v>73</v>
      </c>
      <c r="O47" s="52">
        <v>0</v>
      </c>
      <c r="P47" s="52">
        <v>1</v>
      </c>
      <c r="Q47" s="52">
        <v>21</v>
      </c>
      <c r="R47" s="52"/>
      <c r="S47" s="52">
        <v>0</v>
      </c>
      <c r="T47" s="52">
        <v>0</v>
      </c>
      <c r="U47" s="52">
        <v>310</v>
      </c>
      <c r="V47" s="52">
        <f t="shared" si="0"/>
        <v>5472</v>
      </c>
      <c r="W47" s="52">
        <f t="shared" si="1"/>
        <v>5472</v>
      </c>
      <c r="X47" s="52">
        <f t="shared" si="2"/>
        <v>0</v>
      </c>
      <c r="Y47" s="52">
        <v>0</v>
      </c>
    </row>
    <row r="48" spans="1:25" x14ac:dyDescent="0.25">
      <c r="A48" s="52">
        <v>2013</v>
      </c>
      <c r="B48" s="52" t="s">
        <v>104</v>
      </c>
      <c r="C48" s="52" t="s">
        <v>178</v>
      </c>
      <c r="D48" s="52">
        <v>24104</v>
      </c>
      <c r="E48" s="52">
        <v>4111200</v>
      </c>
      <c r="F48" s="52">
        <v>27</v>
      </c>
      <c r="G48" s="52" t="s">
        <v>120</v>
      </c>
      <c r="H48" s="52" t="s">
        <v>90</v>
      </c>
      <c r="I48" s="52">
        <v>86057</v>
      </c>
      <c r="J48" s="52" t="s">
        <v>71</v>
      </c>
      <c r="K48" s="52">
        <v>1.5</v>
      </c>
      <c r="L48" s="52">
        <v>1</v>
      </c>
      <c r="M48" s="52">
        <v>1</v>
      </c>
      <c r="N48" s="52" t="s">
        <v>73</v>
      </c>
      <c r="O48" s="52">
        <v>0</v>
      </c>
      <c r="P48" s="52">
        <v>1</v>
      </c>
      <c r="Q48" s="52">
        <v>21</v>
      </c>
      <c r="R48" s="52"/>
      <c r="S48" s="52">
        <v>0</v>
      </c>
      <c r="T48" s="52">
        <v>0</v>
      </c>
      <c r="U48" s="52">
        <v>310</v>
      </c>
      <c r="V48" s="52">
        <f t="shared" si="0"/>
        <v>129085.5</v>
      </c>
      <c r="W48" s="52">
        <f t="shared" si="1"/>
        <v>129085.5</v>
      </c>
      <c r="X48" s="52">
        <f t="shared" si="2"/>
        <v>0</v>
      </c>
      <c r="Y48" s="52">
        <v>0</v>
      </c>
    </row>
    <row r="49" spans="1:25" x14ac:dyDescent="0.25">
      <c r="A49" s="52">
        <v>2013</v>
      </c>
      <c r="B49" s="52" t="s">
        <v>104</v>
      </c>
      <c r="C49" s="52" t="s">
        <v>178</v>
      </c>
      <c r="D49" s="52">
        <v>24104</v>
      </c>
      <c r="E49" s="52">
        <v>4111200</v>
      </c>
      <c r="F49" s="52">
        <v>27</v>
      </c>
      <c r="G49" s="52" t="s">
        <v>120</v>
      </c>
      <c r="H49" s="52" t="s">
        <v>90</v>
      </c>
      <c r="I49" s="52">
        <v>21468</v>
      </c>
      <c r="J49" s="52" t="s">
        <v>71</v>
      </c>
      <c r="K49" s="52">
        <v>1.5</v>
      </c>
      <c r="L49" s="52">
        <v>1</v>
      </c>
      <c r="M49" s="52">
        <v>1</v>
      </c>
      <c r="N49" s="52" t="s">
        <v>73</v>
      </c>
      <c r="O49" s="52">
        <v>0</v>
      </c>
      <c r="P49" s="52">
        <v>1</v>
      </c>
      <c r="Q49" s="52">
        <v>21</v>
      </c>
      <c r="R49" s="52"/>
      <c r="S49" s="52">
        <v>0</v>
      </c>
      <c r="T49" s="52">
        <v>0</v>
      </c>
      <c r="U49" s="52">
        <v>310</v>
      </c>
      <c r="V49" s="52">
        <f t="shared" si="0"/>
        <v>32202</v>
      </c>
      <c r="W49" s="52">
        <f t="shared" si="1"/>
        <v>32202</v>
      </c>
      <c r="X49" s="52">
        <f t="shared" si="2"/>
        <v>0</v>
      </c>
      <c r="Y49" s="52">
        <v>0</v>
      </c>
    </row>
    <row r="50" spans="1:25" x14ac:dyDescent="0.25">
      <c r="A50" s="52">
        <v>2013</v>
      </c>
      <c r="B50" s="52" t="s">
        <v>104</v>
      </c>
      <c r="C50" s="52" t="s">
        <v>178</v>
      </c>
      <c r="D50" s="52">
        <v>24104</v>
      </c>
      <c r="E50" s="52">
        <v>4111200</v>
      </c>
      <c r="F50" s="52">
        <v>27</v>
      </c>
      <c r="G50" s="52" t="s">
        <v>120</v>
      </c>
      <c r="H50" s="52" t="s">
        <v>90</v>
      </c>
      <c r="I50" s="52">
        <v>27285</v>
      </c>
      <c r="J50" s="52" t="s">
        <v>71</v>
      </c>
      <c r="K50" s="52">
        <v>1.5</v>
      </c>
      <c r="L50" s="52">
        <v>1</v>
      </c>
      <c r="M50" s="52">
        <v>1</v>
      </c>
      <c r="N50" s="52" t="s">
        <v>73</v>
      </c>
      <c r="O50" s="52">
        <v>0</v>
      </c>
      <c r="P50" s="52">
        <v>1</v>
      </c>
      <c r="Q50" s="52">
        <v>21</v>
      </c>
      <c r="R50" s="52"/>
      <c r="S50" s="52">
        <v>0</v>
      </c>
      <c r="T50" s="52">
        <v>0</v>
      </c>
      <c r="U50" s="52">
        <v>310</v>
      </c>
      <c r="V50" s="52">
        <f t="shared" si="0"/>
        <v>40927.5</v>
      </c>
      <c r="W50" s="52">
        <f t="shared" si="1"/>
        <v>40927.5</v>
      </c>
      <c r="X50" s="52">
        <f t="shared" si="2"/>
        <v>0</v>
      </c>
      <c r="Y50" s="52">
        <v>0</v>
      </c>
    </row>
    <row r="51" spans="1:25" x14ac:dyDescent="0.25">
      <c r="A51" s="52">
        <v>2013</v>
      </c>
      <c r="B51" s="52" t="s">
        <v>104</v>
      </c>
      <c r="C51" s="52" t="s">
        <v>178</v>
      </c>
      <c r="D51" s="52">
        <v>24104</v>
      </c>
      <c r="E51" s="52">
        <v>4111200</v>
      </c>
      <c r="F51" s="52">
        <v>27</v>
      </c>
      <c r="G51" s="52" t="s">
        <v>120</v>
      </c>
      <c r="H51" s="52" t="s">
        <v>90</v>
      </c>
      <c r="I51" s="52">
        <v>10493</v>
      </c>
      <c r="J51" s="52" t="s">
        <v>71</v>
      </c>
      <c r="K51" s="52">
        <v>1.5</v>
      </c>
      <c r="L51" s="52">
        <v>1</v>
      </c>
      <c r="M51" s="52">
        <v>1</v>
      </c>
      <c r="N51" s="52" t="s">
        <v>73</v>
      </c>
      <c r="O51" s="52">
        <v>0</v>
      </c>
      <c r="P51" s="52">
        <v>1</v>
      </c>
      <c r="Q51" s="52">
        <v>21</v>
      </c>
      <c r="R51" s="52"/>
      <c r="S51" s="52">
        <v>0</v>
      </c>
      <c r="T51" s="52">
        <v>0</v>
      </c>
      <c r="U51" s="52">
        <v>310</v>
      </c>
      <c r="V51" s="52">
        <f t="shared" si="0"/>
        <v>15739.5</v>
      </c>
      <c r="W51" s="52">
        <f t="shared" si="1"/>
        <v>15739.5</v>
      </c>
      <c r="X51" s="52">
        <f t="shared" si="2"/>
        <v>0</v>
      </c>
      <c r="Y51" s="52">
        <v>0</v>
      </c>
    </row>
    <row r="52" spans="1:25" x14ac:dyDescent="0.25">
      <c r="A52" s="52">
        <v>2013</v>
      </c>
      <c r="B52" s="52" t="s">
        <v>104</v>
      </c>
      <c r="C52" s="52" t="s">
        <v>178</v>
      </c>
      <c r="D52" s="52">
        <v>24104</v>
      </c>
      <c r="E52" s="52">
        <v>4111200</v>
      </c>
      <c r="F52" s="52">
        <v>27</v>
      </c>
      <c r="G52" s="52" t="s">
        <v>120</v>
      </c>
      <c r="H52" s="52" t="s">
        <v>90</v>
      </c>
      <c r="I52" s="52">
        <v>5903</v>
      </c>
      <c r="J52" s="52" t="s">
        <v>71</v>
      </c>
      <c r="K52" s="52">
        <v>1.5</v>
      </c>
      <c r="L52" s="52">
        <v>1</v>
      </c>
      <c r="M52" s="52">
        <v>1</v>
      </c>
      <c r="N52" s="52" t="s">
        <v>73</v>
      </c>
      <c r="O52" s="52">
        <v>0</v>
      </c>
      <c r="P52" s="52">
        <v>1</v>
      </c>
      <c r="Q52" s="52">
        <v>21</v>
      </c>
      <c r="R52" s="52"/>
      <c r="S52" s="52">
        <v>0</v>
      </c>
      <c r="T52" s="52">
        <v>0</v>
      </c>
      <c r="U52" s="52">
        <v>310</v>
      </c>
      <c r="V52" s="52">
        <f t="shared" si="0"/>
        <v>8854.5</v>
      </c>
      <c r="W52" s="52">
        <f t="shared" si="1"/>
        <v>8854.5</v>
      </c>
      <c r="X52" s="52">
        <f t="shared" si="2"/>
        <v>0</v>
      </c>
      <c r="Y52" s="52">
        <v>0</v>
      </c>
    </row>
    <row r="53" spans="1:25" x14ac:dyDescent="0.25">
      <c r="A53" s="52">
        <v>2013</v>
      </c>
      <c r="B53" s="52" t="s">
        <v>104</v>
      </c>
      <c r="C53" s="52" t="s">
        <v>178</v>
      </c>
      <c r="D53" s="52">
        <v>24104</v>
      </c>
      <c r="E53" s="52">
        <v>4111200</v>
      </c>
      <c r="F53" s="52">
        <v>27</v>
      </c>
      <c r="G53" s="52" t="s">
        <v>120</v>
      </c>
      <c r="H53" s="52" t="s">
        <v>90</v>
      </c>
      <c r="I53" s="52">
        <v>97652</v>
      </c>
      <c r="J53" s="52" t="s">
        <v>71</v>
      </c>
      <c r="K53" s="52">
        <v>1.5</v>
      </c>
      <c r="L53" s="52">
        <v>1</v>
      </c>
      <c r="M53" s="52">
        <v>1</v>
      </c>
      <c r="N53" s="52" t="s">
        <v>73</v>
      </c>
      <c r="O53" s="52">
        <v>0</v>
      </c>
      <c r="P53" s="52">
        <v>1</v>
      </c>
      <c r="Q53" s="52">
        <v>21</v>
      </c>
      <c r="R53" s="52"/>
      <c r="S53" s="52">
        <v>0</v>
      </c>
      <c r="T53" s="52">
        <v>0</v>
      </c>
      <c r="U53" s="52">
        <v>310</v>
      </c>
      <c r="V53" s="52">
        <f t="shared" si="0"/>
        <v>146478</v>
      </c>
      <c r="W53" s="52">
        <f t="shared" si="1"/>
        <v>146478</v>
      </c>
      <c r="X53" s="52">
        <f t="shared" si="2"/>
        <v>0</v>
      </c>
      <c r="Y53" s="52">
        <v>0</v>
      </c>
    </row>
    <row r="54" spans="1:25" x14ac:dyDescent="0.25">
      <c r="A54" s="52">
        <v>2013</v>
      </c>
      <c r="B54" s="52" t="s">
        <v>104</v>
      </c>
      <c r="C54" s="52" t="s">
        <v>178</v>
      </c>
      <c r="D54" s="52">
        <v>24104</v>
      </c>
      <c r="E54" s="52">
        <v>4111200</v>
      </c>
      <c r="F54" s="52">
        <v>27</v>
      </c>
      <c r="G54" s="52" t="s">
        <v>120</v>
      </c>
      <c r="H54" s="52" t="s">
        <v>90</v>
      </c>
      <c r="I54" s="52">
        <v>557</v>
      </c>
      <c r="J54" s="52" t="s">
        <v>71</v>
      </c>
      <c r="K54" s="52">
        <v>1.5</v>
      </c>
      <c r="L54" s="52">
        <v>1</v>
      </c>
      <c r="M54" s="52">
        <v>1</v>
      </c>
      <c r="N54" s="52" t="s">
        <v>73</v>
      </c>
      <c r="O54" s="52">
        <v>0</v>
      </c>
      <c r="P54" s="52">
        <v>1</v>
      </c>
      <c r="Q54" s="52">
        <v>21</v>
      </c>
      <c r="R54" s="52"/>
      <c r="S54" s="52">
        <v>0</v>
      </c>
      <c r="T54" s="52">
        <v>0</v>
      </c>
      <c r="U54" s="52">
        <v>310</v>
      </c>
      <c r="V54" s="52">
        <f t="shared" si="0"/>
        <v>835.5</v>
      </c>
      <c r="W54" s="52">
        <f t="shared" si="1"/>
        <v>835.5</v>
      </c>
      <c r="X54" s="52">
        <f t="shared" si="2"/>
        <v>0</v>
      </c>
      <c r="Y54" s="52">
        <v>0</v>
      </c>
    </row>
    <row r="55" spans="1:25" x14ac:dyDescent="0.25">
      <c r="A55" s="52">
        <v>2013</v>
      </c>
      <c r="B55" s="52" t="s">
        <v>104</v>
      </c>
      <c r="C55" s="52" t="s">
        <v>178</v>
      </c>
      <c r="D55" s="52">
        <v>24104</v>
      </c>
      <c r="E55" s="52">
        <v>4111200</v>
      </c>
      <c r="F55" s="52">
        <v>27</v>
      </c>
      <c r="G55" s="52" t="s">
        <v>120</v>
      </c>
      <c r="H55" s="52" t="s">
        <v>90</v>
      </c>
      <c r="I55" s="52">
        <v>16034</v>
      </c>
      <c r="J55" s="52" t="s">
        <v>71</v>
      </c>
      <c r="K55" s="52">
        <v>1.5</v>
      </c>
      <c r="L55" s="52">
        <v>1</v>
      </c>
      <c r="M55" s="52">
        <v>1</v>
      </c>
      <c r="N55" s="52" t="s">
        <v>73</v>
      </c>
      <c r="O55" s="52">
        <v>0</v>
      </c>
      <c r="P55" s="52">
        <v>1</v>
      </c>
      <c r="Q55" s="52">
        <v>21</v>
      </c>
      <c r="R55" s="52"/>
      <c r="S55" s="52">
        <v>0</v>
      </c>
      <c r="T55" s="52">
        <v>0</v>
      </c>
      <c r="U55" s="52">
        <v>310</v>
      </c>
      <c r="V55" s="52">
        <f t="shared" si="0"/>
        <v>24051</v>
      </c>
      <c r="W55" s="52">
        <f t="shared" si="1"/>
        <v>24051</v>
      </c>
      <c r="X55" s="52">
        <f t="shared" si="2"/>
        <v>0</v>
      </c>
      <c r="Y55" s="52">
        <v>0</v>
      </c>
    </row>
    <row r="56" spans="1:25" x14ac:dyDescent="0.25">
      <c r="A56" s="52">
        <v>2013</v>
      </c>
      <c r="B56" s="52" t="s">
        <v>104</v>
      </c>
      <c r="C56" s="52" t="s">
        <v>178</v>
      </c>
      <c r="D56" s="52">
        <v>24104</v>
      </c>
      <c r="E56" s="52">
        <v>4111200</v>
      </c>
      <c r="F56" s="52">
        <v>27</v>
      </c>
      <c r="G56" s="52" t="s">
        <v>120</v>
      </c>
      <c r="H56" s="52" t="s">
        <v>90</v>
      </c>
      <c r="I56" s="52">
        <v>26948</v>
      </c>
      <c r="J56" s="52" t="s">
        <v>71</v>
      </c>
      <c r="K56" s="52">
        <v>1.5</v>
      </c>
      <c r="L56" s="52">
        <v>1</v>
      </c>
      <c r="M56" s="52">
        <v>1</v>
      </c>
      <c r="N56" s="52" t="s">
        <v>73</v>
      </c>
      <c r="O56" s="52">
        <v>0</v>
      </c>
      <c r="P56" s="52">
        <v>1</v>
      </c>
      <c r="Q56" s="52">
        <v>21</v>
      </c>
      <c r="R56" s="52"/>
      <c r="S56" s="52">
        <v>0</v>
      </c>
      <c r="T56" s="52">
        <v>0</v>
      </c>
      <c r="U56" s="52">
        <v>310</v>
      </c>
      <c r="V56" s="52">
        <f t="shared" si="0"/>
        <v>40422</v>
      </c>
      <c r="W56" s="52">
        <f t="shared" si="1"/>
        <v>40422</v>
      </c>
      <c r="X56" s="52">
        <f t="shared" si="2"/>
        <v>0</v>
      </c>
      <c r="Y56" s="52">
        <v>0</v>
      </c>
    </row>
    <row r="57" spans="1:25" x14ac:dyDescent="0.25">
      <c r="A57" s="52">
        <v>2013</v>
      </c>
      <c r="B57" s="52" t="s">
        <v>104</v>
      </c>
      <c r="C57" s="52" t="s">
        <v>178</v>
      </c>
      <c r="D57" s="52">
        <v>24104</v>
      </c>
      <c r="E57" s="52">
        <v>4111200</v>
      </c>
      <c r="F57" s="52">
        <v>27</v>
      </c>
      <c r="G57" s="52" t="s">
        <v>120</v>
      </c>
      <c r="H57" s="52" t="s">
        <v>90</v>
      </c>
      <c r="I57" s="52">
        <v>1481</v>
      </c>
      <c r="J57" s="52" t="s">
        <v>71</v>
      </c>
      <c r="K57" s="52">
        <v>1.5</v>
      </c>
      <c r="L57" s="52">
        <v>1</v>
      </c>
      <c r="M57" s="52">
        <v>1</v>
      </c>
      <c r="N57" s="52" t="s">
        <v>73</v>
      </c>
      <c r="O57" s="52">
        <v>0</v>
      </c>
      <c r="P57" s="52">
        <v>1</v>
      </c>
      <c r="Q57" s="52">
        <v>21</v>
      </c>
      <c r="R57" s="52"/>
      <c r="S57" s="52">
        <v>0</v>
      </c>
      <c r="T57" s="52">
        <v>0</v>
      </c>
      <c r="U57" s="52">
        <v>310</v>
      </c>
      <c r="V57" s="52">
        <f t="shared" si="0"/>
        <v>2221.5</v>
      </c>
      <c r="W57" s="52">
        <f t="shared" si="1"/>
        <v>2221.5</v>
      </c>
      <c r="X57" s="52">
        <f t="shared" si="2"/>
        <v>0</v>
      </c>
      <c r="Y57" s="52">
        <v>0</v>
      </c>
    </row>
    <row r="58" spans="1:25" x14ac:dyDescent="0.25">
      <c r="A58" s="52">
        <v>2013</v>
      </c>
      <c r="B58" s="52" t="s">
        <v>104</v>
      </c>
      <c r="C58" s="52" t="s">
        <v>178</v>
      </c>
      <c r="D58" s="52">
        <v>24104</v>
      </c>
      <c r="E58" s="52">
        <v>4111200</v>
      </c>
      <c r="F58" s="52">
        <v>27</v>
      </c>
      <c r="G58" s="52" t="s">
        <v>120</v>
      </c>
      <c r="H58" s="52" t="s">
        <v>90</v>
      </c>
      <c r="I58" s="52">
        <v>47618</v>
      </c>
      <c r="J58" s="52" t="s">
        <v>71</v>
      </c>
      <c r="K58" s="52">
        <v>1.5</v>
      </c>
      <c r="L58" s="52">
        <v>1</v>
      </c>
      <c r="M58" s="52">
        <v>1</v>
      </c>
      <c r="N58" s="52" t="s">
        <v>73</v>
      </c>
      <c r="O58" s="52">
        <v>0</v>
      </c>
      <c r="P58" s="52">
        <v>1</v>
      </c>
      <c r="Q58" s="52">
        <v>21</v>
      </c>
      <c r="R58" s="52"/>
      <c r="S58" s="52">
        <v>0</v>
      </c>
      <c r="T58" s="52">
        <v>0</v>
      </c>
      <c r="U58" s="52">
        <v>310</v>
      </c>
      <c r="V58" s="52">
        <f t="shared" si="0"/>
        <v>71427</v>
      </c>
      <c r="W58" s="52">
        <f t="shared" si="1"/>
        <v>71427</v>
      </c>
      <c r="X58" s="52">
        <f t="shared" si="2"/>
        <v>0</v>
      </c>
      <c r="Y58" s="52">
        <v>0</v>
      </c>
    </row>
    <row r="59" spans="1:25" x14ac:dyDescent="0.25">
      <c r="A59" s="52">
        <v>2013</v>
      </c>
      <c r="B59" s="52" t="s">
        <v>104</v>
      </c>
      <c r="C59" s="52" t="s">
        <v>178</v>
      </c>
      <c r="D59" s="52">
        <v>24104</v>
      </c>
      <c r="E59" s="52">
        <v>4111200</v>
      </c>
      <c r="F59" s="52">
        <v>27</v>
      </c>
      <c r="G59" s="52" t="s">
        <v>120</v>
      </c>
      <c r="H59" s="52" t="s">
        <v>90</v>
      </c>
      <c r="I59" s="52">
        <v>21395</v>
      </c>
      <c r="J59" s="52" t="s">
        <v>71</v>
      </c>
      <c r="K59" s="52">
        <v>1.5</v>
      </c>
      <c r="L59" s="52">
        <v>1</v>
      </c>
      <c r="M59" s="52">
        <v>1</v>
      </c>
      <c r="N59" s="52" t="s">
        <v>73</v>
      </c>
      <c r="O59" s="52">
        <v>0</v>
      </c>
      <c r="P59" s="52">
        <v>1</v>
      </c>
      <c r="Q59" s="52">
        <v>21</v>
      </c>
      <c r="R59" s="52"/>
      <c r="S59" s="52">
        <v>0</v>
      </c>
      <c r="T59" s="52">
        <v>0</v>
      </c>
      <c r="U59" s="52">
        <v>310</v>
      </c>
      <c r="V59" s="52">
        <f t="shared" si="0"/>
        <v>32092.5</v>
      </c>
      <c r="W59" s="52">
        <f t="shared" si="1"/>
        <v>32092.5</v>
      </c>
      <c r="X59" s="52">
        <f t="shared" si="2"/>
        <v>0</v>
      </c>
      <c r="Y59" s="52">
        <v>0</v>
      </c>
    </row>
    <row r="60" spans="1:25" x14ac:dyDescent="0.25">
      <c r="A60" s="52">
        <v>2013</v>
      </c>
      <c r="B60" s="52" t="s">
        <v>104</v>
      </c>
      <c r="C60" s="52" t="s">
        <v>179</v>
      </c>
      <c r="D60" s="52">
        <v>24103</v>
      </c>
      <c r="E60" s="52">
        <v>4111513</v>
      </c>
      <c r="F60" s="52">
        <v>27</v>
      </c>
      <c r="G60" s="52" t="s">
        <v>120</v>
      </c>
      <c r="H60" s="52" t="s">
        <v>90</v>
      </c>
      <c r="I60" s="52">
        <v>1355</v>
      </c>
      <c r="J60" s="52" t="s">
        <v>71</v>
      </c>
      <c r="K60" s="52">
        <v>4</v>
      </c>
      <c r="L60" s="52">
        <v>1E-3</v>
      </c>
      <c r="M60" s="52">
        <v>1</v>
      </c>
      <c r="N60" s="52" t="s">
        <v>73</v>
      </c>
      <c r="O60" s="52">
        <v>1.1019999999999999E-3</v>
      </c>
      <c r="P60" s="52">
        <v>1E-3</v>
      </c>
      <c r="Q60" s="52">
        <v>21</v>
      </c>
      <c r="R60" s="52"/>
      <c r="S60" s="52">
        <v>0</v>
      </c>
      <c r="T60" s="52">
        <v>0</v>
      </c>
      <c r="U60" s="52">
        <v>310</v>
      </c>
      <c r="V60" s="52">
        <f t="shared" si="0"/>
        <v>5.45135741</v>
      </c>
      <c r="W60" s="52">
        <f t="shared" si="1"/>
        <v>5.42</v>
      </c>
      <c r="X60" s="52">
        <f t="shared" si="2"/>
        <v>1.4932100000000013E-3</v>
      </c>
      <c r="Y60" s="52">
        <v>0</v>
      </c>
    </row>
    <row r="61" spans="1:25" x14ac:dyDescent="0.25">
      <c r="A61" s="52">
        <v>2013</v>
      </c>
      <c r="B61" s="52" t="s">
        <v>104</v>
      </c>
      <c r="C61" s="52" t="s">
        <v>179</v>
      </c>
      <c r="D61" s="52">
        <v>24103</v>
      </c>
      <c r="E61" s="52">
        <v>4111513</v>
      </c>
      <c r="F61" s="52">
        <v>27</v>
      </c>
      <c r="G61" s="52" t="s">
        <v>120</v>
      </c>
      <c r="H61" s="52" t="s">
        <v>90</v>
      </c>
      <c r="I61" s="52">
        <v>149</v>
      </c>
      <c r="J61" s="52" t="s">
        <v>71</v>
      </c>
      <c r="K61" s="52">
        <v>4</v>
      </c>
      <c r="L61" s="52">
        <v>1E-3</v>
      </c>
      <c r="M61" s="52">
        <v>1</v>
      </c>
      <c r="N61" s="52" t="s">
        <v>73</v>
      </c>
      <c r="O61" s="52">
        <v>1.1019999999999999E-3</v>
      </c>
      <c r="P61" s="52">
        <v>1E-3</v>
      </c>
      <c r="Q61" s="52">
        <v>21</v>
      </c>
      <c r="R61" s="52"/>
      <c r="S61" s="52">
        <v>0</v>
      </c>
      <c r="T61" s="52">
        <v>0</v>
      </c>
      <c r="U61" s="52">
        <v>310</v>
      </c>
      <c r="V61" s="52">
        <f t="shared" si="0"/>
        <v>0.59944815799999995</v>
      </c>
      <c r="W61" s="52">
        <f t="shared" si="1"/>
        <v>0.59599999999999997</v>
      </c>
      <c r="X61" s="52">
        <f t="shared" si="2"/>
        <v>1.64197999999999E-4</v>
      </c>
      <c r="Y61" s="52">
        <v>0</v>
      </c>
    </row>
    <row r="62" spans="1:25" x14ac:dyDescent="0.25">
      <c r="A62" s="52">
        <v>2013</v>
      </c>
      <c r="B62" s="52" t="s">
        <v>104</v>
      </c>
      <c r="C62" s="52" t="s">
        <v>179</v>
      </c>
      <c r="D62" s="52">
        <v>24103</v>
      </c>
      <c r="E62" s="52">
        <v>4111513</v>
      </c>
      <c r="F62" s="52">
        <v>27</v>
      </c>
      <c r="G62" s="52" t="s">
        <v>120</v>
      </c>
      <c r="H62" s="52" t="s">
        <v>90</v>
      </c>
      <c r="I62" s="52">
        <v>337162</v>
      </c>
      <c r="J62" s="52" t="s">
        <v>71</v>
      </c>
      <c r="K62" s="52">
        <v>4</v>
      </c>
      <c r="L62" s="52">
        <v>1E-3</v>
      </c>
      <c r="M62" s="52">
        <v>1</v>
      </c>
      <c r="N62" s="52" t="s">
        <v>73</v>
      </c>
      <c r="O62" s="52">
        <v>1.1019999999999999E-3</v>
      </c>
      <c r="P62" s="52">
        <v>1E-3</v>
      </c>
      <c r="Q62" s="52">
        <v>21</v>
      </c>
      <c r="R62" s="52"/>
      <c r="S62" s="52">
        <v>0</v>
      </c>
      <c r="T62" s="52">
        <v>0</v>
      </c>
      <c r="U62" s="52">
        <v>310</v>
      </c>
      <c r="V62" s="52">
        <f t="shared" si="0"/>
        <v>1356.4506030040002</v>
      </c>
      <c r="W62" s="52">
        <f t="shared" si="1"/>
        <v>1348.6480000000001</v>
      </c>
      <c r="X62" s="52">
        <f t="shared" si="2"/>
        <v>0.37155252400000227</v>
      </c>
      <c r="Y62" s="52">
        <v>0</v>
      </c>
    </row>
    <row r="63" spans="1:25" x14ac:dyDescent="0.25">
      <c r="A63" s="52">
        <v>2013</v>
      </c>
      <c r="B63" s="52" t="s">
        <v>104</v>
      </c>
      <c r="C63" s="52" t="s">
        <v>179</v>
      </c>
      <c r="D63" s="52">
        <v>24103</v>
      </c>
      <c r="E63" s="52">
        <v>4111513</v>
      </c>
      <c r="F63" s="52">
        <v>27</v>
      </c>
      <c r="G63" s="52" t="s">
        <v>120</v>
      </c>
      <c r="H63" s="52" t="s">
        <v>90</v>
      </c>
      <c r="I63" s="52">
        <v>2041</v>
      </c>
      <c r="J63" s="52" t="s">
        <v>71</v>
      </c>
      <c r="K63" s="52">
        <v>4</v>
      </c>
      <c r="L63" s="52">
        <v>1E-3</v>
      </c>
      <c r="M63" s="52">
        <v>1</v>
      </c>
      <c r="N63" s="52" t="s">
        <v>73</v>
      </c>
      <c r="O63" s="52">
        <v>1.1019999999999999E-3</v>
      </c>
      <c r="P63" s="52">
        <v>1E-3</v>
      </c>
      <c r="Q63" s="52">
        <v>21</v>
      </c>
      <c r="R63" s="52"/>
      <c r="S63" s="52">
        <v>0</v>
      </c>
      <c r="T63" s="52">
        <v>0</v>
      </c>
      <c r="U63" s="52">
        <v>310</v>
      </c>
      <c r="V63" s="52">
        <f t="shared" si="0"/>
        <v>8.2112328219999995</v>
      </c>
      <c r="W63" s="52">
        <f t="shared" si="1"/>
        <v>8.1639999999999997</v>
      </c>
      <c r="X63" s="52">
        <f t="shared" si="2"/>
        <v>2.2491819999999898E-3</v>
      </c>
      <c r="Y63" s="52">
        <v>0</v>
      </c>
    </row>
    <row r="64" spans="1:25" x14ac:dyDescent="0.25">
      <c r="A64" s="52">
        <v>2013</v>
      </c>
      <c r="B64" s="52" t="s">
        <v>104</v>
      </c>
      <c r="C64" s="52" t="s">
        <v>179</v>
      </c>
      <c r="D64" s="52">
        <v>24104</v>
      </c>
      <c r="E64" s="52">
        <v>4111513</v>
      </c>
      <c r="F64" s="52">
        <v>27</v>
      </c>
      <c r="G64" s="52" t="s">
        <v>120</v>
      </c>
      <c r="H64" s="52" t="s">
        <v>90</v>
      </c>
      <c r="I64" s="52">
        <v>9463</v>
      </c>
      <c r="J64" s="52" t="s">
        <v>71</v>
      </c>
      <c r="K64" s="52">
        <v>4</v>
      </c>
      <c r="L64" s="52">
        <v>1E-3</v>
      </c>
      <c r="M64" s="52">
        <v>1</v>
      </c>
      <c r="N64" s="52" t="s">
        <v>73</v>
      </c>
      <c r="O64" s="52">
        <v>1.1019999999999999E-3</v>
      </c>
      <c r="P64" s="52">
        <v>1E-3</v>
      </c>
      <c r="Q64" s="52">
        <v>21</v>
      </c>
      <c r="R64" s="52"/>
      <c r="S64" s="52">
        <v>0</v>
      </c>
      <c r="T64" s="52">
        <v>0</v>
      </c>
      <c r="U64" s="52">
        <v>310</v>
      </c>
      <c r="V64" s="52">
        <f t="shared" si="0"/>
        <v>38.070992746000002</v>
      </c>
      <c r="W64" s="52">
        <f t="shared" si="1"/>
        <v>37.852000000000004</v>
      </c>
      <c r="X64" s="52">
        <f t="shared" si="2"/>
        <v>1.0428225999999898E-2</v>
      </c>
      <c r="Y64" s="52">
        <v>0</v>
      </c>
    </row>
    <row r="65" spans="1:25" x14ac:dyDescent="0.25">
      <c r="A65" s="52">
        <v>2013</v>
      </c>
      <c r="B65" s="52" t="s">
        <v>104</v>
      </c>
      <c r="C65" s="52" t="s">
        <v>179</v>
      </c>
      <c r="D65" s="52">
        <v>24104</v>
      </c>
      <c r="E65" s="52">
        <v>4111513</v>
      </c>
      <c r="F65" s="52">
        <v>27</v>
      </c>
      <c r="G65" s="52" t="s">
        <v>120</v>
      </c>
      <c r="H65" s="52" t="s">
        <v>90</v>
      </c>
      <c r="I65" s="52">
        <v>1419</v>
      </c>
      <c r="J65" s="52" t="s">
        <v>71</v>
      </c>
      <c r="K65" s="52">
        <v>4</v>
      </c>
      <c r="L65" s="52">
        <v>1E-3</v>
      </c>
      <c r="M65" s="52">
        <v>1</v>
      </c>
      <c r="N65" s="52" t="s">
        <v>73</v>
      </c>
      <c r="O65" s="52">
        <v>1.1019999999999999E-3</v>
      </c>
      <c r="P65" s="52">
        <v>1E-3</v>
      </c>
      <c r="Q65" s="52">
        <v>21</v>
      </c>
      <c r="R65" s="52"/>
      <c r="S65" s="52">
        <v>0</v>
      </c>
      <c r="T65" s="52">
        <v>0</v>
      </c>
      <c r="U65" s="52">
        <v>310</v>
      </c>
      <c r="V65" s="52">
        <f t="shared" si="0"/>
        <v>5.7088384980000004</v>
      </c>
      <c r="W65" s="52">
        <f t="shared" si="1"/>
        <v>5.6760000000000002</v>
      </c>
      <c r="X65" s="52">
        <f t="shared" si="2"/>
        <v>1.5637380000000129E-3</v>
      </c>
      <c r="Y65" s="52">
        <v>0</v>
      </c>
    </row>
    <row r="66" spans="1:25" x14ac:dyDescent="0.25">
      <c r="A66" s="52">
        <v>2013</v>
      </c>
      <c r="B66" s="52" t="s">
        <v>104</v>
      </c>
      <c r="C66" s="52" t="s">
        <v>179</v>
      </c>
      <c r="D66" s="52">
        <v>24104</v>
      </c>
      <c r="E66" s="52">
        <v>4111513</v>
      </c>
      <c r="F66" s="52">
        <v>27</v>
      </c>
      <c r="G66" s="52" t="s">
        <v>120</v>
      </c>
      <c r="H66" s="52" t="s">
        <v>90</v>
      </c>
      <c r="I66" s="52">
        <v>11223</v>
      </c>
      <c r="J66" s="52" t="s">
        <v>71</v>
      </c>
      <c r="K66" s="52">
        <v>4</v>
      </c>
      <c r="L66" s="52">
        <v>1E-3</v>
      </c>
      <c r="M66" s="52">
        <v>1</v>
      </c>
      <c r="N66" s="52" t="s">
        <v>73</v>
      </c>
      <c r="O66" s="52">
        <v>1.1019999999999999E-3</v>
      </c>
      <c r="P66" s="52">
        <v>1E-3</v>
      </c>
      <c r="Q66" s="52">
        <v>21</v>
      </c>
      <c r="R66" s="52"/>
      <c r="S66" s="52">
        <v>0</v>
      </c>
      <c r="T66" s="52">
        <v>0</v>
      </c>
      <c r="U66" s="52">
        <v>310</v>
      </c>
      <c r="V66" s="52">
        <f t="shared" si="0"/>
        <v>45.151722666000005</v>
      </c>
      <c r="W66" s="52">
        <f t="shared" si="1"/>
        <v>44.892000000000003</v>
      </c>
      <c r="X66" s="52">
        <f t="shared" si="2"/>
        <v>1.2367746000000087E-2</v>
      </c>
      <c r="Y66" s="52">
        <v>0</v>
      </c>
    </row>
    <row r="67" spans="1:25" x14ac:dyDescent="0.25">
      <c r="A67" s="52">
        <v>2013</v>
      </c>
      <c r="B67" s="52" t="s">
        <v>104</v>
      </c>
      <c r="C67" s="52" t="s">
        <v>179</v>
      </c>
      <c r="D67" s="52">
        <v>24104</v>
      </c>
      <c r="E67" s="52">
        <v>4111513</v>
      </c>
      <c r="F67" s="52">
        <v>27</v>
      </c>
      <c r="G67" s="52" t="s">
        <v>120</v>
      </c>
      <c r="H67" s="52" t="s">
        <v>90</v>
      </c>
      <c r="I67" s="52">
        <v>31618</v>
      </c>
      <c r="J67" s="52" t="s">
        <v>71</v>
      </c>
      <c r="K67" s="52">
        <v>4</v>
      </c>
      <c r="L67" s="52">
        <v>1E-3</v>
      </c>
      <c r="M67" s="52">
        <v>1</v>
      </c>
      <c r="N67" s="52" t="s">
        <v>73</v>
      </c>
      <c r="O67" s="52">
        <v>1.1019999999999999E-3</v>
      </c>
      <c r="P67" s="52">
        <v>1E-3</v>
      </c>
      <c r="Q67" s="52">
        <v>21</v>
      </c>
      <c r="R67" s="52"/>
      <c r="S67" s="52">
        <v>0</v>
      </c>
      <c r="T67" s="52">
        <v>0</v>
      </c>
      <c r="U67" s="52">
        <v>310</v>
      </c>
      <c r="V67" s="52">
        <f t="shared" ref="V67:V130" si="3">IF(F67=9,((I67*K67*L67*M67)+(I67*O67*P67*Q67)+(I67*S67*T67*U67))/1000, (I67*K67*L67*M67)+(I67*O67*P67*Q67)+(I67*S67*T67*U67))</f>
        <v>127.20370375600001</v>
      </c>
      <c r="W67" s="52">
        <f t="shared" ref="W67:W130" si="4">(V67-((O67*I67*P67*Q67)+(S67*I67*T67*U67)))/M67</f>
        <v>126.47200000000001</v>
      </c>
      <c r="X67" s="52">
        <f t="shared" si="2"/>
        <v>3.4843036000000084E-2</v>
      </c>
      <c r="Y67" s="52">
        <v>0</v>
      </c>
    </row>
    <row r="68" spans="1:25" x14ac:dyDescent="0.25">
      <c r="A68" s="52">
        <v>2013</v>
      </c>
      <c r="B68" s="52" t="s">
        <v>104</v>
      </c>
      <c r="C68" s="52" t="s">
        <v>179</v>
      </c>
      <c r="D68" s="52">
        <v>24104</v>
      </c>
      <c r="E68" s="52">
        <v>4111513</v>
      </c>
      <c r="F68" s="52">
        <v>27</v>
      </c>
      <c r="G68" s="52" t="s">
        <v>120</v>
      </c>
      <c r="H68" s="52" t="s">
        <v>90</v>
      </c>
      <c r="I68" s="52">
        <v>13</v>
      </c>
      <c r="J68" s="52" t="s">
        <v>71</v>
      </c>
      <c r="K68" s="52">
        <v>4</v>
      </c>
      <c r="L68" s="52">
        <v>1E-3</v>
      </c>
      <c r="M68" s="52">
        <v>1</v>
      </c>
      <c r="N68" s="52" t="s">
        <v>73</v>
      </c>
      <c r="O68" s="52">
        <v>1.1019999999999999E-3</v>
      </c>
      <c r="P68" s="52">
        <v>1E-3</v>
      </c>
      <c r="Q68" s="52">
        <v>21</v>
      </c>
      <c r="R68" s="52"/>
      <c r="S68" s="52">
        <v>0</v>
      </c>
      <c r="T68" s="52">
        <v>0</v>
      </c>
      <c r="U68" s="52">
        <v>310</v>
      </c>
      <c r="V68" s="52">
        <f t="shared" si="3"/>
        <v>5.2300846000000005E-2</v>
      </c>
      <c r="W68" s="52">
        <f t="shared" si="4"/>
        <v>5.2000000000000005E-2</v>
      </c>
      <c r="X68" s="52">
        <f t="shared" si="2"/>
        <v>1.4326000000000022E-5</v>
      </c>
      <c r="Y68" s="52">
        <v>0</v>
      </c>
    </row>
    <row r="69" spans="1:25" x14ac:dyDescent="0.25">
      <c r="A69" s="52">
        <v>2013</v>
      </c>
      <c r="B69" s="52" t="s">
        <v>104</v>
      </c>
      <c r="C69" s="52" t="s">
        <v>179</v>
      </c>
      <c r="D69" s="52">
        <v>24104</v>
      </c>
      <c r="E69" s="52">
        <v>4111513</v>
      </c>
      <c r="F69" s="52">
        <v>27</v>
      </c>
      <c r="G69" s="52" t="s">
        <v>120</v>
      </c>
      <c r="H69" s="52" t="s">
        <v>90</v>
      </c>
      <c r="I69" s="52">
        <v>33688</v>
      </c>
      <c r="J69" s="52" t="s">
        <v>71</v>
      </c>
      <c r="K69" s="52">
        <v>4</v>
      </c>
      <c r="L69" s="52">
        <v>1E-3</v>
      </c>
      <c r="M69" s="52">
        <v>1</v>
      </c>
      <c r="N69" s="52" t="s">
        <v>73</v>
      </c>
      <c r="O69" s="52">
        <v>1.1019999999999999E-3</v>
      </c>
      <c r="P69" s="52">
        <v>1E-3</v>
      </c>
      <c r="Q69" s="52">
        <v>21</v>
      </c>
      <c r="R69" s="52"/>
      <c r="S69" s="52">
        <v>0</v>
      </c>
      <c r="T69" s="52">
        <v>0</v>
      </c>
      <c r="U69" s="52">
        <v>310</v>
      </c>
      <c r="V69" s="52">
        <f t="shared" si="3"/>
        <v>135.53160769600001</v>
      </c>
      <c r="W69" s="52">
        <f t="shared" si="4"/>
        <v>134.75200000000001</v>
      </c>
      <c r="X69" s="52">
        <f t="shared" si="2"/>
        <v>3.7124175999999967E-2</v>
      </c>
      <c r="Y69" s="52">
        <v>0</v>
      </c>
    </row>
    <row r="70" spans="1:25" x14ac:dyDescent="0.25">
      <c r="A70" s="52">
        <v>2013</v>
      </c>
      <c r="B70" s="52" t="s">
        <v>104</v>
      </c>
      <c r="C70" s="52" t="s">
        <v>179</v>
      </c>
      <c r="D70" s="52">
        <v>24104</v>
      </c>
      <c r="E70" s="52">
        <v>4111513</v>
      </c>
      <c r="F70" s="52">
        <v>27</v>
      </c>
      <c r="G70" s="52" t="s">
        <v>120</v>
      </c>
      <c r="H70" s="52" t="s">
        <v>90</v>
      </c>
      <c r="I70" s="52">
        <v>1911</v>
      </c>
      <c r="J70" s="52" t="s">
        <v>71</v>
      </c>
      <c r="K70" s="52">
        <v>4</v>
      </c>
      <c r="L70" s="52">
        <v>1E-3</v>
      </c>
      <c r="M70" s="52">
        <v>1</v>
      </c>
      <c r="N70" s="52" t="s">
        <v>73</v>
      </c>
      <c r="O70" s="52">
        <v>1.1019999999999999E-3</v>
      </c>
      <c r="P70" s="52">
        <v>1E-3</v>
      </c>
      <c r="Q70" s="52">
        <v>21</v>
      </c>
      <c r="R70" s="52"/>
      <c r="S70" s="52">
        <v>0</v>
      </c>
      <c r="T70" s="52">
        <v>0</v>
      </c>
      <c r="U70" s="52">
        <v>310</v>
      </c>
      <c r="V70" s="52">
        <f t="shared" si="3"/>
        <v>7.6882243619999997</v>
      </c>
      <c r="W70" s="52">
        <f t="shared" si="4"/>
        <v>7.6440000000000001</v>
      </c>
      <c r="X70" s="52">
        <f t="shared" si="2"/>
        <v>2.1059219999999797E-3</v>
      </c>
      <c r="Y70" s="52">
        <v>0</v>
      </c>
    </row>
    <row r="71" spans="1:25" x14ac:dyDescent="0.25">
      <c r="A71" s="52">
        <v>2013</v>
      </c>
      <c r="B71" s="52" t="s">
        <v>104</v>
      </c>
      <c r="C71" s="52" t="s">
        <v>179</v>
      </c>
      <c r="D71" s="52">
        <v>24104</v>
      </c>
      <c r="E71" s="52">
        <v>4111513</v>
      </c>
      <c r="F71" s="52">
        <v>27</v>
      </c>
      <c r="G71" s="52" t="s">
        <v>120</v>
      </c>
      <c r="H71" s="52" t="s">
        <v>90</v>
      </c>
      <c r="I71" s="52">
        <v>4730</v>
      </c>
      <c r="J71" s="52" t="s">
        <v>71</v>
      </c>
      <c r="K71" s="52">
        <v>4</v>
      </c>
      <c r="L71" s="52">
        <v>1E-3</v>
      </c>
      <c r="M71" s="52">
        <v>1</v>
      </c>
      <c r="N71" s="52" t="s">
        <v>73</v>
      </c>
      <c r="O71" s="52">
        <v>1.1019999999999999E-3</v>
      </c>
      <c r="P71" s="52">
        <v>1E-3</v>
      </c>
      <c r="Q71" s="52">
        <v>21</v>
      </c>
      <c r="R71" s="52"/>
      <c r="S71" s="52">
        <v>0</v>
      </c>
      <c r="T71" s="52">
        <v>0</v>
      </c>
      <c r="U71" s="52">
        <v>310</v>
      </c>
      <c r="V71" s="52">
        <f t="shared" si="3"/>
        <v>19.029461660000003</v>
      </c>
      <c r="W71" s="52">
        <f t="shared" si="4"/>
        <v>18.920000000000002</v>
      </c>
      <c r="X71" s="52">
        <f t="shared" si="2"/>
        <v>5.2124600000000429E-3</v>
      </c>
      <c r="Y71" s="52">
        <v>0</v>
      </c>
    </row>
    <row r="72" spans="1:25" x14ac:dyDescent="0.25">
      <c r="A72" s="52">
        <v>2013</v>
      </c>
      <c r="B72" s="52" t="s">
        <v>104</v>
      </c>
      <c r="C72" s="52" t="s">
        <v>179</v>
      </c>
      <c r="D72" s="52">
        <v>24104</v>
      </c>
      <c r="E72" s="52">
        <v>4111513</v>
      </c>
      <c r="F72" s="52">
        <v>27</v>
      </c>
      <c r="G72" s="52" t="s">
        <v>120</v>
      </c>
      <c r="H72" s="52" t="s">
        <v>90</v>
      </c>
      <c r="I72" s="52">
        <v>159</v>
      </c>
      <c r="J72" s="52" t="s">
        <v>71</v>
      </c>
      <c r="K72" s="52">
        <v>4</v>
      </c>
      <c r="L72" s="52">
        <v>1E-3</v>
      </c>
      <c r="M72" s="52">
        <v>1</v>
      </c>
      <c r="N72" s="52" t="s">
        <v>73</v>
      </c>
      <c r="O72" s="52">
        <v>1.1019999999999999E-3</v>
      </c>
      <c r="P72" s="52">
        <v>1E-3</v>
      </c>
      <c r="Q72" s="52">
        <v>21</v>
      </c>
      <c r="R72" s="52"/>
      <c r="S72" s="52">
        <v>0</v>
      </c>
      <c r="T72" s="52">
        <v>0</v>
      </c>
      <c r="U72" s="52">
        <v>310</v>
      </c>
      <c r="V72" s="52">
        <f t="shared" si="3"/>
        <v>0.63967957799999997</v>
      </c>
      <c r="W72" s="52">
        <f t="shared" si="4"/>
        <v>0.63600000000000001</v>
      </c>
      <c r="X72" s="52">
        <f t="shared" si="2"/>
        <v>1.7521799999999815E-4</v>
      </c>
      <c r="Y72" s="52">
        <v>0</v>
      </c>
    </row>
    <row r="73" spans="1:25" x14ac:dyDescent="0.25">
      <c r="A73" s="52">
        <v>2013</v>
      </c>
      <c r="B73" s="52" t="s">
        <v>104</v>
      </c>
      <c r="C73" s="52" t="s">
        <v>179</v>
      </c>
      <c r="D73" s="52">
        <v>24104</v>
      </c>
      <c r="E73" s="52">
        <v>4111513</v>
      </c>
      <c r="F73" s="52">
        <v>27</v>
      </c>
      <c r="G73" s="52" t="s">
        <v>120</v>
      </c>
      <c r="H73" s="52" t="s">
        <v>90</v>
      </c>
      <c r="I73" s="52">
        <v>4510</v>
      </c>
      <c r="J73" s="52" t="s">
        <v>71</v>
      </c>
      <c r="K73" s="52">
        <v>4</v>
      </c>
      <c r="L73" s="52">
        <v>1E-3</v>
      </c>
      <c r="M73" s="52">
        <v>1</v>
      </c>
      <c r="N73" s="52" t="s">
        <v>73</v>
      </c>
      <c r="O73" s="52">
        <v>1.1019999999999999E-3</v>
      </c>
      <c r="P73" s="52">
        <v>1E-3</v>
      </c>
      <c r="Q73" s="52">
        <v>21</v>
      </c>
      <c r="R73" s="52"/>
      <c r="S73" s="52">
        <v>0</v>
      </c>
      <c r="T73" s="52">
        <v>0</v>
      </c>
      <c r="U73" s="52">
        <v>310</v>
      </c>
      <c r="V73" s="52">
        <f t="shared" si="3"/>
        <v>18.144370419999998</v>
      </c>
      <c r="W73" s="52">
        <f t="shared" si="4"/>
        <v>18.04</v>
      </c>
      <c r="X73" s="52">
        <f t="shared" si="2"/>
        <v>4.9700199999999344E-3</v>
      </c>
      <c r="Y73" s="52">
        <v>0</v>
      </c>
    </row>
    <row r="74" spans="1:25" x14ac:dyDescent="0.25">
      <c r="A74" s="52">
        <v>2013</v>
      </c>
      <c r="B74" s="52" t="s">
        <v>104</v>
      </c>
      <c r="C74" s="52" t="s">
        <v>179</v>
      </c>
      <c r="D74" s="52">
        <v>24104</v>
      </c>
      <c r="E74" s="52">
        <v>4111513</v>
      </c>
      <c r="F74" s="52">
        <v>27</v>
      </c>
      <c r="G74" s="52" t="s">
        <v>120</v>
      </c>
      <c r="H74" s="52" t="s">
        <v>90</v>
      </c>
      <c r="I74" s="52">
        <v>1512</v>
      </c>
      <c r="J74" s="52" t="s">
        <v>71</v>
      </c>
      <c r="K74" s="52">
        <v>4</v>
      </c>
      <c r="L74" s="52">
        <v>1E-3</v>
      </c>
      <c r="M74" s="52">
        <v>1</v>
      </c>
      <c r="N74" s="52" t="s">
        <v>73</v>
      </c>
      <c r="O74" s="52">
        <v>1.1019999999999999E-3</v>
      </c>
      <c r="P74" s="52">
        <v>1E-3</v>
      </c>
      <c r="Q74" s="52">
        <v>21</v>
      </c>
      <c r="R74" s="52"/>
      <c r="S74" s="52">
        <v>0</v>
      </c>
      <c r="T74" s="52">
        <v>0</v>
      </c>
      <c r="U74" s="52">
        <v>310</v>
      </c>
      <c r="V74" s="52">
        <f t="shared" si="3"/>
        <v>6.0829907040000002</v>
      </c>
      <c r="W74" s="52">
        <f t="shared" si="4"/>
        <v>6.048</v>
      </c>
      <c r="X74" s="52">
        <f t="shared" si="2"/>
        <v>1.6662240000000072E-3</v>
      </c>
      <c r="Y74" s="52">
        <v>0</v>
      </c>
    </row>
    <row r="75" spans="1:25" x14ac:dyDescent="0.25">
      <c r="A75" s="52">
        <v>2013</v>
      </c>
      <c r="B75" s="52" t="s">
        <v>104</v>
      </c>
      <c r="C75" s="52" t="s">
        <v>179</v>
      </c>
      <c r="D75" s="52">
        <v>24104</v>
      </c>
      <c r="E75" s="52">
        <v>4111513</v>
      </c>
      <c r="F75" s="52">
        <v>27</v>
      </c>
      <c r="G75" s="52" t="s">
        <v>120</v>
      </c>
      <c r="H75" s="52" t="s">
        <v>90</v>
      </c>
      <c r="I75" s="52">
        <v>3529</v>
      </c>
      <c r="J75" s="52" t="s">
        <v>71</v>
      </c>
      <c r="K75" s="52">
        <v>4</v>
      </c>
      <c r="L75" s="52">
        <v>1E-3</v>
      </c>
      <c r="M75" s="52">
        <v>1</v>
      </c>
      <c r="N75" s="52" t="s">
        <v>73</v>
      </c>
      <c r="O75" s="52">
        <v>1.1019999999999999E-3</v>
      </c>
      <c r="P75" s="52">
        <v>1E-3</v>
      </c>
      <c r="Q75" s="52">
        <v>21</v>
      </c>
      <c r="R75" s="52"/>
      <c r="S75" s="52">
        <v>0</v>
      </c>
      <c r="T75" s="52">
        <v>0</v>
      </c>
      <c r="U75" s="52">
        <v>310</v>
      </c>
      <c r="V75" s="52">
        <f t="shared" si="3"/>
        <v>14.197668117999999</v>
      </c>
      <c r="W75" s="52">
        <f t="shared" si="4"/>
        <v>14.116</v>
      </c>
      <c r="X75" s="52">
        <f t="shared" si="2"/>
        <v>3.8889579999999819E-3</v>
      </c>
      <c r="Y75" s="52">
        <v>0</v>
      </c>
    </row>
    <row r="76" spans="1:25" x14ac:dyDescent="0.25">
      <c r="A76" s="52">
        <v>2013</v>
      </c>
      <c r="B76" s="52" t="s">
        <v>104</v>
      </c>
      <c r="C76" s="52" t="s">
        <v>179</v>
      </c>
      <c r="D76" s="52">
        <v>24104</v>
      </c>
      <c r="E76" s="52">
        <v>4111513</v>
      </c>
      <c r="F76" s="52">
        <v>27</v>
      </c>
      <c r="G76" s="52" t="s">
        <v>120</v>
      </c>
      <c r="H76" s="52" t="s">
        <v>90</v>
      </c>
      <c r="I76" s="52">
        <v>173</v>
      </c>
      <c r="J76" s="52" t="s">
        <v>71</v>
      </c>
      <c r="K76" s="52">
        <v>4</v>
      </c>
      <c r="L76" s="52">
        <v>1E-3</v>
      </c>
      <c r="M76" s="52">
        <v>1</v>
      </c>
      <c r="N76" s="52" t="s">
        <v>73</v>
      </c>
      <c r="O76" s="52">
        <v>1.1019999999999999E-3</v>
      </c>
      <c r="P76" s="52">
        <v>1E-3</v>
      </c>
      <c r="Q76" s="52">
        <v>21</v>
      </c>
      <c r="R76" s="52"/>
      <c r="S76" s="52">
        <v>0</v>
      </c>
      <c r="T76" s="52">
        <v>0</v>
      </c>
      <c r="U76" s="52">
        <v>310</v>
      </c>
      <c r="V76" s="52">
        <f t="shared" si="3"/>
        <v>0.69600356600000002</v>
      </c>
      <c r="W76" s="52">
        <f t="shared" si="4"/>
        <v>0.69200000000000006</v>
      </c>
      <c r="X76" s="52">
        <f t="shared" si="2"/>
        <v>1.9064599999999801E-4</v>
      </c>
      <c r="Y76" s="52">
        <v>0</v>
      </c>
    </row>
    <row r="77" spans="1:25" x14ac:dyDescent="0.25">
      <c r="A77" s="52">
        <v>2013</v>
      </c>
      <c r="B77" s="52" t="s">
        <v>104</v>
      </c>
      <c r="C77" s="52" t="s">
        <v>179</v>
      </c>
      <c r="D77" s="52">
        <v>24104</v>
      </c>
      <c r="E77" s="52">
        <v>4111513</v>
      </c>
      <c r="F77" s="52">
        <v>27</v>
      </c>
      <c r="G77" s="52" t="s">
        <v>120</v>
      </c>
      <c r="H77" s="52" t="s">
        <v>90</v>
      </c>
      <c r="I77" s="52">
        <v>1605</v>
      </c>
      <c r="J77" s="52" t="s">
        <v>71</v>
      </c>
      <c r="K77" s="52">
        <v>4</v>
      </c>
      <c r="L77" s="52">
        <v>1E-3</v>
      </c>
      <c r="M77" s="52">
        <v>1</v>
      </c>
      <c r="N77" s="52" t="s">
        <v>73</v>
      </c>
      <c r="O77" s="52">
        <v>1.1019999999999999E-3</v>
      </c>
      <c r="P77" s="52">
        <v>1E-3</v>
      </c>
      <c r="Q77" s="52">
        <v>21</v>
      </c>
      <c r="R77" s="52"/>
      <c r="S77" s="52">
        <v>0</v>
      </c>
      <c r="T77" s="52">
        <v>0</v>
      </c>
      <c r="U77" s="52">
        <v>310</v>
      </c>
      <c r="V77" s="52">
        <f t="shared" si="3"/>
        <v>6.45714291</v>
      </c>
      <c r="W77" s="52">
        <f t="shared" si="4"/>
        <v>6.42</v>
      </c>
      <c r="X77" s="52">
        <f t="shared" si="2"/>
        <v>1.7687100000000015E-3</v>
      </c>
      <c r="Y77" s="52">
        <v>0</v>
      </c>
    </row>
    <row r="78" spans="1:25" x14ac:dyDescent="0.25">
      <c r="A78" s="52">
        <v>2013</v>
      </c>
      <c r="B78" s="52" t="s">
        <v>104</v>
      </c>
      <c r="C78" s="52" t="s">
        <v>179</v>
      </c>
      <c r="D78" s="52">
        <v>24104</v>
      </c>
      <c r="E78" s="52">
        <v>4111513</v>
      </c>
      <c r="F78" s="52">
        <v>27</v>
      </c>
      <c r="G78" s="52" t="s">
        <v>120</v>
      </c>
      <c r="H78" s="52" t="s">
        <v>90</v>
      </c>
      <c r="I78" s="52">
        <v>4794</v>
      </c>
      <c r="J78" s="52" t="s">
        <v>71</v>
      </c>
      <c r="K78" s="52">
        <v>4</v>
      </c>
      <c r="L78" s="52">
        <v>1E-3</v>
      </c>
      <c r="M78" s="52">
        <v>1</v>
      </c>
      <c r="N78" s="52" t="s">
        <v>73</v>
      </c>
      <c r="O78" s="52">
        <v>1.1019999999999999E-3</v>
      </c>
      <c r="P78" s="52">
        <v>1E-3</v>
      </c>
      <c r="Q78" s="52">
        <v>21</v>
      </c>
      <c r="R78" s="52"/>
      <c r="S78" s="52">
        <v>0</v>
      </c>
      <c r="T78" s="52">
        <v>0</v>
      </c>
      <c r="U78" s="52">
        <v>310</v>
      </c>
      <c r="V78" s="52">
        <f t="shared" si="3"/>
        <v>19.286942748000001</v>
      </c>
      <c r="W78" s="52">
        <f t="shared" si="4"/>
        <v>19.176000000000002</v>
      </c>
      <c r="X78" s="52">
        <f t="shared" si="2"/>
        <v>5.2829879999999703E-3</v>
      </c>
      <c r="Y78" s="52">
        <v>0</v>
      </c>
    </row>
    <row r="79" spans="1:25" x14ac:dyDescent="0.25">
      <c r="A79" s="52">
        <v>2013</v>
      </c>
      <c r="B79" s="52" t="s">
        <v>104</v>
      </c>
      <c r="C79" s="52" t="s">
        <v>179</v>
      </c>
      <c r="D79" s="52">
        <v>24104</v>
      </c>
      <c r="E79" s="52">
        <v>4111513</v>
      </c>
      <c r="F79" s="52">
        <v>27</v>
      </c>
      <c r="G79" s="52" t="s">
        <v>120</v>
      </c>
      <c r="H79" s="52" t="s">
        <v>90</v>
      </c>
      <c r="I79" s="52">
        <v>3164</v>
      </c>
      <c r="J79" s="52" t="s">
        <v>71</v>
      </c>
      <c r="K79" s="52">
        <v>4</v>
      </c>
      <c r="L79" s="52">
        <v>1E-3</v>
      </c>
      <c r="M79" s="52">
        <v>1</v>
      </c>
      <c r="N79" s="52" t="s">
        <v>73</v>
      </c>
      <c r="O79" s="52">
        <v>1.1019999999999999E-3</v>
      </c>
      <c r="P79" s="52">
        <v>1E-3</v>
      </c>
      <c r="Q79" s="52">
        <v>21</v>
      </c>
      <c r="R79" s="52"/>
      <c r="S79" s="52">
        <v>0</v>
      </c>
      <c r="T79" s="52">
        <v>0</v>
      </c>
      <c r="U79" s="52">
        <v>310</v>
      </c>
      <c r="V79" s="52">
        <f t="shared" si="3"/>
        <v>12.729221288</v>
      </c>
      <c r="W79" s="52">
        <f t="shared" si="4"/>
        <v>12.656000000000001</v>
      </c>
      <c r="X79" s="52">
        <f t="shared" si="2"/>
        <v>3.4867279999999602E-3</v>
      </c>
      <c r="Y79" s="52">
        <v>0</v>
      </c>
    </row>
    <row r="80" spans="1:25" x14ac:dyDescent="0.25">
      <c r="A80" s="52">
        <v>2013</v>
      </c>
      <c r="B80" s="52" t="s">
        <v>104</v>
      </c>
      <c r="C80" s="52" t="s">
        <v>177</v>
      </c>
      <c r="D80" s="52">
        <v>24101</v>
      </c>
      <c r="E80" s="52">
        <v>4111300</v>
      </c>
      <c r="F80" s="52">
        <v>27</v>
      </c>
      <c r="G80" s="52" t="s">
        <v>120</v>
      </c>
      <c r="H80" s="52" t="s">
        <v>90</v>
      </c>
      <c r="I80" s="52">
        <v>40280</v>
      </c>
      <c r="J80" s="52" t="s">
        <v>71</v>
      </c>
      <c r="K80" s="52">
        <v>1.3</v>
      </c>
      <c r="L80" s="52">
        <v>1</v>
      </c>
      <c r="M80" s="52">
        <v>1</v>
      </c>
      <c r="N80" s="52"/>
      <c r="O80" s="52">
        <v>0</v>
      </c>
      <c r="P80" s="52">
        <v>0</v>
      </c>
      <c r="Q80" s="52">
        <v>21</v>
      </c>
      <c r="R80" s="52"/>
      <c r="S80" s="52">
        <v>0</v>
      </c>
      <c r="T80" s="52">
        <v>0</v>
      </c>
      <c r="U80" s="52">
        <v>310</v>
      </c>
      <c r="V80" s="52">
        <f t="shared" si="3"/>
        <v>52364</v>
      </c>
      <c r="W80" s="52">
        <f t="shared" si="4"/>
        <v>52364</v>
      </c>
      <c r="X80" s="52">
        <v>0</v>
      </c>
      <c r="Y80" s="52">
        <v>0</v>
      </c>
    </row>
    <row r="81" spans="1:25" x14ac:dyDescent="0.25">
      <c r="A81" s="52">
        <v>2013</v>
      </c>
      <c r="B81" s="52" t="s">
        <v>104</v>
      </c>
      <c r="C81" s="52" t="s">
        <v>177</v>
      </c>
      <c r="D81" s="52">
        <v>24101</v>
      </c>
      <c r="E81" s="52">
        <v>4111300</v>
      </c>
      <c r="F81" s="52">
        <v>27</v>
      </c>
      <c r="G81" s="52" t="s">
        <v>120</v>
      </c>
      <c r="H81" s="52" t="s">
        <v>90</v>
      </c>
      <c r="I81" s="52">
        <v>389</v>
      </c>
      <c r="J81" s="52" t="s">
        <v>71</v>
      </c>
      <c r="K81" s="52">
        <v>1.3</v>
      </c>
      <c r="L81" s="52">
        <v>1</v>
      </c>
      <c r="M81" s="52">
        <v>1</v>
      </c>
      <c r="N81" s="52"/>
      <c r="O81" s="52">
        <v>0</v>
      </c>
      <c r="P81" s="52">
        <v>0</v>
      </c>
      <c r="Q81" s="52">
        <v>21</v>
      </c>
      <c r="R81" s="52"/>
      <c r="S81" s="52">
        <v>0</v>
      </c>
      <c r="T81" s="52">
        <v>0</v>
      </c>
      <c r="U81" s="52">
        <v>310</v>
      </c>
      <c r="V81" s="52">
        <f t="shared" si="3"/>
        <v>505.70000000000005</v>
      </c>
      <c r="W81" s="52">
        <f t="shared" si="4"/>
        <v>505.70000000000005</v>
      </c>
      <c r="X81" s="52">
        <v>0</v>
      </c>
      <c r="Y81" s="52">
        <v>0</v>
      </c>
    </row>
    <row r="82" spans="1:25" x14ac:dyDescent="0.25">
      <c r="A82" s="52">
        <v>2013</v>
      </c>
      <c r="B82" s="52" t="s">
        <v>104</v>
      </c>
      <c r="C82" s="52" t="s">
        <v>177</v>
      </c>
      <c r="D82" s="52">
        <v>24102</v>
      </c>
      <c r="E82" s="52">
        <v>4111300</v>
      </c>
      <c r="F82" s="52">
        <v>27</v>
      </c>
      <c r="G82" s="52" t="s">
        <v>120</v>
      </c>
      <c r="H82" s="52" t="s">
        <v>90</v>
      </c>
      <c r="I82" s="52">
        <v>11122</v>
      </c>
      <c r="J82" s="52" t="s">
        <v>71</v>
      </c>
      <c r="K82" s="52">
        <v>1.3</v>
      </c>
      <c r="L82" s="52">
        <v>1</v>
      </c>
      <c r="M82" s="52">
        <v>1</v>
      </c>
      <c r="N82" s="52"/>
      <c r="O82" s="52">
        <v>0</v>
      </c>
      <c r="P82" s="52">
        <v>0</v>
      </c>
      <c r="Q82" s="52">
        <v>21</v>
      </c>
      <c r="R82" s="52"/>
      <c r="S82" s="52">
        <v>0</v>
      </c>
      <c r="T82" s="52">
        <v>0</v>
      </c>
      <c r="U82" s="52">
        <v>310</v>
      </c>
      <c r="V82" s="52">
        <f t="shared" si="3"/>
        <v>14458.6</v>
      </c>
      <c r="W82" s="52">
        <f t="shared" si="4"/>
        <v>14458.6</v>
      </c>
      <c r="X82" s="52">
        <v>0</v>
      </c>
      <c r="Y82" s="52">
        <v>0</v>
      </c>
    </row>
    <row r="83" spans="1:25" x14ac:dyDescent="0.25">
      <c r="A83" s="52">
        <v>2013</v>
      </c>
      <c r="B83" s="52" t="s">
        <v>104</v>
      </c>
      <c r="C83" s="52" t="s">
        <v>177</v>
      </c>
      <c r="D83" s="52">
        <v>24102</v>
      </c>
      <c r="E83" s="52">
        <v>4111300</v>
      </c>
      <c r="F83" s="52">
        <v>27</v>
      </c>
      <c r="G83" s="52" t="s">
        <v>120</v>
      </c>
      <c r="H83" s="52" t="s">
        <v>90</v>
      </c>
      <c r="I83" s="52">
        <v>2981</v>
      </c>
      <c r="J83" s="52" t="s">
        <v>71</v>
      </c>
      <c r="K83" s="52">
        <v>1.3</v>
      </c>
      <c r="L83" s="52">
        <v>1</v>
      </c>
      <c r="M83" s="52">
        <v>1</v>
      </c>
      <c r="N83" s="52"/>
      <c r="O83" s="52">
        <v>0</v>
      </c>
      <c r="P83" s="52">
        <v>0</v>
      </c>
      <c r="Q83" s="52">
        <v>21</v>
      </c>
      <c r="R83" s="52"/>
      <c r="S83" s="52">
        <v>0</v>
      </c>
      <c r="T83" s="52">
        <v>0</v>
      </c>
      <c r="U83" s="52">
        <v>310</v>
      </c>
      <c r="V83" s="52">
        <f t="shared" si="3"/>
        <v>3875.3</v>
      </c>
      <c r="W83" s="52">
        <f t="shared" si="4"/>
        <v>3875.3</v>
      </c>
      <c r="X83" s="52">
        <v>0</v>
      </c>
      <c r="Y83" s="52">
        <v>0</v>
      </c>
    </row>
    <row r="84" spans="1:25" x14ac:dyDescent="0.25">
      <c r="A84" s="52">
        <v>2013</v>
      </c>
      <c r="B84" s="52" t="s">
        <v>104</v>
      </c>
      <c r="C84" s="52" t="s">
        <v>177</v>
      </c>
      <c r="D84" s="52">
        <v>24103</v>
      </c>
      <c r="E84" s="52">
        <v>4111300</v>
      </c>
      <c r="F84" s="52">
        <v>27</v>
      </c>
      <c r="G84" s="52" t="s">
        <v>120</v>
      </c>
      <c r="H84" s="52" t="s">
        <v>90</v>
      </c>
      <c r="I84" s="52">
        <v>3134</v>
      </c>
      <c r="J84" s="52" t="s">
        <v>71</v>
      </c>
      <c r="K84" s="52">
        <v>1.3</v>
      </c>
      <c r="L84" s="52">
        <v>1</v>
      </c>
      <c r="M84" s="52">
        <v>1</v>
      </c>
      <c r="N84" s="52"/>
      <c r="O84" s="52">
        <v>0</v>
      </c>
      <c r="P84" s="52">
        <v>0</v>
      </c>
      <c r="Q84" s="52">
        <v>21</v>
      </c>
      <c r="R84" s="52"/>
      <c r="S84" s="52">
        <v>0</v>
      </c>
      <c r="T84" s="52">
        <v>0</v>
      </c>
      <c r="U84" s="52">
        <v>310</v>
      </c>
      <c r="V84" s="52">
        <f t="shared" si="3"/>
        <v>4074.2000000000003</v>
      </c>
      <c r="W84" s="52">
        <f t="shared" si="4"/>
        <v>4074.2000000000003</v>
      </c>
      <c r="X84" s="52">
        <v>0</v>
      </c>
      <c r="Y84" s="52">
        <v>0</v>
      </c>
    </row>
    <row r="85" spans="1:25" x14ac:dyDescent="0.25">
      <c r="A85" s="52">
        <v>2013</v>
      </c>
      <c r="B85" s="52" t="s">
        <v>104</v>
      </c>
      <c r="C85" s="52" t="s">
        <v>177</v>
      </c>
      <c r="D85" s="52">
        <v>24103</v>
      </c>
      <c r="E85" s="52">
        <v>4111300</v>
      </c>
      <c r="F85" s="52">
        <v>27</v>
      </c>
      <c r="G85" s="52" t="s">
        <v>120</v>
      </c>
      <c r="H85" s="52" t="s">
        <v>90</v>
      </c>
      <c r="I85" s="52">
        <v>8783</v>
      </c>
      <c r="J85" s="52" t="s">
        <v>71</v>
      </c>
      <c r="K85" s="52">
        <v>1.3</v>
      </c>
      <c r="L85" s="52">
        <v>1</v>
      </c>
      <c r="M85" s="52">
        <v>1</v>
      </c>
      <c r="N85" s="52"/>
      <c r="O85" s="52">
        <v>0</v>
      </c>
      <c r="P85" s="52">
        <v>0</v>
      </c>
      <c r="Q85" s="52">
        <v>21</v>
      </c>
      <c r="R85" s="52"/>
      <c r="S85" s="52">
        <v>0</v>
      </c>
      <c r="T85" s="52">
        <v>0</v>
      </c>
      <c r="U85" s="52">
        <v>310</v>
      </c>
      <c r="V85" s="52">
        <f t="shared" si="3"/>
        <v>11417.9</v>
      </c>
      <c r="W85" s="52">
        <f t="shared" si="4"/>
        <v>11417.9</v>
      </c>
      <c r="X85" s="52">
        <v>0</v>
      </c>
      <c r="Y85" s="52">
        <v>0</v>
      </c>
    </row>
    <row r="86" spans="1:25" x14ac:dyDescent="0.25">
      <c r="A86" s="52">
        <v>2013</v>
      </c>
      <c r="B86" s="52" t="s">
        <v>104</v>
      </c>
      <c r="C86" s="52" t="s">
        <v>177</v>
      </c>
      <c r="D86" s="52">
        <v>24104</v>
      </c>
      <c r="E86" s="52">
        <v>4111300</v>
      </c>
      <c r="F86" s="52">
        <v>27</v>
      </c>
      <c r="G86" s="52" t="s">
        <v>120</v>
      </c>
      <c r="H86" s="52" t="s">
        <v>90</v>
      </c>
      <c r="I86" s="52">
        <v>4594</v>
      </c>
      <c r="J86" s="52" t="s">
        <v>71</v>
      </c>
      <c r="K86" s="52">
        <v>1.3</v>
      </c>
      <c r="L86" s="52">
        <v>1</v>
      </c>
      <c r="M86" s="52">
        <v>1</v>
      </c>
      <c r="N86" s="52"/>
      <c r="O86" s="52">
        <v>0</v>
      </c>
      <c r="P86" s="52">
        <v>0</v>
      </c>
      <c r="Q86" s="52">
        <v>21</v>
      </c>
      <c r="R86" s="52"/>
      <c r="S86" s="52">
        <v>0</v>
      </c>
      <c r="T86" s="52">
        <v>0</v>
      </c>
      <c r="U86" s="52">
        <v>310</v>
      </c>
      <c r="V86" s="52">
        <f t="shared" si="3"/>
        <v>5972.2</v>
      </c>
      <c r="W86" s="52">
        <f t="shared" si="4"/>
        <v>5972.2</v>
      </c>
      <c r="X86" s="52">
        <v>0</v>
      </c>
      <c r="Y86" s="52">
        <v>0</v>
      </c>
    </row>
    <row r="87" spans="1:25" x14ac:dyDescent="0.25">
      <c r="A87" s="52">
        <v>2013</v>
      </c>
      <c r="B87" s="52" t="s">
        <v>104</v>
      </c>
      <c r="C87" s="52" t="s">
        <v>177</v>
      </c>
      <c r="D87" s="52">
        <v>24104</v>
      </c>
      <c r="E87" s="52">
        <v>4111300</v>
      </c>
      <c r="F87" s="52">
        <v>27</v>
      </c>
      <c r="G87" s="52" t="s">
        <v>120</v>
      </c>
      <c r="H87" s="52" t="s">
        <v>90</v>
      </c>
      <c r="I87" s="52">
        <v>29378</v>
      </c>
      <c r="J87" s="52" t="s">
        <v>71</v>
      </c>
      <c r="K87" s="52">
        <v>1.3</v>
      </c>
      <c r="L87" s="52">
        <v>1</v>
      </c>
      <c r="M87" s="52">
        <v>1</v>
      </c>
      <c r="N87" s="52"/>
      <c r="O87" s="52">
        <v>0</v>
      </c>
      <c r="P87" s="52">
        <v>0</v>
      </c>
      <c r="Q87" s="52">
        <v>21</v>
      </c>
      <c r="R87" s="52"/>
      <c r="S87" s="52">
        <v>0</v>
      </c>
      <c r="T87" s="52">
        <v>0</v>
      </c>
      <c r="U87" s="52">
        <v>310</v>
      </c>
      <c r="V87" s="52">
        <f t="shared" si="3"/>
        <v>38191.4</v>
      </c>
      <c r="W87" s="52">
        <f t="shared" si="4"/>
        <v>38191.4</v>
      </c>
      <c r="X87" s="52">
        <v>0</v>
      </c>
      <c r="Y87" s="52">
        <v>0</v>
      </c>
    </row>
    <row r="88" spans="1:25" x14ac:dyDescent="0.25">
      <c r="A88" s="52">
        <v>2013</v>
      </c>
      <c r="B88" s="52" t="s">
        <v>104</v>
      </c>
      <c r="C88" s="52" t="s">
        <v>177</v>
      </c>
      <c r="D88" s="52">
        <v>24104</v>
      </c>
      <c r="E88" s="52">
        <v>4111300</v>
      </c>
      <c r="F88" s="52">
        <v>27</v>
      </c>
      <c r="G88" s="52" t="s">
        <v>120</v>
      </c>
      <c r="H88" s="52" t="s">
        <v>90</v>
      </c>
      <c r="I88" s="52">
        <v>20346</v>
      </c>
      <c r="J88" s="52" t="s">
        <v>71</v>
      </c>
      <c r="K88" s="52">
        <v>1.3</v>
      </c>
      <c r="L88" s="52">
        <v>1</v>
      </c>
      <c r="M88" s="52">
        <v>1</v>
      </c>
      <c r="N88" s="52"/>
      <c r="O88" s="52">
        <v>0</v>
      </c>
      <c r="P88" s="52">
        <v>0</v>
      </c>
      <c r="Q88" s="52">
        <v>21</v>
      </c>
      <c r="R88" s="52"/>
      <c r="S88" s="52">
        <v>0</v>
      </c>
      <c r="T88" s="52">
        <v>0</v>
      </c>
      <c r="U88" s="52">
        <v>310</v>
      </c>
      <c r="V88" s="52">
        <f t="shared" si="3"/>
        <v>26449.8</v>
      </c>
      <c r="W88" s="52">
        <f t="shared" si="4"/>
        <v>26449.8</v>
      </c>
      <c r="X88" s="52">
        <v>0</v>
      </c>
      <c r="Y88" s="52">
        <v>0</v>
      </c>
    </row>
    <row r="89" spans="1:25" x14ac:dyDescent="0.25">
      <c r="A89" s="52">
        <v>2013</v>
      </c>
      <c r="B89" s="52" t="s">
        <v>104</v>
      </c>
      <c r="C89" s="52" t="s">
        <v>177</v>
      </c>
      <c r="D89" s="52">
        <v>24104</v>
      </c>
      <c r="E89" s="52">
        <v>4111300</v>
      </c>
      <c r="F89" s="52">
        <v>27</v>
      </c>
      <c r="G89" s="52" t="s">
        <v>120</v>
      </c>
      <c r="H89" s="52" t="s">
        <v>90</v>
      </c>
      <c r="I89" s="52">
        <v>2702</v>
      </c>
      <c r="J89" s="52" t="s">
        <v>71</v>
      </c>
      <c r="K89" s="52">
        <v>1.3</v>
      </c>
      <c r="L89" s="52">
        <v>1</v>
      </c>
      <c r="M89" s="52">
        <v>1</v>
      </c>
      <c r="N89" s="52"/>
      <c r="O89" s="52">
        <v>0</v>
      </c>
      <c r="P89" s="52">
        <v>0</v>
      </c>
      <c r="Q89" s="52">
        <v>21</v>
      </c>
      <c r="R89" s="52"/>
      <c r="S89" s="52">
        <v>0</v>
      </c>
      <c r="T89" s="52">
        <v>0</v>
      </c>
      <c r="U89" s="52">
        <v>310</v>
      </c>
      <c r="V89" s="52">
        <f t="shared" si="3"/>
        <v>3512.6</v>
      </c>
      <c r="W89" s="52">
        <f t="shared" si="4"/>
        <v>3512.6</v>
      </c>
      <c r="X89" s="52">
        <v>0</v>
      </c>
      <c r="Y89" s="52">
        <v>0</v>
      </c>
    </row>
    <row r="90" spans="1:25" x14ac:dyDescent="0.25">
      <c r="A90" s="52">
        <v>2013</v>
      </c>
      <c r="B90" s="52" t="s">
        <v>104</v>
      </c>
      <c r="C90" s="52" t="s">
        <v>177</v>
      </c>
      <c r="D90" s="52">
        <v>24104</v>
      </c>
      <c r="E90" s="52">
        <v>4111300</v>
      </c>
      <c r="F90" s="52">
        <v>27</v>
      </c>
      <c r="G90" s="52" t="s">
        <v>120</v>
      </c>
      <c r="H90" s="52" t="s">
        <v>90</v>
      </c>
      <c r="I90" s="52">
        <v>46416</v>
      </c>
      <c r="J90" s="52" t="s">
        <v>71</v>
      </c>
      <c r="K90" s="52">
        <v>1.3</v>
      </c>
      <c r="L90" s="52">
        <v>1</v>
      </c>
      <c r="M90" s="52">
        <v>1</v>
      </c>
      <c r="N90" s="52"/>
      <c r="O90" s="52">
        <v>0</v>
      </c>
      <c r="P90" s="52">
        <v>0</v>
      </c>
      <c r="Q90" s="52">
        <v>21</v>
      </c>
      <c r="R90" s="52"/>
      <c r="S90" s="52">
        <v>0</v>
      </c>
      <c r="T90" s="52">
        <v>0</v>
      </c>
      <c r="U90" s="52">
        <v>310</v>
      </c>
      <c r="V90" s="52">
        <f t="shared" si="3"/>
        <v>60340.800000000003</v>
      </c>
      <c r="W90" s="52">
        <f t="shared" si="4"/>
        <v>60340.800000000003</v>
      </c>
      <c r="X90" s="52">
        <v>0</v>
      </c>
      <c r="Y90" s="52">
        <v>0</v>
      </c>
    </row>
    <row r="91" spans="1:25" x14ac:dyDescent="0.25">
      <c r="A91" s="52">
        <v>2013</v>
      </c>
      <c r="B91" s="52" t="s">
        <v>104</v>
      </c>
      <c r="C91" s="52" t="s">
        <v>177</v>
      </c>
      <c r="D91" s="52">
        <v>24104</v>
      </c>
      <c r="E91" s="52">
        <v>4111300</v>
      </c>
      <c r="F91" s="52">
        <v>27</v>
      </c>
      <c r="G91" s="52" t="s">
        <v>120</v>
      </c>
      <c r="H91" s="52" t="s">
        <v>90</v>
      </c>
      <c r="I91" s="52">
        <v>15924</v>
      </c>
      <c r="J91" s="52" t="s">
        <v>71</v>
      </c>
      <c r="K91" s="52">
        <v>1.3</v>
      </c>
      <c r="L91" s="52">
        <v>1</v>
      </c>
      <c r="M91" s="52">
        <v>1</v>
      </c>
      <c r="N91" s="52"/>
      <c r="O91" s="52">
        <v>0</v>
      </c>
      <c r="P91" s="52">
        <v>0</v>
      </c>
      <c r="Q91" s="52">
        <v>21</v>
      </c>
      <c r="R91" s="52"/>
      <c r="S91" s="52">
        <v>0</v>
      </c>
      <c r="T91" s="52">
        <v>0</v>
      </c>
      <c r="U91" s="52">
        <v>310</v>
      </c>
      <c r="V91" s="52">
        <f t="shared" si="3"/>
        <v>20701.2</v>
      </c>
      <c r="W91" s="52">
        <f t="shared" si="4"/>
        <v>20701.2</v>
      </c>
      <c r="X91" s="52">
        <v>0</v>
      </c>
      <c r="Y91" s="52">
        <v>0</v>
      </c>
    </row>
    <row r="92" spans="1:25" x14ac:dyDescent="0.25">
      <c r="A92" s="52">
        <v>2013</v>
      </c>
      <c r="B92" s="52" t="s">
        <v>104</v>
      </c>
      <c r="C92" s="52" t="s">
        <v>177</v>
      </c>
      <c r="D92" s="52">
        <v>24104</v>
      </c>
      <c r="E92" s="52">
        <v>4111300</v>
      </c>
      <c r="F92" s="52">
        <v>27</v>
      </c>
      <c r="G92" s="52" t="s">
        <v>120</v>
      </c>
      <c r="H92" s="52" t="s">
        <v>90</v>
      </c>
      <c r="I92" s="52">
        <v>47410</v>
      </c>
      <c r="J92" s="52" t="s">
        <v>71</v>
      </c>
      <c r="K92" s="52">
        <v>1.3</v>
      </c>
      <c r="L92" s="52">
        <v>1</v>
      </c>
      <c r="M92" s="52">
        <v>1</v>
      </c>
      <c r="N92" s="52"/>
      <c r="O92" s="52">
        <v>0</v>
      </c>
      <c r="P92" s="52">
        <v>0</v>
      </c>
      <c r="Q92" s="52">
        <v>21</v>
      </c>
      <c r="R92" s="52"/>
      <c r="S92" s="52">
        <v>0</v>
      </c>
      <c r="T92" s="52">
        <v>0</v>
      </c>
      <c r="U92" s="52">
        <v>310</v>
      </c>
      <c r="V92" s="52">
        <f t="shared" si="3"/>
        <v>61633</v>
      </c>
      <c r="W92" s="52">
        <f t="shared" si="4"/>
        <v>61633</v>
      </c>
      <c r="X92" s="52">
        <v>0</v>
      </c>
      <c r="Y92" s="52">
        <v>0</v>
      </c>
    </row>
    <row r="93" spans="1:25" x14ac:dyDescent="0.25">
      <c r="A93" s="52">
        <v>2013</v>
      </c>
      <c r="B93" s="52" t="s">
        <v>104</v>
      </c>
      <c r="C93" s="52" t="s">
        <v>177</v>
      </c>
      <c r="D93" s="52">
        <v>24104</v>
      </c>
      <c r="E93" s="52">
        <v>4111300</v>
      </c>
      <c r="F93" s="52">
        <v>27</v>
      </c>
      <c r="G93" s="52" t="s">
        <v>120</v>
      </c>
      <c r="H93" s="52" t="s">
        <v>90</v>
      </c>
      <c r="I93" s="52">
        <v>52829</v>
      </c>
      <c r="J93" s="52" t="s">
        <v>71</v>
      </c>
      <c r="K93" s="52">
        <v>1.3</v>
      </c>
      <c r="L93" s="52">
        <v>1</v>
      </c>
      <c r="M93" s="52">
        <v>1</v>
      </c>
      <c r="N93" s="52"/>
      <c r="O93" s="52">
        <v>0</v>
      </c>
      <c r="P93" s="52">
        <v>0</v>
      </c>
      <c r="Q93" s="52">
        <v>21</v>
      </c>
      <c r="R93" s="52"/>
      <c r="S93" s="52">
        <v>0</v>
      </c>
      <c r="T93" s="52">
        <v>0</v>
      </c>
      <c r="U93" s="52">
        <v>310</v>
      </c>
      <c r="V93" s="52">
        <f t="shared" si="3"/>
        <v>68677.7</v>
      </c>
      <c r="W93" s="52">
        <f t="shared" si="4"/>
        <v>68677.7</v>
      </c>
      <c r="X93" s="52">
        <v>0</v>
      </c>
      <c r="Y93" s="52">
        <v>0</v>
      </c>
    </row>
    <row r="94" spans="1:25" x14ac:dyDescent="0.25">
      <c r="A94" s="52">
        <v>2013</v>
      </c>
      <c r="B94" s="52" t="s">
        <v>104</v>
      </c>
      <c r="C94" s="52" t="s">
        <v>177</v>
      </c>
      <c r="D94" s="52">
        <v>24104</v>
      </c>
      <c r="E94" s="52">
        <v>4111300</v>
      </c>
      <c r="F94" s="52">
        <v>27</v>
      </c>
      <c r="G94" s="52" t="s">
        <v>120</v>
      </c>
      <c r="H94" s="52" t="s">
        <v>90</v>
      </c>
      <c r="I94" s="52">
        <v>87510</v>
      </c>
      <c r="J94" s="52" t="s">
        <v>71</v>
      </c>
      <c r="K94" s="52">
        <v>1.3</v>
      </c>
      <c r="L94" s="52">
        <v>1</v>
      </c>
      <c r="M94" s="52">
        <v>1</v>
      </c>
      <c r="N94" s="52"/>
      <c r="O94" s="52">
        <v>0</v>
      </c>
      <c r="P94" s="52">
        <v>0</v>
      </c>
      <c r="Q94" s="52">
        <v>21</v>
      </c>
      <c r="R94" s="52"/>
      <c r="S94" s="52">
        <v>0</v>
      </c>
      <c r="T94" s="52">
        <v>0</v>
      </c>
      <c r="U94" s="52">
        <v>310</v>
      </c>
      <c r="V94" s="52">
        <f t="shared" si="3"/>
        <v>113763</v>
      </c>
      <c r="W94" s="52">
        <f t="shared" si="4"/>
        <v>113763</v>
      </c>
      <c r="X94" s="52">
        <v>0</v>
      </c>
      <c r="Y94" s="52">
        <v>0</v>
      </c>
    </row>
    <row r="95" spans="1:25" x14ac:dyDescent="0.25">
      <c r="A95" s="52">
        <v>2013</v>
      </c>
      <c r="B95" s="52" t="s">
        <v>104</v>
      </c>
      <c r="C95" s="52" t="s">
        <v>177</v>
      </c>
      <c r="D95" s="52">
        <v>24105</v>
      </c>
      <c r="E95" s="52">
        <v>4111300</v>
      </c>
      <c r="F95" s="52">
        <v>27</v>
      </c>
      <c r="G95" s="52" t="s">
        <v>120</v>
      </c>
      <c r="H95" s="52" t="s">
        <v>90</v>
      </c>
      <c r="I95" s="52">
        <v>33173</v>
      </c>
      <c r="J95" s="52" t="s">
        <v>71</v>
      </c>
      <c r="K95" s="52">
        <v>1.3</v>
      </c>
      <c r="L95" s="52">
        <v>1</v>
      </c>
      <c r="M95" s="52">
        <v>1</v>
      </c>
      <c r="N95" s="52"/>
      <c r="O95" s="52">
        <v>0</v>
      </c>
      <c r="P95" s="52">
        <v>0</v>
      </c>
      <c r="Q95" s="52">
        <v>21</v>
      </c>
      <c r="R95" s="52"/>
      <c r="S95" s="52">
        <v>0</v>
      </c>
      <c r="T95" s="52">
        <v>0</v>
      </c>
      <c r="U95" s="52">
        <v>310</v>
      </c>
      <c r="V95" s="52">
        <f t="shared" si="3"/>
        <v>43124.9</v>
      </c>
      <c r="W95" s="52">
        <f t="shared" si="4"/>
        <v>43124.9</v>
      </c>
      <c r="X95" s="52">
        <v>0</v>
      </c>
      <c r="Y95" s="52">
        <v>0</v>
      </c>
    </row>
    <row r="96" spans="1:25" x14ac:dyDescent="0.25">
      <c r="A96" s="52">
        <v>2013</v>
      </c>
      <c r="B96" s="52" t="s">
        <v>104</v>
      </c>
      <c r="C96" s="52" t="s">
        <v>177</v>
      </c>
      <c r="D96" s="52">
        <v>24109</v>
      </c>
      <c r="E96" s="52">
        <v>4111300</v>
      </c>
      <c r="F96" s="52">
        <v>27</v>
      </c>
      <c r="G96" s="52" t="s">
        <v>120</v>
      </c>
      <c r="H96" s="52" t="s">
        <v>90</v>
      </c>
      <c r="I96" s="52">
        <v>11384</v>
      </c>
      <c r="J96" s="52" t="s">
        <v>71</v>
      </c>
      <c r="K96" s="52">
        <v>1.3</v>
      </c>
      <c r="L96" s="52">
        <v>1</v>
      </c>
      <c r="M96" s="52">
        <v>1</v>
      </c>
      <c r="N96" s="52"/>
      <c r="O96" s="52">
        <v>0</v>
      </c>
      <c r="P96" s="52">
        <v>0</v>
      </c>
      <c r="Q96" s="52">
        <v>21</v>
      </c>
      <c r="R96" s="52"/>
      <c r="S96" s="52">
        <v>0</v>
      </c>
      <c r="T96" s="52">
        <v>0</v>
      </c>
      <c r="U96" s="52">
        <v>310</v>
      </c>
      <c r="V96" s="52">
        <f t="shared" si="3"/>
        <v>14799.2</v>
      </c>
      <c r="W96" s="52">
        <f t="shared" si="4"/>
        <v>14799.2</v>
      </c>
      <c r="X96" s="52">
        <v>0</v>
      </c>
      <c r="Y96" s="52">
        <v>0</v>
      </c>
    </row>
    <row r="97" spans="1:25" x14ac:dyDescent="0.25">
      <c r="A97" s="52">
        <v>2013</v>
      </c>
      <c r="B97" s="52" t="s">
        <v>104</v>
      </c>
      <c r="C97" s="52" t="s">
        <v>177</v>
      </c>
      <c r="D97" s="52">
        <v>24109</v>
      </c>
      <c r="E97" s="52">
        <v>4111300</v>
      </c>
      <c r="F97" s="52">
        <v>27</v>
      </c>
      <c r="G97" s="52" t="s">
        <v>120</v>
      </c>
      <c r="H97" s="52" t="s">
        <v>90</v>
      </c>
      <c r="I97" s="52">
        <v>3010</v>
      </c>
      <c r="J97" s="52" t="s">
        <v>71</v>
      </c>
      <c r="K97" s="52">
        <v>1.3</v>
      </c>
      <c r="L97" s="52">
        <v>1</v>
      </c>
      <c r="M97" s="52">
        <v>1</v>
      </c>
      <c r="N97" s="52"/>
      <c r="O97" s="52">
        <v>0</v>
      </c>
      <c r="P97" s="52">
        <v>0</v>
      </c>
      <c r="Q97" s="52">
        <v>21</v>
      </c>
      <c r="R97" s="52"/>
      <c r="S97" s="52">
        <v>0</v>
      </c>
      <c r="T97" s="52">
        <v>0</v>
      </c>
      <c r="U97" s="52">
        <v>310</v>
      </c>
      <c r="V97" s="52">
        <f t="shared" si="3"/>
        <v>3913</v>
      </c>
      <c r="W97" s="52">
        <f t="shared" si="4"/>
        <v>3913</v>
      </c>
      <c r="X97" s="52">
        <v>0</v>
      </c>
      <c r="Y97" s="52">
        <v>0</v>
      </c>
    </row>
    <row r="98" spans="1:25" x14ac:dyDescent="0.25">
      <c r="A98" s="52">
        <v>2013</v>
      </c>
      <c r="B98" s="52" t="s">
        <v>94</v>
      </c>
      <c r="C98" s="52" t="s">
        <v>109</v>
      </c>
      <c r="D98" s="52">
        <v>23101</v>
      </c>
      <c r="E98" s="52">
        <v>3711101</v>
      </c>
      <c r="F98" s="52">
        <v>27</v>
      </c>
      <c r="G98" s="52" t="s">
        <v>120</v>
      </c>
      <c r="H98" s="52" t="s">
        <v>90</v>
      </c>
      <c r="I98" s="52">
        <v>51</v>
      </c>
      <c r="J98" s="52" t="s">
        <v>71</v>
      </c>
      <c r="K98" s="52">
        <v>0.16700000000000001</v>
      </c>
      <c r="L98" s="52">
        <v>1</v>
      </c>
      <c r="M98" s="52">
        <v>1</v>
      </c>
      <c r="N98" s="52"/>
      <c r="O98" s="52">
        <v>0</v>
      </c>
      <c r="P98" s="52">
        <v>0</v>
      </c>
      <c r="Q98" s="52">
        <v>21</v>
      </c>
      <c r="R98" s="52"/>
      <c r="S98" s="52">
        <v>0</v>
      </c>
      <c r="T98" s="52">
        <v>0</v>
      </c>
      <c r="U98" s="52">
        <v>310</v>
      </c>
      <c r="V98" s="52">
        <f t="shared" si="3"/>
        <v>8.5170000000000012</v>
      </c>
      <c r="W98" s="52">
        <f t="shared" si="4"/>
        <v>8.5170000000000012</v>
      </c>
      <c r="X98" s="52">
        <v>0</v>
      </c>
      <c r="Y98" s="52">
        <v>0</v>
      </c>
    </row>
    <row r="99" spans="1:25" x14ac:dyDescent="0.25">
      <c r="A99" s="52">
        <v>2013</v>
      </c>
      <c r="B99" s="52" t="s">
        <v>94</v>
      </c>
      <c r="C99" s="52" t="s">
        <v>109</v>
      </c>
      <c r="D99" s="52">
        <v>23101</v>
      </c>
      <c r="E99" s="52">
        <v>3711101</v>
      </c>
      <c r="F99" s="52">
        <v>27</v>
      </c>
      <c r="G99" s="52" t="s">
        <v>120</v>
      </c>
      <c r="H99" s="52" t="s">
        <v>90</v>
      </c>
      <c r="I99" s="52">
        <v>170</v>
      </c>
      <c r="J99" s="52" t="s">
        <v>71</v>
      </c>
      <c r="K99" s="52">
        <v>0.16700000000000001</v>
      </c>
      <c r="L99" s="52">
        <v>1</v>
      </c>
      <c r="M99" s="52">
        <v>1</v>
      </c>
      <c r="N99" s="52"/>
      <c r="O99" s="52">
        <v>0</v>
      </c>
      <c r="P99" s="52">
        <v>0</v>
      </c>
      <c r="Q99" s="52">
        <v>21</v>
      </c>
      <c r="R99" s="52"/>
      <c r="S99" s="52">
        <v>0</v>
      </c>
      <c r="T99" s="52">
        <v>0</v>
      </c>
      <c r="U99" s="52">
        <v>310</v>
      </c>
      <c r="V99" s="52">
        <f t="shared" si="3"/>
        <v>28.39</v>
      </c>
      <c r="W99" s="52">
        <f t="shared" si="4"/>
        <v>28.39</v>
      </c>
      <c r="X99" s="52">
        <v>0</v>
      </c>
      <c r="Y99" s="52">
        <v>0</v>
      </c>
    </row>
    <row r="100" spans="1:25" x14ac:dyDescent="0.25">
      <c r="A100" s="52">
        <v>2013</v>
      </c>
      <c r="B100" s="52" t="s">
        <v>94</v>
      </c>
      <c r="C100" s="52" t="s">
        <v>109</v>
      </c>
      <c r="D100" s="52">
        <v>23101</v>
      </c>
      <c r="E100" s="52">
        <v>3711104</v>
      </c>
      <c r="F100" s="52">
        <v>9</v>
      </c>
      <c r="G100" s="52" t="s">
        <v>119</v>
      </c>
      <c r="H100" s="52" t="s">
        <v>90</v>
      </c>
      <c r="I100" s="52">
        <v>227137</v>
      </c>
      <c r="J100" s="52" t="s">
        <v>71</v>
      </c>
      <c r="K100" s="52">
        <v>0.16700000000000001</v>
      </c>
      <c r="L100" s="52">
        <v>1</v>
      </c>
      <c r="M100" s="52">
        <v>1</v>
      </c>
      <c r="N100" s="52"/>
      <c r="O100" s="52">
        <v>0</v>
      </c>
      <c r="P100" s="52">
        <v>0</v>
      </c>
      <c r="Q100" s="52">
        <v>21</v>
      </c>
      <c r="R100" s="52"/>
      <c r="S100" s="52">
        <v>0</v>
      </c>
      <c r="T100" s="52">
        <v>0</v>
      </c>
      <c r="U100" s="52">
        <v>310</v>
      </c>
      <c r="V100" s="52">
        <f t="shared" si="3"/>
        <v>37.931879000000002</v>
      </c>
      <c r="W100" s="52">
        <f t="shared" si="4"/>
        <v>37.931879000000002</v>
      </c>
      <c r="X100" s="52">
        <v>0</v>
      </c>
      <c r="Y100" s="52">
        <v>0</v>
      </c>
    </row>
    <row r="101" spans="1:25" x14ac:dyDescent="0.25">
      <c r="A101" s="52">
        <v>2013</v>
      </c>
      <c r="B101" s="52" t="s">
        <v>94</v>
      </c>
      <c r="C101" s="52" t="s">
        <v>109</v>
      </c>
      <c r="D101" s="52">
        <v>23101</v>
      </c>
      <c r="E101" s="52">
        <v>3711104</v>
      </c>
      <c r="F101" s="52">
        <v>9</v>
      </c>
      <c r="G101" s="52" t="s">
        <v>119</v>
      </c>
      <c r="H101" s="52" t="s">
        <v>90</v>
      </c>
      <c r="I101" s="52">
        <v>352098</v>
      </c>
      <c r="J101" s="52" t="s">
        <v>71</v>
      </c>
      <c r="K101" s="52">
        <v>0.16700000000000001</v>
      </c>
      <c r="L101" s="52">
        <v>1</v>
      </c>
      <c r="M101" s="52">
        <v>1</v>
      </c>
      <c r="N101" s="52"/>
      <c r="O101" s="52">
        <v>0</v>
      </c>
      <c r="P101" s="52">
        <v>0</v>
      </c>
      <c r="Q101" s="52">
        <v>21</v>
      </c>
      <c r="R101" s="52"/>
      <c r="S101" s="52">
        <v>0</v>
      </c>
      <c r="T101" s="52">
        <v>0</v>
      </c>
      <c r="U101" s="52">
        <v>310</v>
      </c>
      <c r="V101" s="52">
        <f t="shared" si="3"/>
        <v>58.800366000000004</v>
      </c>
      <c r="W101" s="52">
        <f t="shared" si="4"/>
        <v>58.800366000000004</v>
      </c>
      <c r="X101" s="52">
        <v>0</v>
      </c>
      <c r="Y101" s="52">
        <v>0</v>
      </c>
    </row>
    <row r="102" spans="1:25" x14ac:dyDescent="0.25">
      <c r="A102" s="52">
        <v>2013</v>
      </c>
      <c r="B102" s="52" t="s">
        <v>94</v>
      </c>
      <c r="C102" s="52" t="s">
        <v>109</v>
      </c>
      <c r="D102" s="52">
        <v>23101</v>
      </c>
      <c r="E102" s="52">
        <v>3711199</v>
      </c>
      <c r="F102" s="52">
        <v>9</v>
      </c>
      <c r="G102" s="52" t="s">
        <v>119</v>
      </c>
      <c r="H102" s="52" t="s">
        <v>90</v>
      </c>
      <c r="I102" s="52">
        <v>6741</v>
      </c>
      <c r="J102" s="52" t="s">
        <v>71</v>
      </c>
      <c r="K102" s="52">
        <v>0.16700000000000001</v>
      </c>
      <c r="L102" s="52">
        <v>1</v>
      </c>
      <c r="M102" s="52">
        <v>1</v>
      </c>
      <c r="N102" s="52"/>
      <c r="O102" s="52">
        <v>0</v>
      </c>
      <c r="P102" s="52">
        <v>0</v>
      </c>
      <c r="Q102" s="52">
        <v>21</v>
      </c>
      <c r="R102" s="52"/>
      <c r="S102" s="52">
        <v>0</v>
      </c>
      <c r="T102" s="52">
        <v>0</v>
      </c>
      <c r="U102" s="52">
        <v>310</v>
      </c>
      <c r="V102" s="52">
        <f t="shared" si="3"/>
        <v>1.1257470000000001</v>
      </c>
      <c r="W102" s="52">
        <f t="shared" si="4"/>
        <v>1.1257470000000001</v>
      </c>
      <c r="X102" s="52">
        <v>0</v>
      </c>
      <c r="Y102" s="52">
        <v>0</v>
      </c>
    </row>
    <row r="103" spans="1:25" x14ac:dyDescent="0.25">
      <c r="A103" s="52">
        <v>2013</v>
      </c>
      <c r="B103" s="52" t="s">
        <v>94</v>
      </c>
      <c r="C103" s="52" t="s">
        <v>109</v>
      </c>
      <c r="D103" s="52">
        <v>23101</v>
      </c>
      <c r="E103" s="52">
        <v>3711199</v>
      </c>
      <c r="F103" s="52">
        <v>9</v>
      </c>
      <c r="G103" s="52" t="s">
        <v>119</v>
      </c>
      <c r="H103" s="52" t="s">
        <v>90</v>
      </c>
      <c r="I103" s="52">
        <v>17816</v>
      </c>
      <c r="J103" s="52" t="s">
        <v>71</v>
      </c>
      <c r="K103" s="52">
        <v>0.16700000000000001</v>
      </c>
      <c r="L103" s="52">
        <v>1</v>
      </c>
      <c r="M103" s="52">
        <v>1</v>
      </c>
      <c r="N103" s="52"/>
      <c r="O103" s="52">
        <v>0</v>
      </c>
      <c r="P103" s="52">
        <v>0</v>
      </c>
      <c r="Q103" s="52">
        <v>21</v>
      </c>
      <c r="R103" s="52"/>
      <c r="S103" s="52">
        <v>0</v>
      </c>
      <c r="T103" s="52">
        <v>0</v>
      </c>
      <c r="U103" s="52">
        <v>310</v>
      </c>
      <c r="V103" s="52">
        <f t="shared" si="3"/>
        <v>2.9752720000000004</v>
      </c>
      <c r="W103" s="52">
        <f t="shared" si="4"/>
        <v>2.9752720000000004</v>
      </c>
      <c r="X103" s="52">
        <v>0</v>
      </c>
      <c r="Y103" s="52">
        <v>0</v>
      </c>
    </row>
    <row r="104" spans="1:25" x14ac:dyDescent="0.25">
      <c r="A104" s="52">
        <v>2013</v>
      </c>
      <c r="B104" s="52" t="s">
        <v>94</v>
      </c>
      <c r="C104" s="52" t="s">
        <v>109</v>
      </c>
      <c r="D104" s="52">
        <v>23101</v>
      </c>
      <c r="E104" s="52">
        <v>3711199</v>
      </c>
      <c r="F104" s="52">
        <v>9</v>
      </c>
      <c r="G104" s="52" t="s">
        <v>119</v>
      </c>
      <c r="H104" s="52" t="s">
        <v>90</v>
      </c>
      <c r="I104" s="52">
        <v>93057</v>
      </c>
      <c r="J104" s="52" t="s">
        <v>71</v>
      </c>
      <c r="K104" s="52">
        <v>0.16700000000000001</v>
      </c>
      <c r="L104" s="52">
        <v>1</v>
      </c>
      <c r="M104" s="52">
        <v>1</v>
      </c>
      <c r="N104" s="52"/>
      <c r="O104" s="52">
        <v>0</v>
      </c>
      <c r="P104" s="52">
        <v>0</v>
      </c>
      <c r="Q104" s="52">
        <v>21</v>
      </c>
      <c r="R104" s="52"/>
      <c r="S104" s="52">
        <v>0</v>
      </c>
      <c r="T104" s="52">
        <v>0</v>
      </c>
      <c r="U104" s="52">
        <v>310</v>
      </c>
      <c r="V104" s="52">
        <f t="shared" si="3"/>
        <v>15.540519</v>
      </c>
      <c r="W104" s="52">
        <f t="shared" si="4"/>
        <v>15.540519</v>
      </c>
      <c r="X104" s="52">
        <v>0</v>
      </c>
      <c r="Y104" s="52">
        <v>0</v>
      </c>
    </row>
    <row r="105" spans="1:25" x14ac:dyDescent="0.25">
      <c r="A105" s="52">
        <v>2013</v>
      </c>
      <c r="B105" s="52" t="s">
        <v>94</v>
      </c>
      <c r="C105" s="52" t="s">
        <v>109</v>
      </c>
      <c r="D105" s="52">
        <v>23101</v>
      </c>
      <c r="E105" s="52">
        <v>3711199</v>
      </c>
      <c r="F105" s="52">
        <v>9</v>
      </c>
      <c r="G105" s="52" t="s">
        <v>119</v>
      </c>
      <c r="H105" s="52" t="s">
        <v>90</v>
      </c>
      <c r="I105" s="52">
        <v>899436</v>
      </c>
      <c r="J105" s="52" t="s">
        <v>71</v>
      </c>
      <c r="K105" s="52">
        <v>0.16700000000000001</v>
      </c>
      <c r="L105" s="52">
        <v>1</v>
      </c>
      <c r="M105" s="52">
        <v>1</v>
      </c>
      <c r="N105" s="52"/>
      <c r="O105" s="52">
        <v>0</v>
      </c>
      <c r="P105" s="52">
        <v>0</v>
      </c>
      <c r="Q105" s="52">
        <v>21</v>
      </c>
      <c r="R105" s="52"/>
      <c r="S105" s="52">
        <v>0</v>
      </c>
      <c r="T105" s="52">
        <v>0</v>
      </c>
      <c r="U105" s="52">
        <v>310</v>
      </c>
      <c r="V105" s="52">
        <f t="shared" si="3"/>
        <v>150.20581200000001</v>
      </c>
      <c r="W105" s="52">
        <f t="shared" si="4"/>
        <v>150.20581200000001</v>
      </c>
      <c r="X105" s="52">
        <v>0</v>
      </c>
      <c r="Y105" s="52">
        <v>0</v>
      </c>
    </row>
    <row r="106" spans="1:25" x14ac:dyDescent="0.25">
      <c r="A106" s="52">
        <v>2013</v>
      </c>
      <c r="B106" s="52" t="s">
        <v>94</v>
      </c>
      <c r="C106" s="52" t="s">
        <v>109</v>
      </c>
      <c r="D106" s="52">
        <v>23101</v>
      </c>
      <c r="E106" s="52">
        <v>3711199</v>
      </c>
      <c r="F106" s="52">
        <v>9</v>
      </c>
      <c r="G106" s="52" t="s">
        <v>119</v>
      </c>
      <c r="H106" s="52" t="s">
        <v>90</v>
      </c>
      <c r="I106" s="52">
        <v>18353</v>
      </c>
      <c r="J106" s="52" t="s">
        <v>71</v>
      </c>
      <c r="K106" s="52">
        <v>0.16700000000000001</v>
      </c>
      <c r="L106" s="52">
        <v>1</v>
      </c>
      <c r="M106" s="52">
        <v>1</v>
      </c>
      <c r="N106" s="52"/>
      <c r="O106" s="52">
        <v>0</v>
      </c>
      <c r="P106" s="52">
        <v>0</v>
      </c>
      <c r="Q106" s="52">
        <v>21</v>
      </c>
      <c r="R106" s="52"/>
      <c r="S106" s="52">
        <v>0</v>
      </c>
      <c r="T106" s="52">
        <v>0</v>
      </c>
      <c r="U106" s="52">
        <v>310</v>
      </c>
      <c r="V106" s="52">
        <f t="shared" si="3"/>
        <v>3.0649510000000002</v>
      </c>
      <c r="W106" s="52">
        <f t="shared" si="4"/>
        <v>3.0649510000000002</v>
      </c>
      <c r="X106" s="52">
        <v>0</v>
      </c>
      <c r="Y106" s="52">
        <v>0</v>
      </c>
    </row>
    <row r="107" spans="1:25" x14ac:dyDescent="0.25">
      <c r="A107" s="52">
        <v>2013</v>
      </c>
      <c r="B107" s="52" t="s">
        <v>94</v>
      </c>
      <c r="C107" s="52" t="s">
        <v>109</v>
      </c>
      <c r="D107" s="52">
        <v>23101</v>
      </c>
      <c r="E107" s="52">
        <v>3711207</v>
      </c>
      <c r="F107" s="52">
        <v>20</v>
      </c>
      <c r="G107" s="52" t="s">
        <v>122</v>
      </c>
      <c r="H107" s="52" t="s">
        <v>90</v>
      </c>
      <c r="I107" s="52">
        <v>331277</v>
      </c>
      <c r="J107" s="52" t="s">
        <v>71</v>
      </c>
      <c r="K107" s="52">
        <v>0.16700000000000001</v>
      </c>
      <c r="L107" s="52">
        <v>1.7850000000000001E-2</v>
      </c>
      <c r="M107" s="52">
        <v>1</v>
      </c>
      <c r="N107" s="52"/>
      <c r="O107" s="52">
        <v>0</v>
      </c>
      <c r="P107" s="52">
        <v>0</v>
      </c>
      <c r="Q107" s="52">
        <v>21</v>
      </c>
      <c r="R107" s="52"/>
      <c r="S107" s="52">
        <v>0</v>
      </c>
      <c r="T107" s="52">
        <v>0</v>
      </c>
      <c r="U107" s="52">
        <v>310</v>
      </c>
      <c r="V107" s="52">
        <f t="shared" si="3"/>
        <v>987.52017315000012</v>
      </c>
      <c r="W107" s="52">
        <f t="shared" si="4"/>
        <v>987.52017315000012</v>
      </c>
      <c r="X107" s="52">
        <v>0</v>
      </c>
      <c r="Y107" s="52">
        <v>0</v>
      </c>
    </row>
    <row r="108" spans="1:25" x14ac:dyDescent="0.25">
      <c r="A108" s="52">
        <v>2013</v>
      </c>
      <c r="B108" s="52" t="s">
        <v>94</v>
      </c>
      <c r="C108" s="52" t="s">
        <v>109</v>
      </c>
      <c r="D108" s="52">
        <v>23101</v>
      </c>
      <c r="E108" s="52">
        <v>3711207</v>
      </c>
      <c r="F108" s="52">
        <v>20</v>
      </c>
      <c r="G108" s="52" t="s">
        <v>122</v>
      </c>
      <c r="H108" s="52" t="s">
        <v>90</v>
      </c>
      <c r="I108" s="52">
        <v>217608</v>
      </c>
      <c r="J108" s="52" t="s">
        <v>71</v>
      </c>
      <c r="K108" s="52">
        <v>0.16700000000000001</v>
      </c>
      <c r="L108" s="52">
        <v>1.7850000000000001E-2</v>
      </c>
      <c r="M108" s="52">
        <v>1</v>
      </c>
      <c r="N108" s="52"/>
      <c r="O108" s="52">
        <v>0</v>
      </c>
      <c r="P108" s="52">
        <v>0</v>
      </c>
      <c r="Q108" s="52">
        <v>21</v>
      </c>
      <c r="R108" s="52"/>
      <c r="S108" s="52">
        <v>0</v>
      </c>
      <c r="T108" s="52">
        <v>0</v>
      </c>
      <c r="U108" s="52">
        <v>310</v>
      </c>
      <c r="V108" s="52">
        <f t="shared" si="3"/>
        <v>648.67856760000006</v>
      </c>
      <c r="W108" s="52">
        <f t="shared" si="4"/>
        <v>648.67856760000006</v>
      </c>
      <c r="X108" s="52">
        <v>0</v>
      </c>
      <c r="Y108" s="52">
        <v>0</v>
      </c>
    </row>
    <row r="109" spans="1:25" x14ac:dyDescent="0.25">
      <c r="A109" s="52">
        <v>2013</v>
      </c>
      <c r="B109" s="52" t="s">
        <v>94</v>
      </c>
      <c r="C109" s="52" t="s">
        <v>109</v>
      </c>
      <c r="D109" s="52">
        <v>23101</v>
      </c>
      <c r="E109" s="52">
        <v>3711207</v>
      </c>
      <c r="F109" s="52">
        <v>20</v>
      </c>
      <c r="G109" s="52" t="s">
        <v>122</v>
      </c>
      <c r="H109" s="52" t="s">
        <v>90</v>
      </c>
      <c r="I109" s="52">
        <v>8443</v>
      </c>
      <c r="J109" s="52" t="s">
        <v>71</v>
      </c>
      <c r="K109" s="52">
        <v>0.16700000000000001</v>
      </c>
      <c r="L109" s="52">
        <v>1.7850000000000001E-2</v>
      </c>
      <c r="M109" s="52">
        <v>1</v>
      </c>
      <c r="N109" s="52"/>
      <c r="O109" s="52">
        <v>0</v>
      </c>
      <c r="P109" s="52">
        <v>0</v>
      </c>
      <c r="Q109" s="52">
        <v>21</v>
      </c>
      <c r="R109" s="52"/>
      <c r="S109" s="52">
        <v>0</v>
      </c>
      <c r="T109" s="52">
        <v>0</v>
      </c>
      <c r="U109" s="52">
        <v>310</v>
      </c>
      <c r="V109" s="52">
        <f t="shared" si="3"/>
        <v>25.168160850000003</v>
      </c>
      <c r="W109" s="52">
        <f t="shared" si="4"/>
        <v>25.168160850000003</v>
      </c>
      <c r="X109" s="52">
        <v>0</v>
      </c>
      <c r="Y109" s="52">
        <v>0</v>
      </c>
    </row>
    <row r="110" spans="1:25" x14ac:dyDescent="0.25">
      <c r="A110" s="52">
        <v>2013</v>
      </c>
      <c r="B110" s="52" t="s">
        <v>94</v>
      </c>
      <c r="C110" s="52" t="s">
        <v>109</v>
      </c>
      <c r="D110" s="52">
        <v>23101</v>
      </c>
      <c r="E110" s="52">
        <v>3711207</v>
      </c>
      <c r="F110" s="52">
        <v>20</v>
      </c>
      <c r="G110" s="52" t="s">
        <v>122</v>
      </c>
      <c r="H110" s="52" t="s">
        <v>90</v>
      </c>
      <c r="I110" s="52">
        <v>245564</v>
      </c>
      <c r="J110" s="52" t="s">
        <v>71</v>
      </c>
      <c r="K110" s="52">
        <v>0.16700000000000001</v>
      </c>
      <c r="L110" s="52">
        <v>1.7850000000000001E-2</v>
      </c>
      <c r="M110" s="52">
        <v>1</v>
      </c>
      <c r="N110" s="52"/>
      <c r="O110" s="52">
        <v>0</v>
      </c>
      <c r="P110" s="52">
        <v>0</v>
      </c>
      <c r="Q110" s="52">
        <v>21</v>
      </c>
      <c r="R110" s="52"/>
      <c r="S110" s="52">
        <v>0</v>
      </c>
      <c r="T110" s="52">
        <v>0</v>
      </c>
      <c r="U110" s="52">
        <v>310</v>
      </c>
      <c r="V110" s="52">
        <f t="shared" si="3"/>
        <v>732.01400580000006</v>
      </c>
      <c r="W110" s="52">
        <f t="shared" si="4"/>
        <v>732.01400580000006</v>
      </c>
      <c r="X110" s="52">
        <v>0</v>
      </c>
      <c r="Y110" s="52">
        <v>0</v>
      </c>
    </row>
    <row r="111" spans="1:25" x14ac:dyDescent="0.25">
      <c r="A111" s="52">
        <v>2013</v>
      </c>
      <c r="B111" s="52" t="s">
        <v>94</v>
      </c>
      <c r="C111" s="52" t="s">
        <v>109</v>
      </c>
      <c r="D111" s="52">
        <v>23101</v>
      </c>
      <c r="E111" s="52">
        <v>3711301</v>
      </c>
      <c r="F111" s="52">
        <v>20</v>
      </c>
      <c r="G111" s="52" t="s">
        <v>122</v>
      </c>
      <c r="H111" s="52" t="s">
        <v>90</v>
      </c>
      <c r="I111" s="52">
        <v>3357705</v>
      </c>
      <c r="J111" s="52" t="s">
        <v>71</v>
      </c>
      <c r="K111" s="52">
        <v>0.16700000000000001</v>
      </c>
      <c r="L111" s="52">
        <v>1.7850000000000001E-2</v>
      </c>
      <c r="M111" s="52">
        <v>1</v>
      </c>
      <c r="N111" s="52"/>
      <c r="O111" s="52">
        <v>0</v>
      </c>
      <c r="P111" s="52">
        <v>0</v>
      </c>
      <c r="Q111" s="52">
        <v>21</v>
      </c>
      <c r="R111" s="52"/>
      <c r="S111" s="52">
        <v>0</v>
      </c>
      <c r="T111" s="52">
        <v>0</v>
      </c>
      <c r="U111" s="52">
        <v>310</v>
      </c>
      <c r="V111" s="52">
        <f t="shared" si="3"/>
        <v>10009.150719750001</v>
      </c>
      <c r="W111" s="52">
        <f t="shared" si="4"/>
        <v>10009.150719750001</v>
      </c>
      <c r="X111" s="52">
        <v>0</v>
      </c>
      <c r="Y111" s="52">
        <v>0</v>
      </c>
    </row>
    <row r="112" spans="1:25" x14ac:dyDescent="0.25">
      <c r="A112" s="52">
        <v>2013</v>
      </c>
      <c r="B112" s="52" t="s">
        <v>94</v>
      </c>
      <c r="C112" s="52" t="s">
        <v>109</v>
      </c>
      <c r="D112" s="52">
        <v>23101</v>
      </c>
      <c r="E112" s="52">
        <v>3711302</v>
      </c>
      <c r="F112" s="52">
        <v>20</v>
      </c>
      <c r="G112" s="52" t="s">
        <v>122</v>
      </c>
      <c r="H112" s="52" t="s">
        <v>90</v>
      </c>
      <c r="I112" s="52">
        <v>47992</v>
      </c>
      <c r="J112" s="52" t="s">
        <v>71</v>
      </c>
      <c r="K112" s="52">
        <v>0.16700000000000001</v>
      </c>
      <c r="L112" s="52">
        <v>1.7850000000000001E-2</v>
      </c>
      <c r="M112" s="52">
        <v>1</v>
      </c>
      <c r="N112" s="52"/>
      <c r="O112" s="52">
        <v>0</v>
      </c>
      <c r="P112" s="52">
        <v>0</v>
      </c>
      <c r="Q112" s="52">
        <v>21</v>
      </c>
      <c r="R112" s="52"/>
      <c r="S112" s="52">
        <v>0</v>
      </c>
      <c r="T112" s="52">
        <v>0</v>
      </c>
      <c r="U112" s="52">
        <v>310</v>
      </c>
      <c r="V112" s="52">
        <f t="shared" si="3"/>
        <v>143.06175240000002</v>
      </c>
      <c r="W112" s="52">
        <f t="shared" si="4"/>
        <v>143.06175240000002</v>
      </c>
      <c r="X112" s="52">
        <v>0</v>
      </c>
      <c r="Y112" s="52">
        <v>0</v>
      </c>
    </row>
    <row r="113" spans="1:25" x14ac:dyDescent="0.25">
      <c r="A113" s="52">
        <v>2013</v>
      </c>
      <c r="B113" s="52" t="s">
        <v>94</v>
      </c>
      <c r="C113" s="52" t="s">
        <v>109</v>
      </c>
      <c r="D113" s="52">
        <v>23101</v>
      </c>
      <c r="E113" s="52">
        <v>3711302</v>
      </c>
      <c r="F113" s="52">
        <v>20</v>
      </c>
      <c r="G113" s="52" t="s">
        <v>122</v>
      </c>
      <c r="H113" s="52" t="s">
        <v>90</v>
      </c>
      <c r="I113" s="52">
        <v>59477</v>
      </c>
      <c r="J113" s="52" t="s">
        <v>71</v>
      </c>
      <c r="K113" s="52">
        <v>0.16700000000000001</v>
      </c>
      <c r="L113" s="52">
        <v>1.7850000000000001E-2</v>
      </c>
      <c r="M113" s="52">
        <v>1</v>
      </c>
      <c r="N113" s="52"/>
      <c r="O113" s="52">
        <v>0</v>
      </c>
      <c r="P113" s="52">
        <v>0</v>
      </c>
      <c r="Q113" s="52">
        <v>21</v>
      </c>
      <c r="R113" s="52"/>
      <c r="S113" s="52">
        <v>0</v>
      </c>
      <c r="T113" s="52">
        <v>0</v>
      </c>
      <c r="U113" s="52">
        <v>310</v>
      </c>
      <c r="V113" s="52">
        <f t="shared" si="3"/>
        <v>177.29796315000004</v>
      </c>
      <c r="W113" s="52">
        <f t="shared" si="4"/>
        <v>177.29796315000004</v>
      </c>
      <c r="X113" s="52">
        <v>0</v>
      </c>
      <c r="Y113" s="52">
        <v>0</v>
      </c>
    </row>
    <row r="114" spans="1:25" x14ac:dyDescent="0.25">
      <c r="A114" s="52">
        <v>2013</v>
      </c>
      <c r="B114" s="52" t="s">
        <v>94</v>
      </c>
      <c r="C114" s="52" t="s">
        <v>109</v>
      </c>
      <c r="D114" s="52">
        <v>23101</v>
      </c>
      <c r="E114" s="52">
        <v>3711302</v>
      </c>
      <c r="F114" s="52">
        <v>20</v>
      </c>
      <c r="G114" s="52" t="s">
        <v>122</v>
      </c>
      <c r="H114" s="52" t="s">
        <v>90</v>
      </c>
      <c r="I114" s="52">
        <v>10959</v>
      </c>
      <c r="J114" s="52" t="s">
        <v>71</v>
      </c>
      <c r="K114" s="52">
        <v>0.16700000000000001</v>
      </c>
      <c r="L114" s="52">
        <v>1.7850000000000001E-2</v>
      </c>
      <c r="M114" s="52">
        <v>1</v>
      </c>
      <c r="N114" s="52"/>
      <c r="O114" s="52">
        <v>0</v>
      </c>
      <c r="P114" s="52">
        <v>0</v>
      </c>
      <c r="Q114" s="52">
        <v>21</v>
      </c>
      <c r="R114" s="52"/>
      <c r="S114" s="52">
        <v>0</v>
      </c>
      <c r="T114" s="52">
        <v>0</v>
      </c>
      <c r="U114" s="52">
        <v>310</v>
      </c>
      <c r="V114" s="52">
        <f t="shared" si="3"/>
        <v>32.668231050000003</v>
      </c>
      <c r="W114" s="52">
        <f t="shared" si="4"/>
        <v>32.668231050000003</v>
      </c>
      <c r="X114" s="52">
        <v>0</v>
      </c>
      <c r="Y114" s="52">
        <v>0</v>
      </c>
    </row>
    <row r="115" spans="1:25" x14ac:dyDescent="0.25">
      <c r="A115" s="52">
        <v>2013</v>
      </c>
      <c r="B115" s="52" t="s">
        <v>94</v>
      </c>
      <c r="C115" s="52" t="s">
        <v>109</v>
      </c>
      <c r="D115" s="52">
        <v>23101</v>
      </c>
      <c r="E115" s="52">
        <v>3711302</v>
      </c>
      <c r="F115" s="52">
        <v>20</v>
      </c>
      <c r="G115" s="52" t="s">
        <v>122</v>
      </c>
      <c r="H115" s="52" t="s">
        <v>90</v>
      </c>
      <c r="I115" s="52">
        <v>394344</v>
      </c>
      <c r="J115" s="52" t="s">
        <v>71</v>
      </c>
      <c r="K115" s="52">
        <v>0.16700000000000001</v>
      </c>
      <c r="L115" s="52">
        <v>1.7850000000000001E-2</v>
      </c>
      <c r="M115" s="52">
        <v>1</v>
      </c>
      <c r="N115" s="52"/>
      <c r="O115" s="52">
        <v>0</v>
      </c>
      <c r="P115" s="52">
        <v>0</v>
      </c>
      <c r="Q115" s="52">
        <v>21</v>
      </c>
      <c r="R115" s="52"/>
      <c r="S115" s="52">
        <v>0</v>
      </c>
      <c r="T115" s="52">
        <v>0</v>
      </c>
      <c r="U115" s="52">
        <v>310</v>
      </c>
      <c r="V115" s="52">
        <f t="shared" si="3"/>
        <v>1175.5197468000001</v>
      </c>
      <c r="W115" s="52">
        <f t="shared" si="4"/>
        <v>1175.5197468000001</v>
      </c>
      <c r="X115" s="52">
        <v>0</v>
      </c>
      <c r="Y115" s="52">
        <v>0</v>
      </c>
    </row>
    <row r="116" spans="1:25" x14ac:dyDescent="0.25">
      <c r="A116" s="52">
        <v>2013</v>
      </c>
      <c r="B116" s="52" t="s">
        <v>94</v>
      </c>
      <c r="C116" s="52" t="s">
        <v>109</v>
      </c>
      <c r="D116" s="52">
        <v>23101</v>
      </c>
      <c r="E116" s="52">
        <v>3711302</v>
      </c>
      <c r="F116" s="52">
        <v>20</v>
      </c>
      <c r="G116" s="52" t="s">
        <v>122</v>
      </c>
      <c r="H116" s="52" t="s">
        <v>90</v>
      </c>
      <c r="I116" s="52">
        <v>41668</v>
      </c>
      <c r="J116" s="52" t="s">
        <v>71</v>
      </c>
      <c r="K116" s="52">
        <v>0.16700000000000001</v>
      </c>
      <c r="L116" s="52">
        <v>1.7850000000000001E-2</v>
      </c>
      <c r="M116" s="52">
        <v>1</v>
      </c>
      <c r="N116" s="52"/>
      <c r="O116" s="52">
        <v>0</v>
      </c>
      <c r="P116" s="52">
        <v>0</v>
      </c>
      <c r="Q116" s="52">
        <v>21</v>
      </c>
      <c r="R116" s="52"/>
      <c r="S116" s="52">
        <v>0</v>
      </c>
      <c r="T116" s="52">
        <v>0</v>
      </c>
      <c r="U116" s="52">
        <v>310</v>
      </c>
      <c r="V116" s="52">
        <f t="shared" si="3"/>
        <v>124.21022460000002</v>
      </c>
      <c r="W116" s="52">
        <f t="shared" si="4"/>
        <v>124.21022460000002</v>
      </c>
      <c r="X116" s="52">
        <v>0</v>
      </c>
      <c r="Y116" s="52">
        <v>0</v>
      </c>
    </row>
    <row r="117" spans="1:25" x14ac:dyDescent="0.25">
      <c r="A117" s="52">
        <v>2013</v>
      </c>
      <c r="B117" s="52" t="s">
        <v>94</v>
      </c>
      <c r="C117" s="52" t="s">
        <v>109</v>
      </c>
      <c r="D117" s="52">
        <v>23101</v>
      </c>
      <c r="E117" s="52">
        <v>3711302</v>
      </c>
      <c r="F117" s="52">
        <v>20</v>
      </c>
      <c r="G117" s="52" t="s">
        <v>122</v>
      </c>
      <c r="H117" s="52" t="s">
        <v>90</v>
      </c>
      <c r="I117" s="52">
        <v>9827</v>
      </c>
      <c r="J117" s="52" t="s">
        <v>71</v>
      </c>
      <c r="K117" s="52">
        <v>0.16700000000000001</v>
      </c>
      <c r="L117" s="52">
        <v>1.7850000000000001E-2</v>
      </c>
      <c r="M117" s="52">
        <v>1</v>
      </c>
      <c r="N117" s="52"/>
      <c r="O117" s="52">
        <v>0</v>
      </c>
      <c r="P117" s="52">
        <v>0</v>
      </c>
      <c r="Q117" s="52">
        <v>21</v>
      </c>
      <c r="R117" s="52"/>
      <c r="S117" s="52">
        <v>0</v>
      </c>
      <c r="T117" s="52">
        <v>0</v>
      </c>
      <c r="U117" s="52">
        <v>310</v>
      </c>
      <c r="V117" s="52">
        <f t="shared" si="3"/>
        <v>29.293795650000003</v>
      </c>
      <c r="W117" s="52">
        <f t="shared" si="4"/>
        <v>29.293795650000003</v>
      </c>
      <c r="X117" s="52">
        <v>0</v>
      </c>
      <c r="Y117" s="52">
        <v>0</v>
      </c>
    </row>
    <row r="118" spans="1:25" x14ac:dyDescent="0.25">
      <c r="A118" s="52">
        <v>2013</v>
      </c>
      <c r="B118" s="52" t="s">
        <v>94</v>
      </c>
      <c r="C118" s="52" t="s">
        <v>109</v>
      </c>
      <c r="D118" s="52">
        <v>23101</v>
      </c>
      <c r="E118" s="52">
        <v>3711302</v>
      </c>
      <c r="F118" s="52">
        <v>20</v>
      </c>
      <c r="G118" s="52" t="s">
        <v>122</v>
      </c>
      <c r="H118" s="52" t="s">
        <v>90</v>
      </c>
      <c r="I118" s="52">
        <v>11635</v>
      </c>
      <c r="J118" s="52" t="s">
        <v>71</v>
      </c>
      <c r="K118" s="52">
        <v>0.16700000000000001</v>
      </c>
      <c r="L118" s="52">
        <v>1.7850000000000001E-2</v>
      </c>
      <c r="M118" s="52">
        <v>1</v>
      </c>
      <c r="N118" s="52"/>
      <c r="O118" s="52">
        <v>0</v>
      </c>
      <c r="P118" s="52">
        <v>0</v>
      </c>
      <c r="Q118" s="52">
        <v>21</v>
      </c>
      <c r="R118" s="52"/>
      <c r="S118" s="52">
        <v>0</v>
      </c>
      <c r="T118" s="52">
        <v>0</v>
      </c>
      <c r="U118" s="52">
        <v>310</v>
      </c>
      <c r="V118" s="52">
        <f t="shared" si="3"/>
        <v>34.683353250000003</v>
      </c>
      <c r="W118" s="52">
        <f t="shared" si="4"/>
        <v>34.683353250000003</v>
      </c>
      <c r="X118" s="52">
        <v>0</v>
      </c>
      <c r="Y118" s="52">
        <v>0</v>
      </c>
    </row>
    <row r="119" spans="1:25" x14ac:dyDescent="0.25">
      <c r="A119" s="52">
        <v>2013</v>
      </c>
      <c r="B119" s="52" t="s">
        <v>94</v>
      </c>
      <c r="C119" s="52" t="s">
        <v>109</v>
      </c>
      <c r="D119" s="52">
        <v>23101</v>
      </c>
      <c r="E119" s="52">
        <v>3711302</v>
      </c>
      <c r="F119" s="52">
        <v>20</v>
      </c>
      <c r="G119" s="52" t="s">
        <v>122</v>
      </c>
      <c r="H119" s="52" t="s">
        <v>90</v>
      </c>
      <c r="I119" s="52">
        <v>106755</v>
      </c>
      <c r="J119" s="52" t="s">
        <v>71</v>
      </c>
      <c r="K119" s="52">
        <v>0.16700000000000001</v>
      </c>
      <c r="L119" s="52">
        <v>1.7850000000000001E-2</v>
      </c>
      <c r="M119" s="52">
        <v>1</v>
      </c>
      <c r="N119" s="52"/>
      <c r="O119" s="52">
        <v>0</v>
      </c>
      <c r="P119" s="52">
        <v>0</v>
      </c>
      <c r="Q119" s="52">
        <v>21</v>
      </c>
      <c r="R119" s="52"/>
      <c r="S119" s="52">
        <v>0</v>
      </c>
      <c r="T119" s="52">
        <v>0</v>
      </c>
      <c r="U119" s="52">
        <v>310</v>
      </c>
      <c r="V119" s="52">
        <f t="shared" si="3"/>
        <v>318.23131725000007</v>
      </c>
      <c r="W119" s="52">
        <f t="shared" si="4"/>
        <v>318.23131725000007</v>
      </c>
      <c r="X119" s="52">
        <v>0</v>
      </c>
      <c r="Y119" s="52">
        <v>0</v>
      </c>
    </row>
    <row r="120" spans="1:25" x14ac:dyDescent="0.25">
      <c r="A120" s="52">
        <v>2013</v>
      </c>
      <c r="B120" s="52" t="s">
        <v>94</v>
      </c>
      <c r="C120" s="52" t="s">
        <v>109</v>
      </c>
      <c r="D120" s="52">
        <v>23101</v>
      </c>
      <c r="E120" s="52">
        <v>3711302</v>
      </c>
      <c r="F120" s="52">
        <v>20</v>
      </c>
      <c r="G120" s="52" t="s">
        <v>122</v>
      </c>
      <c r="H120" s="52" t="s">
        <v>90</v>
      </c>
      <c r="I120" s="52">
        <v>854997</v>
      </c>
      <c r="J120" s="52" t="s">
        <v>71</v>
      </c>
      <c r="K120" s="52">
        <v>0.16700000000000001</v>
      </c>
      <c r="L120" s="52">
        <v>1.7850000000000001E-2</v>
      </c>
      <c r="M120" s="52">
        <v>1</v>
      </c>
      <c r="N120" s="52"/>
      <c r="O120" s="52">
        <v>0</v>
      </c>
      <c r="P120" s="52">
        <v>0</v>
      </c>
      <c r="Q120" s="52">
        <v>21</v>
      </c>
      <c r="R120" s="52"/>
      <c r="S120" s="52">
        <v>0</v>
      </c>
      <c r="T120" s="52">
        <v>0</v>
      </c>
      <c r="U120" s="52">
        <v>310</v>
      </c>
      <c r="V120" s="52">
        <f t="shared" si="3"/>
        <v>2548.7033071500005</v>
      </c>
      <c r="W120" s="52">
        <f t="shared" si="4"/>
        <v>2548.7033071500005</v>
      </c>
      <c r="X120" s="52">
        <v>0</v>
      </c>
      <c r="Y120" s="52">
        <v>0</v>
      </c>
    </row>
    <row r="121" spans="1:25" x14ac:dyDescent="0.25">
      <c r="A121" s="52">
        <v>2013</v>
      </c>
      <c r="B121" s="52" t="s">
        <v>94</v>
      </c>
      <c r="C121" s="52" t="s">
        <v>109</v>
      </c>
      <c r="D121" s="52">
        <v>23101</v>
      </c>
      <c r="E121" s="52">
        <v>3711302</v>
      </c>
      <c r="F121" s="52">
        <v>20</v>
      </c>
      <c r="G121" s="52" t="s">
        <v>122</v>
      </c>
      <c r="H121" s="52" t="s">
        <v>90</v>
      </c>
      <c r="I121" s="52">
        <v>25326</v>
      </c>
      <c r="J121" s="52" t="s">
        <v>71</v>
      </c>
      <c r="K121" s="52">
        <v>0.16700000000000001</v>
      </c>
      <c r="L121" s="52">
        <v>1.7850000000000001E-2</v>
      </c>
      <c r="M121" s="52">
        <v>1</v>
      </c>
      <c r="N121" s="52"/>
      <c r="O121" s="52">
        <v>0</v>
      </c>
      <c r="P121" s="52">
        <v>0</v>
      </c>
      <c r="Q121" s="52">
        <v>21</v>
      </c>
      <c r="R121" s="52"/>
      <c r="S121" s="52">
        <v>0</v>
      </c>
      <c r="T121" s="52">
        <v>0</v>
      </c>
      <c r="U121" s="52">
        <v>310</v>
      </c>
      <c r="V121" s="52">
        <f t="shared" si="3"/>
        <v>75.495539700000009</v>
      </c>
      <c r="W121" s="52">
        <f t="shared" si="4"/>
        <v>75.495539700000009</v>
      </c>
      <c r="X121" s="52">
        <v>0</v>
      </c>
      <c r="Y121" s="52">
        <v>0</v>
      </c>
    </row>
    <row r="122" spans="1:25" x14ac:dyDescent="0.25">
      <c r="A122" s="52">
        <v>2013</v>
      </c>
      <c r="B122" s="52" t="s">
        <v>94</v>
      </c>
      <c r="C122" s="52" t="s">
        <v>109</v>
      </c>
      <c r="D122" s="52">
        <v>23101</v>
      </c>
      <c r="E122" s="52">
        <v>3711302</v>
      </c>
      <c r="F122" s="52">
        <v>20</v>
      </c>
      <c r="G122" s="52" t="s">
        <v>122</v>
      </c>
      <c r="H122" s="52" t="s">
        <v>90</v>
      </c>
      <c r="I122" s="52">
        <v>184157</v>
      </c>
      <c r="J122" s="52" t="s">
        <v>71</v>
      </c>
      <c r="K122" s="52">
        <v>0.16700000000000001</v>
      </c>
      <c r="L122" s="52">
        <v>1.7850000000000001E-2</v>
      </c>
      <c r="M122" s="52">
        <v>1</v>
      </c>
      <c r="N122" s="52"/>
      <c r="O122" s="52">
        <v>0</v>
      </c>
      <c r="P122" s="52">
        <v>0</v>
      </c>
      <c r="Q122" s="52">
        <v>21</v>
      </c>
      <c r="R122" s="52"/>
      <c r="S122" s="52">
        <v>0</v>
      </c>
      <c r="T122" s="52">
        <v>0</v>
      </c>
      <c r="U122" s="52">
        <v>310</v>
      </c>
      <c r="V122" s="52">
        <f t="shared" si="3"/>
        <v>548.96280915000011</v>
      </c>
      <c r="W122" s="52">
        <f t="shared" si="4"/>
        <v>548.96280915000011</v>
      </c>
      <c r="X122" s="52">
        <v>0</v>
      </c>
      <c r="Y122" s="52">
        <v>0</v>
      </c>
    </row>
    <row r="123" spans="1:25" x14ac:dyDescent="0.25">
      <c r="A123" s="52">
        <v>2013</v>
      </c>
      <c r="B123" s="52" t="s">
        <v>94</v>
      </c>
      <c r="C123" s="52" t="s">
        <v>109</v>
      </c>
      <c r="D123" s="52">
        <v>23101</v>
      </c>
      <c r="E123" s="52">
        <v>3711302</v>
      </c>
      <c r="F123" s="52">
        <v>20</v>
      </c>
      <c r="G123" s="52" t="s">
        <v>122</v>
      </c>
      <c r="H123" s="52" t="s">
        <v>90</v>
      </c>
      <c r="I123" s="52">
        <v>15848</v>
      </c>
      <c r="J123" s="52" t="s">
        <v>71</v>
      </c>
      <c r="K123" s="52">
        <v>0.16700000000000001</v>
      </c>
      <c r="L123" s="52">
        <v>1.7850000000000001E-2</v>
      </c>
      <c r="M123" s="52">
        <v>1</v>
      </c>
      <c r="N123" s="52"/>
      <c r="O123" s="52">
        <v>0</v>
      </c>
      <c r="P123" s="52">
        <v>0</v>
      </c>
      <c r="Q123" s="52">
        <v>21</v>
      </c>
      <c r="R123" s="52"/>
      <c r="S123" s="52">
        <v>0</v>
      </c>
      <c r="T123" s="52">
        <v>0</v>
      </c>
      <c r="U123" s="52">
        <v>310</v>
      </c>
      <c r="V123" s="52">
        <f t="shared" si="3"/>
        <v>47.242095600000006</v>
      </c>
      <c r="W123" s="52">
        <f t="shared" si="4"/>
        <v>47.242095600000006</v>
      </c>
      <c r="X123" s="52">
        <v>0</v>
      </c>
      <c r="Y123" s="52">
        <v>0</v>
      </c>
    </row>
    <row r="124" spans="1:25" x14ac:dyDescent="0.25">
      <c r="A124" s="52">
        <v>2013</v>
      </c>
      <c r="B124" s="52" t="s">
        <v>94</v>
      </c>
      <c r="C124" s="52" t="s">
        <v>109</v>
      </c>
      <c r="D124" s="52">
        <v>23101</v>
      </c>
      <c r="E124" s="52">
        <v>3711304</v>
      </c>
      <c r="F124" s="52">
        <v>20</v>
      </c>
      <c r="G124" s="52" t="s">
        <v>122</v>
      </c>
      <c r="H124" s="52" t="s">
        <v>90</v>
      </c>
      <c r="I124" s="52">
        <v>22235</v>
      </c>
      <c r="J124" s="52" t="s">
        <v>71</v>
      </c>
      <c r="K124" s="52">
        <v>0.16700000000000001</v>
      </c>
      <c r="L124" s="52">
        <v>1.7850000000000001E-2</v>
      </c>
      <c r="M124" s="52">
        <v>1</v>
      </c>
      <c r="N124" s="52"/>
      <c r="O124" s="52">
        <v>0</v>
      </c>
      <c r="P124" s="52">
        <v>0</v>
      </c>
      <c r="Q124" s="52">
        <v>21</v>
      </c>
      <c r="R124" s="52"/>
      <c r="S124" s="52">
        <v>0</v>
      </c>
      <c r="T124" s="52">
        <v>0</v>
      </c>
      <c r="U124" s="52">
        <v>310</v>
      </c>
      <c r="V124" s="52">
        <f t="shared" si="3"/>
        <v>66.281423250000017</v>
      </c>
      <c r="W124" s="52">
        <f t="shared" si="4"/>
        <v>66.281423250000017</v>
      </c>
      <c r="X124" s="52">
        <v>0</v>
      </c>
      <c r="Y124" s="52">
        <v>0</v>
      </c>
    </row>
    <row r="125" spans="1:25" x14ac:dyDescent="0.25">
      <c r="A125" s="52">
        <v>2013</v>
      </c>
      <c r="B125" s="52" t="s">
        <v>94</v>
      </c>
      <c r="C125" s="52" t="s">
        <v>109</v>
      </c>
      <c r="D125" s="52">
        <v>23101</v>
      </c>
      <c r="E125" s="52">
        <v>3711304</v>
      </c>
      <c r="F125" s="52">
        <v>20</v>
      </c>
      <c r="G125" s="52" t="s">
        <v>122</v>
      </c>
      <c r="H125" s="52" t="s">
        <v>90</v>
      </c>
      <c r="I125" s="52">
        <v>300461</v>
      </c>
      <c r="J125" s="52" t="s">
        <v>71</v>
      </c>
      <c r="K125" s="52">
        <v>0.16700000000000001</v>
      </c>
      <c r="L125" s="52">
        <v>1.7850000000000001E-2</v>
      </c>
      <c r="M125" s="52">
        <v>1</v>
      </c>
      <c r="N125" s="52"/>
      <c r="O125" s="52">
        <v>0</v>
      </c>
      <c r="P125" s="52">
        <v>0</v>
      </c>
      <c r="Q125" s="52">
        <v>21</v>
      </c>
      <c r="R125" s="52"/>
      <c r="S125" s="52">
        <v>0</v>
      </c>
      <c r="T125" s="52">
        <v>0</v>
      </c>
      <c r="U125" s="52">
        <v>310</v>
      </c>
      <c r="V125" s="52">
        <f t="shared" si="3"/>
        <v>895.65921795000008</v>
      </c>
      <c r="W125" s="52">
        <f t="shared" si="4"/>
        <v>895.65921795000008</v>
      </c>
      <c r="X125" s="52">
        <v>0</v>
      </c>
      <c r="Y125" s="52">
        <v>0</v>
      </c>
    </row>
    <row r="126" spans="1:25" x14ac:dyDescent="0.25">
      <c r="A126" s="52">
        <v>2013</v>
      </c>
      <c r="B126" s="52" t="s">
        <v>94</v>
      </c>
      <c r="C126" s="52" t="s">
        <v>109</v>
      </c>
      <c r="D126" s="52">
        <v>23101</v>
      </c>
      <c r="E126" s="52">
        <v>3711304</v>
      </c>
      <c r="F126" s="52">
        <v>20</v>
      </c>
      <c r="G126" s="52" t="s">
        <v>122</v>
      </c>
      <c r="H126" s="52" t="s">
        <v>90</v>
      </c>
      <c r="I126" s="52">
        <v>105559</v>
      </c>
      <c r="J126" s="52" t="s">
        <v>71</v>
      </c>
      <c r="K126" s="52">
        <v>0.16700000000000001</v>
      </c>
      <c r="L126" s="52">
        <v>1.7850000000000001E-2</v>
      </c>
      <c r="M126" s="52">
        <v>1</v>
      </c>
      <c r="N126" s="52"/>
      <c r="O126" s="52">
        <v>0</v>
      </c>
      <c r="P126" s="52">
        <v>0</v>
      </c>
      <c r="Q126" s="52">
        <v>21</v>
      </c>
      <c r="R126" s="52"/>
      <c r="S126" s="52">
        <v>0</v>
      </c>
      <c r="T126" s="52">
        <v>0</v>
      </c>
      <c r="U126" s="52">
        <v>310</v>
      </c>
      <c r="V126" s="52">
        <f t="shared" si="3"/>
        <v>314.66610105000007</v>
      </c>
      <c r="W126" s="52">
        <f t="shared" si="4"/>
        <v>314.66610105000007</v>
      </c>
      <c r="X126" s="52">
        <v>0</v>
      </c>
      <c r="Y126" s="52">
        <v>0</v>
      </c>
    </row>
    <row r="127" spans="1:25" x14ac:dyDescent="0.25">
      <c r="A127" s="52">
        <v>2013</v>
      </c>
      <c r="B127" s="52" t="s">
        <v>94</v>
      </c>
      <c r="C127" s="52" t="s">
        <v>109</v>
      </c>
      <c r="D127" s="52">
        <v>23101</v>
      </c>
      <c r="E127" s="52">
        <v>3711304</v>
      </c>
      <c r="F127" s="52">
        <v>20</v>
      </c>
      <c r="G127" s="52" t="s">
        <v>122</v>
      </c>
      <c r="H127" s="52" t="s">
        <v>90</v>
      </c>
      <c r="I127" s="52">
        <v>124006</v>
      </c>
      <c r="J127" s="52" t="s">
        <v>71</v>
      </c>
      <c r="K127" s="52">
        <v>0.16700000000000001</v>
      </c>
      <c r="L127" s="52">
        <v>1.7850000000000001E-2</v>
      </c>
      <c r="M127" s="52">
        <v>1</v>
      </c>
      <c r="N127" s="52"/>
      <c r="O127" s="52">
        <v>0</v>
      </c>
      <c r="P127" s="52">
        <v>0</v>
      </c>
      <c r="Q127" s="52">
        <v>21</v>
      </c>
      <c r="R127" s="52"/>
      <c r="S127" s="52">
        <v>0</v>
      </c>
      <c r="T127" s="52">
        <v>0</v>
      </c>
      <c r="U127" s="52">
        <v>310</v>
      </c>
      <c r="V127" s="52">
        <f t="shared" si="3"/>
        <v>369.65568570000005</v>
      </c>
      <c r="W127" s="52">
        <f t="shared" si="4"/>
        <v>369.65568570000005</v>
      </c>
      <c r="X127" s="52">
        <v>0</v>
      </c>
      <c r="Y127" s="52">
        <v>0</v>
      </c>
    </row>
    <row r="128" spans="1:25" x14ac:dyDescent="0.25">
      <c r="A128" s="52">
        <v>2013</v>
      </c>
      <c r="B128" s="52" t="s">
        <v>94</v>
      </c>
      <c r="C128" s="52" t="s">
        <v>109</v>
      </c>
      <c r="D128" s="52">
        <v>23101</v>
      </c>
      <c r="E128" s="52">
        <v>3711304</v>
      </c>
      <c r="F128" s="52">
        <v>20</v>
      </c>
      <c r="G128" s="52" t="s">
        <v>122</v>
      </c>
      <c r="H128" s="52" t="s">
        <v>90</v>
      </c>
      <c r="I128" s="52">
        <v>212836</v>
      </c>
      <c r="J128" s="52" t="s">
        <v>71</v>
      </c>
      <c r="K128" s="52">
        <v>0.16700000000000001</v>
      </c>
      <c r="L128" s="52">
        <v>1.7850000000000001E-2</v>
      </c>
      <c r="M128" s="52">
        <v>1</v>
      </c>
      <c r="N128" s="52"/>
      <c r="O128" s="52">
        <v>0</v>
      </c>
      <c r="P128" s="52">
        <v>0</v>
      </c>
      <c r="Q128" s="52">
        <v>21</v>
      </c>
      <c r="R128" s="52"/>
      <c r="S128" s="52">
        <v>0</v>
      </c>
      <c r="T128" s="52">
        <v>0</v>
      </c>
      <c r="U128" s="52">
        <v>310</v>
      </c>
      <c r="V128" s="52">
        <f t="shared" si="3"/>
        <v>634.45347420000007</v>
      </c>
      <c r="W128" s="52">
        <f t="shared" si="4"/>
        <v>634.45347420000007</v>
      </c>
      <c r="X128" s="52">
        <v>0</v>
      </c>
      <c r="Y128" s="52">
        <v>0</v>
      </c>
    </row>
    <row r="129" spans="1:25" x14ac:dyDescent="0.25">
      <c r="A129" s="52">
        <v>2013</v>
      </c>
      <c r="B129" s="52" t="s">
        <v>94</v>
      </c>
      <c r="C129" s="52" t="s">
        <v>109</v>
      </c>
      <c r="D129" s="52">
        <v>23101</v>
      </c>
      <c r="E129" s="52">
        <v>3711305</v>
      </c>
      <c r="F129" s="52">
        <v>20</v>
      </c>
      <c r="G129" s="52" t="s">
        <v>122</v>
      </c>
      <c r="H129" s="52" t="s">
        <v>90</v>
      </c>
      <c r="I129" s="52">
        <v>37776826</v>
      </c>
      <c r="J129" s="52" t="s">
        <v>71</v>
      </c>
      <c r="K129" s="52">
        <v>0.16700000000000001</v>
      </c>
      <c r="L129" s="52">
        <v>1.7850000000000001E-2</v>
      </c>
      <c r="M129" s="52">
        <v>1</v>
      </c>
      <c r="N129" s="52"/>
      <c r="O129" s="52">
        <v>0</v>
      </c>
      <c r="P129" s="52">
        <v>0</v>
      </c>
      <c r="Q129" s="52">
        <v>21</v>
      </c>
      <c r="R129" s="52"/>
      <c r="S129" s="52">
        <v>0</v>
      </c>
      <c r="T129" s="52">
        <v>0</v>
      </c>
      <c r="U129" s="52">
        <v>310</v>
      </c>
      <c r="V129" s="52">
        <f t="shared" si="3"/>
        <v>112610.82946470001</v>
      </c>
      <c r="W129" s="52">
        <f t="shared" si="4"/>
        <v>112610.82946470001</v>
      </c>
      <c r="X129" s="52">
        <v>0</v>
      </c>
      <c r="Y129" s="52">
        <v>0</v>
      </c>
    </row>
    <row r="130" spans="1:25" x14ac:dyDescent="0.25">
      <c r="A130" s="52">
        <v>2013</v>
      </c>
      <c r="B130" s="52" t="s">
        <v>94</v>
      </c>
      <c r="C130" s="52" t="s">
        <v>109</v>
      </c>
      <c r="D130" s="52">
        <v>23101</v>
      </c>
      <c r="E130" s="52">
        <v>3711399</v>
      </c>
      <c r="F130" s="52">
        <v>20</v>
      </c>
      <c r="G130" s="52" t="s">
        <v>122</v>
      </c>
      <c r="H130" s="52" t="s">
        <v>90</v>
      </c>
      <c r="I130" s="52">
        <v>33714</v>
      </c>
      <c r="J130" s="52" t="s">
        <v>71</v>
      </c>
      <c r="K130" s="52">
        <v>0.16700000000000001</v>
      </c>
      <c r="L130" s="52">
        <v>1.7850000000000001E-2</v>
      </c>
      <c r="M130" s="52">
        <v>1</v>
      </c>
      <c r="N130" s="52"/>
      <c r="O130" s="52">
        <v>0</v>
      </c>
      <c r="P130" s="52">
        <v>0</v>
      </c>
      <c r="Q130" s="52">
        <v>21</v>
      </c>
      <c r="R130" s="52"/>
      <c r="S130" s="52">
        <v>0</v>
      </c>
      <c r="T130" s="52">
        <v>0</v>
      </c>
      <c r="U130" s="52">
        <v>310</v>
      </c>
      <c r="V130" s="52">
        <f t="shared" si="3"/>
        <v>100.49974830000001</v>
      </c>
      <c r="W130" s="52">
        <f t="shared" si="4"/>
        <v>100.49974830000001</v>
      </c>
      <c r="X130" s="52">
        <v>0</v>
      </c>
      <c r="Y130" s="52">
        <v>0</v>
      </c>
    </row>
    <row r="131" spans="1:25" x14ac:dyDescent="0.25">
      <c r="A131" s="52">
        <v>2013</v>
      </c>
      <c r="B131" s="52" t="s">
        <v>94</v>
      </c>
      <c r="C131" s="52" t="s">
        <v>109</v>
      </c>
      <c r="D131" s="52">
        <v>23101</v>
      </c>
      <c r="E131" s="52">
        <v>3711399</v>
      </c>
      <c r="F131" s="52">
        <v>20</v>
      </c>
      <c r="G131" s="52" t="s">
        <v>122</v>
      </c>
      <c r="H131" s="52" t="s">
        <v>90</v>
      </c>
      <c r="I131" s="52">
        <v>1440</v>
      </c>
      <c r="J131" s="52" t="s">
        <v>71</v>
      </c>
      <c r="K131" s="52">
        <v>0.16700000000000001</v>
      </c>
      <c r="L131" s="52">
        <v>1.7850000000000001E-2</v>
      </c>
      <c r="M131" s="52">
        <v>1</v>
      </c>
      <c r="N131" s="52"/>
      <c r="O131" s="52">
        <v>0</v>
      </c>
      <c r="P131" s="52">
        <v>0</v>
      </c>
      <c r="Q131" s="52">
        <v>21</v>
      </c>
      <c r="R131" s="52"/>
      <c r="S131" s="52">
        <v>0</v>
      </c>
      <c r="T131" s="52">
        <v>0</v>
      </c>
      <c r="U131" s="52">
        <v>310</v>
      </c>
      <c r="V131" s="52">
        <f t="shared" ref="V131:V194" si="5">IF(F131=9,((I131*K131*L131*M131)+(I131*O131*P131*Q131)+(I131*S131*T131*U131))/1000, (I131*K131*L131*M131)+(I131*O131*P131*Q131)+(I131*S131*T131*U131))</f>
        <v>4.292568000000001</v>
      </c>
      <c r="W131" s="52">
        <f t="shared" ref="W131:W194" si="6">(V131-((O131*I131*P131*Q131)+(S131*I131*T131*U131)))/M131</f>
        <v>4.292568000000001</v>
      </c>
      <c r="X131" s="52">
        <v>0</v>
      </c>
      <c r="Y131" s="52">
        <v>0</v>
      </c>
    </row>
    <row r="132" spans="1:25" x14ac:dyDescent="0.25">
      <c r="A132" s="52">
        <v>2013</v>
      </c>
      <c r="B132" s="52" t="s">
        <v>94</v>
      </c>
      <c r="C132" s="52" t="s">
        <v>109</v>
      </c>
      <c r="D132" s="52">
        <v>23101</v>
      </c>
      <c r="E132" s="52">
        <v>3711399</v>
      </c>
      <c r="F132" s="52">
        <v>20</v>
      </c>
      <c r="G132" s="52" t="s">
        <v>122</v>
      </c>
      <c r="H132" s="52" t="s">
        <v>90</v>
      </c>
      <c r="I132" s="52">
        <v>17868046</v>
      </c>
      <c r="J132" s="52" t="s">
        <v>71</v>
      </c>
      <c r="K132" s="52">
        <v>0.16700000000000001</v>
      </c>
      <c r="L132" s="52">
        <v>1.7850000000000001E-2</v>
      </c>
      <c r="M132" s="52">
        <v>1</v>
      </c>
      <c r="N132" s="52"/>
      <c r="O132" s="52">
        <v>0</v>
      </c>
      <c r="P132" s="52">
        <v>0</v>
      </c>
      <c r="Q132" s="52">
        <v>21</v>
      </c>
      <c r="R132" s="52"/>
      <c r="S132" s="52">
        <v>0</v>
      </c>
      <c r="T132" s="52">
        <v>0</v>
      </c>
      <c r="U132" s="52">
        <v>310</v>
      </c>
      <c r="V132" s="52">
        <f t="shared" si="5"/>
        <v>53263.751723700007</v>
      </c>
      <c r="W132" s="52">
        <f t="shared" si="6"/>
        <v>53263.751723700007</v>
      </c>
      <c r="X132" s="52">
        <v>0</v>
      </c>
      <c r="Y132" s="52">
        <v>0</v>
      </c>
    </row>
    <row r="133" spans="1:25" x14ac:dyDescent="0.25">
      <c r="A133" s="52">
        <v>2013</v>
      </c>
      <c r="B133" s="52" t="s">
        <v>94</v>
      </c>
      <c r="C133" s="52" t="s">
        <v>109</v>
      </c>
      <c r="D133" s="52">
        <v>23101</v>
      </c>
      <c r="E133" s="52">
        <v>3711399</v>
      </c>
      <c r="F133" s="52">
        <v>20</v>
      </c>
      <c r="G133" s="52" t="s">
        <v>122</v>
      </c>
      <c r="H133" s="52" t="s">
        <v>90</v>
      </c>
      <c r="I133" s="52">
        <v>7593285</v>
      </c>
      <c r="J133" s="52" t="s">
        <v>71</v>
      </c>
      <c r="K133" s="52">
        <v>0.16700000000000001</v>
      </c>
      <c r="L133" s="52">
        <v>1.7850000000000001E-2</v>
      </c>
      <c r="M133" s="52">
        <v>1</v>
      </c>
      <c r="N133" s="52"/>
      <c r="O133" s="52">
        <v>0</v>
      </c>
      <c r="P133" s="52">
        <v>0</v>
      </c>
      <c r="Q133" s="52">
        <v>21</v>
      </c>
      <c r="R133" s="52"/>
      <c r="S133" s="52">
        <v>0</v>
      </c>
      <c r="T133" s="52">
        <v>0</v>
      </c>
      <c r="U133" s="52">
        <v>310</v>
      </c>
      <c r="V133" s="52">
        <f t="shared" si="5"/>
        <v>22635.202920750002</v>
      </c>
      <c r="W133" s="52">
        <f t="shared" si="6"/>
        <v>22635.202920750002</v>
      </c>
      <c r="X133" s="52">
        <v>0</v>
      </c>
      <c r="Y133" s="52">
        <v>0</v>
      </c>
    </row>
    <row r="134" spans="1:25" x14ac:dyDescent="0.25">
      <c r="A134" s="52">
        <v>2013</v>
      </c>
      <c r="B134" s="52" t="s">
        <v>94</v>
      </c>
      <c r="C134" s="52" t="s">
        <v>109</v>
      </c>
      <c r="D134" s="52">
        <v>23101</v>
      </c>
      <c r="E134" s="52">
        <v>3711399</v>
      </c>
      <c r="F134" s="52">
        <v>20</v>
      </c>
      <c r="G134" s="52" t="s">
        <v>122</v>
      </c>
      <c r="H134" s="52" t="s">
        <v>90</v>
      </c>
      <c r="I134" s="52">
        <v>196803</v>
      </c>
      <c r="J134" s="52" t="s">
        <v>71</v>
      </c>
      <c r="K134" s="52">
        <v>0.16700000000000001</v>
      </c>
      <c r="L134" s="52">
        <v>1.7850000000000001E-2</v>
      </c>
      <c r="M134" s="52">
        <v>1</v>
      </c>
      <c r="N134" s="52"/>
      <c r="O134" s="52">
        <v>0</v>
      </c>
      <c r="P134" s="52">
        <v>0</v>
      </c>
      <c r="Q134" s="52">
        <v>21</v>
      </c>
      <c r="R134" s="52"/>
      <c r="S134" s="52">
        <v>0</v>
      </c>
      <c r="T134" s="52">
        <v>0</v>
      </c>
      <c r="U134" s="52">
        <v>310</v>
      </c>
      <c r="V134" s="52">
        <f t="shared" si="5"/>
        <v>586.65990285000009</v>
      </c>
      <c r="W134" s="52">
        <f t="shared" si="6"/>
        <v>586.65990285000009</v>
      </c>
      <c r="X134" s="52">
        <v>0</v>
      </c>
      <c r="Y134" s="52">
        <v>0</v>
      </c>
    </row>
    <row r="135" spans="1:25" x14ac:dyDescent="0.25">
      <c r="A135" s="52">
        <v>2013</v>
      </c>
      <c r="B135" s="52" t="s">
        <v>94</v>
      </c>
      <c r="C135" s="52" t="s">
        <v>109</v>
      </c>
      <c r="D135" s="52">
        <v>23101</v>
      </c>
      <c r="E135" s="52">
        <v>3711399</v>
      </c>
      <c r="F135" s="52">
        <v>20</v>
      </c>
      <c r="G135" s="52" t="s">
        <v>122</v>
      </c>
      <c r="H135" s="52" t="s">
        <v>90</v>
      </c>
      <c r="I135" s="52">
        <v>280872</v>
      </c>
      <c r="J135" s="52" t="s">
        <v>71</v>
      </c>
      <c r="K135" s="52">
        <v>0.16700000000000001</v>
      </c>
      <c r="L135" s="52">
        <v>1.7850000000000001E-2</v>
      </c>
      <c r="M135" s="52">
        <v>1</v>
      </c>
      <c r="N135" s="52"/>
      <c r="O135" s="52">
        <v>0</v>
      </c>
      <c r="P135" s="52">
        <v>0</v>
      </c>
      <c r="Q135" s="52">
        <v>21</v>
      </c>
      <c r="R135" s="52"/>
      <c r="S135" s="52">
        <v>0</v>
      </c>
      <c r="T135" s="52">
        <v>0</v>
      </c>
      <c r="U135" s="52">
        <v>310</v>
      </c>
      <c r="V135" s="52">
        <f t="shared" si="5"/>
        <v>837.26538840000012</v>
      </c>
      <c r="W135" s="52">
        <f t="shared" si="6"/>
        <v>837.26538840000012</v>
      </c>
      <c r="X135" s="52">
        <v>0</v>
      </c>
      <c r="Y135" s="52">
        <v>0</v>
      </c>
    </row>
    <row r="136" spans="1:25" x14ac:dyDescent="0.25">
      <c r="A136" s="52">
        <v>2013</v>
      </c>
      <c r="B136" s="52" t="s">
        <v>94</v>
      </c>
      <c r="C136" s="52" t="s">
        <v>109</v>
      </c>
      <c r="D136" s="52">
        <v>23101</v>
      </c>
      <c r="E136" s="52">
        <v>3711399</v>
      </c>
      <c r="F136" s="52">
        <v>20</v>
      </c>
      <c r="G136" s="52" t="s">
        <v>122</v>
      </c>
      <c r="H136" s="52" t="s">
        <v>90</v>
      </c>
      <c r="I136" s="52">
        <v>59662006</v>
      </c>
      <c r="J136" s="52" t="s">
        <v>71</v>
      </c>
      <c r="K136" s="52">
        <v>0.16700000000000001</v>
      </c>
      <c r="L136" s="52">
        <v>1.7850000000000001E-2</v>
      </c>
      <c r="M136" s="52">
        <v>1</v>
      </c>
      <c r="N136" s="52"/>
      <c r="O136" s="52">
        <v>0</v>
      </c>
      <c r="P136" s="52">
        <v>0</v>
      </c>
      <c r="Q136" s="52">
        <v>21</v>
      </c>
      <c r="R136" s="52"/>
      <c r="S136" s="52">
        <v>0</v>
      </c>
      <c r="T136" s="52">
        <v>0</v>
      </c>
      <c r="U136" s="52">
        <v>310</v>
      </c>
      <c r="V136" s="52">
        <f t="shared" si="5"/>
        <v>177849.45678570002</v>
      </c>
      <c r="W136" s="52">
        <f t="shared" si="6"/>
        <v>177849.45678570002</v>
      </c>
      <c r="X136" s="52">
        <v>0</v>
      </c>
      <c r="Y136" s="52">
        <v>0</v>
      </c>
    </row>
    <row r="137" spans="1:25" x14ac:dyDescent="0.25">
      <c r="A137" s="52">
        <v>2013</v>
      </c>
      <c r="B137" s="52" t="s">
        <v>94</v>
      </c>
      <c r="C137" s="52" t="s">
        <v>109</v>
      </c>
      <c r="D137" s="52">
        <v>23101</v>
      </c>
      <c r="E137" s="52">
        <v>3711399</v>
      </c>
      <c r="F137" s="52">
        <v>20</v>
      </c>
      <c r="G137" s="52" t="s">
        <v>122</v>
      </c>
      <c r="H137" s="52" t="s">
        <v>90</v>
      </c>
      <c r="I137" s="52">
        <v>166744</v>
      </c>
      <c r="J137" s="52" t="s">
        <v>71</v>
      </c>
      <c r="K137" s="52">
        <v>0.16700000000000001</v>
      </c>
      <c r="L137" s="52">
        <v>1.7850000000000001E-2</v>
      </c>
      <c r="M137" s="52">
        <v>1</v>
      </c>
      <c r="N137" s="52"/>
      <c r="O137" s="52">
        <v>0</v>
      </c>
      <c r="P137" s="52">
        <v>0</v>
      </c>
      <c r="Q137" s="52">
        <v>21</v>
      </c>
      <c r="R137" s="52"/>
      <c r="S137" s="52">
        <v>0</v>
      </c>
      <c r="T137" s="52">
        <v>0</v>
      </c>
      <c r="U137" s="52">
        <v>310</v>
      </c>
      <c r="V137" s="52">
        <f t="shared" si="5"/>
        <v>497.05552680000011</v>
      </c>
      <c r="W137" s="52">
        <f t="shared" si="6"/>
        <v>497.05552680000011</v>
      </c>
      <c r="X137" s="52">
        <v>0</v>
      </c>
      <c r="Y137" s="52">
        <v>0</v>
      </c>
    </row>
    <row r="138" spans="1:25" x14ac:dyDescent="0.25">
      <c r="A138" s="52">
        <v>2013</v>
      </c>
      <c r="B138" s="52" t="s">
        <v>94</v>
      </c>
      <c r="C138" s="52" t="s">
        <v>109</v>
      </c>
      <c r="D138" s="52">
        <v>23101</v>
      </c>
      <c r="E138" s="52">
        <v>3711399</v>
      </c>
      <c r="F138" s="52">
        <v>20</v>
      </c>
      <c r="G138" s="52" t="s">
        <v>122</v>
      </c>
      <c r="H138" s="52" t="s">
        <v>90</v>
      </c>
      <c r="I138" s="52">
        <v>595731.5</v>
      </c>
      <c r="J138" s="52" t="s">
        <v>71</v>
      </c>
      <c r="K138" s="52">
        <v>0.16700000000000001</v>
      </c>
      <c r="L138" s="52">
        <v>1.7850000000000001E-2</v>
      </c>
      <c r="M138" s="52">
        <v>1</v>
      </c>
      <c r="N138" s="52"/>
      <c r="O138" s="52">
        <v>0</v>
      </c>
      <c r="P138" s="52">
        <v>0</v>
      </c>
      <c r="Q138" s="52">
        <v>21</v>
      </c>
      <c r="R138" s="52"/>
      <c r="S138" s="52">
        <v>0</v>
      </c>
      <c r="T138" s="52">
        <v>0</v>
      </c>
      <c r="U138" s="52">
        <v>310</v>
      </c>
      <c r="V138" s="52">
        <f t="shared" si="5"/>
        <v>1775.8458149250002</v>
      </c>
      <c r="W138" s="52">
        <f t="shared" si="6"/>
        <v>1775.8458149250002</v>
      </c>
      <c r="X138" s="52">
        <v>0</v>
      </c>
      <c r="Y138" s="52">
        <v>0</v>
      </c>
    </row>
    <row r="139" spans="1:25" x14ac:dyDescent="0.25">
      <c r="A139" s="52">
        <v>2013</v>
      </c>
      <c r="B139" s="52" t="s">
        <v>94</v>
      </c>
      <c r="C139" s="52" t="s">
        <v>109</v>
      </c>
      <c r="D139" s="52">
        <v>23101</v>
      </c>
      <c r="E139" s="52">
        <v>3711401</v>
      </c>
      <c r="F139" s="52">
        <v>20</v>
      </c>
      <c r="G139" s="52" t="s">
        <v>122</v>
      </c>
      <c r="H139" s="52" t="s">
        <v>90</v>
      </c>
      <c r="I139" s="52">
        <v>20824</v>
      </c>
      <c r="J139" s="52" t="s">
        <v>71</v>
      </c>
      <c r="K139" s="52">
        <v>0.16700000000000001</v>
      </c>
      <c r="L139" s="52">
        <v>1.7850000000000001E-2</v>
      </c>
      <c r="M139" s="52">
        <v>1</v>
      </c>
      <c r="N139" s="52"/>
      <c r="O139" s="52">
        <v>0</v>
      </c>
      <c r="P139" s="52">
        <v>0</v>
      </c>
      <c r="Q139" s="52">
        <v>21</v>
      </c>
      <c r="R139" s="52"/>
      <c r="S139" s="52">
        <v>0</v>
      </c>
      <c r="T139" s="52">
        <v>0</v>
      </c>
      <c r="U139" s="52">
        <v>310</v>
      </c>
      <c r="V139" s="52">
        <f t="shared" si="5"/>
        <v>62.07530280000001</v>
      </c>
      <c r="W139" s="52">
        <f t="shared" si="6"/>
        <v>62.07530280000001</v>
      </c>
      <c r="X139" s="52">
        <v>0</v>
      </c>
      <c r="Y139" s="52">
        <v>0</v>
      </c>
    </row>
    <row r="140" spans="1:25" x14ac:dyDescent="0.25">
      <c r="A140" s="52">
        <v>2013</v>
      </c>
      <c r="B140" s="52" t="s">
        <v>94</v>
      </c>
      <c r="C140" s="52" t="s">
        <v>109</v>
      </c>
      <c r="D140" s="52">
        <v>23101</v>
      </c>
      <c r="E140" s="52">
        <v>3711401</v>
      </c>
      <c r="F140" s="52">
        <v>20</v>
      </c>
      <c r="G140" s="52" t="s">
        <v>122</v>
      </c>
      <c r="H140" s="52" t="s">
        <v>90</v>
      </c>
      <c r="I140" s="52">
        <v>76701</v>
      </c>
      <c r="J140" s="52" t="s">
        <v>71</v>
      </c>
      <c r="K140" s="52">
        <v>0.16700000000000001</v>
      </c>
      <c r="L140" s="52">
        <v>1.7850000000000001E-2</v>
      </c>
      <c r="M140" s="52">
        <v>1</v>
      </c>
      <c r="N140" s="52"/>
      <c r="O140" s="52">
        <v>0</v>
      </c>
      <c r="P140" s="52">
        <v>0</v>
      </c>
      <c r="Q140" s="52">
        <v>21</v>
      </c>
      <c r="R140" s="52"/>
      <c r="S140" s="52">
        <v>0</v>
      </c>
      <c r="T140" s="52">
        <v>0</v>
      </c>
      <c r="U140" s="52">
        <v>310</v>
      </c>
      <c r="V140" s="52">
        <f t="shared" si="5"/>
        <v>228.64184595000003</v>
      </c>
      <c r="W140" s="52">
        <f t="shared" si="6"/>
        <v>228.64184595000003</v>
      </c>
      <c r="X140" s="52">
        <v>0</v>
      </c>
      <c r="Y140" s="52">
        <v>0</v>
      </c>
    </row>
    <row r="141" spans="1:25" x14ac:dyDescent="0.25">
      <c r="A141" s="52">
        <v>2013</v>
      </c>
      <c r="B141" s="52" t="s">
        <v>94</v>
      </c>
      <c r="C141" s="52" t="s">
        <v>109</v>
      </c>
      <c r="D141" s="52">
        <v>23101</v>
      </c>
      <c r="E141" s="52">
        <v>3711401</v>
      </c>
      <c r="F141" s="52">
        <v>20</v>
      </c>
      <c r="G141" s="52" t="s">
        <v>122</v>
      </c>
      <c r="H141" s="52" t="s">
        <v>90</v>
      </c>
      <c r="I141" s="52">
        <v>5432</v>
      </c>
      <c r="J141" s="52" t="s">
        <v>71</v>
      </c>
      <c r="K141" s="52">
        <v>0.16700000000000001</v>
      </c>
      <c r="L141" s="52">
        <v>1.7850000000000001E-2</v>
      </c>
      <c r="M141" s="52">
        <v>1</v>
      </c>
      <c r="N141" s="52"/>
      <c r="O141" s="52">
        <v>0</v>
      </c>
      <c r="P141" s="52">
        <v>0</v>
      </c>
      <c r="Q141" s="52">
        <v>21</v>
      </c>
      <c r="R141" s="52"/>
      <c r="S141" s="52">
        <v>0</v>
      </c>
      <c r="T141" s="52">
        <v>0</v>
      </c>
      <c r="U141" s="52">
        <v>310</v>
      </c>
      <c r="V141" s="52">
        <f t="shared" si="5"/>
        <v>16.192520400000003</v>
      </c>
      <c r="W141" s="52">
        <f t="shared" si="6"/>
        <v>16.192520400000003</v>
      </c>
      <c r="X141" s="52">
        <v>0</v>
      </c>
      <c r="Y141" s="52">
        <v>0</v>
      </c>
    </row>
    <row r="142" spans="1:25" x14ac:dyDescent="0.25">
      <c r="A142" s="52">
        <v>2013</v>
      </c>
      <c r="B142" s="52" t="s">
        <v>94</v>
      </c>
      <c r="C142" s="52" t="s">
        <v>109</v>
      </c>
      <c r="D142" s="52">
        <v>23101</v>
      </c>
      <c r="E142" s="52">
        <v>3711401</v>
      </c>
      <c r="F142" s="52">
        <v>20</v>
      </c>
      <c r="G142" s="52" t="s">
        <v>122</v>
      </c>
      <c r="H142" s="52" t="s">
        <v>90</v>
      </c>
      <c r="I142" s="52">
        <v>3610733</v>
      </c>
      <c r="J142" s="52" t="s">
        <v>71</v>
      </c>
      <c r="K142" s="52">
        <v>0.16700000000000001</v>
      </c>
      <c r="L142" s="52">
        <v>1.7850000000000001E-2</v>
      </c>
      <c r="M142" s="52">
        <v>1</v>
      </c>
      <c r="N142" s="52"/>
      <c r="O142" s="52">
        <v>0</v>
      </c>
      <c r="P142" s="52">
        <v>0</v>
      </c>
      <c r="Q142" s="52">
        <v>21</v>
      </c>
      <c r="R142" s="52"/>
      <c r="S142" s="52">
        <v>0</v>
      </c>
      <c r="T142" s="52">
        <v>0</v>
      </c>
      <c r="U142" s="52">
        <v>310</v>
      </c>
      <c r="V142" s="52">
        <f t="shared" si="5"/>
        <v>10763.414536350003</v>
      </c>
      <c r="W142" s="52">
        <f t="shared" si="6"/>
        <v>10763.414536350003</v>
      </c>
      <c r="X142" s="52">
        <v>0</v>
      </c>
      <c r="Y142" s="52">
        <v>0</v>
      </c>
    </row>
    <row r="143" spans="1:25" x14ac:dyDescent="0.25">
      <c r="A143" s="52">
        <v>2013</v>
      </c>
      <c r="B143" s="52" t="s">
        <v>94</v>
      </c>
      <c r="C143" s="52" t="s">
        <v>109</v>
      </c>
      <c r="D143" s="52">
        <v>23101</v>
      </c>
      <c r="E143" s="52">
        <v>3711401</v>
      </c>
      <c r="F143" s="52">
        <v>20</v>
      </c>
      <c r="G143" s="52" t="s">
        <v>122</v>
      </c>
      <c r="H143" s="52" t="s">
        <v>90</v>
      </c>
      <c r="I143" s="52">
        <v>361876</v>
      </c>
      <c r="J143" s="52" t="s">
        <v>71</v>
      </c>
      <c r="K143" s="52">
        <v>0.16700000000000001</v>
      </c>
      <c r="L143" s="52">
        <v>1.7850000000000001E-2</v>
      </c>
      <c r="M143" s="52">
        <v>1</v>
      </c>
      <c r="N143" s="52"/>
      <c r="O143" s="52">
        <v>0</v>
      </c>
      <c r="P143" s="52">
        <v>0</v>
      </c>
      <c r="Q143" s="52">
        <v>21</v>
      </c>
      <c r="R143" s="52"/>
      <c r="S143" s="52">
        <v>0</v>
      </c>
      <c r="T143" s="52">
        <v>0</v>
      </c>
      <c r="U143" s="52">
        <v>310</v>
      </c>
      <c r="V143" s="52">
        <f t="shared" si="5"/>
        <v>1078.7342622000001</v>
      </c>
      <c r="W143" s="52">
        <f t="shared" si="6"/>
        <v>1078.7342622000001</v>
      </c>
      <c r="X143" s="52">
        <v>0</v>
      </c>
      <c r="Y143" s="52">
        <v>0</v>
      </c>
    </row>
    <row r="144" spans="1:25" x14ac:dyDescent="0.25">
      <c r="A144" s="52">
        <v>2013</v>
      </c>
      <c r="B144" s="52" t="s">
        <v>94</v>
      </c>
      <c r="C144" s="52" t="s">
        <v>109</v>
      </c>
      <c r="D144" s="52">
        <v>23101</v>
      </c>
      <c r="E144" s="52">
        <v>3711401</v>
      </c>
      <c r="F144" s="52">
        <v>20</v>
      </c>
      <c r="G144" s="52" t="s">
        <v>122</v>
      </c>
      <c r="H144" s="52" t="s">
        <v>90</v>
      </c>
      <c r="I144" s="52">
        <v>751964</v>
      </c>
      <c r="J144" s="52" t="s">
        <v>71</v>
      </c>
      <c r="K144" s="52">
        <v>0.16700000000000001</v>
      </c>
      <c r="L144" s="52">
        <v>1.7850000000000001E-2</v>
      </c>
      <c r="M144" s="52">
        <v>1</v>
      </c>
      <c r="N144" s="52"/>
      <c r="O144" s="52">
        <v>0</v>
      </c>
      <c r="P144" s="52">
        <v>0</v>
      </c>
      <c r="Q144" s="52">
        <v>21</v>
      </c>
      <c r="R144" s="52"/>
      <c r="S144" s="52">
        <v>0</v>
      </c>
      <c r="T144" s="52">
        <v>0</v>
      </c>
      <c r="U144" s="52">
        <v>310</v>
      </c>
      <c r="V144" s="52">
        <f t="shared" si="5"/>
        <v>2241.5670858000003</v>
      </c>
      <c r="W144" s="52">
        <f t="shared" si="6"/>
        <v>2241.5670858000003</v>
      </c>
      <c r="X144" s="52">
        <v>0</v>
      </c>
      <c r="Y144" s="52">
        <v>0</v>
      </c>
    </row>
    <row r="145" spans="1:25" x14ac:dyDescent="0.25">
      <c r="A145" s="52">
        <v>2013</v>
      </c>
      <c r="B145" s="52" t="s">
        <v>94</v>
      </c>
      <c r="C145" s="52" t="s">
        <v>109</v>
      </c>
      <c r="D145" s="52">
        <v>23101</v>
      </c>
      <c r="E145" s="52">
        <v>3711401</v>
      </c>
      <c r="F145" s="52">
        <v>20</v>
      </c>
      <c r="G145" s="52" t="s">
        <v>122</v>
      </c>
      <c r="H145" s="52" t="s">
        <v>90</v>
      </c>
      <c r="I145" s="52">
        <v>314562</v>
      </c>
      <c r="J145" s="52" t="s">
        <v>71</v>
      </c>
      <c r="K145" s="52">
        <v>0.16700000000000001</v>
      </c>
      <c r="L145" s="52">
        <v>1.7850000000000001E-2</v>
      </c>
      <c r="M145" s="52">
        <v>1</v>
      </c>
      <c r="N145" s="52"/>
      <c r="O145" s="52">
        <v>0</v>
      </c>
      <c r="P145" s="52">
        <v>0</v>
      </c>
      <c r="Q145" s="52">
        <v>21</v>
      </c>
      <c r="R145" s="52"/>
      <c r="S145" s="52">
        <v>0</v>
      </c>
      <c r="T145" s="52">
        <v>0</v>
      </c>
      <c r="U145" s="52">
        <v>310</v>
      </c>
      <c r="V145" s="52">
        <f t="shared" si="5"/>
        <v>937.69359390000022</v>
      </c>
      <c r="W145" s="52">
        <f t="shared" si="6"/>
        <v>937.69359390000022</v>
      </c>
      <c r="X145" s="52">
        <v>0</v>
      </c>
      <c r="Y145" s="52">
        <v>0</v>
      </c>
    </row>
    <row r="146" spans="1:25" x14ac:dyDescent="0.25">
      <c r="A146" s="52">
        <v>2013</v>
      </c>
      <c r="B146" s="52" t="s">
        <v>94</v>
      </c>
      <c r="C146" s="52" t="s">
        <v>109</v>
      </c>
      <c r="D146" s="52">
        <v>23101</v>
      </c>
      <c r="E146" s="52">
        <v>3711499</v>
      </c>
      <c r="F146" s="52">
        <v>20</v>
      </c>
      <c r="G146" s="52" t="s">
        <v>122</v>
      </c>
      <c r="H146" s="52" t="s">
        <v>90</v>
      </c>
      <c r="I146" s="52">
        <v>5633</v>
      </c>
      <c r="J146" s="52" t="s">
        <v>71</v>
      </c>
      <c r="K146" s="52">
        <v>0.16700000000000001</v>
      </c>
      <c r="L146" s="52">
        <v>1.7850000000000001E-2</v>
      </c>
      <c r="M146" s="52">
        <v>1</v>
      </c>
      <c r="N146" s="52"/>
      <c r="O146" s="52">
        <v>0</v>
      </c>
      <c r="P146" s="52">
        <v>0</v>
      </c>
      <c r="Q146" s="52">
        <v>21</v>
      </c>
      <c r="R146" s="52"/>
      <c r="S146" s="52">
        <v>0</v>
      </c>
      <c r="T146" s="52">
        <v>0</v>
      </c>
      <c r="U146" s="52">
        <v>310</v>
      </c>
      <c r="V146" s="52">
        <f t="shared" si="5"/>
        <v>16.791691350000001</v>
      </c>
      <c r="W146" s="52">
        <f t="shared" si="6"/>
        <v>16.791691350000001</v>
      </c>
      <c r="X146" s="52">
        <v>0</v>
      </c>
      <c r="Y146" s="52">
        <v>0</v>
      </c>
    </row>
    <row r="147" spans="1:25" x14ac:dyDescent="0.25">
      <c r="A147" s="52">
        <v>2013</v>
      </c>
      <c r="B147" s="52" t="s">
        <v>94</v>
      </c>
      <c r="C147" s="52" t="s">
        <v>109</v>
      </c>
      <c r="D147" s="52">
        <v>23101</v>
      </c>
      <c r="E147" s="52">
        <v>3711499</v>
      </c>
      <c r="F147" s="52">
        <v>20</v>
      </c>
      <c r="G147" s="52" t="s">
        <v>122</v>
      </c>
      <c r="H147" s="52" t="s">
        <v>90</v>
      </c>
      <c r="I147" s="52">
        <v>285320</v>
      </c>
      <c r="J147" s="52" t="s">
        <v>71</v>
      </c>
      <c r="K147" s="52">
        <v>0.16700000000000001</v>
      </c>
      <c r="L147" s="52">
        <v>1.7850000000000001E-2</v>
      </c>
      <c r="M147" s="52">
        <v>1</v>
      </c>
      <c r="N147" s="52"/>
      <c r="O147" s="52">
        <v>0</v>
      </c>
      <c r="P147" s="52">
        <v>0</v>
      </c>
      <c r="Q147" s="52">
        <v>21</v>
      </c>
      <c r="R147" s="52"/>
      <c r="S147" s="52">
        <v>0</v>
      </c>
      <c r="T147" s="52">
        <v>0</v>
      </c>
      <c r="U147" s="52">
        <v>310</v>
      </c>
      <c r="V147" s="52">
        <f t="shared" si="5"/>
        <v>850.52465400000006</v>
      </c>
      <c r="W147" s="52">
        <f t="shared" si="6"/>
        <v>850.52465400000006</v>
      </c>
      <c r="X147" s="52">
        <v>0</v>
      </c>
      <c r="Y147" s="52">
        <v>0</v>
      </c>
    </row>
    <row r="148" spans="1:25" x14ac:dyDescent="0.25">
      <c r="A148" s="52">
        <v>2013</v>
      </c>
      <c r="B148" s="52" t="s">
        <v>94</v>
      </c>
      <c r="C148" s="52" t="s">
        <v>109</v>
      </c>
      <c r="D148" s="52">
        <v>23101</v>
      </c>
      <c r="E148" s="52">
        <v>3711499</v>
      </c>
      <c r="F148" s="52">
        <v>20</v>
      </c>
      <c r="G148" s="52" t="s">
        <v>122</v>
      </c>
      <c r="H148" s="52" t="s">
        <v>90</v>
      </c>
      <c r="I148" s="52">
        <v>525904</v>
      </c>
      <c r="J148" s="52" t="s">
        <v>71</v>
      </c>
      <c r="K148" s="52">
        <v>0.16700000000000001</v>
      </c>
      <c r="L148" s="52">
        <v>1.7850000000000001E-2</v>
      </c>
      <c r="M148" s="52">
        <v>1</v>
      </c>
      <c r="N148" s="52"/>
      <c r="O148" s="52">
        <v>0</v>
      </c>
      <c r="P148" s="52">
        <v>0</v>
      </c>
      <c r="Q148" s="52">
        <v>21</v>
      </c>
      <c r="R148" s="52"/>
      <c r="S148" s="52">
        <v>0</v>
      </c>
      <c r="T148" s="52">
        <v>0</v>
      </c>
      <c r="U148" s="52">
        <v>310</v>
      </c>
      <c r="V148" s="52">
        <f t="shared" si="5"/>
        <v>1567.6935288000002</v>
      </c>
      <c r="W148" s="52">
        <f t="shared" si="6"/>
        <v>1567.6935288000002</v>
      </c>
      <c r="X148" s="52">
        <v>0</v>
      </c>
      <c r="Y148" s="52">
        <v>0</v>
      </c>
    </row>
    <row r="149" spans="1:25" x14ac:dyDescent="0.25">
      <c r="A149" s="52">
        <v>2013</v>
      </c>
      <c r="B149" s="52" t="s">
        <v>94</v>
      </c>
      <c r="C149" s="52" t="s">
        <v>109</v>
      </c>
      <c r="D149" s="52">
        <v>23101</v>
      </c>
      <c r="E149" s="52">
        <v>3711499</v>
      </c>
      <c r="F149" s="52">
        <v>20</v>
      </c>
      <c r="G149" s="52" t="s">
        <v>122</v>
      </c>
      <c r="H149" s="52" t="s">
        <v>90</v>
      </c>
      <c r="I149" s="52">
        <v>46896</v>
      </c>
      <c r="J149" s="52" t="s">
        <v>71</v>
      </c>
      <c r="K149" s="52">
        <v>0.16700000000000001</v>
      </c>
      <c r="L149" s="52">
        <v>1.7850000000000001E-2</v>
      </c>
      <c r="M149" s="52">
        <v>1</v>
      </c>
      <c r="N149" s="52"/>
      <c r="O149" s="52">
        <v>0</v>
      </c>
      <c r="P149" s="52">
        <v>0</v>
      </c>
      <c r="Q149" s="52">
        <v>21</v>
      </c>
      <c r="R149" s="52"/>
      <c r="S149" s="52">
        <v>0</v>
      </c>
      <c r="T149" s="52">
        <v>0</v>
      </c>
      <c r="U149" s="52">
        <v>310</v>
      </c>
      <c r="V149" s="52">
        <f t="shared" si="5"/>
        <v>139.79463120000003</v>
      </c>
      <c r="W149" s="52">
        <f t="shared" si="6"/>
        <v>139.79463120000003</v>
      </c>
      <c r="X149" s="52">
        <v>0</v>
      </c>
      <c r="Y149" s="52">
        <v>0</v>
      </c>
    </row>
    <row r="150" spans="1:25" x14ac:dyDescent="0.25">
      <c r="A150" s="52">
        <v>2013</v>
      </c>
      <c r="B150" s="52" t="s">
        <v>94</v>
      </c>
      <c r="C150" s="52" t="s">
        <v>109</v>
      </c>
      <c r="D150" s="52">
        <v>23101</v>
      </c>
      <c r="E150" s="52">
        <v>3711499</v>
      </c>
      <c r="F150" s="52">
        <v>20</v>
      </c>
      <c r="G150" s="52" t="s">
        <v>122</v>
      </c>
      <c r="H150" s="52" t="s">
        <v>90</v>
      </c>
      <c r="I150" s="52">
        <v>887819</v>
      </c>
      <c r="J150" s="52" t="s">
        <v>71</v>
      </c>
      <c r="K150" s="52">
        <v>0.16700000000000001</v>
      </c>
      <c r="L150" s="52">
        <v>1.7850000000000001E-2</v>
      </c>
      <c r="M150" s="52">
        <v>1</v>
      </c>
      <c r="N150" s="52"/>
      <c r="O150" s="52">
        <v>0</v>
      </c>
      <c r="P150" s="52">
        <v>0</v>
      </c>
      <c r="Q150" s="52">
        <v>21</v>
      </c>
      <c r="R150" s="52"/>
      <c r="S150" s="52">
        <v>0</v>
      </c>
      <c r="T150" s="52">
        <v>0</v>
      </c>
      <c r="U150" s="52">
        <v>310</v>
      </c>
      <c r="V150" s="52">
        <f t="shared" si="5"/>
        <v>2646.5440480500006</v>
      </c>
      <c r="W150" s="52">
        <f t="shared" si="6"/>
        <v>2646.5440480500006</v>
      </c>
      <c r="X150" s="52">
        <v>0</v>
      </c>
      <c r="Y150" s="52">
        <v>0</v>
      </c>
    </row>
    <row r="151" spans="1:25" x14ac:dyDescent="0.25">
      <c r="A151" s="52">
        <v>2013</v>
      </c>
      <c r="B151" s="52" t="s">
        <v>94</v>
      </c>
      <c r="C151" s="52" t="s">
        <v>109</v>
      </c>
      <c r="D151" s="52">
        <v>23101</v>
      </c>
      <c r="E151" s="52">
        <v>3711499</v>
      </c>
      <c r="F151" s="52">
        <v>20</v>
      </c>
      <c r="G151" s="52" t="s">
        <v>122</v>
      </c>
      <c r="H151" s="52" t="s">
        <v>90</v>
      </c>
      <c r="I151" s="52">
        <v>158802</v>
      </c>
      <c r="J151" s="52" t="s">
        <v>71</v>
      </c>
      <c r="K151" s="52">
        <v>0.16700000000000001</v>
      </c>
      <c r="L151" s="52">
        <v>1.7850000000000001E-2</v>
      </c>
      <c r="M151" s="52">
        <v>1</v>
      </c>
      <c r="N151" s="52"/>
      <c r="O151" s="52">
        <v>0</v>
      </c>
      <c r="P151" s="52">
        <v>0</v>
      </c>
      <c r="Q151" s="52">
        <v>21</v>
      </c>
      <c r="R151" s="52"/>
      <c r="S151" s="52">
        <v>0</v>
      </c>
      <c r="T151" s="52">
        <v>0</v>
      </c>
      <c r="U151" s="52">
        <v>310</v>
      </c>
      <c r="V151" s="52">
        <f t="shared" si="5"/>
        <v>473.38082190000006</v>
      </c>
      <c r="W151" s="52">
        <f t="shared" si="6"/>
        <v>473.38082190000006</v>
      </c>
      <c r="X151" s="52">
        <v>0</v>
      </c>
      <c r="Y151" s="52">
        <v>0</v>
      </c>
    </row>
    <row r="152" spans="1:25" x14ac:dyDescent="0.25">
      <c r="A152" s="52">
        <v>2013</v>
      </c>
      <c r="B152" s="52" t="s">
        <v>94</v>
      </c>
      <c r="C152" s="52" t="s">
        <v>109</v>
      </c>
      <c r="D152" s="52">
        <v>23101</v>
      </c>
      <c r="E152" s="52">
        <v>3711499</v>
      </c>
      <c r="F152" s="52">
        <v>20</v>
      </c>
      <c r="G152" s="52" t="s">
        <v>122</v>
      </c>
      <c r="H152" s="52" t="s">
        <v>90</v>
      </c>
      <c r="I152" s="52">
        <v>7596</v>
      </c>
      <c r="J152" s="52" t="s">
        <v>71</v>
      </c>
      <c r="K152" s="52">
        <v>0.16700000000000001</v>
      </c>
      <c r="L152" s="52">
        <v>1.7850000000000001E-2</v>
      </c>
      <c r="M152" s="52">
        <v>1</v>
      </c>
      <c r="N152" s="52"/>
      <c r="O152" s="52">
        <v>0</v>
      </c>
      <c r="P152" s="52">
        <v>0</v>
      </c>
      <c r="Q152" s="52">
        <v>21</v>
      </c>
      <c r="R152" s="52"/>
      <c r="S152" s="52">
        <v>0</v>
      </c>
      <c r="T152" s="52">
        <v>0</v>
      </c>
      <c r="U152" s="52">
        <v>310</v>
      </c>
      <c r="V152" s="52">
        <f t="shared" si="5"/>
        <v>22.643296200000005</v>
      </c>
      <c r="W152" s="52">
        <f t="shared" si="6"/>
        <v>22.643296200000005</v>
      </c>
      <c r="X152" s="52">
        <v>0</v>
      </c>
      <c r="Y152" s="52">
        <v>0</v>
      </c>
    </row>
    <row r="153" spans="1:25" x14ac:dyDescent="0.25">
      <c r="A153" s="52">
        <v>2013</v>
      </c>
      <c r="B153" s="52" t="s">
        <v>94</v>
      </c>
      <c r="C153" s="52" t="s">
        <v>109</v>
      </c>
      <c r="D153" s="52">
        <v>23101</v>
      </c>
      <c r="E153" s="52">
        <v>3711500</v>
      </c>
      <c r="F153" s="52">
        <v>20</v>
      </c>
      <c r="G153" s="52" t="s">
        <v>122</v>
      </c>
      <c r="H153" s="52" t="s">
        <v>90</v>
      </c>
      <c r="I153" s="52">
        <v>133554</v>
      </c>
      <c r="J153" s="52" t="s">
        <v>71</v>
      </c>
      <c r="K153" s="52">
        <v>0.16700000000000001</v>
      </c>
      <c r="L153" s="52">
        <v>1.7850000000000001E-2</v>
      </c>
      <c r="M153" s="52">
        <v>1</v>
      </c>
      <c r="N153" s="52"/>
      <c r="O153" s="52">
        <v>0</v>
      </c>
      <c r="P153" s="52">
        <v>0</v>
      </c>
      <c r="Q153" s="52">
        <v>21</v>
      </c>
      <c r="R153" s="52"/>
      <c r="S153" s="52">
        <v>0</v>
      </c>
      <c r="T153" s="52">
        <v>0</v>
      </c>
      <c r="U153" s="52">
        <v>310</v>
      </c>
      <c r="V153" s="52">
        <f t="shared" si="5"/>
        <v>398.11779630000001</v>
      </c>
      <c r="W153" s="52">
        <f t="shared" si="6"/>
        <v>398.11779630000001</v>
      </c>
      <c r="X153" s="52">
        <v>0</v>
      </c>
      <c r="Y153" s="52">
        <v>0</v>
      </c>
    </row>
    <row r="154" spans="1:25" x14ac:dyDescent="0.25">
      <c r="A154" s="52">
        <v>2013</v>
      </c>
      <c r="B154" s="52" t="s">
        <v>94</v>
      </c>
      <c r="C154" s="52" t="s">
        <v>109</v>
      </c>
      <c r="D154" s="52">
        <v>23101</v>
      </c>
      <c r="E154" s="52">
        <v>3711500</v>
      </c>
      <c r="F154" s="52">
        <v>20</v>
      </c>
      <c r="G154" s="52" t="s">
        <v>122</v>
      </c>
      <c r="H154" s="52" t="s">
        <v>90</v>
      </c>
      <c r="I154" s="52">
        <v>30111</v>
      </c>
      <c r="J154" s="52" t="s">
        <v>71</v>
      </c>
      <c r="K154" s="52">
        <v>0.16700000000000001</v>
      </c>
      <c r="L154" s="52">
        <v>1.7850000000000001E-2</v>
      </c>
      <c r="M154" s="52">
        <v>1</v>
      </c>
      <c r="N154" s="52"/>
      <c r="O154" s="52">
        <v>0</v>
      </c>
      <c r="P154" s="52">
        <v>0</v>
      </c>
      <c r="Q154" s="52">
        <v>21</v>
      </c>
      <c r="R154" s="52"/>
      <c r="S154" s="52">
        <v>0</v>
      </c>
      <c r="T154" s="52">
        <v>0</v>
      </c>
      <c r="U154" s="52">
        <v>310</v>
      </c>
      <c r="V154" s="52">
        <f t="shared" si="5"/>
        <v>89.759385450000011</v>
      </c>
      <c r="W154" s="52">
        <f t="shared" si="6"/>
        <v>89.759385450000011</v>
      </c>
      <c r="X154" s="52">
        <v>0</v>
      </c>
      <c r="Y154" s="52">
        <v>0</v>
      </c>
    </row>
    <row r="155" spans="1:25" x14ac:dyDescent="0.25">
      <c r="A155" s="52">
        <v>2013</v>
      </c>
      <c r="B155" s="52" t="s">
        <v>94</v>
      </c>
      <c r="C155" s="52" t="s">
        <v>109</v>
      </c>
      <c r="D155" s="52">
        <v>23101</v>
      </c>
      <c r="E155" s="52">
        <v>3711500</v>
      </c>
      <c r="F155" s="52">
        <v>20</v>
      </c>
      <c r="G155" s="52" t="s">
        <v>122</v>
      </c>
      <c r="H155" s="52" t="s">
        <v>90</v>
      </c>
      <c r="I155" s="52">
        <v>231811</v>
      </c>
      <c r="J155" s="52" t="s">
        <v>71</v>
      </c>
      <c r="K155" s="52">
        <v>0.16700000000000001</v>
      </c>
      <c r="L155" s="52">
        <v>1.7850000000000001E-2</v>
      </c>
      <c r="M155" s="52">
        <v>1</v>
      </c>
      <c r="N155" s="52"/>
      <c r="O155" s="52">
        <v>0</v>
      </c>
      <c r="P155" s="52">
        <v>0</v>
      </c>
      <c r="Q155" s="52">
        <v>21</v>
      </c>
      <c r="R155" s="52"/>
      <c r="S155" s="52">
        <v>0</v>
      </c>
      <c r="T155" s="52">
        <v>0</v>
      </c>
      <c r="U155" s="52">
        <v>310</v>
      </c>
      <c r="V155" s="52">
        <f t="shared" si="5"/>
        <v>691.01700045000018</v>
      </c>
      <c r="W155" s="52">
        <f t="shared" si="6"/>
        <v>691.01700045000018</v>
      </c>
      <c r="X155" s="52">
        <v>0</v>
      </c>
      <c r="Y155" s="52">
        <v>0</v>
      </c>
    </row>
    <row r="156" spans="1:25" x14ac:dyDescent="0.25">
      <c r="A156" s="52">
        <v>2013</v>
      </c>
      <c r="B156" s="52" t="s">
        <v>94</v>
      </c>
      <c r="C156" s="52" t="s">
        <v>109</v>
      </c>
      <c r="D156" s="52">
        <v>23101</v>
      </c>
      <c r="E156" s="52">
        <v>3711500</v>
      </c>
      <c r="F156" s="52">
        <v>20</v>
      </c>
      <c r="G156" s="52" t="s">
        <v>122</v>
      </c>
      <c r="H156" s="52" t="s">
        <v>90</v>
      </c>
      <c r="I156" s="52">
        <v>279428</v>
      </c>
      <c r="J156" s="52" t="s">
        <v>71</v>
      </c>
      <c r="K156" s="52">
        <v>0.16700000000000001</v>
      </c>
      <c r="L156" s="52">
        <v>1.7850000000000001E-2</v>
      </c>
      <c r="M156" s="52">
        <v>1</v>
      </c>
      <c r="N156" s="52"/>
      <c r="O156" s="52">
        <v>0</v>
      </c>
      <c r="P156" s="52">
        <v>0</v>
      </c>
      <c r="Q156" s="52">
        <v>21</v>
      </c>
      <c r="R156" s="52"/>
      <c r="S156" s="52">
        <v>0</v>
      </c>
      <c r="T156" s="52">
        <v>0</v>
      </c>
      <c r="U156" s="52">
        <v>310</v>
      </c>
      <c r="V156" s="52">
        <f t="shared" si="5"/>
        <v>832.96089660000007</v>
      </c>
      <c r="W156" s="52">
        <f t="shared" si="6"/>
        <v>832.96089660000007</v>
      </c>
      <c r="X156" s="52">
        <v>0</v>
      </c>
      <c r="Y156" s="52">
        <v>0</v>
      </c>
    </row>
    <row r="157" spans="1:25" x14ac:dyDescent="0.25">
      <c r="A157" s="52">
        <v>2013</v>
      </c>
      <c r="B157" s="52" t="s">
        <v>94</v>
      </c>
      <c r="C157" s="52" t="s">
        <v>109</v>
      </c>
      <c r="D157" s="52">
        <v>23101</v>
      </c>
      <c r="E157" s="52">
        <v>3711500</v>
      </c>
      <c r="F157" s="52">
        <v>20</v>
      </c>
      <c r="G157" s="52" t="s">
        <v>122</v>
      </c>
      <c r="H157" s="52" t="s">
        <v>90</v>
      </c>
      <c r="I157" s="52">
        <v>9536</v>
      </c>
      <c r="J157" s="52" t="s">
        <v>71</v>
      </c>
      <c r="K157" s="52">
        <v>0.16700000000000001</v>
      </c>
      <c r="L157" s="52">
        <v>1.7850000000000001E-2</v>
      </c>
      <c r="M157" s="52">
        <v>1</v>
      </c>
      <c r="N157" s="52"/>
      <c r="O157" s="52">
        <v>0</v>
      </c>
      <c r="P157" s="52">
        <v>0</v>
      </c>
      <c r="Q157" s="52">
        <v>21</v>
      </c>
      <c r="R157" s="52"/>
      <c r="S157" s="52">
        <v>0</v>
      </c>
      <c r="T157" s="52">
        <v>0</v>
      </c>
      <c r="U157" s="52">
        <v>310</v>
      </c>
      <c r="V157" s="52">
        <f t="shared" si="5"/>
        <v>28.426339200000005</v>
      </c>
      <c r="W157" s="52">
        <f t="shared" si="6"/>
        <v>28.426339200000005</v>
      </c>
      <c r="X157" s="52">
        <v>0</v>
      </c>
      <c r="Y157" s="52">
        <v>0</v>
      </c>
    </row>
    <row r="158" spans="1:25" x14ac:dyDescent="0.25">
      <c r="A158" s="52">
        <v>2013</v>
      </c>
      <c r="B158" s="52" t="s">
        <v>94</v>
      </c>
      <c r="C158" s="52" t="s">
        <v>109</v>
      </c>
      <c r="D158" s="52">
        <v>23101</v>
      </c>
      <c r="E158" s="52">
        <v>3711500</v>
      </c>
      <c r="F158" s="52">
        <v>20</v>
      </c>
      <c r="G158" s="52" t="s">
        <v>122</v>
      </c>
      <c r="H158" s="52" t="s">
        <v>90</v>
      </c>
      <c r="I158" s="52">
        <v>7165</v>
      </c>
      <c r="J158" s="52" t="s">
        <v>71</v>
      </c>
      <c r="K158" s="52">
        <v>0.16700000000000001</v>
      </c>
      <c r="L158" s="52">
        <v>1.7850000000000001E-2</v>
      </c>
      <c r="M158" s="52">
        <v>1</v>
      </c>
      <c r="N158" s="52"/>
      <c r="O158" s="52">
        <v>0</v>
      </c>
      <c r="P158" s="52">
        <v>0</v>
      </c>
      <c r="Q158" s="52">
        <v>21</v>
      </c>
      <c r="R158" s="52"/>
      <c r="S158" s="52">
        <v>0</v>
      </c>
      <c r="T158" s="52">
        <v>0</v>
      </c>
      <c r="U158" s="52">
        <v>310</v>
      </c>
      <c r="V158" s="52">
        <f t="shared" si="5"/>
        <v>21.358506750000004</v>
      </c>
      <c r="W158" s="52">
        <f t="shared" si="6"/>
        <v>21.358506750000004</v>
      </c>
      <c r="X158" s="52">
        <v>0</v>
      </c>
      <c r="Y158" s="52">
        <v>0</v>
      </c>
    </row>
    <row r="159" spans="1:25" x14ac:dyDescent="0.25">
      <c r="A159" s="52">
        <v>2013</v>
      </c>
      <c r="B159" s="52" t="s">
        <v>94</v>
      </c>
      <c r="C159" s="52" t="s">
        <v>109</v>
      </c>
      <c r="D159" s="52">
        <v>23101</v>
      </c>
      <c r="E159" s="52">
        <v>3711500</v>
      </c>
      <c r="F159" s="52">
        <v>20</v>
      </c>
      <c r="G159" s="52" t="s">
        <v>122</v>
      </c>
      <c r="H159" s="52" t="s">
        <v>90</v>
      </c>
      <c r="I159" s="52">
        <v>86965</v>
      </c>
      <c r="J159" s="52" t="s">
        <v>71</v>
      </c>
      <c r="K159" s="52">
        <v>0.16700000000000001</v>
      </c>
      <c r="L159" s="52">
        <v>1.7850000000000001E-2</v>
      </c>
      <c r="M159" s="52">
        <v>1</v>
      </c>
      <c r="N159" s="52"/>
      <c r="O159" s="52">
        <v>0</v>
      </c>
      <c r="P159" s="52">
        <v>0</v>
      </c>
      <c r="Q159" s="52">
        <v>21</v>
      </c>
      <c r="R159" s="52"/>
      <c r="S159" s="52">
        <v>0</v>
      </c>
      <c r="T159" s="52">
        <v>0</v>
      </c>
      <c r="U159" s="52">
        <v>310</v>
      </c>
      <c r="V159" s="52">
        <f t="shared" si="5"/>
        <v>259.23831675000002</v>
      </c>
      <c r="W159" s="52">
        <f t="shared" si="6"/>
        <v>259.23831675000002</v>
      </c>
      <c r="X159" s="52">
        <v>0</v>
      </c>
      <c r="Y159" s="52">
        <v>0</v>
      </c>
    </row>
    <row r="160" spans="1:25" x14ac:dyDescent="0.25">
      <c r="A160" s="52">
        <v>2013</v>
      </c>
      <c r="B160" s="52" t="s">
        <v>94</v>
      </c>
      <c r="C160" s="52" t="s">
        <v>109</v>
      </c>
      <c r="D160" s="52">
        <v>23101</v>
      </c>
      <c r="E160" s="52">
        <v>3711602</v>
      </c>
      <c r="F160" s="52">
        <v>9</v>
      </c>
      <c r="G160" s="52" t="s">
        <v>119</v>
      </c>
      <c r="H160" s="52" t="s">
        <v>90</v>
      </c>
      <c r="I160" s="52">
        <v>43003</v>
      </c>
      <c r="J160" s="52" t="s">
        <v>71</v>
      </c>
      <c r="K160" s="52">
        <v>0.16700000000000001</v>
      </c>
      <c r="L160" s="52">
        <v>1</v>
      </c>
      <c r="M160" s="52">
        <v>1</v>
      </c>
      <c r="N160" s="52"/>
      <c r="O160" s="52">
        <v>0</v>
      </c>
      <c r="P160" s="52">
        <v>0</v>
      </c>
      <c r="Q160" s="52">
        <v>21</v>
      </c>
      <c r="R160" s="52"/>
      <c r="S160" s="52">
        <v>0</v>
      </c>
      <c r="T160" s="52">
        <v>0</v>
      </c>
      <c r="U160" s="52">
        <v>310</v>
      </c>
      <c r="V160" s="52">
        <f t="shared" si="5"/>
        <v>7.1815009999999999</v>
      </c>
      <c r="W160" s="52">
        <f t="shared" si="6"/>
        <v>7.1815009999999999</v>
      </c>
      <c r="X160" s="52">
        <v>0</v>
      </c>
      <c r="Y160" s="52">
        <v>0</v>
      </c>
    </row>
    <row r="161" spans="1:25" x14ac:dyDescent="0.25">
      <c r="A161" s="52">
        <v>2013</v>
      </c>
      <c r="B161" s="52" t="s">
        <v>94</v>
      </c>
      <c r="C161" s="52" t="s">
        <v>109</v>
      </c>
      <c r="D161" s="52">
        <v>23101</v>
      </c>
      <c r="E161" s="52">
        <v>3711701</v>
      </c>
      <c r="F161" s="52">
        <v>27</v>
      </c>
      <c r="G161" s="52" t="s">
        <v>120</v>
      </c>
      <c r="H161" s="52" t="s">
        <v>90</v>
      </c>
      <c r="I161" s="52">
        <v>692</v>
      </c>
      <c r="J161" s="52" t="s">
        <v>71</v>
      </c>
      <c r="K161" s="52">
        <v>0.16700000000000001</v>
      </c>
      <c r="L161" s="52">
        <v>1</v>
      </c>
      <c r="M161" s="52">
        <v>1</v>
      </c>
      <c r="N161" s="52"/>
      <c r="O161" s="52">
        <v>0</v>
      </c>
      <c r="P161" s="52">
        <v>0</v>
      </c>
      <c r="Q161" s="52">
        <v>21</v>
      </c>
      <c r="R161" s="52"/>
      <c r="S161" s="52">
        <v>0</v>
      </c>
      <c r="T161" s="52">
        <v>0</v>
      </c>
      <c r="U161" s="52">
        <v>310</v>
      </c>
      <c r="V161" s="52">
        <f t="shared" si="5"/>
        <v>115.56400000000001</v>
      </c>
      <c r="W161" s="52">
        <f t="shared" si="6"/>
        <v>115.56400000000001</v>
      </c>
      <c r="X161" s="52">
        <v>0</v>
      </c>
      <c r="Y161" s="52">
        <v>0</v>
      </c>
    </row>
    <row r="162" spans="1:25" x14ac:dyDescent="0.25">
      <c r="A162" s="52">
        <v>2013</v>
      </c>
      <c r="B162" s="52" t="s">
        <v>94</v>
      </c>
      <c r="C162" s="52" t="s">
        <v>109</v>
      </c>
      <c r="D162" s="52">
        <v>23101</v>
      </c>
      <c r="E162" s="52">
        <v>3711799</v>
      </c>
      <c r="F162" s="52">
        <v>9</v>
      </c>
      <c r="G162" s="52" t="s">
        <v>119</v>
      </c>
      <c r="H162" s="52" t="s">
        <v>90</v>
      </c>
      <c r="I162" s="52">
        <v>8399</v>
      </c>
      <c r="J162" s="52" t="s">
        <v>71</v>
      </c>
      <c r="K162" s="52">
        <v>0.16700000000000001</v>
      </c>
      <c r="L162" s="52">
        <v>1</v>
      </c>
      <c r="M162" s="52">
        <v>1</v>
      </c>
      <c r="N162" s="52"/>
      <c r="O162" s="52">
        <v>0</v>
      </c>
      <c r="P162" s="52">
        <v>0</v>
      </c>
      <c r="Q162" s="52">
        <v>21</v>
      </c>
      <c r="R162" s="52"/>
      <c r="S162" s="52">
        <v>0</v>
      </c>
      <c r="T162" s="52">
        <v>0</v>
      </c>
      <c r="U162" s="52">
        <v>310</v>
      </c>
      <c r="V162" s="52">
        <f t="shared" si="5"/>
        <v>1.402633</v>
      </c>
      <c r="W162" s="52">
        <f t="shared" si="6"/>
        <v>1.402633</v>
      </c>
      <c r="X162" s="52">
        <v>0</v>
      </c>
      <c r="Y162" s="52">
        <v>0</v>
      </c>
    </row>
    <row r="163" spans="1:25" x14ac:dyDescent="0.25">
      <c r="A163" s="52">
        <v>2013</v>
      </c>
      <c r="B163" s="52" t="s">
        <v>94</v>
      </c>
      <c r="C163" s="52" t="s">
        <v>109</v>
      </c>
      <c r="D163" s="52">
        <v>23101</v>
      </c>
      <c r="E163" s="52">
        <v>3712999</v>
      </c>
      <c r="F163" s="52">
        <v>9</v>
      </c>
      <c r="G163" s="52" t="s">
        <v>119</v>
      </c>
      <c r="H163" s="52" t="s">
        <v>90</v>
      </c>
      <c r="I163" s="52">
        <v>16979</v>
      </c>
      <c r="J163" s="52" t="s">
        <v>71</v>
      </c>
      <c r="K163" s="52">
        <v>0.16700000000000001</v>
      </c>
      <c r="L163" s="52">
        <v>1</v>
      </c>
      <c r="M163" s="52">
        <v>1</v>
      </c>
      <c r="N163" s="52"/>
      <c r="O163" s="52">
        <v>0</v>
      </c>
      <c r="P163" s="52">
        <v>0</v>
      </c>
      <c r="Q163" s="52">
        <v>21</v>
      </c>
      <c r="R163" s="52"/>
      <c r="S163" s="52">
        <v>0</v>
      </c>
      <c r="T163" s="52">
        <v>0</v>
      </c>
      <c r="U163" s="52">
        <v>310</v>
      </c>
      <c r="V163" s="52">
        <f t="shared" si="5"/>
        <v>2.835493</v>
      </c>
      <c r="W163" s="52">
        <f t="shared" si="6"/>
        <v>2.835493</v>
      </c>
      <c r="X163" s="52">
        <v>0</v>
      </c>
      <c r="Y163" s="52">
        <v>0</v>
      </c>
    </row>
    <row r="164" spans="1:25" x14ac:dyDescent="0.25">
      <c r="A164" s="52">
        <v>2013</v>
      </c>
      <c r="B164" s="52" t="s">
        <v>94</v>
      </c>
      <c r="C164" s="52" t="s">
        <v>109</v>
      </c>
      <c r="D164" s="52">
        <v>23102</v>
      </c>
      <c r="E164" s="52">
        <v>3711103</v>
      </c>
      <c r="F164" s="52">
        <v>9</v>
      </c>
      <c r="G164" s="52" t="s">
        <v>119</v>
      </c>
      <c r="H164" s="52" t="s">
        <v>90</v>
      </c>
      <c r="I164" s="52">
        <v>754994</v>
      </c>
      <c r="J164" s="52" t="s">
        <v>71</v>
      </c>
      <c r="K164" s="52">
        <v>0.16700000000000001</v>
      </c>
      <c r="L164" s="52">
        <v>1</v>
      </c>
      <c r="M164" s="52">
        <v>1</v>
      </c>
      <c r="N164" s="52"/>
      <c r="O164" s="52">
        <v>0</v>
      </c>
      <c r="P164" s="52">
        <v>0</v>
      </c>
      <c r="Q164" s="52">
        <v>21</v>
      </c>
      <c r="R164" s="52"/>
      <c r="S164" s="52">
        <v>0</v>
      </c>
      <c r="T164" s="52">
        <v>0</v>
      </c>
      <c r="U164" s="52">
        <v>310</v>
      </c>
      <c r="V164" s="52">
        <f t="shared" si="5"/>
        <v>126.08399800000001</v>
      </c>
      <c r="W164" s="52">
        <f t="shared" si="6"/>
        <v>126.08399800000001</v>
      </c>
      <c r="X164" s="52">
        <v>0</v>
      </c>
      <c r="Y164" s="52">
        <v>0</v>
      </c>
    </row>
    <row r="165" spans="1:25" x14ac:dyDescent="0.25">
      <c r="A165" s="52">
        <v>2013</v>
      </c>
      <c r="B165" s="52" t="s">
        <v>94</v>
      </c>
      <c r="C165" s="52" t="s">
        <v>109</v>
      </c>
      <c r="D165" s="52">
        <v>23102</v>
      </c>
      <c r="E165" s="52">
        <v>3711103</v>
      </c>
      <c r="F165" s="52">
        <v>9</v>
      </c>
      <c r="G165" s="52" t="s">
        <v>119</v>
      </c>
      <c r="H165" s="52" t="s">
        <v>90</v>
      </c>
      <c r="I165" s="52">
        <v>2192182</v>
      </c>
      <c r="J165" s="52" t="s">
        <v>71</v>
      </c>
      <c r="K165" s="52">
        <v>0.16700000000000001</v>
      </c>
      <c r="L165" s="52">
        <v>1</v>
      </c>
      <c r="M165" s="52">
        <v>1</v>
      </c>
      <c r="N165" s="52"/>
      <c r="O165" s="52">
        <v>0</v>
      </c>
      <c r="P165" s="52">
        <v>0</v>
      </c>
      <c r="Q165" s="52">
        <v>21</v>
      </c>
      <c r="R165" s="52"/>
      <c r="S165" s="52">
        <v>0</v>
      </c>
      <c r="T165" s="52">
        <v>0</v>
      </c>
      <c r="U165" s="52">
        <v>310</v>
      </c>
      <c r="V165" s="52">
        <f t="shared" si="5"/>
        <v>366.09439400000002</v>
      </c>
      <c r="W165" s="52">
        <f t="shared" si="6"/>
        <v>366.09439400000002</v>
      </c>
      <c r="X165" s="52">
        <v>0</v>
      </c>
      <c r="Y165" s="52">
        <v>0</v>
      </c>
    </row>
    <row r="166" spans="1:25" x14ac:dyDescent="0.25">
      <c r="A166" s="52">
        <v>2013</v>
      </c>
      <c r="B166" s="52" t="s">
        <v>94</v>
      </c>
      <c r="C166" s="52" t="s">
        <v>109</v>
      </c>
      <c r="D166" s="52">
        <v>23102</v>
      </c>
      <c r="E166" s="52">
        <v>3711103</v>
      </c>
      <c r="F166" s="52">
        <v>9</v>
      </c>
      <c r="G166" s="52" t="s">
        <v>119</v>
      </c>
      <c r="H166" s="52" t="s">
        <v>90</v>
      </c>
      <c r="I166" s="52">
        <v>831552</v>
      </c>
      <c r="J166" s="52" t="s">
        <v>71</v>
      </c>
      <c r="K166" s="52">
        <v>0.16700000000000001</v>
      </c>
      <c r="L166" s="52">
        <v>1</v>
      </c>
      <c r="M166" s="52">
        <v>1</v>
      </c>
      <c r="N166" s="52"/>
      <c r="O166" s="52">
        <v>0</v>
      </c>
      <c r="P166" s="52">
        <v>0</v>
      </c>
      <c r="Q166" s="52">
        <v>21</v>
      </c>
      <c r="R166" s="52"/>
      <c r="S166" s="52">
        <v>0</v>
      </c>
      <c r="T166" s="52">
        <v>0</v>
      </c>
      <c r="U166" s="52">
        <v>310</v>
      </c>
      <c r="V166" s="52">
        <f t="shared" si="5"/>
        <v>138.86918400000002</v>
      </c>
      <c r="W166" s="52">
        <f t="shared" si="6"/>
        <v>138.86918400000002</v>
      </c>
      <c r="X166" s="52">
        <v>0</v>
      </c>
      <c r="Y166" s="52">
        <v>0</v>
      </c>
    </row>
    <row r="167" spans="1:25" x14ac:dyDescent="0.25">
      <c r="A167" s="52">
        <v>2013</v>
      </c>
      <c r="B167" s="52" t="s">
        <v>94</v>
      </c>
      <c r="C167" s="52" t="s">
        <v>109</v>
      </c>
      <c r="D167" s="52">
        <v>23102</v>
      </c>
      <c r="E167" s="52">
        <v>3711199</v>
      </c>
      <c r="F167" s="52">
        <v>9</v>
      </c>
      <c r="G167" s="52" t="s">
        <v>119</v>
      </c>
      <c r="H167" s="52" t="s">
        <v>90</v>
      </c>
      <c r="I167" s="52">
        <v>1062886</v>
      </c>
      <c r="J167" s="52" t="s">
        <v>71</v>
      </c>
      <c r="K167" s="52">
        <v>0.16700000000000001</v>
      </c>
      <c r="L167" s="52">
        <v>1</v>
      </c>
      <c r="M167" s="52">
        <v>1</v>
      </c>
      <c r="N167" s="52"/>
      <c r="O167" s="52">
        <v>0</v>
      </c>
      <c r="P167" s="52">
        <v>0</v>
      </c>
      <c r="Q167" s="52">
        <v>21</v>
      </c>
      <c r="R167" s="52"/>
      <c r="S167" s="52">
        <v>0</v>
      </c>
      <c r="T167" s="52">
        <v>0</v>
      </c>
      <c r="U167" s="52">
        <v>310</v>
      </c>
      <c r="V167" s="52">
        <f t="shared" si="5"/>
        <v>177.50196199999999</v>
      </c>
      <c r="W167" s="52">
        <f t="shared" si="6"/>
        <v>177.50196199999999</v>
      </c>
      <c r="X167" s="52">
        <v>0</v>
      </c>
      <c r="Y167" s="52">
        <v>0</v>
      </c>
    </row>
    <row r="168" spans="1:25" x14ac:dyDescent="0.25">
      <c r="A168" s="52">
        <v>2013</v>
      </c>
      <c r="B168" s="52" t="s">
        <v>94</v>
      </c>
      <c r="C168" s="52" t="s">
        <v>109</v>
      </c>
      <c r="D168" s="52">
        <v>23102</v>
      </c>
      <c r="E168" s="52">
        <v>3712101</v>
      </c>
      <c r="F168" s="52">
        <v>9</v>
      </c>
      <c r="G168" s="52" t="s">
        <v>119</v>
      </c>
      <c r="H168" s="52" t="s">
        <v>90</v>
      </c>
      <c r="I168" s="52">
        <v>45218642</v>
      </c>
      <c r="J168" s="52" t="s">
        <v>71</v>
      </c>
      <c r="K168" s="52">
        <v>0.16700000000000001</v>
      </c>
      <c r="L168" s="52">
        <v>1</v>
      </c>
      <c r="M168" s="52">
        <v>1</v>
      </c>
      <c r="N168" s="52"/>
      <c r="O168" s="52">
        <v>0</v>
      </c>
      <c r="P168" s="52">
        <v>0</v>
      </c>
      <c r="Q168" s="52">
        <v>21</v>
      </c>
      <c r="R168" s="52"/>
      <c r="S168" s="52">
        <v>0</v>
      </c>
      <c r="T168" s="52">
        <v>0</v>
      </c>
      <c r="U168" s="52">
        <v>310</v>
      </c>
      <c r="V168" s="52">
        <f t="shared" si="5"/>
        <v>7551.5132140000005</v>
      </c>
      <c r="W168" s="52">
        <f t="shared" si="6"/>
        <v>7551.5132140000005</v>
      </c>
      <c r="X168" s="52">
        <v>0</v>
      </c>
      <c r="Y168" s="52">
        <v>0</v>
      </c>
    </row>
    <row r="169" spans="1:25" x14ac:dyDescent="0.25">
      <c r="A169" s="52">
        <v>2013</v>
      </c>
      <c r="B169" s="52" t="s">
        <v>94</v>
      </c>
      <c r="C169" s="52" t="s">
        <v>109</v>
      </c>
      <c r="D169" s="52">
        <v>23102</v>
      </c>
      <c r="E169" s="52">
        <v>3712101</v>
      </c>
      <c r="F169" s="52">
        <v>9</v>
      </c>
      <c r="G169" s="52" t="s">
        <v>119</v>
      </c>
      <c r="H169" s="52" t="s">
        <v>90</v>
      </c>
      <c r="I169" s="52">
        <v>7339.5</v>
      </c>
      <c r="J169" s="52" t="s">
        <v>71</v>
      </c>
      <c r="K169" s="52">
        <v>0.16700000000000001</v>
      </c>
      <c r="L169" s="52">
        <v>1</v>
      </c>
      <c r="M169" s="52">
        <v>1</v>
      </c>
      <c r="N169" s="52"/>
      <c r="O169" s="52">
        <v>0</v>
      </c>
      <c r="P169" s="52">
        <v>0</v>
      </c>
      <c r="Q169" s="52">
        <v>21</v>
      </c>
      <c r="R169" s="52"/>
      <c r="S169" s="52">
        <v>0</v>
      </c>
      <c r="T169" s="52">
        <v>0</v>
      </c>
      <c r="U169" s="52">
        <v>310</v>
      </c>
      <c r="V169" s="52">
        <f t="shared" si="5"/>
        <v>1.2256965</v>
      </c>
      <c r="W169" s="52">
        <f t="shared" si="6"/>
        <v>1.2256965</v>
      </c>
      <c r="X169" s="52">
        <v>0</v>
      </c>
      <c r="Y169" s="52">
        <v>0</v>
      </c>
    </row>
    <row r="170" spans="1:25" x14ac:dyDescent="0.25">
      <c r="A170" s="52">
        <v>2013</v>
      </c>
      <c r="B170" s="52" t="s">
        <v>94</v>
      </c>
      <c r="C170" s="52" t="s">
        <v>109</v>
      </c>
      <c r="D170" s="52">
        <v>23102</v>
      </c>
      <c r="E170" s="52">
        <v>3712101</v>
      </c>
      <c r="F170" s="52">
        <v>9</v>
      </c>
      <c r="G170" s="52" t="s">
        <v>119</v>
      </c>
      <c r="H170" s="52" t="s">
        <v>90</v>
      </c>
      <c r="I170" s="52">
        <v>41127</v>
      </c>
      <c r="J170" s="52" t="s">
        <v>71</v>
      </c>
      <c r="K170" s="52">
        <v>0.16700000000000001</v>
      </c>
      <c r="L170" s="52">
        <v>1</v>
      </c>
      <c r="M170" s="52">
        <v>1</v>
      </c>
      <c r="N170" s="52"/>
      <c r="O170" s="52">
        <v>0</v>
      </c>
      <c r="P170" s="52">
        <v>0</v>
      </c>
      <c r="Q170" s="52">
        <v>21</v>
      </c>
      <c r="R170" s="52"/>
      <c r="S170" s="52">
        <v>0</v>
      </c>
      <c r="T170" s="52">
        <v>0</v>
      </c>
      <c r="U170" s="52">
        <v>310</v>
      </c>
      <c r="V170" s="52">
        <f t="shared" si="5"/>
        <v>6.8682090000000011</v>
      </c>
      <c r="W170" s="52">
        <f t="shared" si="6"/>
        <v>6.8682090000000011</v>
      </c>
      <c r="X170" s="52">
        <v>0</v>
      </c>
      <c r="Y170" s="52">
        <v>0</v>
      </c>
    </row>
    <row r="171" spans="1:25" x14ac:dyDescent="0.25">
      <c r="A171" s="52">
        <v>2013</v>
      </c>
      <c r="B171" s="52" t="s">
        <v>94</v>
      </c>
      <c r="C171" s="52" t="s">
        <v>109</v>
      </c>
      <c r="D171" s="52">
        <v>23102</v>
      </c>
      <c r="E171" s="52">
        <v>3712102</v>
      </c>
      <c r="F171" s="52">
        <v>9</v>
      </c>
      <c r="G171" s="52" t="s">
        <v>119</v>
      </c>
      <c r="H171" s="52" t="s">
        <v>90</v>
      </c>
      <c r="I171" s="52">
        <v>1183619</v>
      </c>
      <c r="J171" s="52" t="s">
        <v>71</v>
      </c>
      <c r="K171" s="52">
        <v>0.16700000000000001</v>
      </c>
      <c r="L171" s="52">
        <v>1</v>
      </c>
      <c r="M171" s="52">
        <v>1</v>
      </c>
      <c r="N171" s="52"/>
      <c r="O171" s="52">
        <v>0</v>
      </c>
      <c r="P171" s="52">
        <v>0</v>
      </c>
      <c r="Q171" s="52">
        <v>21</v>
      </c>
      <c r="R171" s="52"/>
      <c r="S171" s="52">
        <v>0</v>
      </c>
      <c r="T171" s="52">
        <v>0</v>
      </c>
      <c r="U171" s="52">
        <v>310</v>
      </c>
      <c r="V171" s="52">
        <f t="shared" si="5"/>
        <v>197.66437300000001</v>
      </c>
      <c r="W171" s="52">
        <f t="shared" si="6"/>
        <v>197.66437300000001</v>
      </c>
      <c r="X171" s="52">
        <v>0</v>
      </c>
      <c r="Y171" s="52">
        <v>0</v>
      </c>
    </row>
    <row r="172" spans="1:25" x14ac:dyDescent="0.25">
      <c r="A172" s="52">
        <v>2013</v>
      </c>
      <c r="B172" s="52" t="s">
        <v>94</v>
      </c>
      <c r="C172" s="52" t="s">
        <v>109</v>
      </c>
      <c r="D172" s="52">
        <v>23102</v>
      </c>
      <c r="E172" s="52">
        <v>3712103</v>
      </c>
      <c r="F172" s="52">
        <v>27</v>
      </c>
      <c r="G172" s="52" t="s">
        <v>120</v>
      </c>
      <c r="H172" s="52" t="s">
        <v>90</v>
      </c>
      <c r="I172" s="52">
        <v>229</v>
      </c>
      <c r="J172" s="52" t="s">
        <v>71</v>
      </c>
      <c r="K172" s="52">
        <v>0.16700000000000001</v>
      </c>
      <c r="L172" s="52">
        <v>1</v>
      </c>
      <c r="M172" s="52">
        <v>1</v>
      </c>
      <c r="N172" s="52"/>
      <c r="O172" s="52">
        <v>0</v>
      </c>
      <c r="P172" s="52">
        <v>0</v>
      </c>
      <c r="Q172" s="52">
        <v>21</v>
      </c>
      <c r="R172" s="52"/>
      <c r="S172" s="52">
        <v>0</v>
      </c>
      <c r="T172" s="52">
        <v>0</v>
      </c>
      <c r="U172" s="52">
        <v>310</v>
      </c>
      <c r="V172" s="52">
        <f t="shared" si="5"/>
        <v>38.243000000000002</v>
      </c>
      <c r="W172" s="52">
        <f t="shared" si="6"/>
        <v>38.243000000000002</v>
      </c>
      <c r="X172" s="52">
        <v>0</v>
      </c>
      <c r="Y172" s="52">
        <v>0</v>
      </c>
    </row>
    <row r="173" spans="1:25" x14ac:dyDescent="0.25">
      <c r="A173" s="52">
        <v>2013</v>
      </c>
      <c r="B173" s="52" t="s">
        <v>94</v>
      </c>
      <c r="C173" s="52" t="s">
        <v>109</v>
      </c>
      <c r="D173" s="52">
        <v>23102</v>
      </c>
      <c r="E173" s="52">
        <v>3712103</v>
      </c>
      <c r="F173" s="52">
        <v>27</v>
      </c>
      <c r="G173" s="52" t="s">
        <v>120</v>
      </c>
      <c r="H173" s="52" t="s">
        <v>90</v>
      </c>
      <c r="I173" s="52">
        <v>1138.5</v>
      </c>
      <c r="J173" s="52" t="s">
        <v>71</v>
      </c>
      <c r="K173" s="52">
        <v>0.16700000000000001</v>
      </c>
      <c r="L173" s="52">
        <v>1</v>
      </c>
      <c r="M173" s="52">
        <v>1</v>
      </c>
      <c r="N173" s="52"/>
      <c r="O173" s="52">
        <v>0</v>
      </c>
      <c r="P173" s="52">
        <v>0</v>
      </c>
      <c r="Q173" s="52">
        <v>21</v>
      </c>
      <c r="R173" s="52"/>
      <c r="S173" s="52">
        <v>0</v>
      </c>
      <c r="T173" s="52">
        <v>0</v>
      </c>
      <c r="U173" s="52">
        <v>310</v>
      </c>
      <c r="V173" s="52">
        <f t="shared" si="5"/>
        <v>190.12950000000001</v>
      </c>
      <c r="W173" s="52">
        <f t="shared" si="6"/>
        <v>190.12950000000001</v>
      </c>
      <c r="X173" s="52">
        <v>0</v>
      </c>
      <c r="Y173" s="52">
        <v>0</v>
      </c>
    </row>
    <row r="174" spans="1:25" x14ac:dyDescent="0.25">
      <c r="A174" s="52">
        <v>2013</v>
      </c>
      <c r="B174" s="52" t="s">
        <v>94</v>
      </c>
      <c r="C174" s="52" t="s">
        <v>109</v>
      </c>
      <c r="D174" s="52">
        <v>23102</v>
      </c>
      <c r="E174" s="52">
        <v>3712103</v>
      </c>
      <c r="F174" s="52">
        <v>27</v>
      </c>
      <c r="G174" s="52" t="s">
        <v>120</v>
      </c>
      <c r="H174" s="52" t="s">
        <v>90</v>
      </c>
      <c r="I174" s="52">
        <v>673</v>
      </c>
      <c r="J174" s="52" t="s">
        <v>71</v>
      </c>
      <c r="K174" s="52">
        <v>0.16700000000000001</v>
      </c>
      <c r="L174" s="52">
        <v>1</v>
      </c>
      <c r="M174" s="52">
        <v>1</v>
      </c>
      <c r="N174" s="52"/>
      <c r="O174" s="52">
        <v>0</v>
      </c>
      <c r="P174" s="52">
        <v>0</v>
      </c>
      <c r="Q174" s="52">
        <v>21</v>
      </c>
      <c r="R174" s="52"/>
      <c r="S174" s="52">
        <v>0</v>
      </c>
      <c r="T174" s="52">
        <v>0</v>
      </c>
      <c r="U174" s="52">
        <v>310</v>
      </c>
      <c r="V174" s="52">
        <f t="shared" si="5"/>
        <v>112.39100000000001</v>
      </c>
      <c r="W174" s="52">
        <f t="shared" si="6"/>
        <v>112.39100000000001</v>
      </c>
      <c r="X174" s="52">
        <v>0</v>
      </c>
      <c r="Y174" s="52">
        <v>0</v>
      </c>
    </row>
    <row r="175" spans="1:25" x14ac:dyDescent="0.25">
      <c r="A175" s="52">
        <v>2013</v>
      </c>
      <c r="B175" s="52" t="s">
        <v>94</v>
      </c>
      <c r="C175" s="52" t="s">
        <v>109</v>
      </c>
      <c r="D175" s="52">
        <v>23102</v>
      </c>
      <c r="E175" s="52">
        <v>3712103</v>
      </c>
      <c r="F175" s="52">
        <v>27</v>
      </c>
      <c r="G175" s="52" t="s">
        <v>120</v>
      </c>
      <c r="H175" s="52" t="s">
        <v>90</v>
      </c>
      <c r="I175" s="52">
        <v>14590</v>
      </c>
      <c r="J175" s="52" t="s">
        <v>71</v>
      </c>
      <c r="K175" s="52">
        <v>0.16700000000000001</v>
      </c>
      <c r="L175" s="52">
        <v>1</v>
      </c>
      <c r="M175" s="52">
        <v>1</v>
      </c>
      <c r="N175" s="52"/>
      <c r="O175" s="52">
        <v>0</v>
      </c>
      <c r="P175" s="52">
        <v>0</v>
      </c>
      <c r="Q175" s="52">
        <v>21</v>
      </c>
      <c r="R175" s="52"/>
      <c r="S175" s="52">
        <v>0</v>
      </c>
      <c r="T175" s="52">
        <v>0</v>
      </c>
      <c r="U175" s="52">
        <v>310</v>
      </c>
      <c r="V175" s="52">
        <f t="shared" si="5"/>
        <v>2436.5300000000002</v>
      </c>
      <c r="W175" s="52">
        <f t="shared" si="6"/>
        <v>2436.5300000000002</v>
      </c>
      <c r="X175" s="52">
        <v>0</v>
      </c>
      <c r="Y175" s="52">
        <v>0</v>
      </c>
    </row>
    <row r="176" spans="1:25" x14ac:dyDescent="0.25">
      <c r="A176" s="52">
        <v>2013</v>
      </c>
      <c r="B176" s="52" t="s">
        <v>94</v>
      </c>
      <c r="C176" s="52" t="s">
        <v>109</v>
      </c>
      <c r="D176" s="52">
        <v>23102</v>
      </c>
      <c r="E176" s="52">
        <v>3712999</v>
      </c>
      <c r="F176" s="52">
        <v>9</v>
      </c>
      <c r="G176" s="52" t="s">
        <v>119</v>
      </c>
      <c r="H176" s="52" t="s">
        <v>90</v>
      </c>
      <c r="I176" s="52">
        <v>4955</v>
      </c>
      <c r="J176" s="52" t="s">
        <v>71</v>
      </c>
      <c r="K176" s="52">
        <v>0.16700000000000001</v>
      </c>
      <c r="L176" s="52">
        <v>1</v>
      </c>
      <c r="M176" s="52">
        <v>1</v>
      </c>
      <c r="N176" s="52"/>
      <c r="O176" s="52">
        <v>0</v>
      </c>
      <c r="P176" s="52">
        <v>0</v>
      </c>
      <c r="Q176" s="52">
        <v>21</v>
      </c>
      <c r="R176" s="52"/>
      <c r="S176" s="52">
        <v>0</v>
      </c>
      <c r="T176" s="52">
        <v>0</v>
      </c>
      <c r="U176" s="52">
        <v>310</v>
      </c>
      <c r="V176" s="52">
        <f t="shared" si="5"/>
        <v>0.82748500000000003</v>
      </c>
      <c r="W176" s="52">
        <f t="shared" si="6"/>
        <v>0.82748500000000003</v>
      </c>
      <c r="X176" s="52">
        <v>0</v>
      </c>
      <c r="Y176" s="52">
        <v>0</v>
      </c>
    </row>
    <row r="177" spans="1:25" x14ac:dyDescent="0.25">
      <c r="A177" s="52">
        <v>2013</v>
      </c>
      <c r="B177" s="52" t="s">
        <v>94</v>
      </c>
      <c r="C177" s="52" t="s">
        <v>109</v>
      </c>
      <c r="D177" s="52">
        <v>23102</v>
      </c>
      <c r="E177" s="52">
        <v>3712999</v>
      </c>
      <c r="F177" s="52">
        <v>9</v>
      </c>
      <c r="G177" s="52" t="s">
        <v>119</v>
      </c>
      <c r="H177" s="52" t="s">
        <v>90</v>
      </c>
      <c r="I177" s="52">
        <v>2700</v>
      </c>
      <c r="J177" s="52" t="s">
        <v>71</v>
      </c>
      <c r="K177" s="52">
        <v>0.16700000000000001</v>
      </c>
      <c r="L177" s="52">
        <v>1</v>
      </c>
      <c r="M177" s="52">
        <v>1</v>
      </c>
      <c r="N177" s="52"/>
      <c r="O177" s="52">
        <v>0</v>
      </c>
      <c r="P177" s="52">
        <v>0</v>
      </c>
      <c r="Q177" s="52">
        <v>21</v>
      </c>
      <c r="R177" s="52"/>
      <c r="S177" s="52">
        <v>0</v>
      </c>
      <c r="T177" s="52">
        <v>0</v>
      </c>
      <c r="U177" s="52">
        <v>310</v>
      </c>
      <c r="V177" s="52">
        <f t="shared" si="5"/>
        <v>0.45090000000000002</v>
      </c>
      <c r="W177" s="52">
        <f t="shared" si="6"/>
        <v>0.45090000000000002</v>
      </c>
      <c r="X177" s="52">
        <v>0</v>
      </c>
      <c r="Y177" s="52">
        <v>0</v>
      </c>
    </row>
    <row r="178" spans="1:25" x14ac:dyDescent="0.25">
      <c r="A178" s="52">
        <v>2013</v>
      </c>
      <c r="B178" s="52" t="s">
        <v>94</v>
      </c>
      <c r="C178" s="52" t="s">
        <v>109</v>
      </c>
      <c r="D178" s="52">
        <v>23102</v>
      </c>
      <c r="E178" s="52">
        <v>3712999</v>
      </c>
      <c r="F178" s="52">
        <v>9</v>
      </c>
      <c r="G178" s="52" t="s">
        <v>119</v>
      </c>
      <c r="H178" s="52" t="s">
        <v>90</v>
      </c>
      <c r="I178" s="52">
        <v>205827</v>
      </c>
      <c r="J178" s="52" t="s">
        <v>71</v>
      </c>
      <c r="K178" s="52">
        <v>0.16700000000000001</v>
      </c>
      <c r="L178" s="52">
        <v>1</v>
      </c>
      <c r="M178" s="52">
        <v>1</v>
      </c>
      <c r="N178" s="52"/>
      <c r="O178" s="52">
        <v>0</v>
      </c>
      <c r="P178" s="52">
        <v>0</v>
      </c>
      <c r="Q178" s="52">
        <v>21</v>
      </c>
      <c r="R178" s="52"/>
      <c r="S178" s="52">
        <v>0</v>
      </c>
      <c r="T178" s="52">
        <v>0</v>
      </c>
      <c r="U178" s="52">
        <v>310</v>
      </c>
      <c r="V178" s="52">
        <f t="shared" si="5"/>
        <v>34.373109000000007</v>
      </c>
      <c r="W178" s="52">
        <f t="shared" si="6"/>
        <v>34.373109000000007</v>
      </c>
      <c r="X178" s="52">
        <v>0</v>
      </c>
      <c r="Y178" s="52">
        <v>0</v>
      </c>
    </row>
    <row r="179" spans="1:25" x14ac:dyDescent="0.25">
      <c r="A179" s="52">
        <v>2013</v>
      </c>
      <c r="B179" s="52" t="s">
        <v>94</v>
      </c>
      <c r="C179" s="52" t="s">
        <v>109</v>
      </c>
      <c r="D179" s="52">
        <v>23102</v>
      </c>
      <c r="E179" s="52">
        <v>3712999</v>
      </c>
      <c r="F179" s="52">
        <v>9</v>
      </c>
      <c r="G179" s="52" t="s">
        <v>119</v>
      </c>
      <c r="H179" s="52" t="s">
        <v>90</v>
      </c>
      <c r="I179" s="52">
        <v>10763.5</v>
      </c>
      <c r="J179" s="52" t="s">
        <v>71</v>
      </c>
      <c r="K179" s="52">
        <v>0.16700000000000001</v>
      </c>
      <c r="L179" s="52">
        <v>1</v>
      </c>
      <c r="M179" s="52">
        <v>1</v>
      </c>
      <c r="N179" s="52"/>
      <c r="O179" s="52">
        <v>0</v>
      </c>
      <c r="P179" s="52">
        <v>0</v>
      </c>
      <c r="Q179" s="52">
        <v>21</v>
      </c>
      <c r="R179" s="52"/>
      <c r="S179" s="52">
        <v>0</v>
      </c>
      <c r="T179" s="52">
        <v>0</v>
      </c>
      <c r="U179" s="52">
        <v>310</v>
      </c>
      <c r="V179" s="52">
        <f t="shared" si="5"/>
        <v>1.7975045000000001</v>
      </c>
      <c r="W179" s="52">
        <f t="shared" si="6"/>
        <v>1.7975045000000001</v>
      </c>
      <c r="X179" s="52">
        <v>0</v>
      </c>
      <c r="Y179" s="52">
        <v>0</v>
      </c>
    </row>
    <row r="180" spans="1:25" x14ac:dyDescent="0.25">
      <c r="A180" s="52">
        <v>2013</v>
      </c>
      <c r="B180" s="52" t="s">
        <v>94</v>
      </c>
      <c r="C180" s="52" t="s">
        <v>109</v>
      </c>
      <c r="D180" s="52">
        <v>23102</v>
      </c>
      <c r="E180" s="52">
        <v>3712999</v>
      </c>
      <c r="F180" s="52">
        <v>9</v>
      </c>
      <c r="G180" s="52" t="s">
        <v>119</v>
      </c>
      <c r="H180" s="52" t="s">
        <v>90</v>
      </c>
      <c r="I180" s="52">
        <v>18203</v>
      </c>
      <c r="J180" s="52" t="s">
        <v>71</v>
      </c>
      <c r="K180" s="52">
        <v>0.16700000000000001</v>
      </c>
      <c r="L180" s="52">
        <v>1</v>
      </c>
      <c r="M180" s="52">
        <v>1</v>
      </c>
      <c r="N180" s="52"/>
      <c r="O180" s="52">
        <v>0</v>
      </c>
      <c r="P180" s="52">
        <v>0</v>
      </c>
      <c r="Q180" s="52">
        <v>21</v>
      </c>
      <c r="R180" s="52"/>
      <c r="S180" s="52">
        <v>0</v>
      </c>
      <c r="T180" s="52">
        <v>0</v>
      </c>
      <c r="U180" s="52">
        <v>310</v>
      </c>
      <c r="V180" s="52">
        <f t="shared" si="5"/>
        <v>3.0399010000000004</v>
      </c>
      <c r="W180" s="52">
        <f t="shared" si="6"/>
        <v>3.0399010000000004</v>
      </c>
      <c r="X180" s="52">
        <v>0</v>
      </c>
      <c r="Y180" s="52">
        <v>0</v>
      </c>
    </row>
    <row r="181" spans="1:25" x14ac:dyDescent="0.25">
      <c r="A181" s="52">
        <v>2013</v>
      </c>
      <c r="B181" s="52" t="s">
        <v>94</v>
      </c>
      <c r="C181" s="52" t="s">
        <v>109</v>
      </c>
      <c r="D181" s="52">
        <v>23102</v>
      </c>
      <c r="E181" s="52">
        <v>3712999</v>
      </c>
      <c r="F181" s="52">
        <v>9</v>
      </c>
      <c r="G181" s="52" t="s">
        <v>119</v>
      </c>
      <c r="H181" s="52" t="s">
        <v>90</v>
      </c>
      <c r="I181" s="52">
        <v>49864</v>
      </c>
      <c r="J181" s="52" t="s">
        <v>71</v>
      </c>
      <c r="K181" s="52">
        <v>0.16700000000000001</v>
      </c>
      <c r="L181" s="52">
        <v>1</v>
      </c>
      <c r="M181" s="52">
        <v>1</v>
      </c>
      <c r="N181" s="52"/>
      <c r="O181" s="52">
        <v>0</v>
      </c>
      <c r="P181" s="52">
        <v>0</v>
      </c>
      <c r="Q181" s="52">
        <v>21</v>
      </c>
      <c r="R181" s="52"/>
      <c r="S181" s="52">
        <v>0</v>
      </c>
      <c r="T181" s="52">
        <v>0</v>
      </c>
      <c r="U181" s="52">
        <v>310</v>
      </c>
      <c r="V181" s="52">
        <f t="shared" si="5"/>
        <v>8.3272880000000011</v>
      </c>
      <c r="W181" s="52">
        <f t="shared" si="6"/>
        <v>8.3272880000000011</v>
      </c>
      <c r="X181" s="52">
        <v>0</v>
      </c>
      <c r="Y181" s="52">
        <v>0</v>
      </c>
    </row>
    <row r="182" spans="1:25" x14ac:dyDescent="0.25">
      <c r="A182" s="52">
        <v>2013</v>
      </c>
      <c r="B182" s="52" t="s">
        <v>103</v>
      </c>
      <c r="C182" s="52" t="s">
        <v>180</v>
      </c>
      <c r="D182" s="52">
        <v>24101</v>
      </c>
      <c r="E182" s="52">
        <v>1633002</v>
      </c>
      <c r="F182" s="52">
        <v>27</v>
      </c>
      <c r="G182" s="52" t="s">
        <v>120</v>
      </c>
      <c r="H182" s="52" t="s">
        <v>91</v>
      </c>
      <c r="I182" s="52">
        <v>3655</v>
      </c>
      <c r="J182" s="52" t="s">
        <v>71</v>
      </c>
      <c r="K182" s="52">
        <v>0.526586</v>
      </c>
      <c r="L182" s="52">
        <v>1</v>
      </c>
      <c r="M182" s="52">
        <v>1</v>
      </c>
      <c r="N182" s="52"/>
      <c r="O182" s="52">
        <v>0</v>
      </c>
      <c r="P182" s="52">
        <v>0</v>
      </c>
      <c r="Q182" s="52">
        <v>21</v>
      </c>
      <c r="R182" s="52"/>
      <c r="S182" s="52">
        <v>0</v>
      </c>
      <c r="T182" s="52">
        <v>0</v>
      </c>
      <c r="U182" s="52">
        <v>310</v>
      </c>
      <c r="V182" s="52">
        <f t="shared" si="5"/>
        <v>1924.67183</v>
      </c>
      <c r="W182" s="52">
        <f t="shared" si="6"/>
        <v>1924.67183</v>
      </c>
      <c r="X182" s="52">
        <v>0</v>
      </c>
      <c r="Y182" s="52">
        <v>0</v>
      </c>
    </row>
    <row r="183" spans="1:25" x14ac:dyDescent="0.25">
      <c r="A183" s="52">
        <v>2013</v>
      </c>
      <c r="B183" s="52" t="s">
        <v>103</v>
      </c>
      <c r="C183" s="52" t="s">
        <v>180</v>
      </c>
      <c r="D183" s="52">
        <v>24101</v>
      </c>
      <c r="E183" s="52">
        <v>1633002</v>
      </c>
      <c r="F183" s="52">
        <v>27</v>
      </c>
      <c r="G183" s="52" t="s">
        <v>120</v>
      </c>
      <c r="H183" s="52" t="s">
        <v>91</v>
      </c>
      <c r="I183" s="52">
        <v>5068</v>
      </c>
      <c r="J183" s="52" t="s">
        <v>71</v>
      </c>
      <c r="K183" s="52">
        <v>0.526586</v>
      </c>
      <c r="L183" s="52">
        <v>1</v>
      </c>
      <c r="M183" s="52">
        <v>1</v>
      </c>
      <c r="N183" s="52"/>
      <c r="O183" s="52">
        <v>0</v>
      </c>
      <c r="P183" s="52">
        <v>0</v>
      </c>
      <c r="Q183" s="52">
        <v>21</v>
      </c>
      <c r="R183" s="52"/>
      <c r="S183" s="52">
        <v>0</v>
      </c>
      <c r="T183" s="52">
        <v>0</v>
      </c>
      <c r="U183" s="52">
        <v>310</v>
      </c>
      <c r="V183" s="52">
        <f t="shared" si="5"/>
        <v>2668.7378480000002</v>
      </c>
      <c r="W183" s="52">
        <f t="shared" si="6"/>
        <v>2668.7378480000002</v>
      </c>
      <c r="X183" s="52">
        <v>0</v>
      </c>
      <c r="Y183" s="52">
        <v>0</v>
      </c>
    </row>
    <row r="184" spans="1:25" x14ac:dyDescent="0.25">
      <c r="A184" s="52">
        <v>2013</v>
      </c>
      <c r="B184" s="52" t="s">
        <v>103</v>
      </c>
      <c r="C184" s="52" t="s">
        <v>180</v>
      </c>
      <c r="D184" s="52">
        <v>24101</v>
      </c>
      <c r="E184" s="52">
        <v>1633002</v>
      </c>
      <c r="F184" s="52">
        <v>27</v>
      </c>
      <c r="G184" s="52" t="s">
        <v>120</v>
      </c>
      <c r="H184" s="52" t="s">
        <v>91</v>
      </c>
      <c r="I184" s="52">
        <v>12333</v>
      </c>
      <c r="J184" s="52" t="s">
        <v>71</v>
      </c>
      <c r="K184" s="52">
        <v>0.526586</v>
      </c>
      <c r="L184" s="52">
        <v>1</v>
      </c>
      <c r="M184" s="52">
        <v>1</v>
      </c>
      <c r="N184" s="52"/>
      <c r="O184" s="52">
        <v>0</v>
      </c>
      <c r="P184" s="52">
        <v>0</v>
      </c>
      <c r="Q184" s="52">
        <v>21</v>
      </c>
      <c r="R184" s="52"/>
      <c r="S184" s="52">
        <v>0</v>
      </c>
      <c r="T184" s="52">
        <v>0</v>
      </c>
      <c r="U184" s="52">
        <v>310</v>
      </c>
      <c r="V184" s="52">
        <f t="shared" si="5"/>
        <v>6494.3851379999996</v>
      </c>
      <c r="W184" s="52">
        <f t="shared" si="6"/>
        <v>6494.3851379999996</v>
      </c>
      <c r="X184" s="52">
        <v>0</v>
      </c>
      <c r="Y184" s="52">
        <v>0</v>
      </c>
    </row>
    <row r="185" spans="1:25" x14ac:dyDescent="0.25">
      <c r="A185" s="52">
        <v>2013</v>
      </c>
      <c r="B185" s="52" t="s">
        <v>103</v>
      </c>
      <c r="C185" s="52" t="s">
        <v>180</v>
      </c>
      <c r="D185" s="52">
        <v>24101</v>
      </c>
      <c r="E185" s="52">
        <v>1633002</v>
      </c>
      <c r="F185" s="52">
        <v>27</v>
      </c>
      <c r="G185" s="52" t="s">
        <v>120</v>
      </c>
      <c r="H185" s="52" t="s">
        <v>91</v>
      </c>
      <c r="I185" s="52">
        <v>92575</v>
      </c>
      <c r="J185" s="52" t="s">
        <v>71</v>
      </c>
      <c r="K185" s="52">
        <v>0.526586</v>
      </c>
      <c r="L185" s="52">
        <v>1</v>
      </c>
      <c r="M185" s="52">
        <v>1</v>
      </c>
      <c r="N185" s="52"/>
      <c r="O185" s="52">
        <v>0</v>
      </c>
      <c r="P185" s="52">
        <v>0</v>
      </c>
      <c r="Q185" s="52">
        <v>21</v>
      </c>
      <c r="R185" s="52"/>
      <c r="S185" s="52">
        <v>0</v>
      </c>
      <c r="T185" s="52">
        <v>0</v>
      </c>
      <c r="U185" s="52">
        <v>310</v>
      </c>
      <c r="V185" s="52">
        <f t="shared" si="5"/>
        <v>48748.698949999998</v>
      </c>
      <c r="W185" s="52">
        <f t="shared" si="6"/>
        <v>48748.698949999998</v>
      </c>
      <c r="X185" s="52">
        <v>0</v>
      </c>
      <c r="Y185" s="52">
        <v>0</v>
      </c>
    </row>
    <row r="186" spans="1:25" x14ac:dyDescent="0.25">
      <c r="A186" s="52">
        <v>2013</v>
      </c>
      <c r="B186" s="52" t="s">
        <v>103</v>
      </c>
      <c r="C186" s="52" t="s">
        <v>180</v>
      </c>
      <c r="D186" s="52">
        <v>24101</v>
      </c>
      <c r="E186" s="52">
        <v>1633002</v>
      </c>
      <c r="F186" s="52">
        <v>27</v>
      </c>
      <c r="G186" s="52" t="s">
        <v>120</v>
      </c>
      <c r="H186" s="52" t="s">
        <v>91</v>
      </c>
      <c r="I186" s="52">
        <v>7420</v>
      </c>
      <c r="J186" s="52" t="s">
        <v>71</v>
      </c>
      <c r="K186" s="52">
        <v>0.526586</v>
      </c>
      <c r="L186" s="52">
        <v>1</v>
      </c>
      <c r="M186" s="52">
        <v>1</v>
      </c>
      <c r="N186" s="52"/>
      <c r="O186" s="52">
        <v>0</v>
      </c>
      <c r="P186" s="52">
        <v>0</v>
      </c>
      <c r="Q186" s="52">
        <v>21</v>
      </c>
      <c r="R186" s="52"/>
      <c r="S186" s="52">
        <v>0</v>
      </c>
      <c r="T186" s="52">
        <v>0</v>
      </c>
      <c r="U186" s="52">
        <v>310</v>
      </c>
      <c r="V186" s="52">
        <f t="shared" si="5"/>
        <v>3907.2681200000002</v>
      </c>
      <c r="W186" s="52">
        <f t="shared" si="6"/>
        <v>3907.2681200000002</v>
      </c>
      <c r="X186" s="52">
        <v>0</v>
      </c>
      <c r="Y186" s="52">
        <v>0</v>
      </c>
    </row>
    <row r="187" spans="1:25" x14ac:dyDescent="0.25">
      <c r="A187" s="52">
        <v>2013</v>
      </c>
      <c r="B187" s="52" t="s">
        <v>103</v>
      </c>
      <c r="C187" s="52" t="s">
        <v>180</v>
      </c>
      <c r="D187" s="52">
        <v>24101</v>
      </c>
      <c r="E187" s="52">
        <v>1633002</v>
      </c>
      <c r="F187" s="52">
        <v>27</v>
      </c>
      <c r="G187" s="52" t="s">
        <v>120</v>
      </c>
      <c r="H187" s="52" t="s">
        <v>91</v>
      </c>
      <c r="I187" s="52">
        <v>869</v>
      </c>
      <c r="J187" s="52" t="s">
        <v>71</v>
      </c>
      <c r="K187" s="52">
        <v>0.526586</v>
      </c>
      <c r="L187" s="52">
        <v>1</v>
      </c>
      <c r="M187" s="52">
        <v>1</v>
      </c>
      <c r="N187" s="52"/>
      <c r="O187" s="52">
        <v>0</v>
      </c>
      <c r="P187" s="52">
        <v>0</v>
      </c>
      <c r="Q187" s="52">
        <v>21</v>
      </c>
      <c r="R187" s="52"/>
      <c r="S187" s="52">
        <v>0</v>
      </c>
      <c r="T187" s="52">
        <v>0</v>
      </c>
      <c r="U187" s="52">
        <v>310</v>
      </c>
      <c r="V187" s="52">
        <f t="shared" si="5"/>
        <v>457.60323399999999</v>
      </c>
      <c r="W187" s="52">
        <f t="shared" si="6"/>
        <v>457.60323399999999</v>
      </c>
      <c r="X187" s="52">
        <v>0</v>
      </c>
      <c r="Y187" s="52">
        <v>0</v>
      </c>
    </row>
    <row r="188" spans="1:25" x14ac:dyDescent="0.25">
      <c r="A188" s="52">
        <v>2013</v>
      </c>
      <c r="B188" s="52" t="s">
        <v>103</v>
      </c>
      <c r="C188" s="52" t="s">
        <v>180</v>
      </c>
      <c r="D188" s="52">
        <v>24101</v>
      </c>
      <c r="E188" s="52">
        <v>1633002</v>
      </c>
      <c r="F188" s="52">
        <v>27</v>
      </c>
      <c r="G188" s="52" t="s">
        <v>120</v>
      </c>
      <c r="H188" s="52" t="s">
        <v>91</v>
      </c>
      <c r="I188" s="52">
        <v>27566</v>
      </c>
      <c r="J188" s="52" t="s">
        <v>71</v>
      </c>
      <c r="K188" s="52">
        <v>0.526586</v>
      </c>
      <c r="L188" s="52">
        <v>1</v>
      </c>
      <c r="M188" s="52">
        <v>1</v>
      </c>
      <c r="N188" s="52"/>
      <c r="O188" s="52">
        <v>0</v>
      </c>
      <c r="P188" s="52">
        <v>0</v>
      </c>
      <c r="Q188" s="52">
        <v>21</v>
      </c>
      <c r="R188" s="52"/>
      <c r="S188" s="52">
        <v>0</v>
      </c>
      <c r="T188" s="52">
        <v>0</v>
      </c>
      <c r="U188" s="52">
        <v>310</v>
      </c>
      <c r="V188" s="52">
        <f t="shared" si="5"/>
        <v>14515.869676</v>
      </c>
      <c r="W188" s="52">
        <f t="shared" si="6"/>
        <v>14515.869676</v>
      </c>
      <c r="X188" s="52">
        <v>0</v>
      </c>
      <c r="Y188" s="52">
        <v>0</v>
      </c>
    </row>
    <row r="189" spans="1:25" x14ac:dyDescent="0.25">
      <c r="A189" s="52">
        <v>2013</v>
      </c>
      <c r="B189" s="52" t="s">
        <v>103</v>
      </c>
      <c r="C189" s="52" t="s">
        <v>180</v>
      </c>
      <c r="D189" s="52">
        <v>24101</v>
      </c>
      <c r="E189" s="52">
        <v>1633002</v>
      </c>
      <c r="F189" s="52">
        <v>27</v>
      </c>
      <c r="G189" s="52" t="s">
        <v>120</v>
      </c>
      <c r="H189" s="52" t="s">
        <v>91</v>
      </c>
      <c r="I189" s="52">
        <v>2080</v>
      </c>
      <c r="J189" s="52" t="s">
        <v>71</v>
      </c>
      <c r="K189" s="52">
        <v>0.526586</v>
      </c>
      <c r="L189" s="52">
        <v>1</v>
      </c>
      <c r="M189" s="52">
        <v>1</v>
      </c>
      <c r="N189" s="52"/>
      <c r="O189" s="52">
        <v>0</v>
      </c>
      <c r="P189" s="52">
        <v>0</v>
      </c>
      <c r="Q189" s="52">
        <v>21</v>
      </c>
      <c r="R189" s="52"/>
      <c r="S189" s="52">
        <v>0</v>
      </c>
      <c r="T189" s="52">
        <v>0</v>
      </c>
      <c r="U189" s="52">
        <v>310</v>
      </c>
      <c r="V189" s="52">
        <f t="shared" si="5"/>
        <v>1095.2988800000001</v>
      </c>
      <c r="W189" s="52">
        <f t="shared" si="6"/>
        <v>1095.2988800000001</v>
      </c>
      <c r="X189" s="52">
        <v>0</v>
      </c>
      <c r="Y189" s="52">
        <v>0</v>
      </c>
    </row>
    <row r="190" spans="1:25" x14ac:dyDescent="0.25">
      <c r="A190" s="52">
        <v>2013</v>
      </c>
      <c r="B190" s="52" t="s">
        <v>103</v>
      </c>
      <c r="C190" s="52" t="s">
        <v>180</v>
      </c>
      <c r="D190" s="52">
        <v>24101</v>
      </c>
      <c r="E190" s="52">
        <v>1633002</v>
      </c>
      <c r="F190" s="52">
        <v>27</v>
      </c>
      <c r="G190" s="52" t="s">
        <v>120</v>
      </c>
      <c r="H190" s="52" t="s">
        <v>91</v>
      </c>
      <c r="I190" s="52">
        <v>200</v>
      </c>
      <c r="J190" s="52" t="s">
        <v>71</v>
      </c>
      <c r="K190" s="52">
        <v>0.526586</v>
      </c>
      <c r="L190" s="52">
        <v>1</v>
      </c>
      <c r="M190" s="52">
        <v>1</v>
      </c>
      <c r="N190" s="52"/>
      <c r="O190" s="52">
        <v>0</v>
      </c>
      <c r="P190" s="52">
        <v>0</v>
      </c>
      <c r="Q190" s="52">
        <v>21</v>
      </c>
      <c r="R190" s="52"/>
      <c r="S190" s="52">
        <v>0</v>
      </c>
      <c r="T190" s="52">
        <v>0</v>
      </c>
      <c r="U190" s="52">
        <v>310</v>
      </c>
      <c r="V190" s="52">
        <f t="shared" si="5"/>
        <v>105.3172</v>
      </c>
      <c r="W190" s="52">
        <f t="shared" si="6"/>
        <v>105.3172</v>
      </c>
      <c r="X190" s="52">
        <v>0</v>
      </c>
      <c r="Y190" s="52">
        <v>0</v>
      </c>
    </row>
    <row r="191" spans="1:25" x14ac:dyDescent="0.25">
      <c r="A191" s="52">
        <v>2013</v>
      </c>
      <c r="B191" s="52" t="s">
        <v>103</v>
      </c>
      <c r="C191" s="52" t="s">
        <v>180</v>
      </c>
      <c r="D191" s="52">
        <v>24101</v>
      </c>
      <c r="E191" s="52">
        <v>1633002</v>
      </c>
      <c r="F191" s="52">
        <v>27</v>
      </c>
      <c r="G191" s="52" t="s">
        <v>120</v>
      </c>
      <c r="H191" s="52" t="s">
        <v>91</v>
      </c>
      <c r="I191" s="52">
        <v>32962</v>
      </c>
      <c r="J191" s="52" t="s">
        <v>71</v>
      </c>
      <c r="K191" s="52">
        <v>0.526586</v>
      </c>
      <c r="L191" s="52">
        <v>1</v>
      </c>
      <c r="M191" s="52">
        <v>1</v>
      </c>
      <c r="N191" s="52"/>
      <c r="O191" s="52">
        <v>0</v>
      </c>
      <c r="P191" s="52">
        <v>0</v>
      </c>
      <c r="Q191" s="52">
        <v>21</v>
      </c>
      <c r="R191" s="52"/>
      <c r="S191" s="52">
        <v>0</v>
      </c>
      <c r="T191" s="52">
        <v>0</v>
      </c>
      <c r="U191" s="52">
        <v>310</v>
      </c>
      <c r="V191" s="52">
        <f t="shared" si="5"/>
        <v>17357.327732000002</v>
      </c>
      <c r="W191" s="52">
        <f t="shared" si="6"/>
        <v>17357.327732000002</v>
      </c>
      <c r="X191" s="52">
        <v>0</v>
      </c>
      <c r="Y191" s="52">
        <v>0</v>
      </c>
    </row>
    <row r="192" spans="1:25" x14ac:dyDescent="0.25">
      <c r="A192" s="52">
        <v>2013</v>
      </c>
      <c r="B192" s="52" t="s">
        <v>103</v>
      </c>
      <c r="C192" s="52" t="s">
        <v>180</v>
      </c>
      <c r="D192" s="52">
        <v>24101</v>
      </c>
      <c r="E192" s="52">
        <v>1633002</v>
      </c>
      <c r="F192" s="52">
        <v>27</v>
      </c>
      <c r="G192" s="52" t="s">
        <v>120</v>
      </c>
      <c r="H192" s="52" t="s">
        <v>91</v>
      </c>
      <c r="I192" s="52">
        <v>710167</v>
      </c>
      <c r="J192" s="52" t="s">
        <v>71</v>
      </c>
      <c r="K192" s="52">
        <v>0.526586</v>
      </c>
      <c r="L192" s="52">
        <v>1</v>
      </c>
      <c r="M192" s="52">
        <v>1</v>
      </c>
      <c r="N192" s="52"/>
      <c r="O192" s="52">
        <v>0</v>
      </c>
      <c r="P192" s="52">
        <v>0</v>
      </c>
      <c r="Q192" s="52">
        <v>21</v>
      </c>
      <c r="R192" s="52"/>
      <c r="S192" s="52">
        <v>0</v>
      </c>
      <c r="T192" s="52">
        <v>0</v>
      </c>
      <c r="U192" s="52">
        <v>310</v>
      </c>
      <c r="V192" s="52">
        <f t="shared" si="5"/>
        <v>373963.999862</v>
      </c>
      <c r="W192" s="52">
        <f t="shared" si="6"/>
        <v>373963.999862</v>
      </c>
      <c r="X192" s="52">
        <v>0</v>
      </c>
      <c r="Y192" s="52">
        <v>0</v>
      </c>
    </row>
    <row r="193" spans="1:25" x14ac:dyDescent="0.25">
      <c r="A193" s="52">
        <v>2013</v>
      </c>
      <c r="B193" s="52" t="s">
        <v>103</v>
      </c>
      <c r="C193" s="52" t="s">
        <v>180</v>
      </c>
      <c r="D193" s="52">
        <v>24101</v>
      </c>
      <c r="E193" s="52">
        <v>1633002</v>
      </c>
      <c r="F193" s="52">
        <v>27</v>
      </c>
      <c r="G193" s="52" t="s">
        <v>120</v>
      </c>
      <c r="H193" s="52" t="s">
        <v>91</v>
      </c>
      <c r="I193" s="52">
        <v>132</v>
      </c>
      <c r="J193" s="52" t="s">
        <v>71</v>
      </c>
      <c r="K193" s="52">
        <v>0.526586</v>
      </c>
      <c r="L193" s="52">
        <v>1</v>
      </c>
      <c r="M193" s="52">
        <v>1</v>
      </c>
      <c r="N193" s="52"/>
      <c r="O193" s="52">
        <v>0</v>
      </c>
      <c r="P193" s="52">
        <v>0</v>
      </c>
      <c r="Q193" s="52">
        <v>21</v>
      </c>
      <c r="R193" s="52"/>
      <c r="S193" s="52">
        <v>0</v>
      </c>
      <c r="T193" s="52">
        <v>0</v>
      </c>
      <c r="U193" s="52">
        <v>310</v>
      </c>
      <c r="V193" s="52">
        <f t="shared" si="5"/>
        <v>69.509352000000007</v>
      </c>
      <c r="W193" s="52">
        <f t="shared" si="6"/>
        <v>69.509352000000007</v>
      </c>
      <c r="X193" s="52">
        <v>0</v>
      </c>
      <c r="Y193" s="52">
        <v>0</v>
      </c>
    </row>
    <row r="194" spans="1:25" x14ac:dyDescent="0.25">
      <c r="A194" s="52">
        <v>2013</v>
      </c>
      <c r="B194" s="52" t="s">
        <v>103</v>
      </c>
      <c r="C194" s="52" t="s">
        <v>180</v>
      </c>
      <c r="D194" s="52">
        <v>24101</v>
      </c>
      <c r="E194" s="52">
        <v>1633002</v>
      </c>
      <c r="F194" s="52">
        <v>27</v>
      </c>
      <c r="G194" s="52" t="s">
        <v>120</v>
      </c>
      <c r="H194" s="52" t="s">
        <v>91</v>
      </c>
      <c r="I194" s="52">
        <v>2023</v>
      </c>
      <c r="J194" s="52" t="s">
        <v>71</v>
      </c>
      <c r="K194" s="52">
        <v>0.526586</v>
      </c>
      <c r="L194" s="52">
        <v>1</v>
      </c>
      <c r="M194" s="52">
        <v>1</v>
      </c>
      <c r="N194" s="52"/>
      <c r="O194" s="52">
        <v>0</v>
      </c>
      <c r="P194" s="52">
        <v>0</v>
      </c>
      <c r="Q194" s="52">
        <v>21</v>
      </c>
      <c r="R194" s="52"/>
      <c r="S194" s="52">
        <v>0</v>
      </c>
      <c r="T194" s="52">
        <v>0</v>
      </c>
      <c r="U194" s="52">
        <v>310</v>
      </c>
      <c r="V194" s="52">
        <f t="shared" si="5"/>
        <v>1065.2834780000001</v>
      </c>
      <c r="W194" s="52">
        <f t="shared" si="6"/>
        <v>1065.2834780000001</v>
      </c>
      <c r="X194" s="52">
        <v>0</v>
      </c>
      <c r="Y194" s="52">
        <v>0</v>
      </c>
    </row>
    <row r="195" spans="1:25" x14ac:dyDescent="0.25">
      <c r="A195" s="52">
        <v>2013</v>
      </c>
      <c r="B195" s="52" t="s">
        <v>103</v>
      </c>
      <c r="C195" s="52" t="s">
        <v>180</v>
      </c>
      <c r="D195" s="52">
        <v>24101</v>
      </c>
      <c r="E195" s="52">
        <v>1633002</v>
      </c>
      <c r="F195" s="52">
        <v>27</v>
      </c>
      <c r="G195" s="52" t="s">
        <v>120</v>
      </c>
      <c r="H195" s="52" t="s">
        <v>91</v>
      </c>
      <c r="I195" s="52">
        <v>18956</v>
      </c>
      <c r="J195" s="52" t="s">
        <v>71</v>
      </c>
      <c r="K195" s="52">
        <v>0.526586</v>
      </c>
      <c r="L195" s="52">
        <v>1</v>
      </c>
      <c r="M195" s="52">
        <v>1</v>
      </c>
      <c r="N195" s="52"/>
      <c r="O195" s="52">
        <v>0</v>
      </c>
      <c r="P195" s="52">
        <v>0</v>
      </c>
      <c r="Q195" s="52">
        <v>21</v>
      </c>
      <c r="R195" s="52"/>
      <c r="S195" s="52">
        <v>0</v>
      </c>
      <c r="T195" s="52">
        <v>0</v>
      </c>
      <c r="U195" s="52">
        <v>310</v>
      </c>
      <c r="V195" s="52">
        <f t="shared" ref="V195:V258" si="7">IF(F195=9,((I195*K195*L195*M195)+(I195*O195*P195*Q195)+(I195*S195*T195*U195))/1000, (I195*K195*L195*M195)+(I195*O195*P195*Q195)+(I195*S195*T195*U195))</f>
        <v>9981.9642160000003</v>
      </c>
      <c r="W195" s="52">
        <f t="shared" ref="W195:W258" si="8">(V195-((O195*I195*P195*Q195)+(S195*I195*T195*U195)))/M195</f>
        <v>9981.9642160000003</v>
      </c>
      <c r="X195" s="52">
        <v>0</v>
      </c>
      <c r="Y195" s="52">
        <v>0</v>
      </c>
    </row>
    <row r="196" spans="1:25" x14ac:dyDescent="0.25">
      <c r="A196" s="52">
        <v>2013</v>
      </c>
      <c r="B196" s="52" t="s">
        <v>103</v>
      </c>
      <c r="C196" s="52" t="s">
        <v>180</v>
      </c>
      <c r="D196" s="52">
        <v>24101</v>
      </c>
      <c r="E196" s="52">
        <v>1633002</v>
      </c>
      <c r="F196" s="52">
        <v>27</v>
      </c>
      <c r="G196" s="52" t="s">
        <v>120</v>
      </c>
      <c r="H196" s="52" t="s">
        <v>91</v>
      </c>
      <c r="I196" s="52">
        <v>19973</v>
      </c>
      <c r="J196" s="52" t="s">
        <v>71</v>
      </c>
      <c r="K196" s="52">
        <v>0.526586</v>
      </c>
      <c r="L196" s="52">
        <v>1</v>
      </c>
      <c r="M196" s="52">
        <v>1</v>
      </c>
      <c r="N196" s="52"/>
      <c r="O196" s="52">
        <v>0</v>
      </c>
      <c r="P196" s="52">
        <v>0</v>
      </c>
      <c r="Q196" s="52">
        <v>21</v>
      </c>
      <c r="R196" s="52"/>
      <c r="S196" s="52">
        <v>0</v>
      </c>
      <c r="T196" s="52">
        <v>0</v>
      </c>
      <c r="U196" s="52">
        <v>310</v>
      </c>
      <c r="V196" s="52">
        <f t="shared" si="7"/>
        <v>10517.502178000001</v>
      </c>
      <c r="W196" s="52">
        <f t="shared" si="8"/>
        <v>10517.502178000001</v>
      </c>
      <c r="X196" s="52">
        <v>0</v>
      </c>
      <c r="Y196" s="52">
        <v>0</v>
      </c>
    </row>
    <row r="197" spans="1:25" x14ac:dyDescent="0.25">
      <c r="A197" s="52">
        <v>2013</v>
      </c>
      <c r="B197" s="52" t="s">
        <v>103</v>
      </c>
      <c r="C197" s="52" t="s">
        <v>180</v>
      </c>
      <c r="D197" s="52">
        <v>24101</v>
      </c>
      <c r="E197" s="52">
        <v>1633002</v>
      </c>
      <c r="F197" s="52">
        <v>27</v>
      </c>
      <c r="G197" s="52" t="s">
        <v>120</v>
      </c>
      <c r="H197" s="52" t="s">
        <v>91</v>
      </c>
      <c r="I197" s="52">
        <v>6911</v>
      </c>
      <c r="J197" s="52" t="s">
        <v>71</v>
      </c>
      <c r="K197" s="52">
        <v>0.526586</v>
      </c>
      <c r="L197" s="52">
        <v>1</v>
      </c>
      <c r="M197" s="52">
        <v>1</v>
      </c>
      <c r="N197" s="52"/>
      <c r="O197" s="52">
        <v>0</v>
      </c>
      <c r="P197" s="52">
        <v>0</v>
      </c>
      <c r="Q197" s="52">
        <v>21</v>
      </c>
      <c r="R197" s="52"/>
      <c r="S197" s="52">
        <v>0</v>
      </c>
      <c r="T197" s="52">
        <v>0</v>
      </c>
      <c r="U197" s="52">
        <v>310</v>
      </c>
      <c r="V197" s="52">
        <f t="shared" si="7"/>
        <v>3639.235846</v>
      </c>
      <c r="W197" s="52">
        <f t="shared" si="8"/>
        <v>3639.235846</v>
      </c>
      <c r="X197" s="52">
        <v>0</v>
      </c>
      <c r="Y197" s="52">
        <v>0</v>
      </c>
    </row>
    <row r="198" spans="1:25" x14ac:dyDescent="0.25">
      <c r="A198" s="52">
        <v>2013</v>
      </c>
      <c r="B198" s="52" t="s">
        <v>103</v>
      </c>
      <c r="C198" s="52" t="s">
        <v>180</v>
      </c>
      <c r="D198" s="52">
        <v>24101</v>
      </c>
      <c r="E198" s="52">
        <v>1633002</v>
      </c>
      <c r="F198" s="52">
        <v>27</v>
      </c>
      <c r="G198" s="52" t="s">
        <v>120</v>
      </c>
      <c r="H198" s="52" t="s">
        <v>91</v>
      </c>
      <c r="I198" s="52">
        <v>2442</v>
      </c>
      <c r="J198" s="52" t="s">
        <v>71</v>
      </c>
      <c r="K198" s="52">
        <v>0.526586</v>
      </c>
      <c r="L198" s="52">
        <v>1</v>
      </c>
      <c r="M198" s="52">
        <v>1</v>
      </c>
      <c r="N198" s="52"/>
      <c r="O198" s="52">
        <v>0</v>
      </c>
      <c r="P198" s="52">
        <v>0</v>
      </c>
      <c r="Q198" s="52">
        <v>21</v>
      </c>
      <c r="R198" s="52"/>
      <c r="S198" s="52">
        <v>0</v>
      </c>
      <c r="T198" s="52">
        <v>0</v>
      </c>
      <c r="U198" s="52">
        <v>310</v>
      </c>
      <c r="V198" s="52">
        <f t="shared" si="7"/>
        <v>1285.923012</v>
      </c>
      <c r="W198" s="52">
        <f t="shared" si="8"/>
        <v>1285.923012</v>
      </c>
      <c r="X198" s="52">
        <v>0</v>
      </c>
      <c r="Y198" s="52">
        <v>0</v>
      </c>
    </row>
    <row r="199" spans="1:25" x14ac:dyDescent="0.25">
      <c r="A199" s="52">
        <v>2013</v>
      </c>
      <c r="B199" s="52" t="s">
        <v>103</v>
      </c>
      <c r="C199" s="52" t="s">
        <v>180</v>
      </c>
      <c r="D199" s="52">
        <v>24101</v>
      </c>
      <c r="E199" s="52">
        <v>1633002</v>
      </c>
      <c r="F199" s="52">
        <v>27</v>
      </c>
      <c r="G199" s="52" t="s">
        <v>120</v>
      </c>
      <c r="H199" s="52" t="s">
        <v>91</v>
      </c>
      <c r="I199" s="52">
        <v>43363</v>
      </c>
      <c r="J199" s="52" t="s">
        <v>71</v>
      </c>
      <c r="K199" s="52">
        <v>0.526586</v>
      </c>
      <c r="L199" s="52">
        <v>1</v>
      </c>
      <c r="M199" s="52">
        <v>1</v>
      </c>
      <c r="N199" s="52"/>
      <c r="O199" s="52">
        <v>0</v>
      </c>
      <c r="P199" s="52">
        <v>0</v>
      </c>
      <c r="Q199" s="52">
        <v>21</v>
      </c>
      <c r="R199" s="52"/>
      <c r="S199" s="52">
        <v>0</v>
      </c>
      <c r="T199" s="52">
        <v>0</v>
      </c>
      <c r="U199" s="52">
        <v>310</v>
      </c>
      <c r="V199" s="52">
        <f t="shared" si="7"/>
        <v>22834.348718000001</v>
      </c>
      <c r="W199" s="52">
        <f t="shared" si="8"/>
        <v>22834.348718000001</v>
      </c>
      <c r="X199" s="52">
        <v>0</v>
      </c>
      <c r="Y199" s="52">
        <v>0</v>
      </c>
    </row>
    <row r="200" spans="1:25" x14ac:dyDescent="0.25">
      <c r="A200" s="52">
        <v>2013</v>
      </c>
      <c r="B200" s="52" t="s">
        <v>103</v>
      </c>
      <c r="C200" s="52" t="s">
        <v>180</v>
      </c>
      <c r="D200" s="52">
        <v>24101</v>
      </c>
      <c r="E200" s="52">
        <v>1633002</v>
      </c>
      <c r="F200" s="52">
        <v>27</v>
      </c>
      <c r="G200" s="52" t="s">
        <v>120</v>
      </c>
      <c r="H200" s="52" t="s">
        <v>91</v>
      </c>
      <c r="I200" s="52">
        <v>4474</v>
      </c>
      <c r="J200" s="52" t="s">
        <v>71</v>
      </c>
      <c r="K200" s="52">
        <v>0.526586</v>
      </c>
      <c r="L200" s="52">
        <v>1</v>
      </c>
      <c r="M200" s="52">
        <v>1</v>
      </c>
      <c r="N200" s="52"/>
      <c r="O200" s="52">
        <v>0</v>
      </c>
      <c r="P200" s="52">
        <v>0</v>
      </c>
      <c r="Q200" s="52">
        <v>21</v>
      </c>
      <c r="R200" s="52"/>
      <c r="S200" s="52">
        <v>0</v>
      </c>
      <c r="T200" s="52">
        <v>0</v>
      </c>
      <c r="U200" s="52">
        <v>310</v>
      </c>
      <c r="V200" s="52">
        <f t="shared" si="7"/>
        <v>2355.9457640000001</v>
      </c>
      <c r="W200" s="52">
        <f t="shared" si="8"/>
        <v>2355.9457640000001</v>
      </c>
      <c r="X200" s="52">
        <v>0</v>
      </c>
      <c r="Y200" s="52">
        <v>0</v>
      </c>
    </row>
    <row r="201" spans="1:25" x14ac:dyDescent="0.25">
      <c r="A201" s="52">
        <v>2013</v>
      </c>
      <c r="B201" s="52" t="s">
        <v>103</v>
      </c>
      <c r="C201" s="52" t="s">
        <v>180</v>
      </c>
      <c r="D201" s="52">
        <v>24101</v>
      </c>
      <c r="E201" s="52">
        <v>1633002</v>
      </c>
      <c r="F201" s="52">
        <v>27</v>
      </c>
      <c r="G201" s="52" t="s">
        <v>120</v>
      </c>
      <c r="H201" s="52" t="s">
        <v>91</v>
      </c>
      <c r="I201" s="52">
        <v>72041</v>
      </c>
      <c r="J201" s="52" t="s">
        <v>71</v>
      </c>
      <c r="K201" s="52">
        <v>0.526586</v>
      </c>
      <c r="L201" s="52">
        <v>1</v>
      </c>
      <c r="M201" s="52">
        <v>1</v>
      </c>
      <c r="N201" s="52"/>
      <c r="O201" s="52">
        <v>0</v>
      </c>
      <c r="P201" s="52">
        <v>0</v>
      </c>
      <c r="Q201" s="52">
        <v>21</v>
      </c>
      <c r="R201" s="52"/>
      <c r="S201" s="52">
        <v>0</v>
      </c>
      <c r="T201" s="52">
        <v>0</v>
      </c>
      <c r="U201" s="52">
        <v>310</v>
      </c>
      <c r="V201" s="52">
        <f t="shared" si="7"/>
        <v>37935.782026000001</v>
      </c>
      <c r="W201" s="52">
        <f t="shared" si="8"/>
        <v>37935.782026000001</v>
      </c>
      <c r="X201" s="52">
        <v>0</v>
      </c>
      <c r="Y201" s="52">
        <v>0</v>
      </c>
    </row>
    <row r="202" spans="1:25" x14ac:dyDescent="0.25">
      <c r="A202" s="52">
        <v>2013</v>
      </c>
      <c r="B202" s="52" t="s">
        <v>103</v>
      </c>
      <c r="C202" s="52" t="s">
        <v>180</v>
      </c>
      <c r="D202" s="52">
        <v>24101</v>
      </c>
      <c r="E202" s="52">
        <v>1633004</v>
      </c>
      <c r="F202" s="52">
        <v>27</v>
      </c>
      <c r="G202" s="52" t="s">
        <v>120</v>
      </c>
      <c r="H202" s="52" t="s">
        <v>91</v>
      </c>
      <c r="I202" s="52">
        <v>8054</v>
      </c>
      <c r="J202" s="52" t="s">
        <v>71</v>
      </c>
      <c r="K202" s="52">
        <v>0.526586</v>
      </c>
      <c r="L202" s="52">
        <v>1</v>
      </c>
      <c r="M202" s="52">
        <v>1</v>
      </c>
      <c r="N202" s="52"/>
      <c r="O202" s="52">
        <v>0</v>
      </c>
      <c r="P202" s="52">
        <v>0</v>
      </c>
      <c r="Q202" s="52">
        <v>21</v>
      </c>
      <c r="R202" s="52"/>
      <c r="S202" s="52">
        <v>0</v>
      </c>
      <c r="T202" s="52">
        <v>0</v>
      </c>
      <c r="U202" s="52">
        <v>310</v>
      </c>
      <c r="V202" s="52">
        <f t="shared" si="7"/>
        <v>4241.1236440000002</v>
      </c>
      <c r="W202" s="52">
        <f t="shared" si="8"/>
        <v>4241.1236440000002</v>
      </c>
      <c r="X202" s="52">
        <v>0</v>
      </c>
      <c r="Y202" s="52">
        <v>0</v>
      </c>
    </row>
    <row r="203" spans="1:25" x14ac:dyDescent="0.25">
      <c r="A203" s="52">
        <v>2013</v>
      </c>
      <c r="B203" s="52" t="s">
        <v>103</v>
      </c>
      <c r="C203" s="52" t="s">
        <v>180</v>
      </c>
      <c r="D203" s="52">
        <v>24103</v>
      </c>
      <c r="E203" s="52">
        <v>1633002</v>
      </c>
      <c r="F203" s="52">
        <v>27</v>
      </c>
      <c r="G203" s="52" t="s">
        <v>120</v>
      </c>
      <c r="H203" s="52" t="s">
        <v>91</v>
      </c>
      <c r="I203" s="52">
        <v>391416</v>
      </c>
      <c r="J203" s="52" t="s">
        <v>71</v>
      </c>
      <c r="K203" s="52">
        <v>0.526586</v>
      </c>
      <c r="L203" s="52">
        <v>1</v>
      </c>
      <c r="M203" s="52">
        <v>1</v>
      </c>
      <c r="N203" s="52"/>
      <c r="O203" s="52">
        <v>0</v>
      </c>
      <c r="P203" s="52">
        <v>0</v>
      </c>
      <c r="Q203" s="52">
        <v>21</v>
      </c>
      <c r="R203" s="52"/>
      <c r="S203" s="52">
        <v>0</v>
      </c>
      <c r="T203" s="52">
        <v>0</v>
      </c>
      <c r="U203" s="52">
        <v>310</v>
      </c>
      <c r="V203" s="52">
        <f t="shared" si="7"/>
        <v>206114.185776</v>
      </c>
      <c r="W203" s="52">
        <f t="shared" si="8"/>
        <v>206114.185776</v>
      </c>
      <c r="X203" s="52">
        <v>0</v>
      </c>
      <c r="Y203" s="52">
        <v>0</v>
      </c>
    </row>
    <row r="204" spans="1:25" x14ac:dyDescent="0.25">
      <c r="A204" s="52">
        <v>2013</v>
      </c>
      <c r="B204" s="52" t="s">
        <v>103</v>
      </c>
      <c r="C204" s="52" t="s">
        <v>180</v>
      </c>
      <c r="D204" s="52">
        <v>24103</v>
      </c>
      <c r="E204" s="52">
        <v>1633002</v>
      </c>
      <c r="F204" s="52">
        <v>27</v>
      </c>
      <c r="G204" s="52" t="s">
        <v>120</v>
      </c>
      <c r="H204" s="52" t="s">
        <v>91</v>
      </c>
      <c r="I204" s="52">
        <v>7106</v>
      </c>
      <c r="J204" s="52" t="s">
        <v>71</v>
      </c>
      <c r="K204" s="52">
        <v>0.526586</v>
      </c>
      <c r="L204" s="52">
        <v>1</v>
      </c>
      <c r="M204" s="52">
        <v>1</v>
      </c>
      <c r="N204" s="52"/>
      <c r="O204" s="52">
        <v>0</v>
      </c>
      <c r="P204" s="52">
        <v>0</v>
      </c>
      <c r="Q204" s="52">
        <v>21</v>
      </c>
      <c r="R204" s="52"/>
      <c r="S204" s="52">
        <v>0</v>
      </c>
      <c r="T204" s="52">
        <v>0</v>
      </c>
      <c r="U204" s="52">
        <v>310</v>
      </c>
      <c r="V204" s="52">
        <f t="shared" si="7"/>
        <v>3741.9201159999998</v>
      </c>
      <c r="W204" s="52">
        <f t="shared" si="8"/>
        <v>3741.9201159999998</v>
      </c>
      <c r="X204" s="52">
        <v>0</v>
      </c>
      <c r="Y204" s="52">
        <v>0</v>
      </c>
    </row>
    <row r="205" spans="1:25" x14ac:dyDescent="0.25">
      <c r="A205" s="52">
        <v>2013</v>
      </c>
      <c r="B205" s="52" t="s">
        <v>103</v>
      </c>
      <c r="C205" s="52" t="s">
        <v>180</v>
      </c>
      <c r="D205" s="52">
        <v>24103</v>
      </c>
      <c r="E205" s="52">
        <v>1633002</v>
      </c>
      <c r="F205" s="52">
        <v>27</v>
      </c>
      <c r="G205" s="52" t="s">
        <v>120</v>
      </c>
      <c r="H205" s="52" t="s">
        <v>91</v>
      </c>
      <c r="I205" s="52">
        <v>557355</v>
      </c>
      <c r="J205" s="52" t="s">
        <v>71</v>
      </c>
      <c r="K205" s="52">
        <v>0.526586</v>
      </c>
      <c r="L205" s="52">
        <v>1</v>
      </c>
      <c r="M205" s="52">
        <v>1</v>
      </c>
      <c r="N205" s="52"/>
      <c r="O205" s="52">
        <v>0</v>
      </c>
      <c r="P205" s="52">
        <v>0</v>
      </c>
      <c r="Q205" s="52">
        <v>21</v>
      </c>
      <c r="R205" s="52"/>
      <c r="S205" s="52">
        <v>0</v>
      </c>
      <c r="T205" s="52">
        <v>0</v>
      </c>
      <c r="U205" s="52">
        <v>310</v>
      </c>
      <c r="V205" s="52">
        <f t="shared" si="7"/>
        <v>293495.34003000002</v>
      </c>
      <c r="W205" s="52">
        <f t="shared" si="8"/>
        <v>293495.34003000002</v>
      </c>
      <c r="X205" s="52">
        <v>0</v>
      </c>
      <c r="Y205" s="52">
        <v>0</v>
      </c>
    </row>
    <row r="206" spans="1:25" x14ac:dyDescent="0.25">
      <c r="A206" s="52">
        <v>2013</v>
      </c>
      <c r="B206" s="52" t="s">
        <v>103</v>
      </c>
      <c r="C206" s="52" t="s">
        <v>180</v>
      </c>
      <c r="D206" s="52">
        <v>24103</v>
      </c>
      <c r="E206" s="52">
        <v>1633002</v>
      </c>
      <c r="F206" s="52">
        <v>27</v>
      </c>
      <c r="G206" s="52" t="s">
        <v>120</v>
      </c>
      <c r="H206" s="52" t="s">
        <v>91</v>
      </c>
      <c r="I206" s="52">
        <v>2711</v>
      </c>
      <c r="J206" s="52" t="s">
        <v>71</v>
      </c>
      <c r="K206" s="52">
        <v>0.526586</v>
      </c>
      <c r="L206" s="52">
        <v>1</v>
      </c>
      <c r="M206" s="52">
        <v>1</v>
      </c>
      <c r="N206" s="52"/>
      <c r="O206" s="52">
        <v>0</v>
      </c>
      <c r="P206" s="52">
        <v>0</v>
      </c>
      <c r="Q206" s="52">
        <v>21</v>
      </c>
      <c r="R206" s="52"/>
      <c r="S206" s="52">
        <v>0</v>
      </c>
      <c r="T206" s="52">
        <v>0</v>
      </c>
      <c r="U206" s="52">
        <v>310</v>
      </c>
      <c r="V206" s="52">
        <f t="shared" si="7"/>
        <v>1427.574646</v>
      </c>
      <c r="W206" s="52">
        <f t="shared" si="8"/>
        <v>1427.574646</v>
      </c>
      <c r="X206" s="52">
        <v>0</v>
      </c>
      <c r="Y206" s="52">
        <v>0</v>
      </c>
    </row>
    <row r="207" spans="1:25" x14ac:dyDescent="0.25">
      <c r="A207" s="52">
        <v>2013</v>
      </c>
      <c r="B207" s="52" t="s">
        <v>103</v>
      </c>
      <c r="C207" s="52" t="s">
        <v>180</v>
      </c>
      <c r="D207" s="52">
        <v>24103</v>
      </c>
      <c r="E207" s="52">
        <v>1633002</v>
      </c>
      <c r="F207" s="52">
        <v>27</v>
      </c>
      <c r="G207" s="52" t="s">
        <v>120</v>
      </c>
      <c r="H207" s="52" t="s">
        <v>91</v>
      </c>
      <c r="I207" s="52">
        <v>902540</v>
      </c>
      <c r="J207" s="52" t="s">
        <v>71</v>
      </c>
      <c r="K207" s="52">
        <v>0.526586</v>
      </c>
      <c r="L207" s="52">
        <v>1</v>
      </c>
      <c r="M207" s="52">
        <v>1</v>
      </c>
      <c r="N207" s="52"/>
      <c r="O207" s="52">
        <v>0</v>
      </c>
      <c r="P207" s="52">
        <v>0</v>
      </c>
      <c r="Q207" s="52">
        <v>21</v>
      </c>
      <c r="R207" s="52"/>
      <c r="S207" s="52">
        <v>0</v>
      </c>
      <c r="T207" s="52">
        <v>0</v>
      </c>
      <c r="U207" s="52">
        <v>310</v>
      </c>
      <c r="V207" s="52">
        <f t="shared" si="7"/>
        <v>475264.92843999999</v>
      </c>
      <c r="W207" s="52">
        <f t="shared" si="8"/>
        <v>475264.92843999999</v>
      </c>
      <c r="X207" s="52">
        <v>0</v>
      </c>
      <c r="Y207" s="52">
        <v>0</v>
      </c>
    </row>
    <row r="208" spans="1:25" x14ac:dyDescent="0.25">
      <c r="A208" s="52">
        <v>2013</v>
      </c>
      <c r="B208" s="52" t="s">
        <v>103</v>
      </c>
      <c r="C208" s="52" t="s">
        <v>180</v>
      </c>
      <c r="D208" s="52">
        <v>24103</v>
      </c>
      <c r="E208" s="52">
        <v>1633002</v>
      </c>
      <c r="F208" s="52">
        <v>27</v>
      </c>
      <c r="G208" s="52" t="s">
        <v>120</v>
      </c>
      <c r="H208" s="52" t="s">
        <v>91</v>
      </c>
      <c r="I208" s="52">
        <v>45249</v>
      </c>
      <c r="J208" s="52" t="s">
        <v>71</v>
      </c>
      <c r="K208" s="52">
        <v>0.526586</v>
      </c>
      <c r="L208" s="52">
        <v>1</v>
      </c>
      <c r="M208" s="52">
        <v>1</v>
      </c>
      <c r="N208" s="52"/>
      <c r="O208" s="52">
        <v>0</v>
      </c>
      <c r="P208" s="52">
        <v>0</v>
      </c>
      <c r="Q208" s="52">
        <v>21</v>
      </c>
      <c r="R208" s="52"/>
      <c r="S208" s="52">
        <v>0</v>
      </c>
      <c r="T208" s="52">
        <v>0</v>
      </c>
      <c r="U208" s="52">
        <v>310</v>
      </c>
      <c r="V208" s="52">
        <f t="shared" si="7"/>
        <v>23827.489914000002</v>
      </c>
      <c r="W208" s="52">
        <f t="shared" si="8"/>
        <v>23827.489914000002</v>
      </c>
      <c r="X208" s="52">
        <v>0</v>
      </c>
      <c r="Y208" s="52">
        <v>0</v>
      </c>
    </row>
    <row r="209" spans="1:25" x14ac:dyDescent="0.25">
      <c r="A209" s="52">
        <v>2013</v>
      </c>
      <c r="B209" s="52" t="s">
        <v>103</v>
      </c>
      <c r="C209" s="52" t="s">
        <v>180</v>
      </c>
      <c r="D209" s="52">
        <v>24103</v>
      </c>
      <c r="E209" s="52">
        <v>1633002</v>
      </c>
      <c r="F209" s="52">
        <v>27</v>
      </c>
      <c r="G209" s="52" t="s">
        <v>120</v>
      </c>
      <c r="H209" s="52" t="s">
        <v>91</v>
      </c>
      <c r="I209" s="52">
        <v>927282</v>
      </c>
      <c r="J209" s="52" t="s">
        <v>71</v>
      </c>
      <c r="K209" s="52">
        <v>0.526586</v>
      </c>
      <c r="L209" s="52">
        <v>1</v>
      </c>
      <c r="M209" s="52">
        <v>1</v>
      </c>
      <c r="N209" s="52"/>
      <c r="O209" s="52">
        <v>0</v>
      </c>
      <c r="P209" s="52">
        <v>0</v>
      </c>
      <c r="Q209" s="52">
        <v>21</v>
      </c>
      <c r="R209" s="52"/>
      <c r="S209" s="52">
        <v>0</v>
      </c>
      <c r="T209" s="52">
        <v>0</v>
      </c>
      <c r="U209" s="52">
        <v>310</v>
      </c>
      <c r="V209" s="52">
        <f t="shared" si="7"/>
        <v>488293.71925199998</v>
      </c>
      <c r="W209" s="52">
        <f t="shared" si="8"/>
        <v>488293.71925199998</v>
      </c>
      <c r="X209" s="52">
        <v>0</v>
      </c>
      <c r="Y209" s="52">
        <v>0</v>
      </c>
    </row>
    <row r="210" spans="1:25" x14ac:dyDescent="0.25">
      <c r="A210" s="52">
        <v>2013</v>
      </c>
      <c r="B210" s="52" t="s">
        <v>103</v>
      </c>
      <c r="C210" s="52" t="s">
        <v>180</v>
      </c>
      <c r="D210" s="52">
        <v>24103</v>
      </c>
      <c r="E210" s="52">
        <v>1633002</v>
      </c>
      <c r="F210" s="52">
        <v>27</v>
      </c>
      <c r="G210" s="52" t="s">
        <v>120</v>
      </c>
      <c r="H210" s="52" t="s">
        <v>91</v>
      </c>
      <c r="I210" s="52">
        <v>1489</v>
      </c>
      <c r="J210" s="52" t="s">
        <v>71</v>
      </c>
      <c r="K210" s="52">
        <v>0.526586</v>
      </c>
      <c r="L210" s="52">
        <v>1</v>
      </c>
      <c r="M210" s="52">
        <v>1</v>
      </c>
      <c r="N210" s="52"/>
      <c r="O210" s="52">
        <v>0</v>
      </c>
      <c r="P210" s="52">
        <v>0</v>
      </c>
      <c r="Q210" s="52">
        <v>21</v>
      </c>
      <c r="R210" s="52"/>
      <c r="S210" s="52">
        <v>0</v>
      </c>
      <c r="T210" s="52">
        <v>0</v>
      </c>
      <c r="U210" s="52">
        <v>310</v>
      </c>
      <c r="V210" s="52">
        <f t="shared" si="7"/>
        <v>784.08655399999998</v>
      </c>
      <c r="W210" s="52">
        <f t="shared" si="8"/>
        <v>784.08655399999998</v>
      </c>
      <c r="X210" s="52">
        <v>0</v>
      </c>
      <c r="Y210" s="52">
        <v>0</v>
      </c>
    </row>
    <row r="211" spans="1:25" x14ac:dyDescent="0.25">
      <c r="A211" s="52">
        <v>2013</v>
      </c>
      <c r="B211" s="52" t="s">
        <v>103</v>
      </c>
      <c r="C211" s="52" t="s">
        <v>180</v>
      </c>
      <c r="D211" s="52">
        <v>24103</v>
      </c>
      <c r="E211" s="52">
        <v>1633002</v>
      </c>
      <c r="F211" s="52">
        <v>27</v>
      </c>
      <c r="G211" s="52" t="s">
        <v>120</v>
      </c>
      <c r="H211" s="52" t="s">
        <v>91</v>
      </c>
      <c r="I211" s="52">
        <v>10162</v>
      </c>
      <c r="J211" s="52" t="s">
        <v>71</v>
      </c>
      <c r="K211" s="52">
        <v>0.526586</v>
      </c>
      <c r="L211" s="52">
        <v>1</v>
      </c>
      <c r="M211" s="52">
        <v>1</v>
      </c>
      <c r="N211" s="52"/>
      <c r="O211" s="52">
        <v>0</v>
      </c>
      <c r="P211" s="52">
        <v>0</v>
      </c>
      <c r="Q211" s="52">
        <v>21</v>
      </c>
      <c r="R211" s="52"/>
      <c r="S211" s="52">
        <v>0</v>
      </c>
      <c r="T211" s="52">
        <v>0</v>
      </c>
      <c r="U211" s="52">
        <v>310</v>
      </c>
      <c r="V211" s="52">
        <f t="shared" si="7"/>
        <v>5351.1669320000001</v>
      </c>
      <c r="W211" s="52">
        <f t="shared" si="8"/>
        <v>5351.1669320000001</v>
      </c>
      <c r="X211" s="52">
        <v>0</v>
      </c>
      <c r="Y211" s="52">
        <v>0</v>
      </c>
    </row>
    <row r="212" spans="1:25" x14ac:dyDescent="0.25">
      <c r="A212" s="52">
        <v>2013</v>
      </c>
      <c r="B212" s="52" t="s">
        <v>103</v>
      </c>
      <c r="C212" s="52" t="s">
        <v>180</v>
      </c>
      <c r="D212" s="52">
        <v>24103</v>
      </c>
      <c r="E212" s="52">
        <v>1633002</v>
      </c>
      <c r="F212" s="52">
        <v>27</v>
      </c>
      <c r="G212" s="52" t="s">
        <v>120</v>
      </c>
      <c r="H212" s="52" t="s">
        <v>91</v>
      </c>
      <c r="I212" s="52">
        <v>1282</v>
      </c>
      <c r="J212" s="52" t="s">
        <v>71</v>
      </c>
      <c r="K212" s="52">
        <v>0.526586</v>
      </c>
      <c r="L212" s="52">
        <v>1</v>
      </c>
      <c r="M212" s="52">
        <v>1</v>
      </c>
      <c r="N212" s="52"/>
      <c r="O212" s="52">
        <v>0</v>
      </c>
      <c r="P212" s="52">
        <v>0</v>
      </c>
      <c r="Q212" s="52">
        <v>21</v>
      </c>
      <c r="R212" s="52"/>
      <c r="S212" s="52">
        <v>0</v>
      </c>
      <c r="T212" s="52">
        <v>0</v>
      </c>
      <c r="U212" s="52">
        <v>310</v>
      </c>
      <c r="V212" s="52">
        <f t="shared" si="7"/>
        <v>675.08325200000002</v>
      </c>
      <c r="W212" s="52">
        <f t="shared" si="8"/>
        <v>675.08325200000002</v>
      </c>
      <c r="X212" s="52">
        <v>0</v>
      </c>
      <c r="Y212" s="52">
        <v>0</v>
      </c>
    </row>
    <row r="213" spans="1:25" x14ac:dyDescent="0.25">
      <c r="A213" s="52">
        <v>2013</v>
      </c>
      <c r="B213" s="52" t="s">
        <v>103</v>
      </c>
      <c r="C213" s="52" t="s">
        <v>180</v>
      </c>
      <c r="D213" s="52">
        <v>24103</v>
      </c>
      <c r="E213" s="52">
        <v>1633002</v>
      </c>
      <c r="F213" s="52">
        <v>27</v>
      </c>
      <c r="G213" s="52" t="s">
        <v>120</v>
      </c>
      <c r="H213" s="52" t="s">
        <v>91</v>
      </c>
      <c r="I213" s="52">
        <v>816</v>
      </c>
      <c r="J213" s="52" t="s">
        <v>71</v>
      </c>
      <c r="K213" s="52">
        <v>0.526586</v>
      </c>
      <c r="L213" s="52">
        <v>1</v>
      </c>
      <c r="M213" s="52">
        <v>1</v>
      </c>
      <c r="N213" s="52"/>
      <c r="O213" s="52">
        <v>0</v>
      </c>
      <c r="P213" s="52">
        <v>0</v>
      </c>
      <c r="Q213" s="52">
        <v>21</v>
      </c>
      <c r="R213" s="52"/>
      <c r="S213" s="52">
        <v>0</v>
      </c>
      <c r="T213" s="52">
        <v>0</v>
      </c>
      <c r="U213" s="52">
        <v>310</v>
      </c>
      <c r="V213" s="52">
        <f t="shared" si="7"/>
        <v>429.69417599999997</v>
      </c>
      <c r="W213" s="52">
        <f t="shared" si="8"/>
        <v>429.69417599999997</v>
      </c>
      <c r="X213" s="52">
        <v>0</v>
      </c>
      <c r="Y213" s="52">
        <v>0</v>
      </c>
    </row>
    <row r="214" spans="1:25" x14ac:dyDescent="0.25">
      <c r="A214" s="52">
        <v>2013</v>
      </c>
      <c r="B214" s="52" t="s">
        <v>103</v>
      </c>
      <c r="C214" s="52" t="s">
        <v>180</v>
      </c>
      <c r="D214" s="52">
        <v>24103</v>
      </c>
      <c r="E214" s="52">
        <v>1633002</v>
      </c>
      <c r="F214" s="52">
        <v>27</v>
      </c>
      <c r="G214" s="52" t="s">
        <v>120</v>
      </c>
      <c r="H214" s="52" t="s">
        <v>91</v>
      </c>
      <c r="I214" s="52">
        <v>4715</v>
      </c>
      <c r="J214" s="52" t="s">
        <v>71</v>
      </c>
      <c r="K214" s="52">
        <v>0.526586</v>
      </c>
      <c r="L214" s="52">
        <v>1</v>
      </c>
      <c r="M214" s="52">
        <v>1</v>
      </c>
      <c r="N214" s="52"/>
      <c r="O214" s="52">
        <v>0</v>
      </c>
      <c r="P214" s="52">
        <v>0</v>
      </c>
      <c r="Q214" s="52">
        <v>21</v>
      </c>
      <c r="R214" s="52"/>
      <c r="S214" s="52">
        <v>0</v>
      </c>
      <c r="T214" s="52">
        <v>0</v>
      </c>
      <c r="U214" s="52">
        <v>310</v>
      </c>
      <c r="V214" s="52">
        <f t="shared" si="7"/>
        <v>2482.8529899999999</v>
      </c>
      <c r="W214" s="52">
        <f t="shared" si="8"/>
        <v>2482.8529899999999</v>
      </c>
      <c r="X214" s="52">
        <v>0</v>
      </c>
      <c r="Y214" s="52">
        <v>0</v>
      </c>
    </row>
    <row r="215" spans="1:25" x14ac:dyDescent="0.25">
      <c r="A215" s="52">
        <v>2013</v>
      </c>
      <c r="B215" s="52" t="s">
        <v>103</v>
      </c>
      <c r="C215" s="52" t="s">
        <v>180</v>
      </c>
      <c r="D215" s="52">
        <v>24103</v>
      </c>
      <c r="E215" s="52">
        <v>1633002</v>
      </c>
      <c r="F215" s="52">
        <v>27</v>
      </c>
      <c r="G215" s="52" t="s">
        <v>120</v>
      </c>
      <c r="H215" s="52" t="s">
        <v>91</v>
      </c>
      <c r="I215" s="52">
        <v>512</v>
      </c>
      <c r="J215" s="52" t="s">
        <v>71</v>
      </c>
      <c r="K215" s="52">
        <v>0.526586</v>
      </c>
      <c r="L215" s="52">
        <v>1</v>
      </c>
      <c r="M215" s="52">
        <v>1</v>
      </c>
      <c r="N215" s="52"/>
      <c r="O215" s="52">
        <v>0</v>
      </c>
      <c r="P215" s="52">
        <v>0</v>
      </c>
      <c r="Q215" s="52">
        <v>21</v>
      </c>
      <c r="R215" s="52"/>
      <c r="S215" s="52">
        <v>0</v>
      </c>
      <c r="T215" s="52">
        <v>0</v>
      </c>
      <c r="U215" s="52">
        <v>310</v>
      </c>
      <c r="V215" s="52">
        <f t="shared" si="7"/>
        <v>269.612032</v>
      </c>
      <c r="W215" s="52">
        <f t="shared" si="8"/>
        <v>269.612032</v>
      </c>
      <c r="X215" s="52">
        <v>0</v>
      </c>
      <c r="Y215" s="52">
        <v>0</v>
      </c>
    </row>
    <row r="216" spans="1:25" x14ac:dyDescent="0.25">
      <c r="A216" s="52">
        <v>2013</v>
      </c>
      <c r="B216" s="52" t="s">
        <v>103</v>
      </c>
      <c r="C216" s="52" t="s">
        <v>180</v>
      </c>
      <c r="D216" s="52">
        <v>24103</v>
      </c>
      <c r="E216" s="52">
        <v>1633002</v>
      </c>
      <c r="F216" s="52">
        <v>27</v>
      </c>
      <c r="G216" s="52" t="s">
        <v>120</v>
      </c>
      <c r="H216" s="52" t="s">
        <v>91</v>
      </c>
      <c r="I216" s="52">
        <v>3654</v>
      </c>
      <c r="J216" s="52" t="s">
        <v>71</v>
      </c>
      <c r="K216" s="52">
        <v>0.526586</v>
      </c>
      <c r="L216" s="52">
        <v>1</v>
      </c>
      <c r="M216" s="52">
        <v>1</v>
      </c>
      <c r="N216" s="52"/>
      <c r="O216" s="52">
        <v>0</v>
      </c>
      <c r="P216" s="52">
        <v>0</v>
      </c>
      <c r="Q216" s="52">
        <v>21</v>
      </c>
      <c r="R216" s="52"/>
      <c r="S216" s="52">
        <v>0</v>
      </c>
      <c r="T216" s="52">
        <v>0</v>
      </c>
      <c r="U216" s="52">
        <v>310</v>
      </c>
      <c r="V216" s="52">
        <f t="shared" si="7"/>
        <v>1924.145244</v>
      </c>
      <c r="W216" s="52">
        <f t="shared" si="8"/>
        <v>1924.145244</v>
      </c>
      <c r="X216" s="52">
        <v>0</v>
      </c>
      <c r="Y216" s="52">
        <v>0</v>
      </c>
    </row>
    <row r="217" spans="1:25" x14ac:dyDescent="0.25">
      <c r="A217" s="52">
        <v>2013</v>
      </c>
      <c r="B217" s="52" t="s">
        <v>103</v>
      </c>
      <c r="C217" s="52" t="s">
        <v>180</v>
      </c>
      <c r="D217" s="52">
        <v>24103</v>
      </c>
      <c r="E217" s="52">
        <v>1633004</v>
      </c>
      <c r="F217" s="52">
        <v>27</v>
      </c>
      <c r="G217" s="52" t="s">
        <v>120</v>
      </c>
      <c r="H217" s="52" t="s">
        <v>91</v>
      </c>
      <c r="I217" s="52">
        <v>1043</v>
      </c>
      <c r="J217" s="52" t="s">
        <v>71</v>
      </c>
      <c r="K217" s="52">
        <v>0.526586</v>
      </c>
      <c r="L217" s="52">
        <v>1</v>
      </c>
      <c r="M217" s="52">
        <v>1</v>
      </c>
      <c r="N217" s="52"/>
      <c r="O217" s="52">
        <v>0</v>
      </c>
      <c r="P217" s="52">
        <v>0</v>
      </c>
      <c r="Q217" s="52">
        <v>21</v>
      </c>
      <c r="R217" s="52"/>
      <c r="S217" s="52">
        <v>0</v>
      </c>
      <c r="T217" s="52">
        <v>0</v>
      </c>
      <c r="U217" s="52">
        <v>310</v>
      </c>
      <c r="V217" s="52">
        <f t="shared" si="7"/>
        <v>549.229198</v>
      </c>
      <c r="W217" s="52">
        <f t="shared" si="8"/>
        <v>549.229198</v>
      </c>
      <c r="X217" s="52">
        <v>0</v>
      </c>
      <c r="Y217" s="52">
        <v>0</v>
      </c>
    </row>
    <row r="218" spans="1:25" x14ac:dyDescent="0.25">
      <c r="A218" s="52">
        <v>2013</v>
      </c>
      <c r="B218" s="52" t="s">
        <v>103</v>
      </c>
      <c r="C218" s="52" t="s">
        <v>180</v>
      </c>
      <c r="D218" s="52">
        <v>24105</v>
      </c>
      <c r="E218" s="52">
        <v>1633002</v>
      </c>
      <c r="F218" s="52">
        <v>27</v>
      </c>
      <c r="G218" s="52" t="s">
        <v>120</v>
      </c>
      <c r="H218" s="52" t="s">
        <v>91</v>
      </c>
      <c r="I218" s="52">
        <v>155656</v>
      </c>
      <c r="J218" s="52" t="s">
        <v>71</v>
      </c>
      <c r="K218" s="52">
        <v>0.526586</v>
      </c>
      <c r="L218" s="52">
        <v>1</v>
      </c>
      <c r="M218" s="52">
        <v>1</v>
      </c>
      <c r="N218" s="52"/>
      <c r="O218" s="52">
        <v>0</v>
      </c>
      <c r="P218" s="52">
        <v>0</v>
      </c>
      <c r="Q218" s="52">
        <v>21</v>
      </c>
      <c r="R218" s="52"/>
      <c r="S218" s="52">
        <v>0</v>
      </c>
      <c r="T218" s="52">
        <v>0</v>
      </c>
      <c r="U218" s="52">
        <v>310</v>
      </c>
      <c r="V218" s="52">
        <f t="shared" si="7"/>
        <v>81966.270415999999</v>
      </c>
      <c r="W218" s="52">
        <f t="shared" si="8"/>
        <v>81966.270415999999</v>
      </c>
      <c r="X218" s="52">
        <v>0</v>
      </c>
      <c r="Y218" s="52">
        <v>0</v>
      </c>
    </row>
    <row r="219" spans="1:25" x14ac:dyDescent="0.25">
      <c r="A219" s="52">
        <v>2013</v>
      </c>
      <c r="B219" s="52" t="s">
        <v>103</v>
      </c>
      <c r="C219" s="52" t="s">
        <v>180</v>
      </c>
      <c r="D219" s="52">
        <v>24105</v>
      </c>
      <c r="E219" s="52">
        <v>1633002</v>
      </c>
      <c r="F219" s="52">
        <v>27</v>
      </c>
      <c r="G219" s="52" t="s">
        <v>120</v>
      </c>
      <c r="H219" s="52" t="s">
        <v>91</v>
      </c>
      <c r="I219" s="52">
        <v>3224</v>
      </c>
      <c r="J219" s="52" t="s">
        <v>71</v>
      </c>
      <c r="K219" s="52">
        <v>0.526586</v>
      </c>
      <c r="L219" s="52">
        <v>1</v>
      </c>
      <c r="M219" s="52">
        <v>1</v>
      </c>
      <c r="N219" s="52"/>
      <c r="O219" s="52">
        <v>0</v>
      </c>
      <c r="P219" s="52">
        <v>0</v>
      </c>
      <c r="Q219" s="52">
        <v>21</v>
      </c>
      <c r="R219" s="52"/>
      <c r="S219" s="52">
        <v>0</v>
      </c>
      <c r="T219" s="52">
        <v>0</v>
      </c>
      <c r="U219" s="52">
        <v>310</v>
      </c>
      <c r="V219" s="52">
        <f t="shared" si="7"/>
        <v>1697.713264</v>
      </c>
      <c r="W219" s="52">
        <f t="shared" si="8"/>
        <v>1697.713264</v>
      </c>
      <c r="X219" s="52">
        <v>0</v>
      </c>
      <c r="Y219" s="52">
        <v>0</v>
      </c>
    </row>
    <row r="220" spans="1:25" x14ac:dyDescent="0.25">
      <c r="A220" s="52">
        <v>2013</v>
      </c>
      <c r="B220" s="52" t="s">
        <v>103</v>
      </c>
      <c r="C220" s="52" t="s">
        <v>180</v>
      </c>
      <c r="D220" s="52">
        <v>24105</v>
      </c>
      <c r="E220" s="52">
        <v>1633002</v>
      </c>
      <c r="F220" s="52">
        <v>27</v>
      </c>
      <c r="G220" s="52" t="s">
        <v>120</v>
      </c>
      <c r="H220" s="52" t="s">
        <v>91</v>
      </c>
      <c r="I220" s="52">
        <v>4272</v>
      </c>
      <c r="J220" s="52" t="s">
        <v>71</v>
      </c>
      <c r="K220" s="52">
        <v>0.526586</v>
      </c>
      <c r="L220" s="52">
        <v>1</v>
      </c>
      <c r="M220" s="52">
        <v>1</v>
      </c>
      <c r="N220" s="52"/>
      <c r="O220" s="52">
        <v>0</v>
      </c>
      <c r="P220" s="52">
        <v>0</v>
      </c>
      <c r="Q220" s="52">
        <v>21</v>
      </c>
      <c r="R220" s="52"/>
      <c r="S220" s="52">
        <v>0</v>
      </c>
      <c r="T220" s="52">
        <v>0</v>
      </c>
      <c r="U220" s="52">
        <v>310</v>
      </c>
      <c r="V220" s="52">
        <f t="shared" si="7"/>
        <v>2249.5753920000002</v>
      </c>
      <c r="W220" s="52">
        <f t="shared" si="8"/>
        <v>2249.5753920000002</v>
      </c>
      <c r="X220" s="52">
        <v>0</v>
      </c>
      <c r="Y220" s="52">
        <v>0</v>
      </c>
    </row>
    <row r="221" spans="1:25" x14ac:dyDescent="0.25">
      <c r="A221" s="52">
        <v>2013</v>
      </c>
      <c r="B221" s="52" t="s">
        <v>103</v>
      </c>
      <c r="C221" s="52" t="s">
        <v>180</v>
      </c>
      <c r="D221" s="52">
        <v>24105</v>
      </c>
      <c r="E221" s="52">
        <v>1633002</v>
      </c>
      <c r="F221" s="52">
        <v>27</v>
      </c>
      <c r="G221" s="52" t="s">
        <v>120</v>
      </c>
      <c r="H221" s="52" t="s">
        <v>91</v>
      </c>
      <c r="I221" s="52">
        <v>591670</v>
      </c>
      <c r="J221" s="52" t="s">
        <v>71</v>
      </c>
      <c r="K221" s="52">
        <v>0.526586</v>
      </c>
      <c r="L221" s="52">
        <v>1</v>
      </c>
      <c r="M221" s="52">
        <v>1</v>
      </c>
      <c r="N221" s="52"/>
      <c r="O221" s="52">
        <v>0</v>
      </c>
      <c r="P221" s="52">
        <v>0</v>
      </c>
      <c r="Q221" s="52">
        <v>21</v>
      </c>
      <c r="R221" s="52"/>
      <c r="S221" s="52">
        <v>0</v>
      </c>
      <c r="T221" s="52">
        <v>0</v>
      </c>
      <c r="U221" s="52">
        <v>310</v>
      </c>
      <c r="V221" s="52">
        <f t="shared" si="7"/>
        <v>311565.13861999998</v>
      </c>
      <c r="W221" s="52">
        <f t="shared" si="8"/>
        <v>311565.13861999998</v>
      </c>
      <c r="X221" s="52">
        <v>0</v>
      </c>
      <c r="Y221" s="52">
        <v>0</v>
      </c>
    </row>
    <row r="222" spans="1:25" x14ac:dyDescent="0.25">
      <c r="A222" s="52">
        <v>2013</v>
      </c>
      <c r="B222" s="52" t="s">
        <v>103</v>
      </c>
      <c r="C222" s="52" t="s">
        <v>180</v>
      </c>
      <c r="D222" s="52">
        <v>24109</v>
      </c>
      <c r="E222" s="52">
        <v>1633002</v>
      </c>
      <c r="F222" s="52">
        <v>27</v>
      </c>
      <c r="G222" s="52" t="s">
        <v>120</v>
      </c>
      <c r="H222" s="52" t="s">
        <v>91</v>
      </c>
      <c r="I222" s="52">
        <v>37107</v>
      </c>
      <c r="J222" s="52" t="s">
        <v>71</v>
      </c>
      <c r="K222" s="52">
        <v>0.526586</v>
      </c>
      <c r="L222" s="52">
        <v>1</v>
      </c>
      <c r="M222" s="52">
        <v>1</v>
      </c>
      <c r="N222" s="52"/>
      <c r="O222" s="52">
        <v>0</v>
      </c>
      <c r="P222" s="52">
        <v>0</v>
      </c>
      <c r="Q222" s="52">
        <v>21</v>
      </c>
      <c r="R222" s="52"/>
      <c r="S222" s="52">
        <v>0</v>
      </c>
      <c r="T222" s="52">
        <v>0</v>
      </c>
      <c r="U222" s="52">
        <v>310</v>
      </c>
      <c r="V222" s="52">
        <f t="shared" si="7"/>
        <v>19540.026701999999</v>
      </c>
      <c r="W222" s="52">
        <f t="shared" si="8"/>
        <v>19540.026701999999</v>
      </c>
      <c r="X222" s="52">
        <v>0</v>
      </c>
      <c r="Y222" s="52">
        <v>0</v>
      </c>
    </row>
    <row r="223" spans="1:25" x14ac:dyDescent="0.25">
      <c r="A223" s="52">
        <v>2013</v>
      </c>
      <c r="B223" s="52" t="s">
        <v>103</v>
      </c>
      <c r="C223" s="52" t="s">
        <v>180</v>
      </c>
      <c r="D223" s="52">
        <v>24319</v>
      </c>
      <c r="E223" s="52">
        <v>1633002</v>
      </c>
      <c r="F223" s="52">
        <v>27</v>
      </c>
      <c r="G223" s="52" t="s">
        <v>120</v>
      </c>
      <c r="H223" s="52" t="s">
        <v>91</v>
      </c>
      <c r="I223" s="52">
        <v>87</v>
      </c>
      <c r="J223" s="52" t="s">
        <v>71</v>
      </c>
      <c r="K223" s="52">
        <v>0.526586</v>
      </c>
      <c r="L223" s="52">
        <v>1</v>
      </c>
      <c r="M223" s="52">
        <v>1</v>
      </c>
      <c r="N223" s="52"/>
      <c r="O223" s="52">
        <v>0</v>
      </c>
      <c r="P223" s="52">
        <v>0</v>
      </c>
      <c r="Q223" s="52">
        <v>21</v>
      </c>
      <c r="R223" s="52"/>
      <c r="S223" s="52">
        <v>0</v>
      </c>
      <c r="T223" s="52">
        <v>0</v>
      </c>
      <c r="U223" s="52">
        <v>310</v>
      </c>
      <c r="V223" s="52">
        <f t="shared" si="7"/>
        <v>45.812981999999998</v>
      </c>
      <c r="W223" s="52">
        <f t="shared" si="8"/>
        <v>45.812981999999998</v>
      </c>
      <c r="X223" s="52">
        <v>0</v>
      </c>
      <c r="Y223" s="52">
        <v>0</v>
      </c>
    </row>
    <row r="224" spans="1:25" x14ac:dyDescent="0.25">
      <c r="A224" s="52">
        <v>2013</v>
      </c>
      <c r="B224" s="52" t="s">
        <v>103</v>
      </c>
      <c r="C224" s="52" t="s">
        <v>180</v>
      </c>
      <c r="D224" s="52">
        <v>24319</v>
      </c>
      <c r="E224" s="52">
        <v>1633002</v>
      </c>
      <c r="F224" s="52">
        <v>27</v>
      </c>
      <c r="G224" s="52" t="s">
        <v>120</v>
      </c>
      <c r="H224" s="52" t="s">
        <v>91</v>
      </c>
      <c r="I224" s="52">
        <v>7924</v>
      </c>
      <c r="J224" s="52" t="s">
        <v>71</v>
      </c>
      <c r="K224" s="52">
        <v>0.526586</v>
      </c>
      <c r="L224" s="52">
        <v>1</v>
      </c>
      <c r="M224" s="52">
        <v>1</v>
      </c>
      <c r="N224" s="52"/>
      <c r="O224" s="52">
        <v>0</v>
      </c>
      <c r="P224" s="52">
        <v>0</v>
      </c>
      <c r="Q224" s="52">
        <v>21</v>
      </c>
      <c r="R224" s="52"/>
      <c r="S224" s="52">
        <v>0</v>
      </c>
      <c r="T224" s="52">
        <v>0</v>
      </c>
      <c r="U224" s="52">
        <v>310</v>
      </c>
      <c r="V224" s="52">
        <f t="shared" si="7"/>
        <v>4172.6674640000001</v>
      </c>
      <c r="W224" s="52">
        <f t="shared" si="8"/>
        <v>4172.6674640000001</v>
      </c>
      <c r="X224" s="52">
        <v>0</v>
      </c>
      <c r="Y224" s="52">
        <v>0</v>
      </c>
    </row>
    <row r="225" spans="1:25" x14ac:dyDescent="0.25">
      <c r="A225" s="52">
        <v>2013</v>
      </c>
      <c r="B225" s="52" t="s">
        <v>103</v>
      </c>
      <c r="C225" s="52" t="s">
        <v>180</v>
      </c>
      <c r="D225" s="52">
        <v>24319</v>
      </c>
      <c r="E225" s="52">
        <v>1633003</v>
      </c>
      <c r="F225" s="52">
        <v>27</v>
      </c>
      <c r="G225" s="52" t="s">
        <v>120</v>
      </c>
      <c r="H225" s="52" t="s">
        <v>91</v>
      </c>
      <c r="I225" s="52">
        <v>1200</v>
      </c>
      <c r="J225" s="52" t="s">
        <v>71</v>
      </c>
      <c r="K225" s="52">
        <v>0.526586</v>
      </c>
      <c r="L225" s="52">
        <v>1</v>
      </c>
      <c r="M225" s="52">
        <v>1</v>
      </c>
      <c r="N225" s="52"/>
      <c r="O225" s="52">
        <v>0</v>
      </c>
      <c r="P225" s="52">
        <v>0</v>
      </c>
      <c r="Q225" s="52">
        <v>21</v>
      </c>
      <c r="R225" s="52"/>
      <c r="S225" s="52">
        <v>0</v>
      </c>
      <c r="T225" s="52">
        <v>0</v>
      </c>
      <c r="U225" s="52">
        <v>310</v>
      </c>
      <c r="V225" s="52">
        <f t="shared" si="7"/>
        <v>631.90319999999997</v>
      </c>
      <c r="W225" s="52">
        <f t="shared" si="8"/>
        <v>631.90319999999997</v>
      </c>
      <c r="X225" s="52">
        <v>0</v>
      </c>
      <c r="Y225" s="52">
        <v>0</v>
      </c>
    </row>
    <row r="226" spans="1:25" x14ac:dyDescent="0.25">
      <c r="A226" s="52">
        <v>2013</v>
      </c>
      <c r="B226" s="52" t="s">
        <v>103</v>
      </c>
      <c r="C226" s="52" t="s">
        <v>182</v>
      </c>
      <c r="D226" s="52">
        <v>24102</v>
      </c>
      <c r="E226" s="52">
        <v>4695099</v>
      </c>
      <c r="F226" s="52">
        <v>15</v>
      </c>
      <c r="G226" s="52" t="s">
        <v>128</v>
      </c>
      <c r="H226" s="52" t="s">
        <v>91</v>
      </c>
      <c r="I226" s="52">
        <v>393986</v>
      </c>
      <c r="J226" s="52" t="s">
        <v>71</v>
      </c>
      <c r="K226" s="52">
        <v>3.6629999999999998</v>
      </c>
      <c r="L226" s="52">
        <v>1</v>
      </c>
      <c r="M226" s="52">
        <v>1</v>
      </c>
      <c r="N226" s="52"/>
      <c r="O226" s="52">
        <v>0</v>
      </c>
      <c r="P226" s="52">
        <v>0</v>
      </c>
      <c r="Q226" s="52">
        <v>21</v>
      </c>
      <c r="R226" s="52"/>
      <c r="S226" s="52">
        <v>0</v>
      </c>
      <c r="T226" s="52">
        <v>0</v>
      </c>
      <c r="U226" s="52">
        <v>310</v>
      </c>
      <c r="V226" s="52">
        <f t="shared" si="7"/>
        <v>1443170.7179999999</v>
      </c>
      <c r="W226" s="52">
        <f t="shared" si="8"/>
        <v>1443170.7179999999</v>
      </c>
      <c r="X226" s="52">
        <v>0</v>
      </c>
      <c r="Y226" s="52">
        <v>0</v>
      </c>
    </row>
    <row r="227" spans="1:25" x14ac:dyDescent="0.25">
      <c r="A227" s="52">
        <v>2013</v>
      </c>
      <c r="B227" s="52" t="s">
        <v>103</v>
      </c>
      <c r="C227" s="52" t="s">
        <v>182</v>
      </c>
      <c r="D227" s="52">
        <v>24102</v>
      </c>
      <c r="E227" s="52">
        <v>4695099</v>
      </c>
      <c r="F227" s="52">
        <v>15</v>
      </c>
      <c r="G227" s="52" t="s">
        <v>128</v>
      </c>
      <c r="H227" s="52" t="s">
        <v>91</v>
      </c>
      <c r="I227" s="52">
        <v>1367</v>
      </c>
      <c r="J227" s="52" t="s">
        <v>71</v>
      </c>
      <c r="K227" s="52">
        <v>3.6629999999999998</v>
      </c>
      <c r="L227" s="52">
        <v>1</v>
      </c>
      <c r="M227" s="52">
        <v>1</v>
      </c>
      <c r="N227" s="52"/>
      <c r="O227" s="52">
        <v>0</v>
      </c>
      <c r="P227" s="52">
        <v>0</v>
      </c>
      <c r="Q227" s="52">
        <v>21</v>
      </c>
      <c r="R227" s="52"/>
      <c r="S227" s="52">
        <v>0</v>
      </c>
      <c r="T227" s="52">
        <v>0</v>
      </c>
      <c r="U227" s="52">
        <v>310</v>
      </c>
      <c r="V227" s="52">
        <f t="shared" si="7"/>
        <v>5007.3209999999999</v>
      </c>
      <c r="W227" s="52">
        <f t="shared" si="8"/>
        <v>5007.3209999999999</v>
      </c>
      <c r="X227" s="52">
        <v>0</v>
      </c>
      <c r="Y227" s="52">
        <v>0</v>
      </c>
    </row>
    <row r="228" spans="1:25" x14ac:dyDescent="0.25">
      <c r="A228" s="52">
        <v>2013</v>
      </c>
      <c r="B228" s="52" t="s">
        <v>103</v>
      </c>
      <c r="C228" s="52" t="s">
        <v>181</v>
      </c>
      <c r="D228" s="52">
        <v>24101</v>
      </c>
      <c r="E228" s="52">
        <v>1520006</v>
      </c>
      <c r="F228" s="52">
        <v>27</v>
      </c>
      <c r="G228" s="52" t="s">
        <v>120</v>
      </c>
      <c r="H228" s="52" t="s">
        <v>91</v>
      </c>
      <c r="I228" s="52">
        <v>51116</v>
      </c>
      <c r="J228" s="52" t="s">
        <v>71</v>
      </c>
      <c r="K228" s="52">
        <v>0.45267000000000002</v>
      </c>
      <c r="L228" s="52">
        <v>1</v>
      </c>
      <c r="M228" s="52">
        <v>1</v>
      </c>
      <c r="N228" s="52"/>
      <c r="O228" s="52">
        <v>0</v>
      </c>
      <c r="P228" s="52">
        <v>0</v>
      </c>
      <c r="Q228" s="52">
        <v>21</v>
      </c>
      <c r="R228" s="52"/>
      <c r="S228" s="52">
        <v>0</v>
      </c>
      <c r="T228" s="52">
        <v>0</v>
      </c>
      <c r="U228" s="52">
        <v>310</v>
      </c>
      <c r="V228" s="52">
        <f t="shared" si="7"/>
        <v>23138.67972</v>
      </c>
      <c r="W228" s="52">
        <f t="shared" si="8"/>
        <v>23138.67972</v>
      </c>
      <c r="X228" s="52">
        <v>0</v>
      </c>
      <c r="Y228" s="52">
        <v>0</v>
      </c>
    </row>
    <row r="229" spans="1:25" x14ac:dyDescent="0.25">
      <c r="A229" s="52">
        <v>2013</v>
      </c>
      <c r="B229" s="52" t="s">
        <v>103</v>
      </c>
      <c r="C229" s="52" t="s">
        <v>181</v>
      </c>
      <c r="D229" s="52">
        <v>24101</v>
      </c>
      <c r="E229" s="52">
        <v>1520006</v>
      </c>
      <c r="F229" s="52">
        <v>27</v>
      </c>
      <c r="G229" s="52" t="s">
        <v>120</v>
      </c>
      <c r="H229" s="52" t="s">
        <v>91</v>
      </c>
      <c r="I229" s="52">
        <v>73688</v>
      </c>
      <c r="J229" s="52" t="s">
        <v>71</v>
      </c>
      <c r="K229" s="52">
        <v>0.45267000000000002</v>
      </c>
      <c r="L229" s="52">
        <v>1</v>
      </c>
      <c r="M229" s="52">
        <v>1</v>
      </c>
      <c r="N229" s="52"/>
      <c r="O229" s="52">
        <v>0</v>
      </c>
      <c r="P229" s="52">
        <v>0</v>
      </c>
      <c r="Q229" s="52">
        <v>21</v>
      </c>
      <c r="R229" s="52"/>
      <c r="S229" s="52">
        <v>0</v>
      </c>
      <c r="T229" s="52">
        <v>0</v>
      </c>
      <c r="U229" s="52">
        <v>310</v>
      </c>
      <c r="V229" s="52">
        <f t="shared" si="7"/>
        <v>33356.346960000003</v>
      </c>
      <c r="W229" s="52">
        <f t="shared" si="8"/>
        <v>33356.346960000003</v>
      </c>
      <c r="X229" s="52">
        <v>0</v>
      </c>
      <c r="Y229" s="52">
        <v>0</v>
      </c>
    </row>
    <row r="230" spans="1:25" x14ac:dyDescent="0.25">
      <c r="A230" s="52">
        <v>2013</v>
      </c>
      <c r="B230" s="52" t="s">
        <v>103</v>
      </c>
      <c r="C230" s="52" t="s">
        <v>181</v>
      </c>
      <c r="D230" s="52">
        <v>24101</v>
      </c>
      <c r="E230" s="52">
        <v>1520006</v>
      </c>
      <c r="F230" s="52">
        <v>27</v>
      </c>
      <c r="G230" s="52" t="s">
        <v>120</v>
      </c>
      <c r="H230" s="52" t="s">
        <v>91</v>
      </c>
      <c r="I230" s="52">
        <v>2747</v>
      </c>
      <c r="J230" s="52" t="s">
        <v>71</v>
      </c>
      <c r="K230" s="52">
        <v>0.45267000000000002</v>
      </c>
      <c r="L230" s="52">
        <v>1</v>
      </c>
      <c r="M230" s="52">
        <v>1</v>
      </c>
      <c r="N230" s="52"/>
      <c r="O230" s="52">
        <v>0</v>
      </c>
      <c r="P230" s="52">
        <v>0</v>
      </c>
      <c r="Q230" s="52">
        <v>21</v>
      </c>
      <c r="R230" s="52"/>
      <c r="S230" s="52">
        <v>0</v>
      </c>
      <c r="T230" s="52">
        <v>0</v>
      </c>
      <c r="U230" s="52">
        <v>310</v>
      </c>
      <c r="V230" s="52">
        <f t="shared" si="7"/>
        <v>1243.4844900000001</v>
      </c>
      <c r="W230" s="52">
        <f t="shared" si="8"/>
        <v>1243.4844900000001</v>
      </c>
      <c r="X230" s="52">
        <v>0</v>
      </c>
      <c r="Y230" s="52">
        <v>0</v>
      </c>
    </row>
    <row r="231" spans="1:25" x14ac:dyDescent="0.25">
      <c r="A231" s="52">
        <v>2013</v>
      </c>
      <c r="B231" s="52" t="s">
        <v>103</v>
      </c>
      <c r="C231" s="52" t="s">
        <v>181</v>
      </c>
      <c r="D231" s="52">
        <v>24101</v>
      </c>
      <c r="E231" s="52">
        <v>1520008</v>
      </c>
      <c r="F231" s="52">
        <v>27</v>
      </c>
      <c r="G231" s="52" t="s">
        <v>120</v>
      </c>
      <c r="H231" s="52" t="s">
        <v>91</v>
      </c>
      <c r="I231" s="52">
        <v>4044</v>
      </c>
      <c r="J231" s="52" t="s">
        <v>71</v>
      </c>
      <c r="K231" s="52">
        <v>0.45267000000000002</v>
      </c>
      <c r="L231" s="52">
        <v>1</v>
      </c>
      <c r="M231" s="52">
        <v>1</v>
      </c>
      <c r="N231" s="52"/>
      <c r="O231" s="52">
        <v>0</v>
      </c>
      <c r="P231" s="52">
        <v>0</v>
      </c>
      <c r="Q231" s="52">
        <v>21</v>
      </c>
      <c r="R231" s="52"/>
      <c r="S231" s="52">
        <v>0</v>
      </c>
      <c r="T231" s="52">
        <v>0</v>
      </c>
      <c r="U231" s="52">
        <v>310</v>
      </c>
      <c r="V231" s="52">
        <f t="shared" si="7"/>
        <v>1830.5974800000001</v>
      </c>
      <c r="W231" s="52">
        <f t="shared" si="8"/>
        <v>1830.5974800000001</v>
      </c>
      <c r="X231" s="52">
        <v>0</v>
      </c>
      <c r="Y231" s="52">
        <v>0</v>
      </c>
    </row>
    <row r="232" spans="1:25" x14ac:dyDescent="0.25">
      <c r="A232" s="52">
        <v>2013</v>
      </c>
      <c r="B232" s="52" t="s">
        <v>103</v>
      </c>
      <c r="C232" s="52" t="s">
        <v>181</v>
      </c>
      <c r="D232" s="52">
        <v>24101</v>
      </c>
      <c r="E232" s="52">
        <v>1520008</v>
      </c>
      <c r="F232" s="52">
        <v>27</v>
      </c>
      <c r="G232" s="52" t="s">
        <v>120</v>
      </c>
      <c r="H232" s="52" t="s">
        <v>91</v>
      </c>
      <c r="I232" s="52">
        <v>22982</v>
      </c>
      <c r="J232" s="52" t="s">
        <v>71</v>
      </c>
      <c r="K232" s="52">
        <v>0.45267000000000002</v>
      </c>
      <c r="L232" s="52">
        <v>1</v>
      </c>
      <c r="M232" s="52">
        <v>1</v>
      </c>
      <c r="N232" s="52"/>
      <c r="O232" s="52">
        <v>0</v>
      </c>
      <c r="P232" s="52">
        <v>0</v>
      </c>
      <c r="Q232" s="52">
        <v>21</v>
      </c>
      <c r="R232" s="52"/>
      <c r="S232" s="52">
        <v>0</v>
      </c>
      <c r="T232" s="52">
        <v>0</v>
      </c>
      <c r="U232" s="52">
        <v>310</v>
      </c>
      <c r="V232" s="52">
        <f t="shared" si="7"/>
        <v>10403.26194</v>
      </c>
      <c r="W232" s="52">
        <f t="shared" si="8"/>
        <v>10403.26194</v>
      </c>
      <c r="X232" s="52">
        <v>0</v>
      </c>
      <c r="Y232" s="52">
        <v>0</v>
      </c>
    </row>
    <row r="233" spans="1:25" x14ac:dyDescent="0.25">
      <c r="A233" s="52">
        <v>2013</v>
      </c>
      <c r="B233" s="52" t="s">
        <v>103</v>
      </c>
      <c r="C233" s="52" t="s">
        <v>181</v>
      </c>
      <c r="D233" s="52">
        <v>24101</v>
      </c>
      <c r="E233" s="52">
        <v>1633005</v>
      </c>
      <c r="F233" s="52">
        <v>27</v>
      </c>
      <c r="G233" s="52" t="s">
        <v>120</v>
      </c>
      <c r="H233" s="52" t="s">
        <v>91</v>
      </c>
      <c r="I233" s="52">
        <v>17305</v>
      </c>
      <c r="J233" s="52" t="s">
        <v>71</v>
      </c>
      <c r="K233" s="52">
        <v>0.45267000000000002</v>
      </c>
      <c r="L233" s="52">
        <v>1</v>
      </c>
      <c r="M233" s="52">
        <v>1</v>
      </c>
      <c r="N233" s="52"/>
      <c r="O233" s="52">
        <v>0</v>
      </c>
      <c r="P233" s="52">
        <v>0</v>
      </c>
      <c r="Q233" s="52">
        <v>21</v>
      </c>
      <c r="R233" s="52"/>
      <c r="S233" s="52">
        <v>0</v>
      </c>
      <c r="T233" s="52">
        <v>0</v>
      </c>
      <c r="U233" s="52">
        <v>310</v>
      </c>
      <c r="V233" s="52">
        <f t="shared" si="7"/>
        <v>7833.45435</v>
      </c>
      <c r="W233" s="52">
        <f t="shared" si="8"/>
        <v>7833.45435</v>
      </c>
      <c r="X233" s="52">
        <v>0</v>
      </c>
      <c r="Y233" s="52">
        <v>0</v>
      </c>
    </row>
    <row r="234" spans="1:25" x14ac:dyDescent="0.25">
      <c r="A234" s="52">
        <v>2013</v>
      </c>
      <c r="B234" s="52" t="s">
        <v>103</v>
      </c>
      <c r="C234" s="52" t="s">
        <v>181</v>
      </c>
      <c r="D234" s="52">
        <v>24101</v>
      </c>
      <c r="E234" s="52">
        <v>1633005</v>
      </c>
      <c r="F234" s="52">
        <v>27</v>
      </c>
      <c r="G234" s="52" t="s">
        <v>120</v>
      </c>
      <c r="H234" s="52" t="s">
        <v>91</v>
      </c>
      <c r="I234" s="52">
        <v>32166</v>
      </c>
      <c r="J234" s="52" t="s">
        <v>71</v>
      </c>
      <c r="K234" s="52">
        <v>0.45267000000000002</v>
      </c>
      <c r="L234" s="52">
        <v>1</v>
      </c>
      <c r="M234" s="52">
        <v>1</v>
      </c>
      <c r="N234" s="52"/>
      <c r="O234" s="52">
        <v>0</v>
      </c>
      <c r="P234" s="52">
        <v>0</v>
      </c>
      <c r="Q234" s="52">
        <v>21</v>
      </c>
      <c r="R234" s="52"/>
      <c r="S234" s="52">
        <v>0</v>
      </c>
      <c r="T234" s="52">
        <v>0</v>
      </c>
      <c r="U234" s="52">
        <v>310</v>
      </c>
      <c r="V234" s="52">
        <f t="shared" si="7"/>
        <v>14560.58322</v>
      </c>
      <c r="W234" s="52">
        <f t="shared" si="8"/>
        <v>14560.58322</v>
      </c>
      <c r="X234" s="52">
        <v>0</v>
      </c>
      <c r="Y234" s="52">
        <v>0</v>
      </c>
    </row>
    <row r="235" spans="1:25" x14ac:dyDescent="0.25">
      <c r="A235" s="52">
        <v>2013</v>
      </c>
      <c r="B235" s="52" t="s">
        <v>103</v>
      </c>
      <c r="C235" s="52" t="s">
        <v>181</v>
      </c>
      <c r="D235" s="52">
        <v>24101</v>
      </c>
      <c r="E235" s="52">
        <v>1633005</v>
      </c>
      <c r="F235" s="52">
        <v>27</v>
      </c>
      <c r="G235" s="52" t="s">
        <v>120</v>
      </c>
      <c r="H235" s="52" t="s">
        <v>91</v>
      </c>
      <c r="I235" s="52">
        <v>44659</v>
      </c>
      <c r="J235" s="52" t="s">
        <v>71</v>
      </c>
      <c r="K235" s="52">
        <v>0.45267000000000002</v>
      </c>
      <c r="L235" s="52">
        <v>1</v>
      </c>
      <c r="M235" s="52">
        <v>1</v>
      </c>
      <c r="N235" s="52"/>
      <c r="O235" s="52">
        <v>0</v>
      </c>
      <c r="P235" s="52">
        <v>0</v>
      </c>
      <c r="Q235" s="52">
        <v>21</v>
      </c>
      <c r="R235" s="52"/>
      <c r="S235" s="52">
        <v>0</v>
      </c>
      <c r="T235" s="52">
        <v>0</v>
      </c>
      <c r="U235" s="52">
        <v>310</v>
      </c>
      <c r="V235" s="52">
        <f t="shared" si="7"/>
        <v>20215.789530000002</v>
      </c>
      <c r="W235" s="52">
        <f t="shared" si="8"/>
        <v>20215.789530000002</v>
      </c>
      <c r="X235" s="52">
        <v>0</v>
      </c>
      <c r="Y235" s="52">
        <v>0</v>
      </c>
    </row>
    <row r="236" spans="1:25" x14ac:dyDescent="0.25">
      <c r="A236" s="52">
        <v>2013</v>
      </c>
      <c r="B236" s="52" t="s">
        <v>103</v>
      </c>
      <c r="C236" s="52" t="s">
        <v>181</v>
      </c>
      <c r="D236" s="52">
        <v>24101</v>
      </c>
      <c r="E236" s="52">
        <v>1633005</v>
      </c>
      <c r="F236" s="52">
        <v>27</v>
      </c>
      <c r="G236" s="52" t="s">
        <v>120</v>
      </c>
      <c r="H236" s="52" t="s">
        <v>91</v>
      </c>
      <c r="I236" s="52">
        <v>8701</v>
      </c>
      <c r="J236" s="52" t="s">
        <v>71</v>
      </c>
      <c r="K236" s="52">
        <v>0.45267000000000002</v>
      </c>
      <c r="L236" s="52">
        <v>1</v>
      </c>
      <c r="M236" s="52">
        <v>1</v>
      </c>
      <c r="N236" s="52"/>
      <c r="O236" s="52">
        <v>0</v>
      </c>
      <c r="P236" s="52">
        <v>0</v>
      </c>
      <c r="Q236" s="52">
        <v>21</v>
      </c>
      <c r="R236" s="52"/>
      <c r="S236" s="52">
        <v>0</v>
      </c>
      <c r="T236" s="52">
        <v>0</v>
      </c>
      <c r="U236" s="52">
        <v>310</v>
      </c>
      <c r="V236" s="52">
        <f t="shared" si="7"/>
        <v>3938.6816699999999</v>
      </c>
      <c r="W236" s="52">
        <f t="shared" si="8"/>
        <v>3938.6816699999999</v>
      </c>
      <c r="X236" s="52">
        <v>0</v>
      </c>
      <c r="Y236" s="52">
        <v>0</v>
      </c>
    </row>
    <row r="237" spans="1:25" x14ac:dyDescent="0.25">
      <c r="A237" s="52">
        <v>2013</v>
      </c>
      <c r="B237" s="52" t="s">
        <v>103</v>
      </c>
      <c r="C237" s="52" t="s">
        <v>181</v>
      </c>
      <c r="D237" s="52">
        <v>24101</v>
      </c>
      <c r="E237" s="52">
        <v>1633005</v>
      </c>
      <c r="F237" s="52">
        <v>27</v>
      </c>
      <c r="G237" s="52" t="s">
        <v>120</v>
      </c>
      <c r="H237" s="52" t="s">
        <v>91</v>
      </c>
      <c r="I237" s="52">
        <v>17487</v>
      </c>
      <c r="J237" s="52" t="s">
        <v>71</v>
      </c>
      <c r="K237" s="52">
        <v>0.45267000000000002</v>
      </c>
      <c r="L237" s="52">
        <v>1</v>
      </c>
      <c r="M237" s="52">
        <v>1</v>
      </c>
      <c r="N237" s="52"/>
      <c r="O237" s="52">
        <v>0</v>
      </c>
      <c r="P237" s="52">
        <v>0</v>
      </c>
      <c r="Q237" s="52">
        <v>21</v>
      </c>
      <c r="R237" s="52"/>
      <c r="S237" s="52">
        <v>0</v>
      </c>
      <c r="T237" s="52">
        <v>0</v>
      </c>
      <c r="U237" s="52">
        <v>310</v>
      </c>
      <c r="V237" s="52">
        <f t="shared" si="7"/>
        <v>7915.8402900000001</v>
      </c>
      <c r="W237" s="52">
        <f t="shared" si="8"/>
        <v>7915.8402900000001</v>
      </c>
      <c r="X237" s="52">
        <v>0</v>
      </c>
      <c r="Y237" s="52">
        <v>0</v>
      </c>
    </row>
    <row r="238" spans="1:25" x14ac:dyDescent="0.25">
      <c r="A238" s="52">
        <v>2013</v>
      </c>
      <c r="B238" s="52" t="s">
        <v>103</v>
      </c>
      <c r="C238" s="52" t="s">
        <v>181</v>
      </c>
      <c r="D238" s="52">
        <v>24101</v>
      </c>
      <c r="E238" s="52">
        <v>1633005</v>
      </c>
      <c r="F238" s="52">
        <v>27</v>
      </c>
      <c r="G238" s="52" t="s">
        <v>120</v>
      </c>
      <c r="H238" s="52" t="s">
        <v>91</v>
      </c>
      <c r="I238" s="52">
        <v>14963</v>
      </c>
      <c r="J238" s="52" t="s">
        <v>71</v>
      </c>
      <c r="K238" s="52">
        <v>0.45267000000000002</v>
      </c>
      <c r="L238" s="52">
        <v>1</v>
      </c>
      <c r="M238" s="52">
        <v>1</v>
      </c>
      <c r="N238" s="52"/>
      <c r="O238" s="52">
        <v>0</v>
      </c>
      <c r="P238" s="52">
        <v>0</v>
      </c>
      <c r="Q238" s="52">
        <v>21</v>
      </c>
      <c r="R238" s="52"/>
      <c r="S238" s="52">
        <v>0</v>
      </c>
      <c r="T238" s="52">
        <v>0</v>
      </c>
      <c r="U238" s="52">
        <v>310</v>
      </c>
      <c r="V238" s="52">
        <f t="shared" si="7"/>
        <v>6773.3012100000005</v>
      </c>
      <c r="W238" s="52">
        <f t="shared" si="8"/>
        <v>6773.3012100000005</v>
      </c>
      <c r="X238" s="52">
        <v>0</v>
      </c>
      <c r="Y238" s="52">
        <v>0</v>
      </c>
    </row>
    <row r="239" spans="1:25" x14ac:dyDescent="0.25">
      <c r="A239" s="52">
        <v>2013</v>
      </c>
      <c r="B239" s="52" t="s">
        <v>103</v>
      </c>
      <c r="C239" s="52" t="s">
        <v>181</v>
      </c>
      <c r="D239" s="52">
        <v>24101</v>
      </c>
      <c r="E239" s="52">
        <v>1633005</v>
      </c>
      <c r="F239" s="52">
        <v>27</v>
      </c>
      <c r="G239" s="52" t="s">
        <v>120</v>
      </c>
      <c r="H239" s="52" t="s">
        <v>91</v>
      </c>
      <c r="I239" s="52">
        <v>57551</v>
      </c>
      <c r="J239" s="52" t="s">
        <v>71</v>
      </c>
      <c r="K239" s="52">
        <v>0.45267000000000002</v>
      </c>
      <c r="L239" s="52">
        <v>1</v>
      </c>
      <c r="M239" s="52">
        <v>1</v>
      </c>
      <c r="N239" s="52"/>
      <c r="O239" s="52">
        <v>0</v>
      </c>
      <c r="P239" s="52">
        <v>0</v>
      </c>
      <c r="Q239" s="52">
        <v>21</v>
      </c>
      <c r="R239" s="52"/>
      <c r="S239" s="52">
        <v>0</v>
      </c>
      <c r="T239" s="52">
        <v>0</v>
      </c>
      <c r="U239" s="52">
        <v>310</v>
      </c>
      <c r="V239" s="52">
        <f t="shared" si="7"/>
        <v>26051.61117</v>
      </c>
      <c r="W239" s="52">
        <f t="shared" si="8"/>
        <v>26051.61117</v>
      </c>
      <c r="X239" s="52">
        <v>0</v>
      </c>
      <c r="Y239" s="52">
        <v>0</v>
      </c>
    </row>
    <row r="240" spans="1:25" x14ac:dyDescent="0.25">
      <c r="A240" s="52">
        <v>2013</v>
      </c>
      <c r="B240" s="52" t="s">
        <v>103</v>
      </c>
      <c r="C240" s="52" t="s">
        <v>181</v>
      </c>
      <c r="D240" s="52">
        <v>24101</v>
      </c>
      <c r="E240" s="52">
        <v>1633005</v>
      </c>
      <c r="F240" s="52">
        <v>27</v>
      </c>
      <c r="G240" s="52" t="s">
        <v>120</v>
      </c>
      <c r="H240" s="52" t="s">
        <v>91</v>
      </c>
      <c r="I240" s="52">
        <v>66267</v>
      </c>
      <c r="J240" s="52" t="s">
        <v>71</v>
      </c>
      <c r="K240" s="52">
        <v>0.45267000000000002</v>
      </c>
      <c r="L240" s="52">
        <v>1</v>
      </c>
      <c r="M240" s="52">
        <v>1</v>
      </c>
      <c r="N240" s="52"/>
      <c r="O240" s="52">
        <v>0</v>
      </c>
      <c r="P240" s="52">
        <v>0</v>
      </c>
      <c r="Q240" s="52">
        <v>21</v>
      </c>
      <c r="R240" s="52"/>
      <c r="S240" s="52">
        <v>0</v>
      </c>
      <c r="T240" s="52">
        <v>0</v>
      </c>
      <c r="U240" s="52">
        <v>310</v>
      </c>
      <c r="V240" s="52">
        <f t="shared" si="7"/>
        <v>29997.082890000001</v>
      </c>
      <c r="W240" s="52">
        <f t="shared" si="8"/>
        <v>29997.082890000001</v>
      </c>
      <c r="X240" s="52">
        <v>0</v>
      </c>
      <c r="Y240" s="52">
        <v>0</v>
      </c>
    </row>
    <row r="241" spans="1:25" x14ac:dyDescent="0.25">
      <c r="A241" s="52">
        <v>2013</v>
      </c>
      <c r="B241" s="52" t="s">
        <v>103</v>
      </c>
      <c r="C241" s="52" t="s">
        <v>181</v>
      </c>
      <c r="D241" s="52">
        <v>24101</v>
      </c>
      <c r="E241" s="52">
        <v>1633005</v>
      </c>
      <c r="F241" s="52">
        <v>27</v>
      </c>
      <c r="G241" s="52" t="s">
        <v>120</v>
      </c>
      <c r="H241" s="52" t="s">
        <v>91</v>
      </c>
      <c r="I241" s="52">
        <v>29791</v>
      </c>
      <c r="J241" s="52" t="s">
        <v>71</v>
      </c>
      <c r="K241" s="52">
        <v>0.45267000000000002</v>
      </c>
      <c r="L241" s="52">
        <v>1</v>
      </c>
      <c r="M241" s="52">
        <v>1</v>
      </c>
      <c r="N241" s="52"/>
      <c r="O241" s="52">
        <v>0</v>
      </c>
      <c r="P241" s="52">
        <v>0</v>
      </c>
      <c r="Q241" s="52">
        <v>21</v>
      </c>
      <c r="R241" s="52"/>
      <c r="S241" s="52">
        <v>0</v>
      </c>
      <c r="T241" s="52">
        <v>0</v>
      </c>
      <c r="U241" s="52">
        <v>310</v>
      </c>
      <c r="V241" s="52">
        <f t="shared" si="7"/>
        <v>13485.491970000001</v>
      </c>
      <c r="W241" s="52">
        <f t="shared" si="8"/>
        <v>13485.491970000001</v>
      </c>
      <c r="X241" s="52">
        <v>0</v>
      </c>
      <c r="Y241" s="52">
        <v>0</v>
      </c>
    </row>
    <row r="242" spans="1:25" x14ac:dyDescent="0.25">
      <c r="A242" s="52">
        <v>2013</v>
      </c>
      <c r="B242" s="52" t="s">
        <v>103</v>
      </c>
      <c r="C242" s="52" t="s">
        <v>181</v>
      </c>
      <c r="D242" s="52">
        <v>24101</v>
      </c>
      <c r="E242" s="52">
        <v>1633005</v>
      </c>
      <c r="F242" s="52">
        <v>27</v>
      </c>
      <c r="G242" s="52" t="s">
        <v>120</v>
      </c>
      <c r="H242" s="52" t="s">
        <v>91</v>
      </c>
      <c r="I242" s="52">
        <v>3276</v>
      </c>
      <c r="J242" s="52" t="s">
        <v>71</v>
      </c>
      <c r="K242" s="52">
        <v>0.45267000000000002</v>
      </c>
      <c r="L242" s="52">
        <v>1</v>
      </c>
      <c r="M242" s="52">
        <v>1</v>
      </c>
      <c r="N242" s="52"/>
      <c r="O242" s="52">
        <v>0</v>
      </c>
      <c r="P242" s="52">
        <v>0</v>
      </c>
      <c r="Q242" s="52">
        <v>21</v>
      </c>
      <c r="R242" s="52"/>
      <c r="S242" s="52">
        <v>0</v>
      </c>
      <c r="T242" s="52">
        <v>0</v>
      </c>
      <c r="U242" s="52">
        <v>310</v>
      </c>
      <c r="V242" s="52">
        <f t="shared" si="7"/>
        <v>1482.9469200000001</v>
      </c>
      <c r="W242" s="52">
        <f t="shared" si="8"/>
        <v>1482.9469200000001</v>
      </c>
      <c r="X242" s="52">
        <v>0</v>
      </c>
      <c r="Y242" s="52">
        <v>0</v>
      </c>
    </row>
    <row r="243" spans="1:25" x14ac:dyDescent="0.25">
      <c r="A243" s="52">
        <v>2013</v>
      </c>
      <c r="B243" s="52" t="s">
        <v>103</v>
      </c>
      <c r="C243" s="52" t="s">
        <v>181</v>
      </c>
      <c r="D243" s="52">
        <v>24101</v>
      </c>
      <c r="E243" s="52">
        <v>1633005</v>
      </c>
      <c r="F243" s="52">
        <v>27</v>
      </c>
      <c r="G243" s="52" t="s">
        <v>120</v>
      </c>
      <c r="H243" s="52" t="s">
        <v>91</v>
      </c>
      <c r="I243" s="52">
        <v>18448</v>
      </c>
      <c r="J243" s="52" t="s">
        <v>71</v>
      </c>
      <c r="K243" s="52">
        <v>0.45267000000000002</v>
      </c>
      <c r="L243" s="52">
        <v>1</v>
      </c>
      <c r="M243" s="52">
        <v>1</v>
      </c>
      <c r="N243" s="52"/>
      <c r="O243" s="52">
        <v>0</v>
      </c>
      <c r="P243" s="52">
        <v>0</v>
      </c>
      <c r="Q243" s="52">
        <v>21</v>
      </c>
      <c r="R243" s="52"/>
      <c r="S243" s="52">
        <v>0</v>
      </c>
      <c r="T243" s="52">
        <v>0</v>
      </c>
      <c r="U243" s="52">
        <v>310</v>
      </c>
      <c r="V243" s="52">
        <f t="shared" si="7"/>
        <v>8350.8561600000012</v>
      </c>
      <c r="W243" s="52">
        <f t="shared" si="8"/>
        <v>8350.8561600000012</v>
      </c>
      <c r="X243" s="52">
        <v>0</v>
      </c>
      <c r="Y243" s="52">
        <v>0</v>
      </c>
    </row>
    <row r="244" spans="1:25" x14ac:dyDescent="0.25">
      <c r="A244" s="52">
        <v>2013</v>
      </c>
      <c r="B244" s="52" t="s">
        <v>103</v>
      </c>
      <c r="C244" s="52" t="s">
        <v>181</v>
      </c>
      <c r="D244" s="52">
        <v>24101</v>
      </c>
      <c r="E244" s="52">
        <v>1633005</v>
      </c>
      <c r="F244" s="52">
        <v>27</v>
      </c>
      <c r="G244" s="52" t="s">
        <v>120</v>
      </c>
      <c r="H244" s="52" t="s">
        <v>91</v>
      </c>
      <c r="I244" s="52">
        <v>40026</v>
      </c>
      <c r="J244" s="52" t="s">
        <v>71</v>
      </c>
      <c r="K244" s="52">
        <v>0.45267000000000002</v>
      </c>
      <c r="L244" s="52">
        <v>1</v>
      </c>
      <c r="M244" s="52">
        <v>1</v>
      </c>
      <c r="N244" s="52"/>
      <c r="O244" s="52">
        <v>0</v>
      </c>
      <c r="P244" s="52">
        <v>0</v>
      </c>
      <c r="Q244" s="52">
        <v>21</v>
      </c>
      <c r="R244" s="52"/>
      <c r="S244" s="52">
        <v>0</v>
      </c>
      <c r="T244" s="52">
        <v>0</v>
      </c>
      <c r="U244" s="52">
        <v>310</v>
      </c>
      <c r="V244" s="52">
        <f t="shared" si="7"/>
        <v>18118.56942</v>
      </c>
      <c r="W244" s="52">
        <f t="shared" si="8"/>
        <v>18118.56942</v>
      </c>
      <c r="X244" s="52">
        <v>0</v>
      </c>
      <c r="Y244" s="52">
        <v>0</v>
      </c>
    </row>
    <row r="245" spans="1:25" x14ac:dyDescent="0.25">
      <c r="A245" s="52">
        <v>2013</v>
      </c>
      <c r="B245" s="52" t="s">
        <v>103</v>
      </c>
      <c r="C245" s="52" t="s">
        <v>181</v>
      </c>
      <c r="D245" s="52">
        <v>24101</v>
      </c>
      <c r="E245" s="52">
        <v>1633005</v>
      </c>
      <c r="F245" s="52">
        <v>27</v>
      </c>
      <c r="G245" s="52" t="s">
        <v>120</v>
      </c>
      <c r="H245" s="52" t="s">
        <v>91</v>
      </c>
      <c r="I245" s="52">
        <v>8163</v>
      </c>
      <c r="J245" s="52" t="s">
        <v>71</v>
      </c>
      <c r="K245" s="52">
        <v>0.45267000000000002</v>
      </c>
      <c r="L245" s="52">
        <v>1</v>
      </c>
      <c r="M245" s="52">
        <v>1</v>
      </c>
      <c r="N245" s="52"/>
      <c r="O245" s="52">
        <v>0</v>
      </c>
      <c r="P245" s="52">
        <v>0</v>
      </c>
      <c r="Q245" s="52">
        <v>21</v>
      </c>
      <c r="R245" s="52"/>
      <c r="S245" s="52">
        <v>0</v>
      </c>
      <c r="T245" s="52">
        <v>0</v>
      </c>
      <c r="U245" s="52">
        <v>310</v>
      </c>
      <c r="V245" s="52">
        <f t="shared" si="7"/>
        <v>3695.1452100000001</v>
      </c>
      <c r="W245" s="52">
        <f t="shared" si="8"/>
        <v>3695.1452100000001</v>
      </c>
      <c r="X245" s="52">
        <v>0</v>
      </c>
      <c r="Y245" s="52">
        <v>0</v>
      </c>
    </row>
    <row r="246" spans="1:25" x14ac:dyDescent="0.25">
      <c r="A246" s="52">
        <v>2013</v>
      </c>
      <c r="B246" s="52" t="s">
        <v>103</v>
      </c>
      <c r="C246" s="52" t="s">
        <v>181</v>
      </c>
      <c r="D246" s="52">
        <v>24101</v>
      </c>
      <c r="E246" s="52">
        <v>1633005</v>
      </c>
      <c r="F246" s="52">
        <v>27</v>
      </c>
      <c r="G246" s="52" t="s">
        <v>120</v>
      </c>
      <c r="H246" s="52" t="s">
        <v>91</v>
      </c>
      <c r="I246" s="52">
        <v>402</v>
      </c>
      <c r="J246" s="52" t="s">
        <v>71</v>
      </c>
      <c r="K246" s="52">
        <v>0.45267000000000002</v>
      </c>
      <c r="L246" s="52">
        <v>1</v>
      </c>
      <c r="M246" s="52">
        <v>1</v>
      </c>
      <c r="N246" s="52"/>
      <c r="O246" s="52">
        <v>0</v>
      </c>
      <c r="P246" s="52">
        <v>0</v>
      </c>
      <c r="Q246" s="52">
        <v>21</v>
      </c>
      <c r="R246" s="52"/>
      <c r="S246" s="52">
        <v>0</v>
      </c>
      <c r="T246" s="52">
        <v>0</v>
      </c>
      <c r="U246" s="52">
        <v>310</v>
      </c>
      <c r="V246" s="52">
        <f t="shared" si="7"/>
        <v>181.97334000000001</v>
      </c>
      <c r="W246" s="52">
        <f t="shared" si="8"/>
        <v>181.97334000000001</v>
      </c>
      <c r="X246" s="52">
        <v>0</v>
      </c>
      <c r="Y246" s="52">
        <v>0</v>
      </c>
    </row>
    <row r="247" spans="1:25" x14ac:dyDescent="0.25">
      <c r="A247" s="52">
        <v>2013</v>
      </c>
      <c r="B247" s="52" t="s">
        <v>103</v>
      </c>
      <c r="C247" s="52" t="s">
        <v>181</v>
      </c>
      <c r="D247" s="52">
        <v>24103</v>
      </c>
      <c r="E247" s="52">
        <v>1633005</v>
      </c>
      <c r="F247" s="52">
        <v>27</v>
      </c>
      <c r="G247" s="52" t="s">
        <v>120</v>
      </c>
      <c r="H247" s="52" t="s">
        <v>91</v>
      </c>
      <c r="I247" s="52">
        <v>809202</v>
      </c>
      <c r="J247" s="52" t="s">
        <v>71</v>
      </c>
      <c r="K247" s="52">
        <v>0.45267000000000002</v>
      </c>
      <c r="L247" s="52">
        <v>1</v>
      </c>
      <c r="M247" s="52">
        <v>1</v>
      </c>
      <c r="N247" s="52"/>
      <c r="O247" s="52">
        <v>0</v>
      </c>
      <c r="P247" s="52">
        <v>0</v>
      </c>
      <c r="Q247" s="52">
        <v>21</v>
      </c>
      <c r="R247" s="52"/>
      <c r="S247" s="52">
        <v>0</v>
      </c>
      <c r="T247" s="52">
        <v>0</v>
      </c>
      <c r="U247" s="52">
        <v>310</v>
      </c>
      <c r="V247" s="52">
        <f t="shared" si="7"/>
        <v>366301.46934000001</v>
      </c>
      <c r="W247" s="52">
        <f t="shared" si="8"/>
        <v>366301.46934000001</v>
      </c>
      <c r="X247" s="52">
        <v>0</v>
      </c>
      <c r="Y247" s="52">
        <v>0</v>
      </c>
    </row>
    <row r="248" spans="1:25" x14ac:dyDescent="0.25">
      <c r="A248" s="52">
        <v>2013</v>
      </c>
      <c r="B248" s="52" t="s">
        <v>103</v>
      </c>
      <c r="C248" s="52" t="s">
        <v>181</v>
      </c>
      <c r="D248" s="52">
        <v>24103</v>
      </c>
      <c r="E248" s="52">
        <v>1633005</v>
      </c>
      <c r="F248" s="52">
        <v>27</v>
      </c>
      <c r="G248" s="52" t="s">
        <v>120</v>
      </c>
      <c r="H248" s="52" t="s">
        <v>91</v>
      </c>
      <c r="I248" s="52">
        <v>3324</v>
      </c>
      <c r="J248" s="52" t="s">
        <v>71</v>
      </c>
      <c r="K248" s="52">
        <v>0.45267000000000002</v>
      </c>
      <c r="L248" s="52">
        <v>1</v>
      </c>
      <c r="M248" s="52">
        <v>1</v>
      </c>
      <c r="N248" s="52"/>
      <c r="O248" s="52">
        <v>0</v>
      </c>
      <c r="P248" s="52">
        <v>0</v>
      </c>
      <c r="Q248" s="52">
        <v>21</v>
      </c>
      <c r="R248" s="52"/>
      <c r="S248" s="52">
        <v>0</v>
      </c>
      <c r="T248" s="52">
        <v>0</v>
      </c>
      <c r="U248" s="52">
        <v>310</v>
      </c>
      <c r="V248" s="52">
        <f t="shared" si="7"/>
        <v>1504.67508</v>
      </c>
      <c r="W248" s="52">
        <f t="shared" si="8"/>
        <v>1504.67508</v>
      </c>
      <c r="X248" s="52">
        <v>0</v>
      </c>
      <c r="Y248" s="52">
        <v>0</v>
      </c>
    </row>
    <row r="249" spans="1:25" x14ac:dyDescent="0.25">
      <c r="A249" s="52">
        <v>2013</v>
      </c>
      <c r="B249" s="52" t="s">
        <v>103</v>
      </c>
      <c r="C249" s="52" t="s">
        <v>181</v>
      </c>
      <c r="D249" s="52">
        <v>24103</v>
      </c>
      <c r="E249" s="52">
        <v>1633005</v>
      </c>
      <c r="F249" s="52">
        <v>27</v>
      </c>
      <c r="G249" s="52" t="s">
        <v>120</v>
      </c>
      <c r="H249" s="52" t="s">
        <v>91</v>
      </c>
      <c r="I249" s="52">
        <v>1043218</v>
      </c>
      <c r="J249" s="52" t="s">
        <v>71</v>
      </c>
      <c r="K249" s="52">
        <v>0.45267000000000002</v>
      </c>
      <c r="L249" s="52">
        <v>1</v>
      </c>
      <c r="M249" s="52">
        <v>1</v>
      </c>
      <c r="N249" s="52"/>
      <c r="O249" s="52">
        <v>0</v>
      </c>
      <c r="P249" s="52">
        <v>0</v>
      </c>
      <c r="Q249" s="52">
        <v>21</v>
      </c>
      <c r="R249" s="52"/>
      <c r="S249" s="52">
        <v>0</v>
      </c>
      <c r="T249" s="52">
        <v>0</v>
      </c>
      <c r="U249" s="52">
        <v>310</v>
      </c>
      <c r="V249" s="52">
        <f t="shared" si="7"/>
        <v>472233.49206000002</v>
      </c>
      <c r="W249" s="52">
        <f t="shared" si="8"/>
        <v>472233.49206000002</v>
      </c>
      <c r="X249" s="52">
        <v>0</v>
      </c>
      <c r="Y249" s="52">
        <v>0</v>
      </c>
    </row>
    <row r="250" spans="1:25" x14ac:dyDescent="0.25">
      <c r="A250" s="52">
        <v>2013</v>
      </c>
      <c r="B250" s="52" t="s">
        <v>103</v>
      </c>
      <c r="C250" s="52" t="s">
        <v>181</v>
      </c>
      <c r="D250" s="52">
        <v>24103</v>
      </c>
      <c r="E250" s="52">
        <v>1633005</v>
      </c>
      <c r="F250" s="52">
        <v>27</v>
      </c>
      <c r="G250" s="52" t="s">
        <v>120</v>
      </c>
      <c r="H250" s="52" t="s">
        <v>91</v>
      </c>
      <c r="I250" s="52">
        <v>576075</v>
      </c>
      <c r="J250" s="52" t="s">
        <v>71</v>
      </c>
      <c r="K250" s="52">
        <v>0.45267000000000002</v>
      </c>
      <c r="L250" s="52">
        <v>1</v>
      </c>
      <c r="M250" s="52">
        <v>1</v>
      </c>
      <c r="N250" s="52"/>
      <c r="O250" s="52">
        <v>0</v>
      </c>
      <c r="P250" s="52">
        <v>0</v>
      </c>
      <c r="Q250" s="52">
        <v>21</v>
      </c>
      <c r="R250" s="52"/>
      <c r="S250" s="52">
        <v>0</v>
      </c>
      <c r="T250" s="52">
        <v>0</v>
      </c>
      <c r="U250" s="52">
        <v>310</v>
      </c>
      <c r="V250" s="52">
        <f t="shared" si="7"/>
        <v>260771.87025000001</v>
      </c>
      <c r="W250" s="52">
        <f t="shared" si="8"/>
        <v>260771.87025000001</v>
      </c>
      <c r="X250" s="52">
        <v>0</v>
      </c>
      <c r="Y250" s="52">
        <v>0</v>
      </c>
    </row>
    <row r="251" spans="1:25" x14ac:dyDescent="0.25">
      <c r="A251" s="52">
        <v>2013</v>
      </c>
      <c r="B251" s="52" t="s">
        <v>103</v>
      </c>
      <c r="C251" s="52" t="s">
        <v>181</v>
      </c>
      <c r="D251" s="52">
        <v>24103</v>
      </c>
      <c r="E251" s="52">
        <v>1633005</v>
      </c>
      <c r="F251" s="52">
        <v>27</v>
      </c>
      <c r="G251" s="52" t="s">
        <v>120</v>
      </c>
      <c r="H251" s="52" t="s">
        <v>91</v>
      </c>
      <c r="I251" s="52">
        <v>36504</v>
      </c>
      <c r="J251" s="52" t="s">
        <v>71</v>
      </c>
      <c r="K251" s="52">
        <v>0.45267000000000002</v>
      </c>
      <c r="L251" s="52">
        <v>1</v>
      </c>
      <c r="M251" s="52">
        <v>1</v>
      </c>
      <c r="N251" s="52"/>
      <c r="O251" s="52">
        <v>0</v>
      </c>
      <c r="P251" s="52">
        <v>0</v>
      </c>
      <c r="Q251" s="52">
        <v>21</v>
      </c>
      <c r="R251" s="52"/>
      <c r="S251" s="52">
        <v>0</v>
      </c>
      <c r="T251" s="52">
        <v>0</v>
      </c>
      <c r="U251" s="52">
        <v>310</v>
      </c>
      <c r="V251" s="52">
        <f t="shared" si="7"/>
        <v>16524.26568</v>
      </c>
      <c r="W251" s="52">
        <f t="shared" si="8"/>
        <v>16524.26568</v>
      </c>
      <c r="X251" s="52">
        <v>0</v>
      </c>
      <c r="Y251" s="52">
        <v>0</v>
      </c>
    </row>
    <row r="252" spans="1:25" x14ac:dyDescent="0.25">
      <c r="A252" s="52">
        <v>2013</v>
      </c>
      <c r="B252" s="52" t="s">
        <v>103</v>
      </c>
      <c r="C252" s="52" t="s">
        <v>181</v>
      </c>
      <c r="D252" s="52">
        <v>24103</v>
      </c>
      <c r="E252" s="52">
        <v>1633005</v>
      </c>
      <c r="F252" s="52">
        <v>27</v>
      </c>
      <c r="G252" s="52" t="s">
        <v>120</v>
      </c>
      <c r="H252" s="52" t="s">
        <v>91</v>
      </c>
      <c r="I252" s="52">
        <v>2815</v>
      </c>
      <c r="J252" s="52" t="s">
        <v>71</v>
      </c>
      <c r="K252" s="52">
        <v>0.45267000000000002</v>
      </c>
      <c r="L252" s="52">
        <v>1</v>
      </c>
      <c r="M252" s="52">
        <v>1</v>
      </c>
      <c r="N252" s="52"/>
      <c r="O252" s="52">
        <v>0</v>
      </c>
      <c r="P252" s="52">
        <v>0</v>
      </c>
      <c r="Q252" s="52">
        <v>21</v>
      </c>
      <c r="R252" s="52"/>
      <c r="S252" s="52">
        <v>0</v>
      </c>
      <c r="T252" s="52">
        <v>0</v>
      </c>
      <c r="U252" s="52">
        <v>310</v>
      </c>
      <c r="V252" s="52">
        <f t="shared" si="7"/>
        <v>1274.26605</v>
      </c>
      <c r="W252" s="52">
        <f t="shared" si="8"/>
        <v>1274.26605</v>
      </c>
      <c r="X252" s="52">
        <v>0</v>
      </c>
      <c r="Y252" s="52">
        <v>0</v>
      </c>
    </row>
    <row r="253" spans="1:25" x14ac:dyDescent="0.25">
      <c r="A253" s="52">
        <v>2013</v>
      </c>
      <c r="B253" s="52" t="s">
        <v>103</v>
      </c>
      <c r="C253" s="52" t="s">
        <v>181</v>
      </c>
      <c r="D253" s="52">
        <v>24103</v>
      </c>
      <c r="E253" s="52">
        <v>1633005</v>
      </c>
      <c r="F253" s="52">
        <v>27</v>
      </c>
      <c r="G253" s="52" t="s">
        <v>120</v>
      </c>
      <c r="H253" s="52" t="s">
        <v>91</v>
      </c>
      <c r="I253" s="52">
        <v>2852205</v>
      </c>
      <c r="J253" s="52" t="s">
        <v>71</v>
      </c>
      <c r="K253" s="52">
        <v>0.45267000000000002</v>
      </c>
      <c r="L253" s="52">
        <v>1</v>
      </c>
      <c r="M253" s="52">
        <v>1</v>
      </c>
      <c r="N253" s="52"/>
      <c r="O253" s="52">
        <v>0</v>
      </c>
      <c r="P253" s="52">
        <v>0</v>
      </c>
      <c r="Q253" s="52">
        <v>21</v>
      </c>
      <c r="R253" s="52"/>
      <c r="S253" s="52">
        <v>0</v>
      </c>
      <c r="T253" s="52">
        <v>0</v>
      </c>
      <c r="U253" s="52">
        <v>310</v>
      </c>
      <c r="V253" s="52">
        <f t="shared" si="7"/>
        <v>1291107.63735</v>
      </c>
      <c r="W253" s="52">
        <f t="shared" si="8"/>
        <v>1291107.63735</v>
      </c>
      <c r="X253" s="52">
        <v>0</v>
      </c>
      <c r="Y253" s="52">
        <v>0</v>
      </c>
    </row>
    <row r="254" spans="1:25" x14ac:dyDescent="0.25">
      <c r="A254" s="52">
        <v>2013</v>
      </c>
      <c r="B254" s="52" t="s">
        <v>103</v>
      </c>
      <c r="C254" s="52" t="s">
        <v>181</v>
      </c>
      <c r="D254" s="52">
        <v>24103</v>
      </c>
      <c r="E254" s="52">
        <v>1633005</v>
      </c>
      <c r="F254" s="52">
        <v>27</v>
      </c>
      <c r="G254" s="52" t="s">
        <v>120</v>
      </c>
      <c r="H254" s="52" t="s">
        <v>91</v>
      </c>
      <c r="I254" s="52">
        <v>1352640</v>
      </c>
      <c r="J254" s="52" t="s">
        <v>71</v>
      </c>
      <c r="K254" s="52">
        <v>0.45267000000000002</v>
      </c>
      <c r="L254" s="52">
        <v>1</v>
      </c>
      <c r="M254" s="52">
        <v>1</v>
      </c>
      <c r="N254" s="52"/>
      <c r="O254" s="52">
        <v>0</v>
      </c>
      <c r="P254" s="52">
        <v>0</v>
      </c>
      <c r="Q254" s="52">
        <v>21</v>
      </c>
      <c r="R254" s="52"/>
      <c r="S254" s="52">
        <v>0</v>
      </c>
      <c r="T254" s="52">
        <v>0</v>
      </c>
      <c r="U254" s="52">
        <v>310</v>
      </c>
      <c r="V254" s="52">
        <f t="shared" si="7"/>
        <v>612299.54879999999</v>
      </c>
      <c r="W254" s="52">
        <f t="shared" si="8"/>
        <v>612299.54879999999</v>
      </c>
      <c r="X254" s="52">
        <v>0</v>
      </c>
      <c r="Y254" s="52">
        <v>0</v>
      </c>
    </row>
    <row r="255" spans="1:25" x14ac:dyDescent="0.25">
      <c r="A255" s="52">
        <v>2013</v>
      </c>
      <c r="B255" s="52" t="s">
        <v>103</v>
      </c>
      <c r="C255" s="52" t="s">
        <v>181</v>
      </c>
      <c r="D255" s="52">
        <v>24103</v>
      </c>
      <c r="E255" s="52">
        <v>1633005</v>
      </c>
      <c r="F255" s="52">
        <v>27</v>
      </c>
      <c r="G255" s="52" t="s">
        <v>120</v>
      </c>
      <c r="H255" s="52" t="s">
        <v>91</v>
      </c>
      <c r="I255" s="52">
        <v>85306</v>
      </c>
      <c r="J255" s="52" t="s">
        <v>71</v>
      </c>
      <c r="K255" s="52">
        <v>0.45267000000000002</v>
      </c>
      <c r="L255" s="52">
        <v>1</v>
      </c>
      <c r="M255" s="52">
        <v>1</v>
      </c>
      <c r="N255" s="52"/>
      <c r="O255" s="52">
        <v>0</v>
      </c>
      <c r="P255" s="52">
        <v>0</v>
      </c>
      <c r="Q255" s="52">
        <v>21</v>
      </c>
      <c r="R255" s="52"/>
      <c r="S255" s="52">
        <v>0</v>
      </c>
      <c r="T255" s="52">
        <v>0</v>
      </c>
      <c r="U255" s="52">
        <v>310</v>
      </c>
      <c r="V255" s="52">
        <f t="shared" si="7"/>
        <v>38615.467020000004</v>
      </c>
      <c r="W255" s="52">
        <f t="shared" si="8"/>
        <v>38615.467020000004</v>
      </c>
      <c r="X255" s="52">
        <v>0</v>
      </c>
      <c r="Y255" s="52">
        <v>0</v>
      </c>
    </row>
    <row r="256" spans="1:25" x14ac:dyDescent="0.25">
      <c r="A256" s="52">
        <v>2013</v>
      </c>
      <c r="B256" s="52" t="s">
        <v>103</v>
      </c>
      <c r="C256" s="52" t="s">
        <v>181</v>
      </c>
      <c r="D256" s="52">
        <v>24103</v>
      </c>
      <c r="E256" s="52">
        <v>1633005</v>
      </c>
      <c r="F256" s="52">
        <v>27</v>
      </c>
      <c r="G256" s="52" t="s">
        <v>120</v>
      </c>
      <c r="H256" s="52" t="s">
        <v>91</v>
      </c>
      <c r="I256" s="52">
        <v>22204</v>
      </c>
      <c r="J256" s="52" t="s">
        <v>71</v>
      </c>
      <c r="K256" s="52">
        <v>0.45267000000000002</v>
      </c>
      <c r="L256" s="52">
        <v>1</v>
      </c>
      <c r="M256" s="52">
        <v>1</v>
      </c>
      <c r="N256" s="52"/>
      <c r="O256" s="52">
        <v>0</v>
      </c>
      <c r="P256" s="52">
        <v>0</v>
      </c>
      <c r="Q256" s="52">
        <v>21</v>
      </c>
      <c r="R256" s="52"/>
      <c r="S256" s="52">
        <v>0</v>
      </c>
      <c r="T256" s="52">
        <v>0</v>
      </c>
      <c r="U256" s="52">
        <v>310</v>
      </c>
      <c r="V256" s="52">
        <f t="shared" si="7"/>
        <v>10051.08468</v>
      </c>
      <c r="W256" s="52">
        <f t="shared" si="8"/>
        <v>10051.08468</v>
      </c>
      <c r="X256" s="52">
        <v>0</v>
      </c>
      <c r="Y256" s="52">
        <v>0</v>
      </c>
    </row>
    <row r="257" spans="1:25" x14ac:dyDescent="0.25">
      <c r="A257" s="52">
        <v>2013</v>
      </c>
      <c r="B257" s="52" t="s">
        <v>103</v>
      </c>
      <c r="C257" s="52" t="s">
        <v>181</v>
      </c>
      <c r="D257" s="52">
        <v>24105</v>
      </c>
      <c r="E257" s="52">
        <v>1520006</v>
      </c>
      <c r="F257" s="52">
        <v>27</v>
      </c>
      <c r="G257" s="52" t="s">
        <v>120</v>
      </c>
      <c r="H257" s="52" t="s">
        <v>91</v>
      </c>
      <c r="I257" s="52">
        <v>1230</v>
      </c>
      <c r="J257" s="52" t="s">
        <v>71</v>
      </c>
      <c r="K257" s="52">
        <v>0.45267000000000002</v>
      </c>
      <c r="L257" s="52">
        <v>2.27</v>
      </c>
      <c r="M257" s="52">
        <v>1</v>
      </c>
      <c r="N257" s="52"/>
      <c r="O257" s="52">
        <v>0</v>
      </c>
      <c r="P257" s="52">
        <v>0</v>
      </c>
      <c r="Q257" s="52">
        <v>21</v>
      </c>
      <c r="R257" s="52"/>
      <c r="S257" s="52">
        <v>0</v>
      </c>
      <c r="T257" s="52">
        <v>0</v>
      </c>
      <c r="U257" s="52">
        <v>310</v>
      </c>
      <c r="V257" s="52">
        <f t="shared" si="7"/>
        <v>1263.899907</v>
      </c>
      <c r="W257" s="52">
        <f t="shared" si="8"/>
        <v>1263.899907</v>
      </c>
      <c r="X257" s="52">
        <v>0</v>
      </c>
      <c r="Y257" s="52">
        <v>0</v>
      </c>
    </row>
    <row r="258" spans="1:25" x14ac:dyDescent="0.25">
      <c r="A258" s="52">
        <v>2013</v>
      </c>
      <c r="B258" s="52" t="s">
        <v>103</v>
      </c>
      <c r="C258" s="52" t="s">
        <v>181</v>
      </c>
      <c r="D258" s="52">
        <v>24105</v>
      </c>
      <c r="E258" s="52">
        <v>1520006</v>
      </c>
      <c r="F258" s="52">
        <v>27</v>
      </c>
      <c r="G258" s="52" t="s">
        <v>120</v>
      </c>
      <c r="H258" s="52" t="s">
        <v>91</v>
      </c>
      <c r="I258" s="52">
        <v>8565</v>
      </c>
      <c r="J258" s="52" t="s">
        <v>71</v>
      </c>
      <c r="K258" s="52">
        <v>0.45267000000000002</v>
      </c>
      <c r="L258" s="52">
        <v>2.27</v>
      </c>
      <c r="M258" s="52">
        <v>1</v>
      </c>
      <c r="N258" s="52"/>
      <c r="O258" s="52">
        <v>0</v>
      </c>
      <c r="P258" s="52">
        <v>0</v>
      </c>
      <c r="Q258" s="52">
        <v>21</v>
      </c>
      <c r="R258" s="52"/>
      <c r="S258" s="52">
        <v>0</v>
      </c>
      <c r="T258" s="52">
        <v>0</v>
      </c>
      <c r="U258" s="52">
        <v>310</v>
      </c>
      <c r="V258" s="52">
        <f t="shared" si="7"/>
        <v>8801.0591084999996</v>
      </c>
      <c r="W258" s="52">
        <f t="shared" si="8"/>
        <v>8801.0591084999996</v>
      </c>
      <c r="X258" s="52">
        <v>0</v>
      </c>
      <c r="Y258" s="52">
        <v>0</v>
      </c>
    </row>
    <row r="259" spans="1:25" x14ac:dyDescent="0.25">
      <c r="A259" s="52">
        <v>2013</v>
      </c>
      <c r="B259" s="52" t="s">
        <v>103</v>
      </c>
      <c r="C259" s="52" t="s">
        <v>181</v>
      </c>
      <c r="D259" s="52">
        <v>24105</v>
      </c>
      <c r="E259" s="52">
        <v>1520008</v>
      </c>
      <c r="F259" s="52">
        <v>27</v>
      </c>
      <c r="G259" s="52" t="s">
        <v>120</v>
      </c>
      <c r="H259" s="52" t="s">
        <v>91</v>
      </c>
      <c r="I259" s="52">
        <v>497571</v>
      </c>
      <c r="J259" s="52" t="s">
        <v>71</v>
      </c>
      <c r="K259" s="52">
        <v>0.45267000000000002</v>
      </c>
      <c r="L259" s="52">
        <v>2.27</v>
      </c>
      <c r="M259" s="52">
        <v>1</v>
      </c>
      <c r="N259" s="52"/>
      <c r="O259" s="52">
        <v>0</v>
      </c>
      <c r="P259" s="52">
        <v>0</v>
      </c>
      <c r="Q259" s="52">
        <v>21</v>
      </c>
      <c r="R259" s="52"/>
      <c r="S259" s="52">
        <v>0</v>
      </c>
      <c r="T259" s="52">
        <v>0</v>
      </c>
      <c r="U259" s="52">
        <v>310</v>
      </c>
      <c r="V259" s="52">
        <f t="shared" ref="V259:V322" si="9">IF(F259=9,((I259*K259*L259*M259)+(I259*O259*P259*Q259)+(I259*S259*T259*U259))/1000, (I259*K259*L259*M259)+(I259*O259*P259*Q259)+(I259*S259*T259*U259))</f>
        <v>511284.50457390002</v>
      </c>
      <c r="W259" s="52">
        <f t="shared" ref="W259:W322" si="10">(V259-((O259*I259*P259*Q259)+(S259*I259*T259*U259)))/M259</f>
        <v>511284.50457390002</v>
      </c>
      <c r="X259" s="52">
        <v>0</v>
      </c>
      <c r="Y259" s="52">
        <v>0</v>
      </c>
    </row>
    <row r="260" spans="1:25" x14ac:dyDescent="0.25">
      <c r="A260" s="52">
        <v>2013</v>
      </c>
      <c r="B260" s="52" t="s">
        <v>103</v>
      </c>
      <c r="C260" s="52" t="s">
        <v>181</v>
      </c>
      <c r="D260" s="52">
        <v>24105</v>
      </c>
      <c r="E260" s="52">
        <v>1520008</v>
      </c>
      <c r="F260" s="52">
        <v>27</v>
      </c>
      <c r="G260" s="52" t="s">
        <v>120</v>
      </c>
      <c r="H260" s="52" t="s">
        <v>91</v>
      </c>
      <c r="I260" s="52">
        <v>1711.142842</v>
      </c>
      <c r="J260" s="52" t="s">
        <v>71</v>
      </c>
      <c r="K260" s="52">
        <v>0.45267000000000002</v>
      </c>
      <c r="L260" s="52">
        <v>2.27</v>
      </c>
      <c r="M260" s="52">
        <v>1</v>
      </c>
      <c r="N260" s="52"/>
      <c r="O260" s="52">
        <v>0</v>
      </c>
      <c r="P260" s="52">
        <v>0</v>
      </c>
      <c r="Q260" s="52">
        <v>21</v>
      </c>
      <c r="R260" s="52"/>
      <c r="S260" s="52">
        <v>0</v>
      </c>
      <c r="T260" s="52">
        <v>0</v>
      </c>
      <c r="U260" s="52">
        <v>310</v>
      </c>
      <c r="V260" s="52">
        <f t="shared" si="9"/>
        <v>1758.3034787540778</v>
      </c>
      <c r="W260" s="52">
        <f t="shared" si="10"/>
        <v>1758.3034787540778</v>
      </c>
      <c r="X260" s="52">
        <v>0</v>
      </c>
      <c r="Y260" s="52">
        <v>0</v>
      </c>
    </row>
    <row r="261" spans="1:25" x14ac:dyDescent="0.25">
      <c r="A261" s="52">
        <v>2013</v>
      </c>
      <c r="B261" s="52" t="s">
        <v>103</v>
      </c>
      <c r="C261" s="52" t="s">
        <v>181</v>
      </c>
      <c r="D261" s="52">
        <v>24105</v>
      </c>
      <c r="E261" s="52">
        <v>1633005</v>
      </c>
      <c r="F261" s="52">
        <v>27</v>
      </c>
      <c r="G261" s="52" t="s">
        <v>120</v>
      </c>
      <c r="H261" s="52" t="s">
        <v>91</v>
      </c>
      <c r="I261" s="52">
        <v>74</v>
      </c>
      <c r="J261" s="52" t="s">
        <v>71</v>
      </c>
      <c r="K261" s="52">
        <v>0.45267000000000002</v>
      </c>
      <c r="L261" s="52">
        <v>2.27</v>
      </c>
      <c r="M261" s="52">
        <v>1</v>
      </c>
      <c r="N261" s="52"/>
      <c r="O261" s="52">
        <v>0</v>
      </c>
      <c r="P261" s="52">
        <v>0</v>
      </c>
      <c r="Q261" s="52">
        <v>21</v>
      </c>
      <c r="R261" s="52"/>
      <c r="S261" s="52">
        <v>0</v>
      </c>
      <c r="T261" s="52">
        <v>0</v>
      </c>
      <c r="U261" s="52">
        <v>310</v>
      </c>
      <c r="V261" s="52">
        <f t="shared" si="9"/>
        <v>76.039506599999996</v>
      </c>
      <c r="W261" s="52">
        <f t="shared" si="10"/>
        <v>76.039506599999996</v>
      </c>
      <c r="X261" s="52">
        <v>0</v>
      </c>
      <c r="Y261" s="52">
        <v>0</v>
      </c>
    </row>
    <row r="262" spans="1:25" x14ac:dyDescent="0.25">
      <c r="A262" s="52">
        <v>2013</v>
      </c>
      <c r="B262" s="52" t="s">
        <v>103</v>
      </c>
      <c r="C262" s="52" t="s">
        <v>181</v>
      </c>
      <c r="D262" s="52">
        <v>24105</v>
      </c>
      <c r="E262" s="52">
        <v>1633005</v>
      </c>
      <c r="F262" s="52">
        <v>27</v>
      </c>
      <c r="G262" s="52" t="s">
        <v>120</v>
      </c>
      <c r="H262" s="52" t="s">
        <v>91</v>
      </c>
      <c r="I262" s="52">
        <v>293553</v>
      </c>
      <c r="J262" s="52" t="s">
        <v>71</v>
      </c>
      <c r="K262" s="52">
        <v>0.45267000000000002</v>
      </c>
      <c r="L262" s="52">
        <v>2.27</v>
      </c>
      <c r="M262" s="52">
        <v>1</v>
      </c>
      <c r="N262" s="52"/>
      <c r="O262" s="52">
        <v>0</v>
      </c>
      <c r="P262" s="52">
        <v>0</v>
      </c>
      <c r="Q262" s="52">
        <v>21</v>
      </c>
      <c r="R262" s="52"/>
      <c r="S262" s="52">
        <v>0</v>
      </c>
      <c r="T262" s="52">
        <v>0</v>
      </c>
      <c r="U262" s="52">
        <v>310</v>
      </c>
      <c r="V262" s="52">
        <f t="shared" si="9"/>
        <v>301643.58487770002</v>
      </c>
      <c r="W262" s="52">
        <f t="shared" si="10"/>
        <v>301643.58487770002</v>
      </c>
      <c r="X262" s="52">
        <v>0</v>
      </c>
      <c r="Y262" s="52">
        <v>0</v>
      </c>
    </row>
    <row r="263" spans="1:25" x14ac:dyDescent="0.25">
      <c r="A263" s="52">
        <v>2013</v>
      </c>
      <c r="B263" s="52" t="s">
        <v>103</v>
      </c>
      <c r="C263" s="52" t="s">
        <v>181</v>
      </c>
      <c r="D263" s="52">
        <v>24105</v>
      </c>
      <c r="E263" s="52">
        <v>1633005</v>
      </c>
      <c r="F263" s="52">
        <v>27</v>
      </c>
      <c r="G263" s="52" t="s">
        <v>120</v>
      </c>
      <c r="H263" s="52" t="s">
        <v>91</v>
      </c>
      <c r="I263" s="52">
        <v>1516979</v>
      </c>
      <c r="J263" s="52" t="s">
        <v>71</v>
      </c>
      <c r="K263" s="52">
        <v>0.45267000000000002</v>
      </c>
      <c r="L263" s="52">
        <v>2.27</v>
      </c>
      <c r="M263" s="52">
        <v>1</v>
      </c>
      <c r="N263" s="52"/>
      <c r="O263" s="52">
        <v>0</v>
      </c>
      <c r="P263" s="52">
        <v>0</v>
      </c>
      <c r="Q263" s="52">
        <v>21</v>
      </c>
      <c r="R263" s="52"/>
      <c r="S263" s="52">
        <v>0</v>
      </c>
      <c r="T263" s="52">
        <v>0</v>
      </c>
      <c r="U263" s="52">
        <v>310</v>
      </c>
      <c r="V263" s="52">
        <f t="shared" si="9"/>
        <v>1558788.3065211</v>
      </c>
      <c r="W263" s="52">
        <f t="shared" si="10"/>
        <v>1558788.3065211</v>
      </c>
      <c r="X263" s="52">
        <v>0</v>
      </c>
      <c r="Y263" s="52">
        <v>0</v>
      </c>
    </row>
    <row r="264" spans="1:25" x14ac:dyDescent="0.25">
      <c r="A264" s="52">
        <v>2013</v>
      </c>
      <c r="B264" s="52" t="s">
        <v>103</v>
      </c>
      <c r="C264" s="52" t="s">
        <v>181</v>
      </c>
      <c r="D264" s="52">
        <v>24105</v>
      </c>
      <c r="E264" s="52">
        <v>1633005</v>
      </c>
      <c r="F264" s="52">
        <v>27</v>
      </c>
      <c r="G264" s="52" t="s">
        <v>120</v>
      </c>
      <c r="H264" s="52" t="s">
        <v>91</v>
      </c>
      <c r="I264" s="52">
        <v>2895599</v>
      </c>
      <c r="J264" s="52" t="s">
        <v>71</v>
      </c>
      <c r="K264" s="52">
        <v>0.45267000000000002</v>
      </c>
      <c r="L264" s="52">
        <v>2.27</v>
      </c>
      <c r="M264" s="52">
        <v>1</v>
      </c>
      <c r="N264" s="52"/>
      <c r="O264" s="52">
        <v>0</v>
      </c>
      <c r="P264" s="52">
        <v>0</v>
      </c>
      <c r="Q264" s="52">
        <v>21</v>
      </c>
      <c r="R264" s="52"/>
      <c r="S264" s="52">
        <v>0</v>
      </c>
      <c r="T264" s="52">
        <v>0</v>
      </c>
      <c r="U264" s="52">
        <v>310</v>
      </c>
      <c r="V264" s="52">
        <f t="shared" si="9"/>
        <v>2975404.3144791001</v>
      </c>
      <c r="W264" s="52">
        <f t="shared" si="10"/>
        <v>2975404.3144791001</v>
      </c>
      <c r="X264" s="52">
        <v>0</v>
      </c>
      <c r="Y264" s="52">
        <v>0</v>
      </c>
    </row>
    <row r="265" spans="1:25" x14ac:dyDescent="0.25">
      <c r="A265" s="52">
        <v>2013</v>
      </c>
      <c r="B265" s="52" t="s">
        <v>103</v>
      </c>
      <c r="C265" s="52" t="s">
        <v>181</v>
      </c>
      <c r="D265" s="52">
        <v>24105</v>
      </c>
      <c r="E265" s="52">
        <v>1633005</v>
      </c>
      <c r="F265" s="52">
        <v>27</v>
      </c>
      <c r="G265" s="52" t="s">
        <v>120</v>
      </c>
      <c r="H265" s="52" t="s">
        <v>91</v>
      </c>
      <c r="I265" s="52">
        <v>103794</v>
      </c>
      <c r="J265" s="52" t="s">
        <v>71</v>
      </c>
      <c r="K265" s="52">
        <v>0.45267000000000002</v>
      </c>
      <c r="L265" s="52">
        <v>2.27</v>
      </c>
      <c r="M265" s="52">
        <v>1</v>
      </c>
      <c r="N265" s="52"/>
      <c r="O265" s="52">
        <v>0</v>
      </c>
      <c r="P265" s="52">
        <v>0</v>
      </c>
      <c r="Q265" s="52">
        <v>21</v>
      </c>
      <c r="R265" s="52"/>
      <c r="S265" s="52">
        <v>0</v>
      </c>
      <c r="T265" s="52">
        <v>0</v>
      </c>
      <c r="U265" s="52">
        <v>310</v>
      </c>
      <c r="V265" s="52">
        <f t="shared" si="9"/>
        <v>106654.6560546</v>
      </c>
      <c r="W265" s="52">
        <f t="shared" si="10"/>
        <v>106654.6560546</v>
      </c>
      <c r="X265" s="52">
        <v>0</v>
      </c>
      <c r="Y265" s="52">
        <v>0</v>
      </c>
    </row>
    <row r="266" spans="1:25" x14ac:dyDescent="0.25">
      <c r="A266" s="52">
        <v>2013</v>
      </c>
      <c r="B266" s="52" t="s">
        <v>103</v>
      </c>
      <c r="C266" s="52" t="s">
        <v>181</v>
      </c>
      <c r="D266" s="52">
        <v>24109</v>
      </c>
      <c r="E266" s="52">
        <v>1520008</v>
      </c>
      <c r="F266" s="52">
        <v>27</v>
      </c>
      <c r="G266" s="52" t="s">
        <v>120</v>
      </c>
      <c r="H266" s="52" t="s">
        <v>91</v>
      </c>
      <c r="I266" s="52">
        <v>1.61</v>
      </c>
      <c r="J266" s="52" t="s">
        <v>71</v>
      </c>
      <c r="K266" s="52">
        <v>0.45267000000000002</v>
      </c>
      <c r="L266" s="52">
        <v>1</v>
      </c>
      <c r="M266" s="52">
        <v>1</v>
      </c>
      <c r="N266" s="52"/>
      <c r="O266" s="52">
        <v>0</v>
      </c>
      <c r="P266" s="52">
        <v>0</v>
      </c>
      <c r="Q266" s="52">
        <v>21</v>
      </c>
      <c r="R266" s="52"/>
      <c r="S266" s="52">
        <v>0</v>
      </c>
      <c r="T266" s="52">
        <v>0</v>
      </c>
      <c r="U266" s="52">
        <v>310</v>
      </c>
      <c r="V266" s="52">
        <f t="shared" si="9"/>
        <v>0.72879870000000002</v>
      </c>
      <c r="W266" s="52">
        <f t="shared" si="10"/>
        <v>0.72879870000000002</v>
      </c>
      <c r="X266" s="52">
        <v>0</v>
      </c>
      <c r="Y266" s="52">
        <v>0</v>
      </c>
    </row>
    <row r="267" spans="1:25" x14ac:dyDescent="0.25">
      <c r="A267" s="52">
        <v>2013</v>
      </c>
      <c r="B267" s="52" t="s">
        <v>103</v>
      </c>
      <c r="C267" s="52" t="s">
        <v>181</v>
      </c>
      <c r="D267" s="52">
        <v>24109</v>
      </c>
      <c r="E267" s="52">
        <v>1633005</v>
      </c>
      <c r="F267" s="52">
        <v>27</v>
      </c>
      <c r="G267" s="52" t="s">
        <v>120</v>
      </c>
      <c r="H267" s="52" t="s">
        <v>91</v>
      </c>
      <c r="I267" s="52">
        <v>68.38</v>
      </c>
      <c r="J267" s="52" t="s">
        <v>71</v>
      </c>
      <c r="K267" s="52">
        <v>0.45267000000000002</v>
      </c>
      <c r="L267" s="52">
        <v>1</v>
      </c>
      <c r="M267" s="52">
        <v>1</v>
      </c>
      <c r="N267" s="52"/>
      <c r="O267" s="52">
        <v>0</v>
      </c>
      <c r="P267" s="52">
        <v>0</v>
      </c>
      <c r="Q267" s="52">
        <v>21</v>
      </c>
      <c r="R267" s="52"/>
      <c r="S267" s="52">
        <v>0</v>
      </c>
      <c r="T267" s="52">
        <v>0</v>
      </c>
      <c r="U267" s="52">
        <v>310</v>
      </c>
      <c r="V267" s="52">
        <f t="shared" si="9"/>
        <v>30.9535746</v>
      </c>
      <c r="W267" s="52">
        <f t="shared" si="10"/>
        <v>30.9535746</v>
      </c>
      <c r="X267" s="52">
        <v>0</v>
      </c>
      <c r="Y267" s="52">
        <v>0</v>
      </c>
    </row>
    <row r="268" spans="1:25" x14ac:dyDescent="0.25">
      <c r="A268" s="52">
        <v>2013</v>
      </c>
      <c r="B268" s="52" t="s">
        <v>103</v>
      </c>
      <c r="C268" s="52" t="s">
        <v>181</v>
      </c>
      <c r="D268" s="52">
        <v>24109</v>
      </c>
      <c r="E268" s="52">
        <v>1633005</v>
      </c>
      <c r="F268" s="52">
        <v>27</v>
      </c>
      <c r="G268" s="52" t="s">
        <v>120</v>
      </c>
      <c r="H268" s="52" t="s">
        <v>91</v>
      </c>
      <c r="I268" s="52">
        <v>332</v>
      </c>
      <c r="J268" s="52" t="s">
        <v>71</v>
      </c>
      <c r="K268" s="52">
        <v>0.45267000000000002</v>
      </c>
      <c r="L268" s="52">
        <v>1</v>
      </c>
      <c r="M268" s="52">
        <v>1</v>
      </c>
      <c r="N268" s="52"/>
      <c r="O268" s="52">
        <v>0</v>
      </c>
      <c r="P268" s="52">
        <v>0</v>
      </c>
      <c r="Q268" s="52">
        <v>21</v>
      </c>
      <c r="R268" s="52"/>
      <c r="S268" s="52">
        <v>0</v>
      </c>
      <c r="T268" s="52">
        <v>0</v>
      </c>
      <c r="U268" s="52">
        <v>310</v>
      </c>
      <c r="V268" s="52">
        <f t="shared" si="9"/>
        <v>150.28644</v>
      </c>
      <c r="W268" s="52">
        <f t="shared" si="10"/>
        <v>150.28644</v>
      </c>
      <c r="X268" s="52">
        <v>0</v>
      </c>
      <c r="Y268" s="52">
        <v>0</v>
      </c>
    </row>
    <row r="269" spans="1:25" x14ac:dyDescent="0.25">
      <c r="A269" s="52">
        <v>2013</v>
      </c>
      <c r="B269" s="52" t="s">
        <v>103</v>
      </c>
      <c r="C269" s="52" t="s">
        <v>181</v>
      </c>
      <c r="D269" s="52">
        <v>24109</v>
      </c>
      <c r="E269" s="52">
        <v>1633005</v>
      </c>
      <c r="F269" s="52">
        <v>27</v>
      </c>
      <c r="G269" s="52" t="s">
        <v>120</v>
      </c>
      <c r="H269" s="52" t="s">
        <v>91</v>
      </c>
      <c r="I269" s="52">
        <v>77000</v>
      </c>
      <c r="J269" s="52" t="s">
        <v>71</v>
      </c>
      <c r="K269" s="52">
        <v>0.45267000000000002</v>
      </c>
      <c r="L269" s="52">
        <v>1</v>
      </c>
      <c r="M269" s="52">
        <v>1</v>
      </c>
      <c r="N269" s="52"/>
      <c r="O269" s="52">
        <v>0</v>
      </c>
      <c r="P269" s="52">
        <v>0</v>
      </c>
      <c r="Q269" s="52">
        <v>21</v>
      </c>
      <c r="R269" s="52"/>
      <c r="S269" s="52">
        <v>0</v>
      </c>
      <c r="T269" s="52">
        <v>0</v>
      </c>
      <c r="U269" s="52">
        <v>310</v>
      </c>
      <c r="V269" s="52">
        <f t="shared" si="9"/>
        <v>34855.590000000004</v>
      </c>
      <c r="W269" s="52">
        <f t="shared" si="10"/>
        <v>34855.590000000004</v>
      </c>
      <c r="X269" s="52">
        <v>0</v>
      </c>
      <c r="Y269" s="52">
        <v>0</v>
      </c>
    </row>
    <row r="270" spans="1:25" x14ac:dyDescent="0.25">
      <c r="A270" s="52">
        <v>2013</v>
      </c>
      <c r="B270" s="52" t="s">
        <v>103</v>
      </c>
      <c r="C270" s="52" t="s">
        <v>181</v>
      </c>
      <c r="D270" s="52">
        <v>24319</v>
      </c>
      <c r="E270" s="52">
        <v>1520006</v>
      </c>
      <c r="F270" s="52">
        <v>27</v>
      </c>
      <c r="G270" s="52" t="s">
        <v>120</v>
      </c>
      <c r="H270" s="52" t="s">
        <v>91</v>
      </c>
      <c r="I270" s="52">
        <v>4</v>
      </c>
      <c r="J270" s="52" t="s">
        <v>71</v>
      </c>
      <c r="K270" s="52">
        <v>0.45267000000000002</v>
      </c>
      <c r="L270" s="52">
        <v>1</v>
      </c>
      <c r="M270" s="52">
        <v>1</v>
      </c>
      <c r="N270" s="52"/>
      <c r="O270" s="52">
        <v>0</v>
      </c>
      <c r="P270" s="52">
        <v>0</v>
      </c>
      <c r="Q270" s="52">
        <v>21</v>
      </c>
      <c r="R270" s="52"/>
      <c r="S270" s="52">
        <v>0</v>
      </c>
      <c r="T270" s="52">
        <v>0</v>
      </c>
      <c r="U270" s="52">
        <v>310</v>
      </c>
      <c r="V270" s="52">
        <f t="shared" si="9"/>
        <v>1.8106800000000001</v>
      </c>
      <c r="W270" s="52">
        <f t="shared" si="10"/>
        <v>1.8106800000000001</v>
      </c>
      <c r="X270" s="52">
        <v>0</v>
      </c>
      <c r="Y270" s="52">
        <v>0</v>
      </c>
    </row>
    <row r="271" spans="1:25" x14ac:dyDescent="0.25">
      <c r="A271" s="52">
        <v>2013</v>
      </c>
      <c r="B271" s="52" t="s">
        <v>103</v>
      </c>
      <c r="C271" s="52" t="s">
        <v>181</v>
      </c>
      <c r="D271" s="52">
        <v>24319</v>
      </c>
      <c r="E271" s="52">
        <v>1633005</v>
      </c>
      <c r="F271" s="52">
        <v>27</v>
      </c>
      <c r="G271" s="52" t="s">
        <v>120</v>
      </c>
      <c r="H271" s="52" t="s">
        <v>91</v>
      </c>
      <c r="I271" s="52">
        <v>2446</v>
      </c>
      <c r="J271" s="52" t="s">
        <v>71</v>
      </c>
      <c r="K271" s="52">
        <v>0.45267000000000002</v>
      </c>
      <c r="L271" s="52">
        <v>1</v>
      </c>
      <c r="M271" s="52">
        <v>1</v>
      </c>
      <c r="N271" s="52"/>
      <c r="O271" s="52">
        <v>0</v>
      </c>
      <c r="P271" s="52">
        <v>0</v>
      </c>
      <c r="Q271" s="52">
        <v>21</v>
      </c>
      <c r="R271" s="52"/>
      <c r="S271" s="52">
        <v>0</v>
      </c>
      <c r="T271" s="52">
        <v>0</v>
      </c>
      <c r="U271" s="52">
        <v>310</v>
      </c>
      <c r="V271" s="52">
        <f t="shared" si="9"/>
        <v>1107.23082</v>
      </c>
      <c r="W271" s="52">
        <f t="shared" si="10"/>
        <v>1107.23082</v>
      </c>
      <c r="X271" s="52">
        <v>0</v>
      </c>
      <c r="Y271" s="52">
        <v>0</v>
      </c>
    </row>
    <row r="272" spans="1:25" x14ac:dyDescent="0.25">
      <c r="A272" s="52">
        <v>2013</v>
      </c>
      <c r="B272" s="52" t="s">
        <v>103</v>
      </c>
      <c r="C272" s="52" t="s">
        <v>181</v>
      </c>
      <c r="D272" s="52">
        <v>24319</v>
      </c>
      <c r="E272" s="52">
        <v>1633005</v>
      </c>
      <c r="F272" s="52">
        <v>27</v>
      </c>
      <c r="G272" s="52" t="s">
        <v>120</v>
      </c>
      <c r="H272" s="52" t="s">
        <v>91</v>
      </c>
      <c r="I272" s="52">
        <v>663</v>
      </c>
      <c r="J272" s="52" t="s">
        <v>71</v>
      </c>
      <c r="K272" s="52">
        <v>0.45267000000000002</v>
      </c>
      <c r="L272" s="52">
        <v>1</v>
      </c>
      <c r="M272" s="52">
        <v>1</v>
      </c>
      <c r="N272" s="52"/>
      <c r="O272" s="52">
        <v>0</v>
      </c>
      <c r="P272" s="52">
        <v>0</v>
      </c>
      <c r="Q272" s="52">
        <v>21</v>
      </c>
      <c r="R272" s="52"/>
      <c r="S272" s="52">
        <v>0</v>
      </c>
      <c r="T272" s="52">
        <v>0</v>
      </c>
      <c r="U272" s="52">
        <v>310</v>
      </c>
      <c r="V272" s="52">
        <f t="shared" si="9"/>
        <v>300.12020999999999</v>
      </c>
      <c r="W272" s="52">
        <f t="shared" si="10"/>
        <v>300.12020999999999</v>
      </c>
      <c r="X272" s="52">
        <v>0</v>
      </c>
      <c r="Y272" s="52">
        <v>0</v>
      </c>
    </row>
    <row r="273" spans="1:25" x14ac:dyDescent="0.25">
      <c r="A273" s="52">
        <v>2013</v>
      </c>
      <c r="B273" s="52" t="s">
        <v>103</v>
      </c>
      <c r="C273" s="52" t="s">
        <v>181</v>
      </c>
      <c r="D273" s="52">
        <v>24319</v>
      </c>
      <c r="E273" s="52">
        <v>1633005</v>
      </c>
      <c r="F273" s="52">
        <v>27</v>
      </c>
      <c r="G273" s="52" t="s">
        <v>120</v>
      </c>
      <c r="H273" s="52" t="s">
        <v>91</v>
      </c>
      <c r="I273" s="52">
        <v>20</v>
      </c>
      <c r="J273" s="52" t="s">
        <v>71</v>
      </c>
      <c r="K273" s="52">
        <v>0.45267000000000002</v>
      </c>
      <c r="L273" s="52">
        <v>1</v>
      </c>
      <c r="M273" s="52">
        <v>1</v>
      </c>
      <c r="N273" s="52"/>
      <c r="O273" s="52">
        <v>0</v>
      </c>
      <c r="P273" s="52">
        <v>0</v>
      </c>
      <c r="Q273" s="52">
        <v>21</v>
      </c>
      <c r="R273" s="52"/>
      <c r="S273" s="52">
        <v>0</v>
      </c>
      <c r="T273" s="52">
        <v>0</v>
      </c>
      <c r="U273" s="52">
        <v>310</v>
      </c>
      <c r="V273" s="52">
        <f t="shared" si="9"/>
        <v>9.0533999999999999</v>
      </c>
      <c r="W273" s="52">
        <f t="shared" si="10"/>
        <v>9.0533999999999999</v>
      </c>
      <c r="X273" s="52">
        <v>0</v>
      </c>
      <c r="Y273" s="52">
        <v>0</v>
      </c>
    </row>
    <row r="274" spans="1:25" x14ac:dyDescent="0.25">
      <c r="A274" s="52">
        <v>2013</v>
      </c>
      <c r="B274" s="52" t="s">
        <v>103</v>
      </c>
      <c r="C274" s="52" t="s">
        <v>181</v>
      </c>
      <c r="D274" s="52">
        <v>24319</v>
      </c>
      <c r="E274" s="52">
        <v>1633005</v>
      </c>
      <c r="F274" s="52">
        <v>27</v>
      </c>
      <c r="G274" s="52" t="s">
        <v>120</v>
      </c>
      <c r="H274" s="52" t="s">
        <v>91</v>
      </c>
      <c r="I274" s="52">
        <v>4664</v>
      </c>
      <c r="J274" s="52" t="s">
        <v>71</v>
      </c>
      <c r="K274" s="52">
        <v>0.45267000000000002</v>
      </c>
      <c r="L274" s="52">
        <v>1</v>
      </c>
      <c r="M274" s="52">
        <v>1</v>
      </c>
      <c r="N274" s="52"/>
      <c r="O274" s="52">
        <v>0</v>
      </c>
      <c r="P274" s="52">
        <v>0</v>
      </c>
      <c r="Q274" s="52">
        <v>21</v>
      </c>
      <c r="R274" s="52"/>
      <c r="S274" s="52">
        <v>0</v>
      </c>
      <c r="T274" s="52">
        <v>0</v>
      </c>
      <c r="U274" s="52">
        <v>310</v>
      </c>
      <c r="V274" s="52">
        <f t="shared" si="9"/>
        <v>2111.25288</v>
      </c>
      <c r="W274" s="52">
        <f t="shared" si="10"/>
        <v>2111.25288</v>
      </c>
      <c r="X274" s="52">
        <v>0</v>
      </c>
      <c r="Y274" s="52">
        <v>0</v>
      </c>
    </row>
    <row r="275" spans="1:25" x14ac:dyDescent="0.25">
      <c r="A275" s="52">
        <v>2013</v>
      </c>
      <c r="B275" s="52" t="s">
        <v>103</v>
      </c>
      <c r="C275" s="52" t="s">
        <v>181</v>
      </c>
      <c r="D275" s="52">
        <v>24319</v>
      </c>
      <c r="E275" s="52">
        <v>1633005</v>
      </c>
      <c r="F275" s="52">
        <v>27</v>
      </c>
      <c r="G275" s="52" t="s">
        <v>120</v>
      </c>
      <c r="H275" s="52" t="s">
        <v>91</v>
      </c>
      <c r="I275" s="52">
        <v>454.1</v>
      </c>
      <c r="J275" s="52" t="s">
        <v>71</v>
      </c>
      <c r="K275" s="52">
        <v>0.45267000000000002</v>
      </c>
      <c r="L275" s="52">
        <v>1</v>
      </c>
      <c r="M275" s="52">
        <v>1</v>
      </c>
      <c r="N275" s="52"/>
      <c r="O275" s="52">
        <v>0</v>
      </c>
      <c r="P275" s="52">
        <v>0</v>
      </c>
      <c r="Q275" s="52">
        <v>21</v>
      </c>
      <c r="R275" s="52"/>
      <c r="S275" s="52">
        <v>0</v>
      </c>
      <c r="T275" s="52">
        <v>0</v>
      </c>
      <c r="U275" s="52">
        <v>310</v>
      </c>
      <c r="V275" s="52">
        <f t="shared" si="9"/>
        <v>205.55744700000002</v>
      </c>
      <c r="W275" s="52">
        <f t="shared" si="10"/>
        <v>205.55744700000002</v>
      </c>
      <c r="X275" s="52">
        <v>0</v>
      </c>
      <c r="Y275" s="52">
        <v>0</v>
      </c>
    </row>
    <row r="276" spans="1:25" x14ac:dyDescent="0.25">
      <c r="A276" s="52">
        <v>2013</v>
      </c>
      <c r="B276" s="52" t="s">
        <v>103</v>
      </c>
      <c r="C276" s="52" t="s">
        <v>181</v>
      </c>
      <c r="D276" s="52">
        <v>24319</v>
      </c>
      <c r="E276" s="52">
        <v>1633005</v>
      </c>
      <c r="F276" s="52">
        <v>27</v>
      </c>
      <c r="G276" s="52" t="s">
        <v>120</v>
      </c>
      <c r="H276" s="52" t="s">
        <v>91</v>
      </c>
      <c r="I276" s="52">
        <v>1560</v>
      </c>
      <c r="J276" s="52" t="s">
        <v>71</v>
      </c>
      <c r="K276" s="52">
        <v>0.45267000000000002</v>
      </c>
      <c r="L276" s="52">
        <v>1</v>
      </c>
      <c r="M276" s="52">
        <v>1</v>
      </c>
      <c r="N276" s="52"/>
      <c r="O276" s="52">
        <v>0</v>
      </c>
      <c r="P276" s="52">
        <v>0</v>
      </c>
      <c r="Q276" s="52">
        <v>21</v>
      </c>
      <c r="R276" s="52"/>
      <c r="S276" s="52">
        <v>0</v>
      </c>
      <c r="T276" s="52">
        <v>0</v>
      </c>
      <c r="U276" s="52">
        <v>310</v>
      </c>
      <c r="V276" s="52">
        <f t="shared" si="9"/>
        <v>706.16520000000003</v>
      </c>
      <c r="W276" s="52">
        <f t="shared" si="10"/>
        <v>706.16520000000003</v>
      </c>
      <c r="X276" s="52">
        <v>0</v>
      </c>
      <c r="Y276" s="52">
        <v>0</v>
      </c>
    </row>
    <row r="277" spans="1:25" x14ac:dyDescent="0.25">
      <c r="A277" s="52">
        <v>2013</v>
      </c>
      <c r="B277" s="52" t="s">
        <v>103</v>
      </c>
      <c r="C277" s="52" t="s">
        <v>181</v>
      </c>
      <c r="D277" s="52">
        <v>24319</v>
      </c>
      <c r="E277" s="52">
        <v>1633005</v>
      </c>
      <c r="F277" s="52">
        <v>27</v>
      </c>
      <c r="G277" s="52" t="s">
        <v>120</v>
      </c>
      <c r="H277" s="52" t="s">
        <v>91</v>
      </c>
      <c r="I277" s="52">
        <v>2782</v>
      </c>
      <c r="J277" s="52" t="s">
        <v>71</v>
      </c>
      <c r="K277" s="52">
        <v>0.45267000000000002</v>
      </c>
      <c r="L277" s="52">
        <v>1</v>
      </c>
      <c r="M277" s="52">
        <v>1</v>
      </c>
      <c r="N277" s="52"/>
      <c r="O277" s="52">
        <v>0</v>
      </c>
      <c r="P277" s="52">
        <v>0</v>
      </c>
      <c r="Q277" s="52">
        <v>21</v>
      </c>
      <c r="R277" s="52"/>
      <c r="S277" s="52">
        <v>0</v>
      </c>
      <c r="T277" s="52">
        <v>0</v>
      </c>
      <c r="U277" s="52">
        <v>310</v>
      </c>
      <c r="V277" s="52">
        <f t="shared" si="9"/>
        <v>1259.3279400000001</v>
      </c>
      <c r="W277" s="52">
        <f t="shared" si="10"/>
        <v>1259.3279400000001</v>
      </c>
      <c r="X277" s="52">
        <v>0</v>
      </c>
      <c r="Y277" s="52">
        <v>0</v>
      </c>
    </row>
    <row r="278" spans="1:25" x14ac:dyDescent="0.25">
      <c r="A278" s="52">
        <v>2013</v>
      </c>
      <c r="B278" s="52" t="s">
        <v>103</v>
      </c>
      <c r="C278" s="52" t="s">
        <v>181</v>
      </c>
      <c r="D278" s="52">
        <v>24319</v>
      </c>
      <c r="E278" s="52">
        <v>1633005</v>
      </c>
      <c r="F278" s="52">
        <v>27</v>
      </c>
      <c r="G278" s="52" t="s">
        <v>120</v>
      </c>
      <c r="H278" s="52" t="s">
        <v>91</v>
      </c>
      <c r="I278" s="52">
        <v>2638</v>
      </c>
      <c r="J278" s="52" t="s">
        <v>71</v>
      </c>
      <c r="K278" s="52">
        <v>0.45267000000000002</v>
      </c>
      <c r="L278" s="52">
        <v>1</v>
      </c>
      <c r="M278" s="52">
        <v>1</v>
      </c>
      <c r="N278" s="52"/>
      <c r="O278" s="52">
        <v>0</v>
      </c>
      <c r="P278" s="52">
        <v>0</v>
      </c>
      <c r="Q278" s="52">
        <v>21</v>
      </c>
      <c r="R278" s="52"/>
      <c r="S278" s="52">
        <v>0</v>
      </c>
      <c r="T278" s="52">
        <v>0</v>
      </c>
      <c r="U278" s="52">
        <v>310</v>
      </c>
      <c r="V278" s="52">
        <f t="shared" si="9"/>
        <v>1194.14346</v>
      </c>
      <c r="W278" s="52">
        <f t="shared" si="10"/>
        <v>1194.14346</v>
      </c>
      <c r="X278" s="52">
        <v>0</v>
      </c>
      <c r="Y278" s="52">
        <v>0</v>
      </c>
    </row>
    <row r="279" spans="1:25" x14ac:dyDescent="0.25">
      <c r="A279" s="52">
        <v>2013</v>
      </c>
      <c r="B279" s="52" t="s">
        <v>103</v>
      </c>
      <c r="C279" s="52" t="s">
        <v>181</v>
      </c>
      <c r="D279" s="52">
        <v>24319</v>
      </c>
      <c r="E279" s="52">
        <v>1633005</v>
      </c>
      <c r="F279" s="52">
        <v>27</v>
      </c>
      <c r="G279" s="52" t="s">
        <v>120</v>
      </c>
      <c r="H279" s="52" t="s">
        <v>91</v>
      </c>
      <c r="I279" s="52">
        <v>513</v>
      </c>
      <c r="J279" s="52" t="s">
        <v>71</v>
      </c>
      <c r="K279" s="52">
        <v>0.45267000000000002</v>
      </c>
      <c r="L279" s="52">
        <v>1</v>
      </c>
      <c r="M279" s="52">
        <v>1</v>
      </c>
      <c r="N279" s="52"/>
      <c r="O279" s="52">
        <v>0</v>
      </c>
      <c r="P279" s="52">
        <v>0</v>
      </c>
      <c r="Q279" s="52">
        <v>21</v>
      </c>
      <c r="R279" s="52"/>
      <c r="S279" s="52">
        <v>0</v>
      </c>
      <c r="T279" s="52">
        <v>0</v>
      </c>
      <c r="U279" s="52">
        <v>310</v>
      </c>
      <c r="V279" s="52">
        <f t="shared" si="9"/>
        <v>232.21971000000002</v>
      </c>
      <c r="W279" s="52">
        <f t="shared" si="10"/>
        <v>232.21971000000002</v>
      </c>
      <c r="X279" s="52">
        <v>0</v>
      </c>
      <c r="Y279" s="52">
        <v>0</v>
      </c>
    </row>
    <row r="280" spans="1:25" x14ac:dyDescent="0.25">
      <c r="A280" s="52">
        <v>2013</v>
      </c>
      <c r="B280" s="52" t="s">
        <v>103</v>
      </c>
      <c r="C280" s="52" t="s">
        <v>181</v>
      </c>
      <c r="D280" s="52">
        <v>24319</v>
      </c>
      <c r="E280" s="52">
        <v>1633005</v>
      </c>
      <c r="F280" s="52">
        <v>27</v>
      </c>
      <c r="G280" s="52" t="s">
        <v>120</v>
      </c>
      <c r="H280" s="52" t="s">
        <v>91</v>
      </c>
      <c r="I280" s="52">
        <v>1444</v>
      </c>
      <c r="J280" s="52" t="s">
        <v>71</v>
      </c>
      <c r="K280" s="52">
        <v>0.45267000000000002</v>
      </c>
      <c r="L280" s="52">
        <v>1</v>
      </c>
      <c r="M280" s="52">
        <v>1</v>
      </c>
      <c r="N280" s="52"/>
      <c r="O280" s="52">
        <v>0</v>
      </c>
      <c r="P280" s="52">
        <v>0</v>
      </c>
      <c r="Q280" s="52">
        <v>21</v>
      </c>
      <c r="R280" s="52"/>
      <c r="S280" s="52">
        <v>0</v>
      </c>
      <c r="T280" s="52">
        <v>0</v>
      </c>
      <c r="U280" s="52">
        <v>310</v>
      </c>
      <c r="V280" s="52">
        <f t="shared" si="9"/>
        <v>653.65548000000001</v>
      </c>
      <c r="W280" s="52">
        <f t="shared" si="10"/>
        <v>653.65548000000001</v>
      </c>
      <c r="X280" s="52">
        <v>0</v>
      </c>
      <c r="Y280" s="52">
        <v>0</v>
      </c>
    </row>
    <row r="281" spans="1:25" x14ac:dyDescent="0.25">
      <c r="A281" s="52">
        <v>2013</v>
      </c>
      <c r="B281" s="52" t="s">
        <v>103</v>
      </c>
      <c r="C281" s="52" t="s">
        <v>181</v>
      </c>
      <c r="D281" s="52">
        <v>24319</v>
      </c>
      <c r="E281" s="52">
        <v>1633005</v>
      </c>
      <c r="F281" s="52">
        <v>27</v>
      </c>
      <c r="G281" s="52" t="s">
        <v>120</v>
      </c>
      <c r="H281" s="52" t="s">
        <v>91</v>
      </c>
      <c r="I281" s="52">
        <v>35</v>
      </c>
      <c r="J281" s="52" t="s">
        <v>71</v>
      </c>
      <c r="K281" s="52">
        <v>0.45267000000000002</v>
      </c>
      <c r="L281" s="52">
        <v>1</v>
      </c>
      <c r="M281" s="52">
        <v>1</v>
      </c>
      <c r="N281" s="52"/>
      <c r="O281" s="52">
        <v>0</v>
      </c>
      <c r="P281" s="52">
        <v>0</v>
      </c>
      <c r="Q281" s="52">
        <v>21</v>
      </c>
      <c r="R281" s="52"/>
      <c r="S281" s="52">
        <v>0</v>
      </c>
      <c r="T281" s="52">
        <v>0</v>
      </c>
      <c r="U281" s="52">
        <v>310</v>
      </c>
      <c r="V281" s="52">
        <f t="shared" si="9"/>
        <v>15.843450000000001</v>
      </c>
      <c r="W281" s="52">
        <f t="shared" si="10"/>
        <v>15.843450000000001</v>
      </c>
      <c r="X281" s="52">
        <v>0</v>
      </c>
      <c r="Y281" s="52">
        <v>0</v>
      </c>
    </row>
    <row r="282" spans="1:25" x14ac:dyDescent="0.25">
      <c r="A282" s="52">
        <v>2013</v>
      </c>
      <c r="B282" s="52" t="s">
        <v>103</v>
      </c>
      <c r="C282" s="52" t="s">
        <v>181</v>
      </c>
      <c r="D282" s="52">
        <v>24319</v>
      </c>
      <c r="E282" s="52">
        <v>1633005</v>
      </c>
      <c r="F282" s="52">
        <v>27</v>
      </c>
      <c r="G282" s="52" t="s">
        <v>120</v>
      </c>
      <c r="H282" s="52" t="s">
        <v>91</v>
      </c>
      <c r="I282" s="52">
        <v>14</v>
      </c>
      <c r="J282" s="52" t="s">
        <v>71</v>
      </c>
      <c r="K282" s="52">
        <v>0.45267000000000002</v>
      </c>
      <c r="L282" s="52">
        <v>1</v>
      </c>
      <c r="M282" s="52">
        <v>1</v>
      </c>
      <c r="N282" s="52"/>
      <c r="O282" s="52">
        <v>0</v>
      </c>
      <c r="P282" s="52">
        <v>0</v>
      </c>
      <c r="Q282" s="52">
        <v>21</v>
      </c>
      <c r="R282" s="52"/>
      <c r="S282" s="52">
        <v>0</v>
      </c>
      <c r="T282" s="52">
        <v>0</v>
      </c>
      <c r="U282" s="52">
        <v>310</v>
      </c>
      <c r="V282" s="52">
        <f t="shared" si="9"/>
        <v>6.3373800000000005</v>
      </c>
      <c r="W282" s="52">
        <f t="shared" si="10"/>
        <v>6.3373800000000005</v>
      </c>
      <c r="X282" s="52">
        <v>0</v>
      </c>
      <c r="Y282" s="52">
        <v>0</v>
      </c>
    </row>
    <row r="283" spans="1:25" x14ac:dyDescent="0.25">
      <c r="A283" s="52">
        <v>2013</v>
      </c>
      <c r="B283" s="52" t="s">
        <v>103</v>
      </c>
      <c r="C283" s="52" t="s">
        <v>181</v>
      </c>
      <c r="D283" s="52">
        <v>24319</v>
      </c>
      <c r="E283" s="52">
        <v>1633005</v>
      </c>
      <c r="F283" s="52">
        <v>27</v>
      </c>
      <c r="G283" s="52" t="s">
        <v>120</v>
      </c>
      <c r="H283" s="52" t="s">
        <v>91</v>
      </c>
      <c r="I283" s="52">
        <v>93</v>
      </c>
      <c r="J283" s="52" t="s">
        <v>71</v>
      </c>
      <c r="K283" s="52">
        <v>0.45267000000000002</v>
      </c>
      <c r="L283" s="52">
        <v>1</v>
      </c>
      <c r="M283" s="52">
        <v>1</v>
      </c>
      <c r="N283" s="52"/>
      <c r="O283" s="52">
        <v>0</v>
      </c>
      <c r="P283" s="52">
        <v>0</v>
      </c>
      <c r="Q283" s="52">
        <v>21</v>
      </c>
      <c r="R283" s="52"/>
      <c r="S283" s="52">
        <v>0</v>
      </c>
      <c r="T283" s="52">
        <v>0</v>
      </c>
      <c r="U283" s="52">
        <v>310</v>
      </c>
      <c r="V283" s="52">
        <f t="shared" si="9"/>
        <v>42.098310000000005</v>
      </c>
      <c r="W283" s="52">
        <f t="shared" si="10"/>
        <v>42.098310000000005</v>
      </c>
      <c r="X283" s="52">
        <v>0</v>
      </c>
      <c r="Y283" s="52">
        <v>0</v>
      </c>
    </row>
    <row r="284" spans="1:25" x14ac:dyDescent="0.25">
      <c r="A284" s="52">
        <v>2013</v>
      </c>
      <c r="B284" s="52" t="s">
        <v>103</v>
      </c>
      <c r="C284" s="52" t="s">
        <v>181</v>
      </c>
      <c r="D284" s="52">
        <v>24319</v>
      </c>
      <c r="E284" s="52">
        <v>1633005</v>
      </c>
      <c r="F284" s="52">
        <v>27</v>
      </c>
      <c r="G284" s="52" t="s">
        <v>120</v>
      </c>
      <c r="H284" s="52" t="s">
        <v>91</v>
      </c>
      <c r="I284" s="52">
        <v>101</v>
      </c>
      <c r="J284" s="52" t="s">
        <v>71</v>
      </c>
      <c r="K284" s="52">
        <v>0.45267000000000002</v>
      </c>
      <c r="L284" s="52">
        <v>1</v>
      </c>
      <c r="M284" s="52">
        <v>1</v>
      </c>
      <c r="N284" s="52"/>
      <c r="O284" s="52">
        <v>0</v>
      </c>
      <c r="P284" s="52">
        <v>0</v>
      </c>
      <c r="Q284" s="52">
        <v>21</v>
      </c>
      <c r="R284" s="52"/>
      <c r="S284" s="52">
        <v>0</v>
      </c>
      <c r="T284" s="52">
        <v>0</v>
      </c>
      <c r="U284" s="52">
        <v>310</v>
      </c>
      <c r="V284" s="52">
        <f t="shared" si="9"/>
        <v>45.719670000000001</v>
      </c>
      <c r="W284" s="52">
        <f t="shared" si="10"/>
        <v>45.719670000000001</v>
      </c>
      <c r="X284" s="52">
        <v>0</v>
      </c>
      <c r="Y284" s="52">
        <v>0</v>
      </c>
    </row>
    <row r="285" spans="1:25" x14ac:dyDescent="0.25">
      <c r="A285" s="52">
        <v>2013</v>
      </c>
      <c r="B285" s="52" t="s">
        <v>92</v>
      </c>
      <c r="C285" s="52" t="s">
        <v>108</v>
      </c>
      <c r="D285" s="52">
        <v>23944</v>
      </c>
      <c r="E285" s="52">
        <v>3742001</v>
      </c>
      <c r="F285" s="52">
        <v>27</v>
      </c>
      <c r="G285" s="52" t="s">
        <v>120</v>
      </c>
      <c r="H285" s="52" t="s">
        <v>90</v>
      </c>
      <c r="I285" s="52">
        <v>9500</v>
      </c>
      <c r="J285" s="52" t="s">
        <v>71</v>
      </c>
      <c r="K285" s="52">
        <v>0.75</v>
      </c>
      <c r="L285" s="52">
        <v>1</v>
      </c>
      <c r="M285" s="52">
        <v>1</v>
      </c>
      <c r="N285" s="52"/>
      <c r="O285" s="52">
        <v>0</v>
      </c>
      <c r="P285" s="52">
        <v>0</v>
      </c>
      <c r="Q285" s="52">
        <v>21</v>
      </c>
      <c r="R285" s="52"/>
      <c r="S285" s="52">
        <v>0</v>
      </c>
      <c r="T285" s="52">
        <v>0</v>
      </c>
      <c r="U285" s="52">
        <v>310</v>
      </c>
      <c r="V285" s="52">
        <f t="shared" si="9"/>
        <v>7125</v>
      </c>
      <c r="W285" s="52">
        <f t="shared" si="10"/>
        <v>7125</v>
      </c>
      <c r="X285" s="52">
        <v>0</v>
      </c>
      <c r="Y285" s="52">
        <v>0</v>
      </c>
    </row>
    <row r="286" spans="1:25" x14ac:dyDescent="0.25">
      <c r="A286" s="52">
        <v>2013</v>
      </c>
      <c r="B286" s="52" t="s">
        <v>92</v>
      </c>
      <c r="C286" s="52" t="s">
        <v>108</v>
      </c>
      <c r="D286" s="52">
        <v>23944</v>
      </c>
      <c r="E286" s="52">
        <v>3742001</v>
      </c>
      <c r="F286" s="52">
        <v>27</v>
      </c>
      <c r="G286" s="52" t="s">
        <v>120</v>
      </c>
      <c r="H286" s="52" t="s">
        <v>90</v>
      </c>
      <c r="I286" s="52">
        <v>4370</v>
      </c>
      <c r="J286" s="52" t="s">
        <v>71</v>
      </c>
      <c r="K286" s="52">
        <v>0.75</v>
      </c>
      <c r="L286" s="52">
        <v>1</v>
      </c>
      <c r="M286" s="52">
        <v>1</v>
      </c>
      <c r="N286" s="52"/>
      <c r="O286" s="52">
        <v>0</v>
      </c>
      <c r="P286" s="52">
        <v>0</v>
      </c>
      <c r="Q286" s="52">
        <v>21</v>
      </c>
      <c r="R286" s="52"/>
      <c r="S286" s="52">
        <v>0</v>
      </c>
      <c r="T286" s="52">
        <v>0</v>
      </c>
      <c r="U286" s="52">
        <v>310</v>
      </c>
      <c r="V286" s="52">
        <f t="shared" si="9"/>
        <v>3277.5</v>
      </c>
      <c r="W286" s="52">
        <f t="shared" si="10"/>
        <v>3277.5</v>
      </c>
      <c r="X286" s="52">
        <v>0</v>
      </c>
      <c r="Y286" s="52">
        <v>0</v>
      </c>
    </row>
    <row r="287" spans="1:25" x14ac:dyDescent="0.25">
      <c r="A287" s="52">
        <v>2013</v>
      </c>
      <c r="B287" s="52" t="s">
        <v>92</v>
      </c>
      <c r="C287" s="52" t="s">
        <v>108</v>
      </c>
      <c r="D287" s="52">
        <v>23944</v>
      </c>
      <c r="E287" s="52">
        <v>3742001</v>
      </c>
      <c r="F287" s="52">
        <v>27</v>
      </c>
      <c r="G287" s="52" t="s">
        <v>120</v>
      </c>
      <c r="H287" s="52" t="s">
        <v>90</v>
      </c>
      <c r="I287" s="52">
        <v>43560</v>
      </c>
      <c r="J287" s="52" t="s">
        <v>71</v>
      </c>
      <c r="K287" s="52">
        <v>0.75</v>
      </c>
      <c r="L287" s="52">
        <v>1</v>
      </c>
      <c r="M287" s="52">
        <v>1</v>
      </c>
      <c r="N287" s="52"/>
      <c r="O287" s="52">
        <v>0</v>
      </c>
      <c r="P287" s="52">
        <v>0</v>
      </c>
      <c r="Q287" s="52">
        <v>21</v>
      </c>
      <c r="R287" s="52"/>
      <c r="S287" s="52">
        <v>0</v>
      </c>
      <c r="T287" s="52">
        <v>0</v>
      </c>
      <c r="U287" s="52">
        <v>310</v>
      </c>
      <c r="V287" s="52">
        <f t="shared" si="9"/>
        <v>32670</v>
      </c>
      <c r="W287" s="52">
        <f t="shared" si="10"/>
        <v>32670</v>
      </c>
      <c r="X287" s="52">
        <v>0</v>
      </c>
      <c r="Y287" s="52">
        <v>0</v>
      </c>
    </row>
    <row r="288" spans="1:25" x14ac:dyDescent="0.25">
      <c r="A288" s="52">
        <v>2013</v>
      </c>
      <c r="B288" s="52" t="s">
        <v>92</v>
      </c>
      <c r="C288" s="52" t="s">
        <v>108</v>
      </c>
      <c r="D288" s="52">
        <v>23944</v>
      </c>
      <c r="E288" s="52">
        <v>3742001</v>
      </c>
      <c r="F288" s="52">
        <v>27</v>
      </c>
      <c r="G288" s="52" t="s">
        <v>120</v>
      </c>
      <c r="H288" s="52" t="s">
        <v>90</v>
      </c>
      <c r="I288" s="52">
        <v>1500</v>
      </c>
      <c r="J288" s="52" t="s">
        <v>71</v>
      </c>
      <c r="K288" s="52">
        <v>0.75</v>
      </c>
      <c r="L288" s="52">
        <v>1</v>
      </c>
      <c r="M288" s="52">
        <v>1</v>
      </c>
      <c r="N288" s="52"/>
      <c r="O288" s="52">
        <v>0</v>
      </c>
      <c r="P288" s="52">
        <v>0</v>
      </c>
      <c r="Q288" s="52">
        <v>21</v>
      </c>
      <c r="R288" s="52"/>
      <c r="S288" s="52">
        <v>0</v>
      </c>
      <c r="T288" s="52">
        <v>0</v>
      </c>
      <c r="U288" s="52">
        <v>310</v>
      </c>
      <c r="V288" s="52">
        <f t="shared" si="9"/>
        <v>1125</v>
      </c>
      <c r="W288" s="52">
        <f t="shared" si="10"/>
        <v>1125</v>
      </c>
      <c r="X288" s="52">
        <v>0</v>
      </c>
      <c r="Y288" s="52">
        <v>0</v>
      </c>
    </row>
    <row r="289" spans="1:25" x14ac:dyDescent="0.25">
      <c r="A289" s="52">
        <v>2013</v>
      </c>
      <c r="B289" s="52" t="s">
        <v>92</v>
      </c>
      <c r="C289" s="52" t="s">
        <v>108</v>
      </c>
      <c r="D289" s="52">
        <v>23944</v>
      </c>
      <c r="E289" s="52">
        <v>3742001</v>
      </c>
      <c r="F289" s="52">
        <v>27</v>
      </c>
      <c r="G289" s="52" t="s">
        <v>120</v>
      </c>
      <c r="H289" s="52" t="s">
        <v>90</v>
      </c>
      <c r="I289" s="52">
        <v>69608.875</v>
      </c>
      <c r="J289" s="52" t="s">
        <v>71</v>
      </c>
      <c r="K289" s="52">
        <v>0.75</v>
      </c>
      <c r="L289" s="52">
        <v>1</v>
      </c>
      <c r="M289" s="52">
        <v>1</v>
      </c>
      <c r="N289" s="52"/>
      <c r="O289" s="52">
        <v>0</v>
      </c>
      <c r="P289" s="52">
        <v>0</v>
      </c>
      <c r="Q289" s="52">
        <v>21</v>
      </c>
      <c r="R289" s="52"/>
      <c r="S289" s="52">
        <v>0</v>
      </c>
      <c r="T289" s="52">
        <v>0</v>
      </c>
      <c r="U289" s="52">
        <v>310</v>
      </c>
      <c r="V289" s="52">
        <f t="shared" si="9"/>
        <v>52206.65625</v>
      </c>
      <c r="W289" s="52">
        <f t="shared" si="10"/>
        <v>52206.65625</v>
      </c>
      <c r="X289" s="52">
        <v>0</v>
      </c>
      <c r="Y289" s="52">
        <v>0</v>
      </c>
    </row>
    <row r="290" spans="1:25" x14ac:dyDescent="0.25">
      <c r="A290" s="52">
        <v>2013</v>
      </c>
      <c r="B290" s="52" t="s">
        <v>92</v>
      </c>
      <c r="C290" s="52" t="s">
        <v>108</v>
      </c>
      <c r="D290" s="52">
        <v>23944</v>
      </c>
      <c r="E290" s="52">
        <v>3742001</v>
      </c>
      <c r="F290" s="52">
        <v>27</v>
      </c>
      <c r="G290" s="52" t="s">
        <v>120</v>
      </c>
      <c r="H290" s="52" t="s">
        <v>90</v>
      </c>
      <c r="I290" s="52">
        <v>10080</v>
      </c>
      <c r="J290" s="52" t="s">
        <v>71</v>
      </c>
      <c r="K290" s="52">
        <v>0.75</v>
      </c>
      <c r="L290" s="52">
        <v>1</v>
      </c>
      <c r="M290" s="52">
        <v>1</v>
      </c>
      <c r="N290" s="52"/>
      <c r="O290" s="52">
        <v>0</v>
      </c>
      <c r="P290" s="52">
        <v>0</v>
      </c>
      <c r="Q290" s="52">
        <v>21</v>
      </c>
      <c r="R290" s="52"/>
      <c r="S290" s="52">
        <v>0</v>
      </c>
      <c r="T290" s="52">
        <v>0</v>
      </c>
      <c r="U290" s="52">
        <v>310</v>
      </c>
      <c r="V290" s="52">
        <f t="shared" si="9"/>
        <v>7560</v>
      </c>
      <c r="W290" s="52">
        <f t="shared" si="10"/>
        <v>7560</v>
      </c>
      <c r="X290" s="52">
        <v>0</v>
      </c>
      <c r="Y290" s="52">
        <v>0</v>
      </c>
    </row>
    <row r="291" spans="1:25" x14ac:dyDescent="0.25">
      <c r="A291" s="52">
        <v>2013</v>
      </c>
      <c r="B291" s="52" t="s">
        <v>92</v>
      </c>
      <c r="C291" s="52" t="s">
        <v>108</v>
      </c>
      <c r="D291" s="52">
        <v>23944</v>
      </c>
      <c r="E291" s="52">
        <v>3742002</v>
      </c>
      <c r="F291" s="52">
        <v>27</v>
      </c>
      <c r="G291" s="52" t="s">
        <v>120</v>
      </c>
      <c r="H291" s="52" t="s">
        <v>90</v>
      </c>
      <c r="I291" s="52">
        <v>218557.5</v>
      </c>
      <c r="J291" s="52" t="s">
        <v>71</v>
      </c>
      <c r="K291" s="52">
        <v>0.75</v>
      </c>
      <c r="L291" s="52">
        <v>1</v>
      </c>
      <c r="M291" s="52">
        <v>1</v>
      </c>
      <c r="N291" s="52"/>
      <c r="O291" s="52">
        <v>0</v>
      </c>
      <c r="P291" s="52">
        <v>0</v>
      </c>
      <c r="Q291" s="52">
        <v>21</v>
      </c>
      <c r="R291" s="52"/>
      <c r="S291" s="52">
        <v>0</v>
      </c>
      <c r="T291" s="52">
        <v>0</v>
      </c>
      <c r="U291" s="52">
        <v>310</v>
      </c>
      <c r="V291" s="52">
        <f t="shared" si="9"/>
        <v>163918.125</v>
      </c>
      <c r="W291" s="52">
        <f t="shared" si="10"/>
        <v>163918.125</v>
      </c>
      <c r="X291" s="52">
        <v>0</v>
      </c>
      <c r="Y291" s="52">
        <v>0</v>
      </c>
    </row>
    <row r="292" spans="1:25" x14ac:dyDescent="0.25">
      <c r="A292" s="52">
        <v>2013</v>
      </c>
      <c r="B292" s="52" t="s">
        <v>92</v>
      </c>
      <c r="C292" s="52" t="s">
        <v>108</v>
      </c>
      <c r="D292" s="52">
        <v>23944</v>
      </c>
      <c r="E292" s="52">
        <v>3742002</v>
      </c>
      <c r="F292" s="52">
        <v>27</v>
      </c>
      <c r="G292" s="52" t="s">
        <v>120</v>
      </c>
      <c r="H292" s="52" t="s">
        <v>90</v>
      </c>
      <c r="I292" s="52">
        <v>10536</v>
      </c>
      <c r="J292" s="52" t="s">
        <v>71</v>
      </c>
      <c r="K292" s="52">
        <v>0.75</v>
      </c>
      <c r="L292" s="52">
        <v>1</v>
      </c>
      <c r="M292" s="52">
        <v>1</v>
      </c>
      <c r="N292" s="52"/>
      <c r="O292" s="52">
        <v>0</v>
      </c>
      <c r="P292" s="52">
        <v>0</v>
      </c>
      <c r="Q292" s="52">
        <v>21</v>
      </c>
      <c r="R292" s="52"/>
      <c r="S292" s="52">
        <v>0</v>
      </c>
      <c r="T292" s="52">
        <v>0</v>
      </c>
      <c r="U292" s="52">
        <v>310</v>
      </c>
      <c r="V292" s="52">
        <f t="shared" si="9"/>
        <v>7902</v>
      </c>
      <c r="W292" s="52">
        <f t="shared" si="10"/>
        <v>7902</v>
      </c>
      <c r="X292" s="52">
        <v>0</v>
      </c>
      <c r="Y292" s="52">
        <v>0</v>
      </c>
    </row>
    <row r="293" spans="1:25" x14ac:dyDescent="0.25">
      <c r="A293" s="52">
        <v>2013</v>
      </c>
      <c r="B293" s="52" t="s">
        <v>92</v>
      </c>
      <c r="C293" s="52" t="s">
        <v>108</v>
      </c>
      <c r="D293" s="52">
        <v>23944</v>
      </c>
      <c r="E293" s="52">
        <v>3742002</v>
      </c>
      <c r="F293" s="52">
        <v>27</v>
      </c>
      <c r="G293" s="52" t="s">
        <v>120</v>
      </c>
      <c r="H293" s="52" t="s">
        <v>90</v>
      </c>
      <c r="I293" s="52">
        <v>50090</v>
      </c>
      <c r="J293" s="52" t="s">
        <v>71</v>
      </c>
      <c r="K293" s="52">
        <v>0.75</v>
      </c>
      <c r="L293" s="52">
        <v>1</v>
      </c>
      <c r="M293" s="52">
        <v>1</v>
      </c>
      <c r="N293" s="52"/>
      <c r="O293" s="52">
        <v>0</v>
      </c>
      <c r="P293" s="52">
        <v>0</v>
      </c>
      <c r="Q293" s="52">
        <v>21</v>
      </c>
      <c r="R293" s="52"/>
      <c r="S293" s="52">
        <v>0</v>
      </c>
      <c r="T293" s="52">
        <v>0</v>
      </c>
      <c r="U293" s="52">
        <v>310</v>
      </c>
      <c r="V293" s="52">
        <f t="shared" si="9"/>
        <v>37567.5</v>
      </c>
      <c r="W293" s="52">
        <f t="shared" si="10"/>
        <v>37567.5</v>
      </c>
      <c r="X293" s="52">
        <v>0</v>
      </c>
      <c r="Y293" s="52">
        <v>0</v>
      </c>
    </row>
    <row r="294" spans="1:25" x14ac:dyDescent="0.25">
      <c r="A294" s="52">
        <v>2013</v>
      </c>
      <c r="B294" s="52" t="s">
        <v>92</v>
      </c>
      <c r="C294" s="52" t="s">
        <v>108</v>
      </c>
      <c r="D294" s="52">
        <v>23944</v>
      </c>
      <c r="E294" s="52">
        <v>3742002</v>
      </c>
      <c r="F294" s="52">
        <v>27</v>
      </c>
      <c r="G294" s="52" t="s">
        <v>120</v>
      </c>
      <c r="H294" s="52" t="s">
        <v>90</v>
      </c>
      <c r="I294" s="52">
        <v>282</v>
      </c>
      <c r="J294" s="52" t="s">
        <v>71</v>
      </c>
      <c r="K294" s="52">
        <v>0.75</v>
      </c>
      <c r="L294" s="52">
        <v>1</v>
      </c>
      <c r="M294" s="52">
        <v>1</v>
      </c>
      <c r="N294" s="52"/>
      <c r="O294" s="52">
        <v>0</v>
      </c>
      <c r="P294" s="52">
        <v>0</v>
      </c>
      <c r="Q294" s="52">
        <v>21</v>
      </c>
      <c r="R294" s="52"/>
      <c r="S294" s="52">
        <v>0</v>
      </c>
      <c r="T294" s="52">
        <v>0</v>
      </c>
      <c r="U294" s="52">
        <v>310</v>
      </c>
      <c r="V294" s="52">
        <f t="shared" si="9"/>
        <v>211.5</v>
      </c>
      <c r="W294" s="52">
        <f t="shared" si="10"/>
        <v>211.5</v>
      </c>
      <c r="X294" s="52">
        <v>0</v>
      </c>
      <c r="Y294" s="52">
        <v>0</v>
      </c>
    </row>
    <row r="295" spans="1:25" x14ac:dyDescent="0.25">
      <c r="A295" s="52">
        <v>2013</v>
      </c>
      <c r="B295" s="52" t="s">
        <v>92</v>
      </c>
      <c r="C295" s="52" t="s">
        <v>108</v>
      </c>
      <c r="D295" s="52">
        <v>23944</v>
      </c>
      <c r="E295" s="52">
        <v>3742003</v>
      </c>
      <c r="F295" s="52">
        <v>27</v>
      </c>
      <c r="G295" s="52" t="s">
        <v>120</v>
      </c>
      <c r="H295" s="52" t="s">
        <v>90</v>
      </c>
      <c r="I295" s="52">
        <v>4311</v>
      </c>
      <c r="J295" s="52" t="s">
        <v>71</v>
      </c>
      <c r="K295" s="52">
        <v>0.75</v>
      </c>
      <c r="L295" s="52">
        <v>1</v>
      </c>
      <c r="M295" s="52">
        <v>1</v>
      </c>
      <c r="N295" s="52"/>
      <c r="O295" s="52">
        <v>0</v>
      </c>
      <c r="P295" s="52">
        <v>0</v>
      </c>
      <c r="Q295" s="52">
        <v>21</v>
      </c>
      <c r="R295" s="52"/>
      <c r="S295" s="52">
        <v>0</v>
      </c>
      <c r="T295" s="52">
        <v>0</v>
      </c>
      <c r="U295" s="52">
        <v>310</v>
      </c>
      <c r="V295" s="52">
        <f t="shared" si="9"/>
        <v>3233.25</v>
      </c>
      <c r="W295" s="52">
        <f t="shared" si="10"/>
        <v>3233.25</v>
      </c>
      <c r="X295" s="52">
        <v>0</v>
      </c>
      <c r="Y295" s="52">
        <v>0</v>
      </c>
    </row>
    <row r="296" spans="1:25" x14ac:dyDescent="0.25">
      <c r="A296" s="52">
        <v>2013</v>
      </c>
      <c r="B296" s="52" t="s">
        <v>92</v>
      </c>
      <c r="C296" s="52" t="s">
        <v>108</v>
      </c>
      <c r="D296" s="52">
        <v>23944</v>
      </c>
      <c r="E296" s="52">
        <v>3742099</v>
      </c>
      <c r="F296" s="52">
        <v>27</v>
      </c>
      <c r="G296" s="52" t="s">
        <v>120</v>
      </c>
      <c r="H296" s="52" t="s">
        <v>90</v>
      </c>
      <c r="I296" s="52">
        <v>42550</v>
      </c>
      <c r="J296" s="52" t="s">
        <v>71</v>
      </c>
      <c r="K296" s="52">
        <v>0.75</v>
      </c>
      <c r="L296" s="52">
        <v>1</v>
      </c>
      <c r="M296" s="52">
        <v>1</v>
      </c>
      <c r="N296" s="52"/>
      <c r="O296" s="52">
        <v>0</v>
      </c>
      <c r="P296" s="52">
        <v>0</v>
      </c>
      <c r="Q296" s="52">
        <v>21</v>
      </c>
      <c r="R296" s="52"/>
      <c r="S296" s="52">
        <v>0</v>
      </c>
      <c r="T296" s="52">
        <v>0</v>
      </c>
      <c r="U296" s="52">
        <v>310</v>
      </c>
      <c r="V296" s="52">
        <f t="shared" si="9"/>
        <v>31912.5</v>
      </c>
      <c r="W296" s="52">
        <f t="shared" si="10"/>
        <v>31912.5</v>
      </c>
      <c r="X296" s="52">
        <v>0</v>
      </c>
      <c r="Y296" s="52">
        <v>0</v>
      </c>
    </row>
    <row r="297" spans="1:25" x14ac:dyDescent="0.25">
      <c r="A297" s="52">
        <v>2013</v>
      </c>
      <c r="B297" s="52" t="s">
        <v>92</v>
      </c>
      <c r="C297" s="52" t="s">
        <v>108</v>
      </c>
      <c r="D297" s="52">
        <v>23944</v>
      </c>
      <c r="E297" s="52">
        <v>3742099</v>
      </c>
      <c r="F297" s="52">
        <v>27</v>
      </c>
      <c r="G297" s="52" t="s">
        <v>120</v>
      </c>
      <c r="H297" s="52" t="s">
        <v>90</v>
      </c>
      <c r="I297" s="52">
        <v>17560.5</v>
      </c>
      <c r="J297" s="52" t="s">
        <v>71</v>
      </c>
      <c r="K297" s="52">
        <v>0.75</v>
      </c>
      <c r="L297" s="52">
        <v>1</v>
      </c>
      <c r="M297" s="52">
        <v>1</v>
      </c>
      <c r="N297" s="52"/>
      <c r="O297" s="52">
        <v>0</v>
      </c>
      <c r="P297" s="52">
        <v>0</v>
      </c>
      <c r="Q297" s="52">
        <v>21</v>
      </c>
      <c r="R297" s="52"/>
      <c r="S297" s="52">
        <v>0</v>
      </c>
      <c r="T297" s="52">
        <v>0</v>
      </c>
      <c r="U297" s="52">
        <v>310</v>
      </c>
      <c r="V297" s="52">
        <f t="shared" si="9"/>
        <v>13170.375</v>
      </c>
      <c r="W297" s="52">
        <f t="shared" si="10"/>
        <v>13170.375</v>
      </c>
      <c r="X297" s="52">
        <v>0</v>
      </c>
      <c r="Y297" s="52">
        <v>0</v>
      </c>
    </row>
    <row r="298" spans="1:25" x14ac:dyDescent="0.25">
      <c r="A298" s="52">
        <v>2013</v>
      </c>
      <c r="B298" s="52" t="s">
        <v>92</v>
      </c>
      <c r="C298" s="52" t="s">
        <v>108</v>
      </c>
      <c r="D298" s="52">
        <v>23944</v>
      </c>
      <c r="E298" s="52">
        <v>3742099</v>
      </c>
      <c r="F298" s="52">
        <v>27</v>
      </c>
      <c r="G298" s="52" t="s">
        <v>120</v>
      </c>
      <c r="H298" s="52" t="s">
        <v>90</v>
      </c>
      <c r="I298" s="52">
        <v>9260</v>
      </c>
      <c r="J298" s="52" t="s">
        <v>71</v>
      </c>
      <c r="K298" s="52">
        <v>0.75</v>
      </c>
      <c r="L298" s="52">
        <v>1</v>
      </c>
      <c r="M298" s="52">
        <v>1</v>
      </c>
      <c r="N298" s="52"/>
      <c r="O298" s="52">
        <v>0</v>
      </c>
      <c r="P298" s="52">
        <v>0</v>
      </c>
      <c r="Q298" s="52">
        <v>21</v>
      </c>
      <c r="R298" s="52"/>
      <c r="S298" s="52">
        <v>0</v>
      </c>
      <c r="T298" s="52">
        <v>0</v>
      </c>
      <c r="U298" s="52">
        <v>310</v>
      </c>
      <c r="V298" s="52">
        <f t="shared" si="9"/>
        <v>6945</v>
      </c>
      <c r="W298" s="52">
        <f t="shared" si="10"/>
        <v>6945</v>
      </c>
      <c r="X298" s="52">
        <v>0</v>
      </c>
      <c r="Y298" s="52">
        <v>0</v>
      </c>
    </row>
    <row r="299" spans="1:25" x14ac:dyDescent="0.25">
      <c r="A299" s="52">
        <v>2013</v>
      </c>
      <c r="B299" s="52" t="s">
        <v>106</v>
      </c>
      <c r="C299" s="52" t="s">
        <v>115</v>
      </c>
      <c r="D299" s="52">
        <v>10108</v>
      </c>
      <c r="E299" s="52">
        <v>3338011</v>
      </c>
      <c r="F299" s="52">
        <v>12</v>
      </c>
      <c r="G299" s="52" t="s">
        <v>118</v>
      </c>
      <c r="H299" s="52" t="s">
        <v>91</v>
      </c>
      <c r="I299" s="52">
        <v>288397</v>
      </c>
      <c r="J299" s="52" t="s">
        <v>71</v>
      </c>
      <c r="K299" s="52">
        <v>73.3</v>
      </c>
      <c r="L299" s="52">
        <v>3.3200000000000001E-5</v>
      </c>
      <c r="M299" s="52">
        <v>1</v>
      </c>
      <c r="N299" s="52"/>
      <c r="O299" s="52">
        <v>0</v>
      </c>
      <c r="P299" s="52">
        <v>0</v>
      </c>
      <c r="Q299" s="52">
        <v>21</v>
      </c>
      <c r="R299" s="52"/>
      <c r="S299" s="52">
        <v>0</v>
      </c>
      <c r="T299" s="52">
        <v>0</v>
      </c>
      <c r="U299" s="52">
        <v>310</v>
      </c>
      <c r="V299" s="52">
        <f t="shared" si="9"/>
        <v>701.83140331999994</v>
      </c>
      <c r="W299" s="52">
        <f t="shared" si="10"/>
        <v>701.83140331999994</v>
      </c>
      <c r="X299" s="52">
        <v>0</v>
      </c>
      <c r="Y299" s="52">
        <v>0</v>
      </c>
    </row>
    <row r="300" spans="1:25" x14ac:dyDescent="0.25">
      <c r="A300" s="52">
        <v>2013</v>
      </c>
      <c r="B300" s="52" t="s">
        <v>106</v>
      </c>
      <c r="C300" s="52" t="s">
        <v>115</v>
      </c>
      <c r="D300" s="52">
        <v>10304</v>
      </c>
      <c r="E300" s="52">
        <v>3338007</v>
      </c>
      <c r="F300" s="52">
        <v>12</v>
      </c>
      <c r="G300" s="52" t="s">
        <v>118</v>
      </c>
      <c r="H300" s="52" t="s">
        <v>91</v>
      </c>
      <c r="I300" s="52">
        <v>2212</v>
      </c>
      <c r="J300" s="52" t="s">
        <v>71</v>
      </c>
      <c r="K300" s="52">
        <v>73.3</v>
      </c>
      <c r="L300" s="52">
        <v>3.3200000000000001E-5</v>
      </c>
      <c r="M300" s="52">
        <v>1</v>
      </c>
      <c r="N300" s="52"/>
      <c r="O300" s="52">
        <v>0</v>
      </c>
      <c r="P300" s="52">
        <v>0</v>
      </c>
      <c r="Q300" s="52">
        <v>21</v>
      </c>
      <c r="R300" s="52"/>
      <c r="S300" s="52">
        <v>0</v>
      </c>
      <c r="T300" s="52">
        <v>0</v>
      </c>
      <c r="U300" s="52">
        <v>310</v>
      </c>
      <c r="V300" s="52">
        <f t="shared" si="9"/>
        <v>5.3830347200000004</v>
      </c>
      <c r="W300" s="52">
        <f t="shared" si="10"/>
        <v>5.3830347200000004</v>
      </c>
      <c r="X300" s="52">
        <v>0</v>
      </c>
      <c r="Y300" s="52">
        <v>0</v>
      </c>
    </row>
    <row r="301" spans="1:25" x14ac:dyDescent="0.25">
      <c r="A301" s="52">
        <v>2013</v>
      </c>
      <c r="B301" s="52" t="s">
        <v>106</v>
      </c>
      <c r="C301" s="52" t="s">
        <v>115</v>
      </c>
      <c r="D301" s="52">
        <v>10305</v>
      </c>
      <c r="E301" s="52">
        <v>3338012</v>
      </c>
      <c r="F301" s="52">
        <v>12</v>
      </c>
      <c r="G301" s="52" t="s">
        <v>118</v>
      </c>
      <c r="H301" s="52" t="s">
        <v>91</v>
      </c>
      <c r="I301" s="52">
        <v>2392183</v>
      </c>
      <c r="J301" s="52" t="s">
        <v>71</v>
      </c>
      <c r="K301" s="52">
        <v>73.3</v>
      </c>
      <c r="L301" s="52">
        <v>3.3200000000000001E-5</v>
      </c>
      <c r="M301" s="52">
        <v>1</v>
      </c>
      <c r="N301" s="52"/>
      <c r="O301" s="52">
        <v>0</v>
      </c>
      <c r="P301" s="52">
        <v>0</v>
      </c>
      <c r="Q301" s="52">
        <v>21</v>
      </c>
      <c r="R301" s="52"/>
      <c r="S301" s="52">
        <v>0</v>
      </c>
      <c r="T301" s="52">
        <v>0</v>
      </c>
      <c r="U301" s="52">
        <v>310</v>
      </c>
      <c r="V301" s="52">
        <f t="shared" si="9"/>
        <v>5821.5208614800003</v>
      </c>
      <c r="W301" s="52">
        <f t="shared" si="10"/>
        <v>5821.5208614800003</v>
      </c>
      <c r="X301" s="52">
        <v>0</v>
      </c>
      <c r="Y301" s="52">
        <v>0</v>
      </c>
    </row>
    <row r="302" spans="1:25" x14ac:dyDescent="0.25">
      <c r="A302" s="52">
        <v>2013</v>
      </c>
      <c r="B302" s="52" t="s">
        <v>106</v>
      </c>
      <c r="C302" s="52" t="s">
        <v>115</v>
      </c>
      <c r="D302" s="52">
        <v>10306</v>
      </c>
      <c r="E302" s="52">
        <v>3338012</v>
      </c>
      <c r="F302" s="52">
        <v>12</v>
      </c>
      <c r="G302" s="52" t="s">
        <v>118</v>
      </c>
      <c r="H302" s="52" t="s">
        <v>91</v>
      </c>
      <c r="I302" s="52">
        <v>48357073</v>
      </c>
      <c r="J302" s="52" t="s">
        <v>71</v>
      </c>
      <c r="K302" s="52">
        <v>73.3</v>
      </c>
      <c r="L302" s="52">
        <v>3.3200000000000001E-5</v>
      </c>
      <c r="M302" s="52">
        <v>1</v>
      </c>
      <c r="N302" s="52"/>
      <c r="O302" s="52">
        <v>0</v>
      </c>
      <c r="P302" s="52">
        <v>0</v>
      </c>
      <c r="Q302" s="52">
        <v>21</v>
      </c>
      <c r="R302" s="52"/>
      <c r="S302" s="52">
        <v>0</v>
      </c>
      <c r="T302" s="52">
        <v>0</v>
      </c>
      <c r="U302" s="52">
        <v>310</v>
      </c>
      <c r="V302" s="52">
        <f t="shared" si="9"/>
        <v>117679.83856988001</v>
      </c>
      <c r="W302" s="52">
        <f t="shared" si="10"/>
        <v>117679.83856988001</v>
      </c>
      <c r="X302" s="52">
        <v>0</v>
      </c>
      <c r="Y302" s="52">
        <v>0</v>
      </c>
    </row>
    <row r="303" spans="1:25" x14ac:dyDescent="0.25">
      <c r="A303" s="52">
        <v>2013</v>
      </c>
      <c r="B303" s="52" t="s">
        <v>106</v>
      </c>
      <c r="C303" s="52" t="s">
        <v>115</v>
      </c>
      <c r="D303" s="52">
        <v>10401</v>
      </c>
      <c r="E303" s="52">
        <v>3338010</v>
      </c>
      <c r="F303" s="52">
        <v>12</v>
      </c>
      <c r="G303" s="52" t="s">
        <v>118</v>
      </c>
      <c r="H303" s="52" t="s">
        <v>91</v>
      </c>
      <c r="I303" s="52">
        <v>2540870</v>
      </c>
      <c r="J303" s="52" t="s">
        <v>71</v>
      </c>
      <c r="K303" s="52">
        <v>73.3</v>
      </c>
      <c r="L303" s="52">
        <v>3.3200000000000001E-5</v>
      </c>
      <c r="M303" s="52">
        <v>1</v>
      </c>
      <c r="N303" s="52"/>
      <c r="O303" s="52">
        <v>0</v>
      </c>
      <c r="P303" s="52">
        <v>0</v>
      </c>
      <c r="Q303" s="52">
        <v>21</v>
      </c>
      <c r="R303" s="52"/>
      <c r="S303" s="52">
        <v>0</v>
      </c>
      <c r="T303" s="52">
        <v>0</v>
      </c>
      <c r="U303" s="52">
        <v>310</v>
      </c>
      <c r="V303" s="52">
        <f t="shared" si="9"/>
        <v>6183.3595972000003</v>
      </c>
      <c r="W303" s="52">
        <f t="shared" si="10"/>
        <v>6183.3595972000003</v>
      </c>
      <c r="X303" s="52">
        <v>0</v>
      </c>
      <c r="Y303" s="52">
        <v>0</v>
      </c>
    </row>
    <row r="304" spans="1:25" x14ac:dyDescent="0.25">
      <c r="A304" s="52">
        <v>2013</v>
      </c>
      <c r="B304" s="52" t="s">
        <v>106</v>
      </c>
      <c r="C304" s="52" t="s">
        <v>115</v>
      </c>
      <c r="D304" s="52">
        <v>10401</v>
      </c>
      <c r="E304" s="52">
        <v>3338012</v>
      </c>
      <c r="F304" s="52">
        <v>12</v>
      </c>
      <c r="G304" s="52" t="s">
        <v>118</v>
      </c>
      <c r="H304" s="52" t="s">
        <v>91</v>
      </c>
      <c r="I304" s="52">
        <v>266000</v>
      </c>
      <c r="J304" s="52" t="s">
        <v>71</v>
      </c>
      <c r="K304" s="52">
        <v>73.3</v>
      </c>
      <c r="L304" s="52">
        <v>3.3200000000000001E-5</v>
      </c>
      <c r="M304" s="52">
        <v>1</v>
      </c>
      <c r="N304" s="52"/>
      <c r="O304" s="52">
        <v>0</v>
      </c>
      <c r="P304" s="52">
        <v>0</v>
      </c>
      <c r="Q304" s="52">
        <v>21</v>
      </c>
      <c r="R304" s="52"/>
      <c r="S304" s="52">
        <v>0</v>
      </c>
      <c r="T304" s="52">
        <v>0</v>
      </c>
      <c r="U304" s="52">
        <v>310</v>
      </c>
      <c r="V304" s="52">
        <f t="shared" si="9"/>
        <v>647.32695999999999</v>
      </c>
      <c r="W304" s="52">
        <f t="shared" si="10"/>
        <v>647.32695999999999</v>
      </c>
      <c r="X304" s="52">
        <v>0</v>
      </c>
      <c r="Y304" s="52">
        <v>0</v>
      </c>
    </row>
    <row r="305" spans="1:25" x14ac:dyDescent="0.25">
      <c r="A305" s="52">
        <v>2013</v>
      </c>
      <c r="B305" s="52" t="s">
        <v>106</v>
      </c>
      <c r="C305" s="52" t="s">
        <v>115</v>
      </c>
      <c r="D305" s="52">
        <v>10401</v>
      </c>
      <c r="E305" s="52">
        <v>3338012</v>
      </c>
      <c r="F305" s="52">
        <v>12</v>
      </c>
      <c r="G305" s="52" t="s">
        <v>118</v>
      </c>
      <c r="H305" s="52" t="s">
        <v>91</v>
      </c>
      <c r="I305" s="52">
        <v>1603530</v>
      </c>
      <c r="J305" s="52" t="s">
        <v>71</v>
      </c>
      <c r="K305" s="52">
        <v>73.3</v>
      </c>
      <c r="L305" s="52">
        <v>3.3200000000000001E-5</v>
      </c>
      <c r="M305" s="52">
        <v>1</v>
      </c>
      <c r="N305" s="52"/>
      <c r="O305" s="52">
        <v>0</v>
      </c>
      <c r="P305" s="52">
        <v>0</v>
      </c>
      <c r="Q305" s="52">
        <v>21</v>
      </c>
      <c r="R305" s="52"/>
      <c r="S305" s="52">
        <v>0</v>
      </c>
      <c r="T305" s="52">
        <v>0</v>
      </c>
      <c r="U305" s="52">
        <v>310</v>
      </c>
      <c r="V305" s="52">
        <f t="shared" si="9"/>
        <v>3902.2864668000002</v>
      </c>
      <c r="W305" s="52">
        <f t="shared" si="10"/>
        <v>3902.2864668000002</v>
      </c>
      <c r="X305" s="52">
        <v>0</v>
      </c>
      <c r="Y305" s="52">
        <v>0</v>
      </c>
    </row>
    <row r="306" spans="1:25" x14ac:dyDescent="0.25">
      <c r="A306" s="52">
        <v>2013</v>
      </c>
      <c r="B306" s="52" t="s">
        <v>106</v>
      </c>
      <c r="C306" s="52" t="s">
        <v>115</v>
      </c>
      <c r="D306" s="52">
        <v>10402</v>
      </c>
      <c r="E306" s="52">
        <v>3338012</v>
      </c>
      <c r="F306" s="52">
        <v>12</v>
      </c>
      <c r="G306" s="52" t="s">
        <v>118</v>
      </c>
      <c r="H306" s="52" t="s">
        <v>91</v>
      </c>
      <c r="I306" s="52">
        <v>2848500</v>
      </c>
      <c r="J306" s="52" t="s">
        <v>71</v>
      </c>
      <c r="K306" s="52">
        <v>73.3</v>
      </c>
      <c r="L306" s="52">
        <v>3.3200000000000001E-5</v>
      </c>
      <c r="M306" s="52">
        <v>1</v>
      </c>
      <c r="N306" s="52"/>
      <c r="O306" s="52">
        <v>0</v>
      </c>
      <c r="P306" s="52">
        <v>0</v>
      </c>
      <c r="Q306" s="52">
        <v>21</v>
      </c>
      <c r="R306" s="52"/>
      <c r="S306" s="52">
        <v>0</v>
      </c>
      <c r="T306" s="52">
        <v>0</v>
      </c>
      <c r="U306" s="52">
        <v>310</v>
      </c>
      <c r="V306" s="52">
        <f t="shared" si="9"/>
        <v>6931.9956600000005</v>
      </c>
      <c r="W306" s="52">
        <f t="shared" si="10"/>
        <v>6931.9956600000005</v>
      </c>
      <c r="X306" s="52">
        <v>0</v>
      </c>
      <c r="Y306" s="52">
        <v>0</v>
      </c>
    </row>
    <row r="307" spans="1:25" x14ac:dyDescent="0.25">
      <c r="A307" s="52">
        <v>2013</v>
      </c>
      <c r="B307" s="52" t="s">
        <v>106</v>
      </c>
      <c r="C307" s="52" t="s">
        <v>115</v>
      </c>
      <c r="D307" s="52">
        <v>10402</v>
      </c>
      <c r="E307" s="52">
        <v>3338012</v>
      </c>
      <c r="F307" s="52">
        <v>12</v>
      </c>
      <c r="G307" s="52" t="s">
        <v>118</v>
      </c>
      <c r="H307" s="52" t="s">
        <v>91</v>
      </c>
      <c r="I307" s="52">
        <v>4284325</v>
      </c>
      <c r="J307" s="52" t="s">
        <v>71</v>
      </c>
      <c r="K307" s="52">
        <v>73.3</v>
      </c>
      <c r="L307" s="52">
        <v>3.3200000000000001E-5</v>
      </c>
      <c r="M307" s="52">
        <v>1</v>
      </c>
      <c r="N307" s="52"/>
      <c r="O307" s="52">
        <v>0</v>
      </c>
      <c r="P307" s="52">
        <v>0</v>
      </c>
      <c r="Q307" s="52">
        <v>21</v>
      </c>
      <c r="R307" s="52"/>
      <c r="S307" s="52">
        <v>0</v>
      </c>
      <c r="T307" s="52">
        <v>0</v>
      </c>
      <c r="U307" s="52">
        <v>310</v>
      </c>
      <c r="V307" s="52">
        <f t="shared" si="9"/>
        <v>10426.161947000001</v>
      </c>
      <c r="W307" s="52">
        <f t="shared" si="10"/>
        <v>10426.161947000001</v>
      </c>
      <c r="X307" s="52">
        <v>0</v>
      </c>
      <c r="Y307" s="52">
        <v>0</v>
      </c>
    </row>
    <row r="308" spans="1:25" x14ac:dyDescent="0.25">
      <c r="A308" s="52">
        <v>2013</v>
      </c>
      <c r="B308" s="52" t="s">
        <v>106</v>
      </c>
      <c r="C308" s="52" t="s">
        <v>115</v>
      </c>
      <c r="D308" s="52">
        <v>10402</v>
      </c>
      <c r="E308" s="52">
        <v>3338012</v>
      </c>
      <c r="F308" s="52">
        <v>12</v>
      </c>
      <c r="G308" s="52" t="s">
        <v>118</v>
      </c>
      <c r="H308" s="52" t="s">
        <v>91</v>
      </c>
      <c r="I308" s="52">
        <v>977000</v>
      </c>
      <c r="J308" s="52" t="s">
        <v>71</v>
      </c>
      <c r="K308" s="52">
        <v>73.3</v>
      </c>
      <c r="L308" s="52">
        <v>3.3200000000000001E-5</v>
      </c>
      <c r="M308" s="52">
        <v>1</v>
      </c>
      <c r="N308" s="52"/>
      <c r="O308" s="52">
        <v>0</v>
      </c>
      <c r="P308" s="52">
        <v>0</v>
      </c>
      <c r="Q308" s="52">
        <v>21</v>
      </c>
      <c r="R308" s="52"/>
      <c r="S308" s="52">
        <v>0</v>
      </c>
      <c r="T308" s="52">
        <v>0</v>
      </c>
      <c r="U308" s="52">
        <v>310</v>
      </c>
      <c r="V308" s="52">
        <f t="shared" si="9"/>
        <v>2377.5881199999999</v>
      </c>
      <c r="W308" s="52">
        <f t="shared" si="10"/>
        <v>2377.5881199999999</v>
      </c>
      <c r="X308" s="52">
        <v>0</v>
      </c>
      <c r="Y308" s="52">
        <v>0</v>
      </c>
    </row>
    <row r="309" spans="1:25" x14ac:dyDescent="0.25">
      <c r="A309" s="52">
        <v>2013</v>
      </c>
      <c r="B309" s="52" t="s">
        <v>106</v>
      </c>
      <c r="C309" s="52" t="s">
        <v>115</v>
      </c>
      <c r="D309" s="52">
        <v>10402</v>
      </c>
      <c r="E309" s="52">
        <v>3338012</v>
      </c>
      <c r="F309" s="52">
        <v>12</v>
      </c>
      <c r="G309" s="52" t="s">
        <v>118</v>
      </c>
      <c r="H309" s="52" t="s">
        <v>91</v>
      </c>
      <c r="I309" s="52">
        <v>19189920</v>
      </c>
      <c r="J309" s="52" t="s">
        <v>71</v>
      </c>
      <c r="K309" s="52">
        <v>73.3</v>
      </c>
      <c r="L309" s="52">
        <v>3.3200000000000001E-5</v>
      </c>
      <c r="M309" s="52">
        <v>1</v>
      </c>
      <c r="N309" s="52"/>
      <c r="O309" s="52">
        <v>0</v>
      </c>
      <c r="P309" s="52">
        <v>0</v>
      </c>
      <c r="Q309" s="52">
        <v>21</v>
      </c>
      <c r="R309" s="52"/>
      <c r="S309" s="52">
        <v>0</v>
      </c>
      <c r="T309" s="52">
        <v>0</v>
      </c>
      <c r="U309" s="52">
        <v>310</v>
      </c>
      <c r="V309" s="52">
        <f t="shared" si="9"/>
        <v>46699.8217152</v>
      </c>
      <c r="W309" s="52">
        <f t="shared" si="10"/>
        <v>46699.8217152</v>
      </c>
      <c r="X309" s="52">
        <v>0</v>
      </c>
      <c r="Y309" s="52">
        <v>0</v>
      </c>
    </row>
    <row r="310" spans="1:25" x14ac:dyDescent="0.25">
      <c r="A310" s="52">
        <v>2013</v>
      </c>
      <c r="B310" s="52" t="s">
        <v>106</v>
      </c>
      <c r="C310" s="52" t="s">
        <v>115</v>
      </c>
      <c r="D310" s="52">
        <v>10402</v>
      </c>
      <c r="E310" s="52">
        <v>3338012</v>
      </c>
      <c r="F310" s="52">
        <v>12</v>
      </c>
      <c r="G310" s="52" t="s">
        <v>118</v>
      </c>
      <c r="H310" s="52" t="s">
        <v>91</v>
      </c>
      <c r="I310" s="52">
        <v>3787209</v>
      </c>
      <c r="J310" s="52" t="s">
        <v>71</v>
      </c>
      <c r="K310" s="52">
        <v>73.3</v>
      </c>
      <c r="L310" s="52">
        <v>3.3200000000000001E-5</v>
      </c>
      <c r="M310" s="52">
        <v>1</v>
      </c>
      <c r="N310" s="52"/>
      <c r="O310" s="52">
        <v>0</v>
      </c>
      <c r="P310" s="52">
        <v>0</v>
      </c>
      <c r="Q310" s="52">
        <v>21</v>
      </c>
      <c r="R310" s="52"/>
      <c r="S310" s="52">
        <v>0</v>
      </c>
      <c r="T310" s="52">
        <v>0</v>
      </c>
      <c r="U310" s="52">
        <v>310</v>
      </c>
      <c r="V310" s="52">
        <f t="shared" si="9"/>
        <v>9216.4003340399995</v>
      </c>
      <c r="W310" s="52">
        <f t="shared" si="10"/>
        <v>9216.4003340399995</v>
      </c>
      <c r="X310" s="52">
        <v>0</v>
      </c>
      <c r="Y310" s="52">
        <v>0</v>
      </c>
    </row>
    <row r="311" spans="1:25" x14ac:dyDescent="0.25">
      <c r="A311" s="52">
        <v>2013</v>
      </c>
      <c r="B311" s="52" t="s">
        <v>106</v>
      </c>
      <c r="C311" s="52" t="s">
        <v>115</v>
      </c>
      <c r="D311" s="52">
        <v>10402</v>
      </c>
      <c r="E311" s="52">
        <v>3338012</v>
      </c>
      <c r="F311" s="52">
        <v>12</v>
      </c>
      <c r="G311" s="52" t="s">
        <v>118</v>
      </c>
      <c r="H311" s="52" t="s">
        <v>91</v>
      </c>
      <c r="I311" s="52">
        <v>117456336</v>
      </c>
      <c r="J311" s="52" t="s">
        <v>71</v>
      </c>
      <c r="K311" s="52">
        <v>73.3</v>
      </c>
      <c r="L311" s="52">
        <v>3.3200000000000001E-5</v>
      </c>
      <c r="M311" s="52">
        <v>1</v>
      </c>
      <c r="N311" s="52"/>
      <c r="O311" s="52">
        <v>0</v>
      </c>
      <c r="P311" s="52">
        <v>0</v>
      </c>
      <c r="Q311" s="52">
        <v>21</v>
      </c>
      <c r="R311" s="52"/>
      <c r="S311" s="52">
        <v>0</v>
      </c>
      <c r="T311" s="52">
        <v>0</v>
      </c>
      <c r="U311" s="52">
        <v>310</v>
      </c>
      <c r="V311" s="52">
        <f t="shared" si="9"/>
        <v>285837.04103615996</v>
      </c>
      <c r="W311" s="52">
        <f t="shared" si="10"/>
        <v>285837.04103615996</v>
      </c>
      <c r="X311" s="52">
        <v>0</v>
      </c>
      <c r="Y311" s="52">
        <v>0</v>
      </c>
    </row>
    <row r="312" spans="1:25" x14ac:dyDescent="0.25">
      <c r="A312" s="52">
        <v>2013</v>
      </c>
      <c r="B312" s="52" t="s">
        <v>106</v>
      </c>
      <c r="C312" s="52" t="s">
        <v>115</v>
      </c>
      <c r="D312" s="52">
        <v>10404</v>
      </c>
      <c r="E312" s="52">
        <v>3338012</v>
      </c>
      <c r="F312" s="52">
        <v>12</v>
      </c>
      <c r="G312" s="52" t="s">
        <v>118</v>
      </c>
      <c r="H312" s="52" t="s">
        <v>91</v>
      </c>
      <c r="I312" s="52">
        <v>2340835</v>
      </c>
      <c r="J312" s="52" t="s">
        <v>71</v>
      </c>
      <c r="K312" s="52">
        <v>73.3</v>
      </c>
      <c r="L312" s="52">
        <v>3.3200000000000001E-5</v>
      </c>
      <c r="M312" s="52">
        <v>1</v>
      </c>
      <c r="N312" s="52"/>
      <c r="O312" s="52">
        <v>0</v>
      </c>
      <c r="P312" s="52">
        <v>0</v>
      </c>
      <c r="Q312" s="52">
        <v>21</v>
      </c>
      <c r="R312" s="52"/>
      <c r="S312" s="52">
        <v>0</v>
      </c>
      <c r="T312" s="52">
        <v>0</v>
      </c>
      <c r="U312" s="52">
        <v>310</v>
      </c>
      <c r="V312" s="52">
        <f t="shared" si="9"/>
        <v>5696.5624226</v>
      </c>
      <c r="W312" s="52">
        <f t="shared" si="10"/>
        <v>5696.5624226</v>
      </c>
      <c r="X312" s="52">
        <v>0</v>
      </c>
      <c r="Y312" s="52">
        <v>0</v>
      </c>
    </row>
    <row r="313" spans="1:25" x14ac:dyDescent="0.25">
      <c r="A313" s="52">
        <v>2013</v>
      </c>
      <c r="B313" s="52" t="s">
        <v>106</v>
      </c>
      <c r="C313" s="52" t="s">
        <v>115</v>
      </c>
      <c r="D313" s="52">
        <v>10406</v>
      </c>
      <c r="E313" s="52">
        <v>3338012</v>
      </c>
      <c r="F313" s="52">
        <v>12</v>
      </c>
      <c r="G313" s="52" t="s">
        <v>118</v>
      </c>
      <c r="H313" s="52" t="s">
        <v>91</v>
      </c>
      <c r="I313" s="52">
        <v>4628</v>
      </c>
      <c r="J313" s="52" t="s">
        <v>71</v>
      </c>
      <c r="K313" s="52">
        <v>73.3</v>
      </c>
      <c r="L313" s="52">
        <v>3.3200000000000001E-5</v>
      </c>
      <c r="M313" s="52">
        <v>1</v>
      </c>
      <c r="N313" s="52"/>
      <c r="O313" s="52">
        <v>0</v>
      </c>
      <c r="P313" s="52">
        <v>0</v>
      </c>
      <c r="Q313" s="52">
        <v>21</v>
      </c>
      <c r="R313" s="52"/>
      <c r="S313" s="52">
        <v>0</v>
      </c>
      <c r="T313" s="52">
        <v>0</v>
      </c>
      <c r="U313" s="52">
        <v>310</v>
      </c>
      <c r="V313" s="52">
        <f t="shared" si="9"/>
        <v>11.26251568</v>
      </c>
      <c r="W313" s="52">
        <f t="shared" si="10"/>
        <v>11.26251568</v>
      </c>
      <c r="X313" s="52">
        <v>0</v>
      </c>
      <c r="Y313" s="52">
        <v>0</v>
      </c>
    </row>
    <row r="314" spans="1:25" x14ac:dyDescent="0.25">
      <c r="A314" s="52">
        <v>2013</v>
      </c>
      <c r="B314" s="52" t="s">
        <v>106</v>
      </c>
      <c r="C314" s="52" t="s">
        <v>115</v>
      </c>
      <c r="D314" s="52">
        <v>10409</v>
      </c>
      <c r="E314" s="52">
        <v>3338012</v>
      </c>
      <c r="F314" s="52">
        <v>12</v>
      </c>
      <c r="G314" s="52" t="s">
        <v>118</v>
      </c>
      <c r="H314" s="52" t="s">
        <v>91</v>
      </c>
      <c r="I314" s="52">
        <v>2512497.5</v>
      </c>
      <c r="J314" s="52" t="s">
        <v>71</v>
      </c>
      <c r="K314" s="52">
        <v>73.3</v>
      </c>
      <c r="L314" s="52">
        <v>3.3200000000000001E-5</v>
      </c>
      <c r="M314" s="52">
        <v>1</v>
      </c>
      <c r="N314" s="52"/>
      <c r="O314" s="52">
        <v>0</v>
      </c>
      <c r="P314" s="52">
        <v>0</v>
      </c>
      <c r="Q314" s="52">
        <v>21</v>
      </c>
      <c r="R314" s="52"/>
      <c r="S314" s="52">
        <v>0</v>
      </c>
      <c r="T314" s="52">
        <v>0</v>
      </c>
      <c r="U314" s="52">
        <v>310</v>
      </c>
      <c r="V314" s="52">
        <f t="shared" si="9"/>
        <v>6114.3134160999998</v>
      </c>
      <c r="W314" s="52">
        <f t="shared" si="10"/>
        <v>6114.3134160999998</v>
      </c>
      <c r="X314" s="52">
        <v>0</v>
      </c>
      <c r="Y314" s="52">
        <v>0</v>
      </c>
    </row>
    <row r="315" spans="1:25" x14ac:dyDescent="0.25">
      <c r="A315" s="52">
        <v>2013</v>
      </c>
      <c r="B315" s="52" t="s">
        <v>106</v>
      </c>
      <c r="C315" s="52" t="s">
        <v>115</v>
      </c>
      <c r="D315" s="52">
        <v>10409</v>
      </c>
      <c r="E315" s="52">
        <v>3338012</v>
      </c>
      <c r="F315" s="52">
        <v>12</v>
      </c>
      <c r="G315" s="52" t="s">
        <v>118</v>
      </c>
      <c r="H315" s="52" t="s">
        <v>91</v>
      </c>
      <c r="I315" s="52">
        <v>5478173</v>
      </c>
      <c r="J315" s="52" t="s">
        <v>71</v>
      </c>
      <c r="K315" s="52">
        <v>73.3</v>
      </c>
      <c r="L315" s="52">
        <v>3.3200000000000001E-5</v>
      </c>
      <c r="M315" s="52">
        <v>1</v>
      </c>
      <c r="N315" s="52"/>
      <c r="O315" s="52">
        <v>0</v>
      </c>
      <c r="P315" s="52">
        <v>0</v>
      </c>
      <c r="Q315" s="52">
        <v>21</v>
      </c>
      <c r="R315" s="52"/>
      <c r="S315" s="52">
        <v>0</v>
      </c>
      <c r="T315" s="52">
        <v>0</v>
      </c>
      <c r="U315" s="52">
        <v>310</v>
      </c>
      <c r="V315" s="52">
        <f t="shared" si="9"/>
        <v>13331.46268588</v>
      </c>
      <c r="W315" s="52">
        <f t="shared" si="10"/>
        <v>13331.46268588</v>
      </c>
      <c r="X315" s="52">
        <v>0</v>
      </c>
      <c r="Y315" s="52">
        <v>0</v>
      </c>
    </row>
    <row r="316" spans="1:25" x14ac:dyDescent="0.25">
      <c r="A316" s="52">
        <v>2013</v>
      </c>
      <c r="B316" s="52" t="s">
        <v>106</v>
      </c>
      <c r="C316" s="52" t="s">
        <v>115</v>
      </c>
      <c r="D316" s="52">
        <v>10509</v>
      </c>
      <c r="E316" s="52">
        <v>3338007</v>
      </c>
      <c r="F316" s="52">
        <v>12</v>
      </c>
      <c r="G316" s="52" t="s">
        <v>118</v>
      </c>
      <c r="H316" s="52" t="s">
        <v>91</v>
      </c>
      <c r="I316" s="52">
        <v>124186</v>
      </c>
      <c r="J316" s="52" t="s">
        <v>71</v>
      </c>
      <c r="K316" s="52">
        <v>73.3</v>
      </c>
      <c r="L316" s="52">
        <v>3.3200000000000001E-5</v>
      </c>
      <c r="M316" s="52">
        <v>1</v>
      </c>
      <c r="N316" s="52"/>
      <c r="O316" s="52">
        <v>0</v>
      </c>
      <c r="P316" s="52">
        <v>0</v>
      </c>
      <c r="Q316" s="52">
        <v>21</v>
      </c>
      <c r="R316" s="52"/>
      <c r="S316" s="52">
        <v>0</v>
      </c>
      <c r="T316" s="52">
        <v>0</v>
      </c>
      <c r="U316" s="52">
        <v>310</v>
      </c>
      <c r="V316" s="52">
        <f t="shared" si="9"/>
        <v>302.21408215999998</v>
      </c>
      <c r="W316" s="52">
        <f t="shared" si="10"/>
        <v>302.21408215999998</v>
      </c>
      <c r="X316" s="52">
        <v>0</v>
      </c>
      <c r="Y316" s="52">
        <v>0</v>
      </c>
    </row>
    <row r="317" spans="1:25" x14ac:dyDescent="0.25">
      <c r="A317" s="52">
        <v>2013</v>
      </c>
      <c r="B317" s="52" t="s">
        <v>106</v>
      </c>
      <c r="C317" s="52" t="s">
        <v>115</v>
      </c>
      <c r="D317" s="52">
        <v>10629</v>
      </c>
      <c r="E317" s="52">
        <v>3338007</v>
      </c>
      <c r="F317" s="52">
        <v>12</v>
      </c>
      <c r="G317" s="52" t="s">
        <v>118</v>
      </c>
      <c r="H317" s="52" t="s">
        <v>91</v>
      </c>
      <c r="I317" s="52">
        <v>6364</v>
      </c>
      <c r="J317" s="52" t="s">
        <v>71</v>
      </c>
      <c r="K317" s="52">
        <v>73.3</v>
      </c>
      <c r="L317" s="52">
        <v>3.3200000000000001E-5</v>
      </c>
      <c r="M317" s="52">
        <v>1</v>
      </c>
      <c r="N317" s="52"/>
      <c r="O317" s="52">
        <v>0</v>
      </c>
      <c r="P317" s="52">
        <v>0</v>
      </c>
      <c r="Q317" s="52">
        <v>21</v>
      </c>
      <c r="R317" s="52"/>
      <c r="S317" s="52">
        <v>0</v>
      </c>
      <c r="T317" s="52">
        <v>0</v>
      </c>
      <c r="U317" s="52">
        <v>310</v>
      </c>
      <c r="V317" s="52">
        <f t="shared" si="9"/>
        <v>15.487175839999999</v>
      </c>
      <c r="W317" s="52">
        <f t="shared" si="10"/>
        <v>15.487175839999999</v>
      </c>
      <c r="X317" s="52">
        <v>0</v>
      </c>
      <c r="Y317" s="52">
        <v>0</v>
      </c>
    </row>
    <row r="318" spans="1:25" x14ac:dyDescent="0.25">
      <c r="A318" s="52">
        <v>2013</v>
      </c>
      <c r="B318" s="52" t="s">
        <v>106</v>
      </c>
      <c r="C318" s="52" t="s">
        <v>115</v>
      </c>
      <c r="D318" s="52">
        <v>10711</v>
      </c>
      <c r="E318" s="52">
        <v>3338007</v>
      </c>
      <c r="F318" s="52">
        <v>12</v>
      </c>
      <c r="G318" s="52" t="s">
        <v>118</v>
      </c>
      <c r="H318" s="52" t="s">
        <v>91</v>
      </c>
      <c r="I318" s="52">
        <v>8158</v>
      </c>
      <c r="J318" s="52" t="s">
        <v>71</v>
      </c>
      <c r="K318" s="52">
        <v>73.3</v>
      </c>
      <c r="L318" s="52">
        <v>3.3200000000000001E-5</v>
      </c>
      <c r="M318" s="52">
        <v>1</v>
      </c>
      <c r="N318" s="52"/>
      <c r="O318" s="52">
        <v>0</v>
      </c>
      <c r="P318" s="52">
        <v>0</v>
      </c>
      <c r="Q318" s="52">
        <v>21</v>
      </c>
      <c r="R318" s="52"/>
      <c r="S318" s="52">
        <v>0</v>
      </c>
      <c r="T318" s="52">
        <v>0</v>
      </c>
      <c r="U318" s="52">
        <v>310</v>
      </c>
      <c r="V318" s="52">
        <f t="shared" si="9"/>
        <v>19.852982480000001</v>
      </c>
      <c r="W318" s="52">
        <f t="shared" si="10"/>
        <v>19.852982480000001</v>
      </c>
      <c r="X318" s="52">
        <v>0</v>
      </c>
      <c r="Y318" s="52">
        <v>0</v>
      </c>
    </row>
    <row r="319" spans="1:25" x14ac:dyDescent="0.25">
      <c r="A319" s="52">
        <v>2013</v>
      </c>
      <c r="B319" s="52" t="s">
        <v>106</v>
      </c>
      <c r="C319" s="52" t="s">
        <v>115</v>
      </c>
      <c r="D319" s="52">
        <v>10795</v>
      </c>
      <c r="E319" s="52">
        <v>3338012</v>
      </c>
      <c r="F319" s="52">
        <v>12</v>
      </c>
      <c r="G319" s="52" t="s">
        <v>118</v>
      </c>
      <c r="H319" s="52" t="s">
        <v>91</v>
      </c>
      <c r="I319" s="52">
        <v>373085</v>
      </c>
      <c r="J319" s="52" t="s">
        <v>71</v>
      </c>
      <c r="K319" s="52">
        <v>73.3</v>
      </c>
      <c r="L319" s="52">
        <v>3.3200000000000001E-5</v>
      </c>
      <c r="M319" s="52">
        <v>1</v>
      </c>
      <c r="N319" s="52"/>
      <c r="O319" s="52">
        <v>0</v>
      </c>
      <c r="P319" s="52">
        <v>0</v>
      </c>
      <c r="Q319" s="52">
        <v>21</v>
      </c>
      <c r="R319" s="52"/>
      <c r="S319" s="52">
        <v>0</v>
      </c>
      <c r="T319" s="52">
        <v>0</v>
      </c>
      <c r="U319" s="52">
        <v>310</v>
      </c>
      <c r="V319" s="52">
        <f t="shared" si="9"/>
        <v>907.92473259999997</v>
      </c>
      <c r="W319" s="52">
        <f t="shared" si="10"/>
        <v>907.92473259999997</v>
      </c>
      <c r="X319" s="52">
        <v>0</v>
      </c>
      <c r="Y319" s="52">
        <v>0</v>
      </c>
    </row>
    <row r="320" spans="1:25" x14ac:dyDescent="0.25">
      <c r="A320" s="52">
        <v>2013</v>
      </c>
      <c r="B320" s="52" t="s">
        <v>106</v>
      </c>
      <c r="C320" s="52" t="s">
        <v>115</v>
      </c>
      <c r="D320" s="52">
        <v>10802</v>
      </c>
      <c r="E320" s="52">
        <v>3338012</v>
      </c>
      <c r="F320" s="52">
        <v>12</v>
      </c>
      <c r="G320" s="52" t="s">
        <v>118</v>
      </c>
      <c r="H320" s="52" t="s">
        <v>91</v>
      </c>
      <c r="I320" s="52">
        <v>358425</v>
      </c>
      <c r="J320" s="52" t="s">
        <v>71</v>
      </c>
      <c r="K320" s="52">
        <v>73.3</v>
      </c>
      <c r="L320" s="52">
        <v>3.3200000000000001E-5</v>
      </c>
      <c r="M320" s="52">
        <v>1</v>
      </c>
      <c r="N320" s="52"/>
      <c r="O320" s="52">
        <v>0</v>
      </c>
      <c r="P320" s="52">
        <v>0</v>
      </c>
      <c r="Q320" s="52">
        <v>21</v>
      </c>
      <c r="R320" s="52"/>
      <c r="S320" s="52">
        <v>0</v>
      </c>
      <c r="T320" s="52">
        <v>0</v>
      </c>
      <c r="U320" s="52">
        <v>310</v>
      </c>
      <c r="V320" s="52">
        <f t="shared" si="9"/>
        <v>872.24874299999999</v>
      </c>
      <c r="W320" s="52">
        <f t="shared" si="10"/>
        <v>872.24874299999999</v>
      </c>
      <c r="X320" s="52">
        <v>0</v>
      </c>
      <c r="Y320" s="52">
        <v>0</v>
      </c>
    </row>
    <row r="321" spans="1:25" x14ac:dyDescent="0.25">
      <c r="A321" s="52">
        <v>2013</v>
      </c>
      <c r="B321" s="52" t="s">
        <v>106</v>
      </c>
      <c r="C321" s="52" t="s">
        <v>115</v>
      </c>
      <c r="D321" s="52">
        <v>11044</v>
      </c>
      <c r="E321" s="52">
        <v>3338003</v>
      </c>
      <c r="F321" s="52">
        <v>12</v>
      </c>
      <c r="G321" s="52" t="s">
        <v>118</v>
      </c>
      <c r="H321" s="52" t="s">
        <v>91</v>
      </c>
      <c r="I321" s="52">
        <v>322</v>
      </c>
      <c r="J321" s="52" t="s">
        <v>71</v>
      </c>
      <c r="K321" s="52">
        <v>73.3</v>
      </c>
      <c r="L321" s="52">
        <v>3.3200000000000001E-5</v>
      </c>
      <c r="M321" s="52">
        <v>1</v>
      </c>
      <c r="N321" s="52"/>
      <c r="O321" s="52">
        <v>0</v>
      </c>
      <c r="P321" s="52">
        <v>0</v>
      </c>
      <c r="Q321" s="52">
        <v>21</v>
      </c>
      <c r="R321" s="52"/>
      <c r="S321" s="52">
        <v>0</v>
      </c>
      <c r="T321" s="52">
        <v>0</v>
      </c>
      <c r="U321" s="52">
        <v>310</v>
      </c>
      <c r="V321" s="52">
        <f t="shared" si="9"/>
        <v>0.78360631999999997</v>
      </c>
      <c r="W321" s="52">
        <f t="shared" si="10"/>
        <v>0.78360631999999997</v>
      </c>
      <c r="X321" s="52">
        <v>0</v>
      </c>
      <c r="Y321" s="52">
        <v>0</v>
      </c>
    </row>
    <row r="322" spans="1:25" x14ac:dyDescent="0.25">
      <c r="A322" s="52">
        <v>2013</v>
      </c>
      <c r="B322" s="52" t="s">
        <v>106</v>
      </c>
      <c r="C322" s="52" t="s">
        <v>115</v>
      </c>
      <c r="D322" s="52">
        <v>11044</v>
      </c>
      <c r="E322" s="52">
        <v>3338003</v>
      </c>
      <c r="F322" s="52">
        <v>12</v>
      </c>
      <c r="G322" s="52" t="s">
        <v>118</v>
      </c>
      <c r="H322" s="52" t="s">
        <v>91</v>
      </c>
      <c r="I322" s="52">
        <v>7776</v>
      </c>
      <c r="J322" s="52" t="s">
        <v>71</v>
      </c>
      <c r="K322" s="52">
        <v>73.3</v>
      </c>
      <c r="L322" s="52">
        <v>3.3200000000000001E-5</v>
      </c>
      <c r="M322" s="52">
        <v>1</v>
      </c>
      <c r="N322" s="52"/>
      <c r="O322" s="52">
        <v>0</v>
      </c>
      <c r="P322" s="52">
        <v>0</v>
      </c>
      <c r="Q322" s="52">
        <v>21</v>
      </c>
      <c r="R322" s="52"/>
      <c r="S322" s="52">
        <v>0</v>
      </c>
      <c r="T322" s="52">
        <v>0</v>
      </c>
      <c r="U322" s="52">
        <v>310</v>
      </c>
      <c r="V322" s="52">
        <f t="shared" si="9"/>
        <v>18.923362559999998</v>
      </c>
      <c r="W322" s="52">
        <f t="shared" si="10"/>
        <v>18.923362559999998</v>
      </c>
      <c r="X322" s="52">
        <v>0</v>
      </c>
      <c r="Y322" s="52">
        <v>0</v>
      </c>
    </row>
    <row r="323" spans="1:25" x14ac:dyDescent="0.25">
      <c r="A323" s="52">
        <v>2013</v>
      </c>
      <c r="B323" s="52" t="s">
        <v>106</v>
      </c>
      <c r="C323" s="52" t="s">
        <v>115</v>
      </c>
      <c r="D323" s="52">
        <v>11044</v>
      </c>
      <c r="E323" s="52">
        <v>3338008</v>
      </c>
      <c r="F323" s="52">
        <v>12</v>
      </c>
      <c r="G323" s="52" t="s">
        <v>118</v>
      </c>
      <c r="H323" s="52" t="s">
        <v>91</v>
      </c>
      <c r="I323" s="52">
        <v>868</v>
      </c>
      <c r="J323" s="52" t="s">
        <v>71</v>
      </c>
      <c r="K323" s="52">
        <v>73.3</v>
      </c>
      <c r="L323" s="52">
        <v>3.3200000000000001E-5</v>
      </c>
      <c r="M323" s="52">
        <v>1</v>
      </c>
      <c r="N323" s="52"/>
      <c r="O323" s="52">
        <v>0</v>
      </c>
      <c r="P323" s="52">
        <v>0</v>
      </c>
      <c r="Q323" s="52">
        <v>21</v>
      </c>
      <c r="R323" s="52"/>
      <c r="S323" s="52">
        <v>0</v>
      </c>
      <c r="T323" s="52">
        <v>0</v>
      </c>
      <c r="U323" s="52">
        <v>310</v>
      </c>
      <c r="V323" s="52">
        <f t="shared" ref="V323:V386" si="11">IF(F323=9,((I323*K323*L323*M323)+(I323*O323*P323*Q323)+(I323*S323*T323*U323))/1000, (I323*K323*L323*M323)+(I323*O323*P323*Q323)+(I323*S323*T323*U323))</f>
        <v>2.11233008</v>
      </c>
      <c r="W323" s="52">
        <f t="shared" ref="W323:W386" si="12">(V323-((O323*I323*P323*Q323)+(S323*I323*T323*U323)))/M323</f>
        <v>2.11233008</v>
      </c>
      <c r="X323" s="52">
        <v>0</v>
      </c>
      <c r="Y323" s="52">
        <v>0</v>
      </c>
    </row>
    <row r="324" spans="1:25" x14ac:dyDescent="0.25">
      <c r="A324" s="52">
        <v>2013</v>
      </c>
      <c r="B324" s="52" t="s">
        <v>106</v>
      </c>
      <c r="C324" s="52" t="s">
        <v>115</v>
      </c>
      <c r="D324" s="52">
        <v>11044</v>
      </c>
      <c r="E324" s="52">
        <v>3338099</v>
      </c>
      <c r="F324" s="52">
        <v>12</v>
      </c>
      <c r="G324" s="52" t="s">
        <v>118</v>
      </c>
      <c r="H324" s="52" t="s">
        <v>91</v>
      </c>
      <c r="I324" s="52">
        <v>210</v>
      </c>
      <c r="J324" s="52" t="s">
        <v>71</v>
      </c>
      <c r="K324" s="52">
        <v>73.3</v>
      </c>
      <c r="L324" s="52">
        <v>3.3200000000000001E-5</v>
      </c>
      <c r="M324" s="52">
        <v>1</v>
      </c>
      <c r="N324" s="52"/>
      <c r="O324" s="52">
        <v>0</v>
      </c>
      <c r="P324" s="52">
        <v>0</v>
      </c>
      <c r="Q324" s="52">
        <v>21</v>
      </c>
      <c r="R324" s="52"/>
      <c r="S324" s="52">
        <v>0</v>
      </c>
      <c r="T324" s="52">
        <v>0</v>
      </c>
      <c r="U324" s="52">
        <v>310</v>
      </c>
      <c r="V324" s="52">
        <f t="shared" si="11"/>
        <v>0.51104760000000005</v>
      </c>
      <c r="W324" s="52">
        <f t="shared" si="12"/>
        <v>0.51104760000000005</v>
      </c>
      <c r="X324" s="52">
        <v>0</v>
      </c>
      <c r="Y324" s="52">
        <v>0</v>
      </c>
    </row>
    <row r="325" spans="1:25" x14ac:dyDescent="0.25">
      <c r="A325" s="52">
        <v>2013</v>
      </c>
      <c r="B325" s="52" t="s">
        <v>106</v>
      </c>
      <c r="C325" s="52" t="s">
        <v>115</v>
      </c>
      <c r="D325" s="52">
        <v>12005</v>
      </c>
      <c r="E325" s="52">
        <v>3338007</v>
      </c>
      <c r="F325" s="52">
        <v>12</v>
      </c>
      <c r="G325" s="52" t="s">
        <v>118</v>
      </c>
      <c r="H325" s="52" t="s">
        <v>91</v>
      </c>
      <c r="I325" s="52">
        <v>8264</v>
      </c>
      <c r="J325" s="52" t="s">
        <v>71</v>
      </c>
      <c r="K325" s="52">
        <v>73.3</v>
      </c>
      <c r="L325" s="52">
        <v>3.3200000000000001E-5</v>
      </c>
      <c r="M325" s="52">
        <v>1</v>
      </c>
      <c r="N325" s="52"/>
      <c r="O325" s="52">
        <v>0</v>
      </c>
      <c r="P325" s="52">
        <v>0</v>
      </c>
      <c r="Q325" s="52">
        <v>21</v>
      </c>
      <c r="R325" s="52"/>
      <c r="S325" s="52">
        <v>0</v>
      </c>
      <c r="T325" s="52">
        <v>0</v>
      </c>
      <c r="U325" s="52">
        <v>310</v>
      </c>
      <c r="V325" s="52">
        <f t="shared" si="11"/>
        <v>20.11093984</v>
      </c>
      <c r="W325" s="52">
        <f t="shared" si="12"/>
        <v>20.11093984</v>
      </c>
      <c r="X325" s="52">
        <v>0</v>
      </c>
      <c r="Y325" s="52">
        <v>0</v>
      </c>
    </row>
    <row r="326" spans="1:25" x14ac:dyDescent="0.25">
      <c r="A326" s="52">
        <v>2013</v>
      </c>
      <c r="B326" s="52" t="s">
        <v>106</v>
      </c>
      <c r="C326" s="52" t="s">
        <v>115</v>
      </c>
      <c r="D326" s="52">
        <v>13111</v>
      </c>
      <c r="E326" s="52">
        <v>3338003</v>
      </c>
      <c r="F326" s="52">
        <v>12</v>
      </c>
      <c r="G326" s="52" t="s">
        <v>118</v>
      </c>
      <c r="H326" s="52" t="s">
        <v>91</v>
      </c>
      <c r="I326" s="52">
        <v>426743</v>
      </c>
      <c r="J326" s="52" t="s">
        <v>71</v>
      </c>
      <c r="K326" s="52">
        <v>73.3</v>
      </c>
      <c r="L326" s="52">
        <v>3.3200000000000001E-5</v>
      </c>
      <c r="M326" s="52">
        <v>1</v>
      </c>
      <c r="N326" s="52"/>
      <c r="O326" s="52">
        <v>0</v>
      </c>
      <c r="P326" s="52">
        <v>0</v>
      </c>
      <c r="Q326" s="52">
        <v>21</v>
      </c>
      <c r="R326" s="52"/>
      <c r="S326" s="52">
        <v>0</v>
      </c>
      <c r="T326" s="52">
        <v>0</v>
      </c>
      <c r="U326" s="52">
        <v>310</v>
      </c>
      <c r="V326" s="52">
        <f t="shared" si="11"/>
        <v>1038.5046950799999</v>
      </c>
      <c r="W326" s="52">
        <f t="shared" si="12"/>
        <v>1038.5046950799999</v>
      </c>
      <c r="X326" s="52">
        <v>0</v>
      </c>
      <c r="Y326" s="52">
        <v>0</v>
      </c>
    </row>
    <row r="327" spans="1:25" x14ac:dyDescent="0.25">
      <c r="A327" s="52">
        <v>2013</v>
      </c>
      <c r="B327" s="52" t="s">
        <v>106</v>
      </c>
      <c r="C327" s="52" t="s">
        <v>115</v>
      </c>
      <c r="D327" s="52">
        <v>13114</v>
      </c>
      <c r="E327" s="52">
        <v>3338003</v>
      </c>
      <c r="F327" s="52">
        <v>12</v>
      </c>
      <c r="G327" s="52" t="s">
        <v>118</v>
      </c>
      <c r="H327" s="52" t="s">
        <v>91</v>
      </c>
      <c r="I327" s="52">
        <v>147021</v>
      </c>
      <c r="J327" s="52" t="s">
        <v>71</v>
      </c>
      <c r="K327" s="52">
        <v>73.3</v>
      </c>
      <c r="L327" s="52">
        <v>3.3200000000000001E-5</v>
      </c>
      <c r="M327" s="52">
        <v>1</v>
      </c>
      <c r="N327" s="52"/>
      <c r="O327" s="52">
        <v>0</v>
      </c>
      <c r="P327" s="52">
        <v>0</v>
      </c>
      <c r="Q327" s="52">
        <v>21</v>
      </c>
      <c r="R327" s="52"/>
      <c r="S327" s="52">
        <v>0</v>
      </c>
      <c r="T327" s="52">
        <v>0</v>
      </c>
      <c r="U327" s="52">
        <v>310</v>
      </c>
      <c r="V327" s="52">
        <f t="shared" si="11"/>
        <v>357.78442475999998</v>
      </c>
      <c r="W327" s="52">
        <f t="shared" si="12"/>
        <v>357.78442475999998</v>
      </c>
      <c r="X327" s="52">
        <v>0</v>
      </c>
      <c r="Y327" s="52">
        <v>0</v>
      </c>
    </row>
    <row r="328" spans="1:25" x14ac:dyDescent="0.25">
      <c r="A328" s="52">
        <v>2013</v>
      </c>
      <c r="B328" s="52" t="s">
        <v>106</v>
      </c>
      <c r="C328" s="52" t="s">
        <v>115</v>
      </c>
      <c r="D328" s="52">
        <v>13114</v>
      </c>
      <c r="E328" s="52">
        <v>3338003</v>
      </c>
      <c r="F328" s="52">
        <v>12</v>
      </c>
      <c r="G328" s="52" t="s">
        <v>118</v>
      </c>
      <c r="H328" s="52" t="s">
        <v>91</v>
      </c>
      <c r="I328" s="52">
        <v>1758884</v>
      </c>
      <c r="J328" s="52" t="s">
        <v>71</v>
      </c>
      <c r="K328" s="52">
        <v>73.3</v>
      </c>
      <c r="L328" s="52">
        <v>3.3200000000000001E-5</v>
      </c>
      <c r="M328" s="52">
        <v>1</v>
      </c>
      <c r="N328" s="52"/>
      <c r="O328" s="52">
        <v>0</v>
      </c>
      <c r="P328" s="52">
        <v>0</v>
      </c>
      <c r="Q328" s="52">
        <v>21</v>
      </c>
      <c r="R328" s="52"/>
      <c r="S328" s="52">
        <v>0</v>
      </c>
      <c r="T328" s="52">
        <v>0</v>
      </c>
      <c r="U328" s="52">
        <v>310</v>
      </c>
      <c r="V328" s="52">
        <f t="shared" si="11"/>
        <v>4280.3497470399998</v>
      </c>
      <c r="W328" s="52">
        <f t="shared" si="12"/>
        <v>4280.3497470399998</v>
      </c>
      <c r="X328" s="52">
        <v>0</v>
      </c>
      <c r="Y328" s="52">
        <v>0</v>
      </c>
    </row>
    <row r="329" spans="1:25" x14ac:dyDescent="0.25">
      <c r="A329" s="52">
        <v>2013</v>
      </c>
      <c r="B329" s="52" t="s">
        <v>106</v>
      </c>
      <c r="C329" s="52" t="s">
        <v>115</v>
      </c>
      <c r="D329" s="52">
        <v>13114</v>
      </c>
      <c r="E329" s="52">
        <v>3338003</v>
      </c>
      <c r="F329" s="52">
        <v>12</v>
      </c>
      <c r="G329" s="52" t="s">
        <v>118</v>
      </c>
      <c r="H329" s="52" t="s">
        <v>91</v>
      </c>
      <c r="I329" s="52">
        <v>66360</v>
      </c>
      <c r="J329" s="52" t="s">
        <v>71</v>
      </c>
      <c r="K329" s="52">
        <v>73.3</v>
      </c>
      <c r="L329" s="52">
        <v>3.3200000000000001E-5</v>
      </c>
      <c r="M329" s="52">
        <v>1</v>
      </c>
      <c r="N329" s="52"/>
      <c r="O329" s="52">
        <v>0</v>
      </c>
      <c r="P329" s="52">
        <v>0</v>
      </c>
      <c r="Q329" s="52">
        <v>21</v>
      </c>
      <c r="R329" s="52"/>
      <c r="S329" s="52">
        <v>0</v>
      </c>
      <c r="T329" s="52">
        <v>0</v>
      </c>
      <c r="U329" s="52">
        <v>310</v>
      </c>
      <c r="V329" s="52">
        <f t="shared" si="11"/>
        <v>161.49104160000002</v>
      </c>
      <c r="W329" s="52">
        <f t="shared" si="12"/>
        <v>161.49104160000002</v>
      </c>
      <c r="X329" s="52">
        <v>0</v>
      </c>
      <c r="Y329" s="52">
        <v>0</v>
      </c>
    </row>
    <row r="330" spans="1:25" x14ac:dyDescent="0.25">
      <c r="A330" s="52">
        <v>2013</v>
      </c>
      <c r="B330" s="52" t="s">
        <v>106</v>
      </c>
      <c r="C330" s="52" t="s">
        <v>115</v>
      </c>
      <c r="D330" s="52">
        <v>13114</v>
      </c>
      <c r="E330" s="52">
        <v>3338003</v>
      </c>
      <c r="F330" s="52">
        <v>12</v>
      </c>
      <c r="G330" s="52" t="s">
        <v>118</v>
      </c>
      <c r="H330" s="52" t="s">
        <v>91</v>
      </c>
      <c r="I330" s="52">
        <v>614955</v>
      </c>
      <c r="J330" s="52" t="s">
        <v>71</v>
      </c>
      <c r="K330" s="52">
        <v>73.3</v>
      </c>
      <c r="L330" s="52">
        <v>3.3200000000000001E-5</v>
      </c>
      <c r="M330" s="52">
        <v>1</v>
      </c>
      <c r="N330" s="52"/>
      <c r="O330" s="52">
        <v>0</v>
      </c>
      <c r="P330" s="52">
        <v>0</v>
      </c>
      <c r="Q330" s="52">
        <v>21</v>
      </c>
      <c r="R330" s="52"/>
      <c r="S330" s="52">
        <v>0</v>
      </c>
      <c r="T330" s="52">
        <v>0</v>
      </c>
      <c r="U330" s="52">
        <v>310</v>
      </c>
      <c r="V330" s="52">
        <f t="shared" si="11"/>
        <v>1496.5298898000001</v>
      </c>
      <c r="W330" s="52">
        <f t="shared" si="12"/>
        <v>1496.5298898000001</v>
      </c>
      <c r="X330" s="52">
        <v>0</v>
      </c>
      <c r="Y330" s="52">
        <v>0</v>
      </c>
    </row>
    <row r="331" spans="1:25" x14ac:dyDescent="0.25">
      <c r="A331" s="52">
        <v>2013</v>
      </c>
      <c r="B331" s="52" t="s">
        <v>106</v>
      </c>
      <c r="C331" s="52" t="s">
        <v>115</v>
      </c>
      <c r="D331" s="52">
        <v>13114</v>
      </c>
      <c r="E331" s="52">
        <v>3338003</v>
      </c>
      <c r="F331" s="52">
        <v>12</v>
      </c>
      <c r="G331" s="52" t="s">
        <v>118</v>
      </c>
      <c r="H331" s="52" t="s">
        <v>91</v>
      </c>
      <c r="I331" s="52">
        <v>202055</v>
      </c>
      <c r="J331" s="52" t="s">
        <v>71</v>
      </c>
      <c r="K331" s="52">
        <v>73.3</v>
      </c>
      <c r="L331" s="52">
        <v>3.3200000000000001E-5</v>
      </c>
      <c r="M331" s="52">
        <v>1</v>
      </c>
      <c r="N331" s="52"/>
      <c r="O331" s="52">
        <v>0</v>
      </c>
      <c r="P331" s="52">
        <v>0</v>
      </c>
      <c r="Q331" s="52">
        <v>21</v>
      </c>
      <c r="R331" s="52"/>
      <c r="S331" s="52">
        <v>0</v>
      </c>
      <c r="T331" s="52">
        <v>0</v>
      </c>
      <c r="U331" s="52">
        <v>310</v>
      </c>
      <c r="V331" s="52">
        <f t="shared" si="11"/>
        <v>491.71296580000001</v>
      </c>
      <c r="W331" s="52">
        <f t="shared" si="12"/>
        <v>491.71296580000001</v>
      </c>
      <c r="X331" s="52">
        <v>0</v>
      </c>
      <c r="Y331" s="52">
        <v>0</v>
      </c>
    </row>
    <row r="332" spans="1:25" x14ac:dyDescent="0.25">
      <c r="A332" s="52">
        <v>2013</v>
      </c>
      <c r="B332" s="52" t="s">
        <v>106</v>
      </c>
      <c r="C332" s="52" t="s">
        <v>115</v>
      </c>
      <c r="D332" s="52">
        <v>13114</v>
      </c>
      <c r="E332" s="52">
        <v>3338003</v>
      </c>
      <c r="F332" s="52">
        <v>12</v>
      </c>
      <c r="G332" s="52" t="s">
        <v>118</v>
      </c>
      <c r="H332" s="52" t="s">
        <v>91</v>
      </c>
      <c r="I332" s="52">
        <v>234547</v>
      </c>
      <c r="J332" s="52" t="s">
        <v>71</v>
      </c>
      <c r="K332" s="52">
        <v>73.3</v>
      </c>
      <c r="L332" s="52">
        <v>3.3200000000000001E-5</v>
      </c>
      <c r="M332" s="52">
        <v>1</v>
      </c>
      <c r="N332" s="52"/>
      <c r="O332" s="52">
        <v>0</v>
      </c>
      <c r="P332" s="52">
        <v>0</v>
      </c>
      <c r="Q332" s="52">
        <v>21</v>
      </c>
      <c r="R332" s="52"/>
      <c r="S332" s="52">
        <v>0</v>
      </c>
      <c r="T332" s="52">
        <v>0</v>
      </c>
      <c r="U332" s="52">
        <v>310</v>
      </c>
      <c r="V332" s="52">
        <f t="shared" si="11"/>
        <v>570.78419731999998</v>
      </c>
      <c r="W332" s="52">
        <f t="shared" si="12"/>
        <v>570.78419731999998</v>
      </c>
      <c r="X332" s="52">
        <v>0</v>
      </c>
      <c r="Y332" s="52">
        <v>0</v>
      </c>
    </row>
    <row r="333" spans="1:25" x14ac:dyDescent="0.25">
      <c r="A333" s="52">
        <v>2013</v>
      </c>
      <c r="B333" s="52" t="s">
        <v>106</v>
      </c>
      <c r="C333" s="52" t="s">
        <v>115</v>
      </c>
      <c r="D333" s="52">
        <v>13114</v>
      </c>
      <c r="E333" s="52">
        <v>3338003</v>
      </c>
      <c r="F333" s="52">
        <v>12</v>
      </c>
      <c r="G333" s="52" t="s">
        <v>118</v>
      </c>
      <c r="H333" s="52" t="s">
        <v>91</v>
      </c>
      <c r="I333" s="52">
        <v>21980523</v>
      </c>
      <c r="J333" s="52" t="s">
        <v>71</v>
      </c>
      <c r="K333" s="52">
        <v>73.3</v>
      </c>
      <c r="L333" s="52">
        <v>3.3200000000000001E-5</v>
      </c>
      <c r="M333" s="52">
        <v>1</v>
      </c>
      <c r="N333" s="52"/>
      <c r="O333" s="52">
        <v>0</v>
      </c>
      <c r="P333" s="52">
        <v>0</v>
      </c>
      <c r="Q333" s="52">
        <v>21</v>
      </c>
      <c r="R333" s="52"/>
      <c r="S333" s="52">
        <v>0</v>
      </c>
      <c r="T333" s="52">
        <v>0</v>
      </c>
      <c r="U333" s="52">
        <v>310</v>
      </c>
      <c r="V333" s="52">
        <f t="shared" si="11"/>
        <v>53490.921551879997</v>
      </c>
      <c r="W333" s="52">
        <f t="shared" si="12"/>
        <v>53490.921551879997</v>
      </c>
      <c r="X333" s="52">
        <v>0</v>
      </c>
      <c r="Y333" s="52">
        <v>0</v>
      </c>
    </row>
    <row r="334" spans="1:25" x14ac:dyDescent="0.25">
      <c r="A334" s="52">
        <v>2013</v>
      </c>
      <c r="B334" s="52" t="s">
        <v>106</v>
      </c>
      <c r="C334" s="52" t="s">
        <v>115</v>
      </c>
      <c r="D334" s="52">
        <v>13114</v>
      </c>
      <c r="E334" s="52">
        <v>3338003</v>
      </c>
      <c r="F334" s="52">
        <v>12</v>
      </c>
      <c r="G334" s="52" t="s">
        <v>118</v>
      </c>
      <c r="H334" s="52" t="s">
        <v>91</v>
      </c>
      <c r="I334" s="52">
        <v>672803</v>
      </c>
      <c r="J334" s="52" t="s">
        <v>71</v>
      </c>
      <c r="K334" s="52">
        <v>73.3</v>
      </c>
      <c r="L334" s="52">
        <v>3.3200000000000001E-5</v>
      </c>
      <c r="M334" s="52">
        <v>1</v>
      </c>
      <c r="N334" s="52"/>
      <c r="O334" s="52">
        <v>0</v>
      </c>
      <c r="P334" s="52">
        <v>0</v>
      </c>
      <c r="Q334" s="52">
        <v>21</v>
      </c>
      <c r="R334" s="52"/>
      <c r="S334" s="52">
        <v>0</v>
      </c>
      <c r="T334" s="52">
        <v>0</v>
      </c>
      <c r="U334" s="52">
        <v>310</v>
      </c>
      <c r="V334" s="52">
        <f t="shared" si="11"/>
        <v>1637.3064686800001</v>
      </c>
      <c r="W334" s="52">
        <f t="shared" si="12"/>
        <v>1637.3064686800001</v>
      </c>
      <c r="X334" s="52">
        <v>0</v>
      </c>
      <c r="Y334" s="52">
        <v>0</v>
      </c>
    </row>
    <row r="335" spans="1:25" x14ac:dyDescent="0.25">
      <c r="A335" s="52">
        <v>2013</v>
      </c>
      <c r="B335" s="52" t="s">
        <v>106</v>
      </c>
      <c r="C335" s="52" t="s">
        <v>115</v>
      </c>
      <c r="D335" s="52">
        <v>13114</v>
      </c>
      <c r="E335" s="52">
        <v>3338003</v>
      </c>
      <c r="F335" s="52">
        <v>12</v>
      </c>
      <c r="G335" s="52" t="s">
        <v>118</v>
      </c>
      <c r="H335" s="52" t="s">
        <v>91</v>
      </c>
      <c r="I335" s="52">
        <v>6996.249855</v>
      </c>
      <c r="J335" s="52" t="s">
        <v>71</v>
      </c>
      <c r="K335" s="52">
        <v>73.3</v>
      </c>
      <c r="L335" s="52">
        <v>3.3200000000000001E-5</v>
      </c>
      <c r="M335" s="52">
        <v>1</v>
      </c>
      <c r="N335" s="52"/>
      <c r="O335" s="52">
        <v>0</v>
      </c>
      <c r="P335" s="52">
        <v>0</v>
      </c>
      <c r="Q335" s="52">
        <v>21</v>
      </c>
      <c r="R335" s="52"/>
      <c r="S335" s="52">
        <v>0</v>
      </c>
      <c r="T335" s="52">
        <v>0</v>
      </c>
      <c r="U335" s="52">
        <v>310</v>
      </c>
      <c r="V335" s="52">
        <f t="shared" si="11"/>
        <v>17.025793797133801</v>
      </c>
      <c r="W335" s="52">
        <f t="shared" si="12"/>
        <v>17.025793797133801</v>
      </c>
      <c r="X335" s="52">
        <v>0</v>
      </c>
      <c r="Y335" s="52">
        <v>0</v>
      </c>
    </row>
    <row r="336" spans="1:25" x14ac:dyDescent="0.25">
      <c r="A336" s="52">
        <v>2013</v>
      </c>
      <c r="B336" s="52" t="s">
        <v>106</v>
      </c>
      <c r="C336" s="52" t="s">
        <v>115</v>
      </c>
      <c r="D336" s="52">
        <v>13119</v>
      </c>
      <c r="E336" s="52">
        <v>3338003</v>
      </c>
      <c r="F336" s="52">
        <v>12</v>
      </c>
      <c r="G336" s="52" t="s">
        <v>118</v>
      </c>
      <c r="H336" s="52" t="s">
        <v>91</v>
      </c>
      <c r="I336" s="52">
        <v>652291</v>
      </c>
      <c r="J336" s="52" t="s">
        <v>71</v>
      </c>
      <c r="K336" s="52">
        <v>73.3</v>
      </c>
      <c r="L336" s="52">
        <v>3.3200000000000001E-5</v>
      </c>
      <c r="M336" s="52">
        <v>1</v>
      </c>
      <c r="N336" s="52"/>
      <c r="O336" s="52">
        <v>0</v>
      </c>
      <c r="P336" s="52">
        <v>0</v>
      </c>
      <c r="Q336" s="52">
        <v>21</v>
      </c>
      <c r="R336" s="52"/>
      <c r="S336" s="52">
        <v>0</v>
      </c>
      <c r="T336" s="52">
        <v>0</v>
      </c>
      <c r="U336" s="52">
        <v>310</v>
      </c>
      <c r="V336" s="52">
        <f t="shared" si="11"/>
        <v>1587.3892859599998</v>
      </c>
      <c r="W336" s="52">
        <f t="shared" si="12"/>
        <v>1587.3892859599998</v>
      </c>
      <c r="X336" s="52">
        <v>0</v>
      </c>
      <c r="Y336" s="52">
        <v>0</v>
      </c>
    </row>
    <row r="337" spans="1:25" x14ac:dyDescent="0.25">
      <c r="A337" s="52">
        <v>2013</v>
      </c>
      <c r="B337" s="52" t="s">
        <v>106</v>
      </c>
      <c r="C337" s="52" t="s">
        <v>115</v>
      </c>
      <c r="D337" s="52">
        <v>13124</v>
      </c>
      <c r="E337" s="52">
        <v>3338003</v>
      </c>
      <c r="F337" s="52">
        <v>12</v>
      </c>
      <c r="G337" s="52" t="s">
        <v>118</v>
      </c>
      <c r="H337" s="52" t="s">
        <v>91</v>
      </c>
      <c r="I337" s="52">
        <v>614783</v>
      </c>
      <c r="J337" s="52" t="s">
        <v>71</v>
      </c>
      <c r="K337" s="52">
        <v>73.3</v>
      </c>
      <c r="L337" s="52">
        <v>3.3200000000000001E-5</v>
      </c>
      <c r="M337" s="52">
        <v>1</v>
      </c>
      <c r="N337" s="52"/>
      <c r="O337" s="52">
        <v>0</v>
      </c>
      <c r="P337" s="52">
        <v>0</v>
      </c>
      <c r="Q337" s="52">
        <v>21</v>
      </c>
      <c r="R337" s="52"/>
      <c r="S337" s="52">
        <v>0</v>
      </c>
      <c r="T337" s="52">
        <v>0</v>
      </c>
      <c r="U337" s="52">
        <v>310</v>
      </c>
      <c r="V337" s="52">
        <f t="shared" si="11"/>
        <v>1496.11131748</v>
      </c>
      <c r="W337" s="52">
        <f t="shared" si="12"/>
        <v>1496.11131748</v>
      </c>
      <c r="X337" s="52">
        <v>0</v>
      </c>
      <c r="Y337" s="52">
        <v>0</v>
      </c>
    </row>
    <row r="338" spans="1:25" x14ac:dyDescent="0.25">
      <c r="A338" s="52">
        <v>2013</v>
      </c>
      <c r="B338" s="52" t="s">
        <v>106</v>
      </c>
      <c r="C338" s="52" t="s">
        <v>115</v>
      </c>
      <c r="D338" s="52">
        <v>13124</v>
      </c>
      <c r="E338" s="52">
        <v>3338003</v>
      </c>
      <c r="F338" s="52">
        <v>12</v>
      </c>
      <c r="G338" s="52" t="s">
        <v>118</v>
      </c>
      <c r="H338" s="52" t="s">
        <v>91</v>
      </c>
      <c r="I338" s="52">
        <v>1539674.4661300001</v>
      </c>
      <c r="J338" s="52" t="s">
        <v>71</v>
      </c>
      <c r="K338" s="52">
        <v>73.3</v>
      </c>
      <c r="L338" s="52">
        <v>3.3200000000000001E-5</v>
      </c>
      <c r="M338" s="52">
        <v>1</v>
      </c>
      <c r="N338" s="52"/>
      <c r="O338" s="52">
        <v>0</v>
      </c>
      <c r="P338" s="52">
        <v>0</v>
      </c>
      <c r="Q338" s="52">
        <v>21</v>
      </c>
      <c r="R338" s="52"/>
      <c r="S338" s="52">
        <v>0</v>
      </c>
      <c r="T338" s="52">
        <v>0</v>
      </c>
      <c r="U338" s="52">
        <v>310</v>
      </c>
      <c r="V338" s="52">
        <f t="shared" si="11"/>
        <v>3746.8901937953228</v>
      </c>
      <c r="W338" s="52">
        <f t="shared" si="12"/>
        <v>3746.8901937953228</v>
      </c>
      <c r="X338" s="52">
        <v>0</v>
      </c>
      <c r="Y338" s="52">
        <v>0</v>
      </c>
    </row>
    <row r="339" spans="1:25" x14ac:dyDescent="0.25">
      <c r="A339" s="52">
        <v>2013</v>
      </c>
      <c r="B339" s="52" t="s">
        <v>106</v>
      </c>
      <c r="C339" s="52" t="s">
        <v>115</v>
      </c>
      <c r="D339" s="52">
        <v>13124</v>
      </c>
      <c r="E339" s="52">
        <v>3338003</v>
      </c>
      <c r="F339" s="52">
        <v>12</v>
      </c>
      <c r="G339" s="52" t="s">
        <v>118</v>
      </c>
      <c r="H339" s="52" t="s">
        <v>91</v>
      </c>
      <c r="I339" s="52">
        <v>684035</v>
      </c>
      <c r="J339" s="52" t="s">
        <v>71</v>
      </c>
      <c r="K339" s="52">
        <v>73.3</v>
      </c>
      <c r="L339" s="52">
        <v>3.3200000000000001E-5</v>
      </c>
      <c r="M339" s="52">
        <v>1</v>
      </c>
      <c r="N339" s="52"/>
      <c r="O339" s="52">
        <v>0</v>
      </c>
      <c r="P339" s="52">
        <v>0</v>
      </c>
      <c r="Q339" s="52">
        <v>21</v>
      </c>
      <c r="R339" s="52"/>
      <c r="S339" s="52">
        <v>0</v>
      </c>
      <c r="T339" s="52">
        <v>0</v>
      </c>
      <c r="U339" s="52">
        <v>310</v>
      </c>
      <c r="V339" s="52">
        <f t="shared" si="11"/>
        <v>1664.6402146</v>
      </c>
      <c r="W339" s="52">
        <f t="shared" si="12"/>
        <v>1664.6402146</v>
      </c>
      <c r="X339" s="52">
        <v>0</v>
      </c>
      <c r="Y339" s="52">
        <v>0</v>
      </c>
    </row>
    <row r="340" spans="1:25" x14ac:dyDescent="0.25">
      <c r="A340" s="52">
        <v>2013</v>
      </c>
      <c r="B340" s="52" t="s">
        <v>106</v>
      </c>
      <c r="C340" s="52" t="s">
        <v>115</v>
      </c>
      <c r="D340" s="52">
        <v>13124</v>
      </c>
      <c r="E340" s="52">
        <v>3338003</v>
      </c>
      <c r="F340" s="52">
        <v>12</v>
      </c>
      <c r="G340" s="52" t="s">
        <v>118</v>
      </c>
      <c r="H340" s="52" t="s">
        <v>91</v>
      </c>
      <c r="I340" s="52">
        <v>166380</v>
      </c>
      <c r="J340" s="52" t="s">
        <v>71</v>
      </c>
      <c r="K340" s="52">
        <v>73.3</v>
      </c>
      <c r="L340" s="52">
        <v>3.3200000000000001E-5</v>
      </c>
      <c r="M340" s="52">
        <v>1</v>
      </c>
      <c r="N340" s="52"/>
      <c r="O340" s="52">
        <v>0</v>
      </c>
      <c r="P340" s="52">
        <v>0</v>
      </c>
      <c r="Q340" s="52">
        <v>21</v>
      </c>
      <c r="R340" s="52"/>
      <c r="S340" s="52">
        <v>0</v>
      </c>
      <c r="T340" s="52">
        <v>0</v>
      </c>
      <c r="U340" s="52">
        <v>310</v>
      </c>
      <c r="V340" s="52">
        <f t="shared" si="11"/>
        <v>404.89571280000001</v>
      </c>
      <c r="W340" s="52">
        <f t="shared" si="12"/>
        <v>404.89571280000001</v>
      </c>
      <c r="X340" s="52">
        <v>0</v>
      </c>
      <c r="Y340" s="52">
        <v>0</v>
      </c>
    </row>
    <row r="341" spans="1:25" x14ac:dyDescent="0.25">
      <c r="A341" s="52">
        <v>2013</v>
      </c>
      <c r="B341" s="52" t="s">
        <v>106</v>
      </c>
      <c r="C341" s="52" t="s">
        <v>115</v>
      </c>
      <c r="D341" s="52">
        <v>13913</v>
      </c>
      <c r="E341" s="52">
        <v>3338003</v>
      </c>
      <c r="F341" s="52">
        <v>12</v>
      </c>
      <c r="G341" s="52" t="s">
        <v>118</v>
      </c>
      <c r="H341" s="52" t="s">
        <v>91</v>
      </c>
      <c r="I341" s="52">
        <v>122384</v>
      </c>
      <c r="J341" s="52" t="s">
        <v>71</v>
      </c>
      <c r="K341" s="52">
        <v>73.3</v>
      </c>
      <c r="L341" s="52">
        <v>3.3200000000000001E-5</v>
      </c>
      <c r="M341" s="52">
        <v>1</v>
      </c>
      <c r="N341" s="52"/>
      <c r="O341" s="52">
        <v>0</v>
      </c>
      <c r="P341" s="52">
        <v>0</v>
      </c>
      <c r="Q341" s="52">
        <v>21</v>
      </c>
      <c r="R341" s="52"/>
      <c r="S341" s="52">
        <v>0</v>
      </c>
      <c r="T341" s="52">
        <v>0</v>
      </c>
      <c r="U341" s="52">
        <v>310</v>
      </c>
      <c r="V341" s="52">
        <f t="shared" si="11"/>
        <v>297.82880703999996</v>
      </c>
      <c r="W341" s="52">
        <f t="shared" si="12"/>
        <v>297.82880703999996</v>
      </c>
      <c r="X341" s="52">
        <v>0</v>
      </c>
      <c r="Y341" s="52">
        <v>0</v>
      </c>
    </row>
    <row r="342" spans="1:25" x14ac:dyDescent="0.25">
      <c r="A342" s="52">
        <v>2013</v>
      </c>
      <c r="B342" s="52" t="s">
        <v>106</v>
      </c>
      <c r="C342" s="52" t="s">
        <v>115</v>
      </c>
      <c r="D342" s="52">
        <v>14101</v>
      </c>
      <c r="E342" s="52">
        <v>3338012</v>
      </c>
      <c r="F342" s="52">
        <v>12</v>
      </c>
      <c r="G342" s="52" t="s">
        <v>118</v>
      </c>
      <c r="H342" s="52" t="s">
        <v>91</v>
      </c>
      <c r="I342" s="52">
        <v>23288</v>
      </c>
      <c r="J342" s="52" t="s">
        <v>71</v>
      </c>
      <c r="K342" s="52">
        <v>73.3</v>
      </c>
      <c r="L342" s="52">
        <v>3.3200000000000001E-5</v>
      </c>
      <c r="M342" s="52">
        <v>1</v>
      </c>
      <c r="N342" s="52"/>
      <c r="O342" s="52">
        <v>0</v>
      </c>
      <c r="P342" s="52">
        <v>0</v>
      </c>
      <c r="Q342" s="52">
        <v>21</v>
      </c>
      <c r="R342" s="52"/>
      <c r="S342" s="52">
        <v>0</v>
      </c>
      <c r="T342" s="52">
        <v>0</v>
      </c>
      <c r="U342" s="52">
        <v>310</v>
      </c>
      <c r="V342" s="52">
        <f t="shared" si="11"/>
        <v>56.672745280000001</v>
      </c>
      <c r="W342" s="52">
        <f t="shared" si="12"/>
        <v>56.672745280000001</v>
      </c>
      <c r="X342" s="52">
        <v>0</v>
      </c>
      <c r="Y342" s="52">
        <v>0</v>
      </c>
    </row>
    <row r="343" spans="1:25" x14ac:dyDescent="0.25">
      <c r="A343" s="52">
        <v>2013</v>
      </c>
      <c r="B343" s="52" t="s">
        <v>106</v>
      </c>
      <c r="C343" s="52" t="s">
        <v>115</v>
      </c>
      <c r="D343" s="52">
        <v>15113</v>
      </c>
      <c r="E343" s="52">
        <v>3338005</v>
      </c>
      <c r="F343" s="52">
        <v>12</v>
      </c>
      <c r="G343" s="52" t="s">
        <v>118</v>
      </c>
      <c r="H343" s="52" t="s">
        <v>91</v>
      </c>
      <c r="I343" s="52">
        <v>729998.5</v>
      </c>
      <c r="J343" s="52" t="s">
        <v>71</v>
      </c>
      <c r="K343" s="52">
        <v>73.3</v>
      </c>
      <c r="L343" s="52">
        <v>3.3200000000000001E-5</v>
      </c>
      <c r="M343" s="52">
        <v>1</v>
      </c>
      <c r="N343" s="52"/>
      <c r="O343" s="52">
        <v>0</v>
      </c>
      <c r="P343" s="52">
        <v>0</v>
      </c>
      <c r="Q343" s="52">
        <v>21</v>
      </c>
      <c r="R343" s="52"/>
      <c r="S343" s="52">
        <v>0</v>
      </c>
      <c r="T343" s="52">
        <v>0</v>
      </c>
      <c r="U343" s="52">
        <v>310</v>
      </c>
      <c r="V343" s="52">
        <f t="shared" si="11"/>
        <v>1776.4951496599999</v>
      </c>
      <c r="W343" s="52">
        <f t="shared" si="12"/>
        <v>1776.4951496599999</v>
      </c>
      <c r="X343" s="52">
        <v>0</v>
      </c>
      <c r="Y343" s="52">
        <v>0</v>
      </c>
    </row>
    <row r="344" spans="1:25" x14ac:dyDescent="0.25">
      <c r="A344" s="52">
        <v>2013</v>
      </c>
      <c r="B344" s="52" t="s">
        <v>106</v>
      </c>
      <c r="C344" s="52" t="s">
        <v>115</v>
      </c>
      <c r="D344" s="52">
        <v>15113</v>
      </c>
      <c r="E344" s="52">
        <v>3338005</v>
      </c>
      <c r="F344" s="52">
        <v>12</v>
      </c>
      <c r="G344" s="52" t="s">
        <v>118</v>
      </c>
      <c r="H344" s="52" t="s">
        <v>91</v>
      </c>
      <c r="I344" s="52">
        <v>31690</v>
      </c>
      <c r="J344" s="52" t="s">
        <v>71</v>
      </c>
      <c r="K344" s="52">
        <v>73.3</v>
      </c>
      <c r="L344" s="52">
        <v>3.3200000000000001E-5</v>
      </c>
      <c r="M344" s="52">
        <v>1</v>
      </c>
      <c r="N344" s="52"/>
      <c r="O344" s="52">
        <v>0</v>
      </c>
      <c r="P344" s="52">
        <v>0</v>
      </c>
      <c r="Q344" s="52">
        <v>21</v>
      </c>
      <c r="R344" s="52"/>
      <c r="S344" s="52">
        <v>0</v>
      </c>
      <c r="T344" s="52">
        <v>0</v>
      </c>
      <c r="U344" s="52">
        <v>310</v>
      </c>
      <c r="V344" s="52">
        <f t="shared" si="11"/>
        <v>77.119516399999995</v>
      </c>
      <c r="W344" s="52">
        <f t="shared" si="12"/>
        <v>77.119516399999995</v>
      </c>
      <c r="X344" s="52">
        <v>0</v>
      </c>
      <c r="Y344" s="52">
        <v>0</v>
      </c>
    </row>
    <row r="345" spans="1:25" x14ac:dyDescent="0.25">
      <c r="A345" s="52">
        <v>2013</v>
      </c>
      <c r="B345" s="52" t="s">
        <v>106</v>
      </c>
      <c r="C345" s="52" t="s">
        <v>115</v>
      </c>
      <c r="D345" s="52">
        <v>15113</v>
      </c>
      <c r="E345" s="52">
        <v>3338005</v>
      </c>
      <c r="F345" s="52">
        <v>12</v>
      </c>
      <c r="G345" s="52" t="s">
        <v>118</v>
      </c>
      <c r="H345" s="52" t="s">
        <v>91</v>
      </c>
      <c r="I345" s="52">
        <v>1540480.75</v>
      </c>
      <c r="J345" s="52" t="s">
        <v>71</v>
      </c>
      <c r="K345" s="52">
        <v>73.3</v>
      </c>
      <c r="L345" s="52">
        <v>3.3200000000000001E-5</v>
      </c>
      <c r="M345" s="52">
        <v>1</v>
      </c>
      <c r="N345" s="52"/>
      <c r="O345" s="52">
        <v>0</v>
      </c>
      <c r="P345" s="52">
        <v>0</v>
      </c>
      <c r="Q345" s="52">
        <v>21</v>
      </c>
      <c r="R345" s="52"/>
      <c r="S345" s="52">
        <v>0</v>
      </c>
      <c r="T345" s="52">
        <v>0</v>
      </c>
      <c r="U345" s="52">
        <v>310</v>
      </c>
      <c r="V345" s="52">
        <f t="shared" si="11"/>
        <v>3748.85233397</v>
      </c>
      <c r="W345" s="52">
        <f t="shared" si="12"/>
        <v>3748.85233397</v>
      </c>
      <c r="X345" s="52">
        <v>0</v>
      </c>
      <c r="Y345" s="52">
        <v>0</v>
      </c>
    </row>
    <row r="346" spans="1:25" x14ac:dyDescent="0.25">
      <c r="A346" s="52">
        <v>2013</v>
      </c>
      <c r="B346" s="52" t="s">
        <v>106</v>
      </c>
      <c r="C346" s="52" t="s">
        <v>115</v>
      </c>
      <c r="D346" s="52">
        <v>15113</v>
      </c>
      <c r="E346" s="52">
        <v>3338005</v>
      </c>
      <c r="F346" s="52">
        <v>12</v>
      </c>
      <c r="G346" s="52" t="s">
        <v>118</v>
      </c>
      <c r="H346" s="52" t="s">
        <v>91</v>
      </c>
      <c r="I346" s="52">
        <v>3248813.25</v>
      </c>
      <c r="J346" s="52" t="s">
        <v>71</v>
      </c>
      <c r="K346" s="52">
        <v>73.3</v>
      </c>
      <c r="L346" s="52">
        <v>3.3200000000000001E-5</v>
      </c>
      <c r="M346" s="52">
        <v>1</v>
      </c>
      <c r="N346" s="52"/>
      <c r="O346" s="52">
        <v>0</v>
      </c>
      <c r="P346" s="52">
        <v>0</v>
      </c>
      <c r="Q346" s="52">
        <v>21</v>
      </c>
      <c r="R346" s="52"/>
      <c r="S346" s="52">
        <v>0</v>
      </c>
      <c r="T346" s="52">
        <v>0</v>
      </c>
      <c r="U346" s="52">
        <v>310</v>
      </c>
      <c r="V346" s="52">
        <f t="shared" si="11"/>
        <v>7906.1819726699996</v>
      </c>
      <c r="W346" s="52">
        <f t="shared" si="12"/>
        <v>7906.1819726699996</v>
      </c>
      <c r="X346" s="52">
        <v>0</v>
      </c>
      <c r="Y346" s="52">
        <v>0</v>
      </c>
    </row>
    <row r="347" spans="1:25" x14ac:dyDescent="0.25">
      <c r="A347" s="52">
        <v>2013</v>
      </c>
      <c r="B347" s="52" t="s">
        <v>106</v>
      </c>
      <c r="C347" s="52" t="s">
        <v>115</v>
      </c>
      <c r="D347" s="52">
        <v>15113</v>
      </c>
      <c r="E347" s="52">
        <v>3338005</v>
      </c>
      <c r="F347" s="52">
        <v>12</v>
      </c>
      <c r="G347" s="52" t="s">
        <v>118</v>
      </c>
      <c r="H347" s="52" t="s">
        <v>91</v>
      </c>
      <c r="I347" s="52">
        <v>345991</v>
      </c>
      <c r="J347" s="52" t="s">
        <v>71</v>
      </c>
      <c r="K347" s="52">
        <v>73.3</v>
      </c>
      <c r="L347" s="52">
        <v>3.3200000000000001E-5</v>
      </c>
      <c r="M347" s="52">
        <v>1</v>
      </c>
      <c r="N347" s="52"/>
      <c r="O347" s="52">
        <v>0</v>
      </c>
      <c r="P347" s="52">
        <v>0</v>
      </c>
      <c r="Q347" s="52">
        <v>21</v>
      </c>
      <c r="R347" s="52"/>
      <c r="S347" s="52">
        <v>0</v>
      </c>
      <c r="T347" s="52">
        <v>0</v>
      </c>
      <c r="U347" s="52">
        <v>310</v>
      </c>
      <c r="V347" s="52">
        <f t="shared" si="11"/>
        <v>841.98985795999999</v>
      </c>
      <c r="W347" s="52">
        <f t="shared" si="12"/>
        <v>841.98985795999999</v>
      </c>
      <c r="X347" s="52">
        <v>0</v>
      </c>
      <c r="Y347" s="52">
        <v>0</v>
      </c>
    </row>
    <row r="348" spans="1:25" x14ac:dyDescent="0.25">
      <c r="A348" s="52">
        <v>2013</v>
      </c>
      <c r="B348" s="52" t="s">
        <v>106</v>
      </c>
      <c r="C348" s="52" t="s">
        <v>115</v>
      </c>
      <c r="D348" s="52">
        <v>15113</v>
      </c>
      <c r="E348" s="52">
        <v>3338005</v>
      </c>
      <c r="F348" s="52">
        <v>12</v>
      </c>
      <c r="G348" s="52" t="s">
        <v>118</v>
      </c>
      <c r="H348" s="52" t="s">
        <v>91</v>
      </c>
      <c r="I348" s="52">
        <v>54354</v>
      </c>
      <c r="J348" s="52" t="s">
        <v>71</v>
      </c>
      <c r="K348" s="52">
        <v>73.3</v>
      </c>
      <c r="L348" s="52">
        <v>3.3200000000000001E-5</v>
      </c>
      <c r="M348" s="52">
        <v>1</v>
      </c>
      <c r="N348" s="52"/>
      <c r="O348" s="52">
        <v>0</v>
      </c>
      <c r="P348" s="52">
        <v>0</v>
      </c>
      <c r="Q348" s="52">
        <v>21</v>
      </c>
      <c r="R348" s="52"/>
      <c r="S348" s="52">
        <v>0</v>
      </c>
      <c r="T348" s="52">
        <v>0</v>
      </c>
      <c r="U348" s="52">
        <v>310</v>
      </c>
      <c r="V348" s="52">
        <f t="shared" si="11"/>
        <v>132.27372023999999</v>
      </c>
      <c r="W348" s="52">
        <f t="shared" si="12"/>
        <v>132.27372023999999</v>
      </c>
      <c r="X348" s="52">
        <v>0</v>
      </c>
      <c r="Y348" s="52">
        <v>0</v>
      </c>
    </row>
    <row r="349" spans="1:25" x14ac:dyDescent="0.25">
      <c r="A349" s="52">
        <v>2013</v>
      </c>
      <c r="B349" s="52" t="s">
        <v>106</v>
      </c>
      <c r="C349" s="52" t="s">
        <v>115</v>
      </c>
      <c r="D349" s="52">
        <v>15122</v>
      </c>
      <c r="E349" s="52">
        <v>3338005</v>
      </c>
      <c r="F349" s="52">
        <v>12</v>
      </c>
      <c r="G349" s="52" t="s">
        <v>118</v>
      </c>
      <c r="H349" s="52" t="s">
        <v>91</v>
      </c>
      <c r="I349" s="52">
        <v>19644</v>
      </c>
      <c r="J349" s="52" t="s">
        <v>71</v>
      </c>
      <c r="K349" s="52">
        <v>73.3</v>
      </c>
      <c r="L349" s="52">
        <v>3.3200000000000001E-5</v>
      </c>
      <c r="M349" s="52">
        <v>1</v>
      </c>
      <c r="N349" s="52"/>
      <c r="O349" s="52">
        <v>0</v>
      </c>
      <c r="P349" s="52">
        <v>0</v>
      </c>
      <c r="Q349" s="52">
        <v>21</v>
      </c>
      <c r="R349" s="52"/>
      <c r="S349" s="52">
        <v>0</v>
      </c>
      <c r="T349" s="52">
        <v>0</v>
      </c>
      <c r="U349" s="52">
        <v>310</v>
      </c>
      <c r="V349" s="52">
        <f t="shared" si="11"/>
        <v>47.80485264</v>
      </c>
      <c r="W349" s="52">
        <f t="shared" si="12"/>
        <v>47.80485264</v>
      </c>
      <c r="X349" s="52">
        <v>0</v>
      </c>
      <c r="Y349" s="52">
        <v>0</v>
      </c>
    </row>
    <row r="350" spans="1:25" x14ac:dyDescent="0.25">
      <c r="A350" s="52">
        <v>2013</v>
      </c>
      <c r="B350" s="52" t="s">
        <v>106</v>
      </c>
      <c r="C350" s="52" t="s">
        <v>115</v>
      </c>
      <c r="D350" s="52">
        <v>16211</v>
      </c>
      <c r="E350" s="52">
        <v>3338012</v>
      </c>
      <c r="F350" s="52">
        <v>12</v>
      </c>
      <c r="G350" s="52" t="s">
        <v>118</v>
      </c>
      <c r="H350" s="52" t="s">
        <v>91</v>
      </c>
      <c r="I350" s="52">
        <v>202</v>
      </c>
      <c r="J350" s="52" t="s">
        <v>71</v>
      </c>
      <c r="K350" s="52">
        <v>73.3</v>
      </c>
      <c r="L350" s="52">
        <v>3.3200000000000001E-5</v>
      </c>
      <c r="M350" s="52">
        <v>1</v>
      </c>
      <c r="N350" s="52"/>
      <c r="O350" s="52">
        <v>0</v>
      </c>
      <c r="P350" s="52">
        <v>0</v>
      </c>
      <c r="Q350" s="52">
        <v>21</v>
      </c>
      <c r="R350" s="52"/>
      <c r="S350" s="52">
        <v>0</v>
      </c>
      <c r="T350" s="52">
        <v>0</v>
      </c>
      <c r="U350" s="52">
        <v>310</v>
      </c>
      <c r="V350" s="52">
        <f t="shared" si="11"/>
        <v>0.49157911999999998</v>
      </c>
      <c r="W350" s="52">
        <f t="shared" si="12"/>
        <v>0.49157911999999998</v>
      </c>
      <c r="X350" s="52">
        <v>0</v>
      </c>
      <c r="Y350" s="52">
        <v>0</v>
      </c>
    </row>
    <row r="351" spans="1:25" x14ac:dyDescent="0.25">
      <c r="A351" s="52">
        <v>2013</v>
      </c>
      <c r="B351" s="52" t="s">
        <v>106</v>
      </c>
      <c r="C351" s="52" t="s">
        <v>115</v>
      </c>
      <c r="D351" s="52">
        <v>16212</v>
      </c>
      <c r="E351" s="52">
        <v>3338013</v>
      </c>
      <c r="F351" s="52">
        <v>12</v>
      </c>
      <c r="G351" s="52" t="s">
        <v>118</v>
      </c>
      <c r="H351" s="52" t="s">
        <v>91</v>
      </c>
      <c r="I351" s="52">
        <v>40</v>
      </c>
      <c r="J351" s="52" t="s">
        <v>71</v>
      </c>
      <c r="K351" s="52">
        <v>73.3</v>
      </c>
      <c r="L351" s="52">
        <v>3.3200000000000001E-5</v>
      </c>
      <c r="M351" s="52">
        <v>1</v>
      </c>
      <c r="N351" s="52"/>
      <c r="O351" s="52">
        <v>0</v>
      </c>
      <c r="P351" s="52">
        <v>0</v>
      </c>
      <c r="Q351" s="52">
        <v>21</v>
      </c>
      <c r="R351" s="52"/>
      <c r="S351" s="52">
        <v>0</v>
      </c>
      <c r="T351" s="52">
        <v>0</v>
      </c>
      <c r="U351" s="52">
        <v>310</v>
      </c>
      <c r="V351" s="52">
        <f t="shared" si="11"/>
        <v>9.7342399999999996E-2</v>
      </c>
      <c r="W351" s="52">
        <f t="shared" si="12"/>
        <v>9.7342399999999996E-2</v>
      </c>
      <c r="X351" s="52">
        <v>0</v>
      </c>
      <c r="Y351" s="52">
        <v>0</v>
      </c>
    </row>
    <row r="352" spans="1:25" x14ac:dyDescent="0.25">
      <c r="A352" s="52">
        <v>2013</v>
      </c>
      <c r="B352" s="52" t="s">
        <v>106</v>
      </c>
      <c r="C352" s="52" t="s">
        <v>115</v>
      </c>
      <c r="D352" s="52">
        <v>16292</v>
      </c>
      <c r="E352" s="52">
        <v>3338005</v>
      </c>
      <c r="F352" s="52">
        <v>12</v>
      </c>
      <c r="G352" s="52" t="s">
        <v>118</v>
      </c>
      <c r="H352" s="52" t="s">
        <v>91</v>
      </c>
      <c r="I352" s="52">
        <v>20118</v>
      </c>
      <c r="J352" s="52" t="s">
        <v>71</v>
      </c>
      <c r="K352" s="52">
        <v>73.3</v>
      </c>
      <c r="L352" s="52">
        <v>3.3200000000000001E-5</v>
      </c>
      <c r="M352" s="52">
        <v>1</v>
      </c>
      <c r="N352" s="52"/>
      <c r="O352" s="52">
        <v>0</v>
      </c>
      <c r="P352" s="52">
        <v>0</v>
      </c>
      <c r="Q352" s="52">
        <v>21</v>
      </c>
      <c r="R352" s="52"/>
      <c r="S352" s="52">
        <v>0</v>
      </c>
      <c r="T352" s="52">
        <v>0</v>
      </c>
      <c r="U352" s="52">
        <v>310</v>
      </c>
      <c r="V352" s="52">
        <f t="shared" si="11"/>
        <v>48.958360079999999</v>
      </c>
      <c r="W352" s="52">
        <f t="shared" si="12"/>
        <v>48.958360079999999</v>
      </c>
      <c r="X352" s="52">
        <v>0</v>
      </c>
      <c r="Y352" s="52">
        <v>0</v>
      </c>
    </row>
    <row r="353" spans="1:25" x14ac:dyDescent="0.25">
      <c r="A353" s="52">
        <v>2013</v>
      </c>
      <c r="B353" s="52" t="s">
        <v>106</v>
      </c>
      <c r="C353" s="52" t="s">
        <v>115</v>
      </c>
      <c r="D353" s="52">
        <v>16292</v>
      </c>
      <c r="E353" s="52">
        <v>3338007</v>
      </c>
      <c r="F353" s="52">
        <v>12</v>
      </c>
      <c r="G353" s="52" t="s">
        <v>118</v>
      </c>
      <c r="H353" s="52" t="s">
        <v>91</v>
      </c>
      <c r="I353" s="52">
        <v>81572.5</v>
      </c>
      <c r="J353" s="52" t="s">
        <v>71</v>
      </c>
      <c r="K353" s="52">
        <v>73.3</v>
      </c>
      <c r="L353" s="52">
        <v>3.3200000000000001E-5</v>
      </c>
      <c r="M353" s="52">
        <v>1</v>
      </c>
      <c r="N353" s="52"/>
      <c r="O353" s="52">
        <v>0</v>
      </c>
      <c r="P353" s="52">
        <v>0</v>
      </c>
      <c r="Q353" s="52">
        <v>21</v>
      </c>
      <c r="R353" s="52"/>
      <c r="S353" s="52">
        <v>0</v>
      </c>
      <c r="T353" s="52">
        <v>0</v>
      </c>
      <c r="U353" s="52">
        <v>310</v>
      </c>
      <c r="V353" s="52">
        <f t="shared" si="11"/>
        <v>198.51157309999999</v>
      </c>
      <c r="W353" s="52">
        <f t="shared" si="12"/>
        <v>198.51157309999999</v>
      </c>
      <c r="X353" s="52">
        <v>0</v>
      </c>
      <c r="Y353" s="52">
        <v>0</v>
      </c>
    </row>
    <row r="354" spans="1:25" x14ac:dyDescent="0.25">
      <c r="A354" s="52">
        <v>2013</v>
      </c>
      <c r="B354" s="52" t="s">
        <v>106</v>
      </c>
      <c r="C354" s="52" t="s">
        <v>115</v>
      </c>
      <c r="D354" s="52">
        <v>17014</v>
      </c>
      <c r="E354" s="52">
        <v>3338007</v>
      </c>
      <c r="F354" s="52">
        <v>12</v>
      </c>
      <c r="G354" s="52" t="s">
        <v>118</v>
      </c>
      <c r="H354" s="52" t="s">
        <v>91</v>
      </c>
      <c r="I354" s="52">
        <v>1636364</v>
      </c>
      <c r="J354" s="52" t="s">
        <v>71</v>
      </c>
      <c r="K354" s="52">
        <v>73.3</v>
      </c>
      <c r="L354" s="52">
        <v>3.3200000000000001E-5</v>
      </c>
      <c r="M354" s="52">
        <v>1</v>
      </c>
      <c r="N354" s="52"/>
      <c r="O354" s="52">
        <v>0</v>
      </c>
      <c r="P354" s="52">
        <v>0</v>
      </c>
      <c r="Q354" s="52">
        <v>21</v>
      </c>
      <c r="R354" s="52"/>
      <c r="S354" s="52">
        <v>0</v>
      </c>
      <c r="T354" s="52">
        <v>0</v>
      </c>
      <c r="U354" s="52">
        <v>310</v>
      </c>
      <c r="V354" s="52">
        <f t="shared" si="11"/>
        <v>3982.1899758399995</v>
      </c>
      <c r="W354" s="52">
        <f t="shared" si="12"/>
        <v>3982.1899758399995</v>
      </c>
      <c r="X354" s="52">
        <v>0</v>
      </c>
      <c r="Y354" s="52">
        <v>0</v>
      </c>
    </row>
    <row r="355" spans="1:25" x14ac:dyDescent="0.25">
      <c r="A355" s="52">
        <v>2013</v>
      </c>
      <c r="B355" s="52" t="s">
        <v>106</v>
      </c>
      <c r="C355" s="52" t="s">
        <v>115</v>
      </c>
      <c r="D355" s="52">
        <v>17015</v>
      </c>
      <c r="E355" s="52">
        <v>3338012</v>
      </c>
      <c r="F355" s="52">
        <v>12</v>
      </c>
      <c r="G355" s="52" t="s">
        <v>118</v>
      </c>
      <c r="H355" s="52" t="s">
        <v>91</v>
      </c>
      <c r="I355" s="52">
        <v>6205</v>
      </c>
      <c r="J355" s="52" t="s">
        <v>71</v>
      </c>
      <c r="K355" s="52">
        <v>73.3</v>
      </c>
      <c r="L355" s="52">
        <v>3.3200000000000001E-5</v>
      </c>
      <c r="M355" s="52">
        <v>1</v>
      </c>
      <c r="N355" s="52"/>
      <c r="O355" s="52">
        <v>0</v>
      </c>
      <c r="P355" s="52">
        <v>0</v>
      </c>
      <c r="Q355" s="52">
        <v>21</v>
      </c>
      <c r="R355" s="52"/>
      <c r="S355" s="52">
        <v>0</v>
      </c>
      <c r="T355" s="52">
        <v>0</v>
      </c>
      <c r="U355" s="52">
        <v>310</v>
      </c>
      <c r="V355" s="52">
        <f t="shared" si="11"/>
        <v>15.100239800000001</v>
      </c>
      <c r="W355" s="52">
        <f t="shared" si="12"/>
        <v>15.100239800000001</v>
      </c>
      <c r="X355" s="52">
        <v>0</v>
      </c>
      <c r="Y355" s="52">
        <v>0</v>
      </c>
    </row>
    <row r="356" spans="1:25" x14ac:dyDescent="0.25">
      <c r="A356" s="52">
        <v>2013</v>
      </c>
      <c r="B356" s="52" t="s">
        <v>106</v>
      </c>
      <c r="C356" s="52" t="s">
        <v>115</v>
      </c>
      <c r="D356" s="52">
        <v>17023</v>
      </c>
      <c r="E356" s="52">
        <v>3338012</v>
      </c>
      <c r="F356" s="52">
        <v>12</v>
      </c>
      <c r="G356" s="52" t="s">
        <v>118</v>
      </c>
      <c r="H356" s="52" t="s">
        <v>91</v>
      </c>
      <c r="I356" s="52">
        <v>185727.5</v>
      </c>
      <c r="J356" s="52" t="s">
        <v>71</v>
      </c>
      <c r="K356" s="52">
        <v>73.3</v>
      </c>
      <c r="L356" s="52">
        <v>3.3200000000000001E-5</v>
      </c>
      <c r="M356" s="52">
        <v>1</v>
      </c>
      <c r="N356" s="52"/>
      <c r="O356" s="52">
        <v>0</v>
      </c>
      <c r="P356" s="52">
        <v>0</v>
      </c>
      <c r="Q356" s="52">
        <v>21</v>
      </c>
      <c r="R356" s="52"/>
      <c r="S356" s="52">
        <v>0</v>
      </c>
      <c r="T356" s="52">
        <v>0</v>
      </c>
      <c r="U356" s="52">
        <v>310</v>
      </c>
      <c r="V356" s="52">
        <f t="shared" si="11"/>
        <v>451.97901489999998</v>
      </c>
      <c r="W356" s="52">
        <f t="shared" si="12"/>
        <v>451.97901489999998</v>
      </c>
      <c r="X356" s="52">
        <v>0</v>
      </c>
      <c r="Y356" s="52">
        <v>0</v>
      </c>
    </row>
    <row r="357" spans="1:25" x14ac:dyDescent="0.25">
      <c r="A357" s="52">
        <v>2013</v>
      </c>
      <c r="B357" s="52" t="s">
        <v>106</v>
      </c>
      <c r="C357" s="52" t="s">
        <v>115</v>
      </c>
      <c r="D357" s="52">
        <v>17029</v>
      </c>
      <c r="E357" s="52">
        <v>3338012</v>
      </c>
      <c r="F357" s="52">
        <v>12</v>
      </c>
      <c r="G357" s="52" t="s">
        <v>118</v>
      </c>
      <c r="H357" s="52" t="s">
        <v>91</v>
      </c>
      <c r="I357" s="52">
        <v>276780</v>
      </c>
      <c r="J357" s="52" t="s">
        <v>71</v>
      </c>
      <c r="K357" s="52">
        <v>73.3</v>
      </c>
      <c r="L357" s="52">
        <v>3.3200000000000001E-5</v>
      </c>
      <c r="M357" s="52">
        <v>1</v>
      </c>
      <c r="N357" s="52"/>
      <c r="O357" s="52">
        <v>0</v>
      </c>
      <c r="P357" s="52">
        <v>0</v>
      </c>
      <c r="Q357" s="52">
        <v>21</v>
      </c>
      <c r="R357" s="52"/>
      <c r="S357" s="52">
        <v>0</v>
      </c>
      <c r="T357" s="52">
        <v>0</v>
      </c>
      <c r="U357" s="52">
        <v>310</v>
      </c>
      <c r="V357" s="52">
        <f t="shared" si="11"/>
        <v>673.56073679999997</v>
      </c>
      <c r="W357" s="52">
        <f t="shared" si="12"/>
        <v>673.56073679999997</v>
      </c>
      <c r="X357" s="52">
        <v>0</v>
      </c>
      <c r="Y357" s="52">
        <v>0</v>
      </c>
    </row>
    <row r="358" spans="1:25" x14ac:dyDescent="0.25">
      <c r="A358" s="52">
        <v>2013</v>
      </c>
      <c r="B358" s="52" t="s">
        <v>106</v>
      </c>
      <c r="C358" s="52" t="s">
        <v>115</v>
      </c>
      <c r="D358" s="52">
        <v>17093</v>
      </c>
      <c r="E358" s="52">
        <v>3338012</v>
      </c>
      <c r="F358" s="52">
        <v>12</v>
      </c>
      <c r="G358" s="52" t="s">
        <v>118</v>
      </c>
      <c r="H358" s="52" t="s">
        <v>91</v>
      </c>
      <c r="I358" s="52">
        <v>214288</v>
      </c>
      <c r="J358" s="52" t="s">
        <v>71</v>
      </c>
      <c r="K358" s="52">
        <v>73.3</v>
      </c>
      <c r="L358" s="52">
        <v>3.3200000000000001E-5</v>
      </c>
      <c r="M358" s="52">
        <v>1</v>
      </c>
      <c r="N358" s="52"/>
      <c r="O358" s="52">
        <v>0</v>
      </c>
      <c r="P358" s="52">
        <v>0</v>
      </c>
      <c r="Q358" s="52">
        <v>21</v>
      </c>
      <c r="R358" s="52"/>
      <c r="S358" s="52">
        <v>0</v>
      </c>
      <c r="T358" s="52">
        <v>0</v>
      </c>
      <c r="U358" s="52">
        <v>310</v>
      </c>
      <c r="V358" s="52">
        <f t="shared" si="11"/>
        <v>521.48270528</v>
      </c>
      <c r="W358" s="52">
        <f t="shared" si="12"/>
        <v>521.48270528</v>
      </c>
      <c r="X358" s="52">
        <v>0</v>
      </c>
      <c r="Y358" s="52">
        <v>0</v>
      </c>
    </row>
    <row r="359" spans="1:25" x14ac:dyDescent="0.25">
      <c r="A359" s="52">
        <v>2013</v>
      </c>
      <c r="B359" s="52" t="s">
        <v>106</v>
      </c>
      <c r="C359" s="52" t="s">
        <v>115</v>
      </c>
      <c r="D359" s="52">
        <v>17099</v>
      </c>
      <c r="E359" s="52">
        <v>3338002</v>
      </c>
      <c r="F359" s="52">
        <v>12</v>
      </c>
      <c r="G359" s="52" t="s">
        <v>118</v>
      </c>
      <c r="H359" s="52" t="s">
        <v>91</v>
      </c>
      <c r="I359" s="52">
        <v>7</v>
      </c>
      <c r="J359" s="52" t="s">
        <v>71</v>
      </c>
      <c r="K359" s="52">
        <v>73.3</v>
      </c>
      <c r="L359" s="52">
        <v>3.3200000000000001E-5</v>
      </c>
      <c r="M359" s="52">
        <v>1</v>
      </c>
      <c r="N359" s="52"/>
      <c r="O359" s="52">
        <v>0</v>
      </c>
      <c r="P359" s="52">
        <v>0</v>
      </c>
      <c r="Q359" s="52">
        <v>21</v>
      </c>
      <c r="R359" s="52"/>
      <c r="S359" s="52">
        <v>0</v>
      </c>
      <c r="T359" s="52">
        <v>0</v>
      </c>
      <c r="U359" s="52">
        <v>310</v>
      </c>
      <c r="V359" s="52">
        <f t="shared" si="11"/>
        <v>1.7034920000000002E-2</v>
      </c>
      <c r="W359" s="52">
        <f t="shared" si="12"/>
        <v>1.7034920000000002E-2</v>
      </c>
      <c r="X359" s="52">
        <v>0</v>
      </c>
      <c r="Y359" s="52">
        <v>0</v>
      </c>
    </row>
    <row r="360" spans="1:25" x14ac:dyDescent="0.25">
      <c r="A360" s="52">
        <v>2013</v>
      </c>
      <c r="B360" s="52" t="s">
        <v>106</v>
      </c>
      <c r="C360" s="52" t="s">
        <v>115</v>
      </c>
      <c r="D360" s="52">
        <v>17099</v>
      </c>
      <c r="E360" s="52">
        <v>3338012</v>
      </c>
      <c r="F360" s="52">
        <v>12</v>
      </c>
      <c r="G360" s="52" t="s">
        <v>118</v>
      </c>
      <c r="H360" s="52" t="s">
        <v>91</v>
      </c>
      <c r="I360" s="52">
        <v>233405.5</v>
      </c>
      <c r="J360" s="52" t="s">
        <v>71</v>
      </c>
      <c r="K360" s="52">
        <v>73.3</v>
      </c>
      <c r="L360" s="52">
        <v>3.3200000000000001E-5</v>
      </c>
      <c r="M360" s="52">
        <v>1</v>
      </c>
      <c r="N360" s="52"/>
      <c r="O360" s="52">
        <v>0</v>
      </c>
      <c r="P360" s="52">
        <v>0</v>
      </c>
      <c r="Q360" s="52">
        <v>21</v>
      </c>
      <c r="R360" s="52"/>
      <c r="S360" s="52">
        <v>0</v>
      </c>
      <c r="T360" s="52">
        <v>0</v>
      </c>
      <c r="U360" s="52">
        <v>310</v>
      </c>
      <c r="V360" s="52">
        <f t="shared" si="11"/>
        <v>568.00628857999993</v>
      </c>
      <c r="W360" s="52">
        <f t="shared" si="12"/>
        <v>568.00628857999993</v>
      </c>
      <c r="X360" s="52">
        <v>0</v>
      </c>
      <c r="Y360" s="52">
        <v>0</v>
      </c>
    </row>
    <row r="361" spans="1:25" x14ac:dyDescent="0.25">
      <c r="A361" s="52">
        <v>2013</v>
      </c>
      <c r="B361" s="52" t="s">
        <v>106</v>
      </c>
      <c r="C361" s="52" t="s">
        <v>115</v>
      </c>
      <c r="D361" s="52">
        <v>18111</v>
      </c>
      <c r="E361" s="52">
        <v>3338006</v>
      </c>
      <c r="F361" s="52">
        <v>12</v>
      </c>
      <c r="G361" s="52" t="s">
        <v>118</v>
      </c>
      <c r="H361" s="52" t="s">
        <v>91</v>
      </c>
      <c r="I361" s="52">
        <v>2178</v>
      </c>
      <c r="J361" s="52" t="s">
        <v>71</v>
      </c>
      <c r="K361" s="52">
        <v>73.3</v>
      </c>
      <c r="L361" s="52">
        <v>3.3200000000000001E-5</v>
      </c>
      <c r="M361" s="52">
        <v>1</v>
      </c>
      <c r="N361" s="52"/>
      <c r="O361" s="52">
        <v>0</v>
      </c>
      <c r="P361" s="52">
        <v>0</v>
      </c>
      <c r="Q361" s="52">
        <v>21</v>
      </c>
      <c r="R361" s="52"/>
      <c r="S361" s="52">
        <v>0</v>
      </c>
      <c r="T361" s="52">
        <v>0</v>
      </c>
      <c r="U361" s="52">
        <v>310</v>
      </c>
      <c r="V361" s="52">
        <f t="shared" si="11"/>
        <v>5.3002936800000002</v>
      </c>
      <c r="W361" s="52">
        <f t="shared" si="12"/>
        <v>5.3002936800000002</v>
      </c>
      <c r="X361" s="52">
        <v>0</v>
      </c>
      <c r="Y361" s="52">
        <v>0</v>
      </c>
    </row>
    <row r="362" spans="1:25" x14ac:dyDescent="0.25">
      <c r="A362" s="52">
        <v>2013</v>
      </c>
      <c r="B362" s="52" t="s">
        <v>106</v>
      </c>
      <c r="C362" s="52" t="s">
        <v>115</v>
      </c>
      <c r="D362" s="52">
        <v>18113</v>
      </c>
      <c r="E362" s="52">
        <v>3338012</v>
      </c>
      <c r="F362" s="52">
        <v>12</v>
      </c>
      <c r="G362" s="52" t="s">
        <v>118</v>
      </c>
      <c r="H362" s="52" t="s">
        <v>91</v>
      </c>
      <c r="I362" s="52">
        <v>14850</v>
      </c>
      <c r="J362" s="52" t="s">
        <v>71</v>
      </c>
      <c r="K362" s="52">
        <v>73.3</v>
      </c>
      <c r="L362" s="52">
        <v>3.3200000000000001E-5</v>
      </c>
      <c r="M362" s="52">
        <v>1</v>
      </c>
      <c r="N362" s="52"/>
      <c r="O362" s="52">
        <v>0</v>
      </c>
      <c r="P362" s="52">
        <v>0</v>
      </c>
      <c r="Q362" s="52">
        <v>21</v>
      </c>
      <c r="R362" s="52"/>
      <c r="S362" s="52">
        <v>0</v>
      </c>
      <c r="T362" s="52">
        <v>0</v>
      </c>
      <c r="U362" s="52">
        <v>310</v>
      </c>
      <c r="V362" s="52">
        <f t="shared" si="11"/>
        <v>36.138365999999998</v>
      </c>
      <c r="W362" s="52">
        <f t="shared" si="12"/>
        <v>36.138365999999998</v>
      </c>
      <c r="X362" s="52">
        <v>0</v>
      </c>
      <c r="Y362" s="52">
        <v>0</v>
      </c>
    </row>
    <row r="363" spans="1:25" x14ac:dyDescent="0.25">
      <c r="A363" s="52">
        <v>2013</v>
      </c>
      <c r="B363" s="52" t="s">
        <v>106</v>
      </c>
      <c r="C363" s="52" t="s">
        <v>115</v>
      </c>
      <c r="D363" s="52">
        <v>18121</v>
      </c>
      <c r="E363" s="52">
        <v>3338099</v>
      </c>
      <c r="F363" s="52">
        <v>12</v>
      </c>
      <c r="G363" s="52" t="s">
        <v>118</v>
      </c>
      <c r="H363" s="52" t="s">
        <v>91</v>
      </c>
      <c r="I363" s="52">
        <v>2889.3333990000001</v>
      </c>
      <c r="J363" s="52" t="s">
        <v>71</v>
      </c>
      <c r="K363" s="52">
        <v>73.3</v>
      </c>
      <c r="L363" s="52">
        <v>3.3200000000000001E-5</v>
      </c>
      <c r="M363" s="52">
        <v>1</v>
      </c>
      <c r="N363" s="52"/>
      <c r="O363" s="52">
        <v>0</v>
      </c>
      <c r="P363" s="52">
        <v>0</v>
      </c>
      <c r="Q363" s="52">
        <v>21</v>
      </c>
      <c r="R363" s="52"/>
      <c r="S363" s="52">
        <v>0</v>
      </c>
      <c r="T363" s="52">
        <v>0</v>
      </c>
      <c r="U363" s="52">
        <v>310</v>
      </c>
      <c r="V363" s="52">
        <f t="shared" si="11"/>
        <v>7.0313661864704393</v>
      </c>
      <c r="W363" s="52">
        <f t="shared" si="12"/>
        <v>7.0313661864704393</v>
      </c>
      <c r="X363" s="52">
        <v>0</v>
      </c>
      <c r="Y363" s="52">
        <v>0</v>
      </c>
    </row>
    <row r="364" spans="1:25" x14ac:dyDescent="0.25">
      <c r="A364" s="52">
        <v>2013</v>
      </c>
      <c r="B364" s="52" t="s">
        <v>106</v>
      </c>
      <c r="C364" s="52" t="s">
        <v>115</v>
      </c>
      <c r="D364" s="52">
        <v>18129</v>
      </c>
      <c r="E364" s="52">
        <v>3338012</v>
      </c>
      <c r="F364" s="52">
        <v>12</v>
      </c>
      <c r="G364" s="52" t="s">
        <v>118</v>
      </c>
      <c r="H364" s="52" t="s">
        <v>91</v>
      </c>
      <c r="I364" s="52">
        <v>29334</v>
      </c>
      <c r="J364" s="52" t="s">
        <v>71</v>
      </c>
      <c r="K364" s="52">
        <v>73.3</v>
      </c>
      <c r="L364" s="52">
        <v>3.3200000000000001E-5</v>
      </c>
      <c r="M364" s="52">
        <v>1</v>
      </c>
      <c r="N364" s="52"/>
      <c r="O364" s="52">
        <v>0</v>
      </c>
      <c r="P364" s="52">
        <v>0</v>
      </c>
      <c r="Q364" s="52">
        <v>21</v>
      </c>
      <c r="R364" s="52"/>
      <c r="S364" s="52">
        <v>0</v>
      </c>
      <c r="T364" s="52">
        <v>0</v>
      </c>
      <c r="U364" s="52">
        <v>310</v>
      </c>
      <c r="V364" s="52">
        <f t="shared" si="11"/>
        <v>71.386049039999989</v>
      </c>
      <c r="W364" s="52">
        <f t="shared" si="12"/>
        <v>71.386049039999989</v>
      </c>
      <c r="X364" s="52">
        <v>0</v>
      </c>
      <c r="Y364" s="52">
        <v>0</v>
      </c>
    </row>
    <row r="365" spans="1:25" x14ac:dyDescent="0.25">
      <c r="A365" s="52">
        <v>2013</v>
      </c>
      <c r="B365" s="52" t="s">
        <v>106</v>
      </c>
      <c r="C365" s="52" t="s">
        <v>115</v>
      </c>
      <c r="D365" s="52">
        <v>18129</v>
      </c>
      <c r="E365" s="52">
        <v>3338012</v>
      </c>
      <c r="F365" s="52">
        <v>12</v>
      </c>
      <c r="G365" s="52" t="s">
        <v>118</v>
      </c>
      <c r="H365" s="52" t="s">
        <v>91</v>
      </c>
      <c r="I365" s="52">
        <v>35466</v>
      </c>
      <c r="J365" s="52" t="s">
        <v>71</v>
      </c>
      <c r="K365" s="52">
        <v>73.3</v>
      </c>
      <c r="L365" s="52">
        <v>3.3200000000000001E-5</v>
      </c>
      <c r="M365" s="52">
        <v>1</v>
      </c>
      <c r="N365" s="52"/>
      <c r="O365" s="52">
        <v>0</v>
      </c>
      <c r="P365" s="52">
        <v>0</v>
      </c>
      <c r="Q365" s="52">
        <v>21</v>
      </c>
      <c r="R365" s="52"/>
      <c r="S365" s="52">
        <v>0</v>
      </c>
      <c r="T365" s="52">
        <v>0</v>
      </c>
      <c r="U365" s="52">
        <v>310</v>
      </c>
      <c r="V365" s="52">
        <f t="shared" si="11"/>
        <v>86.308638959999996</v>
      </c>
      <c r="W365" s="52">
        <f t="shared" si="12"/>
        <v>86.308638959999996</v>
      </c>
      <c r="X365" s="52">
        <v>0</v>
      </c>
      <c r="Y365" s="52">
        <v>0</v>
      </c>
    </row>
    <row r="366" spans="1:25" x14ac:dyDescent="0.25">
      <c r="A366" s="52">
        <v>2013</v>
      </c>
      <c r="B366" s="52" t="s">
        <v>106</v>
      </c>
      <c r="C366" s="52" t="s">
        <v>115</v>
      </c>
      <c r="D366" s="52">
        <v>19109</v>
      </c>
      <c r="E366" s="52">
        <v>3338001</v>
      </c>
      <c r="F366" s="52">
        <v>12</v>
      </c>
      <c r="G366" s="52" t="s">
        <v>118</v>
      </c>
      <c r="H366" s="52" t="s">
        <v>91</v>
      </c>
      <c r="I366" s="52">
        <v>287815</v>
      </c>
      <c r="J366" s="52" t="s">
        <v>71</v>
      </c>
      <c r="K366" s="52">
        <v>73.3</v>
      </c>
      <c r="L366" s="52">
        <v>3.3200000000000001E-5</v>
      </c>
      <c r="M366" s="52">
        <v>1</v>
      </c>
      <c r="N366" s="52"/>
      <c r="O366" s="52">
        <v>0</v>
      </c>
      <c r="P366" s="52">
        <v>0</v>
      </c>
      <c r="Q366" s="52">
        <v>21</v>
      </c>
      <c r="R366" s="52"/>
      <c r="S366" s="52">
        <v>0</v>
      </c>
      <c r="T366" s="52">
        <v>0</v>
      </c>
      <c r="U366" s="52">
        <v>310</v>
      </c>
      <c r="V366" s="52">
        <f t="shared" si="11"/>
        <v>700.41507139999999</v>
      </c>
      <c r="W366" s="52">
        <f t="shared" si="12"/>
        <v>700.41507139999999</v>
      </c>
      <c r="X366" s="52">
        <v>0</v>
      </c>
      <c r="Y366" s="52">
        <v>0</v>
      </c>
    </row>
    <row r="367" spans="1:25" x14ac:dyDescent="0.25">
      <c r="A367" s="52">
        <v>2013</v>
      </c>
      <c r="B367" s="52" t="s">
        <v>106</v>
      </c>
      <c r="C367" s="52" t="s">
        <v>115</v>
      </c>
      <c r="D367" s="52">
        <v>19109</v>
      </c>
      <c r="E367" s="52">
        <v>3338008</v>
      </c>
      <c r="F367" s="52">
        <v>12</v>
      </c>
      <c r="G367" s="52" t="s">
        <v>118</v>
      </c>
      <c r="H367" s="52" t="s">
        <v>91</v>
      </c>
      <c r="I367" s="52">
        <v>1200</v>
      </c>
      <c r="J367" s="52" t="s">
        <v>71</v>
      </c>
      <c r="K367" s="52">
        <v>73.3</v>
      </c>
      <c r="L367" s="52">
        <v>3.3200000000000001E-5</v>
      </c>
      <c r="M367" s="52">
        <v>1</v>
      </c>
      <c r="N367" s="52"/>
      <c r="O367" s="52">
        <v>0</v>
      </c>
      <c r="P367" s="52">
        <v>0</v>
      </c>
      <c r="Q367" s="52">
        <v>21</v>
      </c>
      <c r="R367" s="52"/>
      <c r="S367" s="52">
        <v>0</v>
      </c>
      <c r="T367" s="52">
        <v>0</v>
      </c>
      <c r="U367" s="52">
        <v>310</v>
      </c>
      <c r="V367" s="52">
        <f t="shared" si="11"/>
        <v>2.9202720000000002</v>
      </c>
      <c r="W367" s="52">
        <f t="shared" si="12"/>
        <v>2.9202720000000002</v>
      </c>
      <c r="X367" s="52">
        <v>0</v>
      </c>
      <c r="Y367" s="52">
        <v>0</v>
      </c>
    </row>
    <row r="368" spans="1:25" x14ac:dyDescent="0.25">
      <c r="A368" s="52">
        <v>2013</v>
      </c>
      <c r="B368" s="52" t="s">
        <v>106</v>
      </c>
      <c r="C368" s="52" t="s">
        <v>115</v>
      </c>
      <c r="D368" s="52">
        <v>19109</v>
      </c>
      <c r="E368" s="52">
        <v>3338012</v>
      </c>
      <c r="F368" s="52">
        <v>12</v>
      </c>
      <c r="G368" s="52" t="s">
        <v>118</v>
      </c>
      <c r="H368" s="52" t="s">
        <v>91</v>
      </c>
      <c r="I368" s="52">
        <v>40000</v>
      </c>
      <c r="J368" s="52" t="s">
        <v>71</v>
      </c>
      <c r="K368" s="52">
        <v>73.3</v>
      </c>
      <c r="L368" s="52">
        <v>3.3200000000000001E-5</v>
      </c>
      <c r="M368" s="52">
        <v>1</v>
      </c>
      <c r="N368" s="52"/>
      <c r="O368" s="52">
        <v>0</v>
      </c>
      <c r="P368" s="52">
        <v>0</v>
      </c>
      <c r="Q368" s="52">
        <v>21</v>
      </c>
      <c r="R368" s="52"/>
      <c r="S368" s="52">
        <v>0</v>
      </c>
      <c r="T368" s="52">
        <v>0</v>
      </c>
      <c r="U368" s="52">
        <v>310</v>
      </c>
      <c r="V368" s="52">
        <f t="shared" si="11"/>
        <v>97.342399999999998</v>
      </c>
      <c r="W368" s="52">
        <f t="shared" si="12"/>
        <v>97.342399999999998</v>
      </c>
      <c r="X368" s="52">
        <v>0</v>
      </c>
      <c r="Y368" s="52">
        <v>0</v>
      </c>
    </row>
    <row r="369" spans="1:25" x14ac:dyDescent="0.25">
      <c r="A369" s="52">
        <v>2013</v>
      </c>
      <c r="B369" s="52" t="s">
        <v>106</v>
      </c>
      <c r="C369" s="52" t="s">
        <v>115</v>
      </c>
      <c r="D369" s="52">
        <v>19109</v>
      </c>
      <c r="E369" s="52">
        <v>3338012</v>
      </c>
      <c r="F369" s="52">
        <v>12</v>
      </c>
      <c r="G369" s="52" t="s">
        <v>118</v>
      </c>
      <c r="H369" s="52" t="s">
        <v>91</v>
      </c>
      <c r="I369" s="52">
        <v>17400</v>
      </c>
      <c r="J369" s="52" t="s">
        <v>71</v>
      </c>
      <c r="K369" s="52">
        <v>73.3</v>
      </c>
      <c r="L369" s="52">
        <v>3.3200000000000001E-5</v>
      </c>
      <c r="M369" s="52">
        <v>1</v>
      </c>
      <c r="N369" s="52"/>
      <c r="O369" s="52">
        <v>0</v>
      </c>
      <c r="P369" s="52">
        <v>0</v>
      </c>
      <c r="Q369" s="52">
        <v>21</v>
      </c>
      <c r="R369" s="52"/>
      <c r="S369" s="52">
        <v>0</v>
      </c>
      <c r="T369" s="52">
        <v>0</v>
      </c>
      <c r="U369" s="52">
        <v>310</v>
      </c>
      <c r="V369" s="52">
        <f t="shared" si="11"/>
        <v>42.343944</v>
      </c>
      <c r="W369" s="52">
        <f t="shared" si="12"/>
        <v>42.343944</v>
      </c>
      <c r="X369" s="52">
        <v>0</v>
      </c>
      <c r="Y369" s="52">
        <v>0</v>
      </c>
    </row>
    <row r="370" spans="1:25" x14ac:dyDescent="0.25">
      <c r="A370" s="52">
        <v>2013</v>
      </c>
      <c r="B370" s="52" t="s">
        <v>106</v>
      </c>
      <c r="C370" s="52" t="s">
        <v>115</v>
      </c>
      <c r="D370" s="52">
        <v>19209</v>
      </c>
      <c r="E370" s="52">
        <v>3338001</v>
      </c>
      <c r="F370" s="52">
        <v>12</v>
      </c>
      <c r="G370" s="52" t="s">
        <v>118</v>
      </c>
      <c r="H370" s="52" t="s">
        <v>91</v>
      </c>
      <c r="I370" s="52">
        <v>5838</v>
      </c>
      <c r="J370" s="52" t="s">
        <v>71</v>
      </c>
      <c r="K370" s="52">
        <v>73.3</v>
      </c>
      <c r="L370" s="52">
        <v>3.3200000000000001E-5</v>
      </c>
      <c r="M370" s="52">
        <v>1</v>
      </c>
      <c r="N370" s="52"/>
      <c r="O370" s="52">
        <v>0</v>
      </c>
      <c r="P370" s="52">
        <v>0</v>
      </c>
      <c r="Q370" s="52">
        <v>21</v>
      </c>
      <c r="R370" s="52"/>
      <c r="S370" s="52">
        <v>0</v>
      </c>
      <c r="T370" s="52">
        <v>0</v>
      </c>
      <c r="U370" s="52">
        <v>310</v>
      </c>
      <c r="V370" s="52">
        <f t="shared" si="11"/>
        <v>14.207123279999999</v>
      </c>
      <c r="W370" s="52">
        <f t="shared" si="12"/>
        <v>14.207123279999999</v>
      </c>
      <c r="X370" s="52">
        <v>0</v>
      </c>
      <c r="Y370" s="52">
        <v>0</v>
      </c>
    </row>
    <row r="371" spans="1:25" x14ac:dyDescent="0.25">
      <c r="A371" s="52">
        <v>2013</v>
      </c>
      <c r="B371" s="52" t="s">
        <v>106</v>
      </c>
      <c r="C371" s="52" t="s">
        <v>115</v>
      </c>
      <c r="D371" s="52">
        <v>19209</v>
      </c>
      <c r="E371" s="52">
        <v>3338001</v>
      </c>
      <c r="F371" s="52">
        <v>12</v>
      </c>
      <c r="G371" s="52" t="s">
        <v>118</v>
      </c>
      <c r="H371" s="52" t="s">
        <v>91</v>
      </c>
      <c r="I371" s="52">
        <v>6275125</v>
      </c>
      <c r="J371" s="52" t="s">
        <v>71</v>
      </c>
      <c r="K371" s="52">
        <v>73.3</v>
      </c>
      <c r="L371" s="52">
        <v>3.3200000000000001E-5</v>
      </c>
      <c r="M371" s="52">
        <v>1</v>
      </c>
      <c r="N371" s="52"/>
      <c r="O371" s="52">
        <v>0</v>
      </c>
      <c r="P371" s="52">
        <v>0</v>
      </c>
      <c r="Q371" s="52">
        <v>21</v>
      </c>
      <c r="R371" s="52"/>
      <c r="S371" s="52">
        <v>0</v>
      </c>
      <c r="T371" s="52">
        <v>0</v>
      </c>
      <c r="U371" s="52">
        <v>310</v>
      </c>
      <c r="V371" s="52">
        <f t="shared" si="11"/>
        <v>15270.893195000001</v>
      </c>
      <c r="W371" s="52">
        <f t="shared" si="12"/>
        <v>15270.893195000001</v>
      </c>
      <c r="X371" s="52">
        <v>0</v>
      </c>
      <c r="Y371" s="52">
        <v>0</v>
      </c>
    </row>
    <row r="372" spans="1:25" x14ac:dyDescent="0.25">
      <c r="A372" s="52">
        <v>2013</v>
      </c>
      <c r="B372" s="52" t="s">
        <v>106</v>
      </c>
      <c r="C372" s="52" t="s">
        <v>115</v>
      </c>
      <c r="D372" s="52">
        <v>19209</v>
      </c>
      <c r="E372" s="52">
        <v>3338001</v>
      </c>
      <c r="F372" s="52">
        <v>12</v>
      </c>
      <c r="G372" s="52" t="s">
        <v>118</v>
      </c>
      <c r="H372" s="52" t="s">
        <v>91</v>
      </c>
      <c r="I372" s="52">
        <v>19854397</v>
      </c>
      <c r="J372" s="52" t="s">
        <v>71</v>
      </c>
      <c r="K372" s="52">
        <v>73.3</v>
      </c>
      <c r="L372" s="52">
        <v>3.3200000000000001E-5</v>
      </c>
      <c r="M372" s="52">
        <v>1</v>
      </c>
      <c r="N372" s="52"/>
      <c r="O372" s="52">
        <v>0</v>
      </c>
      <c r="P372" s="52">
        <v>0</v>
      </c>
      <c r="Q372" s="52">
        <v>21</v>
      </c>
      <c r="R372" s="52"/>
      <c r="S372" s="52">
        <v>0</v>
      </c>
      <c r="T372" s="52">
        <v>0</v>
      </c>
      <c r="U372" s="52">
        <v>310</v>
      </c>
      <c r="V372" s="52">
        <f t="shared" si="11"/>
        <v>48316.866363319998</v>
      </c>
      <c r="W372" s="52">
        <f t="shared" si="12"/>
        <v>48316.866363319998</v>
      </c>
      <c r="X372" s="52">
        <v>0</v>
      </c>
      <c r="Y372" s="52">
        <v>0</v>
      </c>
    </row>
    <row r="373" spans="1:25" x14ac:dyDescent="0.25">
      <c r="A373" s="52">
        <v>2013</v>
      </c>
      <c r="B373" s="52" t="s">
        <v>106</v>
      </c>
      <c r="C373" s="52" t="s">
        <v>115</v>
      </c>
      <c r="D373" s="52">
        <v>19209</v>
      </c>
      <c r="E373" s="52">
        <v>3338001</v>
      </c>
      <c r="F373" s="52">
        <v>12</v>
      </c>
      <c r="G373" s="52" t="s">
        <v>118</v>
      </c>
      <c r="H373" s="52" t="s">
        <v>91</v>
      </c>
      <c r="I373" s="52">
        <v>1241541</v>
      </c>
      <c r="J373" s="52" t="s">
        <v>71</v>
      </c>
      <c r="K373" s="52">
        <v>73.3</v>
      </c>
      <c r="L373" s="52">
        <v>3.3200000000000001E-5</v>
      </c>
      <c r="M373" s="52">
        <v>1</v>
      </c>
      <c r="N373" s="52"/>
      <c r="O373" s="52">
        <v>0</v>
      </c>
      <c r="P373" s="52">
        <v>0</v>
      </c>
      <c r="Q373" s="52">
        <v>21</v>
      </c>
      <c r="R373" s="52"/>
      <c r="S373" s="52">
        <v>0</v>
      </c>
      <c r="T373" s="52">
        <v>0</v>
      </c>
      <c r="U373" s="52">
        <v>310</v>
      </c>
      <c r="V373" s="52">
        <f t="shared" si="11"/>
        <v>3021.3645159600001</v>
      </c>
      <c r="W373" s="52">
        <f t="shared" si="12"/>
        <v>3021.3645159600001</v>
      </c>
      <c r="X373" s="52">
        <v>0</v>
      </c>
      <c r="Y373" s="52">
        <v>0</v>
      </c>
    </row>
    <row r="374" spans="1:25" x14ac:dyDescent="0.25">
      <c r="A374" s="52">
        <v>2013</v>
      </c>
      <c r="B374" s="52" t="s">
        <v>106</v>
      </c>
      <c r="C374" s="52" t="s">
        <v>115</v>
      </c>
      <c r="D374" s="52">
        <v>19209</v>
      </c>
      <c r="E374" s="52">
        <v>3338001</v>
      </c>
      <c r="F374" s="52">
        <v>12</v>
      </c>
      <c r="G374" s="52" t="s">
        <v>118</v>
      </c>
      <c r="H374" s="52" t="s">
        <v>91</v>
      </c>
      <c r="I374" s="52">
        <v>680952</v>
      </c>
      <c r="J374" s="52" t="s">
        <v>71</v>
      </c>
      <c r="K374" s="52">
        <v>73.3</v>
      </c>
      <c r="L374" s="52">
        <v>3.3200000000000001E-5</v>
      </c>
      <c r="M374" s="52">
        <v>1</v>
      </c>
      <c r="N374" s="52"/>
      <c r="O374" s="52">
        <v>0</v>
      </c>
      <c r="P374" s="52">
        <v>0</v>
      </c>
      <c r="Q374" s="52">
        <v>21</v>
      </c>
      <c r="R374" s="52"/>
      <c r="S374" s="52">
        <v>0</v>
      </c>
      <c r="T374" s="52">
        <v>0</v>
      </c>
      <c r="U374" s="52">
        <v>310</v>
      </c>
      <c r="V374" s="52">
        <f t="shared" si="11"/>
        <v>1657.1375491200001</v>
      </c>
      <c r="W374" s="52">
        <f t="shared" si="12"/>
        <v>1657.1375491200001</v>
      </c>
      <c r="X374" s="52">
        <v>0</v>
      </c>
      <c r="Y374" s="52">
        <v>0</v>
      </c>
    </row>
    <row r="375" spans="1:25" x14ac:dyDescent="0.25">
      <c r="A375" s="52">
        <v>2013</v>
      </c>
      <c r="B375" s="52" t="s">
        <v>106</v>
      </c>
      <c r="C375" s="52" t="s">
        <v>115</v>
      </c>
      <c r="D375" s="52">
        <v>19209</v>
      </c>
      <c r="E375" s="52">
        <v>3338003</v>
      </c>
      <c r="F375" s="52">
        <v>12</v>
      </c>
      <c r="G375" s="52" t="s">
        <v>118</v>
      </c>
      <c r="H375" s="52" t="s">
        <v>91</v>
      </c>
      <c r="I375" s="52">
        <v>699300</v>
      </c>
      <c r="J375" s="52" t="s">
        <v>71</v>
      </c>
      <c r="K375" s="52">
        <v>73.3</v>
      </c>
      <c r="L375" s="52">
        <v>3.3200000000000001E-5</v>
      </c>
      <c r="M375" s="52">
        <v>1</v>
      </c>
      <c r="N375" s="52"/>
      <c r="O375" s="52">
        <v>0</v>
      </c>
      <c r="P375" s="52">
        <v>0</v>
      </c>
      <c r="Q375" s="52">
        <v>21</v>
      </c>
      <c r="R375" s="52"/>
      <c r="S375" s="52">
        <v>0</v>
      </c>
      <c r="T375" s="52">
        <v>0</v>
      </c>
      <c r="U375" s="52">
        <v>310</v>
      </c>
      <c r="V375" s="52">
        <f t="shared" si="11"/>
        <v>1701.7885080000001</v>
      </c>
      <c r="W375" s="52">
        <f t="shared" si="12"/>
        <v>1701.7885080000001</v>
      </c>
      <c r="X375" s="52">
        <v>0</v>
      </c>
      <c r="Y375" s="52">
        <v>0</v>
      </c>
    </row>
    <row r="376" spans="1:25" x14ac:dyDescent="0.25">
      <c r="A376" s="52">
        <v>2013</v>
      </c>
      <c r="B376" s="52" t="s">
        <v>106</v>
      </c>
      <c r="C376" s="52" t="s">
        <v>115</v>
      </c>
      <c r="D376" s="52">
        <v>19209</v>
      </c>
      <c r="E376" s="52">
        <v>3338003</v>
      </c>
      <c r="F376" s="52">
        <v>12</v>
      </c>
      <c r="G376" s="52" t="s">
        <v>118</v>
      </c>
      <c r="H376" s="52" t="s">
        <v>91</v>
      </c>
      <c r="I376" s="52">
        <v>66907</v>
      </c>
      <c r="J376" s="52" t="s">
        <v>71</v>
      </c>
      <c r="K376" s="52">
        <v>73.3</v>
      </c>
      <c r="L376" s="52">
        <v>3.3200000000000001E-5</v>
      </c>
      <c r="M376" s="52">
        <v>1</v>
      </c>
      <c r="N376" s="52"/>
      <c r="O376" s="52">
        <v>0</v>
      </c>
      <c r="P376" s="52">
        <v>0</v>
      </c>
      <c r="Q376" s="52">
        <v>21</v>
      </c>
      <c r="R376" s="52"/>
      <c r="S376" s="52">
        <v>0</v>
      </c>
      <c r="T376" s="52">
        <v>0</v>
      </c>
      <c r="U376" s="52">
        <v>310</v>
      </c>
      <c r="V376" s="52">
        <f t="shared" si="11"/>
        <v>162.82219891999998</v>
      </c>
      <c r="W376" s="52">
        <f t="shared" si="12"/>
        <v>162.82219891999998</v>
      </c>
      <c r="X376" s="52">
        <v>0</v>
      </c>
      <c r="Y376" s="52">
        <v>0</v>
      </c>
    </row>
    <row r="377" spans="1:25" x14ac:dyDescent="0.25">
      <c r="A377" s="52">
        <v>2013</v>
      </c>
      <c r="B377" s="52" t="s">
        <v>106</v>
      </c>
      <c r="C377" s="52" t="s">
        <v>115</v>
      </c>
      <c r="D377" s="52">
        <v>19209</v>
      </c>
      <c r="E377" s="52">
        <v>3338003</v>
      </c>
      <c r="F377" s="52">
        <v>12</v>
      </c>
      <c r="G377" s="52" t="s">
        <v>118</v>
      </c>
      <c r="H377" s="52" t="s">
        <v>91</v>
      </c>
      <c r="I377" s="52">
        <v>78743</v>
      </c>
      <c r="J377" s="52" t="s">
        <v>71</v>
      </c>
      <c r="K377" s="52">
        <v>73.3</v>
      </c>
      <c r="L377" s="52">
        <v>3.3200000000000001E-5</v>
      </c>
      <c r="M377" s="52">
        <v>1</v>
      </c>
      <c r="N377" s="52"/>
      <c r="O377" s="52">
        <v>0</v>
      </c>
      <c r="P377" s="52">
        <v>0</v>
      </c>
      <c r="Q377" s="52">
        <v>21</v>
      </c>
      <c r="R377" s="52"/>
      <c r="S377" s="52">
        <v>0</v>
      </c>
      <c r="T377" s="52">
        <v>0</v>
      </c>
      <c r="U377" s="52">
        <v>310</v>
      </c>
      <c r="V377" s="52">
        <f t="shared" si="11"/>
        <v>191.62581508</v>
      </c>
      <c r="W377" s="52">
        <f t="shared" si="12"/>
        <v>191.62581508</v>
      </c>
      <c r="X377" s="52">
        <v>0</v>
      </c>
      <c r="Y377" s="52">
        <v>0</v>
      </c>
    </row>
    <row r="378" spans="1:25" x14ac:dyDescent="0.25">
      <c r="A378" s="52">
        <v>2013</v>
      </c>
      <c r="B378" s="52" t="s">
        <v>106</v>
      </c>
      <c r="C378" s="52" t="s">
        <v>115</v>
      </c>
      <c r="D378" s="52">
        <v>19209</v>
      </c>
      <c r="E378" s="52">
        <v>3338006</v>
      </c>
      <c r="F378" s="52">
        <v>12</v>
      </c>
      <c r="G378" s="52" t="s">
        <v>118</v>
      </c>
      <c r="H378" s="52" t="s">
        <v>91</v>
      </c>
      <c r="I378" s="52">
        <v>37891</v>
      </c>
      <c r="J378" s="52" t="s">
        <v>71</v>
      </c>
      <c r="K378" s="52">
        <v>73.3</v>
      </c>
      <c r="L378" s="52">
        <v>3.3200000000000001E-5</v>
      </c>
      <c r="M378" s="52">
        <v>1</v>
      </c>
      <c r="N378" s="52"/>
      <c r="O378" s="52">
        <v>0</v>
      </c>
      <c r="P378" s="52">
        <v>0</v>
      </c>
      <c r="Q378" s="52">
        <v>21</v>
      </c>
      <c r="R378" s="52"/>
      <c r="S378" s="52">
        <v>0</v>
      </c>
      <c r="T378" s="52">
        <v>0</v>
      </c>
      <c r="U378" s="52">
        <v>310</v>
      </c>
      <c r="V378" s="52">
        <f t="shared" si="11"/>
        <v>92.210021959999992</v>
      </c>
      <c r="W378" s="52">
        <f t="shared" si="12"/>
        <v>92.210021959999992</v>
      </c>
      <c r="X378" s="52">
        <v>0</v>
      </c>
      <c r="Y378" s="52">
        <v>0</v>
      </c>
    </row>
    <row r="379" spans="1:25" x14ac:dyDescent="0.25">
      <c r="A379" s="52">
        <v>2013</v>
      </c>
      <c r="B379" s="52" t="s">
        <v>106</v>
      </c>
      <c r="C379" s="52" t="s">
        <v>115</v>
      </c>
      <c r="D379" s="52">
        <v>19209</v>
      </c>
      <c r="E379" s="52">
        <v>3338006</v>
      </c>
      <c r="F379" s="52">
        <v>12</v>
      </c>
      <c r="G379" s="52" t="s">
        <v>118</v>
      </c>
      <c r="H379" s="52" t="s">
        <v>91</v>
      </c>
      <c r="I379" s="52">
        <v>23026</v>
      </c>
      <c r="J379" s="52" t="s">
        <v>71</v>
      </c>
      <c r="K379" s="52">
        <v>73.3</v>
      </c>
      <c r="L379" s="52">
        <v>3.3200000000000001E-5</v>
      </c>
      <c r="M379" s="52">
        <v>1</v>
      </c>
      <c r="N379" s="52"/>
      <c r="O379" s="52">
        <v>0</v>
      </c>
      <c r="P379" s="52">
        <v>0</v>
      </c>
      <c r="Q379" s="52">
        <v>21</v>
      </c>
      <c r="R379" s="52"/>
      <c r="S379" s="52">
        <v>0</v>
      </c>
      <c r="T379" s="52">
        <v>0</v>
      </c>
      <c r="U379" s="52">
        <v>310</v>
      </c>
      <c r="V379" s="52">
        <f t="shared" si="11"/>
        <v>56.03515256</v>
      </c>
      <c r="W379" s="52">
        <f t="shared" si="12"/>
        <v>56.03515256</v>
      </c>
      <c r="X379" s="52">
        <v>0</v>
      </c>
      <c r="Y379" s="52">
        <v>0</v>
      </c>
    </row>
    <row r="380" spans="1:25" x14ac:dyDescent="0.25">
      <c r="A380" s="52">
        <v>2013</v>
      </c>
      <c r="B380" s="52" t="s">
        <v>106</v>
      </c>
      <c r="C380" s="52" t="s">
        <v>115</v>
      </c>
      <c r="D380" s="52">
        <v>19209</v>
      </c>
      <c r="E380" s="52">
        <v>3338007</v>
      </c>
      <c r="F380" s="52">
        <v>12</v>
      </c>
      <c r="G380" s="52" t="s">
        <v>118</v>
      </c>
      <c r="H380" s="52" t="s">
        <v>91</v>
      </c>
      <c r="I380" s="52">
        <v>2071050</v>
      </c>
      <c r="J380" s="52" t="s">
        <v>71</v>
      </c>
      <c r="K380" s="52">
        <v>73.3</v>
      </c>
      <c r="L380" s="52">
        <v>3.3200000000000001E-5</v>
      </c>
      <c r="M380" s="52">
        <v>1</v>
      </c>
      <c r="N380" s="52"/>
      <c r="O380" s="52">
        <v>0</v>
      </c>
      <c r="P380" s="52">
        <v>0</v>
      </c>
      <c r="Q380" s="52">
        <v>21</v>
      </c>
      <c r="R380" s="52"/>
      <c r="S380" s="52">
        <v>0</v>
      </c>
      <c r="T380" s="52">
        <v>0</v>
      </c>
      <c r="U380" s="52">
        <v>310</v>
      </c>
      <c r="V380" s="52">
        <f t="shared" si="11"/>
        <v>5040.0244380000004</v>
      </c>
      <c r="W380" s="52">
        <f t="shared" si="12"/>
        <v>5040.0244380000004</v>
      </c>
      <c r="X380" s="52">
        <v>0</v>
      </c>
      <c r="Y380" s="52">
        <v>0</v>
      </c>
    </row>
    <row r="381" spans="1:25" x14ac:dyDescent="0.25">
      <c r="A381" s="52">
        <v>2013</v>
      </c>
      <c r="B381" s="52" t="s">
        <v>106</v>
      </c>
      <c r="C381" s="52" t="s">
        <v>115</v>
      </c>
      <c r="D381" s="52">
        <v>19209</v>
      </c>
      <c r="E381" s="52">
        <v>3338007</v>
      </c>
      <c r="F381" s="52">
        <v>12</v>
      </c>
      <c r="G381" s="52" t="s">
        <v>118</v>
      </c>
      <c r="H381" s="52" t="s">
        <v>91</v>
      </c>
      <c r="I381" s="52">
        <v>377135</v>
      </c>
      <c r="J381" s="52" t="s">
        <v>71</v>
      </c>
      <c r="K381" s="52">
        <v>73.3</v>
      </c>
      <c r="L381" s="52">
        <v>3.3200000000000001E-5</v>
      </c>
      <c r="M381" s="52">
        <v>1</v>
      </c>
      <c r="N381" s="52"/>
      <c r="O381" s="52">
        <v>0</v>
      </c>
      <c r="P381" s="52">
        <v>0</v>
      </c>
      <c r="Q381" s="52">
        <v>21</v>
      </c>
      <c r="R381" s="52"/>
      <c r="S381" s="52">
        <v>0</v>
      </c>
      <c r="T381" s="52">
        <v>0</v>
      </c>
      <c r="U381" s="52">
        <v>310</v>
      </c>
      <c r="V381" s="52">
        <f t="shared" si="11"/>
        <v>917.78065060000006</v>
      </c>
      <c r="W381" s="52">
        <f t="shared" si="12"/>
        <v>917.78065060000006</v>
      </c>
      <c r="X381" s="52">
        <v>0</v>
      </c>
      <c r="Y381" s="52">
        <v>0</v>
      </c>
    </row>
    <row r="382" spans="1:25" x14ac:dyDescent="0.25">
      <c r="A382" s="52">
        <v>2013</v>
      </c>
      <c r="B382" s="52" t="s">
        <v>106</v>
      </c>
      <c r="C382" s="52" t="s">
        <v>115</v>
      </c>
      <c r="D382" s="52">
        <v>19209</v>
      </c>
      <c r="E382" s="52">
        <v>3338007</v>
      </c>
      <c r="F382" s="52">
        <v>12</v>
      </c>
      <c r="G382" s="52" t="s">
        <v>118</v>
      </c>
      <c r="H382" s="52" t="s">
        <v>91</v>
      </c>
      <c r="I382" s="52">
        <v>195191</v>
      </c>
      <c r="J382" s="52" t="s">
        <v>71</v>
      </c>
      <c r="K382" s="52">
        <v>73.3</v>
      </c>
      <c r="L382" s="52">
        <v>3.3200000000000001E-5</v>
      </c>
      <c r="M382" s="52">
        <v>1</v>
      </c>
      <c r="N382" s="52"/>
      <c r="O382" s="52">
        <v>0</v>
      </c>
      <c r="P382" s="52">
        <v>0</v>
      </c>
      <c r="Q382" s="52">
        <v>21</v>
      </c>
      <c r="R382" s="52"/>
      <c r="S382" s="52">
        <v>0</v>
      </c>
      <c r="T382" s="52">
        <v>0</v>
      </c>
      <c r="U382" s="52">
        <v>310</v>
      </c>
      <c r="V382" s="52">
        <f t="shared" si="11"/>
        <v>475.00900995999996</v>
      </c>
      <c r="W382" s="52">
        <f t="shared" si="12"/>
        <v>475.00900995999996</v>
      </c>
      <c r="X382" s="52">
        <v>0</v>
      </c>
      <c r="Y382" s="52">
        <v>0</v>
      </c>
    </row>
    <row r="383" spans="1:25" x14ac:dyDescent="0.25">
      <c r="A383" s="52">
        <v>2013</v>
      </c>
      <c r="B383" s="52" t="s">
        <v>106</v>
      </c>
      <c r="C383" s="52" t="s">
        <v>115</v>
      </c>
      <c r="D383" s="52">
        <v>19209</v>
      </c>
      <c r="E383" s="52">
        <v>3338007</v>
      </c>
      <c r="F383" s="52">
        <v>12</v>
      </c>
      <c r="G383" s="52" t="s">
        <v>118</v>
      </c>
      <c r="H383" s="52" t="s">
        <v>91</v>
      </c>
      <c r="I383" s="52">
        <v>322195</v>
      </c>
      <c r="J383" s="52" t="s">
        <v>71</v>
      </c>
      <c r="K383" s="52">
        <v>73.3</v>
      </c>
      <c r="L383" s="52">
        <v>3.3200000000000001E-5</v>
      </c>
      <c r="M383" s="52">
        <v>1</v>
      </c>
      <c r="N383" s="52"/>
      <c r="O383" s="52">
        <v>0</v>
      </c>
      <c r="P383" s="52">
        <v>0</v>
      </c>
      <c r="Q383" s="52">
        <v>21</v>
      </c>
      <c r="R383" s="52"/>
      <c r="S383" s="52">
        <v>0</v>
      </c>
      <c r="T383" s="52">
        <v>0</v>
      </c>
      <c r="U383" s="52">
        <v>310</v>
      </c>
      <c r="V383" s="52">
        <f t="shared" si="11"/>
        <v>784.08086420000006</v>
      </c>
      <c r="W383" s="52">
        <f t="shared" si="12"/>
        <v>784.08086420000006</v>
      </c>
      <c r="X383" s="52">
        <v>0</v>
      </c>
      <c r="Y383" s="52">
        <v>0</v>
      </c>
    </row>
    <row r="384" spans="1:25" x14ac:dyDescent="0.25">
      <c r="A384" s="52">
        <v>2013</v>
      </c>
      <c r="B384" s="52" t="s">
        <v>106</v>
      </c>
      <c r="C384" s="52" t="s">
        <v>115</v>
      </c>
      <c r="D384" s="52">
        <v>19209</v>
      </c>
      <c r="E384" s="52">
        <v>3338011</v>
      </c>
      <c r="F384" s="52">
        <v>12</v>
      </c>
      <c r="G384" s="52" t="s">
        <v>118</v>
      </c>
      <c r="H384" s="52" t="s">
        <v>91</v>
      </c>
      <c r="I384" s="52">
        <v>13548358</v>
      </c>
      <c r="J384" s="52" t="s">
        <v>71</v>
      </c>
      <c r="K384" s="52">
        <v>73.3</v>
      </c>
      <c r="L384" s="52">
        <v>3.3200000000000001E-5</v>
      </c>
      <c r="M384" s="52">
        <v>1</v>
      </c>
      <c r="N384" s="52"/>
      <c r="O384" s="52">
        <v>0</v>
      </c>
      <c r="P384" s="52">
        <v>0</v>
      </c>
      <c r="Q384" s="52">
        <v>21</v>
      </c>
      <c r="R384" s="52"/>
      <c r="S384" s="52">
        <v>0</v>
      </c>
      <c r="T384" s="52">
        <v>0</v>
      </c>
      <c r="U384" s="52">
        <v>310</v>
      </c>
      <c r="V384" s="52">
        <f t="shared" si="11"/>
        <v>32970.742094480003</v>
      </c>
      <c r="W384" s="52">
        <f t="shared" si="12"/>
        <v>32970.742094480003</v>
      </c>
      <c r="X384" s="52">
        <v>0</v>
      </c>
      <c r="Y384" s="52">
        <v>0</v>
      </c>
    </row>
    <row r="385" spans="1:25" x14ac:dyDescent="0.25">
      <c r="A385" s="52">
        <v>2013</v>
      </c>
      <c r="B385" s="52" t="s">
        <v>106</v>
      </c>
      <c r="C385" s="52" t="s">
        <v>115</v>
      </c>
      <c r="D385" s="52">
        <v>19209</v>
      </c>
      <c r="E385" s="52">
        <v>3338099</v>
      </c>
      <c r="F385" s="52">
        <v>12</v>
      </c>
      <c r="G385" s="52" t="s">
        <v>118</v>
      </c>
      <c r="H385" s="52" t="s">
        <v>91</v>
      </c>
      <c r="I385" s="52">
        <v>82631</v>
      </c>
      <c r="J385" s="52" t="s">
        <v>71</v>
      </c>
      <c r="K385" s="52">
        <v>73.3</v>
      </c>
      <c r="L385" s="52">
        <v>3.3200000000000001E-5</v>
      </c>
      <c r="M385" s="52">
        <v>1</v>
      </c>
      <c r="N385" s="52"/>
      <c r="O385" s="52">
        <v>0</v>
      </c>
      <c r="P385" s="52">
        <v>0</v>
      </c>
      <c r="Q385" s="52">
        <v>21</v>
      </c>
      <c r="R385" s="52"/>
      <c r="S385" s="52">
        <v>0</v>
      </c>
      <c r="T385" s="52">
        <v>0</v>
      </c>
      <c r="U385" s="52">
        <v>310</v>
      </c>
      <c r="V385" s="52">
        <f t="shared" si="11"/>
        <v>201.08749635999999</v>
      </c>
      <c r="W385" s="52">
        <f t="shared" si="12"/>
        <v>201.08749635999999</v>
      </c>
      <c r="X385" s="52">
        <v>0</v>
      </c>
      <c r="Y385" s="52">
        <v>0</v>
      </c>
    </row>
    <row r="386" spans="1:25" x14ac:dyDescent="0.25">
      <c r="A386" s="52">
        <v>2013</v>
      </c>
      <c r="B386" s="52" t="s">
        <v>106</v>
      </c>
      <c r="C386" s="52" t="s">
        <v>115</v>
      </c>
      <c r="D386" s="52">
        <v>19209</v>
      </c>
      <c r="E386" s="52">
        <v>3338099</v>
      </c>
      <c r="F386" s="52">
        <v>12</v>
      </c>
      <c r="G386" s="52" t="s">
        <v>118</v>
      </c>
      <c r="H386" s="52" t="s">
        <v>91</v>
      </c>
      <c r="I386" s="52">
        <v>1535803</v>
      </c>
      <c r="J386" s="52" t="s">
        <v>71</v>
      </c>
      <c r="K386" s="52">
        <v>73.3</v>
      </c>
      <c r="L386" s="52">
        <v>3.3200000000000001E-5</v>
      </c>
      <c r="M386" s="52">
        <v>1</v>
      </c>
      <c r="N386" s="52"/>
      <c r="O386" s="52">
        <v>0</v>
      </c>
      <c r="P386" s="52">
        <v>0</v>
      </c>
      <c r="Q386" s="52">
        <v>21</v>
      </c>
      <c r="R386" s="52"/>
      <c r="S386" s="52">
        <v>0</v>
      </c>
      <c r="T386" s="52">
        <v>0</v>
      </c>
      <c r="U386" s="52">
        <v>310</v>
      </c>
      <c r="V386" s="52">
        <f t="shared" si="11"/>
        <v>3737.4687486799999</v>
      </c>
      <c r="W386" s="52">
        <f t="shared" si="12"/>
        <v>3737.4687486799999</v>
      </c>
      <c r="X386" s="52">
        <v>0</v>
      </c>
      <c r="Y386" s="52">
        <v>0</v>
      </c>
    </row>
    <row r="387" spans="1:25" x14ac:dyDescent="0.25">
      <c r="A387" s="52">
        <v>2013</v>
      </c>
      <c r="B387" s="52" t="s">
        <v>106</v>
      </c>
      <c r="C387" s="52" t="s">
        <v>115</v>
      </c>
      <c r="D387" s="52">
        <v>19209</v>
      </c>
      <c r="E387" s="52">
        <v>3338099</v>
      </c>
      <c r="F387" s="52">
        <v>12</v>
      </c>
      <c r="G387" s="52" t="s">
        <v>118</v>
      </c>
      <c r="H387" s="52" t="s">
        <v>91</v>
      </c>
      <c r="I387" s="52">
        <v>10809</v>
      </c>
      <c r="J387" s="52" t="s">
        <v>71</v>
      </c>
      <c r="K387" s="52">
        <v>73.3</v>
      </c>
      <c r="L387" s="52">
        <v>3.3200000000000001E-5</v>
      </c>
      <c r="M387" s="52">
        <v>1</v>
      </c>
      <c r="N387" s="52"/>
      <c r="O387" s="52">
        <v>0</v>
      </c>
      <c r="P387" s="52">
        <v>0</v>
      </c>
      <c r="Q387" s="52">
        <v>21</v>
      </c>
      <c r="R387" s="52"/>
      <c r="S387" s="52">
        <v>0</v>
      </c>
      <c r="T387" s="52">
        <v>0</v>
      </c>
      <c r="U387" s="52">
        <v>310</v>
      </c>
      <c r="V387" s="52">
        <f t="shared" ref="V387:V450" si="13">IF(F387=9,((I387*K387*L387*M387)+(I387*O387*P387*Q387)+(I387*S387*T387*U387))/1000, (I387*K387*L387*M387)+(I387*O387*P387*Q387)+(I387*S387*T387*U387))</f>
        <v>26.304350039999999</v>
      </c>
      <c r="W387" s="52">
        <f t="shared" ref="W387:W450" si="14">(V387-((O387*I387*P387*Q387)+(S387*I387*T387*U387)))/M387</f>
        <v>26.304350039999999</v>
      </c>
      <c r="X387" s="52">
        <v>0</v>
      </c>
      <c r="Y387" s="52">
        <v>0</v>
      </c>
    </row>
    <row r="388" spans="1:25" x14ac:dyDescent="0.25">
      <c r="A388" s="52">
        <v>2013</v>
      </c>
      <c r="B388" s="52" t="s">
        <v>106</v>
      </c>
      <c r="C388" s="52" t="s">
        <v>115</v>
      </c>
      <c r="D388" s="52">
        <v>20114</v>
      </c>
      <c r="E388" s="52">
        <v>3338012</v>
      </c>
      <c r="F388" s="52">
        <v>12</v>
      </c>
      <c r="G388" s="52" t="s">
        <v>118</v>
      </c>
      <c r="H388" s="52" t="s">
        <v>91</v>
      </c>
      <c r="I388" s="52">
        <v>410043</v>
      </c>
      <c r="J388" s="52" t="s">
        <v>71</v>
      </c>
      <c r="K388" s="52">
        <v>73.3</v>
      </c>
      <c r="L388" s="52">
        <v>3.3200000000000001E-5</v>
      </c>
      <c r="M388" s="52">
        <v>1</v>
      </c>
      <c r="N388" s="52"/>
      <c r="O388" s="52">
        <v>0</v>
      </c>
      <c r="P388" s="52">
        <v>0</v>
      </c>
      <c r="Q388" s="52">
        <v>21</v>
      </c>
      <c r="R388" s="52"/>
      <c r="S388" s="52">
        <v>0</v>
      </c>
      <c r="T388" s="52">
        <v>0</v>
      </c>
      <c r="U388" s="52">
        <v>310</v>
      </c>
      <c r="V388" s="52">
        <f t="shared" si="13"/>
        <v>997.86424307999994</v>
      </c>
      <c r="W388" s="52">
        <f t="shared" si="14"/>
        <v>997.86424307999994</v>
      </c>
      <c r="X388" s="52">
        <v>0</v>
      </c>
      <c r="Y388" s="52">
        <v>0</v>
      </c>
    </row>
    <row r="389" spans="1:25" x14ac:dyDescent="0.25">
      <c r="A389" s="52">
        <v>2013</v>
      </c>
      <c r="B389" s="52" t="s">
        <v>106</v>
      </c>
      <c r="C389" s="52" t="s">
        <v>115</v>
      </c>
      <c r="D389" s="52">
        <v>20118</v>
      </c>
      <c r="E389" s="52">
        <v>3338008</v>
      </c>
      <c r="F389" s="52">
        <v>12</v>
      </c>
      <c r="G389" s="52" t="s">
        <v>118</v>
      </c>
      <c r="H389" s="52" t="s">
        <v>91</v>
      </c>
      <c r="I389" s="52">
        <v>266785</v>
      </c>
      <c r="J389" s="52" t="s">
        <v>71</v>
      </c>
      <c r="K389" s="52">
        <v>73.3</v>
      </c>
      <c r="L389" s="52">
        <v>3.3200000000000001E-5</v>
      </c>
      <c r="M389" s="52">
        <v>1</v>
      </c>
      <c r="N389" s="52"/>
      <c r="O389" s="52">
        <v>0</v>
      </c>
      <c r="P389" s="52">
        <v>0</v>
      </c>
      <c r="Q389" s="52">
        <v>21</v>
      </c>
      <c r="R389" s="52"/>
      <c r="S389" s="52">
        <v>0</v>
      </c>
      <c r="T389" s="52">
        <v>0</v>
      </c>
      <c r="U389" s="52">
        <v>310</v>
      </c>
      <c r="V389" s="52">
        <f t="shared" si="13"/>
        <v>649.23730460000002</v>
      </c>
      <c r="W389" s="52">
        <f t="shared" si="14"/>
        <v>649.23730460000002</v>
      </c>
      <c r="X389" s="52">
        <v>0</v>
      </c>
      <c r="Y389" s="52">
        <v>0</v>
      </c>
    </row>
    <row r="390" spans="1:25" x14ac:dyDescent="0.25">
      <c r="A390" s="52">
        <v>2013</v>
      </c>
      <c r="B390" s="52" t="s">
        <v>106</v>
      </c>
      <c r="C390" s="52" t="s">
        <v>115</v>
      </c>
      <c r="D390" s="52">
        <v>20118</v>
      </c>
      <c r="E390" s="52">
        <v>3338012</v>
      </c>
      <c r="F390" s="52">
        <v>12</v>
      </c>
      <c r="G390" s="52" t="s">
        <v>118</v>
      </c>
      <c r="H390" s="52" t="s">
        <v>91</v>
      </c>
      <c r="I390" s="52">
        <v>32359</v>
      </c>
      <c r="J390" s="52" t="s">
        <v>71</v>
      </c>
      <c r="K390" s="52">
        <v>73.3</v>
      </c>
      <c r="L390" s="52">
        <v>3.3200000000000001E-5</v>
      </c>
      <c r="M390" s="52">
        <v>1</v>
      </c>
      <c r="N390" s="52"/>
      <c r="O390" s="52">
        <v>0</v>
      </c>
      <c r="P390" s="52">
        <v>0</v>
      </c>
      <c r="Q390" s="52">
        <v>21</v>
      </c>
      <c r="R390" s="52"/>
      <c r="S390" s="52">
        <v>0</v>
      </c>
      <c r="T390" s="52">
        <v>0</v>
      </c>
      <c r="U390" s="52">
        <v>310</v>
      </c>
      <c r="V390" s="52">
        <f t="shared" si="13"/>
        <v>78.74756803999999</v>
      </c>
      <c r="W390" s="52">
        <f t="shared" si="14"/>
        <v>78.74756803999999</v>
      </c>
      <c r="X390" s="52">
        <v>0</v>
      </c>
      <c r="Y390" s="52">
        <v>0</v>
      </c>
    </row>
    <row r="391" spans="1:25" x14ac:dyDescent="0.25">
      <c r="A391" s="52">
        <v>2013</v>
      </c>
      <c r="B391" s="52" t="s">
        <v>106</v>
      </c>
      <c r="C391" s="52" t="s">
        <v>115</v>
      </c>
      <c r="D391" s="52">
        <v>20119</v>
      </c>
      <c r="E391" s="52">
        <v>3338001</v>
      </c>
      <c r="F391" s="52">
        <v>12</v>
      </c>
      <c r="G391" s="52" t="s">
        <v>118</v>
      </c>
      <c r="H391" s="52" t="s">
        <v>91</v>
      </c>
      <c r="I391" s="52">
        <v>101614</v>
      </c>
      <c r="J391" s="52" t="s">
        <v>71</v>
      </c>
      <c r="K391" s="52">
        <v>73.3</v>
      </c>
      <c r="L391" s="52">
        <v>3.3200000000000001E-5</v>
      </c>
      <c r="M391" s="52">
        <v>1</v>
      </c>
      <c r="N391" s="52"/>
      <c r="O391" s="52">
        <v>0</v>
      </c>
      <c r="P391" s="52">
        <v>0</v>
      </c>
      <c r="Q391" s="52">
        <v>21</v>
      </c>
      <c r="R391" s="52"/>
      <c r="S391" s="52">
        <v>0</v>
      </c>
      <c r="T391" s="52">
        <v>0</v>
      </c>
      <c r="U391" s="52">
        <v>310</v>
      </c>
      <c r="V391" s="52">
        <f t="shared" si="13"/>
        <v>247.28376583999997</v>
      </c>
      <c r="W391" s="52">
        <f t="shared" si="14"/>
        <v>247.28376583999997</v>
      </c>
      <c r="X391" s="52">
        <v>0</v>
      </c>
      <c r="Y391" s="52">
        <v>0</v>
      </c>
    </row>
    <row r="392" spans="1:25" x14ac:dyDescent="0.25">
      <c r="A392" s="52">
        <v>2013</v>
      </c>
      <c r="B392" s="52" t="s">
        <v>106</v>
      </c>
      <c r="C392" s="52" t="s">
        <v>115</v>
      </c>
      <c r="D392" s="52">
        <v>20119</v>
      </c>
      <c r="E392" s="52">
        <v>3338001</v>
      </c>
      <c r="F392" s="52">
        <v>12</v>
      </c>
      <c r="G392" s="52" t="s">
        <v>118</v>
      </c>
      <c r="H392" s="52" t="s">
        <v>91</v>
      </c>
      <c r="I392" s="52">
        <v>778691</v>
      </c>
      <c r="J392" s="52" t="s">
        <v>71</v>
      </c>
      <c r="K392" s="52">
        <v>73.3</v>
      </c>
      <c r="L392" s="52">
        <v>3.3200000000000001E-5</v>
      </c>
      <c r="M392" s="52">
        <v>1</v>
      </c>
      <c r="N392" s="52"/>
      <c r="O392" s="52">
        <v>0</v>
      </c>
      <c r="P392" s="52">
        <v>0</v>
      </c>
      <c r="Q392" s="52">
        <v>21</v>
      </c>
      <c r="R392" s="52"/>
      <c r="S392" s="52">
        <v>0</v>
      </c>
      <c r="T392" s="52">
        <v>0</v>
      </c>
      <c r="U392" s="52">
        <v>310</v>
      </c>
      <c r="V392" s="52">
        <f t="shared" si="13"/>
        <v>1894.99126996</v>
      </c>
      <c r="W392" s="52">
        <f t="shared" si="14"/>
        <v>1894.99126996</v>
      </c>
      <c r="X392" s="52">
        <v>0</v>
      </c>
      <c r="Y392" s="52">
        <v>0</v>
      </c>
    </row>
    <row r="393" spans="1:25" x14ac:dyDescent="0.25">
      <c r="A393" s="52">
        <v>2013</v>
      </c>
      <c r="B393" s="52" t="s">
        <v>106</v>
      </c>
      <c r="C393" s="52" t="s">
        <v>115</v>
      </c>
      <c r="D393" s="52">
        <v>20119</v>
      </c>
      <c r="E393" s="52">
        <v>3338001</v>
      </c>
      <c r="F393" s="52">
        <v>12</v>
      </c>
      <c r="G393" s="52" t="s">
        <v>118</v>
      </c>
      <c r="H393" s="52" t="s">
        <v>91</v>
      </c>
      <c r="I393" s="52">
        <v>39103</v>
      </c>
      <c r="J393" s="52" t="s">
        <v>71</v>
      </c>
      <c r="K393" s="52">
        <v>73.3</v>
      </c>
      <c r="L393" s="52">
        <v>3.3200000000000001E-5</v>
      </c>
      <c r="M393" s="52">
        <v>1</v>
      </c>
      <c r="N393" s="52"/>
      <c r="O393" s="52">
        <v>0</v>
      </c>
      <c r="P393" s="52">
        <v>0</v>
      </c>
      <c r="Q393" s="52">
        <v>21</v>
      </c>
      <c r="R393" s="52"/>
      <c r="S393" s="52">
        <v>0</v>
      </c>
      <c r="T393" s="52">
        <v>0</v>
      </c>
      <c r="U393" s="52">
        <v>310</v>
      </c>
      <c r="V393" s="52">
        <f t="shared" si="13"/>
        <v>95.159496680000004</v>
      </c>
      <c r="W393" s="52">
        <f t="shared" si="14"/>
        <v>95.159496680000004</v>
      </c>
      <c r="X393" s="52">
        <v>0</v>
      </c>
      <c r="Y393" s="52">
        <v>0</v>
      </c>
    </row>
    <row r="394" spans="1:25" x14ac:dyDescent="0.25">
      <c r="A394" s="52">
        <v>2013</v>
      </c>
      <c r="B394" s="52" t="s">
        <v>106</v>
      </c>
      <c r="C394" s="52" t="s">
        <v>115</v>
      </c>
      <c r="D394" s="52">
        <v>20119</v>
      </c>
      <c r="E394" s="52">
        <v>3338002</v>
      </c>
      <c r="F394" s="52">
        <v>12</v>
      </c>
      <c r="G394" s="52" t="s">
        <v>118</v>
      </c>
      <c r="H394" s="52" t="s">
        <v>91</v>
      </c>
      <c r="I394" s="52">
        <v>455</v>
      </c>
      <c r="J394" s="52" t="s">
        <v>71</v>
      </c>
      <c r="K394" s="52">
        <v>73.3</v>
      </c>
      <c r="L394" s="52">
        <v>3.3200000000000001E-5</v>
      </c>
      <c r="M394" s="52">
        <v>1</v>
      </c>
      <c r="N394" s="52"/>
      <c r="O394" s="52">
        <v>0</v>
      </c>
      <c r="P394" s="52">
        <v>0</v>
      </c>
      <c r="Q394" s="52">
        <v>21</v>
      </c>
      <c r="R394" s="52"/>
      <c r="S394" s="52">
        <v>0</v>
      </c>
      <c r="T394" s="52">
        <v>0</v>
      </c>
      <c r="U394" s="52">
        <v>310</v>
      </c>
      <c r="V394" s="52">
        <f t="shared" si="13"/>
        <v>1.1072698000000001</v>
      </c>
      <c r="W394" s="52">
        <f t="shared" si="14"/>
        <v>1.1072698000000001</v>
      </c>
      <c r="X394" s="52">
        <v>0</v>
      </c>
      <c r="Y394" s="52">
        <v>0</v>
      </c>
    </row>
    <row r="395" spans="1:25" x14ac:dyDescent="0.25">
      <c r="A395" s="52">
        <v>2013</v>
      </c>
      <c r="B395" s="52" t="s">
        <v>106</v>
      </c>
      <c r="C395" s="52" t="s">
        <v>115</v>
      </c>
      <c r="D395" s="52">
        <v>20119</v>
      </c>
      <c r="E395" s="52">
        <v>3338003</v>
      </c>
      <c r="F395" s="52">
        <v>12</v>
      </c>
      <c r="G395" s="52" t="s">
        <v>118</v>
      </c>
      <c r="H395" s="52" t="s">
        <v>91</v>
      </c>
      <c r="I395" s="52">
        <v>2935800</v>
      </c>
      <c r="J395" s="52" t="s">
        <v>71</v>
      </c>
      <c r="K395" s="52">
        <v>73.3</v>
      </c>
      <c r="L395" s="52">
        <v>3.3200000000000001E-5</v>
      </c>
      <c r="M395" s="52">
        <v>1</v>
      </c>
      <c r="N395" s="52"/>
      <c r="O395" s="52">
        <v>0</v>
      </c>
      <c r="P395" s="52">
        <v>0</v>
      </c>
      <c r="Q395" s="52">
        <v>21</v>
      </c>
      <c r="R395" s="52"/>
      <c r="S395" s="52">
        <v>0</v>
      </c>
      <c r="T395" s="52">
        <v>0</v>
      </c>
      <c r="U395" s="52">
        <v>310</v>
      </c>
      <c r="V395" s="52">
        <f t="shared" si="13"/>
        <v>7144.4454480000004</v>
      </c>
      <c r="W395" s="52">
        <f t="shared" si="14"/>
        <v>7144.4454480000004</v>
      </c>
      <c r="X395" s="52">
        <v>0</v>
      </c>
      <c r="Y395" s="52">
        <v>0</v>
      </c>
    </row>
    <row r="396" spans="1:25" x14ac:dyDescent="0.25">
      <c r="A396" s="52">
        <v>2013</v>
      </c>
      <c r="B396" s="52" t="s">
        <v>106</v>
      </c>
      <c r="C396" s="52" t="s">
        <v>115</v>
      </c>
      <c r="D396" s="52">
        <v>20119</v>
      </c>
      <c r="E396" s="52">
        <v>3338003</v>
      </c>
      <c r="F396" s="52">
        <v>12</v>
      </c>
      <c r="G396" s="52" t="s">
        <v>118</v>
      </c>
      <c r="H396" s="52" t="s">
        <v>91</v>
      </c>
      <c r="I396" s="52">
        <v>137887</v>
      </c>
      <c r="J396" s="52" t="s">
        <v>71</v>
      </c>
      <c r="K396" s="52">
        <v>73.3</v>
      </c>
      <c r="L396" s="52">
        <v>3.3200000000000001E-5</v>
      </c>
      <c r="M396" s="52">
        <v>1</v>
      </c>
      <c r="N396" s="52"/>
      <c r="O396" s="52">
        <v>0</v>
      </c>
      <c r="P396" s="52">
        <v>0</v>
      </c>
      <c r="Q396" s="52">
        <v>21</v>
      </c>
      <c r="R396" s="52"/>
      <c r="S396" s="52">
        <v>0</v>
      </c>
      <c r="T396" s="52">
        <v>0</v>
      </c>
      <c r="U396" s="52">
        <v>310</v>
      </c>
      <c r="V396" s="52">
        <f t="shared" si="13"/>
        <v>335.55628772</v>
      </c>
      <c r="W396" s="52">
        <f t="shared" si="14"/>
        <v>335.55628772</v>
      </c>
      <c r="X396" s="52">
        <v>0</v>
      </c>
      <c r="Y396" s="52">
        <v>0</v>
      </c>
    </row>
    <row r="397" spans="1:25" x14ac:dyDescent="0.25">
      <c r="A397" s="52">
        <v>2013</v>
      </c>
      <c r="B397" s="52" t="s">
        <v>106</v>
      </c>
      <c r="C397" s="52" t="s">
        <v>115</v>
      </c>
      <c r="D397" s="52">
        <v>20119</v>
      </c>
      <c r="E397" s="52">
        <v>3338013</v>
      </c>
      <c r="F397" s="52">
        <v>12</v>
      </c>
      <c r="G397" s="52" t="s">
        <v>118</v>
      </c>
      <c r="H397" s="52" t="s">
        <v>91</v>
      </c>
      <c r="I397" s="52">
        <v>143524</v>
      </c>
      <c r="J397" s="52" t="s">
        <v>71</v>
      </c>
      <c r="K397" s="52">
        <v>73.3</v>
      </c>
      <c r="L397" s="52">
        <v>3.3200000000000001E-5</v>
      </c>
      <c r="M397" s="52">
        <v>1</v>
      </c>
      <c r="N397" s="52"/>
      <c r="O397" s="52">
        <v>0</v>
      </c>
      <c r="P397" s="52">
        <v>0</v>
      </c>
      <c r="Q397" s="52">
        <v>21</v>
      </c>
      <c r="R397" s="52"/>
      <c r="S397" s="52">
        <v>0</v>
      </c>
      <c r="T397" s="52">
        <v>0</v>
      </c>
      <c r="U397" s="52">
        <v>310</v>
      </c>
      <c r="V397" s="52">
        <f t="shared" si="13"/>
        <v>349.27426543999997</v>
      </c>
      <c r="W397" s="52">
        <f t="shared" si="14"/>
        <v>349.27426543999997</v>
      </c>
      <c r="X397" s="52">
        <v>0</v>
      </c>
      <c r="Y397" s="52">
        <v>0</v>
      </c>
    </row>
    <row r="398" spans="1:25" x14ac:dyDescent="0.25">
      <c r="A398" s="52">
        <v>2013</v>
      </c>
      <c r="B398" s="52" t="s">
        <v>106</v>
      </c>
      <c r="C398" s="52" t="s">
        <v>115</v>
      </c>
      <c r="D398" s="52">
        <v>20123</v>
      </c>
      <c r="E398" s="52">
        <v>3338012</v>
      </c>
      <c r="F398" s="52">
        <v>12</v>
      </c>
      <c r="G398" s="52" t="s">
        <v>118</v>
      </c>
      <c r="H398" s="52" t="s">
        <v>91</v>
      </c>
      <c r="I398" s="52">
        <v>55394</v>
      </c>
      <c r="J398" s="52" t="s">
        <v>71</v>
      </c>
      <c r="K398" s="52">
        <v>73.3</v>
      </c>
      <c r="L398" s="52">
        <v>3.3200000000000001E-5</v>
      </c>
      <c r="M398" s="52">
        <v>1</v>
      </c>
      <c r="N398" s="52"/>
      <c r="O398" s="52">
        <v>0</v>
      </c>
      <c r="P398" s="52">
        <v>0</v>
      </c>
      <c r="Q398" s="52">
        <v>21</v>
      </c>
      <c r="R398" s="52"/>
      <c r="S398" s="52">
        <v>0</v>
      </c>
      <c r="T398" s="52">
        <v>0</v>
      </c>
      <c r="U398" s="52">
        <v>310</v>
      </c>
      <c r="V398" s="52">
        <f t="shared" si="13"/>
        <v>134.80462263999999</v>
      </c>
      <c r="W398" s="52">
        <f t="shared" si="14"/>
        <v>134.80462263999999</v>
      </c>
      <c r="X398" s="52">
        <v>0</v>
      </c>
      <c r="Y398" s="52">
        <v>0</v>
      </c>
    </row>
    <row r="399" spans="1:25" x14ac:dyDescent="0.25">
      <c r="A399" s="52">
        <v>2013</v>
      </c>
      <c r="B399" s="52" t="s">
        <v>106</v>
      </c>
      <c r="C399" s="52" t="s">
        <v>115</v>
      </c>
      <c r="D399" s="52">
        <v>20129</v>
      </c>
      <c r="E399" s="52">
        <v>3338012</v>
      </c>
      <c r="F399" s="52">
        <v>12</v>
      </c>
      <c r="G399" s="52" t="s">
        <v>118</v>
      </c>
      <c r="H399" s="52" t="s">
        <v>91</v>
      </c>
      <c r="I399" s="52">
        <v>58729</v>
      </c>
      <c r="J399" s="52" t="s">
        <v>71</v>
      </c>
      <c r="K399" s="52">
        <v>73.3</v>
      </c>
      <c r="L399" s="52">
        <v>3.3200000000000001E-5</v>
      </c>
      <c r="M399" s="52">
        <v>1</v>
      </c>
      <c r="N399" s="52"/>
      <c r="O399" s="52">
        <v>0</v>
      </c>
      <c r="P399" s="52">
        <v>0</v>
      </c>
      <c r="Q399" s="52">
        <v>21</v>
      </c>
      <c r="R399" s="52"/>
      <c r="S399" s="52">
        <v>0</v>
      </c>
      <c r="T399" s="52">
        <v>0</v>
      </c>
      <c r="U399" s="52">
        <v>310</v>
      </c>
      <c r="V399" s="52">
        <f t="shared" si="13"/>
        <v>142.92054524</v>
      </c>
      <c r="W399" s="52">
        <f t="shared" si="14"/>
        <v>142.92054524</v>
      </c>
      <c r="X399" s="52">
        <v>0</v>
      </c>
      <c r="Y399" s="52">
        <v>0</v>
      </c>
    </row>
    <row r="400" spans="1:25" x14ac:dyDescent="0.25">
      <c r="A400" s="52">
        <v>2013</v>
      </c>
      <c r="B400" s="52" t="s">
        <v>106</v>
      </c>
      <c r="C400" s="52" t="s">
        <v>115</v>
      </c>
      <c r="D400" s="52">
        <v>20131</v>
      </c>
      <c r="E400" s="52">
        <v>3338011</v>
      </c>
      <c r="F400" s="52">
        <v>12</v>
      </c>
      <c r="G400" s="52" t="s">
        <v>118</v>
      </c>
      <c r="H400" s="52" t="s">
        <v>91</v>
      </c>
      <c r="I400" s="52">
        <v>5099</v>
      </c>
      <c r="J400" s="52" t="s">
        <v>71</v>
      </c>
      <c r="K400" s="52">
        <v>73.3</v>
      </c>
      <c r="L400" s="52">
        <v>3.3200000000000001E-5</v>
      </c>
      <c r="M400" s="52">
        <v>1</v>
      </c>
      <c r="N400" s="52"/>
      <c r="O400" s="52">
        <v>0</v>
      </c>
      <c r="P400" s="52">
        <v>0</v>
      </c>
      <c r="Q400" s="52">
        <v>21</v>
      </c>
      <c r="R400" s="52"/>
      <c r="S400" s="52">
        <v>0</v>
      </c>
      <c r="T400" s="52">
        <v>0</v>
      </c>
      <c r="U400" s="52">
        <v>310</v>
      </c>
      <c r="V400" s="52">
        <f t="shared" si="13"/>
        <v>12.40872244</v>
      </c>
      <c r="W400" s="52">
        <f t="shared" si="14"/>
        <v>12.40872244</v>
      </c>
      <c r="X400" s="52">
        <v>0</v>
      </c>
      <c r="Y400" s="52">
        <v>0</v>
      </c>
    </row>
    <row r="401" spans="1:25" x14ac:dyDescent="0.25">
      <c r="A401" s="52">
        <v>2013</v>
      </c>
      <c r="B401" s="52" t="s">
        <v>106</v>
      </c>
      <c r="C401" s="52" t="s">
        <v>115</v>
      </c>
      <c r="D401" s="52">
        <v>20131</v>
      </c>
      <c r="E401" s="52">
        <v>3338012</v>
      </c>
      <c r="F401" s="52">
        <v>12</v>
      </c>
      <c r="G401" s="52" t="s">
        <v>118</v>
      </c>
      <c r="H401" s="52" t="s">
        <v>91</v>
      </c>
      <c r="I401" s="52">
        <v>84528</v>
      </c>
      <c r="J401" s="52" t="s">
        <v>71</v>
      </c>
      <c r="K401" s="52">
        <v>73.3</v>
      </c>
      <c r="L401" s="52">
        <v>3.3200000000000001E-5</v>
      </c>
      <c r="M401" s="52">
        <v>1</v>
      </c>
      <c r="N401" s="52"/>
      <c r="O401" s="52">
        <v>0</v>
      </c>
      <c r="P401" s="52">
        <v>0</v>
      </c>
      <c r="Q401" s="52">
        <v>21</v>
      </c>
      <c r="R401" s="52"/>
      <c r="S401" s="52">
        <v>0</v>
      </c>
      <c r="T401" s="52">
        <v>0</v>
      </c>
      <c r="U401" s="52">
        <v>310</v>
      </c>
      <c r="V401" s="52">
        <f t="shared" si="13"/>
        <v>205.70395968</v>
      </c>
      <c r="W401" s="52">
        <f t="shared" si="14"/>
        <v>205.70395968</v>
      </c>
      <c r="X401" s="52">
        <v>0</v>
      </c>
      <c r="Y401" s="52">
        <v>0</v>
      </c>
    </row>
    <row r="402" spans="1:25" x14ac:dyDescent="0.25">
      <c r="A402" s="52">
        <v>2013</v>
      </c>
      <c r="B402" s="52" t="s">
        <v>106</v>
      </c>
      <c r="C402" s="52" t="s">
        <v>115</v>
      </c>
      <c r="D402" s="52">
        <v>20131</v>
      </c>
      <c r="E402" s="52">
        <v>3338012</v>
      </c>
      <c r="F402" s="52">
        <v>12</v>
      </c>
      <c r="G402" s="52" t="s">
        <v>118</v>
      </c>
      <c r="H402" s="52" t="s">
        <v>91</v>
      </c>
      <c r="I402" s="52">
        <v>473</v>
      </c>
      <c r="J402" s="52" t="s">
        <v>71</v>
      </c>
      <c r="K402" s="52">
        <v>73.3</v>
      </c>
      <c r="L402" s="52">
        <v>3.3200000000000001E-5</v>
      </c>
      <c r="M402" s="52">
        <v>1</v>
      </c>
      <c r="N402" s="52"/>
      <c r="O402" s="52">
        <v>0</v>
      </c>
      <c r="P402" s="52">
        <v>0</v>
      </c>
      <c r="Q402" s="52">
        <v>21</v>
      </c>
      <c r="R402" s="52"/>
      <c r="S402" s="52">
        <v>0</v>
      </c>
      <c r="T402" s="52">
        <v>0</v>
      </c>
      <c r="U402" s="52">
        <v>310</v>
      </c>
      <c r="V402" s="52">
        <f t="shared" si="13"/>
        <v>1.15107388</v>
      </c>
      <c r="W402" s="52">
        <f t="shared" si="14"/>
        <v>1.15107388</v>
      </c>
      <c r="X402" s="52">
        <v>0</v>
      </c>
      <c r="Y402" s="52">
        <v>0</v>
      </c>
    </row>
    <row r="403" spans="1:25" x14ac:dyDescent="0.25">
      <c r="A403" s="52">
        <v>2013</v>
      </c>
      <c r="B403" s="52" t="s">
        <v>106</v>
      </c>
      <c r="C403" s="52" t="s">
        <v>115</v>
      </c>
      <c r="D403" s="52">
        <v>20131</v>
      </c>
      <c r="E403" s="52">
        <v>3338012</v>
      </c>
      <c r="F403" s="52">
        <v>12</v>
      </c>
      <c r="G403" s="52" t="s">
        <v>118</v>
      </c>
      <c r="H403" s="52" t="s">
        <v>91</v>
      </c>
      <c r="I403" s="52">
        <v>234001</v>
      </c>
      <c r="J403" s="52" t="s">
        <v>71</v>
      </c>
      <c r="K403" s="52">
        <v>73.3</v>
      </c>
      <c r="L403" s="52">
        <v>3.3200000000000001E-5</v>
      </c>
      <c r="M403" s="52">
        <v>1</v>
      </c>
      <c r="N403" s="52"/>
      <c r="O403" s="52">
        <v>0</v>
      </c>
      <c r="P403" s="52">
        <v>0</v>
      </c>
      <c r="Q403" s="52">
        <v>21</v>
      </c>
      <c r="R403" s="52"/>
      <c r="S403" s="52">
        <v>0</v>
      </c>
      <c r="T403" s="52">
        <v>0</v>
      </c>
      <c r="U403" s="52">
        <v>310</v>
      </c>
      <c r="V403" s="52">
        <f t="shared" si="13"/>
        <v>569.45547356000009</v>
      </c>
      <c r="W403" s="52">
        <f t="shared" si="14"/>
        <v>569.45547356000009</v>
      </c>
      <c r="X403" s="52">
        <v>0</v>
      </c>
      <c r="Y403" s="52">
        <v>0</v>
      </c>
    </row>
    <row r="404" spans="1:25" x14ac:dyDescent="0.25">
      <c r="A404" s="52">
        <v>2013</v>
      </c>
      <c r="B404" s="52" t="s">
        <v>106</v>
      </c>
      <c r="C404" s="52" t="s">
        <v>115</v>
      </c>
      <c r="D404" s="52">
        <v>20133</v>
      </c>
      <c r="E404" s="52">
        <v>3338012</v>
      </c>
      <c r="F404" s="52">
        <v>12</v>
      </c>
      <c r="G404" s="52" t="s">
        <v>118</v>
      </c>
      <c r="H404" s="52" t="s">
        <v>91</v>
      </c>
      <c r="I404" s="52">
        <v>146296</v>
      </c>
      <c r="J404" s="52" t="s">
        <v>71</v>
      </c>
      <c r="K404" s="52">
        <v>73.3</v>
      </c>
      <c r="L404" s="52">
        <v>3.3200000000000001E-5</v>
      </c>
      <c r="M404" s="52">
        <v>1</v>
      </c>
      <c r="N404" s="52"/>
      <c r="O404" s="52">
        <v>0</v>
      </c>
      <c r="P404" s="52">
        <v>0</v>
      </c>
      <c r="Q404" s="52">
        <v>21</v>
      </c>
      <c r="R404" s="52"/>
      <c r="S404" s="52">
        <v>0</v>
      </c>
      <c r="T404" s="52">
        <v>0</v>
      </c>
      <c r="U404" s="52">
        <v>310</v>
      </c>
      <c r="V404" s="52">
        <f t="shared" si="13"/>
        <v>356.02009375999995</v>
      </c>
      <c r="W404" s="52">
        <f t="shared" si="14"/>
        <v>356.02009375999995</v>
      </c>
      <c r="X404" s="52">
        <v>0</v>
      </c>
      <c r="Y404" s="52">
        <v>0</v>
      </c>
    </row>
    <row r="405" spans="1:25" x14ac:dyDescent="0.25">
      <c r="A405" s="52">
        <v>2013</v>
      </c>
      <c r="B405" s="52" t="s">
        <v>106</v>
      </c>
      <c r="C405" s="52" t="s">
        <v>115</v>
      </c>
      <c r="D405" s="52">
        <v>20211</v>
      </c>
      <c r="E405" s="52">
        <v>3338001</v>
      </c>
      <c r="F405" s="52">
        <v>12</v>
      </c>
      <c r="G405" s="52" t="s">
        <v>118</v>
      </c>
      <c r="H405" s="52" t="s">
        <v>91</v>
      </c>
      <c r="I405" s="52">
        <v>15000</v>
      </c>
      <c r="J405" s="52" t="s">
        <v>71</v>
      </c>
      <c r="K405" s="52">
        <v>73.3</v>
      </c>
      <c r="L405" s="52">
        <v>3.3200000000000001E-5</v>
      </c>
      <c r="M405" s="52">
        <v>1</v>
      </c>
      <c r="N405" s="52"/>
      <c r="O405" s="52">
        <v>0</v>
      </c>
      <c r="P405" s="52">
        <v>0</v>
      </c>
      <c r="Q405" s="52">
        <v>21</v>
      </c>
      <c r="R405" s="52"/>
      <c r="S405" s="52">
        <v>0</v>
      </c>
      <c r="T405" s="52">
        <v>0</v>
      </c>
      <c r="U405" s="52">
        <v>310</v>
      </c>
      <c r="V405" s="52">
        <f t="shared" si="13"/>
        <v>36.503399999999999</v>
      </c>
      <c r="W405" s="52">
        <f t="shared" si="14"/>
        <v>36.503399999999999</v>
      </c>
      <c r="X405" s="52">
        <v>0</v>
      </c>
      <c r="Y405" s="52">
        <v>0</v>
      </c>
    </row>
    <row r="406" spans="1:25" x14ac:dyDescent="0.25">
      <c r="A406" s="52">
        <v>2013</v>
      </c>
      <c r="B406" s="52" t="s">
        <v>106</v>
      </c>
      <c r="C406" s="52" t="s">
        <v>115</v>
      </c>
      <c r="D406" s="52">
        <v>20211</v>
      </c>
      <c r="E406" s="52">
        <v>3338012</v>
      </c>
      <c r="F406" s="52">
        <v>12</v>
      </c>
      <c r="G406" s="52" t="s">
        <v>118</v>
      </c>
      <c r="H406" s="52" t="s">
        <v>91</v>
      </c>
      <c r="I406" s="52">
        <v>4838550</v>
      </c>
      <c r="J406" s="52" t="s">
        <v>71</v>
      </c>
      <c r="K406" s="52">
        <v>73.3</v>
      </c>
      <c r="L406" s="52">
        <v>3.3200000000000001E-5</v>
      </c>
      <c r="M406" s="52">
        <v>1</v>
      </c>
      <c r="N406" s="52"/>
      <c r="O406" s="52">
        <v>0</v>
      </c>
      <c r="P406" s="52">
        <v>0</v>
      </c>
      <c r="Q406" s="52">
        <v>21</v>
      </c>
      <c r="R406" s="52"/>
      <c r="S406" s="52">
        <v>0</v>
      </c>
      <c r="T406" s="52">
        <v>0</v>
      </c>
      <c r="U406" s="52">
        <v>310</v>
      </c>
      <c r="V406" s="52">
        <f t="shared" si="13"/>
        <v>11774.901738</v>
      </c>
      <c r="W406" s="52">
        <f t="shared" si="14"/>
        <v>11774.901738</v>
      </c>
      <c r="X406" s="52">
        <v>0</v>
      </c>
      <c r="Y406" s="52">
        <v>0</v>
      </c>
    </row>
    <row r="407" spans="1:25" x14ac:dyDescent="0.25">
      <c r="A407" s="52">
        <v>2013</v>
      </c>
      <c r="B407" s="52" t="s">
        <v>106</v>
      </c>
      <c r="C407" s="52" t="s">
        <v>115</v>
      </c>
      <c r="D407" s="52">
        <v>20211</v>
      </c>
      <c r="E407" s="52">
        <v>3338012</v>
      </c>
      <c r="F407" s="52">
        <v>12</v>
      </c>
      <c r="G407" s="52" t="s">
        <v>118</v>
      </c>
      <c r="H407" s="52" t="s">
        <v>91</v>
      </c>
      <c r="I407" s="52">
        <v>70103</v>
      </c>
      <c r="J407" s="52" t="s">
        <v>71</v>
      </c>
      <c r="K407" s="52">
        <v>73.3</v>
      </c>
      <c r="L407" s="52">
        <v>3.3200000000000001E-5</v>
      </c>
      <c r="M407" s="52">
        <v>1</v>
      </c>
      <c r="N407" s="52"/>
      <c r="O407" s="52">
        <v>0</v>
      </c>
      <c r="P407" s="52">
        <v>0</v>
      </c>
      <c r="Q407" s="52">
        <v>21</v>
      </c>
      <c r="R407" s="52"/>
      <c r="S407" s="52">
        <v>0</v>
      </c>
      <c r="T407" s="52">
        <v>0</v>
      </c>
      <c r="U407" s="52">
        <v>310</v>
      </c>
      <c r="V407" s="52">
        <f t="shared" si="13"/>
        <v>170.59985667999999</v>
      </c>
      <c r="W407" s="52">
        <f t="shared" si="14"/>
        <v>170.59985667999999</v>
      </c>
      <c r="X407" s="52">
        <v>0</v>
      </c>
      <c r="Y407" s="52">
        <v>0</v>
      </c>
    </row>
    <row r="408" spans="1:25" x14ac:dyDescent="0.25">
      <c r="A408" s="52">
        <v>2013</v>
      </c>
      <c r="B408" s="52" t="s">
        <v>106</v>
      </c>
      <c r="C408" s="52" t="s">
        <v>115</v>
      </c>
      <c r="D408" s="52">
        <v>20211</v>
      </c>
      <c r="E408" s="52">
        <v>3338012</v>
      </c>
      <c r="F408" s="52">
        <v>12</v>
      </c>
      <c r="G408" s="52" t="s">
        <v>118</v>
      </c>
      <c r="H408" s="52" t="s">
        <v>91</v>
      </c>
      <c r="I408" s="52">
        <v>14692</v>
      </c>
      <c r="J408" s="52" t="s">
        <v>71</v>
      </c>
      <c r="K408" s="52">
        <v>73.3</v>
      </c>
      <c r="L408" s="52">
        <v>3.3200000000000001E-5</v>
      </c>
      <c r="M408" s="52">
        <v>1</v>
      </c>
      <c r="N408" s="52"/>
      <c r="O408" s="52">
        <v>0</v>
      </c>
      <c r="P408" s="52">
        <v>0</v>
      </c>
      <c r="Q408" s="52">
        <v>21</v>
      </c>
      <c r="R408" s="52"/>
      <c r="S408" s="52">
        <v>0</v>
      </c>
      <c r="T408" s="52">
        <v>0</v>
      </c>
      <c r="U408" s="52">
        <v>310</v>
      </c>
      <c r="V408" s="52">
        <f t="shared" si="13"/>
        <v>35.753863519999996</v>
      </c>
      <c r="W408" s="52">
        <f t="shared" si="14"/>
        <v>35.753863519999996</v>
      </c>
      <c r="X408" s="52">
        <v>0</v>
      </c>
      <c r="Y408" s="52">
        <v>0</v>
      </c>
    </row>
    <row r="409" spans="1:25" x14ac:dyDescent="0.25">
      <c r="A409" s="52">
        <v>2013</v>
      </c>
      <c r="B409" s="52" t="s">
        <v>106</v>
      </c>
      <c r="C409" s="52" t="s">
        <v>115</v>
      </c>
      <c r="D409" s="52">
        <v>20211</v>
      </c>
      <c r="E409" s="52">
        <v>3338012</v>
      </c>
      <c r="F409" s="52">
        <v>12</v>
      </c>
      <c r="G409" s="52" t="s">
        <v>118</v>
      </c>
      <c r="H409" s="52" t="s">
        <v>91</v>
      </c>
      <c r="I409" s="52">
        <v>8122.5</v>
      </c>
      <c r="J409" s="52" t="s">
        <v>71</v>
      </c>
      <c r="K409" s="52">
        <v>73.3</v>
      </c>
      <c r="L409" s="52">
        <v>3.3200000000000001E-5</v>
      </c>
      <c r="M409" s="52">
        <v>1</v>
      </c>
      <c r="N409" s="52"/>
      <c r="O409" s="52">
        <v>0</v>
      </c>
      <c r="P409" s="52">
        <v>0</v>
      </c>
      <c r="Q409" s="52">
        <v>21</v>
      </c>
      <c r="R409" s="52"/>
      <c r="S409" s="52">
        <v>0</v>
      </c>
      <c r="T409" s="52">
        <v>0</v>
      </c>
      <c r="U409" s="52">
        <v>310</v>
      </c>
      <c r="V409" s="52">
        <f t="shared" si="13"/>
        <v>19.766591099999999</v>
      </c>
      <c r="W409" s="52">
        <f t="shared" si="14"/>
        <v>19.766591099999999</v>
      </c>
      <c r="X409" s="52">
        <v>0</v>
      </c>
      <c r="Y409" s="52">
        <v>0</v>
      </c>
    </row>
    <row r="410" spans="1:25" x14ac:dyDescent="0.25">
      <c r="A410" s="52">
        <v>2013</v>
      </c>
      <c r="B410" s="52" t="s">
        <v>106</v>
      </c>
      <c r="C410" s="52" t="s">
        <v>115</v>
      </c>
      <c r="D410" s="52">
        <v>20211</v>
      </c>
      <c r="E410" s="52">
        <v>3338012</v>
      </c>
      <c r="F410" s="52">
        <v>12</v>
      </c>
      <c r="G410" s="52" t="s">
        <v>118</v>
      </c>
      <c r="H410" s="52" t="s">
        <v>91</v>
      </c>
      <c r="I410" s="52">
        <v>962136</v>
      </c>
      <c r="J410" s="52" t="s">
        <v>71</v>
      </c>
      <c r="K410" s="52">
        <v>73.3</v>
      </c>
      <c r="L410" s="52">
        <v>3.3200000000000001E-5</v>
      </c>
      <c r="M410" s="52">
        <v>1</v>
      </c>
      <c r="N410" s="52"/>
      <c r="O410" s="52">
        <v>0</v>
      </c>
      <c r="P410" s="52">
        <v>0</v>
      </c>
      <c r="Q410" s="52">
        <v>21</v>
      </c>
      <c r="R410" s="52"/>
      <c r="S410" s="52">
        <v>0</v>
      </c>
      <c r="T410" s="52">
        <v>0</v>
      </c>
      <c r="U410" s="52">
        <v>310</v>
      </c>
      <c r="V410" s="52">
        <f t="shared" si="13"/>
        <v>2341.4156841599997</v>
      </c>
      <c r="W410" s="52">
        <f t="shared" si="14"/>
        <v>2341.4156841599997</v>
      </c>
      <c r="X410" s="52">
        <v>0</v>
      </c>
      <c r="Y410" s="52">
        <v>0</v>
      </c>
    </row>
    <row r="411" spans="1:25" x14ac:dyDescent="0.25">
      <c r="A411" s="52">
        <v>2013</v>
      </c>
      <c r="B411" s="52" t="s">
        <v>106</v>
      </c>
      <c r="C411" s="52" t="s">
        <v>115</v>
      </c>
      <c r="D411" s="52">
        <v>20211</v>
      </c>
      <c r="E411" s="52">
        <v>3338012</v>
      </c>
      <c r="F411" s="52">
        <v>12</v>
      </c>
      <c r="G411" s="52" t="s">
        <v>118</v>
      </c>
      <c r="H411" s="52" t="s">
        <v>91</v>
      </c>
      <c r="I411" s="52">
        <v>1360</v>
      </c>
      <c r="J411" s="52" t="s">
        <v>71</v>
      </c>
      <c r="K411" s="52">
        <v>73.3</v>
      </c>
      <c r="L411" s="52">
        <v>3.3200000000000001E-5</v>
      </c>
      <c r="M411" s="52">
        <v>1</v>
      </c>
      <c r="N411" s="52"/>
      <c r="O411" s="52">
        <v>0</v>
      </c>
      <c r="P411" s="52">
        <v>0</v>
      </c>
      <c r="Q411" s="52">
        <v>21</v>
      </c>
      <c r="R411" s="52"/>
      <c r="S411" s="52">
        <v>0</v>
      </c>
      <c r="T411" s="52">
        <v>0</v>
      </c>
      <c r="U411" s="52">
        <v>310</v>
      </c>
      <c r="V411" s="52">
        <f t="shared" si="13"/>
        <v>3.3096416</v>
      </c>
      <c r="W411" s="52">
        <f t="shared" si="14"/>
        <v>3.3096416</v>
      </c>
      <c r="X411" s="52">
        <v>0</v>
      </c>
      <c r="Y411" s="52">
        <v>0</v>
      </c>
    </row>
    <row r="412" spans="1:25" x14ac:dyDescent="0.25">
      <c r="A412" s="52">
        <v>2013</v>
      </c>
      <c r="B412" s="52" t="s">
        <v>106</v>
      </c>
      <c r="C412" s="52" t="s">
        <v>115</v>
      </c>
      <c r="D412" s="52">
        <v>20211</v>
      </c>
      <c r="E412" s="52">
        <v>3338012</v>
      </c>
      <c r="F412" s="52">
        <v>12</v>
      </c>
      <c r="G412" s="52" t="s">
        <v>118</v>
      </c>
      <c r="H412" s="52" t="s">
        <v>91</v>
      </c>
      <c r="I412" s="52">
        <v>1164427</v>
      </c>
      <c r="J412" s="52" t="s">
        <v>71</v>
      </c>
      <c r="K412" s="52">
        <v>73.3</v>
      </c>
      <c r="L412" s="52">
        <v>3.3200000000000001E-5</v>
      </c>
      <c r="M412" s="52">
        <v>1</v>
      </c>
      <c r="N412" s="52"/>
      <c r="O412" s="52">
        <v>0</v>
      </c>
      <c r="P412" s="52">
        <v>0</v>
      </c>
      <c r="Q412" s="52">
        <v>21</v>
      </c>
      <c r="R412" s="52"/>
      <c r="S412" s="52">
        <v>0</v>
      </c>
      <c r="T412" s="52">
        <v>0</v>
      </c>
      <c r="U412" s="52">
        <v>310</v>
      </c>
      <c r="V412" s="52">
        <f t="shared" si="13"/>
        <v>2833.7029701199999</v>
      </c>
      <c r="W412" s="52">
        <f t="shared" si="14"/>
        <v>2833.7029701199999</v>
      </c>
      <c r="X412" s="52">
        <v>0</v>
      </c>
      <c r="Y412" s="52">
        <v>0</v>
      </c>
    </row>
    <row r="413" spans="1:25" x14ac:dyDescent="0.25">
      <c r="A413" s="52">
        <v>2013</v>
      </c>
      <c r="B413" s="52" t="s">
        <v>106</v>
      </c>
      <c r="C413" s="52" t="s">
        <v>115</v>
      </c>
      <c r="D413" s="52">
        <v>20211</v>
      </c>
      <c r="E413" s="52">
        <v>3338012</v>
      </c>
      <c r="F413" s="52">
        <v>12</v>
      </c>
      <c r="G413" s="52" t="s">
        <v>118</v>
      </c>
      <c r="H413" s="52" t="s">
        <v>91</v>
      </c>
      <c r="I413" s="52">
        <v>1692670</v>
      </c>
      <c r="J413" s="52" t="s">
        <v>71</v>
      </c>
      <c r="K413" s="52">
        <v>73.3</v>
      </c>
      <c r="L413" s="52">
        <v>3.3200000000000001E-5</v>
      </c>
      <c r="M413" s="52">
        <v>1</v>
      </c>
      <c r="N413" s="52"/>
      <c r="O413" s="52">
        <v>0</v>
      </c>
      <c r="P413" s="52">
        <v>0</v>
      </c>
      <c r="Q413" s="52">
        <v>21</v>
      </c>
      <c r="R413" s="52"/>
      <c r="S413" s="52">
        <v>0</v>
      </c>
      <c r="T413" s="52">
        <v>0</v>
      </c>
      <c r="U413" s="52">
        <v>310</v>
      </c>
      <c r="V413" s="52">
        <f t="shared" si="13"/>
        <v>4119.2140052000004</v>
      </c>
      <c r="W413" s="52">
        <f t="shared" si="14"/>
        <v>4119.2140052000004</v>
      </c>
      <c r="X413" s="52">
        <v>0</v>
      </c>
      <c r="Y413" s="52">
        <v>0</v>
      </c>
    </row>
    <row r="414" spans="1:25" x14ac:dyDescent="0.25">
      <c r="A414" s="52">
        <v>2013</v>
      </c>
      <c r="B414" s="52" t="s">
        <v>106</v>
      </c>
      <c r="C414" s="52" t="s">
        <v>115</v>
      </c>
      <c r="D414" s="52">
        <v>20211</v>
      </c>
      <c r="E414" s="52">
        <v>3338012</v>
      </c>
      <c r="F414" s="52">
        <v>12</v>
      </c>
      <c r="G414" s="52" t="s">
        <v>118</v>
      </c>
      <c r="H414" s="52" t="s">
        <v>91</v>
      </c>
      <c r="I414" s="52">
        <v>556019</v>
      </c>
      <c r="J414" s="52" t="s">
        <v>71</v>
      </c>
      <c r="K414" s="52">
        <v>73.3</v>
      </c>
      <c r="L414" s="52">
        <v>3.3200000000000001E-5</v>
      </c>
      <c r="M414" s="52">
        <v>1</v>
      </c>
      <c r="N414" s="52"/>
      <c r="O414" s="52">
        <v>0</v>
      </c>
      <c r="P414" s="52">
        <v>0</v>
      </c>
      <c r="Q414" s="52">
        <v>21</v>
      </c>
      <c r="R414" s="52"/>
      <c r="S414" s="52">
        <v>0</v>
      </c>
      <c r="T414" s="52">
        <v>0</v>
      </c>
      <c r="U414" s="52">
        <v>310</v>
      </c>
      <c r="V414" s="52">
        <f t="shared" si="13"/>
        <v>1353.1055976399998</v>
      </c>
      <c r="W414" s="52">
        <f t="shared" si="14"/>
        <v>1353.1055976399998</v>
      </c>
      <c r="X414" s="52">
        <v>0</v>
      </c>
      <c r="Y414" s="52">
        <v>0</v>
      </c>
    </row>
    <row r="415" spans="1:25" x14ac:dyDescent="0.25">
      <c r="A415" s="52">
        <v>2013</v>
      </c>
      <c r="B415" s="52" t="s">
        <v>106</v>
      </c>
      <c r="C415" s="52" t="s">
        <v>115</v>
      </c>
      <c r="D415" s="52">
        <v>20211</v>
      </c>
      <c r="E415" s="52">
        <v>3338012</v>
      </c>
      <c r="F415" s="52">
        <v>12</v>
      </c>
      <c r="G415" s="52" t="s">
        <v>118</v>
      </c>
      <c r="H415" s="52" t="s">
        <v>91</v>
      </c>
      <c r="I415" s="52">
        <v>358820</v>
      </c>
      <c r="J415" s="52" t="s">
        <v>71</v>
      </c>
      <c r="K415" s="52">
        <v>73.3</v>
      </c>
      <c r="L415" s="52">
        <v>3.3200000000000001E-5</v>
      </c>
      <c r="M415" s="52">
        <v>1</v>
      </c>
      <c r="N415" s="52"/>
      <c r="O415" s="52">
        <v>0</v>
      </c>
      <c r="P415" s="52">
        <v>0</v>
      </c>
      <c r="Q415" s="52">
        <v>21</v>
      </c>
      <c r="R415" s="52"/>
      <c r="S415" s="52">
        <v>0</v>
      </c>
      <c r="T415" s="52">
        <v>0</v>
      </c>
      <c r="U415" s="52">
        <v>310</v>
      </c>
      <c r="V415" s="52">
        <f t="shared" si="13"/>
        <v>873.20999919999997</v>
      </c>
      <c r="W415" s="52">
        <f t="shared" si="14"/>
        <v>873.20999919999997</v>
      </c>
      <c r="X415" s="52">
        <v>0</v>
      </c>
      <c r="Y415" s="52">
        <v>0</v>
      </c>
    </row>
    <row r="416" spans="1:25" x14ac:dyDescent="0.25">
      <c r="A416" s="52">
        <v>2013</v>
      </c>
      <c r="B416" s="52" t="s">
        <v>106</v>
      </c>
      <c r="C416" s="52" t="s">
        <v>115</v>
      </c>
      <c r="D416" s="52">
        <v>20211</v>
      </c>
      <c r="E416" s="52">
        <v>3338012</v>
      </c>
      <c r="F416" s="52">
        <v>12</v>
      </c>
      <c r="G416" s="52" t="s">
        <v>118</v>
      </c>
      <c r="H416" s="52" t="s">
        <v>91</v>
      </c>
      <c r="I416" s="52">
        <v>788479</v>
      </c>
      <c r="J416" s="52" t="s">
        <v>71</v>
      </c>
      <c r="K416" s="52">
        <v>73.3</v>
      </c>
      <c r="L416" s="52">
        <v>3.3200000000000001E-5</v>
      </c>
      <c r="M416" s="52">
        <v>1</v>
      </c>
      <c r="N416" s="52"/>
      <c r="O416" s="52">
        <v>0</v>
      </c>
      <c r="P416" s="52">
        <v>0</v>
      </c>
      <c r="Q416" s="52">
        <v>21</v>
      </c>
      <c r="R416" s="52"/>
      <c r="S416" s="52">
        <v>0</v>
      </c>
      <c r="T416" s="52">
        <v>0</v>
      </c>
      <c r="U416" s="52">
        <v>310</v>
      </c>
      <c r="V416" s="52">
        <f t="shared" si="13"/>
        <v>1918.8109552399999</v>
      </c>
      <c r="W416" s="52">
        <f t="shared" si="14"/>
        <v>1918.8109552399999</v>
      </c>
      <c r="X416" s="52">
        <v>0</v>
      </c>
      <c r="Y416" s="52">
        <v>0</v>
      </c>
    </row>
    <row r="417" spans="1:25" x14ac:dyDescent="0.25">
      <c r="A417" s="52">
        <v>2013</v>
      </c>
      <c r="B417" s="52" t="s">
        <v>106</v>
      </c>
      <c r="C417" s="52" t="s">
        <v>115</v>
      </c>
      <c r="D417" s="52">
        <v>20211</v>
      </c>
      <c r="E417" s="52">
        <v>3338012</v>
      </c>
      <c r="F417" s="52">
        <v>12</v>
      </c>
      <c r="G417" s="52" t="s">
        <v>118</v>
      </c>
      <c r="H417" s="52" t="s">
        <v>91</v>
      </c>
      <c r="I417" s="52">
        <v>34</v>
      </c>
      <c r="J417" s="52" t="s">
        <v>71</v>
      </c>
      <c r="K417" s="52">
        <v>73.3</v>
      </c>
      <c r="L417" s="52">
        <v>3.3200000000000001E-5</v>
      </c>
      <c r="M417" s="52">
        <v>1</v>
      </c>
      <c r="N417" s="52"/>
      <c r="O417" s="52">
        <v>0</v>
      </c>
      <c r="P417" s="52">
        <v>0</v>
      </c>
      <c r="Q417" s="52">
        <v>21</v>
      </c>
      <c r="R417" s="52"/>
      <c r="S417" s="52">
        <v>0</v>
      </c>
      <c r="T417" s="52">
        <v>0</v>
      </c>
      <c r="U417" s="52">
        <v>310</v>
      </c>
      <c r="V417" s="52">
        <f t="shared" si="13"/>
        <v>8.2741040000000002E-2</v>
      </c>
      <c r="W417" s="52">
        <f t="shared" si="14"/>
        <v>8.2741040000000002E-2</v>
      </c>
      <c r="X417" s="52">
        <v>0</v>
      </c>
      <c r="Y417" s="52">
        <v>0</v>
      </c>
    </row>
    <row r="418" spans="1:25" x14ac:dyDescent="0.25">
      <c r="A418" s="52">
        <v>2013</v>
      </c>
      <c r="B418" s="52" t="s">
        <v>106</v>
      </c>
      <c r="C418" s="52" t="s">
        <v>115</v>
      </c>
      <c r="D418" s="52">
        <v>20211</v>
      </c>
      <c r="E418" s="52">
        <v>3338012</v>
      </c>
      <c r="F418" s="52">
        <v>12</v>
      </c>
      <c r="G418" s="52" t="s">
        <v>118</v>
      </c>
      <c r="H418" s="52" t="s">
        <v>91</v>
      </c>
      <c r="I418" s="52">
        <v>35500</v>
      </c>
      <c r="J418" s="52" t="s">
        <v>71</v>
      </c>
      <c r="K418" s="52">
        <v>73.3</v>
      </c>
      <c r="L418" s="52">
        <v>3.3200000000000001E-5</v>
      </c>
      <c r="M418" s="52">
        <v>1</v>
      </c>
      <c r="N418" s="52"/>
      <c r="O418" s="52">
        <v>0</v>
      </c>
      <c r="P418" s="52">
        <v>0</v>
      </c>
      <c r="Q418" s="52">
        <v>21</v>
      </c>
      <c r="R418" s="52"/>
      <c r="S418" s="52">
        <v>0</v>
      </c>
      <c r="T418" s="52">
        <v>0</v>
      </c>
      <c r="U418" s="52">
        <v>310</v>
      </c>
      <c r="V418" s="52">
        <f t="shared" si="13"/>
        <v>86.391379999999998</v>
      </c>
      <c r="W418" s="52">
        <f t="shared" si="14"/>
        <v>86.391379999999998</v>
      </c>
      <c r="X418" s="52">
        <v>0</v>
      </c>
      <c r="Y418" s="52">
        <v>0</v>
      </c>
    </row>
    <row r="419" spans="1:25" x14ac:dyDescent="0.25">
      <c r="A419" s="52">
        <v>2013</v>
      </c>
      <c r="B419" s="52" t="s">
        <v>106</v>
      </c>
      <c r="C419" s="52" t="s">
        <v>115</v>
      </c>
      <c r="D419" s="52">
        <v>20211</v>
      </c>
      <c r="E419" s="52">
        <v>3338012</v>
      </c>
      <c r="F419" s="52">
        <v>12</v>
      </c>
      <c r="G419" s="52" t="s">
        <v>118</v>
      </c>
      <c r="H419" s="52" t="s">
        <v>91</v>
      </c>
      <c r="I419" s="52">
        <v>3533176</v>
      </c>
      <c r="J419" s="52" t="s">
        <v>71</v>
      </c>
      <c r="K419" s="52">
        <v>73.3</v>
      </c>
      <c r="L419" s="52">
        <v>3.3200000000000001E-5</v>
      </c>
      <c r="M419" s="52">
        <v>1</v>
      </c>
      <c r="N419" s="52"/>
      <c r="O419" s="52">
        <v>0</v>
      </c>
      <c r="P419" s="52">
        <v>0</v>
      </c>
      <c r="Q419" s="52">
        <v>21</v>
      </c>
      <c r="R419" s="52"/>
      <c r="S419" s="52">
        <v>0</v>
      </c>
      <c r="T419" s="52">
        <v>0</v>
      </c>
      <c r="U419" s="52">
        <v>310</v>
      </c>
      <c r="V419" s="52">
        <f t="shared" si="13"/>
        <v>8598.1957865599998</v>
      </c>
      <c r="W419" s="52">
        <f t="shared" si="14"/>
        <v>8598.1957865599998</v>
      </c>
      <c r="X419" s="52">
        <v>0</v>
      </c>
      <c r="Y419" s="52">
        <v>0</v>
      </c>
    </row>
    <row r="420" spans="1:25" x14ac:dyDescent="0.25">
      <c r="A420" s="52">
        <v>2013</v>
      </c>
      <c r="B420" s="52" t="s">
        <v>106</v>
      </c>
      <c r="C420" s="52" t="s">
        <v>115</v>
      </c>
      <c r="D420" s="52">
        <v>20211</v>
      </c>
      <c r="E420" s="52">
        <v>3338012</v>
      </c>
      <c r="F420" s="52">
        <v>12</v>
      </c>
      <c r="G420" s="52" t="s">
        <v>118</v>
      </c>
      <c r="H420" s="52" t="s">
        <v>91</v>
      </c>
      <c r="I420" s="52">
        <v>765267</v>
      </c>
      <c r="J420" s="52" t="s">
        <v>71</v>
      </c>
      <c r="K420" s="52">
        <v>73.3</v>
      </c>
      <c r="L420" s="52">
        <v>3.3200000000000001E-5</v>
      </c>
      <c r="M420" s="52">
        <v>1</v>
      </c>
      <c r="N420" s="52"/>
      <c r="O420" s="52">
        <v>0</v>
      </c>
      <c r="P420" s="52">
        <v>0</v>
      </c>
      <c r="Q420" s="52">
        <v>21</v>
      </c>
      <c r="R420" s="52"/>
      <c r="S420" s="52">
        <v>0</v>
      </c>
      <c r="T420" s="52">
        <v>0</v>
      </c>
      <c r="U420" s="52">
        <v>310</v>
      </c>
      <c r="V420" s="52">
        <f t="shared" si="13"/>
        <v>1862.3231605200001</v>
      </c>
      <c r="W420" s="52">
        <f t="shared" si="14"/>
        <v>1862.3231605200001</v>
      </c>
      <c r="X420" s="52">
        <v>0</v>
      </c>
      <c r="Y420" s="52">
        <v>0</v>
      </c>
    </row>
    <row r="421" spans="1:25" x14ac:dyDescent="0.25">
      <c r="A421" s="52">
        <v>2013</v>
      </c>
      <c r="B421" s="52" t="s">
        <v>106</v>
      </c>
      <c r="C421" s="52" t="s">
        <v>115</v>
      </c>
      <c r="D421" s="52">
        <v>20211</v>
      </c>
      <c r="E421" s="52">
        <v>3338012</v>
      </c>
      <c r="F421" s="52">
        <v>12</v>
      </c>
      <c r="G421" s="52" t="s">
        <v>118</v>
      </c>
      <c r="H421" s="52" t="s">
        <v>91</v>
      </c>
      <c r="I421" s="52">
        <v>1150725</v>
      </c>
      <c r="J421" s="52" t="s">
        <v>71</v>
      </c>
      <c r="K421" s="52">
        <v>73.3</v>
      </c>
      <c r="L421" s="52">
        <v>3.3200000000000001E-5</v>
      </c>
      <c r="M421" s="52">
        <v>1</v>
      </c>
      <c r="N421" s="52"/>
      <c r="O421" s="52">
        <v>0</v>
      </c>
      <c r="P421" s="52">
        <v>0</v>
      </c>
      <c r="Q421" s="52">
        <v>21</v>
      </c>
      <c r="R421" s="52"/>
      <c r="S421" s="52">
        <v>0</v>
      </c>
      <c r="T421" s="52">
        <v>0</v>
      </c>
      <c r="U421" s="52">
        <v>310</v>
      </c>
      <c r="V421" s="52">
        <f t="shared" si="13"/>
        <v>2800.3583309999999</v>
      </c>
      <c r="W421" s="52">
        <f t="shared" si="14"/>
        <v>2800.3583309999999</v>
      </c>
      <c r="X421" s="52">
        <v>0</v>
      </c>
      <c r="Y421" s="52">
        <v>0</v>
      </c>
    </row>
    <row r="422" spans="1:25" x14ac:dyDescent="0.25">
      <c r="A422" s="52">
        <v>2013</v>
      </c>
      <c r="B422" s="52" t="s">
        <v>106</v>
      </c>
      <c r="C422" s="52" t="s">
        <v>115</v>
      </c>
      <c r="D422" s="52">
        <v>20211</v>
      </c>
      <c r="E422" s="52">
        <v>3338012</v>
      </c>
      <c r="F422" s="52">
        <v>12</v>
      </c>
      <c r="G422" s="52" t="s">
        <v>118</v>
      </c>
      <c r="H422" s="52" t="s">
        <v>91</v>
      </c>
      <c r="I422" s="52">
        <v>4031514</v>
      </c>
      <c r="J422" s="52" t="s">
        <v>71</v>
      </c>
      <c r="K422" s="52">
        <v>73.3</v>
      </c>
      <c r="L422" s="52">
        <v>3.3200000000000001E-5</v>
      </c>
      <c r="M422" s="52">
        <v>1</v>
      </c>
      <c r="N422" s="52"/>
      <c r="O422" s="52">
        <v>0</v>
      </c>
      <c r="P422" s="52">
        <v>0</v>
      </c>
      <c r="Q422" s="52">
        <v>21</v>
      </c>
      <c r="R422" s="52"/>
      <c r="S422" s="52">
        <v>0</v>
      </c>
      <c r="T422" s="52">
        <v>0</v>
      </c>
      <c r="U422" s="52">
        <v>310</v>
      </c>
      <c r="V422" s="52">
        <f t="shared" si="13"/>
        <v>9810.9312098400005</v>
      </c>
      <c r="W422" s="52">
        <f t="shared" si="14"/>
        <v>9810.9312098400005</v>
      </c>
      <c r="X422" s="52">
        <v>0</v>
      </c>
      <c r="Y422" s="52">
        <v>0</v>
      </c>
    </row>
    <row r="423" spans="1:25" x14ac:dyDescent="0.25">
      <c r="A423" s="52">
        <v>2013</v>
      </c>
      <c r="B423" s="52" t="s">
        <v>106</v>
      </c>
      <c r="C423" s="52" t="s">
        <v>115</v>
      </c>
      <c r="D423" s="52">
        <v>20211</v>
      </c>
      <c r="E423" s="52">
        <v>3338012</v>
      </c>
      <c r="F423" s="52">
        <v>12</v>
      </c>
      <c r="G423" s="52" t="s">
        <v>118</v>
      </c>
      <c r="H423" s="52" t="s">
        <v>91</v>
      </c>
      <c r="I423" s="52">
        <v>20500</v>
      </c>
      <c r="J423" s="52" t="s">
        <v>71</v>
      </c>
      <c r="K423" s="52">
        <v>73.3</v>
      </c>
      <c r="L423" s="52">
        <v>3.3200000000000001E-5</v>
      </c>
      <c r="M423" s="52">
        <v>1</v>
      </c>
      <c r="N423" s="52"/>
      <c r="O423" s="52">
        <v>0</v>
      </c>
      <c r="P423" s="52">
        <v>0</v>
      </c>
      <c r="Q423" s="52">
        <v>21</v>
      </c>
      <c r="R423" s="52"/>
      <c r="S423" s="52">
        <v>0</v>
      </c>
      <c r="T423" s="52">
        <v>0</v>
      </c>
      <c r="U423" s="52">
        <v>310</v>
      </c>
      <c r="V423" s="52">
        <f t="shared" si="13"/>
        <v>49.887979999999999</v>
      </c>
      <c r="W423" s="52">
        <f t="shared" si="14"/>
        <v>49.887979999999999</v>
      </c>
      <c r="X423" s="52">
        <v>0</v>
      </c>
      <c r="Y423" s="52">
        <v>0</v>
      </c>
    </row>
    <row r="424" spans="1:25" x14ac:dyDescent="0.25">
      <c r="A424" s="52">
        <v>2013</v>
      </c>
      <c r="B424" s="52" t="s">
        <v>106</v>
      </c>
      <c r="C424" s="52" t="s">
        <v>115</v>
      </c>
      <c r="D424" s="52">
        <v>20211</v>
      </c>
      <c r="E424" s="52">
        <v>3338012</v>
      </c>
      <c r="F424" s="52">
        <v>12</v>
      </c>
      <c r="G424" s="52" t="s">
        <v>118</v>
      </c>
      <c r="H424" s="52" t="s">
        <v>91</v>
      </c>
      <c r="I424" s="52">
        <v>32128</v>
      </c>
      <c r="J424" s="52" t="s">
        <v>71</v>
      </c>
      <c r="K424" s="52">
        <v>73.3</v>
      </c>
      <c r="L424" s="52">
        <v>3.3200000000000001E-5</v>
      </c>
      <c r="M424" s="52">
        <v>1</v>
      </c>
      <c r="N424" s="52"/>
      <c r="O424" s="52">
        <v>0</v>
      </c>
      <c r="P424" s="52">
        <v>0</v>
      </c>
      <c r="Q424" s="52">
        <v>21</v>
      </c>
      <c r="R424" s="52"/>
      <c r="S424" s="52">
        <v>0</v>
      </c>
      <c r="T424" s="52">
        <v>0</v>
      </c>
      <c r="U424" s="52">
        <v>310</v>
      </c>
      <c r="V424" s="52">
        <f t="shared" si="13"/>
        <v>78.185415679999991</v>
      </c>
      <c r="W424" s="52">
        <f t="shared" si="14"/>
        <v>78.185415679999991</v>
      </c>
      <c r="X424" s="52">
        <v>0</v>
      </c>
      <c r="Y424" s="52">
        <v>0</v>
      </c>
    </row>
    <row r="425" spans="1:25" x14ac:dyDescent="0.25">
      <c r="A425" s="52">
        <v>2013</v>
      </c>
      <c r="B425" s="52" t="s">
        <v>106</v>
      </c>
      <c r="C425" s="52" t="s">
        <v>115</v>
      </c>
      <c r="D425" s="52">
        <v>20211</v>
      </c>
      <c r="E425" s="52">
        <v>3338012</v>
      </c>
      <c r="F425" s="52">
        <v>12</v>
      </c>
      <c r="G425" s="52" t="s">
        <v>118</v>
      </c>
      <c r="H425" s="52" t="s">
        <v>91</v>
      </c>
      <c r="I425" s="52">
        <v>251405</v>
      </c>
      <c r="J425" s="52" t="s">
        <v>71</v>
      </c>
      <c r="K425" s="52">
        <v>73.3</v>
      </c>
      <c r="L425" s="52">
        <v>3.3200000000000001E-5</v>
      </c>
      <c r="M425" s="52">
        <v>1</v>
      </c>
      <c r="N425" s="52"/>
      <c r="O425" s="52">
        <v>0</v>
      </c>
      <c r="P425" s="52">
        <v>0</v>
      </c>
      <c r="Q425" s="52">
        <v>21</v>
      </c>
      <c r="R425" s="52"/>
      <c r="S425" s="52">
        <v>0</v>
      </c>
      <c r="T425" s="52">
        <v>0</v>
      </c>
      <c r="U425" s="52">
        <v>310</v>
      </c>
      <c r="V425" s="52">
        <f t="shared" si="13"/>
        <v>611.8091518</v>
      </c>
      <c r="W425" s="52">
        <f t="shared" si="14"/>
        <v>611.8091518</v>
      </c>
      <c r="X425" s="52">
        <v>0</v>
      </c>
      <c r="Y425" s="52">
        <v>0</v>
      </c>
    </row>
    <row r="426" spans="1:25" x14ac:dyDescent="0.25">
      <c r="A426" s="52">
        <v>2013</v>
      </c>
      <c r="B426" s="52" t="s">
        <v>106</v>
      </c>
      <c r="C426" s="52" t="s">
        <v>115</v>
      </c>
      <c r="D426" s="52">
        <v>20211</v>
      </c>
      <c r="E426" s="52">
        <v>3338014</v>
      </c>
      <c r="F426" s="52">
        <v>12</v>
      </c>
      <c r="G426" s="52" t="s">
        <v>118</v>
      </c>
      <c r="H426" s="52" t="s">
        <v>91</v>
      </c>
      <c r="I426" s="52">
        <v>52318</v>
      </c>
      <c r="J426" s="52" t="s">
        <v>71</v>
      </c>
      <c r="K426" s="52">
        <v>73.3</v>
      </c>
      <c r="L426" s="52">
        <v>3.3200000000000001E-5</v>
      </c>
      <c r="M426" s="52">
        <v>1</v>
      </c>
      <c r="N426" s="52"/>
      <c r="O426" s="52">
        <v>0</v>
      </c>
      <c r="P426" s="52">
        <v>0</v>
      </c>
      <c r="Q426" s="52">
        <v>21</v>
      </c>
      <c r="R426" s="52"/>
      <c r="S426" s="52">
        <v>0</v>
      </c>
      <c r="T426" s="52">
        <v>0</v>
      </c>
      <c r="U426" s="52">
        <v>310</v>
      </c>
      <c r="V426" s="52">
        <f t="shared" si="13"/>
        <v>127.31899208</v>
      </c>
      <c r="W426" s="52">
        <f t="shared" si="14"/>
        <v>127.31899208</v>
      </c>
      <c r="X426" s="52">
        <v>0</v>
      </c>
      <c r="Y426" s="52">
        <v>0</v>
      </c>
    </row>
    <row r="427" spans="1:25" x14ac:dyDescent="0.25">
      <c r="A427" s="52">
        <v>2013</v>
      </c>
      <c r="B427" s="52" t="s">
        <v>106</v>
      </c>
      <c r="C427" s="52" t="s">
        <v>115</v>
      </c>
      <c r="D427" s="52">
        <v>20212</v>
      </c>
      <c r="E427" s="52">
        <v>3338012</v>
      </c>
      <c r="F427" s="52">
        <v>12</v>
      </c>
      <c r="G427" s="52" t="s">
        <v>118</v>
      </c>
      <c r="H427" s="52" t="s">
        <v>91</v>
      </c>
      <c r="I427" s="52">
        <v>26483</v>
      </c>
      <c r="J427" s="52" t="s">
        <v>71</v>
      </c>
      <c r="K427" s="52">
        <v>73.3</v>
      </c>
      <c r="L427" s="52">
        <v>3.3200000000000001E-5</v>
      </c>
      <c r="M427" s="52">
        <v>1</v>
      </c>
      <c r="N427" s="52"/>
      <c r="O427" s="52">
        <v>0</v>
      </c>
      <c r="P427" s="52">
        <v>0</v>
      </c>
      <c r="Q427" s="52">
        <v>21</v>
      </c>
      <c r="R427" s="52"/>
      <c r="S427" s="52">
        <v>0</v>
      </c>
      <c r="T427" s="52">
        <v>0</v>
      </c>
      <c r="U427" s="52">
        <v>310</v>
      </c>
      <c r="V427" s="52">
        <f t="shared" si="13"/>
        <v>64.447969479999998</v>
      </c>
      <c r="W427" s="52">
        <f t="shared" si="14"/>
        <v>64.447969479999998</v>
      </c>
      <c r="X427" s="52">
        <v>0</v>
      </c>
      <c r="Y427" s="52">
        <v>0</v>
      </c>
    </row>
    <row r="428" spans="1:25" x14ac:dyDescent="0.25">
      <c r="A428" s="52">
        <v>2013</v>
      </c>
      <c r="B428" s="52" t="s">
        <v>106</v>
      </c>
      <c r="C428" s="52" t="s">
        <v>115</v>
      </c>
      <c r="D428" s="52">
        <v>20219</v>
      </c>
      <c r="E428" s="52">
        <v>3338012</v>
      </c>
      <c r="F428" s="52">
        <v>12</v>
      </c>
      <c r="G428" s="52" t="s">
        <v>118</v>
      </c>
      <c r="H428" s="52" t="s">
        <v>91</v>
      </c>
      <c r="I428" s="52">
        <v>136955</v>
      </c>
      <c r="J428" s="52" t="s">
        <v>71</v>
      </c>
      <c r="K428" s="52">
        <v>73.3</v>
      </c>
      <c r="L428" s="52">
        <v>3.3200000000000001E-5</v>
      </c>
      <c r="M428" s="52">
        <v>1</v>
      </c>
      <c r="N428" s="52"/>
      <c r="O428" s="52">
        <v>0</v>
      </c>
      <c r="P428" s="52">
        <v>0</v>
      </c>
      <c r="Q428" s="52">
        <v>21</v>
      </c>
      <c r="R428" s="52"/>
      <c r="S428" s="52">
        <v>0</v>
      </c>
      <c r="T428" s="52">
        <v>0</v>
      </c>
      <c r="U428" s="52">
        <v>310</v>
      </c>
      <c r="V428" s="52">
        <f t="shared" si="13"/>
        <v>333.2882098</v>
      </c>
      <c r="W428" s="52">
        <f t="shared" si="14"/>
        <v>333.2882098</v>
      </c>
      <c r="X428" s="52">
        <v>0</v>
      </c>
      <c r="Y428" s="52">
        <v>0</v>
      </c>
    </row>
    <row r="429" spans="1:25" x14ac:dyDescent="0.25">
      <c r="A429" s="52">
        <v>2013</v>
      </c>
      <c r="B429" s="52" t="s">
        <v>106</v>
      </c>
      <c r="C429" s="52" t="s">
        <v>115</v>
      </c>
      <c r="D429" s="52">
        <v>20219</v>
      </c>
      <c r="E429" s="52">
        <v>3338012</v>
      </c>
      <c r="F429" s="52">
        <v>12</v>
      </c>
      <c r="G429" s="52" t="s">
        <v>118</v>
      </c>
      <c r="H429" s="52" t="s">
        <v>91</v>
      </c>
      <c r="I429" s="52">
        <v>75625</v>
      </c>
      <c r="J429" s="52" t="s">
        <v>71</v>
      </c>
      <c r="K429" s="52">
        <v>73.3</v>
      </c>
      <c r="L429" s="52">
        <v>3.3200000000000001E-5</v>
      </c>
      <c r="M429" s="52">
        <v>1</v>
      </c>
      <c r="N429" s="52"/>
      <c r="O429" s="52">
        <v>0</v>
      </c>
      <c r="P429" s="52">
        <v>0</v>
      </c>
      <c r="Q429" s="52">
        <v>21</v>
      </c>
      <c r="R429" s="52"/>
      <c r="S429" s="52">
        <v>0</v>
      </c>
      <c r="T429" s="52">
        <v>0</v>
      </c>
      <c r="U429" s="52">
        <v>310</v>
      </c>
      <c r="V429" s="52">
        <f t="shared" si="13"/>
        <v>184.03797500000002</v>
      </c>
      <c r="W429" s="52">
        <f t="shared" si="14"/>
        <v>184.03797500000002</v>
      </c>
      <c r="X429" s="52">
        <v>0</v>
      </c>
      <c r="Y429" s="52">
        <v>0</v>
      </c>
    </row>
    <row r="430" spans="1:25" x14ac:dyDescent="0.25">
      <c r="A430" s="52">
        <v>2013</v>
      </c>
      <c r="B430" s="52" t="s">
        <v>106</v>
      </c>
      <c r="C430" s="52" t="s">
        <v>115</v>
      </c>
      <c r="D430" s="52">
        <v>20219</v>
      </c>
      <c r="E430" s="52">
        <v>3338012</v>
      </c>
      <c r="F430" s="52">
        <v>12</v>
      </c>
      <c r="G430" s="52" t="s">
        <v>118</v>
      </c>
      <c r="H430" s="52" t="s">
        <v>91</v>
      </c>
      <c r="I430" s="52">
        <v>67947</v>
      </c>
      <c r="J430" s="52" t="s">
        <v>71</v>
      </c>
      <c r="K430" s="52">
        <v>73.3</v>
      </c>
      <c r="L430" s="52">
        <v>3.3200000000000001E-5</v>
      </c>
      <c r="M430" s="52">
        <v>1</v>
      </c>
      <c r="N430" s="52"/>
      <c r="O430" s="52">
        <v>0</v>
      </c>
      <c r="P430" s="52">
        <v>0</v>
      </c>
      <c r="Q430" s="52">
        <v>21</v>
      </c>
      <c r="R430" s="52"/>
      <c r="S430" s="52">
        <v>0</v>
      </c>
      <c r="T430" s="52">
        <v>0</v>
      </c>
      <c r="U430" s="52">
        <v>310</v>
      </c>
      <c r="V430" s="52">
        <f t="shared" si="13"/>
        <v>165.35310131999998</v>
      </c>
      <c r="W430" s="52">
        <f t="shared" si="14"/>
        <v>165.35310131999998</v>
      </c>
      <c r="X430" s="52">
        <v>0</v>
      </c>
      <c r="Y430" s="52">
        <v>0</v>
      </c>
    </row>
    <row r="431" spans="1:25" x14ac:dyDescent="0.25">
      <c r="A431" s="52">
        <v>2013</v>
      </c>
      <c r="B431" s="52" t="s">
        <v>106</v>
      </c>
      <c r="C431" s="52" t="s">
        <v>115</v>
      </c>
      <c r="D431" s="52">
        <v>20219</v>
      </c>
      <c r="E431" s="52">
        <v>3338012</v>
      </c>
      <c r="F431" s="52">
        <v>12</v>
      </c>
      <c r="G431" s="52" t="s">
        <v>118</v>
      </c>
      <c r="H431" s="52" t="s">
        <v>91</v>
      </c>
      <c r="I431" s="52">
        <v>58458</v>
      </c>
      <c r="J431" s="52" t="s">
        <v>71</v>
      </c>
      <c r="K431" s="52">
        <v>73.3</v>
      </c>
      <c r="L431" s="52">
        <v>3.3200000000000001E-5</v>
      </c>
      <c r="M431" s="52">
        <v>1</v>
      </c>
      <c r="N431" s="52"/>
      <c r="O431" s="52">
        <v>0</v>
      </c>
      <c r="P431" s="52">
        <v>0</v>
      </c>
      <c r="Q431" s="52">
        <v>21</v>
      </c>
      <c r="R431" s="52"/>
      <c r="S431" s="52">
        <v>0</v>
      </c>
      <c r="T431" s="52">
        <v>0</v>
      </c>
      <c r="U431" s="52">
        <v>310</v>
      </c>
      <c r="V431" s="52">
        <f t="shared" si="13"/>
        <v>142.26105047999999</v>
      </c>
      <c r="W431" s="52">
        <f t="shared" si="14"/>
        <v>142.26105047999999</v>
      </c>
      <c r="X431" s="52">
        <v>0</v>
      </c>
      <c r="Y431" s="52">
        <v>0</v>
      </c>
    </row>
    <row r="432" spans="1:25" x14ac:dyDescent="0.25">
      <c r="A432" s="52">
        <v>2013</v>
      </c>
      <c r="B432" s="52" t="s">
        <v>106</v>
      </c>
      <c r="C432" s="52" t="s">
        <v>115</v>
      </c>
      <c r="D432" s="52">
        <v>20221</v>
      </c>
      <c r="E432" s="52">
        <v>3338008</v>
      </c>
      <c r="F432" s="52">
        <v>12</v>
      </c>
      <c r="G432" s="52" t="s">
        <v>118</v>
      </c>
      <c r="H432" s="52" t="s">
        <v>91</v>
      </c>
      <c r="I432" s="52">
        <v>2134368</v>
      </c>
      <c r="J432" s="52" t="s">
        <v>71</v>
      </c>
      <c r="K432" s="52">
        <v>73.3</v>
      </c>
      <c r="L432" s="52">
        <v>3.3200000000000001E-5</v>
      </c>
      <c r="M432" s="52">
        <v>1</v>
      </c>
      <c r="N432" s="52"/>
      <c r="O432" s="52">
        <v>0</v>
      </c>
      <c r="P432" s="52">
        <v>0</v>
      </c>
      <c r="Q432" s="52">
        <v>21</v>
      </c>
      <c r="R432" s="52"/>
      <c r="S432" s="52">
        <v>0</v>
      </c>
      <c r="T432" s="52">
        <v>0</v>
      </c>
      <c r="U432" s="52">
        <v>310</v>
      </c>
      <c r="V432" s="52">
        <f t="shared" si="13"/>
        <v>5194.1125900800007</v>
      </c>
      <c r="W432" s="52">
        <f t="shared" si="14"/>
        <v>5194.1125900800007</v>
      </c>
      <c r="X432" s="52">
        <v>0</v>
      </c>
      <c r="Y432" s="52">
        <v>0</v>
      </c>
    </row>
    <row r="433" spans="1:25" x14ac:dyDescent="0.25">
      <c r="A433" s="52">
        <v>2013</v>
      </c>
      <c r="B433" s="52" t="s">
        <v>106</v>
      </c>
      <c r="C433" s="52" t="s">
        <v>115</v>
      </c>
      <c r="D433" s="52">
        <v>20221</v>
      </c>
      <c r="E433" s="52">
        <v>3338011</v>
      </c>
      <c r="F433" s="52">
        <v>12</v>
      </c>
      <c r="G433" s="52" t="s">
        <v>118</v>
      </c>
      <c r="H433" s="52" t="s">
        <v>91</v>
      </c>
      <c r="I433" s="52">
        <v>65604</v>
      </c>
      <c r="J433" s="52" t="s">
        <v>71</v>
      </c>
      <c r="K433" s="52">
        <v>73.3</v>
      </c>
      <c r="L433" s="52">
        <v>3.3200000000000001E-5</v>
      </c>
      <c r="M433" s="52">
        <v>1</v>
      </c>
      <c r="N433" s="52"/>
      <c r="O433" s="52">
        <v>0</v>
      </c>
      <c r="P433" s="52">
        <v>0</v>
      </c>
      <c r="Q433" s="52">
        <v>21</v>
      </c>
      <c r="R433" s="52"/>
      <c r="S433" s="52">
        <v>0</v>
      </c>
      <c r="T433" s="52">
        <v>0</v>
      </c>
      <c r="U433" s="52">
        <v>310</v>
      </c>
      <c r="V433" s="52">
        <f t="shared" si="13"/>
        <v>159.65127024</v>
      </c>
      <c r="W433" s="52">
        <f t="shared" si="14"/>
        <v>159.65127024</v>
      </c>
      <c r="X433" s="52">
        <v>0</v>
      </c>
      <c r="Y433" s="52">
        <v>0</v>
      </c>
    </row>
    <row r="434" spans="1:25" x14ac:dyDescent="0.25">
      <c r="A434" s="52">
        <v>2013</v>
      </c>
      <c r="B434" s="52" t="s">
        <v>106</v>
      </c>
      <c r="C434" s="52" t="s">
        <v>115</v>
      </c>
      <c r="D434" s="52">
        <v>20221</v>
      </c>
      <c r="E434" s="52">
        <v>3338011</v>
      </c>
      <c r="F434" s="52">
        <v>12</v>
      </c>
      <c r="G434" s="52" t="s">
        <v>118</v>
      </c>
      <c r="H434" s="52" t="s">
        <v>91</v>
      </c>
      <c r="I434" s="52">
        <v>12106928</v>
      </c>
      <c r="J434" s="52" t="s">
        <v>71</v>
      </c>
      <c r="K434" s="52">
        <v>73.3</v>
      </c>
      <c r="L434" s="52">
        <v>3.3200000000000001E-5</v>
      </c>
      <c r="M434" s="52">
        <v>1</v>
      </c>
      <c r="N434" s="52"/>
      <c r="O434" s="52">
        <v>0</v>
      </c>
      <c r="P434" s="52">
        <v>0</v>
      </c>
      <c r="Q434" s="52">
        <v>21</v>
      </c>
      <c r="R434" s="52"/>
      <c r="S434" s="52">
        <v>0</v>
      </c>
      <c r="T434" s="52">
        <v>0</v>
      </c>
      <c r="U434" s="52">
        <v>310</v>
      </c>
      <c r="V434" s="52">
        <f t="shared" si="13"/>
        <v>29462.935703679999</v>
      </c>
      <c r="W434" s="52">
        <f t="shared" si="14"/>
        <v>29462.935703679999</v>
      </c>
      <c r="X434" s="52">
        <v>0</v>
      </c>
      <c r="Y434" s="52">
        <v>0</v>
      </c>
    </row>
    <row r="435" spans="1:25" x14ac:dyDescent="0.25">
      <c r="A435" s="52">
        <v>2013</v>
      </c>
      <c r="B435" s="52" t="s">
        <v>106</v>
      </c>
      <c r="C435" s="52" t="s">
        <v>115</v>
      </c>
      <c r="D435" s="52">
        <v>20221</v>
      </c>
      <c r="E435" s="52">
        <v>3338012</v>
      </c>
      <c r="F435" s="52">
        <v>12</v>
      </c>
      <c r="G435" s="52" t="s">
        <v>118</v>
      </c>
      <c r="H435" s="52" t="s">
        <v>91</v>
      </c>
      <c r="I435" s="52">
        <v>74130</v>
      </c>
      <c r="J435" s="52" t="s">
        <v>71</v>
      </c>
      <c r="K435" s="52">
        <v>73.3</v>
      </c>
      <c r="L435" s="52">
        <v>3.3200000000000001E-5</v>
      </c>
      <c r="M435" s="52">
        <v>1</v>
      </c>
      <c r="N435" s="52"/>
      <c r="O435" s="52">
        <v>0</v>
      </c>
      <c r="P435" s="52">
        <v>0</v>
      </c>
      <c r="Q435" s="52">
        <v>21</v>
      </c>
      <c r="R435" s="52"/>
      <c r="S435" s="52">
        <v>0</v>
      </c>
      <c r="T435" s="52">
        <v>0</v>
      </c>
      <c r="U435" s="52">
        <v>310</v>
      </c>
      <c r="V435" s="52">
        <f t="shared" si="13"/>
        <v>180.3998028</v>
      </c>
      <c r="W435" s="52">
        <f t="shared" si="14"/>
        <v>180.3998028</v>
      </c>
      <c r="X435" s="52">
        <v>0</v>
      </c>
      <c r="Y435" s="52">
        <v>0</v>
      </c>
    </row>
    <row r="436" spans="1:25" x14ac:dyDescent="0.25">
      <c r="A436" s="52">
        <v>2013</v>
      </c>
      <c r="B436" s="52" t="s">
        <v>106</v>
      </c>
      <c r="C436" s="52" t="s">
        <v>115</v>
      </c>
      <c r="D436" s="52">
        <v>20221</v>
      </c>
      <c r="E436" s="52">
        <v>3338012</v>
      </c>
      <c r="F436" s="52">
        <v>12</v>
      </c>
      <c r="G436" s="52" t="s">
        <v>118</v>
      </c>
      <c r="H436" s="52" t="s">
        <v>91</v>
      </c>
      <c r="I436" s="52">
        <v>31726</v>
      </c>
      <c r="J436" s="52" t="s">
        <v>71</v>
      </c>
      <c r="K436" s="52">
        <v>73.3</v>
      </c>
      <c r="L436" s="52">
        <v>3.3200000000000001E-5</v>
      </c>
      <c r="M436" s="52">
        <v>1</v>
      </c>
      <c r="N436" s="52"/>
      <c r="O436" s="52">
        <v>0</v>
      </c>
      <c r="P436" s="52">
        <v>0</v>
      </c>
      <c r="Q436" s="52">
        <v>21</v>
      </c>
      <c r="R436" s="52"/>
      <c r="S436" s="52">
        <v>0</v>
      </c>
      <c r="T436" s="52">
        <v>0</v>
      </c>
      <c r="U436" s="52">
        <v>310</v>
      </c>
      <c r="V436" s="52">
        <f t="shared" si="13"/>
        <v>77.207124559999997</v>
      </c>
      <c r="W436" s="52">
        <f t="shared" si="14"/>
        <v>77.207124559999997</v>
      </c>
      <c r="X436" s="52">
        <v>0</v>
      </c>
      <c r="Y436" s="52">
        <v>0</v>
      </c>
    </row>
    <row r="437" spans="1:25" x14ac:dyDescent="0.25">
      <c r="A437" s="52">
        <v>2013</v>
      </c>
      <c r="B437" s="52" t="s">
        <v>106</v>
      </c>
      <c r="C437" s="52" t="s">
        <v>115</v>
      </c>
      <c r="D437" s="52">
        <v>20221</v>
      </c>
      <c r="E437" s="52">
        <v>3338012</v>
      </c>
      <c r="F437" s="52">
        <v>12</v>
      </c>
      <c r="G437" s="52" t="s">
        <v>118</v>
      </c>
      <c r="H437" s="52" t="s">
        <v>91</v>
      </c>
      <c r="I437" s="52">
        <v>14636814</v>
      </c>
      <c r="J437" s="52" t="s">
        <v>71</v>
      </c>
      <c r="K437" s="52">
        <v>73.3</v>
      </c>
      <c r="L437" s="52">
        <v>3.3200000000000001E-5</v>
      </c>
      <c r="M437" s="52">
        <v>1</v>
      </c>
      <c r="N437" s="52"/>
      <c r="O437" s="52">
        <v>0</v>
      </c>
      <c r="P437" s="52">
        <v>0</v>
      </c>
      <c r="Q437" s="52">
        <v>21</v>
      </c>
      <c r="R437" s="52"/>
      <c r="S437" s="52">
        <v>0</v>
      </c>
      <c r="T437" s="52">
        <v>0</v>
      </c>
      <c r="U437" s="52">
        <v>310</v>
      </c>
      <c r="V437" s="52">
        <f t="shared" si="13"/>
        <v>35619.565077840001</v>
      </c>
      <c r="W437" s="52">
        <f t="shared" si="14"/>
        <v>35619.565077840001</v>
      </c>
      <c r="X437" s="52">
        <v>0</v>
      </c>
      <c r="Y437" s="52">
        <v>0</v>
      </c>
    </row>
    <row r="438" spans="1:25" x14ac:dyDescent="0.25">
      <c r="A438" s="52">
        <v>2013</v>
      </c>
      <c r="B438" s="52" t="s">
        <v>106</v>
      </c>
      <c r="C438" s="52" t="s">
        <v>115</v>
      </c>
      <c r="D438" s="52">
        <v>20221</v>
      </c>
      <c r="E438" s="52">
        <v>3338012</v>
      </c>
      <c r="F438" s="52">
        <v>12</v>
      </c>
      <c r="G438" s="52" t="s">
        <v>118</v>
      </c>
      <c r="H438" s="52" t="s">
        <v>91</v>
      </c>
      <c r="I438" s="52">
        <v>5108</v>
      </c>
      <c r="J438" s="52" t="s">
        <v>71</v>
      </c>
      <c r="K438" s="52">
        <v>73.3</v>
      </c>
      <c r="L438" s="52">
        <v>3.3200000000000001E-5</v>
      </c>
      <c r="M438" s="52">
        <v>1</v>
      </c>
      <c r="N438" s="52"/>
      <c r="O438" s="52">
        <v>0</v>
      </c>
      <c r="P438" s="52">
        <v>0</v>
      </c>
      <c r="Q438" s="52">
        <v>21</v>
      </c>
      <c r="R438" s="52"/>
      <c r="S438" s="52">
        <v>0</v>
      </c>
      <c r="T438" s="52">
        <v>0</v>
      </c>
      <c r="U438" s="52">
        <v>310</v>
      </c>
      <c r="V438" s="52">
        <f t="shared" si="13"/>
        <v>12.430624479999999</v>
      </c>
      <c r="W438" s="52">
        <f t="shared" si="14"/>
        <v>12.430624479999999</v>
      </c>
      <c r="X438" s="52">
        <v>0</v>
      </c>
      <c r="Y438" s="52">
        <v>0</v>
      </c>
    </row>
    <row r="439" spans="1:25" x14ac:dyDescent="0.25">
      <c r="A439" s="52">
        <v>2013</v>
      </c>
      <c r="B439" s="52" t="s">
        <v>106</v>
      </c>
      <c r="C439" s="52" t="s">
        <v>115</v>
      </c>
      <c r="D439" s="52">
        <v>20221</v>
      </c>
      <c r="E439" s="52">
        <v>3338012</v>
      </c>
      <c r="F439" s="52">
        <v>12</v>
      </c>
      <c r="G439" s="52" t="s">
        <v>118</v>
      </c>
      <c r="H439" s="52" t="s">
        <v>91</v>
      </c>
      <c r="I439" s="52">
        <v>1446566</v>
      </c>
      <c r="J439" s="52" t="s">
        <v>71</v>
      </c>
      <c r="K439" s="52">
        <v>73.3</v>
      </c>
      <c r="L439" s="52">
        <v>3.3200000000000001E-5</v>
      </c>
      <c r="M439" s="52">
        <v>1</v>
      </c>
      <c r="N439" s="52"/>
      <c r="O439" s="52">
        <v>0</v>
      </c>
      <c r="P439" s="52">
        <v>0</v>
      </c>
      <c r="Q439" s="52">
        <v>21</v>
      </c>
      <c r="R439" s="52"/>
      <c r="S439" s="52">
        <v>0</v>
      </c>
      <c r="T439" s="52">
        <v>0</v>
      </c>
      <c r="U439" s="52">
        <v>310</v>
      </c>
      <c r="V439" s="52">
        <f t="shared" si="13"/>
        <v>3520.30515496</v>
      </c>
      <c r="W439" s="52">
        <f t="shared" si="14"/>
        <v>3520.30515496</v>
      </c>
      <c r="X439" s="52">
        <v>0</v>
      </c>
      <c r="Y439" s="52">
        <v>0</v>
      </c>
    </row>
    <row r="440" spans="1:25" x14ac:dyDescent="0.25">
      <c r="A440" s="52">
        <v>2013</v>
      </c>
      <c r="B440" s="52" t="s">
        <v>106</v>
      </c>
      <c r="C440" s="52" t="s">
        <v>115</v>
      </c>
      <c r="D440" s="52">
        <v>20221</v>
      </c>
      <c r="E440" s="52">
        <v>3338012</v>
      </c>
      <c r="F440" s="52">
        <v>12</v>
      </c>
      <c r="G440" s="52" t="s">
        <v>118</v>
      </c>
      <c r="H440" s="52" t="s">
        <v>91</v>
      </c>
      <c r="I440" s="52">
        <v>80900</v>
      </c>
      <c r="J440" s="52" t="s">
        <v>71</v>
      </c>
      <c r="K440" s="52">
        <v>73.3</v>
      </c>
      <c r="L440" s="52">
        <v>3.3200000000000001E-5</v>
      </c>
      <c r="M440" s="52">
        <v>1</v>
      </c>
      <c r="N440" s="52"/>
      <c r="O440" s="52">
        <v>0</v>
      </c>
      <c r="P440" s="52">
        <v>0</v>
      </c>
      <c r="Q440" s="52">
        <v>21</v>
      </c>
      <c r="R440" s="52"/>
      <c r="S440" s="52">
        <v>0</v>
      </c>
      <c r="T440" s="52">
        <v>0</v>
      </c>
      <c r="U440" s="52">
        <v>310</v>
      </c>
      <c r="V440" s="52">
        <f t="shared" si="13"/>
        <v>196.87500399999999</v>
      </c>
      <c r="W440" s="52">
        <f t="shared" si="14"/>
        <v>196.87500399999999</v>
      </c>
      <c r="X440" s="52">
        <v>0</v>
      </c>
      <c r="Y440" s="52">
        <v>0</v>
      </c>
    </row>
    <row r="441" spans="1:25" x14ac:dyDescent="0.25">
      <c r="A441" s="52">
        <v>2013</v>
      </c>
      <c r="B441" s="52" t="s">
        <v>106</v>
      </c>
      <c r="C441" s="52" t="s">
        <v>115</v>
      </c>
      <c r="D441" s="52">
        <v>20221</v>
      </c>
      <c r="E441" s="52">
        <v>3338012</v>
      </c>
      <c r="F441" s="52">
        <v>12</v>
      </c>
      <c r="G441" s="52" t="s">
        <v>118</v>
      </c>
      <c r="H441" s="52" t="s">
        <v>91</v>
      </c>
      <c r="I441" s="52">
        <v>45410</v>
      </c>
      <c r="J441" s="52" t="s">
        <v>71</v>
      </c>
      <c r="K441" s="52">
        <v>73.3</v>
      </c>
      <c r="L441" s="52">
        <v>3.3200000000000001E-5</v>
      </c>
      <c r="M441" s="52">
        <v>1</v>
      </c>
      <c r="N441" s="52"/>
      <c r="O441" s="52">
        <v>0</v>
      </c>
      <c r="P441" s="52">
        <v>0</v>
      </c>
      <c r="Q441" s="52">
        <v>21</v>
      </c>
      <c r="R441" s="52"/>
      <c r="S441" s="52">
        <v>0</v>
      </c>
      <c r="T441" s="52">
        <v>0</v>
      </c>
      <c r="U441" s="52">
        <v>310</v>
      </c>
      <c r="V441" s="52">
        <f t="shared" si="13"/>
        <v>110.50795960000001</v>
      </c>
      <c r="W441" s="52">
        <f t="shared" si="14"/>
        <v>110.50795960000001</v>
      </c>
      <c r="X441" s="52">
        <v>0</v>
      </c>
      <c r="Y441" s="52">
        <v>0</v>
      </c>
    </row>
    <row r="442" spans="1:25" x14ac:dyDescent="0.25">
      <c r="A442" s="52">
        <v>2013</v>
      </c>
      <c r="B442" s="52" t="s">
        <v>106</v>
      </c>
      <c r="C442" s="52" t="s">
        <v>115</v>
      </c>
      <c r="D442" s="52">
        <v>20221</v>
      </c>
      <c r="E442" s="52">
        <v>3338012</v>
      </c>
      <c r="F442" s="52">
        <v>12</v>
      </c>
      <c r="G442" s="52" t="s">
        <v>118</v>
      </c>
      <c r="H442" s="52" t="s">
        <v>91</v>
      </c>
      <c r="I442" s="52">
        <v>12595</v>
      </c>
      <c r="J442" s="52" t="s">
        <v>71</v>
      </c>
      <c r="K442" s="52">
        <v>73.3</v>
      </c>
      <c r="L442" s="52">
        <v>3.3200000000000001E-5</v>
      </c>
      <c r="M442" s="52">
        <v>1</v>
      </c>
      <c r="N442" s="52"/>
      <c r="O442" s="52">
        <v>0</v>
      </c>
      <c r="P442" s="52">
        <v>0</v>
      </c>
      <c r="Q442" s="52">
        <v>21</v>
      </c>
      <c r="R442" s="52"/>
      <c r="S442" s="52">
        <v>0</v>
      </c>
      <c r="T442" s="52">
        <v>0</v>
      </c>
      <c r="U442" s="52">
        <v>310</v>
      </c>
      <c r="V442" s="52">
        <f t="shared" si="13"/>
        <v>30.650688200000001</v>
      </c>
      <c r="W442" s="52">
        <f t="shared" si="14"/>
        <v>30.650688200000001</v>
      </c>
      <c r="X442" s="52">
        <v>0</v>
      </c>
      <c r="Y442" s="52">
        <v>0</v>
      </c>
    </row>
    <row r="443" spans="1:25" x14ac:dyDescent="0.25">
      <c r="A443" s="52">
        <v>2013</v>
      </c>
      <c r="B443" s="52" t="s">
        <v>106</v>
      </c>
      <c r="C443" s="52" t="s">
        <v>115</v>
      </c>
      <c r="D443" s="52">
        <v>20221</v>
      </c>
      <c r="E443" s="52">
        <v>3338012</v>
      </c>
      <c r="F443" s="52">
        <v>12</v>
      </c>
      <c r="G443" s="52" t="s">
        <v>118</v>
      </c>
      <c r="H443" s="52" t="s">
        <v>91</v>
      </c>
      <c r="I443" s="52">
        <v>2101752</v>
      </c>
      <c r="J443" s="52" t="s">
        <v>71</v>
      </c>
      <c r="K443" s="52">
        <v>73.3</v>
      </c>
      <c r="L443" s="52">
        <v>3.3200000000000001E-5</v>
      </c>
      <c r="M443" s="52">
        <v>1</v>
      </c>
      <c r="N443" s="52"/>
      <c r="O443" s="52">
        <v>0</v>
      </c>
      <c r="P443" s="52">
        <v>0</v>
      </c>
      <c r="Q443" s="52">
        <v>21</v>
      </c>
      <c r="R443" s="52"/>
      <c r="S443" s="52">
        <v>0</v>
      </c>
      <c r="T443" s="52">
        <v>0</v>
      </c>
      <c r="U443" s="52">
        <v>310</v>
      </c>
      <c r="V443" s="52">
        <f t="shared" si="13"/>
        <v>5114.7395971200003</v>
      </c>
      <c r="W443" s="52">
        <f t="shared" si="14"/>
        <v>5114.7395971200003</v>
      </c>
      <c r="X443" s="52">
        <v>0</v>
      </c>
      <c r="Y443" s="52">
        <v>0</v>
      </c>
    </row>
    <row r="444" spans="1:25" x14ac:dyDescent="0.25">
      <c r="A444" s="52">
        <v>2013</v>
      </c>
      <c r="B444" s="52" t="s">
        <v>106</v>
      </c>
      <c r="C444" s="52" t="s">
        <v>115</v>
      </c>
      <c r="D444" s="52">
        <v>20221</v>
      </c>
      <c r="E444" s="52">
        <v>3338012</v>
      </c>
      <c r="F444" s="52">
        <v>12</v>
      </c>
      <c r="G444" s="52" t="s">
        <v>118</v>
      </c>
      <c r="H444" s="52" t="s">
        <v>91</v>
      </c>
      <c r="I444" s="52">
        <v>8675094</v>
      </c>
      <c r="J444" s="52" t="s">
        <v>71</v>
      </c>
      <c r="K444" s="52">
        <v>73.3</v>
      </c>
      <c r="L444" s="52">
        <v>3.3200000000000001E-5</v>
      </c>
      <c r="M444" s="52">
        <v>1</v>
      </c>
      <c r="N444" s="52"/>
      <c r="O444" s="52">
        <v>0</v>
      </c>
      <c r="P444" s="52">
        <v>0</v>
      </c>
      <c r="Q444" s="52">
        <v>21</v>
      </c>
      <c r="R444" s="52"/>
      <c r="S444" s="52">
        <v>0</v>
      </c>
      <c r="T444" s="52">
        <v>0</v>
      </c>
      <c r="U444" s="52">
        <v>310</v>
      </c>
      <c r="V444" s="52">
        <f t="shared" si="13"/>
        <v>21111.361754639998</v>
      </c>
      <c r="W444" s="52">
        <f t="shared" si="14"/>
        <v>21111.361754639998</v>
      </c>
      <c r="X444" s="52">
        <v>0</v>
      </c>
      <c r="Y444" s="52">
        <v>0</v>
      </c>
    </row>
    <row r="445" spans="1:25" x14ac:dyDescent="0.25">
      <c r="A445" s="52">
        <v>2013</v>
      </c>
      <c r="B445" s="52" t="s">
        <v>106</v>
      </c>
      <c r="C445" s="52" t="s">
        <v>115</v>
      </c>
      <c r="D445" s="52">
        <v>20221</v>
      </c>
      <c r="E445" s="52">
        <v>3338012</v>
      </c>
      <c r="F445" s="52">
        <v>12</v>
      </c>
      <c r="G445" s="52" t="s">
        <v>118</v>
      </c>
      <c r="H445" s="52" t="s">
        <v>91</v>
      </c>
      <c r="I445" s="52">
        <v>81943</v>
      </c>
      <c r="J445" s="52" t="s">
        <v>71</v>
      </c>
      <c r="K445" s="52">
        <v>73.3</v>
      </c>
      <c r="L445" s="52">
        <v>3.3200000000000001E-5</v>
      </c>
      <c r="M445" s="52">
        <v>1</v>
      </c>
      <c r="N445" s="52"/>
      <c r="O445" s="52">
        <v>0</v>
      </c>
      <c r="P445" s="52">
        <v>0</v>
      </c>
      <c r="Q445" s="52">
        <v>21</v>
      </c>
      <c r="R445" s="52"/>
      <c r="S445" s="52">
        <v>0</v>
      </c>
      <c r="T445" s="52">
        <v>0</v>
      </c>
      <c r="U445" s="52">
        <v>310</v>
      </c>
      <c r="V445" s="52">
        <f t="shared" si="13"/>
        <v>199.41320707999998</v>
      </c>
      <c r="W445" s="52">
        <f t="shared" si="14"/>
        <v>199.41320707999998</v>
      </c>
      <c r="X445" s="52">
        <v>0</v>
      </c>
      <c r="Y445" s="52">
        <v>0</v>
      </c>
    </row>
    <row r="446" spans="1:25" x14ac:dyDescent="0.25">
      <c r="A446" s="52">
        <v>2013</v>
      </c>
      <c r="B446" s="52" t="s">
        <v>106</v>
      </c>
      <c r="C446" s="52" t="s">
        <v>115</v>
      </c>
      <c r="D446" s="52">
        <v>20221</v>
      </c>
      <c r="E446" s="52">
        <v>3338012</v>
      </c>
      <c r="F446" s="52">
        <v>12</v>
      </c>
      <c r="G446" s="52" t="s">
        <v>118</v>
      </c>
      <c r="H446" s="52" t="s">
        <v>91</v>
      </c>
      <c r="I446" s="52">
        <v>7075117</v>
      </c>
      <c r="J446" s="52" t="s">
        <v>71</v>
      </c>
      <c r="K446" s="52">
        <v>73.3</v>
      </c>
      <c r="L446" s="52">
        <v>3.3200000000000001E-5</v>
      </c>
      <c r="M446" s="52">
        <v>1</v>
      </c>
      <c r="N446" s="52"/>
      <c r="O446" s="52">
        <v>0</v>
      </c>
      <c r="P446" s="52">
        <v>0</v>
      </c>
      <c r="Q446" s="52">
        <v>21</v>
      </c>
      <c r="R446" s="52"/>
      <c r="S446" s="52">
        <v>0</v>
      </c>
      <c r="T446" s="52">
        <v>0</v>
      </c>
      <c r="U446" s="52">
        <v>310</v>
      </c>
      <c r="V446" s="52">
        <f t="shared" si="13"/>
        <v>17217.721726519998</v>
      </c>
      <c r="W446" s="52">
        <f t="shared" si="14"/>
        <v>17217.721726519998</v>
      </c>
      <c r="X446" s="52">
        <v>0</v>
      </c>
      <c r="Y446" s="52">
        <v>0</v>
      </c>
    </row>
    <row r="447" spans="1:25" x14ac:dyDescent="0.25">
      <c r="A447" s="52">
        <v>2013</v>
      </c>
      <c r="B447" s="52" t="s">
        <v>106</v>
      </c>
      <c r="C447" s="52" t="s">
        <v>115</v>
      </c>
      <c r="D447" s="52">
        <v>20221</v>
      </c>
      <c r="E447" s="52">
        <v>3338012</v>
      </c>
      <c r="F447" s="52">
        <v>12</v>
      </c>
      <c r="G447" s="52" t="s">
        <v>118</v>
      </c>
      <c r="H447" s="52" t="s">
        <v>91</v>
      </c>
      <c r="I447" s="52">
        <v>32044</v>
      </c>
      <c r="J447" s="52" t="s">
        <v>71</v>
      </c>
      <c r="K447" s="52">
        <v>73.3</v>
      </c>
      <c r="L447" s="52">
        <v>3.3200000000000001E-5</v>
      </c>
      <c r="M447" s="52">
        <v>1</v>
      </c>
      <c r="N447" s="52"/>
      <c r="O447" s="52">
        <v>0</v>
      </c>
      <c r="P447" s="52">
        <v>0</v>
      </c>
      <c r="Q447" s="52">
        <v>21</v>
      </c>
      <c r="R447" s="52"/>
      <c r="S447" s="52">
        <v>0</v>
      </c>
      <c r="T447" s="52">
        <v>0</v>
      </c>
      <c r="U447" s="52">
        <v>310</v>
      </c>
      <c r="V447" s="52">
        <f t="shared" si="13"/>
        <v>77.980996639999987</v>
      </c>
      <c r="W447" s="52">
        <f t="shared" si="14"/>
        <v>77.980996639999987</v>
      </c>
      <c r="X447" s="52">
        <v>0</v>
      </c>
      <c r="Y447" s="52">
        <v>0</v>
      </c>
    </row>
    <row r="448" spans="1:25" x14ac:dyDescent="0.25">
      <c r="A448" s="52">
        <v>2013</v>
      </c>
      <c r="B448" s="52" t="s">
        <v>106</v>
      </c>
      <c r="C448" s="52" t="s">
        <v>115</v>
      </c>
      <c r="D448" s="52">
        <v>20221</v>
      </c>
      <c r="E448" s="52">
        <v>3338012</v>
      </c>
      <c r="F448" s="52">
        <v>12</v>
      </c>
      <c r="G448" s="52" t="s">
        <v>118</v>
      </c>
      <c r="H448" s="52" t="s">
        <v>91</v>
      </c>
      <c r="I448" s="52">
        <v>2049250</v>
      </c>
      <c r="J448" s="52" t="s">
        <v>71</v>
      </c>
      <c r="K448" s="52">
        <v>73.3</v>
      </c>
      <c r="L448" s="52">
        <v>3.3200000000000001E-5</v>
      </c>
      <c r="M448" s="52">
        <v>1</v>
      </c>
      <c r="N448" s="52"/>
      <c r="O448" s="52">
        <v>0</v>
      </c>
      <c r="P448" s="52">
        <v>0</v>
      </c>
      <c r="Q448" s="52">
        <v>21</v>
      </c>
      <c r="R448" s="52"/>
      <c r="S448" s="52">
        <v>0</v>
      </c>
      <c r="T448" s="52">
        <v>0</v>
      </c>
      <c r="U448" s="52">
        <v>310</v>
      </c>
      <c r="V448" s="52">
        <f t="shared" si="13"/>
        <v>4986.9728299999997</v>
      </c>
      <c r="W448" s="52">
        <f t="shared" si="14"/>
        <v>4986.9728299999997</v>
      </c>
      <c r="X448" s="52">
        <v>0</v>
      </c>
      <c r="Y448" s="52">
        <v>0</v>
      </c>
    </row>
    <row r="449" spans="1:25" x14ac:dyDescent="0.25">
      <c r="A449" s="52">
        <v>2013</v>
      </c>
      <c r="B449" s="52" t="s">
        <v>106</v>
      </c>
      <c r="C449" s="52" t="s">
        <v>115</v>
      </c>
      <c r="D449" s="52">
        <v>20221</v>
      </c>
      <c r="E449" s="52">
        <v>3338012</v>
      </c>
      <c r="F449" s="52">
        <v>12</v>
      </c>
      <c r="G449" s="52" t="s">
        <v>118</v>
      </c>
      <c r="H449" s="52" t="s">
        <v>91</v>
      </c>
      <c r="I449" s="52">
        <v>34117428</v>
      </c>
      <c r="J449" s="52" t="s">
        <v>71</v>
      </c>
      <c r="K449" s="52">
        <v>73.3</v>
      </c>
      <c r="L449" s="52">
        <v>3.3200000000000001E-5</v>
      </c>
      <c r="M449" s="52">
        <v>1</v>
      </c>
      <c r="N449" s="52"/>
      <c r="O449" s="52">
        <v>0</v>
      </c>
      <c r="P449" s="52">
        <v>0</v>
      </c>
      <c r="Q449" s="52">
        <v>21</v>
      </c>
      <c r="R449" s="52"/>
      <c r="S449" s="52">
        <v>0</v>
      </c>
      <c r="T449" s="52">
        <v>0</v>
      </c>
      <c r="U449" s="52">
        <v>310</v>
      </c>
      <c r="V449" s="52">
        <f t="shared" si="13"/>
        <v>83026.808083680007</v>
      </c>
      <c r="W449" s="52">
        <f t="shared" si="14"/>
        <v>83026.808083680007</v>
      </c>
      <c r="X449" s="52">
        <v>0</v>
      </c>
      <c r="Y449" s="52">
        <v>0</v>
      </c>
    </row>
    <row r="450" spans="1:25" x14ac:dyDescent="0.25">
      <c r="A450" s="52">
        <v>2013</v>
      </c>
      <c r="B450" s="52" t="s">
        <v>106</v>
      </c>
      <c r="C450" s="52" t="s">
        <v>115</v>
      </c>
      <c r="D450" s="52">
        <v>20221</v>
      </c>
      <c r="E450" s="52">
        <v>3338012</v>
      </c>
      <c r="F450" s="52">
        <v>12</v>
      </c>
      <c r="G450" s="52" t="s">
        <v>118</v>
      </c>
      <c r="H450" s="52" t="s">
        <v>91</v>
      </c>
      <c r="I450" s="52">
        <v>1961980</v>
      </c>
      <c r="J450" s="52" t="s">
        <v>71</v>
      </c>
      <c r="K450" s="52">
        <v>73.3</v>
      </c>
      <c r="L450" s="52">
        <v>3.3200000000000001E-5</v>
      </c>
      <c r="M450" s="52">
        <v>1</v>
      </c>
      <c r="N450" s="52"/>
      <c r="O450" s="52">
        <v>0</v>
      </c>
      <c r="P450" s="52">
        <v>0</v>
      </c>
      <c r="Q450" s="52">
        <v>21</v>
      </c>
      <c r="R450" s="52"/>
      <c r="S450" s="52">
        <v>0</v>
      </c>
      <c r="T450" s="52">
        <v>0</v>
      </c>
      <c r="U450" s="52">
        <v>310</v>
      </c>
      <c r="V450" s="52">
        <f t="shared" si="13"/>
        <v>4774.5960488000001</v>
      </c>
      <c r="W450" s="52">
        <f t="shared" si="14"/>
        <v>4774.5960488000001</v>
      </c>
      <c r="X450" s="52">
        <v>0</v>
      </c>
      <c r="Y450" s="52">
        <v>0</v>
      </c>
    </row>
    <row r="451" spans="1:25" x14ac:dyDescent="0.25">
      <c r="A451" s="52">
        <v>2013</v>
      </c>
      <c r="B451" s="52" t="s">
        <v>106</v>
      </c>
      <c r="C451" s="52" t="s">
        <v>115</v>
      </c>
      <c r="D451" s="52">
        <v>20221</v>
      </c>
      <c r="E451" s="52">
        <v>3338013</v>
      </c>
      <c r="F451" s="52">
        <v>12</v>
      </c>
      <c r="G451" s="52" t="s">
        <v>118</v>
      </c>
      <c r="H451" s="52" t="s">
        <v>91</v>
      </c>
      <c r="I451" s="52">
        <v>2371250</v>
      </c>
      <c r="J451" s="52" t="s">
        <v>71</v>
      </c>
      <c r="K451" s="52">
        <v>73.3</v>
      </c>
      <c r="L451" s="52">
        <v>3.3200000000000001E-5</v>
      </c>
      <c r="M451" s="52">
        <v>1</v>
      </c>
      <c r="N451" s="52"/>
      <c r="O451" s="52">
        <v>0</v>
      </c>
      <c r="P451" s="52">
        <v>0</v>
      </c>
      <c r="Q451" s="52">
        <v>21</v>
      </c>
      <c r="R451" s="52"/>
      <c r="S451" s="52">
        <v>0</v>
      </c>
      <c r="T451" s="52">
        <v>0</v>
      </c>
      <c r="U451" s="52">
        <v>310</v>
      </c>
      <c r="V451" s="52">
        <f t="shared" ref="V451:V514" si="15">IF(F451=9,((I451*K451*L451*M451)+(I451*O451*P451*Q451)+(I451*S451*T451*U451))/1000, (I451*K451*L451*M451)+(I451*O451*P451*Q451)+(I451*S451*T451*U451))</f>
        <v>5770.5791500000005</v>
      </c>
      <c r="W451" s="52">
        <f t="shared" ref="W451:W514" si="16">(V451-((O451*I451*P451*Q451)+(S451*I451*T451*U451)))/M451</f>
        <v>5770.5791500000005</v>
      </c>
      <c r="X451" s="52">
        <v>0</v>
      </c>
      <c r="Y451" s="52">
        <v>0</v>
      </c>
    </row>
    <row r="452" spans="1:25" x14ac:dyDescent="0.25">
      <c r="A452" s="52">
        <v>2013</v>
      </c>
      <c r="B452" s="52" t="s">
        <v>106</v>
      </c>
      <c r="C452" s="52" t="s">
        <v>115</v>
      </c>
      <c r="D452" s="52">
        <v>20222</v>
      </c>
      <c r="E452" s="52">
        <v>3338014</v>
      </c>
      <c r="F452" s="52">
        <v>12</v>
      </c>
      <c r="G452" s="52" t="s">
        <v>118</v>
      </c>
      <c r="H452" s="52" t="s">
        <v>91</v>
      </c>
      <c r="I452" s="52">
        <v>379236</v>
      </c>
      <c r="J452" s="52" t="s">
        <v>71</v>
      </c>
      <c r="K452" s="52">
        <v>73.3</v>
      </c>
      <c r="L452" s="52">
        <v>3.3200000000000001E-5</v>
      </c>
      <c r="M452" s="52">
        <v>1</v>
      </c>
      <c r="N452" s="52"/>
      <c r="O452" s="52">
        <v>0</v>
      </c>
      <c r="P452" s="52">
        <v>0</v>
      </c>
      <c r="Q452" s="52">
        <v>21</v>
      </c>
      <c r="R452" s="52"/>
      <c r="S452" s="52">
        <v>0</v>
      </c>
      <c r="T452" s="52">
        <v>0</v>
      </c>
      <c r="U452" s="52">
        <v>310</v>
      </c>
      <c r="V452" s="52">
        <f t="shared" si="15"/>
        <v>922.89356015999999</v>
      </c>
      <c r="W452" s="52">
        <f t="shared" si="16"/>
        <v>922.89356015999999</v>
      </c>
      <c r="X452" s="52">
        <v>0</v>
      </c>
      <c r="Y452" s="52">
        <v>0</v>
      </c>
    </row>
    <row r="453" spans="1:25" x14ac:dyDescent="0.25">
      <c r="A453" s="52">
        <v>2013</v>
      </c>
      <c r="B453" s="52" t="s">
        <v>106</v>
      </c>
      <c r="C453" s="52" t="s">
        <v>115</v>
      </c>
      <c r="D453" s="52">
        <v>20223</v>
      </c>
      <c r="E453" s="52">
        <v>3338007</v>
      </c>
      <c r="F453" s="52">
        <v>12</v>
      </c>
      <c r="G453" s="52" t="s">
        <v>118</v>
      </c>
      <c r="H453" s="52" t="s">
        <v>91</v>
      </c>
      <c r="I453" s="52">
        <v>3265309.2</v>
      </c>
      <c r="J453" s="52" t="s">
        <v>71</v>
      </c>
      <c r="K453" s="52">
        <v>73.3</v>
      </c>
      <c r="L453" s="52">
        <v>3.3200000000000001E-5</v>
      </c>
      <c r="M453" s="52">
        <v>1</v>
      </c>
      <c r="N453" s="52"/>
      <c r="O453" s="52">
        <v>0</v>
      </c>
      <c r="P453" s="52">
        <v>0</v>
      </c>
      <c r="Q453" s="52">
        <v>21</v>
      </c>
      <c r="R453" s="52"/>
      <c r="S453" s="52">
        <v>0</v>
      </c>
      <c r="T453" s="52">
        <v>0</v>
      </c>
      <c r="U453" s="52">
        <v>310</v>
      </c>
      <c r="V453" s="52">
        <f t="shared" si="15"/>
        <v>7946.3258567520006</v>
      </c>
      <c r="W453" s="52">
        <f t="shared" si="16"/>
        <v>7946.3258567520006</v>
      </c>
      <c r="X453" s="52">
        <v>0</v>
      </c>
      <c r="Y453" s="52">
        <v>0</v>
      </c>
    </row>
    <row r="454" spans="1:25" x14ac:dyDescent="0.25">
      <c r="A454" s="52">
        <v>2013</v>
      </c>
      <c r="B454" s="52" t="s">
        <v>106</v>
      </c>
      <c r="C454" s="52" t="s">
        <v>115</v>
      </c>
      <c r="D454" s="52">
        <v>20223</v>
      </c>
      <c r="E454" s="52">
        <v>3338011</v>
      </c>
      <c r="F454" s="52">
        <v>12</v>
      </c>
      <c r="G454" s="52" t="s">
        <v>118</v>
      </c>
      <c r="H454" s="52" t="s">
        <v>91</v>
      </c>
      <c r="I454" s="52">
        <v>379491</v>
      </c>
      <c r="J454" s="52" t="s">
        <v>71</v>
      </c>
      <c r="K454" s="52">
        <v>73.3</v>
      </c>
      <c r="L454" s="52">
        <v>3.3200000000000001E-5</v>
      </c>
      <c r="M454" s="52">
        <v>1</v>
      </c>
      <c r="N454" s="52"/>
      <c r="O454" s="52">
        <v>0</v>
      </c>
      <c r="P454" s="52">
        <v>0</v>
      </c>
      <c r="Q454" s="52">
        <v>21</v>
      </c>
      <c r="R454" s="52"/>
      <c r="S454" s="52">
        <v>0</v>
      </c>
      <c r="T454" s="52">
        <v>0</v>
      </c>
      <c r="U454" s="52">
        <v>310</v>
      </c>
      <c r="V454" s="52">
        <f t="shared" si="15"/>
        <v>923.51411796000002</v>
      </c>
      <c r="W454" s="52">
        <f t="shared" si="16"/>
        <v>923.51411796000002</v>
      </c>
      <c r="X454" s="52">
        <v>0</v>
      </c>
      <c r="Y454" s="52">
        <v>0</v>
      </c>
    </row>
    <row r="455" spans="1:25" x14ac:dyDescent="0.25">
      <c r="A455" s="52">
        <v>2013</v>
      </c>
      <c r="B455" s="52" t="s">
        <v>106</v>
      </c>
      <c r="C455" s="52" t="s">
        <v>115</v>
      </c>
      <c r="D455" s="52">
        <v>20223</v>
      </c>
      <c r="E455" s="52">
        <v>3338012</v>
      </c>
      <c r="F455" s="52">
        <v>12</v>
      </c>
      <c r="G455" s="52" t="s">
        <v>118</v>
      </c>
      <c r="H455" s="52" t="s">
        <v>91</v>
      </c>
      <c r="I455" s="52">
        <v>1446350</v>
      </c>
      <c r="J455" s="52" t="s">
        <v>71</v>
      </c>
      <c r="K455" s="52">
        <v>73.3</v>
      </c>
      <c r="L455" s="52">
        <v>3.3200000000000001E-5</v>
      </c>
      <c r="M455" s="52">
        <v>1</v>
      </c>
      <c r="N455" s="52"/>
      <c r="O455" s="52">
        <v>0</v>
      </c>
      <c r="P455" s="52">
        <v>0</v>
      </c>
      <c r="Q455" s="52">
        <v>21</v>
      </c>
      <c r="R455" s="52"/>
      <c r="S455" s="52">
        <v>0</v>
      </c>
      <c r="T455" s="52">
        <v>0</v>
      </c>
      <c r="U455" s="52">
        <v>310</v>
      </c>
      <c r="V455" s="52">
        <f t="shared" si="15"/>
        <v>3519.7795059999999</v>
      </c>
      <c r="W455" s="52">
        <f t="shared" si="16"/>
        <v>3519.7795059999999</v>
      </c>
      <c r="X455" s="52">
        <v>0</v>
      </c>
      <c r="Y455" s="52">
        <v>0</v>
      </c>
    </row>
    <row r="456" spans="1:25" x14ac:dyDescent="0.25">
      <c r="A456" s="52">
        <v>2013</v>
      </c>
      <c r="B456" s="52" t="s">
        <v>106</v>
      </c>
      <c r="C456" s="52" t="s">
        <v>115</v>
      </c>
      <c r="D456" s="52">
        <v>20223</v>
      </c>
      <c r="E456" s="52">
        <v>3338012</v>
      </c>
      <c r="F456" s="52">
        <v>12</v>
      </c>
      <c r="G456" s="52" t="s">
        <v>118</v>
      </c>
      <c r="H456" s="52" t="s">
        <v>91</v>
      </c>
      <c r="I456" s="52">
        <v>354248</v>
      </c>
      <c r="J456" s="52" t="s">
        <v>71</v>
      </c>
      <c r="K456" s="52">
        <v>73.3</v>
      </c>
      <c r="L456" s="52">
        <v>3.3200000000000001E-5</v>
      </c>
      <c r="M456" s="52">
        <v>1</v>
      </c>
      <c r="N456" s="52"/>
      <c r="O456" s="52">
        <v>0</v>
      </c>
      <c r="P456" s="52">
        <v>0</v>
      </c>
      <c r="Q456" s="52">
        <v>21</v>
      </c>
      <c r="R456" s="52"/>
      <c r="S456" s="52">
        <v>0</v>
      </c>
      <c r="T456" s="52">
        <v>0</v>
      </c>
      <c r="U456" s="52">
        <v>310</v>
      </c>
      <c r="V456" s="52">
        <f t="shared" si="15"/>
        <v>862.08376287999999</v>
      </c>
      <c r="W456" s="52">
        <f t="shared" si="16"/>
        <v>862.08376287999999</v>
      </c>
      <c r="X456" s="52">
        <v>0</v>
      </c>
      <c r="Y456" s="52">
        <v>0</v>
      </c>
    </row>
    <row r="457" spans="1:25" x14ac:dyDescent="0.25">
      <c r="A457" s="52">
        <v>2013</v>
      </c>
      <c r="B457" s="52" t="s">
        <v>106</v>
      </c>
      <c r="C457" s="52" t="s">
        <v>115</v>
      </c>
      <c r="D457" s="52">
        <v>20223</v>
      </c>
      <c r="E457" s="52">
        <v>3338012</v>
      </c>
      <c r="F457" s="52">
        <v>12</v>
      </c>
      <c r="G457" s="52" t="s">
        <v>118</v>
      </c>
      <c r="H457" s="52" t="s">
        <v>91</v>
      </c>
      <c r="I457" s="52">
        <v>5091986</v>
      </c>
      <c r="J457" s="52" t="s">
        <v>71</v>
      </c>
      <c r="K457" s="52">
        <v>73.3</v>
      </c>
      <c r="L457" s="52">
        <v>3.3200000000000001E-5</v>
      </c>
      <c r="M457" s="52">
        <v>1</v>
      </c>
      <c r="N457" s="52"/>
      <c r="O457" s="52">
        <v>0</v>
      </c>
      <c r="P457" s="52">
        <v>0</v>
      </c>
      <c r="Q457" s="52">
        <v>21</v>
      </c>
      <c r="R457" s="52"/>
      <c r="S457" s="52">
        <v>0</v>
      </c>
      <c r="T457" s="52">
        <v>0</v>
      </c>
      <c r="U457" s="52">
        <v>310</v>
      </c>
      <c r="V457" s="52">
        <f t="shared" si="15"/>
        <v>12391.65345016</v>
      </c>
      <c r="W457" s="52">
        <f t="shared" si="16"/>
        <v>12391.65345016</v>
      </c>
      <c r="X457" s="52">
        <v>0</v>
      </c>
      <c r="Y457" s="52">
        <v>0</v>
      </c>
    </row>
    <row r="458" spans="1:25" x14ac:dyDescent="0.25">
      <c r="A458" s="52">
        <v>2013</v>
      </c>
      <c r="B458" s="52" t="s">
        <v>106</v>
      </c>
      <c r="C458" s="52" t="s">
        <v>115</v>
      </c>
      <c r="D458" s="52">
        <v>20223</v>
      </c>
      <c r="E458" s="52">
        <v>3338012</v>
      </c>
      <c r="F458" s="52">
        <v>12</v>
      </c>
      <c r="G458" s="52" t="s">
        <v>118</v>
      </c>
      <c r="H458" s="52" t="s">
        <v>91</v>
      </c>
      <c r="I458" s="52">
        <v>7935139</v>
      </c>
      <c r="J458" s="52" t="s">
        <v>71</v>
      </c>
      <c r="K458" s="52">
        <v>73.3</v>
      </c>
      <c r="L458" s="52">
        <v>3.3200000000000001E-5</v>
      </c>
      <c r="M458" s="52">
        <v>1</v>
      </c>
      <c r="N458" s="52"/>
      <c r="O458" s="52">
        <v>0</v>
      </c>
      <c r="P458" s="52">
        <v>0</v>
      </c>
      <c r="Q458" s="52">
        <v>21</v>
      </c>
      <c r="R458" s="52"/>
      <c r="S458" s="52">
        <v>0</v>
      </c>
      <c r="T458" s="52">
        <v>0</v>
      </c>
      <c r="U458" s="52">
        <v>310</v>
      </c>
      <c r="V458" s="52">
        <f t="shared" si="15"/>
        <v>19310.636864839998</v>
      </c>
      <c r="W458" s="52">
        <f t="shared" si="16"/>
        <v>19310.636864839998</v>
      </c>
      <c r="X458" s="52">
        <v>0</v>
      </c>
      <c r="Y458" s="52">
        <v>0</v>
      </c>
    </row>
    <row r="459" spans="1:25" x14ac:dyDescent="0.25">
      <c r="A459" s="52">
        <v>2013</v>
      </c>
      <c r="B459" s="52" t="s">
        <v>106</v>
      </c>
      <c r="C459" s="52" t="s">
        <v>115</v>
      </c>
      <c r="D459" s="52">
        <v>20224</v>
      </c>
      <c r="E459" s="52">
        <v>3338007</v>
      </c>
      <c r="F459" s="52">
        <v>12</v>
      </c>
      <c r="G459" s="52" t="s">
        <v>118</v>
      </c>
      <c r="H459" s="52" t="s">
        <v>91</v>
      </c>
      <c r="I459" s="52">
        <v>219453</v>
      </c>
      <c r="J459" s="52" t="s">
        <v>71</v>
      </c>
      <c r="K459" s="52">
        <v>73.3</v>
      </c>
      <c r="L459" s="52">
        <v>3.3200000000000001E-5</v>
      </c>
      <c r="M459" s="52">
        <v>1</v>
      </c>
      <c r="N459" s="52"/>
      <c r="O459" s="52">
        <v>0</v>
      </c>
      <c r="P459" s="52">
        <v>0</v>
      </c>
      <c r="Q459" s="52">
        <v>21</v>
      </c>
      <c r="R459" s="52"/>
      <c r="S459" s="52">
        <v>0</v>
      </c>
      <c r="T459" s="52">
        <v>0</v>
      </c>
      <c r="U459" s="52">
        <v>310</v>
      </c>
      <c r="V459" s="52">
        <f t="shared" si="15"/>
        <v>534.05204268</v>
      </c>
      <c r="W459" s="52">
        <f t="shared" si="16"/>
        <v>534.05204268</v>
      </c>
      <c r="X459" s="52">
        <v>0</v>
      </c>
      <c r="Y459" s="52">
        <v>0</v>
      </c>
    </row>
    <row r="460" spans="1:25" x14ac:dyDescent="0.25">
      <c r="A460" s="52">
        <v>2013</v>
      </c>
      <c r="B460" s="52" t="s">
        <v>106</v>
      </c>
      <c r="C460" s="52" t="s">
        <v>115</v>
      </c>
      <c r="D460" s="52">
        <v>20229</v>
      </c>
      <c r="E460" s="52">
        <v>3338011</v>
      </c>
      <c r="F460" s="52">
        <v>12</v>
      </c>
      <c r="G460" s="52" t="s">
        <v>118</v>
      </c>
      <c r="H460" s="52" t="s">
        <v>91</v>
      </c>
      <c r="I460" s="52">
        <v>67927</v>
      </c>
      <c r="J460" s="52" t="s">
        <v>71</v>
      </c>
      <c r="K460" s="52">
        <v>73.3</v>
      </c>
      <c r="L460" s="52">
        <v>3.3200000000000001E-5</v>
      </c>
      <c r="M460" s="52">
        <v>1</v>
      </c>
      <c r="N460" s="52"/>
      <c r="O460" s="52">
        <v>0</v>
      </c>
      <c r="P460" s="52">
        <v>0</v>
      </c>
      <c r="Q460" s="52">
        <v>21</v>
      </c>
      <c r="R460" s="52"/>
      <c r="S460" s="52">
        <v>0</v>
      </c>
      <c r="T460" s="52">
        <v>0</v>
      </c>
      <c r="U460" s="52">
        <v>310</v>
      </c>
      <c r="V460" s="52">
        <f t="shared" si="15"/>
        <v>165.30443011999998</v>
      </c>
      <c r="W460" s="52">
        <f t="shared" si="16"/>
        <v>165.30443011999998</v>
      </c>
      <c r="X460" s="52">
        <v>0</v>
      </c>
      <c r="Y460" s="52">
        <v>0</v>
      </c>
    </row>
    <row r="461" spans="1:25" x14ac:dyDescent="0.25">
      <c r="A461" s="52">
        <v>2013</v>
      </c>
      <c r="B461" s="52" t="s">
        <v>106</v>
      </c>
      <c r="C461" s="52" t="s">
        <v>115</v>
      </c>
      <c r="D461" s="52">
        <v>20229</v>
      </c>
      <c r="E461" s="52">
        <v>3338012</v>
      </c>
      <c r="F461" s="52">
        <v>12</v>
      </c>
      <c r="G461" s="52" t="s">
        <v>118</v>
      </c>
      <c r="H461" s="52" t="s">
        <v>91</v>
      </c>
      <c r="I461" s="52">
        <v>16170</v>
      </c>
      <c r="J461" s="52" t="s">
        <v>71</v>
      </c>
      <c r="K461" s="52">
        <v>73.3</v>
      </c>
      <c r="L461" s="52">
        <v>3.3200000000000001E-5</v>
      </c>
      <c r="M461" s="52">
        <v>1</v>
      </c>
      <c r="N461" s="52"/>
      <c r="O461" s="52">
        <v>0</v>
      </c>
      <c r="P461" s="52">
        <v>0</v>
      </c>
      <c r="Q461" s="52">
        <v>21</v>
      </c>
      <c r="R461" s="52"/>
      <c r="S461" s="52">
        <v>0</v>
      </c>
      <c r="T461" s="52">
        <v>0</v>
      </c>
      <c r="U461" s="52">
        <v>310</v>
      </c>
      <c r="V461" s="52">
        <f t="shared" si="15"/>
        <v>39.350665200000002</v>
      </c>
      <c r="W461" s="52">
        <f t="shared" si="16"/>
        <v>39.350665200000002</v>
      </c>
      <c r="X461" s="52">
        <v>0</v>
      </c>
      <c r="Y461" s="52">
        <v>0</v>
      </c>
    </row>
    <row r="462" spans="1:25" x14ac:dyDescent="0.25">
      <c r="A462" s="52">
        <v>2013</v>
      </c>
      <c r="B462" s="52" t="s">
        <v>106</v>
      </c>
      <c r="C462" s="52" t="s">
        <v>115</v>
      </c>
      <c r="D462" s="52">
        <v>20229</v>
      </c>
      <c r="E462" s="52">
        <v>3338012</v>
      </c>
      <c r="F462" s="52">
        <v>12</v>
      </c>
      <c r="G462" s="52" t="s">
        <v>118</v>
      </c>
      <c r="H462" s="52" t="s">
        <v>91</v>
      </c>
      <c r="I462" s="52">
        <v>235137</v>
      </c>
      <c r="J462" s="52" t="s">
        <v>71</v>
      </c>
      <c r="K462" s="52">
        <v>73.3</v>
      </c>
      <c r="L462" s="52">
        <v>3.3200000000000001E-5</v>
      </c>
      <c r="M462" s="52">
        <v>1</v>
      </c>
      <c r="N462" s="52"/>
      <c r="O462" s="52">
        <v>0</v>
      </c>
      <c r="P462" s="52">
        <v>0</v>
      </c>
      <c r="Q462" s="52">
        <v>21</v>
      </c>
      <c r="R462" s="52"/>
      <c r="S462" s="52">
        <v>0</v>
      </c>
      <c r="T462" s="52">
        <v>0</v>
      </c>
      <c r="U462" s="52">
        <v>310</v>
      </c>
      <c r="V462" s="52">
        <f t="shared" si="15"/>
        <v>572.21999771999992</v>
      </c>
      <c r="W462" s="52">
        <f t="shared" si="16"/>
        <v>572.21999771999992</v>
      </c>
      <c r="X462" s="52">
        <v>0</v>
      </c>
      <c r="Y462" s="52">
        <v>0</v>
      </c>
    </row>
    <row r="463" spans="1:25" x14ac:dyDescent="0.25">
      <c r="A463" s="52">
        <v>2013</v>
      </c>
      <c r="B463" s="52" t="s">
        <v>106</v>
      </c>
      <c r="C463" s="52" t="s">
        <v>115</v>
      </c>
      <c r="D463" s="52">
        <v>20231</v>
      </c>
      <c r="E463" s="52">
        <v>3338003</v>
      </c>
      <c r="F463" s="52">
        <v>12</v>
      </c>
      <c r="G463" s="52" t="s">
        <v>118</v>
      </c>
      <c r="H463" s="52" t="s">
        <v>91</v>
      </c>
      <c r="I463" s="52">
        <v>103963.5</v>
      </c>
      <c r="J463" s="52" t="s">
        <v>71</v>
      </c>
      <c r="K463" s="52">
        <v>73.3</v>
      </c>
      <c r="L463" s="52">
        <v>3.3200000000000001E-5</v>
      </c>
      <c r="M463" s="52">
        <v>1</v>
      </c>
      <c r="N463" s="52"/>
      <c r="O463" s="52">
        <v>0</v>
      </c>
      <c r="P463" s="52">
        <v>0</v>
      </c>
      <c r="Q463" s="52">
        <v>21</v>
      </c>
      <c r="R463" s="52"/>
      <c r="S463" s="52">
        <v>0</v>
      </c>
      <c r="T463" s="52">
        <v>0</v>
      </c>
      <c r="U463" s="52">
        <v>310</v>
      </c>
      <c r="V463" s="52">
        <f t="shared" si="15"/>
        <v>253.00141506</v>
      </c>
      <c r="W463" s="52">
        <f t="shared" si="16"/>
        <v>253.00141506</v>
      </c>
      <c r="X463" s="52">
        <v>0</v>
      </c>
      <c r="Y463" s="52">
        <v>0</v>
      </c>
    </row>
    <row r="464" spans="1:25" x14ac:dyDescent="0.25">
      <c r="A464" s="52">
        <v>2013</v>
      </c>
      <c r="B464" s="52" t="s">
        <v>106</v>
      </c>
      <c r="C464" s="52" t="s">
        <v>115</v>
      </c>
      <c r="D464" s="52">
        <v>20231</v>
      </c>
      <c r="E464" s="52">
        <v>3338007</v>
      </c>
      <c r="F464" s="52">
        <v>12</v>
      </c>
      <c r="G464" s="52" t="s">
        <v>118</v>
      </c>
      <c r="H464" s="52" t="s">
        <v>91</v>
      </c>
      <c r="I464" s="52">
        <v>14435</v>
      </c>
      <c r="J464" s="52" t="s">
        <v>71</v>
      </c>
      <c r="K464" s="52">
        <v>73.3</v>
      </c>
      <c r="L464" s="52">
        <v>3.3200000000000001E-5</v>
      </c>
      <c r="M464" s="52">
        <v>1</v>
      </c>
      <c r="N464" s="52"/>
      <c r="O464" s="52">
        <v>0</v>
      </c>
      <c r="P464" s="52">
        <v>0</v>
      </c>
      <c r="Q464" s="52">
        <v>21</v>
      </c>
      <c r="R464" s="52"/>
      <c r="S464" s="52">
        <v>0</v>
      </c>
      <c r="T464" s="52">
        <v>0</v>
      </c>
      <c r="U464" s="52">
        <v>310</v>
      </c>
      <c r="V464" s="52">
        <f t="shared" si="15"/>
        <v>35.128438600000003</v>
      </c>
      <c r="W464" s="52">
        <f t="shared" si="16"/>
        <v>35.128438600000003</v>
      </c>
      <c r="X464" s="52">
        <v>0</v>
      </c>
      <c r="Y464" s="52">
        <v>0</v>
      </c>
    </row>
    <row r="465" spans="1:25" x14ac:dyDescent="0.25">
      <c r="A465" s="52">
        <v>2013</v>
      </c>
      <c r="B465" s="52" t="s">
        <v>106</v>
      </c>
      <c r="C465" s="52" t="s">
        <v>115</v>
      </c>
      <c r="D465" s="52">
        <v>20231</v>
      </c>
      <c r="E465" s="52">
        <v>3338007</v>
      </c>
      <c r="F465" s="52">
        <v>12</v>
      </c>
      <c r="G465" s="52" t="s">
        <v>118</v>
      </c>
      <c r="H465" s="52" t="s">
        <v>91</v>
      </c>
      <c r="I465" s="52">
        <v>183550</v>
      </c>
      <c r="J465" s="52" t="s">
        <v>71</v>
      </c>
      <c r="K465" s="52">
        <v>73.3</v>
      </c>
      <c r="L465" s="52">
        <v>3.3200000000000001E-5</v>
      </c>
      <c r="M465" s="52">
        <v>1</v>
      </c>
      <c r="N465" s="52"/>
      <c r="O465" s="52">
        <v>0</v>
      </c>
      <c r="P465" s="52">
        <v>0</v>
      </c>
      <c r="Q465" s="52">
        <v>21</v>
      </c>
      <c r="R465" s="52"/>
      <c r="S465" s="52">
        <v>0</v>
      </c>
      <c r="T465" s="52">
        <v>0</v>
      </c>
      <c r="U465" s="52">
        <v>310</v>
      </c>
      <c r="V465" s="52">
        <f t="shared" si="15"/>
        <v>446.67993799999999</v>
      </c>
      <c r="W465" s="52">
        <f t="shared" si="16"/>
        <v>446.67993799999999</v>
      </c>
      <c r="X465" s="52">
        <v>0</v>
      </c>
      <c r="Y465" s="52">
        <v>0</v>
      </c>
    </row>
    <row r="466" spans="1:25" x14ac:dyDescent="0.25">
      <c r="A466" s="52">
        <v>2013</v>
      </c>
      <c r="B466" s="52" t="s">
        <v>106</v>
      </c>
      <c r="C466" s="52" t="s">
        <v>115</v>
      </c>
      <c r="D466" s="52">
        <v>20231</v>
      </c>
      <c r="E466" s="52">
        <v>3338007</v>
      </c>
      <c r="F466" s="52">
        <v>12</v>
      </c>
      <c r="G466" s="52" t="s">
        <v>118</v>
      </c>
      <c r="H466" s="52" t="s">
        <v>91</v>
      </c>
      <c r="I466" s="52">
        <v>30422670</v>
      </c>
      <c r="J466" s="52" t="s">
        <v>71</v>
      </c>
      <c r="K466" s="52">
        <v>73.3</v>
      </c>
      <c r="L466" s="52">
        <v>3.3200000000000001E-5</v>
      </c>
      <c r="M466" s="52">
        <v>1</v>
      </c>
      <c r="N466" s="52"/>
      <c r="O466" s="52">
        <v>0</v>
      </c>
      <c r="P466" s="52">
        <v>0</v>
      </c>
      <c r="Q466" s="52">
        <v>21</v>
      </c>
      <c r="R466" s="52"/>
      <c r="S466" s="52">
        <v>0</v>
      </c>
      <c r="T466" s="52">
        <v>0</v>
      </c>
      <c r="U466" s="52">
        <v>310</v>
      </c>
      <c r="V466" s="52">
        <f t="shared" si="15"/>
        <v>74035.392805199997</v>
      </c>
      <c r="W466" s="52">
        <f t="shared" si="16"/>
        <v>74035.392805199997</v>
      </c>
      <c r="X466" s="52">
        <v>0</v>
      </c>
      <c r="Y466" s="52">
        <v>0</v>
      </c>
    </row>
    <row r="467" spans="1:25" x14ac:dyDescent="0.25">
      <c r="A467" s="52">
        <v>2013</v>
      </c>
      <c r="B467" s="52" t="s">
        <v>106</v>
      </c>
      <c r="C467" s="52" t="s">
        <v>115</v>
      </c>
      <c r="D467" s="52">
        <v>20231</v>
      </c>
      <c r="E467" s="52">
        <v>3338007</v>
      </c>
      <c r="F467" s="52">
        <v>12</v>
      </c>
      <c r="G467" s="52" t="s">
        <v>118</v>
      </c>
      <c r="H467" s="52" t="s">
        <v>91</v>
      </c>
      <c r="I467" s="52">
        <v>107037</v>
      </c>
      <c r="J467" s="52" t="s">
        <v>71</v>
      </c>
      <c r="K467" s="52">
        <v>73.3</v>
      </c>
      <c r="L467" s="52">
        <v>3.3200000000000001E-5</v>
      </c>
      <c r="M467" s="52">
        <v>1</v>
      </c>
      <c r="N467" s="52"/>
      <c r="O467" s="52">
        <v>0</v>
      </c>
      <c r="P467" s="52">
        <v>0</v>
      </c>
      <c r="Q467" s="52">
        <v>21</v>
      </c>
      <c r="R467" s="52"/>
      <c r="S467" s="52">
        <v>0</v>
      </c>
      <c r="T467" s="52">
        <v>0</v>
      </c>
      <c r="U467" s="52">
        <v>310</v>
      </c>
      <c r="V467" s="52">
        <f t="shared" si="15"/>
        <v>260.48096171999998</v>
      </c>
      <c r="W467" s="52">
        <f t="shared" si="16"/>
        <v>260.48096171999998</v>
      </c>
      <c r="X467" s="52">
        <v>0</v>
      </c>
      <c r="Y467" s="52">
        <v>0</v>
      </c>
    </row>
    <row r="468" spans="1:25" x14ac:dyDescent="0.25">
      <c r="A468" s="52">
        <v>2013</v>
      </c>
      <c r="B468" s="52" t="s">
        <v>106</v>
      </c>
      <c r="C468" s="52" t="s">
        <v>115</v>
      </c>
      <c r="D468" s="52">
        <v>20231</v>
      </c>
      <c r="E468" s="52">
        <v>3338007</v>
      </c>
      <c r="F468" s="52">
        <v>12</v>
      </c>
      <c r="G468" s="52" t="s">
        <v>118</v>
      </c>
      <c r="H468" s="52" t="s">
        <v>91</v>
      </c>
      <c r="I468" s="52">
        <v>24825480</v>
      </c>
      <c r="J468" s="52" t="s">
        <v>71</v>
      </c>
      <c r="K468" s="52">
        <v>73.3</v>
      </c>
      <c r="L468" s="52">
        <v>3.3200000000000001E-5</v>
      </c>
      <c r="M468" s="52">
        <v>1</v>
      </c>
      <c r="N468" s="52"/>
      <c r="O468" s="52">
        <v>0</v>
      </c>
      <c r="P468" s="52">
        <v>0</v>
      </c>
      <c r="Q468" s="52">
        <v>21</v>
      </c>
      <c r="R468" s="52"/>
      <c r="S468" s="52">
        <v>0</v>
      </c>
      <c r="T468" s="52">
        <v>0</v>
      </c>
      <c r="U468" s="52">
        <v>310</v>
      </c>
      <c r="V468" s="52">
        <f t="shared" si="15"/>
        <v>60414.295108800005</v>
      </c>
      <c r="W468" s="52">
        <f t="shared" si="16"/>
        <v>60414.295108800005</v>
      </c>
      <c r="X468" s="52">
        <v>0</v>
      </c>
      <c r="Y468" s="52">
        <v>0</v>
      </c>
    </row>
    <row r="469" spans="1:25" x14ac:dyDescent="0.25">
      <c r="A469" s="52">
        <v>2013</v>
      </c>
      <c r="B469" s="52" t="s">
        <v>106</v>
      </c>
      <c r="C469" s="52" t="s">
        <v>115</v>
      </c>
      <c r="D469" s="52">
        <v>20231</v>
      </c>
      <c r="E469" s="52">
        <v>3338007</v>
      </c>
      <c r="F469" s="52">
        <v>12</v>
      </c>
      <c r="G469" s="52" t="s">
        <v>118</v>
      </c>
      <c r="H469" s="52" t="s">
        <v>91</v>
      </c>
      <c r="I469" s="52">
        <v>67434</v>
      </c>
      <c r="J469" s="52" t="s">
        <v>71</v>
      </c>
      <c r="K469" s="52">
        <v>73.3</v>
      </c>
      <c r="L469" s="52">
        <v>3.3200000000000001E-5</v>
      </c>
      <c r="M469" s="52">
        <v>1</v>
      </c>
      <c r="N469" s="52"/>
      <c r="O469" s="52">
        <v>0</v>
      </c>
      <c r="P469" s="52">
        <v>0</v>
      </c>
      <c r="Q469" s="52">
        <v>21</v>
      </c>
      <c r="R469" s="52"/>
      <c r="S469" s="52">
        <v>0</v>
      </c>
      <c r="T469" s="52">
        <v>0</v>
      </c>
      <c r="U469" s="52">
        <v>310</v>
      </c>
      <c r="V469" s="52">
        <f t="shared" si="15"/>
        <v>164.10468504000002</v>
      </c>
      <c r="W469" s="52">
        <f t="shared" si="16"/>
        <v>164.10468504000002</v>
      </c>
      <c r="X469" s="52">
        <v>0</v>
      </c>
      <c r="Y469" s="52">
        <v>0</v>
      </c>
    </row>
    <row r="470" spans="1:25" x14ac:dyDescent="0.25">
      <c r="A470" s="52">
        <v>2013</v>
      </c>
      <c r="B470" s="52" t="s">
        <v>106</v>
      </c>
      <c r="C470" s="52" t="s">
        <v>115</v>
      </c>
      <c r="D470" s="52">
        <v>20231</v>
      </c>
      <c r="E470" s="52">
        <v>3338007</v>
      </c>
      <c r="F470" s="52">
        <v>12</v>
      </c>
      <c r="G470" s="52" t="s">
        <v>118</v>
      </c>
      <c r="H470" s="52" t="s">
        <v>91</v>
      </c>
      <c r="I470" s="52">
        <v>106641</v>
      </c>
      <c r="J470" s="52" t="s">
        <v>71</v>
      </c>
      <c r="K470" s="52">
        <v>73.3</v>
      </c>
      <c r="L470" s="52">
        <v>3.3200000000000001E-5</v>
      </c>
      <c r="M470" s="52">
        <v>1</v>
      </c>
      <c r="N470" s="52"/>
      <c r="O470" s="52">
        <v>0</v>
      </c>
      <c r="P470" s="52">
        <v>0</v>
      </c>
      <c r="Q470" s="52">
        <v>21</v>
      </c>
      <c r="R470" s="52"/>
      <c r="S470" s="52">
        <v>0</v>
      </c>
      <c r="T470" s="52">
        <v>0</v>
      </c>
      <c r="U470" s="52">
        <v>310</v>
      </c>
      <c r="V470" s="52">
        <f t="shared" si="15"/>
        <v>259.51727196000002</v>
      </c>
      <c r="W470" s="52">
        <f t="shared" si="16"/>
        <v>259.51727196000002</v>
      </c>
      <c r="X470" s="52">
        <v>0</v>
      </c>
      <c r="Y470" s="52">
        <v>0</v>
      </c>
    </row>
    <row r="471" spans="1:25" x14ac:dyDescent="0.25">
      <c r="A471" s="52">
        <v>2013</v>
      </c>
      <c r="B471" s="52" t="s">
        <v>106</v>
      </c>
      <c r="C471" s="52" t="s">
        <v>115</v>
      </c>
      <c r="D471" s="52">
        <v>20231</v>
      </c>
      <c r="E471" s="52">
        <v>3338007</v>
      </c>
      <c r="F471" s="52">
        <v>12</v>
      </c>
      <c r="G471" s="52" t="s">
        <v>118</v>
      </c>
      <c r="H471" s="52" t="s">
        <v>91</v>
      </c>
      <c r="I471" s="52">
        <v>115013</v>
      </c>
      <c r="J471" s="52" t="s">
        <v>71</v>
      </c>
      <c r="K471" s="52">
        <v>73.3</v>
      </c>
      <c r="L471" s="52">
        <v>3.3200000000000001E-5</v>
      </c>
      <c r="M471" s="52">
        <v>1</v>
      </c>
      <c r="N471" s="52"/>
      <c r="O471" s="52">
        <v>0</v>
      </c>
      <c r="P471" s="52">
        <v>0</v>
      </c>
      <c r="Q471" s="52">
        <v>21</v>
      </c>
      <c r="R471" s="52"/>
      <c r="S471" s="52">
        <v>0</v>
      </c>
      <c r="T471" s="52">
        <v>0</v>
      </c>
      <c r="U471" s="52">
        <v>310</v>
      </c>
      <c r="V471" s="52">
        <f t="shared" si="15"/>
        <v>279.89103628000004</v>
      </c>
      <c r="W471" s="52">
        <f t="shared" si="16"/>
        <v>279.89103628000004</v>
      </c>
      <c r="X471" s="52">
        <v>0</v>
      </c>
      <c r="Y471" s="52">
        <v>0</v>
      </c>
    </row>
    <row r="472" spans="1:25" x14ac:dyDescent="0.25">
      <c r="A472" s="52">
        <v>2013</v>
      </c>
      <c r="B472" s="52" t="s">
        <v>106</v>
      </c>
      <c r="C472" s="52" t="s">
        <v>115</v>
      </c>
      <c r="D472" s="52">
        <v>20231</v>
      </c>
      <c r="E472" s="52">
        <v>3338012</v>
      </c>
      <c r="F472" s="52">
        <v>12</v>
      </c>
      <c r="G472" s="52" t="s">
        <v>118</v>
      </c>
      <c r="H472" s="52" t="s">
        <v>91</v>
      </c>
      <c r="I472" s="52">
        <v>3010</v>
      </c>
      <c r="J472" s="52" t="s">
        <v>71</v>
      </c>
      <c r="K472" s="52">
        <v>73.3</v>
      </c>
      <c r="L472" s="52">
        <v>3.3200000000000001E-5</v>
      </c>
      <c r="M472" s="52">
        <v>1</v>
      </c>
      <c r="N472" s="52"/>
      <c r="O472" s="52">
        <v>0</v>
      </c>
      <c r="P472" s="52">
        <v>0</v>
      </c>
      <c r="Q472" s="52">
        <v>21</v>
      </c>
      <c r="R472" s="52"/>
      <c r="S472" s="52">
        <v>0</v>
      </c>
      <c r="T472" s="52">
        <v>0</v>
      </c>
      <c r="U472" s="52">
        <v>310</v>
      </c>
      <c r="V472" s="52">
        <f t="shared" si="15"/>
        <v>7.3250156000000004</v>
      </c>
      <c r="W472" s="52">
        <f t="shared" si="16"/>
        <v>7.3250156000000004</v>
      </c>
      <c r="X472" s="52">
        <v>0</v>
      </c>
      <c r="Y472" s="52">
        <v>0</v>
      </c>
    </row>
    <row r="473" spans="1:25" x14ac:dyDescent="0.25">
      <c r="A473" s="52">
        <v>2013</v>
      </c>
      <c r="B473" s="52" t="s">
        <v>106</v>
      </c>
      <c r="C473" s="52" t="s">
        <v>115</v>
      </c>
      <c r="D473" s="52">
        <v>20231</v>
      </c>
      <c r="E473" s="52">
        <v>3338012</v>
      </c>
      <c r="F473" s="52">
        <v>12</v>
      </c>
      <c r="G473" s="52" t="s">
        <v>118</v>
      </c>
      <c r="H473" s="52" t="s">
        <v>91</v>
      </c>
      <c r="I473" s="52">
        <v>2064</v>
      </c>
      <c r="J473" s="52" t="s">
        <v>71</v>
      </c>
      <c r="K473" s="52">
        <v>73.3</v>
      </c>
      <c r="L473" s="52">
        <v>3.3200000000000001E-5</v>
      </c>
      <c r="M473" s="52">
        <v>1</v>
      </c>
      <c r="N473" s="52"/>
      <c r="O473" s="52">
        <v>0</v>
      </c>
      <c r="P473" s="52">
        <v>0</v>
      </c>
      <c r="Q473" s="52">
        <v>21</v>
      </c>
      <c r="R473" s="52"/>
      <c r="S473" s="52">
        <v>0</v>
      </c>
      <c r="T473" s="52">
        <v>0</v>
      </c>
      <c r="U473" s="52">
        <v>310</v>
      </c>
      <c r="V473" s="52">
        <f t="shared" si="15"/>
        <v>5.0228678399999991</v>
      </c>
      <c r="W473" s="52">
        <f t="shared" si="16"/>
        <v>5.0228678399999991</v>
      </c>
      <c r="X473" s="52">
        <v>0</v>
      </c>
      <c r="Y473" s="52">
        <v>0</v>
      </c>
    </row>
    <row r="474" spans="1:25" x14ac:dyDescent="0.25">
      <c r="A474" s="52">
        <v>2013</v>
      </c>
      <c r="B474" s="52" t="s">
        <v>106</v>
      </c>
      <c r="C474" s="52" t="s">
        <v>115</v>
      </c>
      <c r="D474" s="52">
        <v>20232</v>
      </c>
      <c r="E474" s="52">
        <v>3338012</v>
      </c>
      <c r="F474" s="52">
        <v>12</v>
      </c>
      <c r="G474" s="52" t="s">
        <v>118</v>
      </c>
      <c r="H474" s="52" t="s">
        <v>91</v>
      </c>
      <c r="I474" s="52">
        <v>19670</v>
      </c>
      <c r="J474" s="52" t="s">
        <v>71</v>
      </c>
      <c r="K474" s="52">
        <v>73.3</v>
      </c>
      <c r="L474" s="52">
        <v>3.3200000000000001E-5</v>
      </c>
      <c r="M474" s="52">
        <v>1</v>
      </c>
      <c r="N474" s="52"/>
      <c r="O474" s="52">
        <v>0</v>
      </c>
      <c r="P474" s="52">
        <v>0</v>
      </c>
      <c r="Q474" s="52">
        <v>21</v>
      </c>
      <c r="R474" s="52"/>
      <c r="S474" s="52">
        <v>0</v>
      </c>
      <c r="T474" s="52">
        <v>0</v>
      </c>
      <c r="U474" s="52">
        <v>310</v>
      </c>
      <c r="V474" s="52">
        <f t="shared" si="15"/>
        <v>47.868125200000001</v>
      </c>
      <c r="W474" s="52">
        <f t="shared" si="16"/>
        <v>47.868125200000001</v>
      </c>
      <c r="X474" s="52">
        <v>0</v>
      </c>
      <c r="Y474" s="52">
        <v>0</v>
      </c>
    </row>
    <row r="475" spans="1:25" x14ac:dyDescent="0.25">
      <c r="A475" s="52">
        <v>2013</v>
      </c>
      <c r="B475" s="52" t="s">
        <v>106</v>
      </c>
      <c r="C475" s="52" t="s">
        <v>115</v>
      </c>
      <c r="D475" s="52">
        <v>20233</v>
      </c>
      <c r="E475" s="52">
        <v>3338007</v>
      </c>
      <c r="F475" s="52">
        <v>12</v>
      </c>
      <c r="G475" s="52" t="s">
        <v>118</v>
      </c>
      <c r="H475" s="52" t="s">
        <v>91</v>
      </c>
      <c r="I475" s="52">
        <v>973137</v>
      </c>
      <c r="J475" s="52" t="s">
        <v>71</v>
      </c>
      <c r="K475" s="52">
        <v>73.3</v>
      </c>
      <c r="L475" s="52">
        <v>3.3200000000000001E-5</v>
      </c>
      <c r="M475" s="52">
        <v>1</v>
      </c>
      <c r="N475" s="52"/>
      <c r="O475" s="52">
        <v>0</v>
      </c>
      <c r="P475" s="52">
        <v>0</v>
      </c>
      <c r="Q475" s="52">
        <v>21</v>
      </c>
      <c r="R475" s="52"/>
      <c r="S475" s="52">
        <v>0</v>
      </c>
      <c r="T475" s="52">
        <v>0</v>
      </c>
      <c r="U475" s="52">
        <v>310</v>
      </c>
      <c r="V475" s="52">
        <f t="shared" si="15"/>
        <v>2368.1872777199997</v>
      </c>
      <c r="W475" s="52">
        <f t="shared" si="16"/>
        <v>2368.1872777199997</v>
      </c>
      <c r="X475" s="52">
        <v>0</v>
      </c>
      <c r="Y475" s="52">
        <v>0</v>
      </c>
    </row>
    <row r="476" spans="1:25" x14ac:dyDescent="0.25">
      <c r="A476" s="52">
        <v>2013</v>
      </c>
      <c r="B476" s="52" t="s">
        <v>106</v>
      </c>
      <c r="C476" s="52" t="s">
        <v>115</v>
      </c>
      <c r="D476" s="52">
        <v>20233</v>
      </c>
      <c r="E476" s="52">
        <v>3338011</v>
      </c>
      <c r="F476" s="52">
        <v>12</v>
      </c>
      <c r="G476" s="52" t="s">
        <v>118</v>
      </c>
      <c r="H476" s="52" t="s">
        <v>91</v>
      </c>
      <c r="I476" s="52">
        <v>1245</v>
      </c>
      <c r="J476" s="52" t="s">
        <v>71</v>
      </c>
      <c r="K476" s="52">
        <v>73.3</v>
      </c>
      <c r="L476" s="52">
        <v>3.3200000000000001E-5</v>
      </c>
      <c r="M476" s="52">
        <v>1</v>
      </c>
      <c r="N476" s="52"/>
      <c r="O476" s="52">
        <v>0</v>
      </c>
      <c r="P476" s="52">
        <v>0</v>
      </c>
      <c r="Q476" s="52">
        <v>21</v>
      </c>
      <c r="R476" s="52"/>
      <c r="S476" s="52">
        <v>0</v>
      </c>
      <c r="T476" s="52">
        <v>0</v>
      </c>
      <c r="U476" s="52">
        <v>310</v>
      </c>
      <c r="V476" s="52">
        <f t="shared" si="15"/>
        <v>3.0297822000000001</v>
      </c>
      <c r="W476" s="52">
        <f t="shared" si="16"/>
        <v>3.0297822000000001</v>
      </c>
      <c r="X476" s="52">
        <v>0</v>
      </c>
      <c r="Y476" s="52">
        <v>0</v>
      </c>
    </row>
    <row r="477" spans="1:25" x14ac:dyDescent="0.25">
      <c r="A477" s="52">
        <v>2013</v>
      </c>
      <c r="B477" s="52" t="s">
        <v>106</v>
      </c>
      <c r="C477" s="52" t="s">
        <v>115</v>
      </c>
      <c r="D477" s="52">
        <v>20233</v>
      </c>
      <c r="E477" s="52">
        <v>3338011</v>
      </c>
      <c r="F477" s="52">
        <v>12</v>
      </c>
      <c r="G477" s="52" t="s">
        <v>118</v>
      </c>
      <c r="H477" s="52" t="s">
        <v>91</v>
      </c>
      <c r="I477" s="52">
        <v>93801</v>
      </c>
      <c r="J477" s="52" t="s">
        <v>71</v>
      </c>
      <c r="K477" s="52">
        <v>73.3</v>
      </c>
      <c r="L477" s="52">
        <v>3.3200000000000001E-5</v>
      </c>
      <c r="M477" s="52">
        <v>1</v>
      </c>
      <c r="N477" s="52"/>
      <c r="O477" s="52">
        <v>0</v>
      </c>
      <c r="P477" s="52">
        <v>0</v>
      </c>
      <c r="Q477" s="52">
        <v>21</v>
      </c>
      <c r="R477" s="52"/>
      <c r="S477" s="52">
        <v>0</v>
      </c>
      <c r="T477" s="52">
        <v>0</v>
      </c>
      <c r="U477" s="52">
        <v>310</v>
      </c>
      <c r="V477" s="52">
        <f t="shared" si="15"/>
        <v>228.27036156</v>
      </c>
      <c r="W477" s="52">
        <f t="shared" si="16"/>
        <v>228.27036156</v>
      </c>
      <c r="X477" s="52">
        <v>0</v>
      </c>
      <c r="Y477" s="52">
        <v>0</v>
      </c>
    </row>
    <row r="478" spans="1:25" x14ac:dyDescent="0.25">
      <c r="A478" s="52">
        <v>2013</v>
      </c>
      <c r="B478" s="52" t="s">
        <v>106</v>
      </c>
      <c r="C478" s="52" t="s">
        <v>115</v>
      </c>
      <c r="D478" s="52">
        <v>20234</v>
      </c>
      <c r="E478" s="52">
        <v>3338008</v>
      </c>
      <c r="F478" s="52">
        <v>12</v>
      </c>
      <c r="G478" s="52" t="s">
        <v>118</v>
      </c>
      <c r="H478" s="52" t="s">
        <v>91</v>
      </c>
      <c r="I478" s="52">
        <v>12731</v>
      </c>
      <c r="J478" s="52" t="s">
        <v>71</v>
      </c>
      <c r="K478" s="52">
        <v>73.3</v>
      </c>
      <c r="L478" s="52">
        <v>3.3200000000000001E-5</v>
      </c>
      <c r="M478" s="52">
        <v>1</v>
      </c>
      <c r="N478" s="52"/>
      <c r="O478" s="52">
        <v>0</v>
      </c>
      <c r="P478" s="52">
        <v>0</v>
      </c>
      <c r="Q478" s="52">
        <v>21</v>
      </c>
      <c r="R478" s="52"/>
      <c r="S478" s="52">
        <v>0</v>
      </c>
      <c r="T478" s="52">
        <v>0</v>
      </c>
      <c r="U478" s="52">
        <v>310</v>
      </c>
      <c r="V478" s="52">
        <f t="shared" si="15"/>
        <v>30.981652359999998</v>
      </c>
      <c r="W478" s="52">
        <f t="shared" si="16"/>
        <v>30.981652359999998</v>
      </c>
      <c r="X478" s="52">
        <v>0</v>
      </c>
      <c r="Y478" s="52">
        <v>0</v>
      </c>
    </row>
    <row r="479" spans="1:25" x14ac:dyDescent="0.25">
      <c r="A479" s="52">
        <v>2013</v>
      </c>
      <c r="B479" s="52" t="s">
        <v>106</v>
      </c>
      <c r="C479" s="52" t="s">
        <v>115</v>
      </c>
      <c r="D479" s="52">
        <v>20236</v>
      </c>
      <c r="E479" s="52">
        <v>3338007</v>
      </c>
      <c r="F479" s="52">
        <v>12</v>
      </c>
      <c r="G479" s="52" t="s">
        <v>118</v>
      </c>
      <c r="H479" s="52" t="s">
        <v>91</v>
      </c>
      <c r="I479" s="52">
        <v>1036762</v>
      </c>
      <c r="J479" s="52" t="s">
        <v>71</v>
      </c>
      <c r="K479" s="52">
        <v>73.3</v>
      </c>
      <c r="L479" s="52">
        <v>3.3200000000000001E-5</v>
      </c>
      <c r="M479" s="52">
        <v>1</v>
      </c>
      <c r="N479" s="52"/>
      <c r="O479" s="52">
        <v>0</v>
      </c>
      <c r="P479" s="52">
        <v>0</v>
      </c>
      <c r="Q479" s="52">
        <v>21</v>
      </c>
      <c r="R479" s="52"/>
      <c r="S479" s="52">
        <v>0</v>
      </c>
      <c r="T479" s="52">
        <v>0</v>
      </c>
      <c r="U479" s="52">
        <v>310</v>
      </c>
      <c r="V479" s="52">
        <f t="shared" si="15"/>
        <v>2523.0225327200001</v>
      </c>
      <c r="W479" s="52">
        <f t="shared" si="16"/>
        <v>2523.0225327200001</v>
      </c>
      <c r="X479" s="52">
        <v>0</v>
      </c>
      <c r="Y479" s="52">
        <v>0</v>
      </c>
    </row>
    <row r="480" spans="1:25" x14ac:dyDescent="0.25">
      <c r="A480" s="52">
        <v>2013</v>
      </c>
      <c r="B480" s="52" t="s">
        <v>106</v>
      </c>
      <c r="C480" s="52" t="s">
        <v>115</v>
      </c>
      <c r="D480" s="52">
        <v>20236</v>
      </c>
      <c r="E480" s="52">
        <v>3338011</v>
      </c>
      <c r="F480" s="52">
        <v>12</v>
      </c>
      <c r="G480" s="52" t="s">
        <v>118</v>
      </c>
      <c r="H480" s="52" t="s">
        <v>91</v>
      </c>
      <c r="I480" s="52">
        <v>2080440</v>
      </c>
      <c r="J480" s="52" t="s">
        <v>71</v>
      </c>
      <c r="K480" s="52">
        <v>73.3</v>
      </c>
      <c r="L480" s="52">
        <v>3.3200000000000001E-5</v>
      </c>
      <c r="M480" s="52">
        <v>1</v>
      </c>
      <c r="N480" s="52"/>
      <c r="O480" s="52">
        <v>0</v>
      </c>
      <c r="P480" s="52">
        <v>0</v>
      </c>
      <c r="Q480" s="52">
        <v>21</v>
      </c>
      <c r="R480" s="52"/>
      <c r="S480" s="52">
        <v>0</v>
      </c>
      <c r="T480" s="52">
        <v>0</v>
      </c>
      <c r="U480" s="52">
        <v>310</v>
      </c>
      <c r="V480" s="52">
        <f t="shared" si="15"/>
        <v>5062.8755664</v>
      </c>
      <c r="W480" s="52">
        <f t="shared" si="16"/>
        <v>5062.8755664</v>
      </c>
      <c r="X480" s="52">
        <v>0</v>
      </c>
      <c r="Y480" s="52">
        <v>0</v>
      </c>
    </row>
    <row r="481" spans="1:25" x14ac:dyDescent="0.25">
      <c r="A481" s="52">
        <v>2013</v>
      </c>
      <c r="B481" s="52" t="s">
        <v>106</v>
      </c>
      <c r="C481" s="52" t="s">
        <v>115</v>
      </c>
      <c r="D481" s="52">
        <v>20236</v>
      </c>
      <c r="E481" s="52">
        <v>3338011</v>
      </c>
      <c r="F481" s="52">
        <v>12</v>
      </c>
      <c r="G481" s="52" t="s">
        <v>118</v>
      </c>
      <c r="H481" s="52" t="s">
        <v>91</v>
      </c>
      <c r="I481" s="52">
        <v>65015</v>
      </c>
      <c r="J481" s="52" t="s">
        <v>71</v>
      </c>
      <c r="K481" s="52">
        <v>73.3</v>
      </c>
      <c r="L481" s="52">
        <v>3.3200000000000001E-5</v>
      </c>
      <c r="M481" s="52">
        <v>1</v>
      </c>
      <c r="N481" s="52"/>
      <c r="O481" s="52">
        <v>0</v>
      </c>
      <c r="P481" s="52">
        <v>0</v>
      </c>
      <c r="Q481" s="52">
        <v>21</v>
      </c>
      <c r="R481" s="52"/>
      <c r="S481" s="52">
        <v>0</v>
      </c>
      <c r="T481" s="52">
        <v>0</v>
      </c>
      <c r="U481" s="52">
        <v>310</v>
      </c>
      <c r="V481" s="52">
        <f t="shared" si="15"/>
        <v>158.21790340000001</v>
      </c>
      <c r="W481" s="52">
        <f t="shared" si="16"/>
        <v>158.21790340000001</v>
      </c>
      <c r="X481" s="52">
        <v>0</v>
      </c>
      <c r="Y481" s="52">
        <v>0</v>
      </c>
    </row>
    <row r="482" spans="1:25" x14ac:dyDescent="0.25">
      <c r="A482" s="52">
        <v>2013</v>
      </c>
      <c r="B482" s="52" t="s">
        <v>106</v>
      </c>
      <c r="C482" s="52" t="s">
        <v>115</v>
      </c>
      <c r="D482" s="52">
        <v>20236</v>
      </c>
      <c r="E482" s="52">
        <v>3338012</v>
      </c>
      <c r="F482" s="52">
        <v>12</v>
      </c>
      <c r="G482" s="52" t="s">
        <v>118</v>
      </c>
      <c r="H482" s="52" t="s">
        <v>91</v>
      </c>
      <c r="I482" s="52">
        <v>2377433</v>
      </c>
      <c r="J482" s="52" t="s">
        <v>71</v>
      </c>
      <c r="K482" s="52">
        <v>73.3</v>
      </c>
      <c r="L482" s="52">
        <v>3.3200000000000001E-5</v>
      </c>
      <c r="M482" s="52">
        <v>1</v>
      </c>
      <c r="N482" s="52"/>
      <c r="O482" s="52">
        <v>0</v>
      </c>
      <c r="P482" s="52">
        <v>0</v>
      </c>
      <c r="Q482" s="52">
        <v>21</v>
      </c>
      <c r="R482" s="52"/>
      <c r="S482" s="52">
        <v>0</v>
      </c>
      <c r="T482" s="52">
        <v>0</v>
      </c>
      <c r="U482" s="52">
        <v>310</v>
      </c>
      <c r="V482" s="52">
        <f t="shared" si="15"/>
        <v>5785.6258514800002</v>
      </c>
      <c r="W482" s="52">
        <f t="shared" si="16"/>
        <v>5785.6258514800002</v>
      </c>
      <c r="X482" s="52">
        <v>0</v>
      </c>
      <c r="Y482" s="52">
        <v>0</v>
      </c>
    </row>
    <row r="483" spans="1:25" x14ac:dyDescent="0.25">
      <c r="A483" s="52">
        <v>2013</v>
      </c>
      <c r="B483" s="52" t="s">
        <v>106</v>
      </c>
      <c r="C483" s="52" t="s">
        <v>115</v>
      </c>
      <c r="D483" s="52">
        <v>20237</v>
      </c>
      <c r="E483" s="52">
        <v>3338007</v>
      </c>
      <c r="F483" s="52">
        <v>12</v>
      </c>
      <c r="G483" s="52" t="s">
        <v>118</v>
      </c>
      <c r="H483" s="52" t="s">
        <v>91</v>
      </c>
      <c r="I483" s="52">
        <v>3417579</v>
      </c>
      <c r="J483" s="52" t="s">
        <v>71</v>
      </c>
      <c r="K483" s="52">
        <v>73.3</v>
      </c>
      <c r="L483" s="52">
        <v>3.3200000000000001E-5</v>
      </c>
      <c r="M483" s="52">
        <v>1</v>
      </c>
      <c r="N483" s="52"/>
      <c r="O483" s="52">
        <v>0</v>
      </c>
      <c r="P483" s="52">
        <v>0</v>
      </c>
      <c r="Q483" s="52">
        <v>21</v>
      </c>
      <c r="R483" s="52"/>
      <c r="S483" s="52">
        <v>0</v>
      </c>
      <c r="T483" s="52">
        <v>0</v>
      </c>
      <c r="U483" s="52">
        <v>310</v>
      </c>
      <c r="V483" s="52">
        <f t="shared" si="15"/>
        <v>8316.8835512400001</v>
      </c>
      <c r="W483" s="52">
        <f t="shared" si="16"/>
        <v>8316.8835512400001</v>
      </c>
      <c r="X483" s="52">
        <v>0</v>
      </c>
      <c r="Y483" s="52">
        <v>0</v>
      </c>
    </row>
    <row r="484" spans="1:25" x14ac:dyDescent="0.25">
      <c r="A484" s="52">
        <v>2013</v>
      </c>
      <c r="B484" s="52" t="s">
        <v>106</v>
      </c>
      <c r="C484" s="52" t="s">
        <v>115</v>
      </c>
      <c r="D484" s="52">
        <v>20237</v>
      </c>
      <c r="E484" s="52">
        <v>3338011</v>
      </c>
      <c r="F484" s="52">
        <v>12</v>
      </c>
      <c r="G484" s="52" t="s">
        <v>118</v>
      </c>
      <c r="H484" s="52" t="s">
        <v>91</v>
      </c>
      <c r="I484" s="52">
        <v>5000</v>
      </c>
      <c r="J484" s="52" t="s">
        <v>71</v>
      </c>
      <c r="K484" s="52">
        <v>73.3</v>
      </c>
      <c r="L484" s="52">
        <v>3.3200000000000001E-5</v>
      </c>
      <c r="M484" s="52">
        <v>1</v>
      </c>
      <c r="N484" s="52"/>
      <c r="O484" s="52">
        <v>0</v>
      </c>
      <c r="P484" s="52">
        <v>0</v>
      </c>
      <c r="Q484" s="52">
        <v>21</v>
      </c>
      <c r="R484" s="52"/>
      <c r="S484" s="52">
        <v>0</v>
      </c>
      <c r="T484" s="52">
        <v>0</v>
      </c>
      <c r="U484" s="52">
        <v>310</v>
      </c>
      <c r="V484" s="52">
        <f t="shared" si="15"/>
        <v>12.1678</v>
      </c>
      <c r="W484" s="52">
        <f t="shared" si="16"/>
        <v>12.1678</v>
      </c>
      <c r="X484" s="52">
        <v>0</v>
      </c>
      <c r="Y484" s="52">
        <v>0</v>
      </c>
    </row>
    <row r="485" spans="1:25" x14ac:dyDescent="0.25">
      <c r="A485" s="52">
        <v>2013</v>
      </c>
      <c r="B485" s="52" t="s">
        <v>106</v>
      </c>
      <c r="C485" s="52" t="s">
        <v>115</v>
      </c>
      <c r="D485" s="52">
        <v>20238</v>
      </c>
      <c r="E485" s="52">
        <v>3338003</v>
      </c>
      <c r="F485" s="52">
        <v>12</v>
      </c>
      <c r="G485" s="52" t="s">
        <v>118</v>
      </c>
      <c r="H485" s="52" t="s">
        <v>91</v>
      </c>
      <c r="I485" s="52">
        <v>86716</v>
      </c>
      <c r="J485" s="52" t="s">
        <v>71</v>
      </c>
      <c r="K485" s="52">
        <v>73.3</v>
      </c>
      <c r="L485" s="52">
        <v>3.3200000000000001E-5</v>
      </c>
      <c r="M485" s="52">
        <v>1</v>
      </c>
      <c r="N485" s="52"/>
      <c r="O485" s="52">
        <v>0</v>
      </c>
      <c r="P485" s="52">
        <v>0</v>
      </c>
      <c r="Q485" s="52">
        <v>21</v>
      </c>
      <c r="R485" s="52"/>
      <c r="S485" s="52">
        <v>0</v>
      </c>
      <c r="T485" s="52">
        <v>0</v>
      </c>
      <c r="U485" s="52">
        <v>310</v>
      </c>
      <c r="V485" s="52">
        <f t="shared" si="15"/>
        <v>211.02858896000001</v>
      </c>
      <c r="W485" s="52">
        <f t="shared" si="16"/>
        <v>211.02858896000001</v>
      </c>
      <c r="X485" s="52">
        <v>0</v>
      </c>
      <c r="Y485" s="52">
        <v>0</v>
      </c>
    </row>
    <row r="486" spans="1:25" x14ac:dyDescent="0.25">
      <c r="A486" s="52">
        <v>2013</v>
      </c>
      <c r="B486" s="52" t="s">
        <v>106</v>
      </c>
      <c r="C486" s="52" t="s">
        <v>115</v>
      </c>
      <c r="D486" s="52">
        <v>20238</v>
      </c>
      <c r="E486" s="52">
        <v>3338007</v>
      </c>
      <c r="F486" s="52">
        <v>12</v>
      </c>
      <c r="G486" s="52" t="s">
        <v>118</v>
      </c>
      <c r="H486" s="52" t="s">
        <v>91</v>
      </c>
      <c r="I486" s="52">
        <v>130356</v>
      </c>
      <c r="J486" s="52" t="s">
        <v>71</v>
      </c>
      <c r="K486" s="52">
        <v>73.3</v>
      </c>
      <c r="L486" s="52">
        <v>3.3200000000000001E-5</v>
      </c>
      <c r="M486" s="52">
        <v>1</v>
      </c>
      <c r="N486" s="52"/>
      <c r="O486" s="52">
        <v>0</v>
      </c>
      <c r="P486" s="52">
        <v>0</v>
      </c>
      <c r="Q486" s="52">
        <v>21</v>
      </c>
      <c r="R486" s="52"/>
      <c r="S486" s="52">
        <v>0</v>
      </c>
      <c r="T486" s="52">
        <v>0</v>
      </c>
      <c r="U486" s="52">
        <v>310</v>
      </c>
      <c r="V486" s="52">
        <f t="shared" si="15"/>
        <v>317.22914735999996</v>
      </c>
      <c r="W486" s="52">
        <f t="shared" si="16"/>
        <v>317.22914735999996</v>
      </c>
      <c r="X486" s="52">
        <v>0</v>
      </c>
      <c r="Y486" s="52">
        <v>0</v>
      </c>
    </row>
    <row r="487" spans="1:25" x14ac:dyDescent="0.25">
      <c r="A487" s="52">
        <v>2013</v>
      </c>
      <c r="B487" s="52" t="s">
        <v>106</v>
      </c>
      <c r="C487" s="52" t="s">
        <v>115</v>
      </c>
      <c r="D487" s="52">
        <v>20239</v>
      </c>
      <c r="E487" s="52">
        <v>3338007</v>
      </c>
      <c r="F487" s="52">
        <v>12</v>
      </c>
      <c r="G487" s="52" t="s">
        <v>118</v>
      </c>
      <c r="H487" s="52" t="s">
        <v>91</v>
      </c>
      <c r="I487" s="52">
        <v>170958</v>
      </c>
      <c r="J487" s="52" t="s">
        <v>71</v>
      </c>
      <c r="K487" s="52">
        <v>73.3</v>
      </c>
      <c r="L487" s="52">
        <v>3.3200000000000001E-5</v>
      </c>
      <c r="M487" s="52">
        <v>1</v>
      </c>
      <c r="N487" s="52"/>
      <c r="O487" s="52">
        <v>0</v>
      </c>
      <c r="P487" s="52">
        <v>0</v>
      </c>
      <c r="Q487" s="52">
        <v>21</v>
      </c>
      <c r="R487" s="52"/>
      <c r="S487" s="52">
        <v>0</v>
      </c>
      <c r="T487" s="52">
        <v>0</v>
      </c>
      <c r="U487" s="52">
        <v>310</v>
      </c>
      <c r="V487" s="52">
        <f t="shared" si="15"/>
        <v>416.03655048000002</v>
      </c>
      <c r="W487" s="52">
        <f t="shared" si="16"/>
        <v>416.03655048000002</v>
      </c>
      <c r="X487" s="52">
        <v>0</v>
      </c>
      <c r="Y487" s="52">
        <v>0</v>
      </c>
    </row>
    <row r="488" spans="1:25" x14ac:dyDescent="0.25">
      <c r="A488" s="52">
        <v>2013</v>
      </c>
      <c r="B488" s="52" t="s">
        <v>106</v>
      </c>
      <c r="C488" s="52" t="s">
        <v>115</v>
      </c>
      <c r="D488" s="52">
        <v>20239</v>
      </c>
      <c r="E488" s="52">
        <v>3338009</v>
      </c>
      <c r="F488" s="52">
        <v>12</v>
      </c>
      <c r="G488" s="52" t="s">
        <v>118</v>
      </c>
      <c r="H488" s="52" t="s">
        <v>91</v>
      </c>
      <c r="I488" s="52">
        <v>913.5</v>
      </c>
      <c r="J488" s="52" t="s">
        <v>71</v>
      </c>
      <c r="K488" s="52">
        <v>73.3</v>
      </c>
      <c r="L488" s="52">
        <v>3.3200000000000001E-5</v>
      </c>
      <c r="M488" s="52">
        <v>1</v>
      </c>
      <c r="N488" s="52"/>
      <c r="O488" s="52">
        <v>0</v>
      </c>
      <c r="P488" s="52">
        <v>0</v>
      </c>
      <c r="Q488" s="52">
        <v>21</v>
      </c>
      <c r="R488" s="52"/>
      <c r="S488" s="52">
        <v>0</v>
      </c>
      <c r="T488" s="52">
        <v>0</v>
      </c>
      <c r="U488" s="52">
        <v>310</v>
      </c>
      <c r="V488" s="52">
        <f t="shared" si="15"/>
        <v>2.2230570599999999</v>
      </c>
      <c r="W488" s="52">
        <f t="shared" si="16"/>
        <v>2.2230570599999999</v>
      </c>
      <c r="X488" s="52">
        <v>0</v>
      </c>
      <c r="Y488" s="52">
        <v>0</v>
      </c>
    </row>
    <row r="489" spans="1:25" x14ac:dyDescent="0.25">
      <c r="A489" s="52">
        <v>2013</v>
      </c>
      <c r="B489" s="52" t="s">
        <v>106</v>
      </c>
      <c r="C489" s="52" t="s">
        <v>115</v>
      </c>
      <c r="D489" s="52">
        <v>20293</v>
      </c>
      <c r="E489" s="52">
        <v>3338006</v>
      </c>
      <c r="F489" s="52">
        <v>12</v>
      </c>
      <c r="G489" s="52" t="s">
        <v>118</v>
      </c>
      <c r="H489" s="52" t="s">
        <v>91</v>
      </c>
      <c r="I489" s="52">
        <v>60801</v>
      </c>
      <c r="J489" s="52" t="s">
        <v>71</v>
      </c>
      <c r="K489" s="52">
        <v>73.3</v>
      </c>
      <c r="L489" s="52">
        <v>3.3200000000000001E-5</v>
      </c>
      <c r="M489" s="52">
        <v>1</v>
      </c>
      <c r="N489" s="52"/>
      <c r="O489" s="52">
        <v>0</v>
      </c>
      <c r="P489" s="52">
        <v>0</v>
      </c>
      <c r="Q489" s="52">
        <v>21</v>
      </c>
      <c r="R489" s="52"/>
      <c r="S489" s="52">
        <v>0</v>
      </c>
      <c r="T489" s="52">
        <v>0</v>
      </c>
      <c r="U489" s="52">
        <v>310</v>
      </c>
      <c r="V489" s="52">
        <f t="shared" si="15"/>
        <v>147.96288156</v>
      </c>
      <c r="W489" s="52">
        <f t="shared" si="16"/>
        <v>147.96288156</v>
      </c>
      <c r="X489" s="52">
        <v>0</v>
      </c>
      <c r="Y489" s="52">
        <v>0</v>
      </c>
    </row>
    <row r="490" spans="1:25" x14ac:dyDescent="0.25">
      <c r="A490" s="52">
        <v>2013</v>
      </c>
      <c r="B490" s="52" t="s">
        <v>106</v>
      </c>
      <c r="C490" s="52" t="s">
        <v>115</v>
      </c>
      <c r="D490" s="52">
        <v>20293</v>
      </c>
      <c r="E490" s="52">
        <v>3338012</v>
      </c>
      <c r="F490" s="52">
        <v>12</v>
      </c>
      <c r="G490" s="52" t="s">
        <v>118</v>
      </c>
      <c r="H490" s="52" t="s">
        <v>91</v>
      </c>
      <c r="I490" s="52">
        <v>1292</v>
      </c>
      <c r="J490" s="52" t="s">
        <v>71</v>
      </c>
      <c r="K490" s="52">
        <v>73.3</v>
      </c>
      <c r="L490" s="52">
        <v>3.3200000000000001E-5</v>
      </c>
      <c r="M490" s="52">
        <v>1</v>
      </c>
      <c r="N490" s="52"/>
      <c r="O490" s="52">
        <v>0</v>
      </c>
      <c r="P490" s="52">
        <v>0</v>
      </c>
      <c r="Q490" s="52">
        <v>21</v>
      </c>
      <c r="R490" s="52"/>
      <c r="S490" s="52">
        <v>0</v>
      </c>
      <c r="T490" s="52">
        <v>0</v>
      </c>
      <c r="U490" s="52">
        <v>310</v>
      </c>
      <c r="V490" s="52">
        <f t="shared" si="15"/>
        <v>3.1441595199999997</v>
      </c>
      <c r="W490" s="52">
        <f t="shared" si="16"/>
        <v>3.1441595199999997</v>
      </c>
      <c r="X490" s="52">
        <v>0</v>
      </c>
      <c r="Y490" s="52">
        <v>0</v>
      </c>
    </row>
    <row r="491" spans="1:25" x14ac:dyDescent="0.25">
      <c r="A491" s="52">
        <v>2013</v>
      </c>
      <c r="B491" s="52" t="s">
        <v>106</v>
      </c>
      <c r="C491" s="52" t="s">
        <v>115</v>
      </c>
      <c r="D491" s="52">
        <v>20293</v>
      </c>
      <c r="E491" s="52">
        <v>3338013</v>
      </c>
      <c r="F491" s="52">
        <v>12</v>
      </c>
      <c r="G491" s="52" t="s">
        <v>118</v>
      </c>
      <c r="H491" s="52" t="s">
        <v>91</v>
      </c>
      <c r="I491" s="52">
        <v>56581</v>
      </c>
      <c r="J491" s="52" t="s">
        <v>71</v>
      </c>
      <c r="K491" s="52">
        <v>73.3</v>
      </c>
      <c r="L491" s="52">
        <v>3.3200000000000001E-5</v>
      </c>
      <c r="M491" s="52">
        <v>1</v>
      </c>
      <c r="N491" s="52"/>
      <c r="O491" s="52">
        <v>0</v>
      </c>
      <c r="P491" s="52">
        <v>0</v>
      </c>
      <c r="Q491" s="52">
        <v>21</v>
      </c>
      <c r="R491" s="52"/>
      <c r="S491" s="52">
        <v>0</v>
      </c>
      <c r="T491" s="52">
        <v>0</v>
      </c>
      <c r="U491" s="52">
        <v>310</v>
      </c>
      <c r="V491" s="52">
        <f t="shared" si="15"/>
        <v>137.69325835999999</v>
      </c>
      <c r="W491" s="52">
        <f t="shared" si="16"/>
        <v>137.69325835999999</v>
      </c>
      <c r="X491" s="52">
        <v>0</v>
      </c>
      <c r="Y491" s="52">
        <v>0</v>
      </c>
    </row>
    <row r="492" spans="1:25" x14ac:dyDescent="0.25">
      <c r="A492" s="52">
        <v>2013</v>
      </c>
      <c r="B492" s="52" t="s">
        <v>106</v>
      </c>
      <c r="C492" s="52" t="s">
        <v>115</v>
      </c>
      <c r="D492" s="52">
        <v>20294</v>
      </c>
      <c r="E492" s="52">
        <v>3338012</v>
      </c>
      <c r="F492" s="52">
        <v>12</v>
      </c>
      <c r="G492" s="52" t="s">
        <v>118</v>
      </c>
      <c r="H492" s="52" t="s">
        <v>91</v>
      </c>
      <c r="I492" s="52">
        <v>65947</v>
      </c>
      <c r="J492" s="52" t="s">
        <v>71</v>
      </c>
      <c r="K492" s="52">
        <v>73.3</v>
      </c>
      <c r="L492" s="52">
        <v>3.3200000000000001E-5</v>
      </c>
      <c r="M492" s="52">
        <v>1</v>
      </c>
      <c r="N492" s="52"/>
      <c r="O492" s="52">
        <v>0</v>
      </c>
      <c r="P492" s="52">
        <v>0</v>
      </c>
      <c r="Q492" s="52">
        <v>21</v>
      </c>
      <c r="R492" s="52"/>
      <c r="S492" s="52">
        <v>0</v>
      </c>
      <c r="T492" s="52">
        <v>0</v>
      </c>
      <c r="U492" s="52">
        <v>310</v>
      </c>
      <c r="V492" s="52">
        <f t="shared" si="15"/>
        <v>160.48598131999998</v>
      </c>
      <c r="W492" s="52">
        <f t="shared" si="16"/>
        <v>160.48598131999998</v>
      </c>
      <c r="X492" s="52">
        <v>0</v>
      </c>
      <c r="Y492" s="52">
        <v>0</v>
      </c>
    </row>
    <row r="493" spans="1:25" x14ac:dyDescent="0.25">
      <c r="A493" s="52">
        <v>2013</v>
      </c>
      <c r="B493" s="52" t="s">
        <v>106</v>
      </c>
      <c r="C493" s="52" t="s">
        <v>115</v>
      </c>
      <c r="D493" s="52">
        <v>20295</v>
      </c>
      <c r="E493" s="52">
        <v>3338007</v>
      </c>
      <c r="F493" s="52">
        <v>12</v>
      </c>
      <c r="G493" s="52" t="s">
        <v>118</v>
      </c>
      <c r="H493" s="52" t="s">
        <v>91</v>
      </c>
      <c r="I493" s="52">
        <v>49560</v>
      </c>
      <c r="J493" s="52" t="s">
        <v>71</v>
      </c>
      <c r="K493" s="52">
        <v>73.3</v>
      </c>
      <c r="L493" s="52">
        <v>3.3200000000000001E-5</v>
      </c>
      <c r="M493" s="52">
        <v>1</v>
      </c>
      <c r="N493" s="52"/>
      <c r="O493" s="52">
        <v>0</v>
      </c>
      <c r="P493" s="52">
        <v>0</v>
      </c>
      <c r="Q493" s="52">
        <v>21</v>
      </c>
      <c r="R493" s="52"/>
      <c r="S493" s="52">
        <v>0</v>
      </c>
      <c r="T493" s="52">
        <v>0</v>
      </c>
      <c r="U493" s="52">
        <v>310</v>
      </c>
      <c r="V493" s="52">
        <f t="shared" si="15"/>
        <v>120.6072336</v>
      </c>
      <c r="W493" s="52">
        <f t="shared" si="16"/>
        <v>120.6072336</v>
      </c>
      <c r="X493" s="52">
        <v>0</v>
      </c>
      <c r="Y493" s="52">
        <v>0</v>
      </c>
    </row>
    <row r="494" spans="1:25" x14ac:dyDescent="0.25">
      <c r="A494" s="52">
        <v>2013</v>
      </c>
      <c r="B494" s="52" t="s">
        <v>106</v>
      </c>
      <c r="C494" s="52" t="s">
        <v>115</v>
      </c>
      <c r="D494" s="52">
        <v>20295</v>
      </c>
      <c r="E494" s="52">
        <v>3338007</v>
      </c>
      <c r="F494" s="52">
        <v>12</v>
      </c>
      <c r="G494" s="52" t="s">
        <v>118</v>
      </c>
      <c r="H494" s="52" t="s">
        <v>91</v>
      </c>
      <c r="I494" s="52">
        <v>15511</v>
      </c>
      <c r="J494" s="52" t="s">
        <v>71</v>
      </c>
      <c r="K494" s="52">
        <v>73.3</v>
      </c>
      <c r="L494" s="52">
        <v>3.3200000000000001E-5</v>
      </c>
      <c r="M494" s="52">
        <v>1</v>
      </c>
      <c r="N494" s="52"/>
      <c r="O494" s="52">
        <v>0</v>
      </c>
      <c r="P494" s="52">
        <v>0</v>
      </c>
      <c r="Q494" s="52">
        <v>21</v>
      </c>
      <c r="R494" s="52"/>
      <c r="S494" s="52">
        <v>0</v>
      </c>
      <c r="T494" s="52">
        <v>0</v>
      </c>
      <c r="U494" s="52">
        <v>310</v>
      </c>
      <c r="V494" s="52">
        <f t="shared" si="15"/>
        <v>37.74694916</v>
      </c>
      <c r="W494" s="52">
        <f t="shared" si="16"/>
        <v>37.74694916</v>
      </c>
      <c r="X494" s="52">
        <v>0</v>
      </c>
      <c r="Y494" s="52">
        <v>0</v>
      </c>
    </row>
    <row r="495" spans="1:25" x14ac:dyDescent="0.25">
      <c r="A495" s="52">
        <v>2013</v>
      </c>
      <c r="B495" s="52" t="s">
        <v>106</v>
      </c>
      <c r="C495" s="52" t="s">
        <v>115</v>
      </c>
      <c r="D495" s="52">
        <v>20295</v>
      </c>
      <c r="E495" s="52">
        <v>3338012</v>
      </c>
      <c r="F495" s="52">
        <v>12</v>
      </c>
      <c r="G495" s="52" t="s">
        <v>118</v>
      </c>
      <c r="H495" s="52" t="s">
        <v>91</v>
      </c>
      <c r="I495" s="52">
        <v>29325</v>
      </c>
      <c r="J495" s="52" t="s">
        <v>71</v>
      </c>
      <c r="K495" s="52">
        <v>73.3</v>
      </c>
      <c r="L495" s="52">
        <v>3.3200000000000001E-5</v>
      </c>
      <c r="M495" s="52">
        <v>1</v>
      </c>
      <c r="N495" s="52"/>
      <c r="O495" s="52">
        <v>0</v>
      </c>
      <c r="P495" s="52">
        <v>0</v>
      </c>
      <c r="Q495" s="52">
        <v>21</v>
      </c>
      <c r="R495" s="52"/>
      <c r="S495" s="52">
        <v>0</v>
      </c>
      <c r="T495" s="52">
        <v>0</v>
      </c>
      <c r="U495" s="52">
        <v>310</v>
      </c>
      <c r="V495" s="52">
        <f t="shared" si="15"/>
        <v>71.364147000000003</v>
      </c>
      <c r="W495" s="52">
        <f t="shared" si="16"/>
        <v>71.364147000000003</v>
      </c>
      <c r="X495" s="52">
        <v>0</v>
      </c>
      <c r="Y495" s="52">
        <v>0</v>
      </c>
    </row>
    <row r="496" spans="1:25" x14ac:dyDescent="0.25">
      <c r="A496" s="52">
        <v>2013</v>
      </c>
      <c r="B496" s="52" t="s">
        <v>106</v>
      </c>
      <c r="C496" s="52" t="s">
        <v>115</v>
      </c>
      <c r="D496" s="52">
        <v>20295</v>
      </c>
      <c r="E496" s="52">
        <v>3338012</v>
      </c>
      <c r="F496" s="52">
        <v>12</v>
      </c>
      <c r="G496" s="52" t="s">
        <v>118</v>
      </c>
      <c r="H496" s="52" t="s">
        <v>91</v>
      </c>
      <c r="I496" s="52">
        <v>101497</v>
      </c>
      <c r="J496" s="52" t="s">
        <v>71</v>
      </c>
      <c r="K496" s="52">
        <v>73.3</v>
      </c>
      <c r="L496" s="52">
        <v>3.3200000000000001E-5</v>
      </c>
      <c r="M496" s="52">
        <v>1</v>
      </c>
      <c r="N496" s="52"/>
      <c r="O496" s="52">
        <v>0</v>
      </c>
      <c r="P496" s="52">
        <v>0</v>
      </c>
      <c r="Q496" s="52">
        <v>21</v>
      </c>
      <c r="R496" s="52"/>
      <c r="S496" s="52">
        <v>0</v>
      </c>
      <c r="T496" s="52">
        <v>0</v>
      </c>
      <c r="U496" s="52">
        <v>310</v>
      </c>
      <c r="V496" s="52">
        <f t="shared" si="15"/>
        <v>246.99903931999998</v>
      </c>
      <c r="W496" s="52">
        <f t="shared" si="16"/>
        <v>246.99903931999998</v>
      </c>
      <c r="X496" s="52">
        <v>0</v>
      </c>
      <c r="Y496" s="52">
        <v>0</v>
      </c>
    </row>
    <row r="497" spans="1:25" x14ac:dyDescent="0.25">
      <c r="A497" s="52">
        <v>2013</v>
      </c>
      <c r="B497" s="52" t="s">
        <v>106</v>
      </c>
      <c r="C497" s="52" t="s">
        <v>115</v>
      </c>
      <c r="D497" s="52">
        <v>20295</v>
      </c>
      <c r="E497" s="52">
        <v>3338012</v>
      </c>
      <c r="F497" s="52">
        <v>12</v>
      </c>
      <c r="G497" s="52" t="s">
        <v>118</v>
      </c>
      <c r="H497" s="52" t="s">
        <v>91</v>
      </c>
      <c r="I497" s="52">
        <v>2085600</v>
      </c>
      <c r="J497" s="52" t="s">
        <v>71</v>
      </c>
      <c r="K497" s="52">
        <v>73.3</v>
      </c>
      <c r="L497" s="52">
        <v>3.3200000000000001E-5</v>
      </c>
      <c r="M497" s="52">
        <v>1</v>
      </c>
      <c r="N497" s="52"/>
      <c r="O497" s="52">
        <v>0</v>
      </c>
      <c r="P497" s="52">
        <v>0</v>
      </c>
      <c r="Q497" s="52">
        <v>21</v>
      </c>
      <c r="R497" s="52"/>
      <c r="S497" s="52">
        <v>0</v>
      </c>
      <c r="T497" s="52">
        <v>0</v>
      </c>
      <c r="U497" s="52">
        <v>310</v>
      </c>
      <c r="V497" s="52">
        <f t="shared" si="15"/>
        <v>5075.4327359999997</v>
      </c>
      <c r="W497" s="52">
        <f t="shared" si="16"/>
        <v>5075.4327359999997</v>
      </c>
      <c r="X497" s="52">
        <v>0</v>
      </c>
      <c r="Y497" s="52">
        <v>0</v>
      </c>
    </row>
    <row r="498" spans="1:25" x14ac:dyDescent="0.25">
      <c r="A498" s="52">
        <v>2013</v>
      </c>
      <c r="B498" s="52" t="s">
        <v>106</v>
      </c>
      <c r="C498" s="52" t="s">
        <v>115</v>
      </c>
      <c r="D498" s="52">
        <v>20295</v>
      </c>
      <c r="E498" s="52">
        <v>3338012</v>
      </c>
      <c r="F498" s="52">
        <v>12</v>
      </c>
      <c r="G498" s="52" t="s">
        <v>118</v>
      </c>
      <c r="H498" s="52" t="s">
        <v>91</v>
      </c>
      <c r="I498" s="52">
        <v>597800</v>
      </c>
      <c r="J498" s="52" t="s">
        <v>71</v>
      </c>
      <c r="K498" s="52">
        <v>73.3</v>
      </c>
      <c r="L498" s="52">
        <v>3.3200000000000001E-5</v>
      </c>
      <c r="M498" s="52">
        <v>1</v>
      </c>
      <c r="N498" s="52"/>
      <c r="O498" s="52">
        <v>0</v>
      </c>
      <c r="P498" s="52">
        <v>0</v>
      </c>
      <c r="Q498" s="52">
        <v>21</v>
      </c>
      <c r="R498" s="52"/>
      <c r="S498" s="52">
        <v>0</v>
      </c>
      <c r="T498" s="52">
        <v>0</v>
      </c>
      <c r="U498" s="52">
        <v>310</v>
      </c>
      <c r="V498" s="52">
        <f t="shared" si="15"/>
        <v>1454.782168</v>
      </c>
      <c r="W498" s="52">
        <f t="shared" si="16"/>
        <v>1454.782168</v>
      </c>
      <c r="X498" s="52">
        <v>0</v>
      </c>
      <c r="Y498" s="52">
        <v>0</v>
      </c>
    </row>
    <row r="499" spans="1:25" x14ac:dyDescent="0.25">
      <c r="A499" s="52">
        <v>2013</v>
      </c>
      <c r="B499" s="52" t="s">
        <v>106</v>
      </c>
      <c r="C499" s="52" t="s">
        <v>115</v>
      </c>
      <c r="D499" s="52">
        <v>20295</v>
      </c>
      <c r="E499" s="52">
        <v>3338012</v>
      </c>
      <c r="F499" s="52">
        <v>12</v>
      </c>
      <c r="G499" s="52" t="s">
        <v>118</v>
      </c>
      <c r="H499" s="52" t="s">
        <v>91</v>
      </c>
      <c r="I499" s="52">
        <v>320434</v>
      </c>
      <c r="J499" s="52" t="s">
        <v>71</v>
      </c>
      <c r="K499" s="52">
        <v>73.3</v>
      </c>
      <c r="L499" s="52">
        <v>3.3200000000000001E-5</v>
      </c>
      <c r="M499" s="52">
        <v>1</v>
      </c>
      <c r="N499" s="52"/>
      <c r="O499" s="52">
        <v>0</v>
      </c>
      <c r="P499" s="52">
        <v>0</v>
      </c>
      <c r="Q499" s="52">
        <v>21</v>
      </c>
      <c r="R499" s="52"/>
      <c r="S499" s="52">
        <v>0</v>
      </c>
      <c r="T499" s="52">
        <v>0</v>
      </c>
      <c r="U499" s="52">
        <v>310</v>
      </c>
      <c r="V499" s="52">
        <f t="shared" si="15"/>
        <v>779.79536503999998</v>
      </c>
      <c r="W499" s="52">
        <f t="shared" si="16"/>
        <v>779.79536503999998</v>
      </c>
      <c r="X499" s="52">
        <v>0</v>
      </c>
      <c r="Y499" s="52">
        <v>0</v>
      </c>
    </row>
    <row r="500" spans="1:25" x14ac:dyDescent="0.25">
      <c r="A500" s="52">
        <v>2013</v>
      </c>
      <c r="B500" s="52" t="s">
        <v>106</v>
      </c>
      <c r="C500" s="52" t="s">
        <v>115</v>
      </c>
      <c r="D500" s="52">
        <v>20297</v>
      </c>
      <c r="E500" s="52">
        <v>3338001</v>
      </c>
      <c r="F500" s="52">
        <v>12</v>
      </c>
      <c r="G500" s="52" t="s">
        <v>118</v>
      </c>
      <c r="H500" s="52" t="s">
        <v>91</v>
      </c>
      <c r="I500" s="52">
        <v>112612.5</v>
      </c>
      <c r="J500" s="52" t="s">
        <v>71</v>
      </c>
      <c r="K500" s="52">
        <v>73.3</v>
      </c>
      <c r="L500" s="52">
        <v>3.3200000000000001E-5</v>
      </c>
      <c r="M500" s="52">
        <v>1</v>
      </c>
      <c r="N500" s="52"/>
      <c r="O500" s="52">
        <v>0</v>
      </c>
      <c r="P500" s="52">
        <v>0</v>
      </c>
      <c r="Q500" s="52">
        <v>21</v>
      </c>
      <c r="R500" s="52"/>
      <c r="S500" s="52">
        <v>0</v>
      </c>
      <c r="T500" s="52">
        <v>0</v>
      </c>
      <c r="U500" s="52">
        <v>310</v>
      </c>
      <c r="V500" s="52">
        <f t="shared" si="15"/>
        <v>274.04927550000002</v>
      </c>
      <c r="W500" s="52">
        <f t="shared" si="16"/>
        <v>274.04927550000002</v>
      </c>
      <c r="X500" s="52">
        <v>0</v>
      </c>
      <c r="Y500" s="52">
        <v>0</v>
      </c>
    </row>
    <row r="501" spans="1:25" x14ac:dyDescent="0.25">
      <c r="A501" s="52">
        <v>2013</v>
      </c>
      <c r="B501" s="52" t="s">
        <v>106</v>
      </c>
      <c r="C501" s="52" t="s">
        <v>115</v>
      </c>
      <c r="D501" s="52">
        <v>20297</v>
      </c>
      <c r="E501" s="52">
        <v>3338003</v>
      </c>
      <c r="F501" s="52">
        <v>12</v>
      </c>
      <c r="G501" s="52" t="s">
        <v>118</v>
      </c>
      <c r="H501" s="52" t="s">
        <v>91</v>
      </c>
      <c r="I501" s="52">
        <v>119925</v>
      </c>
      <c r="J501" s="52" t="s">
        <v>71</v>
      </c>
      <c r="K501" s="52">
        <v>73.3</v>
      </c>
      <c r="L501" s="52">
        <v>3.3200000000000001E-5</v>
      </c>
      <c r="M501" s="52">
        <v>1</v>
      </c>
      <c r="N501" s="52"/>
      <c r="O501" s="52">
        <v>0</v>
      </c>
      <c r="P501" s="52">
        <v>0</v>
      </c>
      <c r="Q501" s="52">
        <v>21</v>
      </c>
      <c r="R501" s="52"/>
      <c r="S501" s="52">
        <v>0</v>
      </c>
      <c r="T501" s="52">
        <v>0</v>
      </c>
      <c r="U501" s="52">
        <v>310</v>
      </c>
      <c r="V501" s="52">
        <f t="shared" si="15"/>
        <v>291.84468300000003</v>
      </c>
      <c r="W501" s="52">
        <f t="shared" si="16"/>
        <v>291.84468300000003</v>
      </c>
      <c r="X501" s="52">
        <v>0</v>
      </c>
      <c r="Y501" s="52">
        <v>0</v>
      </c>
    </row>
    <row r="502" spans="1:25" x14ac:dyDescent="0.25">
      <c r="A502" s="52">
        <v>2013</v>
      </c>
      <c r="B502" s="52" t="s">
        <v>106</v>
      </c>
      <c r="C502" s="52" t="s">
        <v>115</v>
      </c>
      <c r="D502" s="52">
        <v>20297</v>
      </c>
      <c r="E502" s="52">
        <v>3338012</v>
      </c>
      <c r="F502" s="52">
        <v>12</v>
      </c>
      <c r="G502" s="52" t="s">
        <v>118</v>
      </c>
      <c r="H502" s="52" t="s">
        <v>91</v>
      </c>
      <c r="I502" s="52">
        <v>1773100</v>
      </c>
      <c r="J502" s="52" t="s">
        <v>71</v>
      </c>
      <c r="K502" s="52">
        <v>73.3</v>
      </c>
      <c r="L502" s="52">
        <v>3.3200000000000001E-5</v>
      </c>
      <c r="M502" s="52">
        <v>1</v>
      </c>
      <c r="N502" s="52"/>
      <c r="O502" s="52">
        <v>0</v>
      </c>
      <c r="P502" s="52">
        <v>0</v>
      </c>
      <c r="Q502" s="52">
        <v>21</v>
      </c>
      <c r="R502" s="52"/>
      <c r="S502" s="52">
        <v>0</v>
      </c>
      <c r="T502" s="52">
        <v>0</v>
      </c>
      <c r="U502" s="52">
        <v>310</v>
      </c>
      <c r="V502" s="52">
        <f t="shared" si="15"/>
        <v>4314.9452360000005</v>
      </c>
      <c r="W502" s="52">
        <f t="shared" si="16"/>
        <v>4314.9452360000005</v>
      </c>
      <c r="X502" s="52">
        <v>0</v>
      </c>
      <c r="Y502" s="52">
        <v>0</v>
      </c>
    </row>
    <row r="503" spans="1:25" x14ac:dyDescent="0.25">
      <c r="A503" s="52">
        <v>2013</v>
      </c>
      <c r="B503" s="52" t="s">
        <v>106</v>
      </c>
      <c r="C503" s="52" t="s">
        <v>115</v>
      </c>
      <c r="D503" s="52">
        <v>20297</v>
      </c>
      <c r="E503" s="52">
        <v>3338014</v>
      </c>
      <c r="F503" s="52">
        <v>12</v>
      </c>
      <c r="G503" s="52" t="s">
        <v>118</v>
      </c>
      <c r="H503" s="52" t="s">
        <v>91</v>
      </c>
      <c r="I503" s="52">
        <v>14601.333644</v>
      </c>
      <c r="J503" s="52" t="s">
        <v>71</v>
      </c>
      <c r="K503" s="52">
        <v>73.3</v>
      </c>
      <c r="L503" s="52">
        <v>3.3200000000000001E-5</v>
      </c>
      <c r="M503" s="52">
        <v>1</v>
      </c>
      <c r="N503" s="52"/>
      <c r="O503" s="52">
        <v>0</v>
      </c>
      <c r="P503" s="52">
        <v>0</v>
      </c>
      <c r="Q503" s="52">
        <v>21</v>
      </c>
      <c r="R503" s="52"/>
      <c r="S503" s="52">
        <v>0</v>
      </c>
      <c r="T503" s="52">
        <v>0</v>
      </c>
      <c r="U503" s="52">
        <v>310</v>
      </c>
      <c r="V503" s="52">
        <f t="shared" si="15"/>
        <v>35.533221502692641</v>
      </c>
      <c r="W503" s="52">
        <f t="shared" si="16"/>
        <v>35.533221502692641</v>
      </c>
      <c r="X503" s="52">
        <v>0</v>
      </c>
      <c r="Y503" s="52">
        <v>0</v>
      </c>
    </row>
    <row r="504" spans="1:25" x14ac:dyDescent="0.25">
      <c r="A504" s="52">
        <v>2013</v>
      </c>
      <c r="B504" s="52" t="s">
        <v>106</v>
      </c>
      <c r="C504" s="52" t="s">
        <v>115</v>
      </c>
      <c r="D504" s="52">
        <v>20297</v>
      </c>
      <c r="E504" s="52">
        <v>3338014</v>
      </c>
      <c r="F504" s="52">
        <v>12</v>
      </c>
      <c r="G504" s="52" t="s">
        <v>118</v>
      </c>
      <c r="H504" s="52" t="s">
        <v>91</v>
      </c>
      <c r="I504" s="52">
        <v>12915</v>
      </c>
      <c r="J504" s="52" t="s">
        <v>71</v>
      </c>
      <c r="K504" s="52">
        <v>73.3</v>
      </c>
      <c r="L504" s="52">
        <v>3.3200000000000001E-5</v>
      </c>
      <c r="M504" s="52">
        <v>1</v>
      </c>
      <c r="N504" s="52"/>
      <c r="O504" s="52">
        <v>0</v>
      </c>
      <c r="P504" s="52">
        <v>0</v>
      </c>
      <c r="Q504" s="52">
        <v>21</v>
      </c>
      <c r="R504" s="52"/>
      <c r="S504" s="52">
        <v>0</v>
      </c>
      <c r="T504" s="52">
        <v>0</v>
      </c>
      <c r="U504" s="52">
        <v>310</v>
      </c>
      <c r="V504" s="52">
        <f t="shared" si="15"/>
        <v>31.429427400000002</v>
      </c>
      <c r="W504" s="52">
        <f t="shared" si="16"/>
        <v>31.429427400000002</v>
      </c>
      <c r="X504" s="52">
        <v>0</v>
      </c>
      <c r="Y504" s="52">
        <v>0</v>
      </c>
    </row>
    <row r="505" spans="1:25" x14ac:dyDescent="0.25">
      <c r="A505" s="52">
        <v>2013</v>
      </c>
      <c r="B505" s="52" t="s">
        <v>106</v>
      </c>
      <c r="C505" s="52" t="s">
        <v>115</v>
      </c>
      <c r="D505" s="52">
        <v>20299</v>
      </c>
      <c r="E505" s="52">
        <v>3338001</v>
      </c>
      <c r="F505" s="52">
        <v>12</v>
      </c>
      <c r="G505" s="52" t="s">
        <v>118</v>
      </c>
      <c r="H505" s="52" t="s">
        <v>91</v>
      </c>
      <c r="I505" s="52">
        <v>165956</v>
      </c>
      <c r="J505" s="52" t="s">
        <v>71</v>
      </c>
      <c r="K505" s="52">
        <v>73.3</v>
      </c>
      <c r="L505" s="52">
        <v>3.3200000000000001E-5</v>
      </c>
      <c r="M505" s="52">
        <v>1</v>
      </c>
      <c r="N505" s="52"/>
      <c r="O505" s="52">
        <v>0</v>
      </c>
      <c r="P505" s="52">
        <v>0</v>
      </c>
      <c r="Q505" s="52">
        <v>21</v>
      </c>
      <c r="R505" s="52"/>
      <c r="S505" s="52">
        <v>0</v>
      </c>
      <c r="T505" s="52">
        <v>0</v>
      </c>
      <c r="U505" s="52">
        <v>310</v>
      </c>
      <c r="V505" s="52">
        <f t="shared" si="15"/>
        <v>403.86388335999999</v>
      </c>
      <c r="W505" s="52">
        <f t="shared" si="16"/>
        <v>403.86388335999999</v>
      </c>
      <c r="X505" s="52">
        <v>0</v>
      </c>
      <c r="Y505" s="52">
        <v>0</v>
      </c>
    </row>
    <row r="506" spans="1:25" x14ac:dyDescent="0.25">
      <c r="A506" s="52">
        <v>2013</v>
      </c>
      <c r="B506" s="52" t="s">
        <v>106</v>
      </c>
      <c r="C506" s="52" t="s">
        <v>115</v>
      </c>
      <c r="D506" s="52">
        <v>20299</v>
      </c>
      <c r="E506" s="52">
        <v>3338007</v>
      </c>
      <c r="F506" s="52">
        <v>12</v>
      </c>
      <c r="G506" s="52" t="s">
        <v>118</v>
      </c>
      <c r="H506" s="52" t="s">
        <v>91</v>
      </c>
      <c r="I506" s="52">
        <v>242502</v>
      </c>
      <c r="J506" s="52" t="s">
        <v>71</v>
      </c>
      <c r="K506" s="52">
        <v>73.3</v>
      </c>
      <c r="L506" s="52">
        <v>3.3200000000000001E-5</v>
      </c>
      <c r="M506" s="52">
        <v>1</v>
      </c>
      <c r="N506" s="52"/>
      <c r="O506" s="52">
        <v>0</v>
      </c>
      <c r="P506" s="52">
        <v>0</v>
      </c>
      <c r="Q506" s="52">
        <v>21</v>
      </c>
      <c r="R506" s="52"/>
      <c r="S506" s="52">
        <v>0</v>
      </c>
      <c r="T506" s="52">
        <v>0</v>
      </c>
      <c r="U506" s="52">
        <v>310</v>
      </c>
      <c r="V506" s="52">
        <f t="shared" si="15"/>
        <v>590.14316711999993</v>
      </c>
      <c r="W506" s="52">
        <f t="shared" si="16"/>
        <v>590.14316711999993</v>
      </c>
      <c r="X506" s="52">
        <v>0</v>
      </c>
      <c r="Y506" s="52">
        <v>0</v>
      </c>
    </row>
    <row r="507" spans="1:25" x14ac:dyDescent="0.25">
      <c r="A507" s="52">
        <v>2013</v>
      </c>
      <c r="B507" s="52" t="s">
        <v>106</v>
      </c>
      <c r="C507" s="52" t="s">
        <v>115</v>
      </c>
      <c r="D507" s="52">
        <v>20299</v>
      </c>
      <c r="E507" s="52">
        <v>3338007</v>
      </c>
      <c r="F507" s="52">
        <v>12</v>
      </c>
      <c r="G507" s="52" t="s">
        <v>118</v>
      </c>
      <c r="H507" s="52" t="s">
        <v>91</v>
      </c>
      <c r="I507" s="52">
        <v>2722395</v>
      </c>
      <c r="J507" s="52" t="s">
        <v>71</v>
      </c>
      <c r="K507" s="52">
        <v>73.3</v>
      </c>
      <c r="L507" s="52">
        <v>3.3200000000000001E-5</v>
      </c>
      <c r="M507" s="52">
        <v>1</v>
      </c>
      <c r="N507" s="52"/>
      <c r="O507" s="52">
        <v>0</v>
      </c>
      <c r="P507" s="52">
        <v>0</v>
      </c>
      <c r="Q507" s="52">
        <v>21</v>
      </c>
      <c r="R507" s="52"/>
      <c r="S507" s="52">
        <v>0</v>
      </c>
      <c r="T507" s="52">
        <v>0</v>
      </c>
      <c r="U507" s="52">
        <v>310</v>
      </c>
      <c r="V507" s="52">
        <f t="shared" si="15"/>
        <v>6625.1115761999999</v>
      </c>
      <c r="W507" s="52">
        <f t="shared" si="16"/>
        <v>6625.1115761999999</v>
      </c>
      <c r="X507" s="52">
        <v>0</v>
      </c>
      <c r="Y507" s="52">
        <v>0</v>
      </c>
    </row>
    <row r="508" spans="1:25" x14ac:dyDescent="0.25">
      <c r="A508" s="52">
        <v>2013</v>
      </c>
      <c r="B508" s="52" t="s">
        <v>106</v>
      </c>
      <c r="C508" s="52" t="s">
        <v>115</v>
      </c>
      <c r="D508" s="52">
        <v>20299</v>
      </c>
      <c r="E508" s="52">
        <v>3338007</v>
      </c>
      <c r="F508" s="52">
        <v>12</v>
      </c>
      <c r="G508" s="52" t="s">
        <v>118</v>
      </c>
      <c r="H508" s="52" t="s">
        <v>91</v>
      </c>
      <c r="I508" s="52">
        <v>25000</v>
      </c>
      <c r="J508" s="52" t="s">
        <v>71</v>
      </c>
      <c r="K508" s="52">
        <v>73.3</v>
      </c>
      <c r="L508" s="52">
        <v>3.3200000000000001E-5</v>
      </c>
      <c r="M508" s="52">
        <v>1</v>
      </c>
      <c r="N508" s="52"/>
      <c r="O508" s="52">
        <v>0</v>
      </c>
      <c r="P508" s="52">
        <v>0</v>
      </c>
      <c r="Q508" s="52">
        <v>21</v>
      </c>
      <c r="R508" s="52"/>
      <c r="S508" s="52">
        <v>0</v>
      </c>
      <c r="T508" s="52">
        <v>0</v>
      </c>
      <c r="U508" s="52">
        <v>310</v>
      </c>
      <c r="V508" s="52">
        <f t="shared" si="15"/>
        <v>60.838999999999999</v>
      </c>
      <c r="W508" s="52">
        <f t="shared" si="16"/>
        <v>60.838999999999999</v>
      </c>
      <c r="X508" s="52">
        <v>0</v>
      </c>
      <c r="Y508" s="52">
        <v>0</v>
      </c>
    </row>
    <row r="509" spans="1:25" x14ac:dyDescent="0.25">
      <c r="A509" s="52">
        <v>2013</v>
      </c>
      <c r="B509" s="52" t="s">
        <v>106</v>
      </c>
      <c r="C509" s="52" t="s">
        <v>115</v>
      </c>
      <c r="D509" s="52">
        <v>20299</v>
      </c>
      <c r="E509" s="52">
        <v>3338007</v>
      </c>
      <c r="F509" s="52">
        <v>12</v>
      </c>
      <c r="G509" s="52" t="s">
        <v>118</v>
      </c>
      <c r="H509" s="52" t="s">
        <v>91</v>
      </c>
      <c r="I509" s="52">
        <v>24531969</v>
      </c>
      <c r="J509" s="52" t="s">
        <v>71</v>
      </c>
      <c r="K509" s="52">
        <v>73.3</v>
      </c>
      <c r="L509" s="52">
        <v>3.3200000000000001E-5</v>
      </c>
      <c r="M509" s="52">
        <v>1</v>
      </c>
      <c r="N509" s="52"/>
      <c r="O509" s="52">
        <v>0</v>
      </c>
      <c r="P509" s="52">
        <v>0</v>
      </c>
      <c r="Q509" s="52">
        <v>21</v>
      </c>
      <c r="R509" s="52"/>
      <c r="S509" s="52">
        <v>0</v>
      </c>
      <c r="T509" s="52">
        <v>0</v>
      </c>
      <c r="U509" s="52">
        <v>310</v>
      </c>
      <c r="V509" s="52">
        <f t="shared" si="15"/>
        <v>59700.018479640006</v>
      </c>
      <c r="W509" s="52">
        <f t="shared" si="16"/>
        <v>59700.018479640006</v>
      </c>
      <c r="X509" s="52">
        <v>0</v>
      </c>
      <c r="Y509" s="52">
        <v>0</v>
      </c>
    </row>
    <row r="510" spans="1:25" x14ac:dyDescent="0.25">
      <c r="A510" s="52">
        <v>2013</v>
      </c>
      <c r="B510" s="52" t="s">
        <v>106</v>
      </c>
      <c r="C510" s="52" t="s">
        <v>115</v>
      </c>
      <c r="D510" s="52">
        <v>20299</v>
      </c>
      <c r="E510" s="52">
        <v>3338008</v>
      </c>
      <c r="F510" s="52">
        <v>12</v>
      </c>
      <c r="G510" s="52" t="s">
        <v>118</v>
      </c>
      <c r="H510" s="52" t="s">
        <v>91</v>
      </c>
      <c r="I510" s="52">
        <v>26196</v>
      </c>
      <c r="J510" s="52" t="s">
        <v>71</v>
      </c>
      <c r="K510" s="52">
        <v>73.3</v>
      </c>
      <c r="L510" s="52">
        <v>3.3200000000000001E-5</v>
      </c>
      <c r="M510" s="52">
        <v>1</v>
      </c>
      <c r="N510" s="52"/>
      <c r="O510" s="52">
        <v>0</v>
      </c>
      <c r="P510" s="52">
        <v>0</v>
      </c>
      <c r="Q510" s="52">
        <v>21</v>
      </c>
      <c r="R510" s="52"/>
      <c r="S510" s="52">
        <v>0</v>
      </c>
      <c r="T510" s="52">
        <v>0</v>
      </c>
      <c r="U510" s="52">
        <v>310</v>
      </c>
      <c r="V510" s="52">
        <f t="shared" si="15"/>
        <v>63.749537759999996</v>
      </c>
      <c r="W510" s="52">
        <f t="shared" si="16"/>
        <v>63.749537759999996</v>
      </c>
      <c r="X510" s="52">
        <v>0</v>
      </c>
      <c r="Y510" s="52">
        <v>0</v>
      </c>
    </row>
    <row r="511" spans="1:25" x14ac:dyDescent="0.25">
      <c r="A511" s="52">
        <v>2013</v>
      </c>
      <c r="B511" s="52" t="s">
        <v>106</v>
      </c>
      <c r="C511" s="52" t="s">
        <v>115</v>
      </c>
      <c r="D511" s="52">
        <v>20299</v>
      </c>
      <c r="E511" s="52">
        <v>3338011</v>
      </c>
      <c r="F511" s="52">
        <v>12</v>
      </c>
      <c r="G511" s="52" t="s">
        <v>118</v>
      </c>
      <c r="H511" s="52" t="s">
        <v>91</v>
      </c>
      <c r="I511" s="52">
        <v>556403</v>
      </c>
      <c r="J511" s="52" t="s">
        <v>71</v>
      </c>
      <c r="K511" s="52">
        <v>73.3</v>
      </c>
      <c r="L511" s="52">
        <v>3.3200000000000001E-5</v>
      </c>
      <c r="M511" s="52">
        <v>1</v>
      </c>
      <c r="N511" s="52"/>
      <c r="O511" s="52">
        <v>0</v>
      </c>
      <c r="P511" s="52">
        <v>0</v>
      </c>
      <c r="Q511" s="52">
        <v>21</v>
      </c>
      <c r="R511" s="52"/>
      <c r="S511" s="52">
        <v>0</v>
      </c>
      <c r="T511" s="52">
        <v>0</v>
      </c>
      <c r="U511" s="52">
        <v>310</v>
      </c>
      <c r="V511" s="52">
        <f t="shared" si="15"/>
        <v>1354.0400846800001</v>
      </c>
      <c r="W511" s="52">
        <f t="shared" si="16"/>
        <v>1354.0400846800001</v>
      </c>
      <c r="X511" s="52">
        <v>0</v>
      </c>
      <c r="Y511" s="52">
        <v>0</v>
      </c>
    </row>
    <row r="512" spans="1:25" x14ac:dyDescent="0.25">
      <c r="A512" s="52">
        <v>2013</v>
      </c>
      <c r="B512" s="52" t="s">
        <v>106</v>
      </c>
      <c r="C512" s="52" t="s">
        <v>115</v>
      </c>
      <c r="D512" s="52">
        <v>20299</v>
      </c>
      <c r="E512" s="52">
        <v>3338012</v>
      </c>
      <c r="F512" s="52">
        <v>12</v>
      </c>
      <c r="G512" s="52" t="s">
        <v>118</v>
      </c>
      <c r="H512" s="52" t="s">
        <v>91</v>
      </c>
      <c r="I512" s="52">
        <v>53033</v>
      </c>
      <c r="J512" s="52" t="s">
        <v>71</v>
      </c>
      <c r="K512" s="52">
        <v>73.3</v>
      </c>
      <c r="L512" s="52">
        <v>3.3200000000000001E-5</v>
      </c>
      <c r="M512" s="52">
        <v>1</v>
      </c>
      <c r="N512" s="52"/>
      <c r="O512" s="52">
        <v>0</v>
      </c>
      <c r="P512" s="52">
        <v>0</v>
      </c>
      <c r="Q512" s="52">
        <v>21</v>
      </c>
      <c r="R512" s="52"/>
      <c r="S512" s="52">
        <v>0</v>
      </c>
      <c r="T512" s="52">
        <v>0</v>
      </c>
      <c r="U512" s="52">
        <v>310</v>
      </c>
      <c r="V512" s="52">
        <f t="shared" si="15"/>
        <v>129.05898748000001</v>
      </c>
      <c r="W512" s="52">
        <f t="shared" si="16"/>
        <v>129.05898748000001</v>
      </c>
      <c r="X512" s="52">
        <v>0</v>
      </c>
      <c r="Y512" s="52">
        <v>0</v>
      </c>
    </row>
    <row r="513" spans="1:25" x14ac:dyDescent="0.25">
      <c r="A513" s="52">
        <v>2013</v>
      </c>
      <c r="B513" s="52" t="s">
        <v>106</v>
      </c>
      <c r="C513" s="52" t="s">
        <v>115</v>
      </c>
      <c r="D513" s="52">
        <v>20299</v>
      </c>
      <c r="E513" s="52">
        <v>3338012</v>
      </c>
      <c r="F513" s="52">
        <v>12</v>
      </c>
      <c r="G513" s="52" t="s">
        <v>118</v>
      </c>
      <c r="H513" s="52" t="s">
        <v>91</v>
      </c>
      <c r="I513" s="52">
        <v>917</v>
      </c>
      <c r="J513" s="52" t="s">
        <v>71</v>
      </c>
      <c r="K513" s="52">
        <v>73.3</v>
      </c>
      <c r="L513" s="52">
        <v>3.3200000000000001E-5</v>
      </c>
      <c r="M513" s="52">
        <v>1</v>
      </c>
      <c r="N513" s="52"/>
      <c r="O513" s="52">
        <v>0</v>
      </c>
      <c r="P513" s="52">
        <v>0</v>
      </c>
      <c r="Q513" s="52">
        <v>21</v>
      </c>
      <c r="R513" s="52"/>
      <c r="S513" s="52">
        <v>0</v>
      </c>
      <c r="T513" s="52">
        <v>0</v>
      </c>
      <c r="U513" s="52">
        <v>310</v>
      </c>
      <c r="V513" s="52">
        <f t="shared" si="15"/>
        <v>2.2315745199999997</v>
      </c>
      <c r="W513" s="52">
        <f t="shared" si="16"/>
        <v>2.2315745199999997</v>
      </c>
      <c r="X513" s="52">
        <v>0</v>
      </c>
      <c r="Y513" s="52">
        <v>0</v>
      </c>
    </row>
    <row r="514" spans="1:25" x14ac:dyDescent="0.25">
      <c r="A514" s="52">
        <v>2013</v>
      </c>
      <c r="B514" s="52" t="s">
        <v>106</v>
      </c>
      <c r="C514" s="52" t="s">
        <v>115</v>
      </c>
      <c r="D514" s="52">
        <v>20299</v>
      </c>
      <c r="E514" s="52">
        <v>3338014</v>
      </c>
      <c r="F514" s="52">
        <v>12</v>
      </c>
      <c r="G514" s="52" t="s">
        <v>118</v>
      </c>
      <c r="H514" s="52" t="s">
        <v>91</v>
      </c>
      <c r="I514" s="52">
        <v>87484</v>
      </c>
      <c r="J514" s="52" t="s">
        <v>71</v>
      </c>
      <c r="K514" s="52">
        <v>73.3</v>
      </c>
      <c r="L514" s="52">
        <v>3.3200000000000001E-5</v>
      </c>
      <c r="M514" s="52">
        <v>1</v>
      </c>
      <c r="N514" s="52"/>
      <c r="O514" s="52">
        <v>0</v>
      </c>
      <c r="P514" s="52">
        <v>0</v>
      </c>
      <c r="Q514" s="52">
        <v>21</v>
      </c>
      <c r="R514" s="52"/>
      <c r="S514" s="52">
        <v>0</v>
      </c>
      <c r="T514" s="52">
        <v>0</v>
      </c>
      <c r="U514" s="52">
        <v>310</v>
      </c>
      <c r="V514" s="52">
        <f t="shared" si="15"/>
        <v>212.89756304000002</v>
      </c>
      <c r="W514" s="52">
        <f t="shared" si="16"/>
        <v>212.89756304000002</v>
      </c>
      <c r="X514" s="52">
        <v>0</v>
      </c>
      <c r="Y514" s="52">
        <v>0</v>
      </c>
    </row>
    <row r="515" spans="1:25" x14ac:dyDescent="0.25">
      <c r="A515" s="52">
        <v>2013</v>
      </c>
      <c r="B515" s="52" t="s">
        <v>106</v>
      </c>
      <c r="C515" s="52" t="s">
        <v>115</v>
      </c>
      <c r="D515" s="52">
        <v>20299</v>
      </c>
      <c r="E515" s="52">
        <v>3338099</v>
      </c>
      <c r="F515" s="52">
        <v>12</v>
      </c>
      <c r="G515" s="52" t="s">
        <v>118</v>
      </c>
      <c r="H515" s="52" t="s">
        <v>91</v>
      </c>
      <c r="I515" s="52">
        <v>15235</v>
      </c>
      <c r="J515" s="52" t="s">
        <v>71</v>
      </c>
      <c r="K515" s="52">
        <v>73.3</v>
      </c>
      <c r="L515" s="52">
        <v>3.3200000000000001E-5</v>
      </c>
      <c r="M515" s="52">
        <v>1</v>
      </c>
      <c r="N515" s="52"/>
      <c r="O515" s="52">
        <v>0</v>
      </c>
      <c r="P515" s="52">
        <v>0</v>
      </c>
      <c r="Q515" s="52">
        <v>21</v>
      </c>
      <c r="R515" s="52"/>
      <c r="S515" s="52">
        <v>0</v>
      </c>
      <c r="T515" s="52">
        <v>0</v>
      </c>
      <c r="U515" s="52">
        <v>310</v>
      </c>
      <c r="V515" s="52">
        <f t="shared" ref="V515:V578" si="17">IF(F515=9,((I515*K515*L515*M515)+(I515*O515*P515*Q515)+(I515*S515*T515*U515))/1000, (I515*K515*L515*M515)+(I515*O515*P515*Q515)+(I515*S515*T515*U515))</f>
        <v>37.075286599999998</v>
      </c>
      <c r="W515" s="52">
        <f t="shared" ref="W515:W578" si="18">(V515-((O515*I515*P515*Q515)+(S515*I515*T515*U515)))/M515</f>
        <v>37.075286599999998</v>
      </c>
      <c r="X515" s="52">
        <v>0</v>
      </c>
      <c r="Y515" s="52">
        <v>0</v>
      </c>
    </row>
    <row r="516" spans="1:25" x14ac:dyDescent="0.25">
      <c r="A516" s="52">
        <v>2013</v>
      </c>
      <c r="B516" s="52" t="s">
        <v>106</v>
      </c>
      <c r="C516" s="52" t="s">
        <v>115</v>
      </c>
      <c r="D516" s="52">
        <v>20299</v>
      </c>
      <c r="E516" s="52">
        <v>3338099</v>
      </c>
      <c r="F516" s="52">
        <v>12</v>
      </c>
      <c r="G516" s="52" t="s">
        <v>118</v>
      </c>
      <c r="H516" s="52" t="s">
        <v>91</v>
      </c>
      <c r="I516" s="52">
        <v>74289</v>
      </c>
      <c r="J516" s="52" t="s">
        <v>71</v>
      </c>
      <c r="K516" s="52">
        <v>73.3</v>
      </c>
      <c r="L516" s="52">
        <v>3.3200000000000001E-5</v>
      </c>
      <c r="M516" s="52">
        <v>1</v>
      </c>
      <c r="N516" s="52"/>
      <c r="O516" s="52">
        <v>0</v>
      </c>
      <c r="P516" s="52">
        <v>0</v>
      </c>
      <c r="Q516" s="52">
        <v>21</v>
      </c>
      <c r="R516" s="52"/>
      <c r="S516" s="52">
        <v>0</v>
      </c>
      <c r="T516" s="52">
        <v>0</v>
      </c>
      <c r="U516" s="52">
        <v>310</v>
      </c>
      <c r="V516" s="52">
        <f t="shared" si="17"/>
        <v>180.78673884</v>
      </c>
      <c r="W516" s="52">
        <f t="shared" si="18"/>
        <v>180.78673884</v>
      </c>
      <c r="X516" s="52">
        <v>0</v>
      </c>
      <c r="Y516" s="52">
        <v>0</v>
      </c>
    </row>
    <row r="517" spans="1:25" x14ac:dyDescent="0.25">
      <c r="A517" s="52">
        <v>2013</v>
      </c>
      <c r="B517" s="52" t="s">
        <v>106</v>
      </c>
      <c r="C517" s="52" t="s">
        <v>115</v>
      </c>
      <c r="D517" s="52">
        <v>20303</v>
      </c>
      <c r="E517" s="52">
        <v>3338003</v>
      </c>
      <c r="F517" s="52">
        <v>12</v>
      </c>
      <c r="G517" s="52" t="s">
        <v>118</v>
      </c>
      <c r="H517" s="52" t="s">
        <v>91</v>
      </c>
      <c r="I517" s="52">
        <v>28587006</v>
      </c>
      <c r="J517" s="52" t="s">
        <v>71</v>
      </c>
      <c r="K517" s="52">
        <v>73.3</v>
      </c>
      <c r="L517" s="52">
        <v>3.3200000000000001E-5</v>
      </c>
      <c r="M517" s="52">
        <v>1</v>
      </c>
      <c r="N517" s="52"/>
      <c r="O517" s="52">
        <v>0</v>
      </c>
      <c r="P517" s="52">
        <v>0</v>
      </c>
      <c r="Q517" s="52">
        <v>21</v>
      </c>
      <c r="R517" s="52"/>
      <c r="S517" s="52">
        <v>0</v>
      </c>
      <c r="T517" s="52">
        <v>0</v>
      </c>
      <c r="U517" s="52">
        <v>310</v>
      </c>
      <c r="V517" s="52">
        <f t="shared" si="17"/>
        <v>69568.194321360003</v>
      </c>
      <c r="W517" s="52">
        <f t="shared" si="18"/>
        <v>69568.194321360003</v>
      </c>
      <c r="X517" s="52">
        <v>0</v>
      </c>
      <c r="Y517" s="52">
        <v>0</v>
      </c>
    </row>
    <row r="518" spans="1:25" x14ac:dyDescent="0.25">
      <c r="A518" s="52">
        <v>2013</v>
      </c>
      <c r="B518" s="52" t="s">
        <v>106</v>
      </c>
      <c r="C518" s="52" t="s">
        <v>115</v>
      </c>
      <c r="D518" s="52">
        <v>20303</v>
      </c>
      <c r="E518" s="52">
        <v>3338003</v>
      </c>
      <c r="F518" s="52">
        <v>12</v>
      </c>
      <c r="G518" s="52" t="s">
        <v>118</v>
      </c>
      <c r="H518" s="52" t="s">
        <v>91</v>
      </c>
      <c r="I518" s="52">
        <v>145184</v>
      </c>
      <c r="J518" s="52" t="s">
        <v>71</v>
      </c>
      <c r="K518" s="52">
        <v>73.3</v>
      </c>
      <c r="L518" s="52">
        <v>3.3200000000000001E-5</v>
      </c>
      <c r="M518" s="52">
        <v>1</v>
      </c>
      <c r="N518" s="52"/>
      <c r="O518" s="52">
        <v>0</v>
      </c>
      <c r="P518" s="52">
        <v>0</v>
      </c>
      <c r="Q518" s="52">
        <v>21</v>
      </c>
      <c r="R518" s="52"/>
      <c r="S518" s="52">
        <v>0</v>
      </c>
      <c r="T518" s="52">
        <v>0</v>
      </c>
      <c r="U518" s="52">
        <v>310</v>
      </c>
      <c r="V518" s="52">
        <f t="shared" si="17"/>
        <v>353.31397504</v>
      </c>
      <c r="W518" s="52">
        <f t="shared" si="18"/>
        <v>353.31397504</v>
      </c>
      <c r="X518" s="52">
        <v>0</v>
      </c>
      <c r="Y518" s="52">
        <v>0</v>
      </c>
    </row>
    <row r="519" spans="1:25" x14ac:dyDescent="0.25">
      <c r="A519" s="52">
        <v>2013</v>
      </c>
      <c r="B519" s="52" t="s">
        <v>106</v>
      </c>
      <c r="C519" s="52" t="s">
        <v>115</v>
      </c>
      <c r="D519" s="52">
        <v>21002</v>
      </c>
      <c r="E519" s="52">
        <v>3338001</v>
      </c>
      <c r="F519" s="52">
        <v>12</v>
      </c>
      <c r="G519" s="52" t="s">
        <v>118</v>
      </c>
      <c r="H519" s="52" t="s">
        <v>91</v>
      </c>
      <c r="I519" s="52">
        <v>463354</v>
      </c>
      <c r="J519" s="52" t="s">
        <v>71</v>
      </c>
      <c r="K519" s="52">
        <v>73.3</v>
      </c>
      <c r="L519" s="52">
        <v>3.3200000000000001E-5</v>
      </c>
      <c r="M519" s="52">
        <v>1</v>
      </c>
      <c r="N519" s="52"/>
      <c r="O519" s="52">
        <v>0</v>
      </c>
      <c r="P519" s="52">
        <v>0</v>
      </c>
      <c r="Q519" s="52">
        <v>21</v>
      </c>
      <c r="R519" s="52"/>
      <c r="S519" s="52">
        <v>0</v>
      </c>
      <c r="T519" s="52">
        <v>0</v>
      </c>
      <c r="U519" s="52">
        <v>310</v>
      </c>
      <c r="V519" s="52">
        <f t="shared" si="17"/>
        <v>1127.5997602399998</v>
      </c>
      <c r="W519" s="52">
        <f t="shared" si="18"/>
        <v>1127.5997602399998</v>
      </c>
      <c r="X519" s="52">
        <v>0</v>
      </c>
      <c r="Y519" s="52">
        <v>0</v>
      </c>
    </row>
    <row r="520" spans="1:25" x14ac:dyDescent="0.25">
      <c r="A520" s="52">
        <v>2013</v>
      </c>
      <c r="B520" s="52" t="s">
        <v>106</v>
      </c>
      <c r="C520" s="52" t="s">
        <v>115</v>
      </c>
      <c r="D520" s="52">
        <v>21002</v>
      </c>
      <c r="E520" s="52">
        <v>3338007</v>
      </c>
      <c r="F520" s="52">
        <v>12</v>
      </c>
      <c r="G520" s="52" t="s">
        <v>118</v>
      </c>
      <c r="H520" s="52" t="s">
        <v>91</v>
      </c>
      <c r="I520" s="52">
        <v>608090</v>
      </c>
      <c r="J520" s="52" t="s">
        <v>71</v>
      </c>
      <c r="K520" s="52">
        <v>73.3</v>
      </c>
      <c r="L520" s="52">
        <v>3.3200000000000001E-5</v>
      </c>
      <c r="M520" s="52">
        <v>1</v>
      </c>
      <c r="N520" s="52"/>
      <c r="O520" s="52">
        <v>0</v>
      </c>
      <c r="P520" s="52">
        <v>0</v>
      </c>
      <c r="Q520" s="52">
        <v>21</v>
      </c>
      <c r="R520" s="52"/>
      <c r="S520" s="52">
        <v>0</v>
      </c>
      <c r="T520" s="52">
        <v>0</v>
      </c>
      <c r="U520" s="52">
        <v>310</v>
      </c>
      <c r="V520" s="52">
        <f t="shared" si="17"/>
        <v>1479.8235004000001</v>
      </c>
      <c r="W520" s="52">
        <f t="shared" si="18"/>
        <v>1479.8235004000001</v>
      </c>
      <c r="X520" s="52">
        <v>0</v>
      </c>
      <c r="Y520" s="52">
        <v>0</v>
      </c>
    </row>
    <row r="521" spans="1:25" x14ac:dyDescent="0.25">
      <c r="A521" s="52">
        <v>2013</v>
      </c>
      <c r="B521" s="52" t="s">
        <v>106</v>
      </c>
      <c r="C521" s="52" t="s">
        <v>115</v>
      </c>
      <c r="D521" s="52">
        <v>21002</v>
      </c>
      <c r="E521" s="52">
        <v>3338007</v>
      </c>
      <c r="F521" s="52">
        <v>12</v>
      </c>
      <c r="G521" s="52" t="s">
        <v>118</v>
      </c>
      <c r="H521" s="52" t="s">
        <v>91</v>
      </c>
      <c r="I521" s="52">
        <v>1198174</v>
      </c>
      <c r="J521" s="52" t="s">
        <v>71</v>
      </c>
      <c r="K521" s="52">
        <v>73.3</v>
      </c>
      <c r="L521" s="52">
        <v>3.3200000000000001E-5</v>
      </c>
      <c r="M521" s="52">
        <v>1</v>
      </c>
      <c r="N521" s="52"/>
      <c r="O521" s="52">
        <v>0</v>
      </c>
      <c r="P521" s="52">
        <v>0</v>
      </c>
      <c r="Q521" s="52">
        <v>21</v>
      </c>
      <c r="R521" s="52"/>
      <c r="S521" s="52">
        <v>0</v>
      </c>
      <c r="T521" s="52">
        <v>0</v>
      </c>
      <c r="U521" s="52">
        <v>310</v>
      </c>
      <c r="V521" s="52">
        <f t="shared" si="17"/>
        <v>2915.8283194400001</v>
      </c>
      <c r="W521" s="52">
        <f t="shared" si="18"/>
        <v>2915.8283194400001</v>
      </c>
      <c r="X521" s="52">
        <v>0</v>
      </c>
      <c r="Y521" s="52">
        <v>0</v>
      </c>
    </row>
    <row r="522" spans="1:25" x14ac:dyDescent="0.25">
      <c r="A522" s="52">
        <v>2013</v>
      </c>
      <c r="B522" s="52" t="s">
        <v>106</v>
      </c>
      <c r="C522" s="52" t="s">
        <v>115</v>
      </c>
      <c r="D522" s="52">
        <v>21003</v>
      </c>
      <c r="E522" s="52">
        <v>3338011</v>
      </c>
      <c r="F522" s="52">
        <v>12</v>
      </c>
      <c r="G522" s="52" t="s">
        <v>118</v>
      </c>
      <c r="H522" s="52" t="s">
        <v>91</v>
      </c>
      <c r="I522" s="52">
        <v>140302</v>
      </c>
      <c r="J522" s="52" t="s">
        <v>71</v>
      </c>
      <c r="K522" s="52">
        <v>73.3</v>
      </c>
      <c r="L522" s="52">
        <v>3.3200000000000001E-5</v>
      </c>
      <c r="M522" s="52">
        <v>1</v>
      </c>
      <c r="N522" s="52"/>
      <c r="O522" s="52">
        <v>0</v>
      </c>
      <c r="P522" s="52">
        <v>0</v>
      </c>
      <c r="Q522" s="52">
        <v>21</v>
      </c>
      <c r="R522" s="52"/>
      <c r="S522" s="52">
        <v>0</v>
      </c>
      <c r="T522" s="52">
        <v>0</v>
      </c>
      <c r="U522" s="52">
        <v>310</v>
      </c>
      <c r="V522" s="52">
        <f t="shared" si="17"/>
        <v>341.43333511999998</v>
      </c>
      <c r="W522" s="52">
        <f t="shared" si="18"/>
        <v>341.43333511999998</v>
      </c>
      <c r="X522" s="52">
        <v>0</v>
      </c>
      <c r="Y522" s="52">
        <v>0</v>
      </c>
    </row>
    <row r="523" spans="1:25" x14ac:dyDescent="0.25">
      <c r="A523" s="52">
        <v>2013</v>
      </c>
      <c r="B523" s="52" t="s">
        <v>106</v>
      </c>
      <c r="C523" s="52" t="s">
        <v>115</v>
      </c>
      <c r="D523" s="52">
        <v>21009</v>
      </c>
      <c r="E523" s="52">
        <v>3338099</v>
      </c>
      <c r="F523" s="52">
        <v>12</v>
      </c>
      <c r="G523" s="52" t="s">
        <v>118</v>
      </c>
      <c r="H523" s="52" t="s">
        <v>91</v>
      </c>
      <c r="I523" s="52">
        <v>232856</v>
      </c>
      <c r="J523" s="52" t="s">
        <v>71</v>
      </c>
      <c r="K523" s="52">
        <v>73.3</v>
      </c>
      <c r="L523" s="52">
        <v>3.3200000000000001E-5</v>
      </c>
      <c r="M523" s="52">
        <v>1</v>
      </c>
      <c r="N523" s="52"/>
      <c r="O523" s="52">
        <v>0</v>
      </c>
      <c r="P523" s="52">
        <v>0</v>
      </c>
      <c r="Q523" s="52">
        <v>21</v>
      </c>
      <c r="R523" s="52"/>
      <c r="S523" s="52">
        <v>0</v>
      </c>
      <c r="T523" s="52">
        <v>0</v>
      </c>
      <c r="U523" s="52">
        <v>310</v>
      </c>
      <c r="V523" s="52">
        <f t="shared" si="17"/>
        <v>566.66904736000004</v>
      </c>
      <c r="W523" s="52">
        <f t="shared" si="18"/>
        <v>566.66904736000004</v>
      </c>
      <c r="X523" s="52">
        <v>0</v>
      </c>
      <c r="Y523" s="52">
        <v>0</v>
      </c>
    </row>
    <row r="524" spans="1:25" x14ac:dyDescent="0.25">
      <c r="A524" s="52">
        <v>2013</v>
      </c>
      <c r="B524" s="52" t="s">
        <v>106</v>
      </c>
      <c r="C524" s="52" t="s">
        <v>115</v>
      </c>
      <c r="D524" s="52">
        <v>22111</v>
      </c>
      <c r="E524" s="52">
        <v>3338004</v>
      </c>
      <c r="F524" s="52">
        <v>12</v>
      </c>
      <c r="G524" s="52" t="s">
        <v>118</v>
      </c>
      <c r="H524" s="52" t="s">
        <v>91</v>
      </c>
      <c r="I524" s="52">
        <v>417411</v>
      </c>
      <c r="J524" s="52" t="s">
        <v>71</v>
      </c>
      <c r="K524" s="52">
        <v>73.3</v>
      </c>
      <c r="L524" s="52">
        <v>3.3200000000000001E-5</v>
      </c>
      <c r="M524" s="52">
        <v>1</v>
      </c>
      <c r="N524" s="52"/>
      <c r="O524" s="52">
        <v>0</v>
      </c>
      <c r="P524" s="52">
        <v>0</v>
      </c>
      <c r="Q524" s="52">
        <v>21</v>
      </c>
      <c r="R524" s="52"/>
      <c r="S524" s="52">
        <v>0</v>
      </c>
      <c r="T524" s="52">
        <v>0</v>
      </c>
      <c r="U524" s="52">
        <v>310</v>
      </c>
      <c r="V524" s="52">
        <f t="shared" si="17"/>
        <v>1015.7947131599999</v>
      </c>
      <c r="W524" s="52">
        <f t="shared" si="18"/>
        <v>1015.7947131599999</v>
      </c>
      <c r="X524" s="52">
        <v>0</v>
      </c>
      <c r="Y524" s="52">
        <v>0</v>
      </c>
    </row>
    <row r="525" spans="1:25" x14ac:dyDescent="0.25">
      <c r="A525" s="52">
        <v>2013</v>
      </c>
      <c r="B525" s="52" t="s">
        <v>106</v>
      </c>
      <c r="C525" s="52" t="s">
        <v>115</v>
      </c>
      <c r="D525" s="52">
        <v>22111</v>
      </c>
      <c r="E525" s="52">
        <v>3338004</v>
      </c>
      <c r="F525" s="52">
        <v>12</v>
      </c>
      <c r="G525" s="52" t="s">
        <v>118</v>
      </c>
      <c r="H525" s="52" t="s">
        <v>91</v>
      </c>
      <c r="I525" s="52">
        <v>3191242</v>
      </c>
      <c r="J525" s="52" t="s">
        <v>71</v>
      </c>
      <c r="K525" s="52">
        <v>73.3</v>
      </c>
      <c r="L525" s="52">
        <v>3.3200000000000001E-5</v>
      </c>
      <c r="M525" s="52">
        <v>1</v>
      </c>
      <c r="N525" s="52"/>
      <c r="O525" s="52">
        <v>0</v>
      </c>
      <c r="P525" s="52">
        <v>0</v>
      </c>
      <c r="Q525" s="52">
        <v>21</v>
      </c>
      <c r="R525" s="52"/>
      <c r="S525" s="52">
        <v>0</v>
      </c>
      <c r="T525" s="52">
        <v>0</v>
      </c>
      <c r="U525" s="52">
        <v>310</v>
      </c>
      <c r="V525" s="52">
        <f t="shared" si="17"/>
        <v>7766.0788815200003</v>
      </c>
      <c r="W525" s="52">
        <f t="shared" si="18"/>
        <v>7766.0788815200003</v>
      </c>
      <c r="X525" s="52">
        <v>0</v>
      </c>
      <c r="Y525" s="52">
        <v>0</v>
      </c>
    </row>
    <row r="526" spans="1:25" x14ac:dyDescent="0.25">
      <c r="A526" s="52">
        <v>2013</v>
      </c>
      <c r="B526" s="52" t="s">
        <v>106</v>
      </c>
      <c r="C526" s="52" t="s">
        <v>115</v>
      </c>
      <c r="D526" s="52">
        <v>22111</v>
      </c>
      <c r="E526" s="52">
        <v>3338007</v>
      </c>
      <c r="F526" s="52">
        <v>12</v>
      </c>
      <c r="G526" s="52" t="s">
        <v>118</v>
      </c>
      <c r="H526" s="52" t="s">
        <v>91</v>
      </c>
      <c r="I526" s="52">
        <v>941</v>
      </c>
      <c r="J526" s="52" t="s">
        <v>71</v>
      </c>
      <c r="K526" s="52">
        <v>73.3</v>
      </c>
      <c r="L526" s="52">
        <v>3.3200000000000001E-5</v>
      </c>
      <c r="M526" s="52">
        <v>1</v>
      </c>
      <c r="N526" s="52"/>
      <c r="O526" s="52">
        <v>0</v>
      </c>
      <c r="P526" s="52">
        <v>0</v>
      </c>
      <c r="Q526" s="52">
        <v>21</v>
      </c>
      <c r="R526" s="52"/>
      <c r="S526" s="52">
        <v>0</v>
      </c>
      <c r="T526" s="52">
        <v>0</v>
      </c>
      <c r="U526" s="52">
        <v>310</v>
      </c>
      <c r="V526" s="52">
        <f t="shared" si="17"/>
        <v>2.2899799600000001</v>
      </c>
      <c r="W526" s="52">
        <f t="shared" si="18"/>
        <v>2.2899799600000001</v>
      </c>
      <c r="X526" s="52">
        <v>0</v>
      </c>
      <c r="Y526" s="52">
        <v>0</v>
      </c>
    </row>
    <row r="527" spans="1:25" x14ac:dyDescent="0.25">
      <c r="A527" s="52">
        <v>2013</v>
      </c>
      <c r="B527" s="52" t="s">
        <v>106</v>
      </c>
      <c r="C527" s="52" t="s">
        <v>115</v>
      </c>
      <c r="D527" s="52">
        <v>22111</v>
      </c>
      <c r="E527" s="52">
        <v>3338012</v>
      </c>
      <c r="F527" s="52">
        <v>12</v>
      </c>
      <c r="G527" s="52" t="s">
        <v>118</v>
      </c>
      <c r="H527" s="52" t="s">
        <v>91</v>
      </c>
      <c r="I527" s="52">
        <v>27040</v>
      </c>
      <c r="J527" s="52" t="s">
        <v>71</v>
      </c>
      <c r="K527" s="52">
        <v>73.3</v>
      </c>
      <c r="L527" s="52">
        <v>3.3200000000000001E-5</v>
      </c>
      <c r="M527" s="52">
        <v>1</v>
      </c>
      <c r="N527" s="52"/>
      <c r="O527" s="52">
        <v>0</v>
      </c>
      <c r="P527" s="52">
        <v>0</v>
      </c>
      <c r="Q527" s="52">
        <v>21</v>
      </c>
      <c r="R527" s="52"/>
      <c r="S527" s="52">
        <v>0</v>
      </c>
      <c r="T527" s="52">
        <v>0</v>
      </c>
      <c r="U527" s="52">
        <v>310</v>
      </c>
      <c r="V527" s="52">
        <f t="shared" si="17"/>
        <v>65.803462400000001</v>
      </c>
      <c r="W527" s="52">
        <f t="shared" si="18"/>
        <v>65.803462400000001</v>
      </c>
      <c r="X527" s="52">
        <v>0</v>
      </c>
      <c r="Y527" s="52">
        <v>0</v>
      </c>
    </row>
    <row r="528" spans="1:25" x14ac:dyDescent="0.25">
      <c r="A528" s="52">
        <v>2013</v>
      </c>
      <c r="B528" s="52" t="s">
        <v>106</v>
      </c>
      <c r="C528" s="52" t="s">
        <v>115</v>
      </c>
      <c r="D528" s="52">
        <v>22111</v>
      </c>
      <c r="E528" s="52">
        <v>3338012</v>
      </c>
      <c r="F528" s="52">
        <v>12</v>
      </c>
      <c r="G528" s="52" t="s">
        <v>118</v>
      </c>
      <c r="H528" s="52" t="s">
        <v>91</v>
      </c>
      <c r="I528" s="52">
        <v>39973</v>
      </c>
      <c r="J528" s="52" t="s">
        <v>71</v>
      </c>
      <c r="K528" s="52">
        <v>73.3</v>
      </c>
      <c r="L528" s="52">
        <v>3.3200000000000001E-5</v>
      </c>
      <c r="M528" s="52">
        <v>1</v>
      </c>
      <c r="N528" s="52"/>
      <c r="O528" s="52">
        <v>0</v>
      </c>
      <c r="P528" s="52">
        <v>0</v>
      </c>
      <c r="Q528" s="52">
        <v>21</v>
      </c>
      <c r="R528" s="52"/>
      <c r="S528" s="52">
        <v>0</v>
      </c>
      <c r="T528" s="52">
        <v>0</v>
      </c>
      <c r="U528" s="52">
        <v>310</v>
      </c>
      <c r="V528" s="52">
        <f t="shared" si="17"/>
        <v>97.276693879999996</v>
      </c>
      <c r="W528" s="52">
        <f t="shared" si="18"/>
        <v>97.276693879999996</v>
      </c>
      <c r="X528" s="52">
        <v>0</v>
      </c>
      <c r="Y528" s="52">
        <v>0</v>
      </c>
    </row>
    <row r="529" spans="1:25" x14ac:dyDescent="0.25">
      <c r="A529" s="52">
        <v>2013</v>
      </c>
      <c r="B529" s="52" t="s">
        <v>106</v>
      </c>
      <c r="C529" s="52" t="s">
        <v>115</v>
      </c>
      <c r="D529" s="52">
        <v>22111</v>
      </c>
      <c r="E529" s="52">
        <v>3338012</v>
      </c>
      <c r="F529" s="52">
        <v>12</v>
      </c>
      <c r="G529" s="52" t="s">
        <v>118</v>
      </c>
      <c r="H529" s="52" t="s">
        <v>91</v>
      </c>
      <c r="I529" s="52">
        <v>539623</v>
      </c>
      <c r="J529" s="52" t="s">
        <v>71</v>
      </c>
      <c r="K529" s="52">
        <v>73.3</v>
      </c>
      <c r="L529" s="52">
        <v>3.3200000000000001E-5</v>
      </c>
      <c r="M529" s="52">
        <v>1</v>
      </c>
      <c r="N529" s="52"/>
      <c r="O529" s="52">
        <v>0</v>
      </c>
      <c r="P529" s="52">
        <v>0</v>
      </c>
      <c r="Q529" s="52">
        <v>21</v>
      </c>
      <c r="R529" s="52"/>
      <c r="S529" s="52">
        <v>0</v>
      </c>
      <c r="T529" s="52">
        <v>0</v>
      </c>
      <c r="U529" s="52">
        <v>310</v>
      </c>
      <c r="V529" s="52">
        <f t="shared" si="17"/>
        <v>1313.20494788</v>
      </c>
      <c r="W529" s="52">
        <f t="shared" si="18"/>
        <v>1313.20494788</v>
      </c>
      <c r="X529" s="52">
        <v>0</v>
      </c>
      <c r="Y529" s="52">
        <v>0</v>
      </c>
    </row>
    <row r="530" spans="1:25" x14ac:dyDescent="0.25">
      <c r="A530" s="52">
        <v>2013</v>
      </c>
      <c r="B530" s="52" t="s">
        <v>106</v>
      </c>
      <c r="C530" s="52" t="s">
        <v>115</v>
      </c>
      <c r="D530" s="52">
        <v>22112</v>
      </c>
      <c r="E530" s="52">
        <v>3338007</v>
      </c>
      <c r="F530" s="52">
        <v>12</v>
      </c>
      <c r="G530" s="52" t="s">
        <v>118</v>
      </c>
      <c r="H530" s="52" t="s">
        <v>91</v>
      </c>
      <c r="I530" s="52">
        <v>230565</v>
      </c>
      <c r="J530" s="52" t="s">
        <v>71</v>
      </c>
      <c r="K530" s="52">
        <v>73.3</v>
      </c>
      <c r="L530" s="52">
        <v>3.3200000000000001E-5</v>
      </c>
      <c r="M530" s="52">
        <v>1</v>
      </c>
      <c r="N530" s="52"/>
      <c r="O530" s="52">
        <v>0</v>
      </c>
      <c r="P530" s="52">
        <v>0</v>
      </c>
      <c r="Q530" s="52">
        <v>21</v>
      </c>
      <c r="R530" s="52"/>
      <c r="S530" s="52">
        <v>0</v>
      </c>
      <c r="T530" s="52">
        <v>0</v>
      </c>
      <c r="U530" s="52">
        <v>310</v>
      </c>
      <c r="V530" s="52">
        <f t="shared" si="17"/>
        <v>561.09376140000006</v>
      </c>
      <c r="W530" s="52">
        <f t="shared" si="18"/>
        <v>561.09376140000006</v>
      </c>
      <c r="X530" s="52">
        <v>0</v>
      </c>
      <c r="Y530" s="52">
        <v>0</v>
      </c>
    </row>
    <row r="531" spans="1:25" x14ac:dyDescent="0.25">
      <c r="A531" s="52">
        <v>2013</v>
      </c>
      <c r="B531" s="52" t="s">
        <v>106</v>
      </c>
      <c r="C531" s="52" t="s">
        <v>115</v>
      </c>
      <c r="D531" s="52">
        <v>22112</v>
      </c>
      <c r="E531" s="52">
        <v>3338010</v>
      </c>
      <c r="F531" s="52">
        <v>12</v>
      </c>
      <c r="G531" s="52" t="s">
        <v>118</v>
      </c>
      <c r="H531" s="52" t="s">
        <v>91</v>
      </c>
      <c r="I531" s="52">
        <v>40992</v>
      </c>
      <c r="J531" s="52" t="s">
        <v>71</v>
      </c>
      <c r="K531" s="52">
        <v>73.3</v>
      </c>
      <c r="L531" s="52">
        <v>3.3200000000000001E-5</v>
      </c>
      <c r="M531" s="52">
        <v>1</v>
      </c>
      <c r="N531" s="52"/>
      <c r="O531" s="52">
        <v>0</v>
      </c>
      <c r="P531" s="52">
        <v>0</v>
      </c>
      <c r="Q531" s="52">
        <v>21</v>
      </c>
      <c r="R531" s="52"/>
      <c r="S531" s="52">
        <v>0</v>
      </c>
      <c r="T531" s="52">
        <v>0</v>
      </c>
      <c r="U531" s="52">
        <v>310</v>
      </c>
      <c r="V531" s="52">
        <f t="shared" si="17"/>
        <v>99.756491520000012</v>
      </c>
      <c r="W531" s="52">
        <f t="shared" si="18"/>
        <v>99.756491520000012</v>
      </c>
      <c r="X531" s="52">
        <v>0</v>
      </c>
      <c r="Y531" s="52">
        <v>0</v>
      </c>
    </row>
    <row r="532" spans="1:25" x14ac:dyDescent="0.25">
      <c r="A532" s="52">
        <v>2013</v>
      </c>
      <c r="B532" s="52" t="s">
        <v>106</v>
      </c>
      <c r="C532" s="52" t="s">
        <v>115</v>
      </c>
      <c r="D532" s="52">
        <v>22112</v>
      </c>
      <c r="E532" s="52">
        <v>3338012</v>
      </c>
      <c r="F532" s="52">
        <v>12</v>
      </c>
      <c r="G532" s="52" t="s">
        <v>118</v>
      </c>
      <c r="H532" s="52" t="s">
        <v>91</v>
      </c>
      <c r="I532" s="52">
        <v>45769</v>
      </c>
      <c r="J532" s="52" t="s">
        <v>71</v>
      </c>
      <c r="K532" s="52">
        <v>73.3</v>
      </c>
      <c r="L532" s="52">
        <v>3.3200000000000001E-5</v>
      </c>
      <c r="M532" s="52">
        <v>1</v>
      </c>
      <c r="N532" s="52"/>
      <c r="O532" s="52">
        <v>0</v>
      </c>
      <c r="P532" s="52">
        <v>0</v>
      </c>
      <c r="Q532" s="52">
        <v>21</v>
      </c>
      <c r="R532" s="52"/>
      <c r="S532" s="52">
        <v>0</v>
      </c>
      <c r="T532" s="52">
        <v>0</v>
      </c>
      <c r="U532" s="52">
        <v>310</v>
      </c>
      <c r="V532" s="52">
        <f t="shared" si="17"/>
        <v>111.38160764</v>
      </c>
      <c r="W532" s="52">
        <f t="shared" si="18"/>
        <v>111.38160764</v>
      </c>
      <c r="X532" s="52">
        <v>0</v>
      </c>
      <c r="Y532" s="52">
        <v>0</v>
      </c>
    </row>
    <row r="533" spans="1:25" x14ac:dyDescent="0.25">
      <c r="A533" s="52">
        <v>2013</v>
      </c>
      <c r="B533" s="52" t="s">
        <v>106</v>
      </c>
      <c r="C533" s="52" t="s">
        <v>115</v>
      </c>
      <c r="D533" s="52">
        <v>22112</v>
      </c>
      <c r="E533" s="52">
        <v>3338012</v>
      </c>
      <c r="F533" s="52">
        <v>12</v>
      </c>
      <c r="G533" s="52" t="s">
        <v>118</v>
      </c>
      <c r="H533" s="52" t="s">
        <v>91</v>
      </c>
      <c r="I533" s="52">
        <v>902631</v>
      </c>
      <c r="J533" s="52" t="s">
        <v>71</v>
      </c>
      <c r="K533" s="52">
        <v>73.3</v>
      </c>
      <c r="L533" s="52">
        <v>3.3200000000000001E-5</v>
      </c>
      <c r="M533" s="52">
        <v>1</v>
      </c>
      <c r="N533" s="52"/>
      <c r="O533" s="52">
        <v>0</v>
      </c>
      <c r="P533" s="52">
        <v>0</v>
      </c>
      <c r="Q533" s="52">
        <v>21</v>
      </c>
      <c r="R533" s="52"/>
      <c r="S533" s="52">
        <v>0</v>
      </c>
      <c r="T533" s="52">
        <v>0</v>
      </c>
      <c r="U533" s="52">
        <v>310</v>
      </c>
      <c r="V533" s="52">
        <f t="shared" si="17"/>
        <v>2196.6066963600001</v>
      </c>
      <c r="W533" s="52">
        <f t="shared" si="18"/>
        <v>2196.6066963600001</v>
      </c>
      <c r="X533" s="52">
        <v>0</v>
      </c>
      <c r="Y533" s="52">
        <v>0</v>
      </c>
    </row>
    <row r="534" spans="1:25" x14ac:dyDescent="0.25">
      <c r="A534" s="52">
        <v>2013</v>
      </c>
      <c r="B534" s="52" t="s">
        <v>106</v>
      </c>
      <c r="C534" s="52" t="s">
        <v>115</v>
      </c>
      <c r="D534" s="52">
        <v>22113</v>
      </c>
      <c r="E534" s="52">
        <v>3338012</v>
      </c>
      <c r="F534" s="52">
        <v>12</v>
      </c>
      <c r="G534" s="52" t="s">
        <v>118</v>
      </c>
      <c r="H534" s="52" t="s">
        <v>91</v>
      </c>
      <c r="I534" s="52">
        <v>21522</v>
      </c>
      <c r="J534" s="52" t="s">
        <v>71</v>
      </c>
      <c r="K534" s="52">
        <v>73.3</v>
      </c>
      <c r="L534" s="52">
        <v>3.3200000000000001E-5</v>
      </c>
      <c r="M534" s="52">
        <v>1</v>
      </c>
      <c r="N534" s="52"/>
      <c r="O534" s="52">
        <v>0</v>
      </c>
      <c r="P534" s="52">
        <v>0</v>
      </c>
      <c r="Q534" s="52">
        <v>21</v>
      </c>
      <c r="R534" s="52"/>
      <c r="S534" s="52">
        <v>0</v>
      </c>
      <c r="T534" s="52">
        <v>0</v>
      </c>
      <c r="U534" s="52">
        <v>310</v>
      </c>
      <c r="V534" s="52">
        <f t="shared" si="17"/>
        <v>52.375078319999993</v>
      </c>
      <c r="W534" s="52">
        <f t="shared" si="18"/>
        <v>52.375078319999993</v>
      </c>
      <c r="X534" s="52">
        <v>0</v>
      </c>
      <c r="Y534" s="52">
        <v>0</v>
      </c>
    </row>
    <row r="535" spans="1:25" x14ac:dyDescent="0.25">
      <c r="A535" s="52">
        <v>2013</v>
      </c>
      <c r="B535" s="52" t="s">
        <v>106</v>
      </c>
      <c r="C535" s="52" t="s">
        <v>115</v>
      </c>
      <c r="D535" s="52">
        <v>22113</v>
      </c>
      <c r="E535" s="52">
        <v>3338012</v>
      </c>
      <c r="F535" s="52">
        <v>12</v>
      </c>
      <c r="G535" s="52" t="s">
        <v>118</v>
      </c>
      <c r="H535" s="52" t="s">
        <v>91</v>
      </c>
      <c r="I535" s="52">
        <v>4747</v>
      </c>
      <c r="J535" s="52" t="s">
        <v>71</v>
      </c>
      <c r="K535" s="52">
        <v>73.3</v>
      </c>
      <c r="L535" s="52">
        <v>3.3200000000000001E-5</v>
      </c>
      <c r="M535" s="52">
        <v>1</v>
      </c>
      <c r="N535" s="52"/>
      <c r="O535" s="52">
        <v>0</v>
      </c>
      <c r="P535" s="52">
        <v>0</v>
      </c>
      <c r="Q535" s="52">
        <v>21</v>
      </c>
      <c r="R535" s="52"/>
      <c r="S535" s="52">
        <v>0</v>
      </c>
      <c r="T535" s="52">
        <v>0</v>
      </c>
      <c r="U535" s="52">
        <v>310</v>
      </c>
      <c r="V535" s="52">
        <f t="shared" si="17"/>
        <v>11.55210932</v>
      </c>
      <c r="W535" s="52">
        <f t="shared" si="18"/>
        <v>11.55210932</v>
      </c>
      <c r="X535" s="52">
        <v>0</v>
      </c>
      <c r="Y535" s="52">
        <v>0</v>
      </c>
    </row>
    <row r="536" spans="1:25" x14ac:dyDescent="0.25">
      <c r="A536" s="52">
        <v>2013</v>
      </c>
      <c r="B536" s="52" t="s">
        <v>106</v>
      </c>
      <c r="C536" s="52" t="s">
        <v>115</v>
      </c>
      <c r="D536" s="52">
        <v>22119</v>
      </c>
      <c r="E536" s="52">
        <v>3338012</v>
      </c>
      <c r="F536" s="52">
        <v>12</v>
      </c>
      <c r="G536" s="52" t="s">
        <v>118</v>
      </c>
      <c r="H536" s="52" t="s">
        <v>91</v>
      </c>
      <c r="I536" s="52">
        <v>308653</v>
      </c>
      <c r="J536" s="52" t="s">
        <v>71</v>
      </c>
      <c r="K536" s="52">
        <v>73.3</v>
      </c>
      <c r="L536" s="52">
        <v>3.3200000000000001E-5</v>
      </c>
      <c r="M536" s="52">
        <v>1</v>
      </c>
      <c r="N536" s="52"/>
      <c r="O536" s="52">
        <v>0</v>
      </c>
      <c r="P536" s="52">
        <v>0</v>
      </c>
      <c r="Q536" s="52">
        <v>21</v>
      </c>
      <c r="R536" s="52"/>
      <c r="S536" s="52">
        <v>0</v>
      </c>
      <c r="T536" s="52">
        <v>0</v>
      </c>
      <c r="U536" s="52">
        <v>310</v>
      </c>
      <c r="V536" s="52">
        <f t="shared" si="17"/>
        <v>751.12559467999995</v>
      </c>
      <c r="W536" s="52">
        <f t="shared" si="18"/>
        <v>751.12559467999995</v>
      </c>
      <c r="X536" s="52">
        <v>0</v>
      </c>
      <c r="Y536" s="52">
        <v>0</v>
      </c>
    </row>
    <row r="537" spans="1:25" x14ac:dyDescent="0.25">
      <c r="A537" s="52">
        <v>2013</v>
      </c>
      <c r="B537" s="52" t="s">
        <v>106</v>
      </c>
      <c r="C537" s="52" t="s">
        <v>115</v>
      </c>
      <c r="D537" s="52">
        <v>22119</v>
      </c>
      <c r="E537" s="52">
        <v>3338099</v>
      </c>
      <c r="F537" s="52">
        <v>12</v>
      </c>
      <c r="G537" s="52" t="s">
        <v>118</v>
      </c>
      <c r="H537" s="52" t="s">
        <v>91</v>
      </c>
      <c r="I537" s="52">
        <v>243100</v>
      </c>
      <c r="J537" s="52" t="s">
        <v>71</v>
      </c>
      <c r="K537" s="52">
        <v>73.3</v>
      </c>
      <c r="L537" s="52">
        <v>3.3200000000000001E-5</v>
      </c>
      <c r="M537" s="52">
        <v>1</v>
      </c>
      <c r="N537" s="52"/>
      <c r="O537" s="52">
        <v>0</v>
      </c>
      <c r="P537" s="52">
        <v>0</v>
      </c>
      <c r="Q537" s="52">
        <v>21</v>
      </c>
      <c r="R537" s="52"/>
      <c r="S537" s="52">
        <v>0</v>
      </c>
      <c r="T537" s="52">
        <v>0</v>
      </c>
      <c r="U537" s="52">
        <v>310</v>
      </c>
      <c r="V537" s="52">
        <f t="shared" si="17"/>
        <v>591.59843599999999</v>
      </c>
      <c r="W537" s="52">
        <f t="shared" si="18"/>
        <v>591.59843599999999</v>
      </c>
      <c r="X537" s="52">
        <v>0</v>
      </c>
      <c r="Y537" s="52">
        <v>0</v>
      </c>
    </row>
    <row r="538" spans="1:25" x14ac:dyDescent="0.25">
      <c r="A538" s="52">
        <v>2013</v>
      </c>
      <c r="B538" s="52" t="s">
        <v>106</v>
      </c>
      <c r="C538" s="52" t="s">
        <v>115</v>
      </c>
      <c r="D538" s="52">
        <v>22191</v>
      </c>
      <c r="E538" s="52">
        <v>3338001</v>
      </c>
      <c r="F538" s="52">
        <v>12</v>
      </c>
      <c r="G538" s="52" t="s">
        <v>118</v>
      </c>
      <c r="H538" s="52" t="s">
        <v>91</v>
      </c>
      <c r="I538" s="52">
        <v>257669</v>
      </c>
      <c r="J538" s="52" t="s">
        <v>71</v>
      </c>
      <c r="K538" s="52">
        <v>73.3</v>
      </c>
      <c r="L538" s="52">
        <v>3.3200000000000001E-5</v>
      </c>
      <c r="M538" s="52">
        <v>1</v>
      </c>
      <c r="N538" s="52"/>
      <c r="O538" s="52">
        <v>0</v>
      </c>
      <c r="P538" s="52">
        <v>0</v>
      </c>
      <c r="Q538" s="52">
        <v>21</v>
      </c>
      <c r="R538" s="52"/>
      <c r="S538" s="52">
        <v>0</v>
      </c>
      <c r="T538" s="52">
        <v>0</v>
      </c>
      <c r="U538" s="52">
        <v>310</v>
      </c>
      <c r="V538" s="52">
        <f t="shared" si="17"/>
        <v>627.05297164000001</v>
      </c>
      <c r="W538" s="52">
        <f t="shared" si="18"/>
        <v>627.05297164000001</v>
      </c>
      <c r="X538" s="52">
        <v>0</v>
      </c>
      <c r="Y538" s="52">
        <v>0</v>
      </c>
    </row>
    <row r="539" spans="1:25" x14ac:dyDescent="0.25">
      <c r="A539" s="52">
        <v>2013</v>
      </c>
      <c r="B539" s="52" t="s">
        <v>106</v>
      </c>
      <c r="C539" s="52" t="s">
        <v>115</v>
      </c>
      <c r="D539" s="52">
        <v>22191</v>
      </c>
      <c r="E539" s="52">
        <v>3338003</v>
      </c>
      <c r="F539" s="52">
        <v>12</v>
      </c>
      <c r="G539" s="52" t="s">
        <v>118</v>
      </c>
      <c r="H539" s="52" t="s">
        <v>91</v>
      </c>
      <c r="I539" s="52">
        <v>13162.5</v>
      </c>
      <c r="J539" s="52" t="s">
        <v>71</v>
      </c>
      <c r="K539" s="52">
        <v>73.3</v>
      </c>
      <c r="L539" s="52">
        <v>3.3200000000000001E-5</v>
      </c>
      <c r="M539" s="52">
        <v>1</v>
      </c>
      <c r="N539" s="52"/>
      <c r="O539" s="52">
        <v>0</v>
      </c>
      <c r="P539" s="52">
        <v>0</v>
      </c>
      <c r="Q539" s="52">
        <v>21</v>
      </c>
      <c r="R539" s="52"/>
      <c r="S539" s="52">
        <v>0</v>
      </c>
      <c r="T539" s="52">
        <v>0</v>
      </c>
      <c r="U539" s="52">
        <v>310</v>
      </c>
      <c r="V539" s="52">
        <f t="shared" si="17"/>
        <v>32.031733500000001</v>
      </c>
      <c r="W539" s="52">
        <f t="shared" si="18"/>
        <v>32.031733500000001</v>
      </c>
      <c r="X539" s="52">
        <v>0</v>
      </c>
      <c r="Y539" s="52">
        <v>0</v>
      </c>
    </row>
    <row r="540" spans="1:25" x14ac:dyDescent="0.25">
      <c r="A540" s="52">
        <v>2013</v>
      </c>
      <c r="B540" s="52" t="s">
        <v>106</v>
      </c>
      <c r="C540" s="52" t="s">
        <v>115</v>
      </c>
      <c r="D540" s="52">
        <v>22191</v>
      </c>
      <c r="E540" s="52">
        <v>3338003</v>
      </c>
      <c r="F540" s="52">
        <v>12</v>
      </c>
      <c r="G540" s="52" t="s">
        <v>118</v>
      </c>
      <c r="H540" s="52" t="s">
        <v>91</v>
      </c>
      <c r="I540" s="52">
        <v>847236</v>
      </c>
      <c r="J540" s="52" t="s">
        <v>71</v>
      </c>
      <c r="K540" s="52">
        <v>73.3</v>
      </c>
      <c r="L540" s="52">
        <v>3.3200000000000001E-5</v>
      </c>
      <c r="M540" s="52">
        <v>1</v>
      </c>
      <c r="N540" s="52"/>
      <c r="O540" s="52">
        <v>0</v>
      </c>
      <c r="P540" s="52">
        <v>0</v>
      </c>
      <c r="Q540" s="52">
        <v>21</v>
      </c>
      <c r="R540" s="52"/>
      <c r="S540" s="52">
        <v>0</v>
      </c>
      <c r="T540" s="52">
        <v>0</v>
      </c>
      <c r="U540" s="52">
        <v>310</v>
      </c>
      <c r="V540" s="52">
        <f t="shared" si="17"/>
        <v>2061.7996401599999</v>
      </c>
      <c r="W540" s="52">
        <f t="shared" si="18"/>
        <v>2061.7996401599999</v>
      </c>
      <c r="X540" s="52">
        <v>0</v>
      </c>
      <c r="Y540" s="52">
        <v>0</v>
      </c>
    </row>
    <row r="541" spans="1:25" x14ac:dyDescent="0.25">
      <c r="A541" s="52">
        <v>2013</v>
      </c>
      <c r="B541" s="52" t="s">
        <v>106</v>
      </c>
      <c r="C541" s="52" t="s">
        <v>115</v>
      </c>
      <c r="D541" s="52">
        <v>22191</v>
      </c>
      <c r="E541" s="52">
        <v>3338004</v>
      </c>
      <c r="F541" s="52">
        <v>12</v>
      </c>
      <c r="G541" s="52" t="s">
        <v>118</v>
      </c>
      <c r="H541" s="52" t="s">
        <v>91</v>
      </c>
      <c r="I541" s="52">
        <v>60678</v>
      </c>
      <c r="J541" s="52" t="s">
        <v>71</v>
      </c>
      <c r="K541" s="52">
        <v>73.3</v>
      </c>
      <c r="L541" s="52">
        <v>3.3200000000000001E-5</v>
      </c>
      <c r="M541" s="52">
        <v>1</v>
      </c>
      <c r="N541" s="52"/>
      <c r="O541" s="52">
        <v>0</v>
      </c>
      <c r="P541" s="52">
        <v>0</v>
      </c>
      <c r="Q541" s="52">
        <v>21</v>
      </c>
      <c r="R541" s="52"/>
      <c r="S541" s="52">
        <v>0</v>
      </c>
      <c r="T541" s="52">
        <v>0</v>
      </c>
      <c r="U541" s="52">
        <v>310</v>
      </c>
      <c r="V541" s="52">
        <f t="shared" si="17"/>
        <v>147.66355367999998</v>
      </c>
      <c r="W541" s="52">
        <f t="shared" si="18"/>
        <v>147.66355367999998</v>
      </c>
      <c r="X541" s="52">
        <v>0</v>
      </c>
      <c r="Y541" s="52">
        <v>0</v>
      </c>
    </row>
    <row r="542" spans="1:25" x14ac:dyDescent="0.25">
      <c r="A542" s="52">
        <v>2013</v>
      </c>
      <c r="B542" s="52" t="s">
        <v>106</v>
      </c>
      <c r="C542" s="52" t="s">
        <v>115</v>
      </c>
      <c r="D542" s="52">
        <v>22191</v>
      </c>
      <c r="E542" s="52">
        <v>3338004</v>
      </c>
      <c r="F542" s="52">
        <v>12</v>
      </c>
      <c r="G542" s="52" t="s">
        <v>118</v>
      </c>
      <c r="H542" s="52" t="s">
        <v>91</v>
      </c>
      <c r="I542" s="52">
        <v>242252</v>
      </c>
      <c r="J542" s="52" t="s">
        <v>71</v>
      </c>
      <c r="K542" s="52">
        <v>73.3</v>
      </c>
      <c r="L542" s="52">
        <v>3.3200000000000001E-5</v>
      </c>
      <c r="M542" s="52">
        <v>1</v>
      </c>
      <c r="N542" s="52"/>
      <c r="O542" s="52">
        <v>0</v>
      </c>
      <c r="P542" s="52">
        <v>0</v>
      </c>
      <c r="Q542" s="52">
        <v>21</v>
      </c>
      <c r="R542" s="52"/>
      <c r="S542" s="52">
        <v>0</v>
      </c>
      <c r="T542" s="52">
        <v>0</v>
      </c>
      <c r="U542" s="52">
        <v>310</v>
      </c>
      <c r="V542" s="52">
        <f t="shared" si="17"/>
        <v>589.53477711999994</v>
      </c>
      <c r="W542" s="52">
        <f t="shared" si="18"/>
        <v>589.53477711999994</v>
      </c>
      <c r="X542" s="52">
        <v>0</v>
      </c>
      <c r="Y542" s="52">
        <v>0</v>
      </c>
    </row>
    <row r="543" spans="1:25" x14ac:dyDescent="0.25">
      <c r="A543" s="52">
        <v>2013</v>
      </c>
      <c r="B543" s="52" t="s">
        <v>106</v>
      </c>
      <c r="C543" s="52" t="s">
        <v>115</v>
      </c>
      <c r="D543" s="52">
        <v>22191</v>
      </c>
      <c r="E543" s="52">
        <v>3338007</v>
      </c>
      <c r="F543" s="52">
        <v>12</v>
      </c>
      <c r="G543" s="52" t="s">
        <v>118</v>
      </c>
      <c r="H543" s="52" t="s">
        <v>91</v>
      </c>
      <c r="I543" s="52">
        <v>39669</v>
      </c>
      <c r="J543" s="52" t="s">
        <v>71</v>
      </c>
      <c r="K543" s="52">
        <v>73.3</v>
      </c>
      <c r="L543" s="52">
        <v>3.3200000000000001E-5</v>
      </c>
      <c r="M543" s="52">
        <v>1</v>
      </c>
      <c r="N543" s="52"/>
      <c r="O543" s="52">
        <v>0</v>
      </c>
      <c r="P543" s="52">
        <v>0</v>
      </c>
      <c r="Q543" s="52">
        <v>21</v>
      </c>
      <c r="R543" s="52"/>
      <c r="S543" s="52">
        <v>0</v>
      </c>
      <c r="T543" s="52">
        <v>0</v>
      </c>
      <c r="U543" s="52">
        <v>310</v>
      </c>
      <c r="V543" s="52">
        <f t="shared" si="17"/>
        <v>96.536891639999993</v>
      </c>
      <c r="W543" s="52">
        <f t="shared" si="18"/>
        <v>96.536891639999993</v>
      </c>
      <c r="X543" s="52">
        <v>0</v>
      </c>
      <c r="Y543" s="52">
        <v>0</v>
      </c>
    </row>
    <row r="544" spans="1:25" x14ac:dyDescent="0.25">
      <c r="A544" s="52">
        <v>2013</v>
      </c>
      <c r="B544" s="52" t="s">
        <v>106</v>
      </c>
      <c r="C544" s="52" t="s">
        <v>115</v>
      </c>
      <c r="D544" s="52">
        <v>22191</v>
      </c>
      <c r="E544" s="52">
        <v>3338012</v>
      </c>
      <c r="F544" s="52">
        <v>12</v>
      </c>
      <c r="G544" s="52" t="s">
        <v>118</v>
      </c>
      <c r="H544" s="52" t="s">
        <v>91</v>
      </c>
      <c r="I544" s="52">
        <v>4010</v>
      </c>
      <c r="J544" s="52" t="s">
        <v>71</v>
      </c>
      <c r="K544" s="52">
        <v>73.3</v>
      </c>
      <c r="L544" s="52">
        <v>3.3200000000000001E-5</v>
      </c>
      <c r="M544" s="52">
        <v>1</v>
      </c>
      <c r="N544" s="52"/>
      <c r="O544" s="52">
        <v>0</v>
      </c>
      <c r="P544" s="52">
        <v>0</v>
      </c>
      <c r="Q544" s="52">
        <v>21</v>
      </c>
      <c r="R544" s="52"/>
      <c r="S544" s="52">
        <v>0</v>
      </c>
      <c r="T544" s="52">
        <v>0</v>
      </c>
      <c r="U544" s="52">
        <v>310</v>
      </c>
      <c r="V544" s="52">
        <f t="shared" si="17"/>
        <v>9.7585756000000003</v>
      </c>
      <c r="W544" s="52">
        <f t="shared" si="18"/>
        <v>9.7585756000000003</v>
      </c>
      <c r="X544" s="52">
        <v>0</v>
      </c>
      <c r="Y544" s="52">
        <v>0</v>
      </c>
    </row>
    <row r="545" spans="1:25" x14ac:dyDescent="0.25">
      <c r="A545" s="52">
        <v>2013</v>
      </c>
      <c r="B545" s="52" t="s">
        <v>106</v>
      </c>
      <c r="C545" s="52" t="s">
        <v>115</v>
      </c>
      <c r="D545" s="52">
        <v>22191</v>
      </c>
      <c r="E545" s="52">
        <v>3338012</v>
      </c>
      <c r="F545" s="52">
        <v>12</v>
      </c>
      <c r="G545" s="52" t="s">
        <v>118</v>
      </c>
      <c r="H545" s="52" t="s">
        <v>91</v>
      </c>
      <c r="I545" s="52">
        <v>197446</v>
      </c>
      <c r="J545" s="52" t="s">
        <v>71</v>
      </c>
      <c r="K545" s="52">
        <v>73.3</v>
      </c>
      <c r="L545" s="52">
        <v>3.3200000000000001E-5</v>
      </c>
      <c r="M545" s="52">
        <v>1</v>
      </c>
      <c r="N545" s="52"/>
      <c r="O545" s="52">
        <v>0</v>
      </c>
      <c r="P545" s="52">
        <v>0</v>
      </c>
      <c r="Q545" s="52">
        <v>21</v>
      </c>
      <c r="R545" s="52"/>
      <c r="S545" s="52">
        <v>0</v>
      </c>
      <c r="T545" s="52">
        <v>0</v>
      </c>
      <c r="U545" s="52">
        <v>310</v>
      </c>
      <c r="V545" s="52">
        <f t="shared" si="17"/>
        <v>480.49668775999999</v>
      </c>
      <c r="W545" s="52">
        <f t="shared" si="18"/>
        <v>480.49668775999999</v>
      </c>
      <c r="X545" s="52">
        <v>0</v>
      </c>
      <c r="Y545" s="52">
        <v>0</v>
      </c>
    </row>
    <row r="546" spans="1:25" x14ac:dyDescent="0.25">
      <c r="A546" s="52">
        <v>2013</v>
      </c>
      <c r="B546" s="52" t="s">
        <v>106</v>
      </c>
      <c r="C546" s="52" t="s">
        <v>115</v>
      </c>
      <c r="D546" s="52">
        <v>22192</v>
      </c>
      <c r="E546" s="52">
        <v>3338007</v>
      </c>
      <c r="F546" s="52">
        <v>12</v>
      </c>
      <c r="G546" s="52" t="s">
        <v>118</v>
      </c>
      <c r="H546" s="52" t="s">
        <v>91</v>
      </c>
      <c r="I546" s="52">
        <v>72143</v>
      </c>
      <c r="J546" s="52" t="s">
        <v>71</v>
      </c>
      <c r="K546" s="52">
        <v>73.3</v>
      </c>
      <c r="L546" s="52">
        <v>3.3200000000000001E-5</v>
      </c>
      <c r="M546" s="52">
        <v>1</v>
      </c>
      <c r="N546" s="52"/>
      <c r="O546" s="52">
        <v>0</v>
      </c>
      <c r="P546" s="52">
        <v>0</v>
      </c>
      <c r="Q546" s="52">
        <v>21</v>
      </c>
      <c r="R546" s="52"/>
      <c r="S546" s="52">
        <v>0</v>
      </c>
      <c r="T546" s="52">
        <v>0</v>
      </c>
      <c r="U546" s="52">
        <v>310</v>
      </c>
      <c r="V546" s="52">
        <f t="shared" si="17"/>
        <v>175.56431907999999</v>
      </c>
      <c r="W546" s="52">
        <f t="shared" si="18"/>
        <v>175.56431907999999</v>
      </c>
      <c r="X546" s="52">
        <v>0</v>
      </c>
      <c r="Y546" s="52">
        <v>0</v>
      </c>
    </row>
    <row r="547" spans="1:25" x14ac:dyDescent="0.25">
      <c r="A547" s="52">
        <v>2013</v>
      </c>
      <c r="B547" s="52" t="s">
        <v>106</v>
      </c>
      <c r="C547" s="52" t="s">
        <v>115</v>
      </c>
      <c r="D547" s="52">
        <v>22192</v>
      </c>
      <c r="E547" s="52">
        <v>3338012</v>
      </c>
      <c r="F547" s="52">
        <v>12</v>
      </c>
      <c r="G547" s="52" t="s">
        <v>118</v>
      </c>
      <c r="H547" s="52" t="s">
        <v>91</v>
      </c>
      <c r="I547" s="52">
        <v>20130</v>
      </c>
      <c r="J547" s="52" t="s">
        <v>71</v>
      </c>
      <c r="K547" s="52">
        <v>73.3</v>
      </c>
      <c r="L547" s="52">
        <v>3.3200000000000001E-5</v>
      </c>
      <c r="M547" s="52">
        <v>1</v>
      </c>
      <c r="N547" s="52"/>
      <c r="O547" s="52">
        <v>0</v>
      </c>
      <c r="P547" s="52">
        <v>0</v>
      </c>
      <c r="Q547" s="52">
        <v>21</v>
      </c>
      <c r="R547" s="52"/>
      <c r="S547" s="52">
        <v>0</v>
      </c>
      <c r="T547" s="52">
        <v>0</v>
      </c>
      <c r="U547" s="52">
        <v>310</v>
      </c>
      <c r="V547" s="52">
        <f t="shared" si="17"/>
        <v>48.987562799999999</v>
      </c>
      <c r="W547" s="52">
        <f t="shared" si="18"/>
        <v>48.987562799999999</v>
      </c>
      <c r="X547" s="52">
        <v>0</v>
      </c>
      <c r="Y547" s="52">
        <v>0</v>
      </c>
    </row>
    <row r="548" spans="1:25" x14ac:dyDescent="0.25">
      <c r="A548" s="52">
        <v>2013</v>
      </c>
      <c r="B548" s="52" t="s">
        <v>106</v>
      </c>
      <c r="C548" s="52" t="s">
        <v>115</v>
      </c>
      <c r="D548" s="52">
        <v>22199</v>
      </c>
      <c r="E548" s="52">
        <v>3338001</v>
      </c>
      <c r="F548" s="52">
        <v>12</v>
      </c>
      <c r="G548" s="52" t="s">
        <v>118</v>
      </c>
      <c r="H548" s="52" t="s">
        <v>91</v>
      </c>
      <c r="I548" s="52">
        <v>337360</v>
      </c>
      <c r="J548" s="52" t="s">
        <v>71</v>
      </c>
      <c r="K548" s="52">
        <v>73.3</v>
      </c>
      <c r="L548" s="52">
        <v>3.3200000000000001E-5</v>
      </c>
      <c r="M548" s="52">
        <v>1</v>
      </c>
      <c r="N548" s="52"/>
      <c r="O548" s="52">
        <v>0</v>
      </c>
      <c r="P548" s="52">
        <v>0</v>
      </c>
      <c r="Q548" s="52">
        <v>21</v>
      </c>
      <c r="R548" s="52"/>
      <c r="S548" s="52">
        <v>0</v>
      </c>
      <c r="T548" s="52">
        <v>0</v>
      </c>
      <c r="U548" s="52">
        <v>310</v>
      </c>
      <c r="V548" s="52">
        <f t="shared" si="17"/>
        <v>820.98580160000006</v>
      </c>
      <c r="W548" s="52">
        <f t="shared" si="18"/>
        <v>820.98580160000006</v>
      </c>
      <c r="X548" s="52">
        <v>0</v>
      </c>
      <c r="Y548" s="52">
        <v>0</v>
      </c>
    </row>
    <row r="549" spans="1:25" x14ac:dyDescent="0.25">
      <c r="A549" s="52">
        <v>2013</v>
      </c>
      <c r="B549" s="52" t="s">
        <v>106</v>
      </c>
      <c r="C549" s="52" t="s">
        <v>115</v>
      </c>
      <c r="D549" s="52">
        <v>22199</v>
      </c>
      <c r="E549" s="52">
        <v>3338003</v>
      </c>
      <c r="F549" s="52">
        <v>12</v>
      </c>
      <c r="G549" s="52" t="s">
        <v>118</v>
      </c>
      <c r="H549" s="52" t="s">
        <v>91</v>
      </c>
      <c r="I549" s="52">
        <v>191362.5</v>
      </c>
      <c r="J549" s="52" t="s">
        <v>71</v>
      </c>
      <c r="K549" s="52">
        <v>73.3</v>
      </c>
      <c r="L549" s="52">
        <v>3.3200000000000001E-5</v>
      </c>
      <c r="M549" s="52">
        <v>1</v>
      </c>
      <c r="N549" s="52"/>
      <c r="O549" s="52">
        <v>0</v>
      </c>
      <c r="P549" s="52">
        <v>0</v>
      </c>
      <c r="Q549" s="52">
        <v>21</v>
      </c>
      <c r="R549" s="52"/>
      <c r="S549" s="52">
        <v>0</v>
      </c>
      <c r="T549" s="52">
        <v>0</v>
      </c>
      <c r="U549" s="52">
        <v>310</v>
      </c>
      <c r="V549" s="52">
        <f t="shared" si="17"/>
        <v>465.69212550000003</v>
      </c>
      <c r="W549" s="52">
        <f t="shared" si="18"/>
        <v>465.69212550000003</v>
      </c>
      <c r="X549" s="52">
        <v>0</v>
      </c>
      <c r="Y549" s="52">
        <v>0</v>
      </c>
    </row>
    <row r="550" spans="1:25" x14ac:dyDescent="0.25">
      <c r="A550" s="52">
        <v>2013</v>
      </c>
      <c r="B550" s="52" t="s">
        <v>106</v>
      </c>
      <c r="C550" s="52" t="s">
        <v>115</v>
      </c>
      <c r="D550" s="52">
        <v>22199</v>
      </c>
      <c r="E550" s="52">
        <v>3338004</v>
      </c>
      <c r="F550" s="52">
        <v>12</v>
      </c>
      <c r="G550" s="52" t="s">
        <v>118</v>
      </c>
      <c r="H550" s="52" t="s">
        <v>91</v>
      </c>
      <c r="I550" s="52">
        <v>211668</v>
      </c>
      <c r="J550" s="52" t="s">
        <v>71</v>
      </c>
      <c r="K550" s="52">
        <v>73.3</v>
      </c>
      <c r="L550" s="52">
        <v>3.3200000000000001E-5</v>
      </c>
      <c r="M550" s="52">
        <v>1</v>
      </c>
      <c r="N550" s="52"/>
      <c r="O550" s="52">
        <v>0</v>
      </c>
      <c r="P550" s="52">
        <v>0</v>
      </c>
      <c r="Q550" s="52">
        <v>21</v>
      </c>
      <c r="R550" s="52"/>
      <c r="S550" s="52">
        <v>0</v>
      </c>
      <c r="T550" s="52">
        <v>0</v>
      </c>
      <c r="U550" s="52">
        <v>310</v>
      </c>
      <c r="V550" s="52">
        <f t="shared" si="17"/>
        <v>515.10677807999991</v>
      </c>
      <c r="W550" s="52">
        <f t="shared" si="18"/>
        <v>515.10677807999991</v>
      </c>
      <c r="X550" s="52">
        <v>0</v>
      </c>
      <c r="Y550" s="52">
        <v>0</v>
      </c>
    </row>
    <row r="551" spans="1:25" x14ac:dyDescent="0.25">
      <c r="A551" s="52">
        <v>2013</v>
      </c>
      <c r="B551" s="52" t="s">
        <v>106</v>
      </c>
      <c r="C551" s="52" t="s">
        <v>115</v>
      </c>
      <c r="D551" s="52">
        <v>22199</v>
      </c>
      <c r="E551" s="52">
        <v>3338004</v>
      </c>
      <c r="F551" s="52">
        <v>12</v>
      </c>
      <c r="G551" s="52" t="s">
        <v>118</v>
      </c>
      <c r="H551" s="52" t="s">
        <v>91</v>
      </c>
      <c r="I551" s="52">
        <v>40179</v>
      </c>
      <c r="J551" s="52" t="s">
        <v>71</v>
      </c>
      <c r="K551" s="52">
        <v>73.3</v>
      </c>
      <c r="L551" s="52">
        <v>3.3200000000000001E-5</v>
      </c>
      <c r="M551" s="52">
        <v>1</v>
      </c>
      <c r="N551" s="52"/>
      <c r="O551" s="52">
        <v>0</v>
      </c>
      <c r="P551" s="52">
        <v>0</v>
      </c>
      <c r="Q551" s="52">
        <v>21</v>
      </c>
      <c r="R551" s="52"/>
      <c r="S551" s="52">
        <v>0</v>
      </c>
      <c r="T551" s="52">
        <v>0</v>
      </c>
      <c r="U551" s="52">
        <v>310</v>
      </c>
      <c r="V551" s="52">
        <f t="shared" si="17"/>
        <v>97.778007239999994</v>
      </c>
      <c r="W551" s="52">
        <f t="shared" si="18"/>
        <v>97.778007239999994</v>
      </c>
      <c r="X551" s="52">
        <v>0</v>
      </c>
      <c r="Y551" s="52">
        <v>0</v>
      </c>
    </row>
    <row r="552" spans="1:25" x14ac:dyDescent="0.25">
      <c r="A552" s="52">
        <v>2013</v>
      </c>
      <c r="B552" s="52" t="s">
        <v>106</v>
      </c>
      <c r="C552" s="52" t="s">
        <v>115</v>
      </c>
      <c r="D552" s="52">
        <v>22199</v>
      </c>
      <c r="E552" s="52">
        <v>3338004</v>
      </c>
      <c r="F552" s="52">
        <v>12</v>
      </c>
      <c r="G552" s="52" t="s">
        <v>118</v>
      </c>
      <c r="H552" s="52" t="s">
        <v>91</v>
      </c>
      <c r="I552" s="52">
        <v>49977</v>
      </c>
      <c r="J552" s="52" t="s">
        <v>71</v>
      </c>
      <c r="K552" s="52">
        <v>73.3</v>
      </c>
      <c r="L552" s="52">
        <v>3.3200000000000001E-5</v>
      </c>
      <c r="M552" s="52">
        <v>1</v>
      </c>
      <c r="N552" s="52"/>
      <c r="O552" s="52">
        <v>0</v>
      </c>
      <c r="P552" s="52">
        <v>0</v>
      </c>
      <c r="Q552" s="52">
        <v>21</v>
      </c>
      <c r="R552" s="52"/>
      <c r="S552" s="52">
        <v>0</v>
      </c>
      <c r="T552" s="52">
        <v>0</v>
      </c>
      <c r="U552" s="52">
        <v>310</v>
      </c>
      <c r="V552" s="52">
        <f t="shared" si="17"/>
        <v>121.62202812</v>
      </c>
      <c r="W552" s="52">
        <f t="shared" si="18"/>
        <v>121.62202812</v>
      </c>
      <c r="X552" s="52">
        <v>0</v>
      </c>
      <c r="Y552" s="52">
        <v>0</v>
      </c>
    </row>
    <row r="553" spans="1:25" x14ac:dyDescent="0.25">
      <c r="A553" s="52">
        <v>2013</v>
      </c>
      <c r="B553" s="52" t="s">
        <v>106</v>
      </c>
      <c r="C553" s="52" t="s">
        <v>115</v>
      </c>
      <c r="D553" s="52">
        <v>22199</v>
      </c>
      <c r="E553" s="52">
        <v>3338004</v>
      </c>
      <c r="F553" s="52">
        <v>12</v>
      </c>
      <c r="G553" s="52" t="s">
        <v>118</v>
      </c>
      <c r="H553" s="52" t="s">
        <v>91</v>
      </c>
      <c r="I553" s="52">
        <v>32961</v>
      </c>
      <c r="J553" s="52" t="s">
        <v>71</v>
      </c>
      <c r="K553" s="52">
        <v>73.3</v>
      </c>
      <c r="L553" s="52">
        <v>3.3200000000000001E-5</v>
      </c>
      <c r="M553" s="52">
        <v>1</v>
      </c>
      <c r="N553" s="52"/>
      <c r="O553" s="52">
        <v>0</v>
      </c>
      <c r="P553" s="52">
        <v>0</v>
      </c>
      <c r="Q553" s="52">
        <v>21</v>
      </c>
      <c r="R553" s="52"/>
      <c r="S553" s="52">
        <v>0</v>
      </c>
      <c r="T553" s="52">
        <v>0</v>
      </c>
      <c r="U553" s="52">
        <v>310</v>
      </c>
      <c r="V553" s="52">
        <f t="shared" si="17"/>
        <v>80.212571159999996</v>
      </c>
      <c r="W553" s="52">
        <f t="shared" si="18"/>
        <v>80.212571159999996</v>
      </c>
      <c r="X553" s="52">
        <v>0</v>
      </c>
      <c r="Y553" s="52">
        <v>0</v>
      </c>
    </row>
    <row r="554" spans="1:25" x14ac:dyDescent="0.25">
      <c r="A554" s="52">
        <v>2013</v>
      </c>
      <c r="B554" s="52" t="s">
        <v>106</v>
      </c>
      <c r="C554" s="52" t="s">
        <v>115</v>
      </c>
      <c r="D554" s="52">
        <v>22199</v>
      </c>
      <c r="E554" s="52">
        <v>3338004</v>
      </c>
      <c r="F554" s="52">
        <v>12</v>
      </c>
      <c r="G554" s="52" t="s">
        <v>118</v>
      </c>
      <c r="H554" s="52" t="s">
        <v>91</v>
      </c>
      <c r="I554" s="52">
        <v>13184</v>
      </c>
      <c r="J554" s="52" t="s">
        <v>71</v>
      </c>
      <c r="K554" s="52">
        <v>73.3</v>
      </c>
      <c r="L554" s="52">
        <v>3.3200000000000001E-5</v>
      </c>
      <c r="M554" s="52">
        <v>1</v>
      </c>
      <c r="N554" s="52"/>
      <c r="O554" s="52">
        <v>0</v>
      </c>
      <c r="P554" s="52">
        <v>0</v>
      </c>
      <c r="Q554" s="52">
        <v>21</v>
      </c>
      <c r="R554" s="52"/>
      <c r="S554" s="52">
        <v>0</v>
      </c>
      <c r="T554" s="52">
        <v>0</v>
      </c>
      <c r="U554" s="52">
        <v>310</v>
      </c>
      <c r="V554" s="52">
        <f t="shared" si="17"/>
        <v>32.084055039999996</v>
      </c>
      <c r="W554" s="52">
        <f t="shared" si="18"/>
        <v>32.084055039999996</v>
      </c>
      <c r="X554" s="52">
        <v>0</v>
      </c>
      <c r="Y554" s="52">
        <v>0</v>
      </c>
    </row>
    <row r="555" spans="1:25" x14ac:dyDescent="0.25">
      <c r="A555" s="52">
        <v>2013</v>
      </c>
      <c r="B555" s="52" t="s">
        <v>106</v>
      </c>
      <c r="C555" s="52" t="s">
        <v>115</v>
      </c>
      <c r="D555" s="52">
        <v>22199</v>
      </c>
      <c r="E555" s="52">
        <v>3338004</v>
      </c>
      <c r="F555" s="52">
        <v>12</v>
      </c>
      <c r="G555" s="52" t="s">
        <v>118</v>
      </c>
      <c r="H555" s="52" t="s">
        <v>91</v>
      </c>
      <c r="I555" s="52">
        <v>95598</v>
      </c>
      <c r="J555" s="52" t="s">
        <v>71</v>
      </c>
      <c r="K555" s="52">
        <v>73.3</v>
      </c>
      <c r="L555" s="52">
        <v>3.3200000000000001E-5</v>
      </c>
      <c r="M555" s="52">
        <v>1</v>
      </c>
      <c r="N555" s="52"/>
      <c r="O555" s="52">
        <v>0</v>
      </c>
      <c r="P555" s="52">
        <v>0</v>
      </c>
      <c r="Q555" s="52">
        <v>21</v>
      </c>
      <c r="R555" s="52"/>
      <c r="S555" s="52">
        <v>0</v>
      </c>
      <c r="T555" s="52">
        <v>0</v>
      </c>
      <c r="U555" s="52">
        <v>310</v>
      </c>
      <c r="V555" s="52">
        <f t="shared" si="17"/>
        <v>232.64346887999997</v>
      </c>
      <c r="W555" s="52">
        <f t="shared" si="18"/>
        <v>232.64346887999997</v>
      </c>
      <c r="X555" s="52">
        <v>0</v>
      </c>
      <c r="Y555" s="52">
        <v>0</v>
      </c>
    </row>
    <row r="556" spans="1:25" x14ac:dyDescent="0.25">
      <c r="A556" s="52">
        <v>2013</v>
      </c>
      <c r="B556" s="52" t="s">
        <v>106</v>
      </c>
      <c r="C556" s="52" t="s">
        <v>115</v>
      </c>
      <c r="D556" s="52">
        <v>22199</v>
      </c>
      <c r="E556" s="52">
        <v>3338004</v>
      </c>
      <c r="F556" s="52">
        <v>12</v>
      </c>
      <c r="G556" s="52" t="s">
        <v>118</v>
      </c>
      <c r="H556" s="52" t="s">
        <v>91</v>
      </c>
      <c r="I556" s="52">
        <v>93440</v>
      </c>
      <c r="J556" s="52" t="s">
        <v>71</v>
      </c>
      <c r="K556" s="52">
        <v>73.3</v>
      </c>
      <c r="L556" s="52">
        <v>3.3200000000000001E-5</v>
      </c>
      <c r="M556" s="52">
        <v>1</v>
      </c>
      <c r="N556" s="52"/>
      <c r="O556" s="52">
        <v>0</v>
      </c>
      <c r="P556" s="52">
        <v>0</v>
      </c>
      <c r="Q556" s="52">
        <v>21</v>
      </c>
      <c r="R556" s="52"/>
      <c r="S556" s="52">
        <v>0</v>
      </c>
      <c r="T556" s="52">
        <v>0</v>
      </c>
      <c r="U556" s="52">
        <v>310</v>
      </c>
      <c r="V556" s="52">
        <f t="shared" si="17"/>
        <v>227.39184639999999</v>
      </c>
      <c r="W556" s="52">
        <f t="shared" si="18"/>
        <v>227.39184639999999</v>
      </c>
      <c r="X556" s="52">
        <v>0</v>
      </c>
      <c r="Y556" s="52">
        <v>0</v>
      </c>
    </row>
    <row r="557" spans="1:25" x14ac:dyDescent="0.25">
      <c r="A557" s="52">
        <v>2013</v>
      </c>
      <c r="B557" s="52" t="s">
        <v>106</v>
      </c>
      <c r="C557" s="52" t="s">
        <v>115</v>
      </c>
      <c r="D557" s="52">
        <v>22199</v>
      </c>
      <c r="E557" s="52">
        <v>3338004</v>
      </c>
      <c r="F557" s="52">
        <v>12</v>
      </c>
      <c r="G557" s="52" t="s">
        <v>118</v>
      </c>
      <c r="H557" s="52" t="s">
        <v>91</v>
      </c>
      <c r="I557" s="52">
        <v>251926</v>
      </c>
      <c r="J557" s="52" t="s">
        <v>71</v>
      </c>
      <c r="K557" s="52">
        <v>73.3</v>
      </c>
      <c r="L557" s="52">
        <v>3.3200000000000001E-5</v>
      </c>
      <c r="M557" s="52">
        <v>1</v>
      </c>
      <c r="N557" s="52"/>
      <c r="O557" s="52">
        <v>0</v>
      </c>
      <c r="P557" s="52">
        <v>0</v>
      </c>
      <c r="Q557" s="52">
        <v>21</v>
      </c>
      <c r="R557" s="52"/>
      <c r="S557" s="52">
        <v>0</v>
      </c>
      <c r="T557" s="52">
        <v>0</v>
      </c>
      <c r="U557" s="52">
        <v>310</v>
      </c>
      <c r="V557" s="52">
        <f t="shared" si="17"/>
        <v>613.07703656000001</v>
      </c>
      <c r="W557" s="52">
        <f t="shared" si="18"/>
        <v>613.07703656000001</v>
      </c>
      <c r="X557" s="52">
        <v>0</v>
      </c>
      <c r="Y557" s="52">
        <v>0</v>
      </c>
    </row>
    <row r="558" spans="1:25" x14ac:dyDescent="0.25">
      <c r="A558" s="52">
        <v>2013</v>
      </c>
      <c r="B558" s="52" t="s">
        <v>106</v>
      </c>
      <c r="C558" s="52" t="s">
        <v>115</v>
      </c>
      <c r="D558" s="52">
        <v>22199</v>
      </c>
      <c r="E558" s="52">
        <v>3338005</v>
      </c>
      <c r="F558" s="52">
        <v>12</v>
      </c>
      <c r="G558" s="52" t="s">
        <v>118</v>
      </c>
      <c r="H558" s="52" t="s">
        <v>91</v>
      </c>
      <c r="I558" s="52">
        <v>24597</v>
      </c>
      <c r="J558" s="52" t="s">
        <v>71</v>
      </c>
      <c r="K558" s="52">
        <v>73.3</v>
      </c>
      <c r="L558" s="52">
        <v>3.3200000000000001E-5</v>
      </c>
      <c r="M558" s="52">
        <v>1</v>
      </c>
      <c r="N558" s="52"/>
      <c r="O558" s="52">
        <v>0</v>
      </c>
      <c r="P558" s="52">
        <v>0</v>
      </c>
      <c r="Q558" s="52">
        <v>21</v>
      </c>
      <c r="R558" s="52"/>
      <c r="S558" s="52">
        <v>0</v>
      </c>
      <c r="T558" s="52">
        <v>0</v>
      </c>
      <c r="U558" s="52">
        <v>310</v>
      </c>
      <c r="V558" s="52">
        <f t="shared" si="17"/>
        <v>59.858275319999997</v>
      </c>
      <c r="W558" s="52">
        <f t="shared" si="18"/>
        <v>59.858275319999997</v>
      </c>
      <c r="X558" s="52">
        <v>0</v>
      </c>
      <c r="Y558" s="52">
        <v>0</v>
      </c>
    </row>
    <row r="559" spans="1:25" x14ac:dyDescent="0.25">
      <c r="A559" s="52">
        <v>2013</v>
      </c>
      <c r="B559" s="52" t="s">
        <v>106</v>
      </c>
      <c r="C559" s="52" t="s">
        <v>115</v>
      </c>
      <c r="D559" s="52">
        <v>22199</v>
      </c>
      <c r="E559" s="52">
        <v>3338005</v>
      </c>
      <c r="F559" s="52">
        <v>12</v>
      </c>
      <c r="G559" s="52" t="s">
        <v>118</v>
      </c>
      <c r="H559" s="52" t="s">
        <v>91</v>
      </c>
      <c r="I559" s="52">
        <v>38488</v>
      </c>
      <c r="J559" s="52" t="s">
        <v>71</v>
      </c>
      <c r="K559" s="52">
        <v>73.3</v>
      </c>
      <c r="L559" s="52">
        <v>3.3200000000000001E-5</v>
      </c>
      <c r="M559" s="52">
        <v>1</v>
      </c>
      <c r="N559" s="52"/>
      <c r="O559" s="52">
        <v>0</v>
      </c>
      <c r="P559" s="52">
        <v>0</v>
      </c>
      <c r="Q559" s="52">
        <v>21</v>
      </c>
      <c r="R559" s="52"/>
      <c r="S559" s="52">
        <v>0</v>
      </c>
      <c r="T559" s="52">
        <v>0</v>
      </c>
      <c r="U559" s="52">
        <v>310</v>
      </c>
      <c r="V559" s="52">
        <f t="shared" si="17"/>
        <v>93.662857279999997</v>
      </c>
      <c r="W559" s="52">
        <f t="shared" si="18"/>
        <v>93.662857279999997</v>
      </c>
      <c r="X559" s="52">
        <v>0</v>
      </c>
      <c r="Y559" s="52">
        <v>0</v>
      </c>
    </row>
    <row r="560" spans="1:25" x14ac:dyDescent="0.25">
      <c r="A560" s="52">
        <v>2013</v>
      </c>
      <c r="B560" s="52" t="s">
        <v>106</v>
      </c>
      <c r="C560" s="52" t="s">
        <v>115</v>
      </c>
      <c r="D560" s="52">
        <v>22199</v>
      </c>
      <c r="E560" s="52">
        <v>3338007</v>
      </c>
      <c r="F560" s="52">
        <v>12</v>
      </c>
      <c r="G560" s="52" t="s">
        <v>118</v>
      </c>
      <c r="H560" s="52" t="s">
        <v>91</v>
      </c>
      <c r="I560" s="52">
        <v>47180</v>
      </c>
      <c r="J560" s="52" t="s">
        <v>71</v>
      </c>
      <c r="K560" s="52">
        <v>73.3</v>
      </c>
      <c r="L560" s="52">
        <v>3.3200000000000001E-5</v>
      </c>
      <c r="M560" s="52">
        <v>1</v>
      </c>
      <c r="N560" s="52"/>
      <c r="O560" s="52">
        <v>0</v>
      </c>
      <c r="P560" s="52">
        <v>0</v>
      </c>
      <c r="Q560" s="52">
        <v>21</v>
      </c>
      <c r="R560" s="52"/>
      <c r="S560" s="52">
        <v>0</v>
      </c>
      <c r="T560" s="52">
        <v>0</v>
      </c>
      <c r="U560" s="52">
        <v>310</v>
      </c>
      <c r="V560" s="52">
        <f t="shared" si="17"/>
        <v>114.81536080000001</v>
      </c>
      <c r="W560" s="52">
        <f t="shared" si="18"/>
        <v>114.81536080000001</v>
      </c>
      <c r="X560" s="52">
        <v>0</v>
      </c>
      <c r="Y560" s="52">
        <v>0</v>
      </c>
    </row>
    <row r="561" spans="1:25" x14ac:dyDescent="0.25">
      <c r="A561" s="52">
        <v>2013</v>
      </c>
      <c r="B561" s="52" t="s">
        <v>106</v>
      </c>
      <c r="C561" s="52" t="s">
        <v>115</v>
      </c>
      <c r="D561" s="52">
        <v>22199</v>
      </c>
      <c r="E561" s="52">
        <v>3338012</v>
      </c>
      <c r="F561" s="52">
        <v>12</v>
      </c>
      <c r="G561" s="52" t="s">
        <v>118</v>
      </c>
      <c r="H561" s="52" t="s">
        <v>91</v>
      </c>
      <c r="I561" s="52">
        <v>16698</v>
      </c>
      <c r="J561" s="52" t="s">
        <v>71</v>
      </c>
      <c r="K561" s="52">
        <v>73.3</v>
      </c>
      <c r="L561" s="52">
        <v>3.3200000000000001E-5</v>
      </c>
      <c r="M561" s="52">
        <v>1</v>
      </c>
      <c r="N561" s="52"/>
      <c r="O561" s="52">
        <v>0</v>
      </c>
      <c r="P561" s="52">
        <v>0</v>
      </c>
      <c r="Q561" s="52">
        <v>21</v>
      </c>
      <c r="R561" s="52"/>
      <c r="S561" s="52">
        <v>0</v>
      </c>
      <c r="T561" s="52">
        <v>0</v>
      </c>
      <c r="U561" s="52">
        <v>310</v>
      </c>
      <c r="V561" s="52">
        <f t="shared" si="17"/>
        <v>40.635584879999996</v>
      </c>
      <c r="W561" s="52">
        <f t="shared" si="18"/>
        <v>40.635584879999996</v>
      </c>
      <c r="X561" s="52">
        <v>0</v>
      </c>
      <c r="Y561" s="52">
        <v>0</v>
      </c>
    </row>
    <row r="562" spans="1:25" x14ac:dyDescent="0.25">
      <c r="A562" s="52">
        <v>2013</v>
      </c>
      <c r="B562" s="52" t="s">
        <v>106</v>
      </c>
      <c r="C562" s="52" t="s">
        <v>115</v>
      </c>
      <c r="D562" s="52">
        <v>22199</v>
      </c>
      <c r="E562" s="52">
        <v>3338012</v>
      </c>
      <c r="F562" s="52">
        <v>12</v>
      </c>
      <c r="G562" s="52" t="s">
        <v>118</v>
      </c>
      <c r="H562" s="52" t="s">
        <v>91</v>
      </c>
      <c r="I562" s="52">
        <v>32641</v>
      </c>
      <c r="J562" s="52" t="s">
        <v>71</v>
      </c>
      <c r="K562" s="52">
        <v>73.3</v>
      </c>
      <c r="L562" s="52">
        <v>3.3200000000000001E-5</v>
      </c>
      <c r="M562" s="52">
        <v>1</v>
      </c>
      <c r="N562" s="52"/>
      <c r="O562" s="52">
        <v>0</v>
      </c>
      <c r="P562" s="52">
        <v>0</v>
      </c>
      <c r="Q562" s="52">
        <v>21</v>
      </c>
      <c r="R562" s="52"/>
      <c r="S562" s="52">
        <v>0</v>
      </c>
      <c r="T562" s="52">
        <v>0</v>
      </c>
      <c r="U562" s="52">
        <v>310</v>
      </c>
      <c r="V562" s="52">
        <f t="shared" si="17"/>
        <v>79.433831959999992</v>
      </c>
      <c r="W562" s="52">
        <f t="shared" si="18"/>
        <v>79.433831959999992</v>
      </c>
      <c r="X562" s="52">
        <v>0</v>
      </c>
      <c r="Y562" s="52">
        <v>0</v>
      </c>
    </row>
    <row r="563" spans="1:25" x14ac:dyDescent="0.25">
      <c r="A563" s="52">
        <v>2013</v>
      </c>
      <c r="B563" s="52" t="s">
        <v>106</v>
      </c>
      <c r="C563" s="52" t="s">
        <v>115</v>
      </c>
      <c r="D563" s="52">
        <v>22199</v>
      </c>
      <c r="E563" s="52">
        <v>3338012</v>
      </c>
      <c r="F563" s="52">
        <v>12</v>
      </c>
      <c r="G563" s="52" t="s">
        <v>118</v>
      </c>
      <c r="H563" s="52" t="s">
        <v>91</v>
      </c>
      <c r="I563" s="52">
        <v>91342</v>
      </c>
      <c r="J563" s="52" t="s">
        <v>71</v>
      </c>
      <c r="K563" s="52">
        <v>73.3</v>
      </c>
      <c r="L563" s="52">
        <v>3.3200000000000001E-5</v>
      </c>
      <c r="M563" s="52">
        <v>1</v>
      </c>
      <c r="N563" s="52"/>
      <c r="O563" s="52">
        <v>0</v>
      </c>
      <c r="P563" s="52">
        <v>0</v>
      </c>
      <c r="Q563" s="52">
        <v>21</v>
      </c>
      <c r="R563" s="52"/>
      <c r="S563" s="52">
        <v>0</v>
      </c>
      <c r="T563" s="52">
        <v>0</v>
      </c>
      <c r="U563" s="52">
        <v>310</v>
      </c>
      <c r="V563" s="52">
        <f t="shared" si="17"/>
        <v>222.28623751999999</v>
      </c>
      <c r="W563" s="52">
        <f t="shared" si="18"/>
        <v>222.28623751999999</v>
      </c>
      <c r="X563" s="52">
        <v>0</v>
      </c>
      <c r="Y563" s="52">
        <v>0</v>
      </c>
    </row>
    <row r="564" spans="1:25" x14ac:dyDescent="0.25">
      <c r="A564" s="52">
        <v>2013</v>
      </c>
      <c r="B564" s="52" t="s">
        <v>106</v>
      </c>
      <c r="C564" s="52" t="s">
        <v>115</v>
      </c>
      <c r="D564" s="52">
        <v>22199</v>
      </c>
      <c r="E564" s="52">
        <v>3338013</v>
      </c>
      <c r="F564" s="52">
        <v>12</v>
      </c>
      <c r="G564" s="52" t="s">
        <v>118</v>
      </c>
      <c r="H564" s="52" t="s">
        <v>91</v>
      </c>
      <c r="I564" s="52">
        <v>9770</v>
      </c>
      <c r="J564" s="52" t="s">
        <v>71</v>
      </c>
      <c r="K564" s="52">
        <v>73.3</v>
      </c>
      <c r="L564" s="52">
        <v>3.3200000000000001E-5</v>
      </c>
      <c r="M564" s="52">
        <v>1</v>
      </c>
      <c r="N564" s="52"/>
      <c r="O564" s="52">
        <v>0</v>
      </c>
      <c r="P564" s="52">
        <v>0</v>
      </c>
      <c r="Q564" s="52">
        <v>21</v>
      </c>
      <c r="R564" s="52"/>
      <c r="S564" s="52">
        <v>0</v>
      </c>
      <c r="T564" s="52">
        <v>0</v>
      </c>
      <c r="U564" s="52">
        <v>310</v>
      </c>
      <c r="V564" s="52">
        <f t="shared" si="17"/>
        <v>23.775881200000001</v>
      </c>
      <c r="W564" s="52">
        <f t="shared" si="18"/>
        <v>23.775881200000001</v>
      </c>
      <c r="X564" s="52">
        <v>0</v>
      </c>
      <c r="Y564" s="52">
        <v>0</v>
      </c>
    </row>
    <row r="565" spans="1:25" x14ac:dyDescent="0.25">
      <c r="A565" s="52">
        <v>2013</v>
      </c>
      <c r="B565" s="52" t="s">
        <v>106</v>
      </c>
      <c r="C565" s="52" t="s">
        <v>115</v>
      </c>
      <c r="D565" s="52">
        <v>22199</v>
      </c>
      <c r="E565" s="52">
        <v>3338099</v>
      </c>
      <c r="F565" s="52">
        <v>12</v>
      </c>
      <c r="G565" s="52" t="s">
        <v>118</v>
      </c>
      <c r="H565" s="52" t="s">
        <v>91</v>
      </c>
      <c r="I565" s="52">
        <v>260885</v>
      </c>
      <c r="J565" s="52" t="s">
        <v>71</v>
      </c>
      <c r="K565" s="52">
        <v>73.3</v>
      </c>
      <c r="L565" s="52">
        <v>3.3200000000000001E-5</v>
      </c>
      <c r="M565" s="52">
        <v>1</v>
      </c>
      <c r="N565" s="52"/>
      <c r="O565" s="52">
        <v>0</v>
      </c>
      <c r="P565" s="52">
        <v>0</v>
      </c>
      <c r="Q565" s="52">
        <v>21</v>
      </c>
      <c r="R565" s="52"/>
      <c r="S565" s="52">
        <v>0</v>
      </c>
      <c r="T565" s="52">
        <v>0</v>
      </c>
      <c r="U565" s="52">
        <v>310</v>
      </c>
      <c r="V565" s="52">
        <f t="shared" si="17"/>
        <v>634.87930059999997</v>
      </c>
      <c r="W565" s="52">
        <f t="shared" si="18"/>
        <v>634.87930059999997</v>
      </c>
      <c r="X565" s="52">
        <v>0</v>
      </c>
      <c r="Y565" s="52">
        <v>0</v>
      </c>
    </row>
    <row r="566" spans="1:25" x14ac:dyDescent="0.25">
      <c r="A566" s="52">
        <v>2013</v>
      </c>
      <c r="B566" s="52" t="s">
        <v>106</v>
      </c>
      <c r="C566" s="52" t="s">
        <v>115</v>
      </c>
      <c r="D566" s="52">
        <v>22199</v>
      </c>
      <c r="E566" s="52">
        <v>3338099</v>
      </c>
      <c r="F566" s="52">
        <v>12</v>
      </c>
      <c r="G566" s="52" t="s">
        <v>118</v>
      </c>
      <c r="H566" s="52" t="s">
        <v>91</v>
      </c>
      <c r="I566" s="52">
        <v>5480</v>
      </c>
      <c r="J566" s="52" t="s">
        <v>71</v>
      </c>
      <c r="K566" s="52">
        <v>73.3</v>
      </c>
      <c r="L566" s="52">
        <v>3.3200000000000001E-5</v>
      </c>
      <c r="M566" s="52">
        <v>1</v>
      </c>
      <c r="N566" s="52"/>
      <c r="O566" s="52">
        <v>0</v>
      </c>
      <c r="P566" s="52">
        <v>0</v>
      </c>
      <c r="Q566" s="52">
        <v>21</v>
      </c>
      <c r="R566" s="52"/>
      <c r="S566" s="52">
        <v>0</v>
      </c>
      <c r="T566" s="52">
        <v>0</v>
      </c>
      <c r="U566" s="52">
        <v>310</v>
      </c>
      <c r="V566" s="52">
        <f t="shared" si="17"/>
        <v>13.3359088</v>
      </c>
      <c r="W566" s="52">
        <f t="shared" si="18"/>
        <v>13.3359088</v>
      </c>
      <c r="X566" s="52">
        <v>0</v>
      </c>
      <c r="Y566" s="52">
        <v>0</v>
      </c>
    </row>
    <row r="567" spans="1:25" x14ac:dyDescent="0.25">
      <c r="A567" s="52">
        <v>2013</v>
      </c>
      <c r="B567" s="52" t="s">
        <v>106</v>
      </c>
      <c r="C567" s="52" t="s">
        <v>115</v>
      </c>
      <c r="D567" s="52">
        <v>22201</v>
      </c>
      <c r="E567" s="52">
        <v>3338003</v>
      </c>
      <c r="F567" s="52">
        <v>12</v>
      </c>
      <c r="G567" s="52" t="s">
        <v>118</v>
      </c>
      <c r="H567" s="52" t="s">
        <v>91</v>
      </c>
      <c r="I567" s="52">
        <v>335</v>
      </c>
      <c r="J567" s="52" t="s">
        <v>71</v>
      </c>
      <c r="K567" s="52">
        <v>73.3</v>
      </c>
      <c r="L567" s="52">
        <v>3.3200000000000001E-5</v>
      </c>
      <c r="M567" s="52">
        <v>1</v>
      </c>
      <c r="N567" s="52"/>
      <c r="O567" s="52">
        <v>0</v>
      </c>
      <c r="P567" s="52">
        <v>0</v>
      </c>
      <c r="Q567" s="52">
        <v>21</v>
      </c>
      <c r="R567" s="52"/>
      <c r="S567" s="52">
        <v>0</v>
      </c>
      <c r="T567" s="52">
        <v>0</v>
      </c>
      <c r="U567" s="52">
        <v>310</v>
      </c>
      <c r="V567" s="52">
        <f t="shared" si="17"/>
        <v>0.81524260000000004</v>
      </c>
      <c r="W567" s="52">
        <f t="shared" si="18"/>
        <v>0.81524260000000004</v>
      </c>
      <c r="X567" s="52">
        <v>0</v>
      </c>
      <c r="Y567" s="52">
        <v>0</v>
      </c>
    </row>
    <row r="568" spans="1:25" x14ac:dyDescent="0.25">
      <c r="A568" s="52">
        <v>2013</v>
      </c>
      <c r="B568" s="52" t="s">
        <v>106</v>
      </c>
      <c r="C568" s="52" t="s">
        <v>115</v>
      </c>
      <c r="D568" s="52">
        <v>22203</v>
      </c>
      <c r="E568" s="52">
        <v>3338012</v>
      </c>
      <c r="F568" s="52">
        <v>12</v>
      </c>
      <c r="G568" s="52" t="s">
        <v>118</v>
      </c>
      <c r="H568" s="52" t="s">
        <v>91</v>
      </c>
      <c r="I568" s="52">
        <v>2277821</v>
      </c>
      <c r="J568" s="52" t="s">
        <v>71</v>
      </c>
      <c r="K568" s="52">
        <v>73.3</v>
      </c>
      <c r="L568" s="52">
        <v>3.3200000000000001E-5</v>
      </c>
      <c r="M568" s="52">
        <v>1</v>
      </c>
      <c r="N568" s="52"/>
      <c r="O568" s="52">
        <v>0</v>
      </c>
      <c r="P568" s="52">
        <v>0</v>
      </c>
      <c r="Q568" s="52">
        <v>21</v>
      </c>
      <c r="R568" s="52"/>
      <c r="S568" s="52">
        <v>0</v>
      </c>
      <c r="T568" s="52">
        <v>0</v>
      </c>
      <c r="U568" s="52">
        <v>310</v>
      </c>
      <c r="V568" s="52">
        <f t="shared" si="17"/>
        <v>5543.2140727599999</v>
      </c>
      <c r="W568" s="52">
        <f t="shared" si="18"/>
        <v>5543.2140727599999</v>
      </c>
      <c r="X568" s="52">
        <v>0</v>
      </c>
      <c r="Y568" s="52">
        <v>0</v>
      </c>
    </row>
    <row r="569" spans="1:25" x14ac:dyDescent="0.25">
      <c r="A569" s="52">
        <v>2013</v>
      </c>
      <c r="B569" s="52" t="s">
        <v>106</v>
      </c>
      <c r="C569" s="52" t="s">
        <v>115</v>
      </c>
      <c r="D569" s="52">
        <v>22203</v>
      </c>
      <c r="E569" s="52">
        <v>3338012</v>
      </c>
      <c r="F569" s="52">
        <v>12</v>
      </c>
      <c r="G569" s="52" t="s">
        <v>118</v>
      </c>
      <c r="H569" s="52" t="s">
        <v>91</v>
      </c>
      <c r="I569" s="52">
        <v>438405</v>
      </c>
      <c r="J569" s="52" t="s">
        <v>71</v>
      </c>
      <c r="K569" s="52">
        <v>73.3</v>
      </c>
      <c r="L569" s="52">
        <v>3.3200000000000001E-5</v>
      </c>
      <c r="M569" s="52">
        <v>1</v>
      </c>
      <c r="N569" s="52"/>
      <c r="O569" s="52">
        <v>0</v>
      </c>
      <c r="P569" s="52">
        <v>0</v>
      </c>
      <c r="Q569" s="52">
        <v>21</v>
      </c>
      <c r="R569" s="52"/>
      <c r="S569" s="52">
        <v>0</v>
      </c>
      <c r="T569" s="52">
        <v>0</v>
      </c>
      <c r="U569" s="52">
        <v>310</v>
      </c>
      <c r="V569" s="52">
        <f t="shared" si="17"/>
        <v>1066.8848717999999</v>
      </c>
      <c r="W569" s="52">
        <f t="shared" si="18"/>
        <v>1066.8848717999999</v>
      </c>
      <c r="X569" s="52">
        <v>0</v>
      </c>
      <c r="Y569" s="52">
        <v>0</v>
      </c>
    </row>
    <row r="570" spans="1:25" x14ac:dyDescent="0.25">
      <c r="A570" s="52">
        <v>2013</v>
      </c>
      <c r="B570" s="52" t="s">
        <v>106</v>
      </c>
      <c r="C570" s="52" t="s">
        <v>115</v>
      </c>
      <c r="D570" s="52">
        <v>22203</v>
      </c>
      <c r="E570" s="52">
        <v>3338012</v>
      </c>
      <c r="F570" s="52">
        <v>12</v>
      </c>
      <c r="G570" s="52" t="s">
        <v>118</v>
      </c>
      <c r="H570" s="52" t="s">
        <v>91</v>
      </c>
      <c r="I570" s="52">
        <v>46419.152034999999</v>
      </c>
      <c r="J570" s="52" t="s">
        <v>71</v>
      </c>
      <c r="K570" s="52">
        <v>73.3</v>
      </c>
      <c r="L570" s="52">
        <v>3.3200000000000001E-5</v>
      </c>
      <c r="M570" s="52">
        <v>1</v>
      </c>
      <c r="N570" s="52"/>
      <c r="O570" s="52">
        <v>0</v>
      </c>
      <c r="P570" s="52">
        <v>0</v>
      </c>
      <c r="Q570" s="52">
        <v>21</v>
      </c>
      <c r="R570" s="52"/>
      <c r="S570" s="52">
        <v>0</v>
      </c>
      <c r="T570" s="52">
        <v>0</v>
      </c>
      <c r="U570" s="52">
        <v>310</v>
      </c>
      <c r="V570" s="52">
        <f t="shared" si="17"/>
        <v>112.96379162629459</v>
      </c>
      <c r="W570" s="52">
        <f t="shared" si="18"/>
        <v>112.96379162629459</v>
      </c>
      <c r="X570" s="52">
        <v>0</v>
      </c>
      <c r="Y570" s="52">
        <v>0</v>
      </c>
    </row>
    <row r="571" spans="1:25" x14ac:dyDescent="0.25">
      <c r="A571" s="52">
        <v>2013</v>
      </c>
      <c r="B571" s="52" t="s">
        <v>106</v>
      </c>
      <c r="C571" s="52" t="s">
        <v>115</v>
      </c>
      <c r="D571" s="52">
        <v>22207</v>
      </c>
      <c r="E571" s="52">
        <v>3338012</v>
      </c>
      <c r="F571" s="52">
        <v>12</v>
      </c>
      <c r="G571" s="52" t="s">
        <v>118</v>
      </c>
      <c r="H571" s="52" t="s">
        <v>91</v>
      </c>
      <c r="I571" s="52">
        <v>1065592</v>
      </c>
      <c r="J571" s="52" t="s">
        <v>71</v>
      </c>
      <c r="K571" s="52">
        <v>73.3</v>
      </c>
      <c r="L571" s="52">
        <v>3.3200000000000001E-5</v>
      </c>
      <c r="M571" s="52">
        <v>1</v>
      </c>
      <c r="N571" s="52"/>
      <c r="O571" s="52">
        <v>0</v>
      </c>
      <c r="P571" s="52">
        <v>0</v>
      </c>
      <c r="Q571" s="52">
        <v>21</v>
      </c>
      <c r="R571" s="52"/>
      <c r="S571" s="52">
        <v>0</v>
      </c>
      <c r="T571" s="52">
        <v>0</v>
      </c>
      <c r="U571" s="52">
        <v>310</v>
      </c>
      <c r="V571" s="52">
        <f t="shared" si="17"/>
        <v>2593.1820675199997</v>
      </c>
      <c r="W571" s="52">
        <f t="shared" si="18"/>
        <v>2593.1820675199997</v>
      </c>
      <c r="X571" s="52">
        <v>0</v>
      </c>
      <c r="Y571" s="52">
        <v>0</v>
      </c>
    </row>
    <row r="572" spans="1:25" x14ac:dyDescent="0.25">
      <c r="A572" s="52">
        <v>2013</v>
      </c>
      <c r="B572" s="52" t="s">
        <v>106</v>
      </c>
      <c r="C572" s="52" t="s">
        <v>115</v>
      </c>
      <c r="D572" s="52">
        <v>22209</v>
      </c>
      <c r="E572" s="52">
        <v>3338001</v>
      </c>
      <c r="F572" s="52">
        <v>12</v>
      </c>
      <c r="G572" s="52" t="s">
        <v>118</v>
      </c>
      <c r="H572" s="52" t="s">
        <v>91</v>
      </c>
      <c r="I572" s="52">
        <v>408240</v>
      </c>
      <c r="J572" s="52" t="s">
        <v>71</v>
      </c>
      <c r="K572" s="52">
        <v>73.3</v>
      </c>
      <c r="L572" s="52">
        <v>3.3200000000000001E-5</v>
      </c>
      <c r="M572" s="52">
        <v>1</v>
      </c>
      <c r="N572" s="52"/>
      <c r="O572" s="52">
        <v>0</v>
      </c>
      <c r="P572" s="52">
        <v>0</v>
      </c>
      <c r="Q572" s="52">
        <v>21</v>
      </c>
      <c r="R572" s="52"/>
      <c r="S572" s="52">
        <v>0</v>
      </c>
      <c r="T572" s="52">
        <v>0</v>
      </c>
      <c r="U572" s="52">
        <v>310</v>
      </c>
      <c r="V572" s="52">
        <f t="shared" si="17"/>
        <v>993.47653439999999</v>
      </c>
      <c r="W572" s="52">
        <f t="shared" si="18"/>
        <v>993.47653439999999</v>
      </c>
      <c r="X572" s="52">
        <v>0</v>
      </c>
      <c r="Y572" s="52">
        <v>0</v>
      </c>
    </row>
    <row r="573" spans="1:25" x14ac:dyDescent="0.25">
      <c r="A573" s="52">
        <v>2013</v>
      </c>
      <c r="B573" s="52" t="s">
        <v>106</v>
      </c>
      <c r="C573" s="52" t="s">
        <v>115</v>
      </c>
      <c r="D573" s="52">
        <v>22209</v>
      </c>
      <c r="E573" s="52">
        <v>3338004</v>
      </c>
      <c r="F573" s="52">
        <v>12</v>
      </c>
      <c r="G573" s="52" t="s">
        <v>118</v>
      </c>
      <c r="H573" s="52" t="s">
        <v>91</v>
      </c>
      <c r="I573" s="52">
        <v>15456</v>
      </c>
      <c r="J573" s="52" t="s">
        <v>71</v>
      </c>
      <c r="K573" s="52">
        <v>73.3</v>
      </c>
      <c r="L573" s="52">
        <v>3.3200000000000001E-5</v>
      </c>
      <c r="M573" s="52">
        <v>1</v>
      </c>
      <c r="N573" s="52"/>
      <c r="O573" s="52">
        <v>0</v>
      </c>
      <c r="P573" s="52">
        <v>0</v>
      </c>
      <c r="Q573" s="52">
        <v>21</v>
      </c>
      <c r="R573" s="52"/>
      <c r="S573" s="52">
        <v>0</v>
      </c>
      <c r="T573" s="52">
        <v>0</v>
      </c>
      <c r="U573" s="52">
        <v>310</v>
      </c>
      <c r="V573" s="52">
        <f t="shared" si="17"/>
        <v>37.613103360000004</v>
      </c>
      <c r="W573" s="52">
        <f t="shared" si="18"/>
        <v>37.613103360000004</v>
      </c>
      <c r="X573" s="52">
        <v>0</v>
      </c>
      <c r="Y573" s="52">
        <v>0</v>
      </c>
    </row>
    <row r="574" spans="1:25" x14ac:dyDescent="0.25">
      <c r="A574" s="52">
        <v>2013</v>
      </c>
      <c r="B574" s="52" t="s">
        <v>106</v>
      </c>
      <c r="C574" s="52" t="s">
        <v>115</v>
      </c>
      <c r="D574" s="52">
        <v>22209</v>
      </c>
      <c r="E574" s="52">
        <v>3338008</v>
      </c>
      <c r="F574" s="52">
        <v>12</v>
      </c>
      <c r="G574" s="52" t="s">
        <v>118</v>
      </c>
      <c r="H574" s="52" t="s">
        <v>91</v>
      </c>
      <c r="I574" s="52">
        <v>27996</v>
      </c>
      <c r="J574" s="52" t="s">
        <v>71</v>
      </c>
      <c r="K574" s="52">
        <v>73.3</v>
      </c>
      <c r="L574" s="52">
        <v>3.3200000000000001E-5</v>
      </c>
      <c r="M574" s="52">
        <v>1</v>
      </c>
      <c r="N574" s="52"/>
      <c r="O574" s="52">
        <v>0</v>
      </c>
      <c r="P574" s="52">
        <v>0</v>
      </c>
      <c r="Q574" s="52">
        <v>21</v>
      </c>
      <c r="R574" s="52"/>
      <c r="S574" s="52">
        <v>0</v>
      </c>
      <c r="T574" s="52">
        <v>0</v>
      </c>
      <c r="U574" s="52">
        <v>310</v>
      </c>
      <c r="V574" s="52">
        <f t="shared" si="17"/>
        <v>68.129945759999998</v>
      </c>
      <c r="W574" s="52">
        <f t="shared" si="18"/>
        <v>68.129945759999998</v>
      </c>
      <c r="X574" s="52">
        <v>0</v>
      </c>
      <c r="Y574" s="52">
        <v>0</v>
      </c>
    </row>
    <row r="575" spans="1:25" x14ac:dyDescent="0.25">
      <c r="A575" s="52">
        <v>2013</v>
      </c>
      <c r="B575" s="52" t="s">
        <v>106</v>
      </c>
      <c r="C575" s="52" t="s">
        <v>115</v>
      </c>
      <c r="D575" s="52">
        <v>22209</v>
      </c>
      <c r="E575" s="52">
        <v>3338012</v>
      </c>
      <c r="F575" s="52">
        <v>12</v>
      </c>
      <c r="G575" s="52" t="s">
        <v>118</v>
      </c>
      <c r="H575" s="52" t="s">
        <v>91</v>
      </c>
      <c r="I575" s="52">
        <v>30115</v>
      </c>
      <c r="J575" s="52" t="s">
        <v>71</v>
      </c>
      <c r="K575" s="52">
        <v>73.3</v>
      </c>
      <c r="L575" s="52">
        <v>3.3200000000000001E-5</v>
      </c>
      <c r="M575" s="52">
        <v>1</v>
      </c>
      <c r="N575" s="52"/>
      <c r="O575" s="52">
        <v>0</v>
      </c>
      <c r="P575" s="52">
        <v>0</v>
      </c>
      <c r="Q575" s="52">
        <v>21</v>
      </c>
      <c r="R575" s="52"/>
      <c r="S575" s="52">
        <v>0</v>
      </c>
      <c r="T575" s="52">
        <v>0</v>
      </c>
      <c r="U575" s="52">
        <v>310</v>
      </c>
      <c r="V575" s="52">
        <f t="shared" si="17"/>
        <v>73.286659400000005</v>
      </c>
      <c r="W575" s="52">
        <f t="shared" si="18"/>
        <v>73.286659400000005</v>
      </c>
      <c r="X575" s="52">
        <v>0</v>
      </c>
      <c r="Y575" s="52">
        <v>0</v>
      </c>
    </row>
    <row r="576" spans="1:25" x14ac:dyDescent="0.25">
      <c r="A576" s="52">
        <v>2013</v>
      </c>
      <c r="B576" s="52" t="s">
        <v>106</v>
      </c>
      <c r="C576" s="52" t="s">
        <v>115</v>
      </c>
      <c r="D576" s="52">
        <v>23103</v>
      </c>
      <c r="E576" s="52">
        <v>3338012</v>
      </c>
      <c r="F576" s="52">
        <v>12</v>
      </c>
      <c r="G576" s="52" t="s">
        <v>118</v>
      </c>
      <c r="H576" s="52" t="s">
        <v>91</v>
      </c>
      <c r="I576" s="52">
        <v>259</v>
      </c>
      <c r="J576" s="52" t="s">
        <v>71</v>
      </c>
      <c r="K576" s="52">
        <v>73.3</v>
      </c>
      <c r="L576" s="52">
        <v>3.3200000000000001E-5</v>
      </c>
      <c r="M576" s="52">
        <v>1</v>
      </c>
      <c r="N576" s="52"/>
      <c r="O576" s="52">
        <v>0</v>
      </c>
      <c r="P576" s="52">
        <v>0</v>
      </c>
      <c r="Q576" s="52">
        <v>21</v>
      </c>
      <c r="R576" s="52"/>
      <c r="S576" s="52">
        <v>0</v>
      </c>
      <c r="T576" s="52">
        <v>0</v>
      </c>
      <c r="U576" s="52">
        <v>310</v>
      </c>
      <c r="V576" s="52">
        <f t="shared" si="17"/>
        <v>0.63029204000000005</v>
      </c>
      <c r="W576" s="52">
        <f t="shared" si="18"/>
        <v>0.63029204000000005</v>
      </c>
      <c r="X576" s="52">
        <v>0</v>
      </c>
      <c r="Y576" s="52">
        <v>0</v>
      </c>
    </row>
    <row r="577" spans="1:25" x14ac:dyDescent="0.25">
      <c r="A577" s="52">
        <v>2013</v>
      </c>
      <c r="B577" s="52" t="s">
        <v>106</v>
      </c>
      <c r="C577" s="52" t="s">
        <v>115</v>
      </c>
      <c r="D577" s="52">
        <v>23912</v>
      </c>
      <c r="E577" s="52">
        <v>3338001</v>
      </c>
      <c r="F577" s="52">
        <v>12</v>
      </c>
      <c r="G577" s="52" t="s">
        <v>118</v>
      </c>
      <c r="H577" s="52" t="s">
        <v>91</v>
      </c>
      <c r="I577" s="52">
        <v>961440</v>
      </c>
      <c r="J577" s="52" t="s">
        <v>71</v>
      </c>
      <c r="K577" s="52">
        <v>73.3</v>
      </c>
      <c r="L577" s="52">
        <v>3.3200000000000001E-5</v>
      </c>
      <c r="M577" s="52">
        <v>1</v>
      </c>
      <c r="N577" s="52"/>
      <c r="O577" s="52">
        <v>0</v>
      </c>
      <c r="P577" s="52">
        <v>0</v>
      </c>
      <c r="Q577" s="52">
        <v>21</v>
      </c>
      <c r="R577" s="52"/>
      <c r="S577" s="52">
        <v>0</v>
      </c>
      <c r="T577" s="52">
        <v>0</v>
      </c>
      <c r="U577" s="52">
        <v>310</v>
      </c>
      <c r="V577" s="52">
        <f t="shared" si="17"/>
        <v>2339.7219264</v>
      </c>
      <c r="W577" s="52">
        <f t="shared" si="18"/>
        <v>2339.7219264</v>
      </c>
      <c r="X577" s="52">
        <v>0</v>
      </c>
      <c r="Y577" s="52">
        <v>0</v>
      </c>
    </row>
    <row r="578" spans="1:25" x14ac:dyDescent="0.25">
      <c r="A578" s="52">
        <v>2013</v>
      </c>
      <c r="B578" s="52" t="s">
        <v>106</v>
      </c>
      <c r="C578" s="52" t="s">
        <v>115</v>
      </c>
      <c r="D578" s="52">
        <v>23912</v>
      </c>
      <c r="E578" s="52">
        <v>3338012</v>
      </c>
      <c r="F578" s="52">
        <v>12</v>
      </c>
      <c r="G578" s="52" t="s">
        <v>118</v>
      </c>
      <c r="H578" s="52" t="s">
        <v>91</v>
      </c>
      <c r="I578" s="52">
        <v>95000</v>
      </c>
      <c r="J578" s="52" t="s">
        <v>71</v>
      </c>
      <c r="K578" s="52">
        <v>73.3</v>
      </c>
      <c r="L578" s="52">
        <v>3.3200000000000001E-5</v>
      </c>
      <c r="M578" s="52">
        <v>1</v>
      </c>
      <c r="N578" s="52"/>
      <c r="O578" s="52">
        <v>0</v>
      </c>
      <c r="P578" s="52">
        <v>0</v>
      </c>
      <c r="Q578" s="52">
        <v>21</v>
      </c>
      <c r="R578" s="52"/>
      <c r="S578" s="52">
        <v>0</v>
      </c>
      <c r="T578" s="52">
        <v>0</v>
      </c>
      <c r="U578" s="52">
        <v>310</v>
      </c>
      <c r="V578" s="52">
        <f t="shared" si="17"/>
        <v>231.18819999999999</v>
      </c>
      <c r="W578" s="52">
        <f t="shared" si="18"/>
        <v>231.18819999999999</v>
      </c>
      <c r="X578" s="52">
        <v>0</v>
      </c>
      <c r="Y578" s="52">
        <v>0</v>
      </c>
    </row>
    <row r="579" spans="1:25" x14ac:dyDescent="0.25">
      <c r="A579" s="52">
        <v>2013</v>
      </c>
      <c r="B579" s="52" t="s">
        <v>106</v>
      </c>
      <c r="C579" s="52" t="s">
        <v>115</v>
      </c>
      <c r="D579" s="52">
        <v>23952</v>
      </c>
      <c r="E579" s="52">
        <v>3338003</v>
      </c>
      <c r="F579" s="52">
        <v>12</v>
      </c>
      <c r="G579" s="52" t="s">
        <v>118</v>
      </c>
      <c r="H579" s="52" t="s">
        <v>91</v>
      </c>
      <c r="I579" s="52">
        <v>34920</v>
      </c>
      <c r="J579" s="52" t="s">
        <v>71</v>
      </c>
      <c r="K579" s="52">
        <v>73.3</v>
      </c>
      <c r="L579" s="52">
        <v>3.3200000000000001E-5</v>
      </c>
      <c r="M579" s="52">
        <v>1</v>
      </c>
      <c r="N579" s="52"/>
      <c r="O579" s="52">
        <v>0</v>
      </c>
      <c r="P579" s="52">
        <v>0</v>
      </c>
      <c r="Q579" s="52">
        <v>21</v>
      </c>
      <c r="R579" s="52"/>
      <c r="S579" s="52">
        <v>0</v>
      </c>
      <c r="T579" s="52">
        <v>0</v>
      </c>
      <c r="U579" s="52">
        <v>310</v>
      </c>
      <c r="V579" s="52">
        <f t="shared" ref="V579:V642" si="19">IF(F579=9,((I579*K579*L579*M579)+(I579*O579*P579*Q579)+(I579*S579*T579*U579))/1000, (I579*K579*L579*M579)+(I579*O579*P579*Q579)+(I579*S579*T579*U579))</f>
        <v>84.979915200000008</v>
      </c>
      <c r="W579" s="52">
        <f t="shared" ref="W579:W642" si="20">(V579-((O579*I579*P579*Q579)+(S579*I579*T579*U579)))/M579</f>
        <v>84.979915200000008</v>
      </c>
      <c r="X579" s="52">
        <v>0</v>
      </c>
      <c r="Y579" s="52">
        <v>0</v>
      </c>
    </row>
    <row r="580" spans="1:25" x14ac:dyDescent="0.25">
      <c r="A580" s="52">
        <v>2013</v>
      </c>
      <c r="B580" s="52" t="s">
        <v>106</v>
      </c>
      <c r="C580" s="52" t="s">
        <v>115</v>
      </c>
      <c r="D580" s="52">
        <v>23952</v>
      </c>
      <c r="E580" s="52">
        <v>3338013</v>
      </c>
      <c r="F580" s="52">
        <v>12</v>
      </c>
      <c r="G580" s="52" t="s">
        <v>118</v>
      </c>
      <c r="H580" s="52" t="s">
        <v>91</v>
      </c>
      <c r="I580" s="52">
        <v>14482</v>
      </c>
      <c r="J580" s="52" t="s">
        <v>71</v>
      </c>
      <c r="K580" s="52">
        <v>73.3</v>
      </c>
      <c r="L580" s="52">
        <v>3.3200000000000001E-5</v>
      </c>
      <c r="M580" s="52">
        <v>1</v>
      </c>
      <c r="N580" s="52"/>
      <c r="O580" s="52">
        <v>0</v>
      </c>
      <c r="P580" s="52">
        <v>0</v>
      </c>
      <c r="Q580" s="52">
        <v>21</v>
      </c>
      <c r="R580" s="52"/>
      <c r="S580" s="52">
        <v>0</v>
      </c>
      <c r="T580" s="52">
        <v>0</v>
      </c>
      <c r="U580" s="52">
        <v>310</v>
      </c>
      <c r="V580" s="52">
        <f t="shared" si="19"/>
        <v>35.242815919999998</v>
      </c>
      <c r="W580" s="52">
        <f t="shared" si="20"/>
        <v>35.242815919999998</v>
      </c>
      <c r="X580" s="52">
        <v>0</v>
      </c>
      <c r="Y580" s="52">
        <v>0</v>
      </c>
    </row>
    <row r="581" spans="1:25" x14ac:dyDescent="0.25">
      <c r="A581" s="52">
        <v>2013</v>
      </c>
      <c r="B581" s="52" t="s">
        <v>106</v>
      </c>
      <c r="C581" s="52" t="s">
        <v>115</v>
      </c>
      <c r="D581" s="52">
        <v>23954</v>
      </c>
      <c r="E581" s="52">
        <v>3338012</v>
      </c>
      <c r="F581" s="52">
        <v>12</v>
      </c>
      <c r="G581" s="52" t="s">
        <v>118</v>
      </c>
      <c r="H581" s="52" t="s">
        <v>91</v>
      </c>
      <c r="I581" s="52">
        <v>68167</v>
      </c>
      <c r="J581" s="52" t="s">
        <v>71</v>
      </c>
      <c r="K581" s="52">
        <v>73.3</v>
      </c>
      <c r="L581" s="52">
        <v>3.3200000000000001E-5</v>
      </c>
      <c r="M581" s="52">
        <v>1</v>
      </c>
      <c r="N581" s="52"/>
      <c r="O581" s="52">
        <v>0</v>
      </c>
      <c r="P581" s="52">
        <v>0</v>
      </c>
      <c r="Q581" s="52">
        <v>21</v>
      </c>
      <c r="R581" s="52"/>
      <c r="S581" s="52">
        <v>0</v>
      </c>
      <c r="T581" s="52">
        <v>0</v>
      </c>
      <c r="U581" s="52">
        <v>310</v>
      </c>
      <c r="V581" s="52">
        <f t="shared" si="19"/>
        <v>165.88848451999999</v>
      </c>
      <c r="W581" s="52">
        <f t="shared" si="20"/>
        <v>165.88848451999999</v>
      </c>
      <c r="X581" s="52">
        <v>0</v>
      </c>
      <c r="Y581" s="52">
        <v>0</v>
      </c>
    </row>
    <row r="582" spans="1:25" x14ac:dyDescent="0.25">
      <c r="A582" s="52">
        <v>2013</v>
      </c>
      <c r="B582" s="52" t="s">
        <v>106</v>
      </c>
      <c r="C582" s="52" t="s">
        <v>115</v>
      </c>
      <c r="D582" s="52">
        <v>23955</v>
      </c>
      <c r="E582" s="52">
        <v>3338002</v>
      </c>
      <c r="F582" s="52">
        <v>12</v>
      </c>
      <c r="G582" s="52" t="s">
        <v>118</v>
      </c>
      <c r="H582" s="52" t="s">
        <v>91</v>
      </c>
      <c r="I582" s="52">
        <v>1000</v>
      </c>
      <c r="J582" s="52" t="s">
        <v>71</v>
      </c>
      <c r="K582" s="52">
        <v>73.3</v>
      </c>
      <c r="L582" s="52">
        <v>3.3200000000000001E-5</v>
      </c>
      <c r="M582" s="52">
        <v>1</v>
      </c>
      <c r="N582" s="52"/>
      <c r="O582" s="52">
        <v>0</v>
      </c>
      <c r="P582" s="52">
        <v>0</v>
      </c>
      <c r="Q582" s="52">
        <v>21</v>
      </c>
      <c r="R582" s="52"/>
      <c r="S582" s="52">
        <v>0</v>
      </c>
      <c r="T582" s="52">
        <v>0</v>
      </c>
      <c r="U582" s="52">
        <v>310</v>
      </c>
      <c r="V582" s="52">
        <f t="shared" si="19"/>
        <v>2.4335599999999999</v>
      </c>
      <c r="W582" s="52">
        <f t="shared" si="20"/>
        <v>2.4335599999999999</v>
      </c>
      <c r="X582" s="52">
        <v>0</v>
      </c>
      <c r="Y582" s="52">
        <v>0</v>
      </c>
    </row>
    <row r="583" spans="1:25" x14ac:dyDescent="0.25">
      <c r="A583" s="52">
        <v>2013</v>
      </c>
      <c r="B583" s="52" t="s">
        <v>106</v>
      </c>
      <c r="C583" s="52" t="s">
        <v>115</v>
      </c>
      <c r="D583" s="52">
        <v>23955</v>
      </c>
      <c r="E583" s="52">
        <v>3338003</v>
      </c>
      <c r="F583" s="52">
        <v>12</v>
      </c>
      <c r="G583" s="52" t="s">
        <v>118</v>
      </c>
      <c r="H583" s="52" t="s">
        <v>91</v>
      </c>
      <c r="I583" s="52">
        <v>325389.67460299999</v>
      </c>
      <c r="J583" s="52" t="s">
        <v>71</v>
      </c>
      <c r="K583" s="52">
        <v>73.3</v>
      </c>
      <c r="L583" s="52">
        <v>3.3200000000000001E-5</v>
      </c>
      <c r="M583" s="52">
        <v>1</v>
      </c>
      <c r="N583" s="52"/>
      <c r="O583" s="52">
        <v>0</v>
      </c>
      <c r="P583" s="52">
        <v>0</v>
      </c>
      <c r="Q583" s="52">
        <v>21</v>
      </c>
      <c r="R583" s="52"/>
      <c r="S583" s="52">
        <v>0</v>
      </c>
      <c r="T583" s="52">
        <v>0</v>
      </c>
      <c r="U583" s="52">
        <v>310</v>
      </c>
      <c r="V583" s="52">
        <f t="shared" si="19"/>
        <v>791.8552965268766</v>
      </c>
      <c r="W583" s="52">
        <f t="shared" si="20"/>
        <v>791.8552965268766</v>
      </c>
      <c r="X583" s="52">
        <v>0</v>
      </c>
      <c r="Y583" s="52">
        <v>0</v>
      </c>
    </row>
    <row r="584" spans="1:25" x14ac:dyDescent="0.25">
      <c r="A584" s="52">
        <v>2013</v>
      </c>
      <c r="B584" s="52" t="s">
        <v>106</v>
      </c>
      <c r="C584" s="52" t="s">
        <v>115</v>
      </c>
      <c r="D584" s="52">
        <v>23955</v>
      </c>
      <c r="E584" s="52">
        <v>3338004</v>
      </c>
      <c r="F584" s="52">
        <v>12</v>
      </c>
      <c r="G584" s="52" t="s">
        <v>118</v>
      </c>
      <c r="H584" s="52" t="s">
        <v>91</v>
      </c>
      <c r="I584" s="52">
        <v>1259</v>
      </c>
      <c r="J584" s="52" t="s">
        <v>71</v>
      </c>
      <c r="K584" s="52">
        <v>73.3</v>
      </c>
      <c r="L584" s="52">
        <v>3.3200000000000001E-5</v>
      </c>
      <c r="M584" s="52">
        <v>1</v>
      </c>
      <c r="N584" s="52"/>
      <c r="O584" s="52">
        <v>0</v>
      </c>
      <c r="P584" s="52">
        <v>0</v>
      </c>
      <c r="Q584" s="52">
        <v>21</v>
      </c>
      <c r="R584" s="52"/>
      <c r="S584" s="52">
        <v>0</v>
      </c>
      <c r="T584" s="52">
        <v>0</v>
      </c>
      <c r="U584" s="52">
        <v>310</v>
      </c>
      <c r="V584" s="52">
        <f t="shared" si="19"/>
        <v>3.06385204</v>
      </c>
      <c r="W584" s="52">
        <f t="shared" si="20"/>
        <v>3.06385204</v>
      </c>
      <c r="X584" s="52">
        <v>0</v>
      </c>
      <c r="Y584" s="52">
        <v>0</v>
      </c>
    </row>
    <row r="585" spans="1:25" x14ac:dyDescent="0.25">
      <c r="A585" s="52">
        <v>2013</v>
      </c>
      <c r="B585" s="52" t="s">
        <v>106</v>
      </c>
      <c r="C585" s="52" t="s">
        <v>115</v>
      </c>
      <c r="D585" s="52">
        <v>23955</v>
      </c>
      <c r="E585" s="52">
        <v>3338007</v>
      </c>
      <c r="F585" s="52">
        <v>12</v>
      </c>
      <c r="G585" s="52" t="s">
        <v>118</v>
      </c>
      <c r="H585" s="52" t="s">
        <v>91</v>
      </c>
      <c r="I585" s="52">
        <v>23975</v>
      </c>
      <c r="J585" s="52" t="s">
        <v>71</v>
      </c>
      <c r="K585" s="52">
        <v>73.3</v>
      </c>
      <c r="L585" s="52">
        <v>3.3200000000000001E-5</v>
      </c>
      <c r="M585" s="52">
        <v>1</v>
      </c>
      <c r="N585" s="52"/>
      <c r="O585" s="52">
        <v>0</v>
      </c>
      <c r="P585" s="52">
        <v>0</v>
      </c>
      <c r="Q585" s="52">
        <v>21</v>
      </c>
      <c r="R585" s="52"/>
      <c r="S585" s="52">
        <v>0</v>
      </c>
      <c r="T585" s="52">
        <v>0</v>
      </c>
      <c r="U585" s="52">
        <v>310</v>
      </c>
      <c r="V585" s="52">
        <f t="shared" si="19"/>
        <v>58.344601000000004</v>
      </c>
      <c r="W585" s="52">
        <f t="shared" si="20"/>
        <v>58.344601000000004</v>
      </c>
      <c r="X585" s="52">
        <v>0</v>
      </c>
      <c r="Y585" s="52">
        <v>0</v>
      </c>
    </row>
    <row r="586" spans="1:25" x14ac:dyDescent="0.25">
      <c r="A586" s="52">
        <v>2013</v>
      </c>
      <c r="B586" s="52" t="s">
        <v>106</v>
      </c>
      <c r="C586" s="52" t="s">
        <v>115</v>
      </c>
      <c r="D586" s="52">
        <v>23955</v>
      </c>
      <c r="E586" s="52">
        <v>3338099</v>
      </c>
      <c r="F586" s="52">
        <v>12</v>
      </c>
      <c r="G586" s="52" t="s">
        <v>118</v>
      </c>
      <c r="H586" s="52" t="s">
        <v>91</v>
      </c>
      <c r="I586" s="52">
        <v>1050</v>
      </c>
      <c r="J586" s="52" t="s">
        <v>71</v>
      </c>
      <c r="K586" s="52">
        <v>73.3</v>
      </c>
      <c r="L586" s="52">
        <v>3.3200000000000001E-5</v>
      </c>
      <c r="M586" s="52">
        <v>1</v>
      </c>
      <c r="N586" s="52"/>
      <c r="O586" s="52">
        <v>0</v>
      </c>
      <c r="P586" s="52">
        <v>0</v>
      </c>
      <c r="Q586" s="52">
        <v>21</v>
      </c>
      <c r="R586" s="52"/>
      <c r="S586" s="52">
        <v>0</v>
      </c>
      <c r="T586" s="52">
        <v>0</v>
      </c>
      <c r="U586" s="52">
        <v>310</v>
      </c>
      <c r="V586" s="52">
        <f t="shared" si="19"/>
        <v>2.5552380000000001</v>
      </c>
      <c r="W586" s="52">
        <f t="shared" si="20"/>
        <v>2.5552380000000001</v>
      </c>
      <c r="X586" s="52">
        <v>0</v>
      </c>
      <c r="Y586" s="52">
        <v>0</v>
      </c>
    </row>
    <row r="587" spans="1:25" x14ac:dyDescent="0.25">
      <c r="A587" s="52">
        <v>2013</v>
      </c>
      <c r="B587" s="52" t="s">
        <v>106</v>
      </c>
      <c r="C587" s="52" t="s">
        <v>115</v>
      </c>
      <c r="D587" s="52">
        <v>23994</v>
      </c>
      <c r="E587" s="52">
        <v>3338001</v>
      </c>
      <c r="F587" s="52">
        <v>12</v>
      </c>
      <c r="G587" s="52" t="s">
        <v>118</v>
      </c>
      <c r="H587" s="52" t="s">
        <v>91</v>
      </c>
      <c r="I587" s="52">
        <v>23100</v>
      </c>
      <c r="J587" s="52" t="s">
        <v>71</v>
      </c>
      <c r="K587" s="52">
        <v>73.3</v>
      </c>
      <c r="L587" s="52">
        <v>3.3200000000000001E-5</v>
      </c>
      <c r="M587" s="52">
        <v>1</v>
      </c>
      <c r="N587" s="52"/>
      <c r="O587" s="52">
        <v>0</v>
      </c>
      <c r="P587" s="52">
        <v>0</v>
      </c>
      <c r="Q587" s="52">
        <v>21</v>
      </c>
      <c r="R587" s="52"/>
      <c r="S587" s="52">
        <v>0</v>
      </c>
      <c r="T587" s="52">
        <v>0</v>
      </c>
      <c r="U587" s="52">
        <v>310</v>
      </c>
      <c r="V587" s="52">
        <f t="shared" si="19"/>
        <v>56.215236000000004</v>
      </c>
      <c r="W587" s="52">
        <f t="shared" si="20"/>
        <v>56.215236000000004</v>
      </c>
      <c r="X587" s="52">
        <v>0</v>
      </c>
      <c r="Y587" s="52">
        <v>0</v>
      </c>
    </row>
    <row r="588" spans="1:25" x14ac:dyDescent="0.25">
      <c r="A588" s="52">
        <v>2013</v>
      </c>
      <c r="B588" s="52" t="s">
        <v>106</v>
      </c>
      <c r="C588" s="52" t="s">
        <v>115</v>
      </c>
      <c r="D588" s="52">
        <v>23994</v>
      </c>
      <c r="E588" s="52">
        <v>3338003</v>
      </c>
      <c r="F588" s="52">
        <v>12</v>
      </c>
      <c r="G588" s="52" t="s">
        <v>118</v>
      </c>
      <c r="H588" s="52" t="s">
        <v>91</v>
      </c>
      <c r="I588" s="52">
        <v>363339</v>
      </c>
      <c r="J588" s="52" t="s">
        <v>71</v>
      </c>
      <c r="K588" s="52">
        <v>73.3</v>
      </c>
      <c r="L588" s="52">
        <v>3.3200000000000001E-5</v>
      </c>
      <c r="M588" s="52">
        <v>1</v>
      </c>
      <c r="N588" s="52"/>
      <c r="O588" s="52">
        <v>0</v>
      </c>
      <c r="P588" s="52">
        <v>0</v>
      </c>
      <c r="Q588" s="52">
        <v>21</v>
      </c>
      <c r="R588" s="52"/>
      <c r="S588" s="52">
        <v>0</v>
      </c>
      <c r="T588" s="52">
        <v>0</v>
      </c>
      <c r="U588" s="52">
        <v>310</v>
      </c>
      <c r="V588" s="52">
        <f t="shared" si="19"/>
        <v>884.20725684000001</v>
      </c>
      <c r="W588" s="52">
        <f t="shared" si="20"/>
        <v>884.20725684000001</v>
      </c>
      <c r="X588" s="52">
        <v>0</v>
      </c>
      <c r="Y588" s="52">
        <v>0</v>
      </c>
    </row>
    <row r="589" spans="1:25" x14ac:dyDescent="0.25">
      <c r="A589" s="52">
        <v>2013</v>
      </c>
      <c r="B589" s="52" t="s">
        <v>106</v>
      </c>
      <c r="C589" s="52" t="s">
        <v>115</v>
      </c>
      <c r="D589" s="52">
        <v>23994</v>
      </c>
      <c r="E589" s="52">
        <v>3338007</v>
      </c>
      <c r="F589" s="52">
        <v>12</v>
      </c>
      <c r="G589" s="52" t="s">
        <v>118</v>
      </c>
      <c r="H589" s="52" t="s">
        <v>91</v>
      </c>
      <c r="I589" s="52">
        <v>292420</v>
      </c>
      <c r="J589" s="52" t="s">
        <v>71</v>
      </c>
      <c r="K589" s="52">
        <v>73.3</v>
      </c>
      <c r="L589" s="52">
        <v>3.3200000000000001E-5</v>
      </c>
      <c r="M589" s="52">
        <v>1</v>
      </c>
      <c r="N589" s="52"/>
      <c r="O589" s="52">
        <v>0</v>
      </c>
      <c r="P589" s="52">
        <v>0</v>
      </c>
      <c r="Q589" s="52">
        <v>21</v>
      </c>
      <c r="R589" s="52"/>
      <c r="S589" s="52">
        <v>0</v>
      </c>
      <c r="T589" s="52">
        <v>0</v>
      </c>
      <c r="U589" s="52">
        <v>310</v>
      </c>
      <c r="V589" s="52">
        <f t="shared" si="19"/>
        <v>711.62161520000006</v>
      </c>
      <c r="W589" s="52">
        <f t="shared" si="20"/>
        <v>711.62161520000006</v>
      </c>
      <c r="X589" s="52">
        <v>0</v>
      </c>
      <c r="Y589" s="52">
        <v>0</v>
      </c>
    </row>
    <row r="590" spans="1:25" x14ac:dyDescent="0.25">
      <c r="A590" s="52">
        <v>2013</v>
      </c>
      <c r="B590" s="52" t="s">
        <v>106</v>
      </c>
      <c r="C590" s="52" t="s">
        <v>115</v>
      </c>
      <c r="D590" s="52">
        <v>23999</v>
      </c>
      <c r="E590" s="52">
        <v>3338003</v>
      </c>
      <c r="F590" s="52">
        <v>12</v>
      </c>
      <c r="G590" s="52" t="s">
        <v>118</v>
      </c>
      <c r="H590" s="52" t="s">
        <v>91</v>
      </c>
      <c r="I590" s="52">
        <v>49435</v>
      </c>
      <c r="J590" s="52" t="s">
        <v>71</v>
      </c>
      <c r="K590" s="52">
        <v>73.3</v>
      </c>
      <c r="L590" s="52">
        <v>3.3200000000000001E-5</v>
      </c>
      <c r="M590" s="52">
        <v>1</v>
      </c>
      <c r="N590" s="52"/>
      <c r="O590" s="52">
        <v>0</v>
      </c>
      <c r="P590" s="52">
        <v>0</v>
      </c>
      <c r="Q590" s="52">
        <v>21</v>
      </c>
      <c r="R590" s="52"/>
      <c r="S590" s="52">
        <v>0</v>
      </c>
      <c r="T590" s="52">
        <v>0</v>
      </c>
      <c r="U590" s="52">
        <v>310</v>
      </c>
      <c r="V590" s="52">
        <f t="shared" si="19"/>
        <v>120.30303860000001</v>
      </c>
      <c r="W590" s="52">
        <f t="shared" si="20"/>
        <v>120.30303860000001</v>
      </c>
      <c r="X590" s="52">
        <v>0</v>
      </c>
      <c r="Y590" s="52">
        <v>0</v>
      </c>
    </row>
    <row r="591" spans="1:25" x14ac:dyDescent="0.25">
      <c r="A591" s="52">
        <v>2013</v>
      </c>
      <c r="B591" s="52" t="s">
        <v>106</v>
      </c>
      <c r="C591" s="52" t="s">
        <v>115</v>
      </c>
      <c r="D591" s="52">
        <v>23999</v>
      </c>
      <c r="E591" s="52">
        <v>3338003</v>
      </c>
      <c r="F591" s="52">
        <v>12</v>
      </c>
      <c r="G591" s="52" t="s">
        <v>118</v>
      </c>
      <c r="H591" s="52" t="s">
        <v>91</v>
      </c>
      <c r="I591" s="52">
        <v>223513</v>
      </c>
      <c r="J591" s="52" t="s">
        <v>71</v>
      </c>
      <c r="K591" s="52">
        <v>73.3</v>
      </c>
      <c r="L591" s="52">
        <v>3.3200000000000001E-5</v>
      </c>
      <c r="M591" s="52">
        <v>1</v>
      </c>
      <c r="N591" s="52"/>
      <c r="O591" s="52">
        <v>0</v>
      </c>
      <c r="P591" s="52">
        <v>0</v>
      </c>
      <c r="Q591" s="52">
        <v>21</v>
      </c>
      <c r="R591" s="52"/>
      <c r="S591" s="52">
        <v>0</v>
      </c>
      <c r="T591" s="52">
        <v>0</v>
      </c>
      <c r="U591" s="52">
        <v>310</v>
      </c>
      <c r="V591" s="52">
        <f t="shared" si="19"/>
        <v>543.93229627999995</v>
      </c>
      <c r="W591" s="52">
        <f t="shared" si="20"/>
        <v>543.93229627999995</v>
      </c>
      <c r="X591" s="52">
        <v>0</v>
      </c>
      <c r="Y591" s="52">
        <v>0</v>
      </c>
    </row>
    <row r="592" spans="1:25" x14ac:dyDescent="0.25">
      <c r="A592" s="52">
        <v>2013</v>
      </c>
      <c r="B592" s="52" t="s">
        <v>106</v>
      </c>
      <c r="C592" s="52" t="s">
        <v>115</v>
      </c>
      <c r="D592" s="52">
        <v>24106</v>
      </c>
      <c r="E592" s="52">
        <v>3338003</v>
      </c>
      <c r="F592" s="52">
        <v>12</v>
      </c>
      <c r="G592" s="52" t="s">
        <v>118</v>
      </c>
      <c r="H592" s="52" t="s">
        <v>91</v>
      </c>
      <c r="I592" s="52">
        <v>84854</v>
      </c>
      <c r="J592" s="52" t="s">
        <v>71</v>
      </c>
      <c r="K592" s="52">
        <v>73.3</v>
      </c>
      <c r="L592" s="52">
        <v>3.3200000000000001E-5</v>
      </c>
      <c r="M592" s="52">
        <v>1</v>
      </c>
      <c r="N592" s="52"/>
      <c r="O592" s="52">
        <v>0</v>
      </c>
      <c r="P592" s="52">
        <v>0</v>
      </c>
      <c r="Q592" s="52">
        <v>21</v>
      </c>
      <c r="R592" s="52"/>
      <c r="S592" s="52">
        <v>0</v>
      </c>
      <c r="T592" s="52">
        <v>0</v>
      </c>
      <c r="U592" s="52">
        <v>310</v>
      </c>
      <c r="V592" s="52">
        <f t="shared" si="19"/>
        <v>206.49730024000002</v>
      </c>
      <c r="W592" s="52">
        <f t="shared" si="20"/>
        <v>206.49730024000002</v>
      </c>
      <c r="X592" s="52">
        <v>0</v>
      </c>
      <c r="Y592" s="52">
        <v>0</v>
      </c>
    </row>
    <row r="593" spans="1:25" x14ac:dyDescent="0.25">
      <c r="A593" s="52">
        <v>2013</v>
      </c>
      <c r="B593" s="52" t="s">
        <v>106</v>
      </c>
      <c r="C593" s="52" t="s">
        <v>115</v>
      </c>
      <c r="D593" s="52">
        <v>24202</v>
      </c>
      <c r="E593" s="52">
        <v>3338001</v>
      </c>
      <c r="F593" s="52">
        <v>12</v>
      </c>
      <c r="G593" s="52" t="s">
        <v>118</v>
      </c>
      <c r="H593" s="52" t="s">
        <v>91</v>
      </c>
      <c r="I593" s="52">
        <v>312597</v>
      </c>
      <c r="J593" s="52" t="s">
        <v>71</v>
      </c>
      <c r="K593" s="52">
        <v>73.3</v>
      </c>
      <c r="L593" s="52">
        <v>3.3200000000000001E-5</v>
      </c>
      <c r="M593" s="52">
        <v>1</v>
      </c>
      <c r="N593" s="52"/>
      <c r="O593" s="52">
        <v>0</v>
      </c>
      <c r="P593" s="52">
        <v>0</v>
      </c>
      <c r="Q593" s="52">
        <v>21</v>
      </c>
      <c r="R593" s="52"/>
      <c r="S593" s="52">
        <v>0</v>
      </c>
      <c r="T593" s="52">
        <v>0</v>
      </c>
      <c r="U593" s="52">
        <v>310</v>
      </c>
      <c r="V593" s="52">
        <f t="shared" si="19"/>
        <v>760.72355531999995</v>
      </c>
      <c r="W593" s="52">
        <f t="shared" si="20"/>
        <v>760.72355531999995</v>
      </c>
      <c r="X593" s="52">
        <v>0</v>
      </c>
      <c r="Y593" s="52">
        <v>0</v>
      </c>
    </row>
    <row r="594" spans="1:25" x14ac:dyDescent="0.25">
      <c r="A594" s="52">
        <v>2013</v>
      </c>
      <c r="B594" s="52" t="s">
        <v>106</v>
      </c>
      <c r="C594" s="52" t="s">
        <v>115</v>
      </c>
      <c r="D594" s="52">
        <v>24202</v>
      </c>
      <c r="E594" s="52">
        <v>3338001</v>
      </c>
      <c r="F594" s="52">
        <v>12</v>
      </c>
      <c r="G594" s="52" t="s">
        <v>118</v>
      </c>
      <c r="H594" s="52" t="s">
        <v>91</v>
      </c>
      <c r="I594" s="52">
        <v>241500</v>
      </c>
      <c r="J594" s="52" t="s">
        <v>71</v>
      </c>
      <c r="K594" s="52">
        <v>73.3</v>
      </c>
      <c r="L594" s="52">
        <v>3.3200000000000001E-5</v>
      </c>
      <c r="M594" s="52">
        <v>1</v>
      </c>
      <c r="N594" s="52"/>
      <c r="O594" s="52">
        <v>0</v>
      </c>
      <c r="P594" s="52">
        <v>0</v>
      </c>
      <c r="Q594" s="52">
        <v>21</v>
      </c>
      <c r="R594" s="52"/>
      <c r="S594" s="52">
        <v>0</v>
      </c>
      <c r="T594" s="52">
        <v>0</v>
      </c>
      <c r="U594" s="52">
        <v>310</v>
      </c>
      <c r="V594" s="52">
        <f t="shared" si="19"/>
        <v>587.70474000000002</v>
      </c>
      <c r="W594" s="52">
        <f t="shared" si="20"/>
        <v>587.70474000000002</v>
      </c>
      <c r="X594" s="52">
        <v>0</v>
      </c>
      <c r="Y594" s="52">
        <v>0</v>
      </c>
    </row>
    <row r="595" spans="1:25" x14ac:dyDescent="0.25">
      <c r="A595" s="52">
        <v>2013</v>
      </c>
      <c r="B595" s="52" t="s">
        <v>106</v>
      </c>
      <c r="C595" s="52" t="s">
        <v>115</v>
      </c>
      <c r="D595" s="52">
        <v>24320</v>
      </c>
      <c r="E595" s="52">
        <v>3338002</v>
      </c>
      <c r="F595" s="52">
        <v>12</v>
      </c>
      <c r="G595" s="52" t="s">
        <v>118</v>
      </c>
      <c r="H595" s="52" t="s">
        <v>91</v>
      </c>
      <c r="I595" s="52">
        <v>2306</v>
      </c>
      <c r="J595" s="52" t="s">
        <v>71</v>
      </c>
      <c r="K595" s="52">
        <v>73.3</v>
      </c>
      <c r="L595" s="52">
        <v>3.3200000000000001E-5</v>
      </c>
      <c r="M595" s="52">
        <v>1</v>
      </c>
      <c r="N595" s="52"/>
      <c r="O595" s="52">
        <v>0</v>
      </c>
      <c r="P595" s="52">
        <v>0</v>
      </c>
      <c r="Q595" s="52">
        <v>21</v>
      </c>
      <c r="R595" s="52"/>
      <c r="S595" s="52">
        <v>0</v>
      </c>
      <c r="T595" s="52">
        <v>0</v>
      </c>
      <c r="U595" s="52">
        <v>310</v>
      </c>
      <c r="V595" s="52">
        <f t="shared" si="19"/>
        <v>5.6117893599999995</v>
      </c>
      <c r="W595" s="52">
        <f t="shared" si="20"/>
        <v>5.6117893599999995</v>
      </c>
      <c r="X595" s="52">
        <v>0</v>
      </c>
      <c r="Y595" s="52">
        <v>0</v>
      </c>
    </row>
    <row r="596" spans="1:25" x14ac:dyDescent="0.25">
      <c r="A596" s="52">
        <v>2013</v>
      </c>
      <c r="B596" s="52" t="s">
        <v>106</v>
      </c>
      <c r="C596" s="52" t="s">
        <v>115</v>
      </c>
      <c r="D596" s="52">
        <v>24320</v>
      </c>
      <c r="E596" s="52">
        <v>3338007</v>
      </c>
      <c r="F596" s="52">
        <v>12</v>
      </c>
      <c r="G596" s="52" t="s">
        <v>118</v>
      </c>
      <c r="H596" s="52" t="s">
        <v>91</v>
      </c>
      <c r="I596" s="52">
        <v>35422</v>
      </c>
      <c r="J596" s="52" t="s">
        <v>71</v>
      </c>
      <c r="K596" s="52">
        <v>73.3</v>
      </c>
      <c r="L596" s="52">
        <v>3.3200000000000001E-5</v>
      </c>
      <c r="M596" s="52">
        <v>1</v>
      </c>
      <c r="N596" s="52"/>
      <c r="O596" s="52">
        <v>0</v>
      </c>
      <c r="P596" s="52">
        <v>0</v>
      </c>
      <c r="Q596" s="52">
        <v>21</v>
      </c>
      <c r="R596" s="52"/>
      <c r="S596" s="52">
        <v>0</v>
      </c>
      <c r="T596" s="52">
        <v>0</v>
      </c>
      <c r="U596" s="52">
        <v>310</v>
      </c>
      <c r="V596" s="52">
        <f t="shared" si="19"/>
        <v>86.201562320000008</v>
      </c>
      <c r="W596" s="52">
        <f t="shared" si="20"/>
        <v>86.201562320000008</v>
      </c>
      <c r="X596" s="52">
        <v>0</v>
      </c>
      <c r="Y596" s="52">
        <v>0</v>
      </c>
    </row>
    <row r="597" spans="1:25" x14ac:dyDescent="0.25">
      <c r="A597" s="52">
        <v>2013</v>
      </c>
      <c r="B597" s="52" t="s">
        <v>106</v>
      </c>
      <c r="C597" s="52" t="s">
        <v>115</v>
      </c>
      <c r="D597" s="52">
        <v>25119</v>
      </c>
      <c r="E597" s="52">
        <v>3338003</v>
      </c>
      <c r="F597" s="52">
        <v>12</v>
      </c>
      <c r="G597" s="52" t="s">
        <v>118</v>
      </c>
      <c r="H597" s="52" t="s">
        <v>91</v>
      </c>
      <c r="I597" s="52">
        <v>1873</v>
      </c>
      <c r="J597" s="52" t="s">
        <v>71</v>
      </c>
      <c r="K597" s="52">
        <v>73.3</v>
      </c>
      <c r="L597" s="52">
        <v>3.3200000000000001E-5</v>
      </c>
      <c r="M597" s="52">
        <v>1</v>
      </c>
      <c r="N597" s="52"/>
      <c r="O597" s="52">
        <v>0</v>
      </c>
      <c r="P597" s="52">
        <v>0</v>
      </c>
      <c r="Q597" s="52">
        <v>21</v>
      </c>
      <c r="R597" s="52"/>
      <c r="S597" s="52">
        <v>0</v>
      </c>
      <c r="T597" s="52">
        <v>0</v>
      </c>
      <c r="U597" s="52">
        <v>310</v>
      </c>
      <c r="V597" s="52">
        <f t="shared" si="19"/>
        <v>4.5580578799999998</v>
      </c>
      <c r="W597" s="52">
        <f t="shared" si="20"/>
        <v>4.5580578799999998</v>
      </c>
      <c r="X597" s="52">
        <v>0</v>
      </c>
      <c r="Y597" s="52">
        <v>0</v>
      </c>
    </row>
    <row r="598" spans="1:25" x14ac:dyDescent="0.25">
      <c r="A598" s="52">
        <v>2013</v>
      </c>
      <c r="B598" s="52" t="s">
        <v>106</v>
      </c>
      <c r="C598" s="52" t="s">
        <v>115</v>
      </c>
      <c r="D598" s="52">
        <v>25920</v>
      </c>
      <c r="E598" s="52">
        <v>3338001</v>
      </c>
      <c r="F598" s="52">
        <v>12</v>
      </c>
      <c r="G598" s="52" t="s">
        <v>118</v>
      </c>
      <c r="H598" s="52" t="s">
        <v>91</v>
      </c>
      <c r="I598" s="52">
        <v>506814</v>
      </c>
      <c r="J598" s="52" t="s">
        <v>71</v>
      </c>
      <c r="K598" s="52">
        <v>73.3</v>
      </c>
      <c r="L598" s="52">
        <v>3.3200000000000001E-5</v>
      </c>
      <c r="M598" s="52">
        <v>1</v>
      </c>
      <c r="N598" s="52"/>
      <c r="O598" s="52">
        <v>0</v>
      </c>
      <c r="P598" s="52">
        <v>0</v>
      </c>
      <c r="Q598" s="52">
        <v>21</v>
      </c>
      <c r="R598" s="52"/>
      <c r="S598" s="52">
        <v>0</v>
      </c>
      <c r="T598" s="52">
        <v>0</v>
      </c>
      <c r="U598" s="52">
        <v>310</v>
      </c>
      <c r="V598" s="52">
        <f t="shared" si="19"/>
        <v>1233.3622778399999</v>
      </c>
      <c r="W598" s="52">
        <f t="shared" si="20"/>
        <v>1233.3622778399999</v>
      </c>
      <c r="X598" s="52">
        <v>0</v>
      </c>
      <c r="Y598" s="52">
        <v>0</v>
      </c>
    </row>
    <row r="599" spans="1:25" x14ac:dyDescent="0.25">
      <c r="A599" s="52">
        <v>2013</v>
      </c>
      <c r="B599" s="52" t="s">
        <v>106</v>
      </c>
      <c r="C599" s="52" t="s">
        <v>115</v>
      </c>
      <c r="D599" s="52">
        <v>25920</v>
      </c>
      <c r="E599" s="52">
        <v>3338002</v>
      </c>
      <c r="F599" s="52">
        <v>12</v>
      </c>
      <c r="G599" s="52" t="s">
        <v>118</v>
      </c>
      <c r="H599" s="52" t="s">
        <v>91</v>
      </c>
      <c r="I599" s="52">
        <v>6191</v>
      </c>
      <c r="J599" s="52" t="s">
        <v>71</v>
      </c>
      <c r="K599" s="52">
        <v>73.3</v>
      </c>
      <c r="L599" s="52">
        <v>3.3200000000000001E-5</v>
      </c>
      <c r="M599" s="52">
        <v>1</v>
      </c>
      <c r="N599" s="52"/>
      <c r="O599" s="52">
        <v>0</v>
      </c>
      <c r="P599" s="52">
        <v>0</v>
      </c>
      <c r="Q599" s="52">
        <v>21</v>
      </c>
      <c r="R599" s="52"/>
      <c r="S599" s="52">
        <v>0</v>
      </c>
      <c r="T599" s="52">
        <v>0</v>
      </c>
      <c r="U599" s="52">
        <v>310</v>
      </c>
      <c r="V599" s="52">
        <f t="shared" si="19"/>
        <v>15.06616996</v>
      </c>
      <c r="W599" s="52">
        <f t="shared" si="20"/>
        <v>15.06616996</v>
      </c>
      <c r="X599" s="52">
        <v>0</v>
      </c>
      <c r="Y599" s="52">
        <v>0</v>
      </c>
    </row>
    <row r="600" spans="1:25" x14ac:dyDescent="0.25">
      <c r="A600" s="52">
        <v>2013</v>
      </c>
      <c r="B600" s="52" t="s">
        <v>106</v>
      </c>
      <c r="C600" s="52" t="s">
        <v>115</v>
      </c>
      <c r="D600" s="52">
        <v>25939</v>
      </c>
      <c r="E600" s="52">
        <v>3338009</v>
      </c>
      <c r="F600" s="52">
        <v>12</v>
      </c>
      <c r="G600" s="52" t="s">
        <v>118</v>
      </c>
      <c r="H600" s="52" t="s">
        <v>91</v>
      </c>
      <c r="I600" s="52">
        <v>74063</v>
      </c>
      <c r="J600" s="52" t="s">
        <v>71</v>
      </c>
      <c r="K600" s="52">
        <v>73.3</v>
      </c>
      <c r="L600" s="52">
        <v>3.3200000000000001E-5</v>
      </c>
      <c r="M600" s="52">
        <v>1</v>
      </c>
      <c r="N600" s="52"/>
      <c r="O600" s="52">
        <v>0</v>
      </c>
      <c r="P600" s="52">
        <v>0</v>
      </c>
      <c r="Q600" s="52">
        <v>21</v>
      </c>
      <c r="R600" s="52"/>
      <c r="S600" s="52">
        <v>0</v>
      </c>
      <c r="T600" s="52">
        <v>0</v>
      </c>
      <c r="U600" s="52">
        <v>310</v>
      </c>
      <c r="V600" s="52">
        <f t="shared" si="19"/>
        <v>180.23675427999999</v>
      </c>
      <c r="W600" s="52">
        <f t="shared" si="20"/>
        <v>180.23675427999999</v>
      </c>
      <c r="X600" s="52">
        <v>0</v>
      </c>
      <c r="Y600" s="52">
        <v>0</v>
      </c>
    </row>
    <row r="601" spans="1:25" x14ac:dyDescent="0.25">
      <c r="A601" s="52">
        <v>2013</v>
      </c>
      <c r="B601" s="52" t="s">
        <v>106</v>
      </c>
      <c r="C601" s="52" t="s">
        <v>115</v>
      </c>
      <c r="D601" s="52">
        <v>25999</v>
      </c>
      <c r="E601" s="52">
        <v>3338001</v>
      </c>
      <c r="F601" s="52">
        <v>12</v>
      </c>
      <c r="G601" s="52" t="s">
        <v>118</v>
      </c>
      <c r="H601" s="52" t="s">
        <v>91</v>
      </c>
      <c r="I601" s="52">
        <v>246725</v>
      </c>
      <c r="J601" s="52" t="s">
        <v>71</v>
      </c>
      <c r="K601" s="52">
        <v>73.3</v>
      </c>
      <c r="L601" s="52">
        <v>3.3200000000000001E-5</v>
      </c>
      <c r="M601" s="52">
        <v>1</v>
      </c>
      <c r="N601" s="52"/>
      <c r="O601" s="52">
        <v>0</v>
      </c>
      <c r="P601" s="52">
        <v>0</v>
      </c>
      <c r="Q601" s="52">
        <v>21</v>
      </c>
      <c r="R601" s="52"/>
      <c r="S601" s="52">
        <v>0</v>
      </c>
      <c r="T601" s="52">
        <v>0</v>
      </c>
      <c r="U601" s="52">
        <v>310</v>
      </c>
      <c r="V601" s="52">
        <f t="shared" si="19"/>
        <v>600.42009099999996</v>
      </c>
      <c r="W601" s="52">
        <f t="shared" si="20"/>
        <v>600.42009099999996</v>
      </c>
      <c r="X601" s="52">
        <v>0</v>
      </c>
      <c r="Y601" s="52">
        <v>0</v>
      </c>
    </row>
    <row r="602" spans="1:25" x14ac:dyDescent="0.25">
      <c r="A602" s="52">
        <v>2013</v>
      </c>
      <c r="B602" s="52" t="s">
        <v>106</v>
      </c>
      <c r="C602" s="52" t="s">
        <v>115</v>
      </c>
      <c r="D602" s="52">
        <v>25999</v>
      </c>
      <c r="E602" s="52">
        <v>3338003</v>
      </c>
      <c r="F602" s="52">
        <v>12</v>
      </c>
      <c r="G602" s="52" t="s">
        <v>118</v>
      </c>
      <c r="H602" s="52" t="s">
        <v>91</v>
      </c>
      <c r="I602" s="52">
        <v>25431</v>
      </c>
      <c r="J602" s="52" t="s">
        <v>71</v>
      </c>
      <c r="K602" s="52">
        <v>73.3</v>
      </c>
      <c r="L602" s="52">
        <v>3.3200000000000001E-5</v>
      </c>
      <c r="M602" s="52">
        <v>1</v>
      </c>
      <c r="N602" s="52"/>
      <c r="O602" s="52">
        <v>0</v>
      </c>
      <c r="P602" s="52">
        <v>0</v>
      </c>
      <c r="Q602" s="52">
        <v>21</v>
      </c>
      <c r="R602" s="52"/>
      <c r="S602" s="52">
        <v>0</v>
      </c>
      <c r="T602" s="52">
        <v>0</v>
      </c>
      <c r="U602" s="52">
        <v>310</v>
      </c>
      <c r="V602" s="52">
        <f t="shared" si="19"/>
        <v>61.887864359999995</v>
      </c>
      <c r="W602" s="52">
        <f t="shared" si="20"/>
        <v>61.887864359999995</v>
      </c>
      <c r="X602" s="52">
        <v>0</v>
      </c>
      <c r="Y602" s="52">
        <v>0</v>
      </c>
    </row>
    <row r="603" spans="1:25" x14ac:dyDescent="0.25">
      <c r="A603" s="52">
        <v>2013</v>
      </c>
      <c r="B603" s="52" t="s">
        <v>106</v>
      </c>
      <c r="C603" s="52" t="s">
        <v>115</v>
      </c>
      <c r="D603" s="52">
        <v>26101</v>
      </c>
      <c r="E603" s="52">
        <v>3338006</v>
      </c>
      <c r="F603" s="52">
        <v>12</v>
      </c>
      <c r="G603" s="52" t="s">
        <v>118</v>
      </c>
      <c r="H603" s="52" t="s">
        <v>91</v>
      </c>
      <c r="I603" s="52">
        <v>153254</v>
      </c>
      <c r="J603" s="52" t="s">
        <v>71</v>
      </c>
      <c r="K603" s="52">
        <v>73.3</v>
      </c>
      <c r="L603" s="52">
        <v>3.3200000000000001E-5</v>
      </c>
      <c r="M603" s="52">
        <v>1</v>
      </c>
      <c r="N603" s="52"/>
      <c r="O603" s="52">
        <v>0</v>
      </c>
      <c r="P603" s="52">
        <v>0</v>
      </c>
      <c r="Q603" s="52">
        <v>21</v>
      </c>
      <c r="R603" s="52"/>
      <c r="S603" s="52">
        <v>0</v>
      </c>
      <c r="T603" s="52">
        <v>0</v>
      </c>
      <c r="U603" s="52">
        <v>310</v>
      </c>
      <c r="V603" s="52">
        <f t="shared" si="19"/>
        <v>372.95280423999998</v>
      </c>
      <c r="W603" s="52">
        <f t="shared" si="20"/>
        <v>372.95280423999998</v>
      </c>
      <c r="X603" s="52">
        <v>0</v>
      </c>
      <c r="Y603" s="52">
        <v>0</v>
      </c>
    </row>
    <row r="604" spans="1:25" x14ac:dyDescent="0.25">
      <c r="A604" s="52">
        <v>2013</v>
      </c>
      <c r="B604" s="52" t="s">
        <v>106</v>
      </c>
      <c r="C604" s="52" t="s">
        <v>115</v>
      </c>
      <c r="D604" s="52">
        <v>26101</v>
      </c>
      <c r="E604" s="52">
        <v>3338006</v>
      </c>
      <c r="F604" s="52">
        <v>12</v>
      </c>
      <c r="G604" s="52" t="s">
        <v>118</v>
      </c>
      <c r="H604" s="52" t="s">
        <v>91</v>
      </c>
      <c r="I604" s="52">
        <v>192875</v>
      </c>
      <c r="J604" s="52" t="s">
        <v>71</v>
      </c>
      <c r="K604" s="52">
        <v>73.3</v>
      </c>
      <c r="L604" s="52">
        <v>3.3200000000000001E-5</v>
      </c>
      <c r="M604" s="52">
        <v>1</v>
      </c>
      <c r="N604" s="52"/>
      <c r="O604" s="52">
        <v>0</v>
      </c>
      <c r="P604" s="52">
        <v>0</v>
      </c>
      <c r="Q604" s="52">
        <v>21</v>
      </c>
      <c r="R604" s="52"/>
      <c r="S604" s="52">
        <v>0</v>
      </c>
      <c r="T604" s="52">
        <v>0</v>
      </c>
      <c r="U604" s="52">
        <v>310</v>
      </c>
      <c r="V604" s="52">
        <f t="shared" si="19"/>
        <v>469.372885</v>
      </c>
      <c r="W604" s="52">
        <f t="shared" si="20"/>
        <v>469.372885</v>
      </c>
      <c r="X604" s="52">
        <v>0</v>
      </c>
      <c r="Y604" s="52">
        <v>0</v>
      </c>
    </row>
    <row r="605" spans="1:25" x14ac:dyDescent="0.25">
      <c r="A605" s="52">
        <v>2013</v>
      </c>
      <c r="B605" s="52" t="s">
        <v>106</v>
      </c>
      <c r="C605" s="52" t="s">
        <v>115</v>
      </c>
      <c r="D605" s="52">
        <v>26101</v>
      </c>
      <c r="E605" s="52">
        <v>3338006</v>
      </c>
      <c r="F605" s="52">
        <v>12</v>
      </c>
      <c r="G605" s="52" t="s">
        <v>118</v>
      </c>
      <c r="H605" s="52" t="s">
        <v>91</v>
      </c>
      <c r="I605" s="52">
        <v>68361</v>
      </c>
      <c r="J605" s="52" t="s">
        <v>71</v>
      </c>
      <c r="K605" s="52">
        <v>73.3</v>
      </c>
      <c r="L605" s="52">
        <v>3.3200000000000001E-5</v>
      </c>
      <c r="M605" s="52">
        <v>1</v>
      </c>
      <c r="N605" s="52"/>
      <c r="O605" s="52">
        <v>0</v>
      </c>
      <c r="P605" s="52">
        <v>0</v>
      </c>
      <c r="Q605" s="52">
        <v>21</v>
      </c>
      <c r="R605" s="52"/>
      <c r="S605" s="52">
        <v>0</v>
      </c>
      <c r="T605" s="52">
        <v>0</v>
      </c>
      <c r="U605" s="52">
        <v>310</v>
      </c>
      <c r="V605" s="52">
        <f t="shared" si="19"/>
        <v>166.36059516</v>
      </c>
      <c r="W605" s="52">
        <f t="shared" si="20"/>
        <v>166.36059516</v>
      </c>
      <c r="X605" s="52">
        <v>0</v>
      </c>
      <c r="Y605" s="52">
        <v>0</v>
      </c>
    </row>
    <row r="606" spans="1:25" x14ac:dyDescent="0.25">
      <c r="A606" s="52">
        <v>2013</v>
      </c>
      <c r="B606" s="52" t="s">
        <v>106</v>
      </c>
      <c r="C606" s="52" t="s">
        <v>115</v>
      </c>
      <c r="D606" s="52">
        <v>26101</v>
      </c>
      <c r="E606" s="52">
        <v>3338006</v>
      </c>
      <c r="F606" s="52">
        <v>12</v>
      </c>
      <c r="G606" s="52" t="s">
        <v>118</v>
      </c>
      <c r="H606" s="52" t="s">
        <v>91</v>
      </c>
      <c r="I606" s="52">
        <v>194675</v>
      </c>
      <c r="J606" s="52" t="s">
        <v>71</v>
      </c>
      <c r="K606" s="52">
        <v>73.3</v>
      </c>
      <c r="L606" s="52">
        <v>3.3200000000000001E-5</v>
      </c>
      <c r="M606" s="52">
        <v>1</v>
      </c>
      <c r="N606" s="52"/>
      <c r="O606" s="52">
        <v>0</v>
      </c>
      <c r="P606" s="52">
        <v>0</v>
      </c>
      <c r="Q606" s="52">
        <v>21</v>
      </c>
      <c r="R606" s="52"/>
      <c r="S606" s="52">
        <v>0</v>
      </c>
      <c r="T606" s="52">
        <v>0</v>
      </c>
      <c r="U606" s="52">
        <v>310</v>
      </c>
      <c r="V606" s="52">
        <f t="shared" si="19"/>
        <v>473.75329299999999</v>
      </c>
      <c r="W606" s="52">
        <f t="shared" si="20"/>
        <v>473.75329299999999</v>
      </c>
      <c r="X606" s="52">
        <v>0</v>
      </c>
      <c r="Y606" s="52">
        <v>0</v>
      </c>
    </row>
    <row r="607" spans="1:25" x14ac:dyDescent="0.25">
      <c r="A607" s="52">
        <v>2013</v>
      </c>
      <c r="B607" s="52" t="s">
        <v>106</v>
      </c>
      <c r="C607" s="52" t="s">
        <v>115</v>
      </c>
      <c r="D607" s="52">
        <v>26101</v>
      </c>
      <c r="E607" s="52">
        <v>3338006</v>
      </c>
      <c r="F607" s="52">
        <v>12</v>
      </c>
      <c r="G607" s="52" t="s">
        <v>118</v>
      </c>
      <c r="H607" s="52" t="s">
        <v>91</v>
      </c>
      <c r="I607" s="52">
        <v>33366</v>
      </c>
      <c r="J607" s="52" t="s">
        <v>71</v>
      </c>
      <c r="K607" s="52">
        <v>73.3</v>
      </c>
      <c r="L607" s="52">
        <v>3.3200000000000001E-5</v>
      </c>
      <c r="M607" s="52">
        <v>1</v>
      </c>
      <c r="N607" s="52"/>
      <c r="O607" s="52">
        <v>0</v>
      </c>
      <c r="P607" s="52">
        <v>0</v>
      </c>
      <c r="Q607" s="52">
        <v>21</v>
      </c>
      <c r="R607" s="52"/>
      <c r="S607" s="52">
        <v>0</v>
      </c>
      <c r="T607" s="52">
        <v>0</v>
      </c>
      <c r="U607" s="52">
        <v>310</v>
      </c>
      <c r="V607" s="52">
        <f t="shared" si="19"/>
        <v>81.198162959999991</v>
      </c>
      <c r="W607" s="52">
        <f t="shared" si="20"/>
        <v>81.198162959999991</v>
      </c>
      <c r="X607" s="52">
        <v>0</v>
      </c>
      <c r="Y607" s="52">
        <v>0</v>
      </c>
    </row>
    <row r="608" spans="1:25" x14ac:dyDescent="0.25">
      <c r="A608" s="52">
        <v>2013</v>
      </c>
      <c r="B608" s="52" t="s">
        <v>106</v>
      </c>
      <c r="C608" s="52" t="s">
        <v>115</v>
      </c>
      <c r="D608" s="52">
        <v>26101</v>
      </c>
      <c r="E608" s="52">
        <v>3338006</v>
      </c>
      <c r="F608" s="52">
        <v>12</v>
      </c>
      <c r="G608" s="52" t="s">
        <v>118</v>
      </c>
      <c r="H608" s="52" t="s">
        <v>91</v>
      </c>
      <c r="I608" s="52">
        <v>57363</v>
      </c>
      <c r="J608" s="52" t="s">
        <v>71</v>
      </c>
      <c r="K608" s="52">
        <v>73.3</v>
      </c>
      <c r="L608" s="52">
        <v>3.3200000000000001E-5</v>
      </c>
      <c r="M608" s="52">
        <v>1</v>
      </c>
      <c r="N608" s="52"/>
      <c r="O608" s="52">
        <v>0</v>
      </c>
      <c r="P608" s="52">
        <v>0</v>
      </c>
      <c r="Q608" s="52">
        <v>21</v>
      </c>
      <c r="R608" s="52"/>
      <c r="S608" s="52">
        <v>0</v>
      </c>
      <c r="T608" s="52">
        <v>0</v>
      </c>
      <c r="U608" s="52">
        <v>310</v>
      </c>
      <c r="V608" s="52">
        <f t="shared" si="19"/>
        <v>139.59630227999997</v>
      </c>
      <c r="W608" s="52">
        <f t="shared" si="20"/>
        <v>139.59630227999997</v>
      </c>
      <c r="X608" s="52">
        <v>0</v>
      </c>
      <c r="Y608" s="52">
        <v>0</v>
      </c>
    </row>
    <row r="609" spans="1:25" x14ac:dyDescent="0.25">
      <c r="A609" s="52">
        <v>2013</v>
      </c>
      <c r="B609" s="52" t="s">
        <v>106</v>
      </c>
      <c r="C609" s="52" t="s">
        <v>115</v>
      </c>
      <c r="D609" s="52">
        <v>26101</v>
      </c>
      <c r="E609" s="52">
        <v>3338013</v>
      </c>
      <c r="F609" s="52">
        <v>12</v>
      </c>
      <c r="G609" s="52" t="s">
        <v>118</v>
      </c>
      <c r="H609" s="52" t="s">
        <v>91</v>
      </c>
      <c r="I609" s="52">
        <v>3726054</v>
      </c>
      <c r="J609" s="52" t="s">
        <v>71</v>
      </c>
      <c r="K609" s="52">
        <v>73.3</v>
      </c>
      <c r="L609" s="52">
        <v>3.3200000000000001E-5</v>
      </c>
      <c r="M609" s="52">
        <v>1</v>
      </c>
      <c r="N609" s="52"/>
      <c r="O609" s="52">
        <v>0</v>
      </c>
      <c r="P609" s="52">
        <v>0</v>
      </c>
      <c r="Q609" s="52">
        <v>21</v>
      </c>
      <c r="R609" s="52"/>
      <c r="S609" s="52">
        <v>0</v>
      </c>
      <c r="T609" s="52">
        <v>0</v>
      </c>
      <c r="U609" s="52">
        <v>310</v>
      </c>
      <c r="V609" s="52">
        <f t="shared" si="19"/>
        <v>9067.5759722399998</v>
      </c>
      <c r="W609" s="52">
        <f t="shared" si="20"/>
        <v>9067.5759722399998</v>
      </c>
      <c r="X609" s="52">
        <v>0</v>
      </c>
      <c r="Y609" s="52">
        <v>0</v>
      </c>
    </row>
    <row r="610" spans="1:25" x14ac:dyDescent="0.25">
      <c r="A610" s="52">
        <v>2013</v>
      </c>
      <c r="B610" s="52" t="s">
        <v>106</v>
      </c>
      <c r="C610" s="52" t="s">
        <v>115</v>
      </c>
      <c r="D610" s="52">
        <v>26109</v>
      </c>
      <c r="E610" s="52">
        <v>3338006</v>
      </c>
      <c r="F610" s="52">
        <v>12</v>
      </c>
      <c r="G610" s="52" t="s">
        <v>118</v>
      </c>
      <c r="H610" s="52" t="s">
        <v>91</v>
      </c>
      <c r="I610" s="52">
        <v>50944</v>
      </c>
      <c r="J610" s="52" t="s">
        <v>71</v>
      </c>
      <c r="K610" s="52">
        <v>73.3</v>
      </c>
      <c r="L610" s="52">
        <v>3.3200000000000001E-5</v>
      </c>
      <c r="M610" s="52">
        <v>1</v>
      </c>
      <c r="N610" s="52"/>
      <c r="O610" s="52">
        <v>0</v>
      </c>
      <c r="P610" s="52">
        <v>0</v>
      </c>
      <c r="Q610" s="52">
        <v>21</v>
      </c>
      <c r="R610" s="52"/>
      <c r="S610" s="52">
        <v>0</v>
      </c>
      <c r="T610" s="52">
        <v>0</v>
      </c>
      <c r="U610" s="52">
        <v>310</v>
      </c>
      <c r="V610" s="52">
        <f t="shared" si="19"/>
        <v>123.97528063999999</v>
      </c>
      <c r="W610" s="52">
        <f t="shared" si="20"/>
        <v>123.97528063999999</v>
      </c>
      <c r="X610" s="52">
        <v>0</v>
      </c>
      <c r="Y610" s="52">
        <v>0</v>
      </c>
    </row>
    <row r="611" spans="1:25" x14ac:dyDescent="0.25">
      <c r="A611" s="52">
        <v>2013</v>
      </c>
      <c r="B611" s="52" t="s">
        <v>106</v>
      </c>
      <c r="C611" s="52" t="s">
        <v>115</v>
      </c>
      <c r="D611" s="52">
        <v>26519</v>
      </c>
      <c r="E611" s="52">
        <v>3338003</v>
      </c>
      <c r="F611" s="52">
        <v>12</v>
      </c>
      <c r="G611" s="52" t="s">
        <v>118</v>
      </c>
      <c r="H611" s="52" t="s">
        <v>91</v>
      </c>
      <c r="I611" s="52">
        <v>67237</v>
      </c>
      <c r="J611" s="52" t="s">
        <v>71</v>
      </c>
      <c r="K611" s="52">
        <v>73.3</v>
      </c>
      <c r="L611" s="52">
        <v>3.3200000000000001E-5</v>
      </c>
      <c r="M611" s="52">
        <v>1</v>
      </c>
      <c r="N611" s="52"/>
      <c r="O611" s="52">
        <v>0</v>
      </c>
      <c r="P611" s="52">
        <v>0</v>
      </c>
      <c r="Q611" s="52">
        <v>21</v>
      </c>
      <c r="R611" s="52"/>
      <c r="S611" s="52">
        <v>0</v>
      </c>
      <c r="T611" s="52">
        <v>0</v>
      </c>
      <c r="U611" s="52">
        <v>310</v>
      </c>
      <c r="V611" s="52">
        <f t="shared" si="19"/>
        <v>163.62527372</v>
      </c>
      <c r="W611" s="52">
        <f t="shared" si="20"/>
        <v>163.62527372</v>
      </c>
      <c r="X611" s="52">
        <v>0</v>
      </c>
      <c r="Y611" s="52">
        <v>0</v>
      </c>
    </row>
    <row r="612" spans="1:25" x14ac:dyDescent="0.25">
      <c r="A612" s="52">
        <v>2013</v>
      </c>
      <c r="B612" s="52" t="s">
        <v>106</v>
      </c>
      <c r="C612" s="52" t="s">
        <v>115</v>
      </c>
      <c r="D612" s="52">
        <v>26600</v>
      </c>
      <c r="E612" s="52">
        <v>3338006</v>
      </c>
      <c r="F612" s="52">
        <v>12</v>
      </c>
      <c r="G612" s="52" t="s">
        <v>118</v>
      </c>
      <c r="H612" s="52" t="s">
        <v>91</v>
      </c>
      <c r="I612" s="52">
        <v>920</v>
      </c>
      <c r="J612" s="52" t="s">
        <v>71</v>
      </c>
      <c r="K612" s="52">
        <v>73.3</v>
      </c>
      <c r="L612" s="52">
        <v>3.3200000000000001E-5</v>
      </c>
      <c r="M612" s="52">
        <v>1</v>
      </c>
      <c r="N612" s="52"/>
      <c r="O612" s="52">
        <v>0</v>
      </c>
      <c r="P612" s="52">
        <v>0</v>
      </c>
      <c r="Q612" s="52">
        <v>21</v>
      </c>
      <c r="R612" s="52"/>
      <c r="S612" s="52">
        <v>0</v>
      </c>
      <c r="T612" s="52">
        <v>0</v>
      </c>
      <c r="U612" s="52">
        <v>310</v>
      </c>
      <c r="V612" s="52">
        <f t="shared" si="19"/>
        <v>2.2388751999999998</v>
      </c>
      <c r="W612" s="52">
        <f t="shared" si="20"/>
        <v>2.2388751999999998</v>
      </c>
      <c r="X612" s="52">
        <v>0</v>
      </c>
      <c r="Y612" s="52">
        <v>0</v>
      </c>
    </row>
    <row r="613" spans="1:25" x14ac:dyDescent="0.25">
      <c r="A613" s="52">
        <v>2013</v>
      </c>
      <c r="B613" s="52" t="s">
        <v>106</v>
      </c>
      <c r="C613" s="52" t="s">
        <v>115</v>
      </c>
      <c r="D613" s="52">
        <v>26600</v>
      </c>
      <c r="E613" s="52">
        <v>3338006</v>
      </c>
      <c r="F613" s="52">
        <v>12</v>
      </c>
      <c r="G613" s="52" t="s">
        <v>118</v>
      </c>
      <c r="H613" s="52" t="s">
        <v>91</v>
      </c>
      <c r="I613" s="52">
        <v>87.5</v>
      </c>
      <c r="J613" s="52" t="s">
        <v>71</v>
      </c>
      <c r="K613" s="52">
        <v>73.3</v>
      </c>
      <c r="L613" s="52">
        <v>3.3200000000000001E-5</v>
      </c>
      <c r="M613" s="52">
        <v>1</v>
      </c>
      <c r="N613" s="52"/>
      <c r="O613" s="52">
        <v>0</v>
      </c>
      <c r="P613" s="52">
        <v>0</v>
      </c>
      <c r="Q613" s="52">
        <v>21</v>
      </c>
      <c r="R613" s="52"/>
      <c r="S613" s="52">
        <v>0</v>
      </c>
      <c r="T613" s="52">
        <v>0</v>
      </c>
      <c r="U613" s="52">
        <v>310</v>
      </c>
      <c r="V613" s="52">
        <f t="shared" si="19"/>
        <v>0.2129365</v>
      </c>
      <c r="W613" s="52">
        <f t="shared" si="20"/>
        <v>0.2129365</v>
      </c>
      <c r="X613" s="52">
        <v>0</v>
      </c>
      <c r="Y613" s="52">
        <v>0</v>
      </c>
    </row>
    <row r="614" spans="1:25" x14ac:dyDescent="0.25">
      <c r="A614" s="52">
        <v>2013</v>
      </c>
      <c r="B614" s="52" t="s">
        <v>106</v>
      </c>
      <c r="C614" s="52" t="s">
        <v>115</v>
      </c>
      <c r="D614" s="52">
        <v>26600</v>
      </c>
      <c r="E614" s="52">
        <v>3338006</v>
      </c>
      <c r="F614" s="52">
        <v>12</v>
      </c>
      <c r="G614" s="52" t="s">
        <v>118</v>
      </c>
      <c r="H614" s="52" t="s">
        <v>91</v>
      </c>
      <c r="I614" s="52">
        <v>6150</v>
      </c>
      <c r="J614" s="52" t="s">
        <v>71</v>
      </c>
      <c r="K614" s="52">
        <v>73.3</v>
      </c>
      <c r="L614" s="52">
        <v>3.3200000000000001E-5</v>
      </c>
      <c r="M614" s="52">
        <v>1</v>
      </c>
      <c r="N614" s="52"/>
      <c r="O614" s="52">
        <v>0</v>
      </c>
      <c r="P614" s="52">
        <v>0</v>
      </c>
      <c r="Q614" s="52">
        <v>21</v>
      </c>
      <c r="R614" s="52"/>
      <c r="S614" s="52">
        <v>0</v>
      </c>
      <c r="T614" s="52">
        <v>0</v>
      </c>
      <c r="U614" s="52">
        <v>310</v>
      </c>
      <c r="V614" s="52">
        <f t="shared" si="19"/>
        <v>14.966394000000001</v>
      </c>
      <c r="W614" s="52">
        <f t="shared" si="20"/>
        <v>14.966394000000001</v>
      </c>
      <c r="X614" s="52">
        <v>0</v>
      </c>
      <c r="Y614" s="52">
        <v>0</v>
      </c>
    </row>
    <row r="615" spans="1:25" x14ac:dyDescent="0.25">
      <c r="A615" s="52">
        <v>2013</v>
      </c>
      <c r="B615" s="52" t="s">
        <v>106</v>
      </c>
      <c r="C615" s="52" t="s">
        <v>115</v>
      </c>
      <c r="D615" s="52">
        <v>27101</v>
      </c>
      <c r="E615" s="52">
        <v>3338006</v>
      </c>
      <c r="F615" s="52">
        <v>12</v>
      </c>
      <c r="G615" s="52" t="s">
        <v>118</v>
      </c>
      <c r="H615" s="52" t="s">
        <v>91</v>
      </c>
      <c r="I615" s="52">
        <v>5201</v>
      </c>
      <c r="J615" s="52" t="s">
        <v>71</v>
      </c>
      <c r="K615" s="52">
        <v>73.3</v>
      </c>
      <c r="L615" s="52">
        <v>3.3200000000000001E-5</v>
      </c>
      <c r="M615" s="52">
        <v>1</v>
      </c>
      <c r="N615" s="52"/>
      <c r="O615" s="52">
        <v>0</v>
      </c>
      <c r="P615" s="52">
        <v>0</v>
      </c>
      <c r="Q615" s="52">
        <v>21</v>
      </c>
      <c r="R615" s="52"/>
      <c r="S615" s="52">
        <v>0</v>
      </c>
      <c r="T615" s="52">
        <v>0</v>
      </c>
      <c r="U615" s="52">
        <v>310</v>
      </c>
      <c r="V615" s="52">
        <f t="shared" si="19"/>
        <v>12.65694556</v>
      </c>
      <c r="W615" s="52">
        <f t="shared" si="20"/>
        <v>12.65694556</v>
      </c>
      <c r="X615" s="52">
        <v>0</v>
      </c>
      <c r="Y615" s="52">
        <v>0</v>
      </c>
    </row>
    <row r="616" spans="1:25" x14ac:dyDescent="0.25">
      <c r="A616" s="52">
        <v>2013</v>
      </c>
      <c r="B616" s="52" t="s">
        <v>106</v>
      </c>
      <c r="C616" s="52" t="s">
        <v>115</v>
      </c>
      <c r="D616" s="52">
        <v>27101</v>
      </c>
      <c r="E616" s="52">
        <v>3338006</v>
      </c>
      <c r="F616" s="52">
        <v>12</v>
      </c>
      <c r="G616" s="52" t="s">
        <v>118</v>
      </c>
      <c r="H616" s="52" t="s">
        <v>91</v>
      </c>
      <c r="I616" s="52">
        <v>18495</v>
      </c>
      <c r="J616" s="52" t="s">
        <v>71</v>
      </c>
      <c r="K616" s="52">
        <v>73.3</v>
      </c>
      <c r="L616" s="52">
        <v>3.3200000000000001E-5</v>
      </c>
      <c r="M616" s="52">
        <v>1</v>
      </c>
      <c r="N616" s="52"/>
      <c r="O616" s="52">
        <v>0</v>
      </c>
      <c r="P616" s="52">
        <v>0</v>
      </c>
      <c r="Q616" s="52">
        <v>21</v>
      </c>
      <c r="R616" s="52"/>
      <c r="S616" s="52">
        <v>0</v>
      </c>
      <c r="T616" s="52">
        <v>0</v>
      </c>
      <c r="U616" s="52">
        <v>310</v>
      </c>
      <c r="V616" s="52">
        <f t="shared" si="19"/>
        <v>45.008692199999999</v>
      </c>
      <c r="W616" s="52">
        <f t="shared" si="20"/>
        <v>45.008692199999999</v>
      </c>
      <c r="X616" s="52">
        <v>0</v>
      </c>
      <c r="Y616" s="52">
        <v>0</v>
      </c>
    </row>
    <row r="617" spans="1:25" x14ac:dyDescent="0.25">
      <c r="A617" s="52">
        <v>2013</v>
      </c>
      <c r="B617" s="52" t="s">
        <v>106</v>
      </c>
      <c r="C617" s="52" t="s">
        <v>115</v>
      </c>
      <c r="D617" s="52">
        <v>27101</v>
      </c>
      <c r="E617" s="52">
        <v>3338006</v>
      </c>
      <c r="F617" s="52">
        <v>12</v>
      </c>
      <c r="G617" s="52" t="s">
        <v>118</v>
      </c>
      <c r="H617" s="52" t="s">
        <v>91</v>
      </c>
      <c r="I617" s="52">
        <v>458415</v>
      </c>
      <c r="J617" s="52" t="s">
        <v>71</v>
      </c>
      <c r="K617" s="52">
        <v>73.3</v>
      </c>
      <c r="L617" s="52">
        <v>3.3200000000000001E-5</v>
      </c>
      <c r="M617" s="52">
        <v>1</v>
      </c>
      <c r="N617" s="52"/>
      <c r="O617" s="52">
        <v>0</v>
      </c>
      <c r="P617" s="52">
        <v>0</v>
      </c>
      <c r="Q617" s="52">
        <v>21</v>
      </c>
      <c r="R617" s="52"/>
      <c r="S617" s="52">
        <v>0</v>
      </c>
      <c r="T617" s="52">
        <v>0</v>
      </c>
      <c r="U617" s="52">
        <v>310</v>
      </c>
      <c r="V617" s="52">
        <f t="shared" si="19"/>
        <v>1115.5804074</v>
      </c>
      <c r="W617" s="52">
        <f t="shared" si="20"/>
        <v>1115.5804074</v>
      </c>
      <c r="X617" s="52">
        <v>0</v>
      </c>
      <c r="Y617" s="52">
        <v>0</v>
      </c>
    </row>
    <row r="618" spans="1:25" x14ac:dyDescent="0.25">
      <c r="A618" s="52">
        <v>2013</v>
      </c>
      <c r="B618" s="52" t="s">
        <v>106</v>
      </c>
      <c r="C618" s="52" t="s">
        <v>115</v>
      </c>
      <c r="D618" s="52">
        <v>27101</v>
      </c>
      <c r="E618" s="52">
        <v>3338006</v>
      </c>
      <c r="F618" s="52">
        <v>12</v>
      </c>
      <c r="G618" s="52" t="s">
        <v>118</v>
      </c>
      <c r="H618" s="52" t="s">
        <v>91</v>
      </c>
      <c r="I618" s="52">
        <v>527957</v>
      </c>
      <c r="J618" s="52" t="s">
        <v>71</v>
      </c>
      <c r="K618" s="52">
        <v>73.3</v>
      </c>
      <c r="L618" s="52">
        <v>3.3200000000000001E-5</v>
      </c>
      <c r="M618" s="52">
        <v>1</v>
      </c>
      <c r="N618" s="52"/>
      <c r="O618" s="52">
        <v>0</v>
      </c>
      <c r="P618" s="52">
        <v>0</v>
      </c>
      <c r="Q618" s="52">
        <v>21</v>
      </c>
      <c r="R618" s="52"/>
      <c r="S618" s="52">
        <v>0</v>
      </c>
      <c r="T618" s="52">
        <v>0</v>
      </c>
      <c r="U618" s="52">
        <v>310</v>
      </c>
      <c r="V618" s="52">
        <f t="shared" si="19"/>
        <v>1284.81503692</v>
      </c>
      <c r="W618" s="52">
        <f t="shared" si="20"/>
        <v>1284.81503692</v>
      </c>
      <c r="X618" s="52">
        <v>0</v>
      </c>
      <c r="Y618" s="52">
        <v>0</v>
      </c>
    </row>
    <row r="619" spans="1:25" x14ac:dyDescent="0.25">
      <c r="A619" s="52">
        <v>2013</v>
      </c>
      <c r="B619" s="52" t="s">
        <v>106</v>
      </c>
      <c r="C619" s="52" t="s">
        <v>115</v>
      </c>
      <c r="D619" s="52">
        <v>27101</v>
      </c>
      <c r="E619" s="52">
        <v>3338006</v>
      </c>
      <c r="F619" s="52">
        <v>12</v>
      </c>
      <c r="G619" s="52" t="s">
        <v>118</v>
      </c>
      <c r="H619" s="52" t="s">
        <v>91</v>
      </c>
      <c r="I619" s="52">
        <v>1389802</v>
      </c>
      <c r="J619" s="52" t="s">
        <v>71</v>
      </c>
      <c r="K619" s="52">
        <v>73.3</v>
      </c>
      <c r="L619" s="52">
        <v>3.3200000000000001E-5</v>
      </c>
      <c r="M619" s="52">
        <v>1</v>
      </c>
      <c r="N619" s="52"/>
      <c r="O619" s="52">
        <v>0</v>
      </c>
      <c r="P619" s="52">
        <v>0</v>
      </c>
      <c r="Q619" s="52">
        <v>21</v>
      </c>
      <c r="R619" s="52"/>
      <c r="S619" s="52">
        <v>0</v>
      </c>
      <c r="T619" s="52">
        <v>0</v>
      </c>
      <c r="U619" s="52">
        <v>310</v>
      </c>
      <c r="V619" s="52">
        <f t="shared" si="19"/>
        <v>3382.1665551199999</v>
      </c>
      <c r="W619" s="52">
        <f t="shared" si="20"/>
        <v>3382.1665551199999</v>
      </c>
      <c r="X619" s="52">
        <v>0</v>
      </c>
      <c r="Y619" s="52">
        <v>0</v>
      </c>
    </row>
    <row r="620" spans="1:25" x14ac:dyDescent="0.25">
      <c r="A620" s="52">
        <v>2013</v>
      </c>
      <c r="B620" s="52" t="s">
        <v>106</v>
      </c>
      <c r="C620" s="52" t="s">
        <v>115</v>
      </c>
      <c r="D620" s="52">
        <v>27101</v>
      </c>
      <c r="E620" s="52">
        <v>3338006</v>
      </c>
      <c r="F620" s="52">
        <v>12</v>
      </c>
      <c r="G620" s="52" t="s">
        <v>118</v>
      </c>
      <c r="H620" s="52" t="s">
        <v>91</v>
      </c>
      <c r="I620" s="52">
        <v>27040</v>
      </c>
      <c r="J620" s="52" t="s">
        <v>71</v>
      </c>
      <c r="K620" s="52">
        <v>73.3</v>
      </c>
      <c r="L620" s="52">
        <v>3.3200000000000001E-5</v>
      </c>
      <c r="M620" s="52">
        <v>1</v>
      </c>
      <c r="N620" s="52"/>
      <c r="O620" s="52">
        <v>0</v>
      </c>
      <c r="P620" s="52">
        <v>0</v>
      </c>
      <c r="Q620" s="52">
        <v>21</v>
      </c>
      <c r="R620" s="52"/>
      <c r="S620" s="52">
        <v>0</v>
      </c>
      <c r="T620" s="52">
        <v>0</v>
      </c>
      <c r="U620" s="52">
        <v>310</v>
      </c>
      <c r="V620" s="52">
        <f t="shared" si="19"/>
        <v>65.803462400000001</v>
      </c>
      <c r="W620" s="52">
        <f t="shared" si="20"/>
        <v>65.803462400000001</v>
      </c>
      <c r="X620" s="52">
        <v>0</v>
      </c>
      <c r="Y620" s="52">
        <v>0</v>
      </c>
    </row>
    <row r="621" spans="1:25" x14ac:dyDescent="0.25">
      <c r="A621" s="52">
        <v>2013</v>
      </c>
      <c r="B621" s="52" t="s">
        <v>106</v>
      </c>
      <c r="C621" s="52" t="s">
        <v>115</v>
      </c>
      <c r="D621" s="52">
        <v>27101</v>
      </c>
      <c r="E621" s="52">
        <v>3338006</v>
      </c>
      <c r="F621" s="52">
        <v>12</v>
      </c>
      <c r="G621" s="52" t="s">
        <v>118</v>
      </c>
      <c r="H621" s="52" t="s">
        <v>91</v>
      </c>
      <c r="I621" s="52">
        <v>1875551</v>
      </c>
      <c r="J621" s="52" t="s">
        <v>71</v>
      </c>
      <c r="K621" s="52">
        <v>73.3</v>
      </c>
      <c r="L621" s="52">
        <v>3.3200000000000001E-5</v>
      </c>
      <c r="M621" s="52">
        <v>1</v>
      </c>
      <c r="N621" s="52"/>
      <c r="O621" s="52">
        <v>0</v>
      </c>
      <c r="P621" s="52">
        <v>0</v>
      </c>
      <c r="Q621" s="52">
        <v>21</v>
      </c>
      <c r="R621" s="52"/>
      <c r="S621" s="52">
        <v>0</v>
      </c>
      <c r="T621" s="52">
        <v>0</v>
      </c>
      <c r="U621" s="52">
        <v>310</v>
      </c>
      <c r="V621" s="52">
        <f t="shared" si="19"/>
        <v>4564.2658915599995</v>
      </c>
      <c r="W621" s="52">
        <f t="shared" si="20"/>
        <v>4564.2658915599995</v>
      </c>
      <c r="X621" s="52">
        <v>0</v>
      </c>
      <c r="Y621" s="52">
        <v>0</v>
      </c>
    </row>
    <row r="622" spans="1:25" x14ac:dyDescent="0.25">
      <c r="A622" s="52">
        <v>2013</v>
      </c>
      <c r="B622" s="52" t="s">
        <v>106</v>
      </c>
      <c r="C622" s="52" t="s">
        <v>115</v>
      </c>
      <c r="D622" s="52">
        <v>27102</v>
      </c>
      <c r="E622" s="52">
        <v>3338001</v>
      </c>
      <c r="F622" s="52">
        <v>12</v>
      </c>
      <c r="G622" s="52" t="s">
        <v>118</v>
      </c>
      <c r="H622" s="52" t="s">
        <v>91</v>
      </c>
      <c r="I622" s="52">
        <v>74093</v>
      </c>
      <c r="J622" s="52" t="s">
        <v>71</v>
      </c>
      <c r="K622" s="52">
        <v>73.3</v>
      </c>
      <c r="L622" s="52">
        <v>3.3200000000000001E-5</v>
      </c>
      <c r="M622" s="52">
        <v>1</v>
      </c>
      <c r="N622" s="52"/>
      <c r="O622" s="52">
        <v>0</v>
      </c>
      <c r="P622" s="52">
        <v>0</v>
      </c>
      <c r="Q622" s="52">
        <v>21</v>
      </c>
      <c r="R622" s="52"/>
      <c r="S622" s="52">
        <v>0</v>
      </c>
      <c r="T622" s="52">
        <v>0</v>
      </c>
      <c r="U622" s="52">
        <v>310</v>
      </c>
      <c r="V622" s="52">
        <f t="shared" si="19"/>
        <v>180.30976107999999</v>
      </c>
      <c r="W622" s="52">
        <f t="shared" si="20"/>
        <v>180.30976107999999</v>
      </c>
      <c r="X622" s="52">
        <v>0</v>
      </c>
      <c r="Y622" s="52">
        <v>0</v>
      </c>
    </row>
    <row r="623" spans="1:25" x14ac:dyDescent="0.25">
      <c r="A623" s="52">
        <v>2013</v>
      </c>
      <c r="B623" s="52" t="s">
        <v>106</v>
      </c>
      <c r="C623" s="52" t="s">
        <v>115</v>
      </c>
      <c r="D623" s="52">
        <v>27102</v>
      </c>
      <c r="E623" s="52">
        <v>3338004</v>
      </c>
      <c r="F623" s="52">
        <v>12</v>
      </c>
      <c r="G623" s="52" t="s">
        <v>118</v>
      </c>
      <c r="H623" s="52" t="s">
        <v>91</v>
      </c>
      <c r="I623" s="52">
        <v>109972</v>
      </c>
      <c r="J623" s="52" t="s">
        <v>71</v>
      </c>
      <c r="K623" s="52">
        <v>73.3</v>
      </c>
      <c r="L623" s="52">
        <v>3.3200000000000001E-5</v>
      </c>
      <c r="M623" s="52">
        <v>1</v>
      </c>
      <c r="N623" s="52"/>
      <c r="O623" s="52">
        <v>0</v>
      </c>
      <c r="P623" s="52">
        <v>0</v>
      </c>
      <c r="Q623" s="52">
        <v>21</v>
      </c>
      <c r="R623" s="52"/>
      <c r="S623" s="52">
        <v>0</v>
      </c>
      <c r="T623" s="52">
        <v>0</v>
      </c>
      <c r="U623" s="52">
        <v>310</v>
      </c>
      <c r="V623" s="52">
        <f t="shared" si="19"/>
        <v>267.62346031999999</v>
      </c>
      <c r="W623" s="52">
        <f t="shared" si="20"/>
        <v>267.62346031999999</v>
      </c>
      <c r="X623" s="52">
        <v>0</v>
      </c>
      <c r="Y623" s="52">
        <v>0</v>
      </c>
    </row>
    <row r="624" spans="1:25" x14ac:dyDescent="0.25">
      <c r="A624" s="52">
        <v>2013</v>
      </c>
      <c r="B624" s="52" t="s">
        <v>106</v>
      </c>
      <c r="C624" s="52" t="s">
        <v>115</v>
      </c>
      <c r="D624" s="52">
        <v>27102</v>
      </c>
      <c r="E624" s="52">
        <v>3338006</v>
      </c>
      <c r="F624" s="52">
        <v>12</v>
      </c>
      <c r="G624" s="52" t="s">
        <v>118</v>
      </c>
      <c r="H624" s="52" t="s">
        <v>91</v>
      </c>
      <c r="I624" s="52">
        <v>189782</v>
      </c>
      <c r="J624" s="52" t="s">
        <v>71</v>
      </c>
      <c r="K624" s="52">
        <v>73.3</v>
      </c>
      <c r="L624" s="52">
        <v>3.3200000000000001E-5</v>
      </c>
      <c r="M624" s="52">
        <v>1</v>
      </c>
      <c r="N624" s="52"/>
      <c r="O624" s="52">
        <v>0</v>
      </c>
      <c r="P624" s="52">
        <v>0</v>
      </c>
      <c r="Q624" s="52">
        <v>21</v>
      </c>
      <c r="R624" s="52"/>
      <c r="S624" s="52">
        <v>0</v>
      </c>
      <c r="T624" s="52">
        <v>0</v>
      </c>
      <c r="U624" s="52">
        <v>310</v>
      </c>
      <c r="V624" s="52">
        <f t="shared" si="19"/>
        <v>461.84588392000001</v>
      </c>
      <c r="W624" s="52">
        <f t="shared" si="20"/>
        <v>461.84588392000001</v>
      </c>
      <c r="X624" s="52">
        <v>0</v>
      </c>
      <c r="Y624" s="52">
        <v>0</v>
      </c>
    </row>
    <row r="625" spans="1:25" x14ac:dyDescent="0.25">
      <c r="A625" s="52">
        <v>2013</v>
      </c>
      <c r="B625" s="52" t="s">
        <v>106</v>
      </c>
      <c r="C625" s="52" t="s">
        <v>115</v>
      </c>
      <c r="D625" s="52">
        <v>27102</v>
      </c>
      <c r="E625" s="52">
        <v>3338006</v>
      </c>
      <c r="F625" s="52">
        <v>12</v>
      </c>
      <c r="G625" s="52" t="s">
        <v>118</v>
      </c>
      <c r="H625" s="52" t="s">
        <v>91</v>
      </c>
      <c r="I625" s="52">
        <v>3524127</v>
      </c>
      <c r="J625" s="52" t="s">
        <v>71</v>
      </c>
      <c r="K625" s="52">
        <v>73.3</v>
      </c>
      <c r="L625" s="52">
        <v>3.3200000000000001E-5</v>
      </c>
      <c r="M625" s="52">
        <v>1</v>
      </c>
      <c r="N625" s="52"/>
      <c r="O625" s="52">
        <v>0</v>
      </c>
      <c r="P625" s="52">
        <v>0</v>
      </c>
      <c r="Q625" s="52">
        <v>21</v>
      </c>
      <c r="R625" s="52"/>
      <c r="S625" s="52">
        <v>0</v>
      </c>
      <c r="T625" s="52">
        <v>0</v>
      </c>
      <c r="U625" s="52">
        <v>310</v>
      </c>
      <c r="V625" s="52">
        <f t="shared" si="19"/>
        <v>8576.1745021200004</v>
      </c>
      <c r="W625" s="52">
        <f t="shared" si="20"/>
        <v>8576.1745021200004</v>
      </c>
      <c r="X625" s="52">
        <v>0</v>
      </c>
      <c r="Y625" s="52">
        <v>0</v>
      </c>
    </row>
    <row r="626" spans="1:25" x14ac:dyDescent="0.25">
      <c r="A626" s="52">
        <v>2013</v>
      </c>
      <c r="B626" s="52" t="s">
        <v>106</v>
      </c>
      <c r="C626" s="52" t="s">
        <v>115</v>
      </c>
      <c r="D626" s="52">
        <v>27102</v>
      </c>
      <c r="E626" s="52">
        <v>3338006</v>
      </c>
      <c r="F626" s="52">
        <v>12</v>
      </c>
      <c r="G626" s="52" t="s">
        <v>118</v>
      </c>
      <c r="H626" s="52" t="s">
        <v>91</v>
      </c>
      <c r="I626" s="52">
        <v>37601</v>
      </c>
      <c r="J626" s="52" t="s">
        <v>71</v>
      </c>
      <c r="K626" s="52">
        <v>73.3</v>
      </c>
      <c r="L626" s="52">
        <v>3.3200000000000001E-5</v>
      </c>
      <c r="M626" s="52">
        <v>1</v>
      </c>
      <c r="N626" s="52"/>
      <c r="O626" s="52">
        <v>0</v>
      </c>
      <c r="P626" s="52">
        <v>0</v>
      </c>
      <c r="Q626" s="52">
        <v>21</v>
      </c>
      <c r="R626" s="52"/>
      <c r="S626" s="52">
        <v>0</v>
      </c>
      <c r="T626" s="52">
        <v>0</v>
      </c>
      <c r="U626" s="52">
        <v>310</v>
      </c>
      <c r="V626" s="52">
        <f t="shared" si="19"/>
        <v>91.504289559999989</v>
      </c>
      <c r="W626" s="52">
        <f t="shared" si="20"/>
        <v>91.504289559999989</v>
      </c>
      <c r="X626" s="52">
        <v>0</v>
      </c>
      <c r="Y626" s="52">
        <v>0</v>
      </c>
    </row>
    <row r="627" spans="1:25" x14ac:dyDescent="0.25">
      <c r="A627" s="52">
        <v>2013</v>
      </c>
      <c r="B627" s="52" t="s">
        <v>106</v>
      </c>
      <c r="C627" s="52" t="s">
        <v>115</v>
      </c>
      <c r="D627" s="52">
        <v>27102</v>
      </c>
      <c r="E627" s="52">
        <v>3338006</v>
      </c>
      <c r="F627" s="52">
        <v>12</v>
      </c>
      <c r="G627" s="52" t="s">
        <v>118</v>
      </c>
      <c r="H627" s="52" t="s">
        <v>91</v>
      </c>
      <c r="I627" s="52">
        <v>34754</v>
      </c>
      <c r="J627" s="52" t="s">
        <v>71</v>
      </c>
      <c r="K627" s="52">
        <v>73.3</v>
      </c>
      <c r="L627" s="52">
        <v>3.3200000000000001E-5</v>
      </c>
      <c r="M627" s="52">
        <v>1</v>
      </c>
      <c r="N627" s="52"/>
      <c r="O627" s="52">
        <v>0</v>
      </c>
      <c r="P627" s="52">
        <v>0</v>
      </c>
      <c r="Q627" s="52">
        <v>21</v>
      </c>
      <c r="R627" s="52"/>
      <c r="S627" s="52">
        <v>0</v>
      </c>
      <c r="T627" s="52">
        <v>0</v>
      </c>
      <c r="U627" s="52">
        <v>310</v>
      </c>
      <c r="V627" s="52">
        <f t="shared" si="19"/>
        <v>84.575944239999998</v>
      </c>
      <c r="W627" s="52">
        <f t="shared" si="20"/>
        <v>84.575944239999998</v>
      </c>
      <c r="X627" s="52">
        <v>0</v>
      </c>
      <c r="Y627" s="52">
        <v>0</v>
      </c>
    </row>
    <row r="628" spans="1:25" x14ac:dyDescent="0.25">
      <c r="A628" s="52">
        <v>2013</v>
      </c>
      <c r="B628" s="52" t="s">
        <v>106</v>
      </c>
      <c r="C628" s="52" t="s">
        <v>115</v>
      </c>
      <c r="D628" s="52">
        <v>27102</v>
      </c>
      <c r="E628" s="52">
        <v>3338006</v>
      </c>
      <c r="F628" s="52">
        <v>12</v>
      </c>
      <c r="G628" s="52" t="s">
        <v>118</v>
      </c>
      <c r="H628" s="52" t="s">
        <v>91</v>
      </c>
      <c r="I628" s="52">
        <v>4906181</v>
      </c>
      <c r="J628" s="52" t="s">
        <v>71</v>
      </c>
      <c r="K628" s="52">
        <v>73.3</v>
      </c>
      <c r="L628" s="52">
        <v>3.3200000000000001E-5</v>
      </c>
      <c r="M628" s="52">
        <v>1</v>
      </c>
      <c r="N628" s="52"/>
      <c r="O628" s="52">
        <v>0</v>
      </c>
      <c r="P628" s="52">
        <v>0</v>
      </c>
      <c r="Q628" s="52">
        <v>21</v>
      </c>
      <c r="R628" s="52"/>
      <c r="S628" s="52">
        <v>0</v>
      </c>
      <c r="T628" s="52">
        <v>0</v>
      </c>
      <c r="U628" s="52">
        <v>310</v>
      </c>
      <c r="V628" s="52">
        <f t="shared" si="19"/>
        <v>11939.485834360001</v>
      </c>
      <c r="W628" s="52">
        <f t="shared" si="20"/>
        <v>11939.485834360001</v>
      </c>
      <c r="X628" s="52">
        <v>0</v>
      </c>
      <c r="Y628" s="52">
        <v>0</v>
      </c>
    </row>
    <row r="629" spans="1:25" x14ac:dyDescent="0.25">
      <c r="A629" s="52">
        <v>2013</v>
      </c>
      <c r="B629" s="52" t="s">
        <v>106</v>
      </c>
      <c r="C629" s="52" t="s">
        <v>115</v>
      </c>
      <c r="D629" s="52">
        <v>27102</v>
      </c>
      <c r="E629" s="52">
        <v>3338006</v>
      </c>
      <c r="F629" s="52">
        <v>12</v>
      </c>
      <c r="G629" s="52" t="s">
        <v>118</v>
      </c>
      <c r="H629" s="52" t="s">
        <v>91</v>
      </c>
      <c r="I629" s="52">
        <v>694624</v>
      </c>
      <c r="J629" s="52" t="s">
        <v>71</v>
      </c>
      <c r="K629" s="52">
        <v>73.3</v>
      </c>
      <c r="L629" s="52">
        <v>3.3200000000000001E-5</v>
      </c>
      <c r="M629" s="52">
        <v>1</v>
      </c>
      <c r="N629" s="52"/>
      <c r="O629" s="52">
        <v>0</v>
      </c>
      <c r="P629" s="52">
        <v>0</v>
      </c>
      <c r="Q629" s="52">
        <v>21</v>
      </c>
      <c r="R629" s="52"/>
      <c r="S629" s="52">
        <v>0</v>
      </c>
      <c r="T629" s="52">
        <v>0</v>
      </c>
      <c r="U629" s="52">
        <v>310</v>
      </c>
      <c r="V629" s="52">
        <f t="shared" si="19"/>
        <v>1690.4091814399999</v>
      </c>
      <c r="W629" s="52">
        <f t="shared" si="20"/>
        <v>1690.4091814399999</v>
      </c>
      <c r="X629" s="52">
        <v>0</v>
      </c>
      <c r="Y629" s="52">
        <v>0</v>
      </c>
    </row>
    <row r="630" spans="1:25" x14ac:dyDescent="0.25">
      <c r="A630" s="52">
        <v>2013</v>
      </c>
      <c r="B630" s="52" t="s">
        <v>106</v>
      </c>
      <c r="C630" s="52" t="s">
        <v>115</v>
      </c>
      <c r="D630" s="52">
        <v>27102</v>
      </c>
      <c r="E630" s="52">
        <v>3338006</v>
      </c>
      <c r="F630" s="52">
        <v>12</v>
      </c>
      <c r="G630" s="52" t="s">
        <v>118</v>
      </c>
      <c r="H630" s="52" t="s">
        <v>91</v>
      </c>
      <c r="I630" s="52">
        <v>18616</v>
      </c>
      <c r="J630" s="52" t="s">
        <v>71</v>
      </c>
      <c r="K630" s="52">
        <v>73.3</v>
      </c>
      <c r="L630" s="52">
        <v>3.3200000000000001E-5</v>
      </c>
      <c r="M630" s="52">
        <v>1</v>
      </c>
      <c r="N630" s="52"/>
      <c r="O630" s="52">
        <v>0</v>
      </c>
      <c r="P630" s="52">
        <v>0</v>
      </c>
      <c r="Q630" s="52">
        <v>21</v>
      </c>
      <c r="R630" s="52"/>
      <c r="S630" s="52">
        <v>0</v>
      </c>
      <c r="T630" s="52">
        <v>0</v>
      </c>
      <c r="U630" s="52">
        <v>310</v>
      </c>
      <c r="V630" s="52">
        <f t="shared" si="19"/>
        <v>45.303152960000006</v>
      </c>
      <c r="W630" s="52">
        <f t="shared" si="20"/>
        <v>45.303152960000006</v>
      </c>
      <c r="X630" s="52">
        <v>0</v>
      </c>
      <c r="Y630" s="52">
        <v>0</v>
      </c>
    </row>
    <row r="631" spans="1:25" x14ac:dyDescent="0.25">
      <c r="A631" s="52">
        <v>2013</v>
      </c>
      <c r="B631" s="52" t="s">
        <v>106</v>
      </c>
      <c r="C631" s="52" t="s">
        <v>115</v>
      </c>
      <c r="D631" s="52">
        <v>27102</v>
      </c>
      <c r="E631" s="52">
        <v>3338006</v>
      </c>
      <c r="F631" s="52">
        <v>12</v>
      </c>
      <c r="G631" s="52" t="s">
        <v>118</v>
      </c>
      <c r="H631" s="52" t="s">
        <v>91</v>
      </c>
      <c r="I631" s="52">
        <v>57921</v>
      </c>
      <c r="J631" s="52" t="s">
        <v>71</v>
      </c>
      <c r="K631" s="52">
        <v>73.3</v>
      </c>
      <c r="L631" s="52">
        <v>3.3200000000000001E-5</v>
      </c>
      <c r="M631" s="52">
        <v>1</v>
      </c>
      <c r="N631" s="52"/>
      <c r="O631" s="52">
        <v>0</v>
      </c>
      <c r="P631" s="52">
        <v>0</v>
      </c>
      <c r="Q631" s="52">
        <v>21</v>
      </c>
      <c r="R631" s="52"/>
      <c r="S631" s="52">
        <v>0</v>
      </c>
      <c r="T631" s="52">
        <v>0</v>
      </c>
      <c r="U631" s="52">
        <v>310</v>
      </c>
      <c r="V631" s="52">
        <f t="shared" si="19"/>
        <v>140.95422876000001</v>
      </c>
      <c r="W631" s="52">
        <f t="shared" si="20"/>
        <v>140.95422876000001</v>
      </c>
      <c r="X631" s="52">
        <v>0</v>
      </c>
      <c r="Y631" s="52">
        <v>0</v>
      </c>
    </row>
    <row r="632" spans="1:25" x14ac:dyDescent="0.25">
      <c r="A632" s="52">
        <v>2013</v>
      </c>
      <c r="B632" s="52" t="s">
        <v>106</v>
      </c>
      <c r="C632" s="52" t="s">
        <v>115</v>
      </c>
      <c r="D632" s="52">
        <v>27102</v>
      </c>
      <c r="E632" s="52">
        <v>3338006</v>
      </c>
      <c r="F632" s="52">
        <v>12</v>
      </c>
      <c r="G632" s="52" t="s">
        <v>118</v>
      </c>
      <c r="H632" s="52" t="s">
        <v>91</v>
      </c>
      <c r="I632" s="52">
        <v>295830.5</v>
      </c>
      <c r="J632" s="52" t="s">
        <v>71</v>
      </c>
      <c r="K632" s="52">
        <v>73.3</v>
      </c>
      <c r="L632" s="52">
        <v>3.3200000000000001E-5</v>
      </c>
      <c r="M632" s="52">
        <v>1</v>
      </c>
      <c r="N632" s="52"/>
      <c r="O632" s="52">
        <v>0</v>
      </c>
      <c r="P632" s="52">
        <v>0</v>
      </c>
      <c r="Q632" s="52">
        <v>21</v>
      </c>
      <c r="R632" s="52"/>
      <c r="S632" s="52">
        <v>0</v>
      </c>
      <c r="T632" s="52">
        <v>0</v>
      </c>
      <c r="U632" s="52">
        <v>310</v>
      </c>
      <c r="V632" s="52">
        <f t="shared" si="19"/>
        <v>719.92127157999994</v>
      </c>
      <c r="W632" s="52">
        <f t="shared" si="20"/>
        <v>719.92127157999994</v>
      </c>
      <c r="X632" s="52">
        <v>0</v>
      </c>
      <c r="Y632" s="52">
        <v>0</v>
      </c>
    </row>
    <row r="633" spans="1:25" x14ac:dyDescent="0.25">
      <c r="A633" s="52">
        <v>2013</v>
      </c>
      <c r="B633" s="52" t="s">
        <v>106</v>
      </c>
      <c r="C633" s="52" t="s">
        <v>115</v>
      </c>
      <c r="D633" s="52">
        <v>27102</v>
      </c>
      <c r="E633" s="52">
        <v>3338006</v>
      </c>
      <c r="F633" s="52">
        <v>12</v>
      </c>
      <c r="G633" s="52" t="s">
        <v>118</v>
      </c>
      <c r="H633" s="52" t="s">
        <v>91</v>
      </c>
      <c r="I633" s="52">
        <v>16800</v>
      </c>
      <c r="J633" s="52" t="s">
        <v>71</v>
      </c>
      <c r="K633" s="52">
        <v>73.3</v>
      </c>
      <c r="L633" s="52">
        <v>3.3200000000000001E-5</v>
      </c>
      <c r="M633" s="52">
        <v>1</v>
      </c>
      <c r="N633" s="52"/>
      <c r="O633" s="52">
        <v>0</v>
      </c>
      <c r="P633" s="52">
        <v>0</v>
      </c>
      <c r="Q633" s="52">
        <v>21</v>
      </c>
      <c r="R633" s="52"/>
      <c r="S633" s="52">
        <v>0</v>
      </c>
      <c r="T633" s="52">
        <v>0</v>
      </c>
      <c r="U633" s="52">
        <v>310</v>
      </c>
      <c r="V633" s="52">
        <f t="shared" si="19"/>
        <v>40.883808000000002</v>
      </c>
      <c r="W633" s="52">
        <f t="shared" si="20"/>
        <v>40.883808000000002</v>
      </c>
      <c r="X633" s="52">
        <v>0</v>
      </c>
      <c r="Y633" s="52">
        <v>0</v>
      </c>
    </row>
    <row r="634" spans="1:25" x14ac:dyDescent="0.25">
      <c r="A634" s="52">
        <v>2013</v>
      </c>
      <c r="B634" s="52" t="s">
        <v>106</v>
      </c>
      <c r="C634" s="52" t="s">
        <v>115</v>
      </c>
      <c r="D634" s="52">
        <v>27102</v>
      </c>
      <c r="E634" s="52">
        <v>3338006</v>
      </c>
      <c r="F634" s="52">
        <v>12</v>
      </c>
      <c r="G634" s="52" t="s">
        <v>118</v>
      </c>
      <c r="H634" s="52" t="s">
        <v>91</v>
      </c>
      <c r="I634" s="52">
        <v>55400</v>
      </c>
      <c r="J634" s="52" t="s">
        <v>71</v>
      </c>
      <c r="K634" s="52">
        <v>73.3</v>
      </c>
      <c r="L634" s="52">
        <v>3.3200000000000001E-5</v>
      </c>
      <c r="M634" s="52">
        <v>1</v>
      </c>
      <c r="N634" s="52"/>
      <c r="O634" s="52">
        <v>0</v>
      </c>
      <c r="P634" s="52">
        <v>0</v>
      </c>
      <c r="Q634" s="52">
        <v>21</v>
      </c>
      <c r="R634" s="52"/>
      <c r="S634" s="52">
        <v>0</v>
      </c>
      <c r="T634" s="52">
        <v>0</v>
      </c>
      <c r="U634" s="52">
        <v>310</v>
      </c>
      <c r="V634" s="52">
        <f t="shared" si="19"/>
        <v>134.81922399999999</v>
      </c>
      <c r="W634" s="52">
        <f t="shared" si="20"/>
        <v>134.81922399999999</v>
      </c>
      <c r="X634" s="52">
        <v>0</v>
      </c>
      <c r="Y634" s="52">
        <v>0</v>
      </c>
    </row>
    <row r="635" spans="1:25" x14ac:dyDescent="0.25">
      <c r="A635" s="52">
        <v>2013</v>
      </c>
      <c r="B635" s="52" t="s">
        <v>106</v>
      </c>
      <c r="C635" s="52" t="s">
        <v>115</v>
      </c>
      <c r="D635" s="52">
        <v>27102</v>
      </c>
      <c r="E635" s="52">
        <v>3338006</v>
      </c>
      <c r="F635" s="52">
        <v>12</v>
      </c>
      <c r="G635" s="52" t="s">
        <v>118</v>
      </c>
      <c r="H635" s="52" t="s">
        <v>91</v>
      </c>
      <c r="I635" s="52">
        <v>558340</v>
      </c>
      <c r="J635" s="52" t="s">
        <v>71</v>
      </c>
      <c r="K635" s="52">
        <v>73.3</v>
      </c>
      <c r="L635" s="52">
        <v>3.3200000000000001E-5</v>
      </c>
      <c r="M635" s="52">
        <v>1</v>
      </c>
      <c r="N635" s="52"/>
      <c r="O635" s="52">
        <v>0</v>
      </c>
      <c r="P635" s="52">
        <v>0</v>
      </c>
      <c r="Q635" s="52">
        <v>21</v>
      </c>
      <c r="R635" s="52"/>
      <c r="S635" s="52">
        <v>0</v>
      </c>
      <c r="T635" s="52">
        <v>0</v>
      </c>
      <c r="U635" s="52">
        <v>310</v>
      </c>
      <c r="V635" s="52">
        <f t="shared" si="19"/>
        <v>1358.7538904</v>
      </c>
      <c r="W635" s="52">
        <f t="shared" si="20"/>
        <v>1358.7538904</v>
      </c>
      <c r="X635" s="52">
        <v>0</v>
      </c>
      <c r="Y635" s="52">
        <v>0</v>
      </c>
    </row>
    <row r="636" spans="1:25" x14ac:dyDescent="0.25">
      <c r="A636" s="52">
        <v>2013</v>
      </c>
      <c r="B636" s="52" t="s">
        <v>106</v>
      </c>
      <c r="C636" s="52" t="s">
        <v>115</v>
      </c>
      <c r="D636" s="52">
        <v>27102</v>
      </c>
      <c r="E636" s="52">
        <v>3338006</v>
      </c>
      <c r="F636" s="52">
        <v>12</v>
      </c>
      <c r="G636" s="52" t="s">
        <v>118</v>
      </c>
      <c r="H636" s="52" t="s">
        <v>91</v>
      </c>
      <c r="I636" s="52">
        <v>245132</v>
      </c>
      <c r="J636" s="52" t="s">
        <v>71</v>
      </c>
      <c r="K636" s="52">
        <v>73.3</v>
      </c>
      <c r="L636" s="52">
        <v>3.3200000000000001E-5</v>
      </c>
      <c r="M636" s="52">
        <v>1</v>
      </c>
      <c r="N636" s="52"/>
      <c r="O636" s="52">
        <v>0</v>
      </c>
      <c r="P636" s="52">
        <v>0</v>
      </c>
      <c r="Q636" s="52">
        <v>21</v>
      </c>
      <c r="R636" s="52"/>
      <c r="S636" s="52">
        <v>0</v>
      </c>
      <c r="T636" s="52">
        <v>0</v>
      </c>
      <c r="U636" s="52">
        <v>310</v>
      </c>
      <c r="V636" s="52">
        <f t="shared" si="19"/>
        <v>596.54342991999988</v>
      </c>
      <c r="W636" s="52">
        <f t="shared" si="20"/>
        <v>596.54342991999988</v>
      </c>
      <c r="X636" s="52">
        <v>0</v>
      </c>
      <c r="Y636" s="52">
        <v>0</v>
      </c>
    </row>
    <row r="637" spans="1:25" x14ac:dyDescent="0.25">
      <c r="A637" s="52">
        <v>2013</v>
      </c>
      <c r="B637" s="52" t="s">
        <v>106</v>
      </c>
      <c r="C637" s="52" t="s">
        <v>115</v>
      </c>
      <c r="D637" s="52">
        <v>27102</v>
      </c>
      <c r="E637" s="52">
        <v>3338006</v>
      </c>
      <c r="F637" s="52">
        <v>12</v>
      </c>
      <c r="G637" s="52" t="s">
        <v>118</v>
      </c>
      <c r="H637" s="52" t="s">
        <v>91</v>
      </c>
      <c r="I637" s="52">
        <v>2604</v>
      </c>
      <c r="J637" s="52" t="s">
        <v>71</v>
      </c>
      <c r="K637" s="52">
        <v>73.3</v>
      </c>
      <c r="L637" s="52">
        <v>3.3200000000000001E-5</v>
      </c>
      <c r="M637" s="52">
        <v>1</v>
      </c>
      <c r="N637" s="52"/>
      <c r="O637" s="52">
        <v>0</v>
      </c>
      <c r="P637" s="52">
        <v>0</v>
      </c>
      <c r="Q637" s="52">
        <v>21</v>
      </c>
      <c r="R637" s="52"/>
      <c r="S637" s="52">
        <v>0</v>
      </c>
      <c r="T637" s="52">
        <v>0</v>
      </c>
      <c r="U637" s="52">
        <v>310</v>
      </c>
      <c r="V637" s="52">
        <f t="shared" si="19"/>
        <v>6.3369902399999996</v>
      </c>
      <c r="W637" s="52">
        <f t="shared" si="20"/>
        <v>6.3369902399999996</v>
      </c>
      <c r="X637" s="52">
        <v>0</v>
      </c>
      <c r="Y637" s="52">
        <v>0</v>
      </c>
    </row>
    <row r="638" spans="1:25" x14ac:dyDescent="0.25">
      <c r="A638" s="52">
        <v>2013</v>
      </c>
      <c r="B638" s="52" t="s">
        <v>106</v>
      </c>
      <c r="C638" s="52" t="s">
        <v>115</v>
      </c>
      <c r="D638" s="52">
        <v>27102</v>
      </c>
      <c r="E638" s="52">
        <v>3338006</v>
      </c>
      <c r="F638" s="52">
        <v>12</v>
      </c>
      <c r="G638" s="52" t="s">
        <v>118</v>
      </c>
      <c r="H638" s="52" t="s">
        <v>91</v>
      </c>
      <c r="I638" s="52">
        <v>201982</v>
      </c>
      <c r="J638" s="52" t="s">
        <v>71</v>
      </c>
      <c r="K638" s="52">
        <v>73.3</v>
      </c>
      <c r="L638" s="52">
        <v>3.3200000000000001E-5</v>
      </c>
      <c r="M638" s="52">
        <v>1</v>
      </c>
      <c r="N638" s="52"/>
      <c r="O638" s="52">
        <v>0</v>
      </c>
      <c r="P638" s="52">
        <v>0</v>
      </c>
      <c r="Q638" s="52">
        <v>21</v>
      </c>
      <c r="R638" s="52"/>
      <c r="S638" s="52">
        <v>0</v>
      </c>
      <c r="T638" s="52">
        <v>0</v>
      </c>
      <c r="U638" s="52">
        <v>310</v>
      </c>
      <c r="V638" s="52">
        <f t="shared" si="19"/>
        <v>491.53531592000002</v>
      </c>
      <c r="W638" s="52">
        <f t="shared" si="20"/>
        <v>491.53531592000002</v>
      </c>
      <c r="X638" s="52">
        <v>0</v>
      </c>
      <c r="Y638" s="52">
        <v>0</v>
      </c>
    </row>
    <row r="639" spans="1:25" x14ac:dyDescent="0.25">
      <c r="A639" s="52">
        <v>2013</v>
      </c>
      <c r="B639" s="52" t="s">
        <v>106</v>
      </c>
      <c r="C639" s="52" t="s">
        <v>115</v>
      </c>
      <c r="D639" s="52">
        <v>27102</v>
      </c>
      <c r="E639" s="52">
        <v>3338006</v>
      </c>
      <c r="F639" s="52">
        <v>12</v>
      </c>
      <c r="G639" s="52" t="s">
        <v>118</v>
      </c>
      <c r="H639" s="52" t="s">
        <v>91</v>
      </c>
      <c r="I639" s="52">
        <v>225000</v>
      </c>
      <c r="J639" s="52" t="s">
        <v>71</v>
      </c>
      <c r="K639" s="52">
        <v>73.3</v>
      </c>
      <c r="L639" s="52">
        <v>3.3200000000000001E-5</v>
      </c>
      <c r="M639" s="52">
        <v>1</v>
      </c>
      <c r="N639" s="52"/>
      <c r="O639" s="52">
        <v>0</v>
      </c>
      <c r="P639" s="52">
        <v>0</v>
      </c>
      <c r="Q639" s="52">
        <v>21</v>
      </c>
      <c r="R639" s="52"/>
      <c r="S639" s="52">
        <v>0</v>
      </c>
      <c r="T639" s="52">
        <v>0</v>
      </c>
      <c r="U639" s="52">
        <v>310</v>
      </c>
      <c r="V639" s="52">
        <f t="shared" si="19"/>
        <v>547.55100000000004</v>
      </c>
      <c r="W639" s="52">
        <f t="shared" si="20"/>
        <v>547.55100000000004</v>
      </c>
      <c r="X639" s="52">
        <v>0</v>
      </c>
      <c r="Y639" s="52">
        <v>0</v>
      </c>
    </row>
    <row r="640" spans="1:25" x14ac:dyDescent="0.25">
      <c r="A640" s="52">
        <v>2013</v>
      </c>
      <c r="B640" s="52" t="s">
        <v>106</v>
      </c>
      <c r="C640" s="52" t="s">
        <v>115</v>
      </c>
      <c r="D640" s="52">
        <v>27102</v>
      </c>
      <c r="E640" s="52">
        <v>3338006</v>
      </c>
      <c r="F640" s="52">
        <v>12</v>
      </c>
      <c r="G640" s="52" t="s">
        <v>118</v>
      </c>
      <c r="H640" s="52" t="s">
        <v>91</v>
      </c>
      <c r="I640" s="52">
        <v>10403632</v>
      </c>
      <c r="J640" s="52" t="s">
        <v>71</v>
      </c>
      <c r="K640" s="52">
        <v>73.3</v>
      </c>
      <c r="L640" s="52">
        <v>3.3200000000000001E-5</v>
      </c>
      <c r="M640" s="52">
        <v>1</v>
      </c>
      <c r="N640" s="52"/>
      <c r="O640" s="52">
        <v>0</v>
      </c>
      <c r="P640" s="52">
        <v>0</v>
      </c>
      <c r="Q640" s="52">
        <v>21</v>
      </c>
      <c r="R640" s="52"/>
      <c r="S640" s="52">
        <v>0</v>
      </c>
      <c r="T640" s="52">
        <v>0</v>
      </c>
      <c r="U640" s="52">
        <v>310</v>
      </c>
      <c r="V640" s="52">
        <f t="shared" si="19"/>
        <v>25317.862689920003</v>
      </c>
      <c r="W640" s="52">
        <f t="shared" si="20"/>
        <v>25317.862689920003</v>
      </c>
      <c r="X640" s="52">
        <v>0</v>
      </c>
      <c r="Y640" s="52">
        <v>0</v>
      </c>
    </row>
    <row r="641" spans="1:25" x14ac:dyDescent="0.25">
      <c r="A641" s="52">
        <v>2013</v>
      </c>
      <c r="B641" s="52" t="s">
        <v>106</v>
      </c>
      <c r="C641" s="52" t="s">
        <v>115</v>
      </c>
      <c r="D641" s="52">
        <v>27102</v>
      </c>
      <c r="E641" s="52">
        <v>3338006</v>
      </c>
      <c r="F641" s="52">
        <v>12</v>
      </c>
      <c r="G641" s="52" t="s">
        <v>118</v>
      </c>
      <c r="H641" s="52" t="s">
        <v>91</v>
      </c>
      <c r="I641" s="52">
        <v>625289</v>
      </c>
      <c r="J641" s="52" t="s">
        <v>71</v>
      </c>
      <c r="K641" s="52">
        <v>73.3</v>
      </c>
      <c r="L641" s="52">
        <v>3.3200000000000001E-5</v>
      </c>
      <c r="M641" s="52">
        <v>1</v>
      </c>
      <c r="N641" s="52"/>
      <c r="O641" s="52">
        <v>0</v>
      </c>
      <c r="P641" s="52">
        <v>0</v>
      </c>
      <c r="Q641" s="52">
        <v>21</v>
      </c>
      <c r="R641" s="52"/>
      <c r="S641" s="52">
        <v>0</v>
      </c>
      <c r="T641" s="52">
        <v>0</v>
      </c>
      <c r="U641" s="52">
        <v>310</v>
      </c>
      <c r="V641" s="52">
        <f t="shared" si="19"/>
        <v>1521.6782988399998</v>
      </c>
      <c r="W641" s="52">
        <f t="shared" si="20"/>
        <v>1521.6782988399998</v>
      </c>
      <c r="X641" s="52">
        <v>0</v>
      </c>
      <c r="Y641" s="52">
        <v>0</v>
      </c>
    </row>
    <row r="642" spans="1:25" x14ac:dyDescent="0.25">
      <c r="A642" s="52">
        <v>2013</v>
      </c>
      <c r="B642" s="52" t="s">
        <v>106</v>
      </c>
      <c r="C642" s="52" t="s">
        <v>115</v>
      </c>
      <c r="D642" s="52">
        <v>27102</v>
      </c>
      <c r="E642" s="52">
        <v>3338006</v>
      </c>
      <c r="F642" s="52">
        <v>12</v>
      </c>
      <c r="G642" s="52" t="s">
        <v>118</v>
      </c>
      <c r="H642" s="52" t="s">
        <v>91</v>
      </c>
      <c r="I642" s="52">
        <v>127683</v>
      </c>
      <c r="J642" s="52" t="s">
        <v>71</v>
      </c>
      <c r="K642" s="52">
        <v>73.3</v>
      </c>
      <c r="L642" s="52">
        <v>3.3200000000000001E-5</v>
      </c>
      <c r="M642" s="52">
        <v>1</v>
      </c>
      <c r="N642" s="52"/>
      <c r="O642" s="52">
        <v>0</v>
      </c>
      <c r="P642" s="52">
        <v>0</v>
      </c>
      <c r="Q642" s="52">
        <v>21</v>
      </c>
      <c r="R642" s="52"/>
      <c r="S642" s="52">
        <v>0</v>
      </c>
      <c r="T642" s="52">
        <v>0</v>
      </c>
      <c r="U642" s="52">
        <v>310</v>
      </c>
      <c r="V642" s="52">
        <f t="shared" si="19"/>
        <v>310.72424148000005</v>
      </c>
      <c r="W642" s="52">
        <f t="shared" si="20"/>
        <v>310.72424148000005</v>
      </c>
      <c r="X642" s="52">
        <v>0</v>
      </c>
      <c r="Y642" s="52">
        <v>0</v>
      </c>
    </row>
    <row r="643" spans="1:25" x14ac:dyDescent="0.25">
      <c r="A643" s="52">
        <v>2013</v>
      </c>
      <c r="B643" s="52" t="s">
        <v>106</v>
      </c>
      <c r="C643" s="52" t="s">
        <v>115</v>
      </c>
      <c r="D643" s="52">
        <v>27102</v>
      </c>
      <c r="E643" s="52">
        <v>3338006</v>
      </c>
      <c r="F643" s="52">
        <v>12</v>
      </c>
      <c r="G643" s="52" t="s">
        <v>118</v>
      </c>
      <c r="H643" s="52" t="s">
        <v>91</v>
      </c>
      <c r="I643" s="52">
        <v>337962</v>
      </c>
      <c r="J643" s="52" t="s">
        <v>71</v>
      </c>
      <c r="K643" s="52">
        <v>73.3</v>
      </c>
      <c r="L643" s="52">
        <v>3.3200000000000001E-5</v>
      </c>
      <c r="M643" s="52">
        <v>1</v>
      </c>
      <c r="N643" s="52"/>
      <c r="O643" s="52">
        <v>0</v>
      </c>
      <c r="P643" s="52">
        <v>0</v>
      </c>
      <c r="Q643" s="52">
        <v>21</v>
      </c>
      <c r="R643" s="52"/>
      <c r="S643" s="52">
        <v>0</v>
      </c>
      <c r="T643" s="52">
        <v>0</v>
      </c>
      <c r="U643" s="52">
        <v>310</v>
      </c>
      <c r="V643" s="52">
        <f t="shared" ref="V643:V706" si="21">IF(F643=9,((I643*K643*L643*M643)+(I643*O643*P643*Q643)+(I643*S643*T643*U643))/1000, (I643*K643*L643*M643)+(I643*O643*P643*Q643)+(I643*S643*T643*U643))</f>
        <v>822.45080471999995</v>
      </c>
      <c r="W643" s="52">
        <f t="shared" ref="W643:W706" si="22">(V643-((O643*I643*P643*Q643)+(S643*I643*T643*U643)))/M643</f>
        <v>822.45080471999995</v>
      </c>
      <c r="X643" s="52">
        <v>0</v>
      </c>
      <c r="Y643" s="52">
        <v>0</v>
      </c>
    </row>
    <row r="644" spans="1:25" x14ac:dyDescent="0.25">
      <c r="A644" s="52">
        <v>2013</v>
      </c>
      <c r="B644" s="52" t="s">
        <v>106</v>
      </c>
      <c r="C644" s="52" t="s">
        <v>115</v>
      </c>
      <c r="D644" s="52">
        <v>27102</v>
      </c>
      <c r="E644" s="52">
        <v>3338006</v>
      </c>
      <c r="F644" s="52">
        <v>12</v>
      </c>
      <c r="G644" s="52" t="s">
        <v>118</v>
      </c>
      <c r="H644" s="52" t="s">
        <v>91</v>
      </c>
      <c r="I644" s="52">
        <v>5780559</v>
      </c>
      <c r="J644" s="52" t="s">
        <v>71</v>
      </c>
      <c r="K644" s="52">
        <v>73.3</v>
      </c>
      <c r="L644" s="52">
        <v>3.3200000000000001E-5</v>
      </c>
      <c r="M644" s="52">
        <v>1</v>
      </c>
      <c r="N644" s="52"/>
      <c r="O644" s="52">
        <v>0</v>
      </c>
      <c r="P644" s="52">
        <v>0</v>
      </c>
      <c r="Q644" s="52">
        <v>21</v>
      </c>
      <c r="R644" s="52"/>
      <c r="S644" s="52">
        <v>0</v>
      </c>
      <c r="T644" s="52">
        <v>0</v>
      </c>
      <c r="U644" s="52">
        <v>310</v>
      </c>
      <c r="V644" s="52">
        <f t="shared" si="21"/>
        <v>14067.337160040001</v>
      </c>
      <c r="W644" s="52">
        <f t="shared" si="22"/>
        <v>14067.337160040001</v>
      </c>
      <c r="X644" s="52">
        <v>0</v>
      </c>
      <c r="Y644" s="52">
        <v>0</v>
      </c>
    </row>
    <row r="645" spans="1:25" x14ac:dyDescent="0.25">
      <c r="A645" s="52">
        <v>2013</v>
      </c>
      <c r="B645" s="52" t="s">
        <v>106</v>
      </c>
      <c r="C645" s="52" t="s">
        <v>115</v>
      </c>
      <c r="D645" s="52">
        <v>27102</v>
      </c>
      <c r="E645" s="52">
        <v>3338006</v>
      </c>
      <c r="F645" s="52">
        <v>12</v>
      </c>
      <c r="G645" s="52" t="s">
        <v>118</v>
      </c>
      <c r="H645" s="52" t="s">
        <v>91</v>
      </c>
      <c r="I645" s="52">
        <v>35386</v>
      </c>
      <c r="J645" s="52" t="s">
        <v>71</v>
      </c>
      <c r="K645" s="52">
        <v>73.3</v>
      </c>
      <c r="L645" s="52">
        <v>3.3200000000000001E-5</v>
      </c>
      <c r="M645" s="52">
        <v>1</v>
      </c>
      <c r="N645" s="52"/>
      <c r="O645" s="52">
        <v>0</v>
      </c>
      <c r="P645" s="52">
        <v>0</v>
      </c>
      <c r="Q645" s="52">
        <v>21</v>
      </c>
      <c r="R645" s="52"/>
      <c r="S645" s="52">
        <v>0</v>
      </c>
      <c r="T645" s="52">
        <v>0</v>
      </c>
      <c r="U645" s="52">
        <v>310</v>
      </c>
      <c r="V645" s="52">
        <f t="shared" si="21"/>
        <v>86.113954159999992</v>
      </c>
      <c r="W645" s="52">
        <f t="shared" si="22"/>
        <v>86.113954159999992</v>
      </c>
      <c r="X645" s="52">
        <v>0</v>
      </c>
      <c r="Y645" s="52">
        <v>0</v>
      </c>
    </row>
    <row r="646" spans="1:25" x14ac:dyDescent="0.25">
      <c r="A646" s="52">
        <v>2013</v>
      </c>
      <c r="B646" s="52" t="s">
        <v>106</v>
      </c>
      <c r="C646" s="52" t="s">
        <v>115</v>
      </c>
      <c r="D646" s="52">
        <v>27102</v>
      </c>
      <c r="E646" s="52">
        <v>3338006</v>
      </c>
      <c r="F646" s="52">
        <v>12</v>
      </c>
      <c r="G646" s="52" t="s">
        <v>118</v>
      </c>
      <c r="H646" s="52" t="s">
        <v>91</v>
      </c>
      <c r="I646" s="52">
        <v>2644038.5</v>
      </c>
      <c r="J646" s="52" t="s">
        <v>71</v>
      </c>
      <c r="K646" s="52">
        <v>73.3</v>
      </c>
      <c r="L646" s="52">
        <v>3.3200000000000001E-5</v>
      </c>
      <c r="M646" s="52">
        <v>1</v>
      </c>
      <c r="N646" s="52"/>
      <c r="O646" s="52">
        <v>0</v>
      </c>
      <c r="P646" s="52">
        <v>0</v>
      </c>
      <c r="Q646" s="52">
        <v>21</v>
      </c>
      <c r="R646" s="52"/>
      <c r="S646" s="52">
        <v>0</v>
      </c>
      <c r="T646" s="52">
        <v>0</v>
      </c>
      <c r="U646" s="52">
        <v>310</v>
      </c>
      <c r="V646" s="52">
        <f t="shared" si="21"/>
        <v>6434.4263320599994</v>
      </c>
      <c r="W646" s="52">
        <f t="shared" si="22"/>
        <v>6434.4263320599994</v>
      </c>
      <c r="X646" s="52">
        <v>0</v>
      </c>
      <c r="Y646" s="52">
        <v>0</v>
      </c>
    </row>
    <row r="647" spans="1:25" x14ac:dyDescent="0.25">
      <c r="A647" s="52">
        <v>2013</v>
      </c>
      <c r="B647" s="52" t="s">
        <v>106</v>
      </c>
      <c r="C647" s="52" t="s">
        <v>115</v>
      </c>
      <c r="D647" s="52">
        <v>27102</v>
      </c>
      <c r="E647" s="52">
        <v>3338006</v>
      </c>
      <c r="F647" s="52">
        <v>12</v>
      </c>
      <c r="G647" s="52" t="s">
        <v>118</v>
      </c>
      <c r="H647" s="52" t="s">
        <v>91</v>
      </c>
      <c r="I647" s="52">
        <v>254343</v>
      </c>
      <c r="J647" s="52" t="s">
        <v>71</v>
      </c>
      <c r="K647" s="52">
        <v>73.3</v>
      </c>
      <c r="L647" s="52">
        <v>3.3200000000000001E-5</v>
      </c>
      <c r="M647" s="52">
        <v>1</v>
      </c>
      <c r="N647" s="52"/>
      <c r="O647" s="52">
        <v>0</v>
      </c>
      <c r="P647" s="52">
        <v>0</v>
      </c>
      <c r="Q647" s="52">
        <v>21</v>
      </c>
      <c r="R647" s="52"/>
      <c r="S647" s="52">
        <v>0</v>
      </c>
      <c r="T647" s="52">
        <v>0</v>
      </c>
      <c r="U647" s="52">
        <v>310</v>
      </c>
      <c r="V647" s="52">
        <f t="shared" si="21"/>
        <v>618.95895107999991</v>
      </c>
      <c r="W647" s="52">
        <f t="shared" si="22"/>
        <v>618.95895107999991</v>
      </c>
      <c r="X647" s="52">
        <v>0</v>
      </c>
      <c r="Y647" s="52">
        <v>0</v>
      </c>
    </row>
    <row r="648" spans="1:25" x14ac:dyDescent="0.25">
      <c r="A648" s="52">
        <v>2013</v>
      </c>
      <c r="B648" s="52" t="s">
        <v>106</v>
      </c>
      <c r="C648" s="52" t="s">
        <v>115</v>
      </c>
      <c r="D648" s="52">
        <v>27102</v>
      </c>
      <c r="E648" s="52">
        <v>3338006</v>
      </c>
      <c r="F648" s="52">
        <v>12</v>
      </c>
      <c r="G648" s="52" t="s">
        <v>118</v>
      </c>
      <c r="H648" s="52" t="s">
        <v>91</v>
      </c>
      <c r="I648" s="52">
        <v>413613</v>
      </c>
      <c r="J648" s="52" t="s">
        <v>71</v>
      </c>
      <c r="K648" s="52">
        <v>73.3</v>
      </c>
      <c r="L648" s="52">
        <v>3.3200000000000001E-5</v>
      </c>
      <c r="M648" s="52">
        <v>1</v>
      </c>
      <c r="N648" s="52"/>
      <c r="O648" s="52">
        <v>0</v>
      </c>
      <c r="P648" s="52">
        <v>0</v>
      </c>
      <c r="Q648" s="52">
        <v>21</v>
      </c>
      <c r="R648" s="52"/>
      <c r="S648" s="52">
        <v>0</v>
      </c>
      <c r="T648" s="52">
        <v>0</v>
      </c>
      <c r="U648" s="52">
        <v>310</v>
      </c>
      <c r="V648" s="52">
        <f t="shared" si="21"/>
        <v>1006.55205228</v>
      </c>
      <c r="W648" s="52">
        <f t="shared" si="22"/>
        <v>1006.55205228</v>
      </c>
      <c r="X648" s="52">
        <v>0</v>
      </c>
      <c r="Y648" s="52">
        <v>0</v>
      </c>
    </row>
    <row r="649" spans="1:25" x14ac:dyDescent="0.25">
      <c r="A649" s="52">
        <v>2013</v>
      </c>
      <c r="B649" s="52" t="s">
        <v>106</v>
      </c>
      <c r="C649" s="52" t="s">
        <v>115</v>
      </c>
      <c r="D649" s="52">
        <v>27102</v>
      </c>
      <c r="E649" s="52">
        <v>3338006</v>
      </c>
      <c r="F649" s="52">
        <v>12</v>
      </c>
      <c r="G649" s="52" t="s">
        <v>118</v>
      </c>
      <c r="H649" s="52" t="s">
        <v>91</v>
      </c>
      <c r="I649" s="52">
        <v>4960487</v>
      </c>
      <c r="J649" s="52" t="s">
        <v>71</v>
      </c>
      <c r="K649" s="52">
        <v>73.3</v>
      </c>
      <c r="L649" s="52">
        <v>3.3200000000000001E-5</v>
      </c>
      <c r="M649" s="52">
        <v>1</v>
      </c>
      <c r="N649" s="52"/>
      <c r="O649" s="52">
        <v>0</v>
      </c>
      <c r="P649" s="52">
        <v>0</v>
      </c>
      <c r="Q649" s="52">
        <v>21</v>
      </c>
      <c r="R649" s="52"/>
      <c r="S649" s="52">
        <v>0</v>
      </c>
      <c r="T649" s="52">
        <v>0</v>
      </c>
      <c r="U649" s="52">
        <v>310</v>
      </c>
      <c r="V649" s="52">
        <f t="shared" si="21"/>
        <v>12071.642743719998</v>
      </c>
      <c r="W649" s="52">
        <f t="shared" si="22"/>
        <v>12071.642743719998</v>
      </c>
      <c r="X649" s="52">
        <v>0</v>
      </c>
      <c r="Y649" s="52">
        <v>0</v>
      </c>
    </row>
    <row r="650" spans="1:25" x14ac:dyDescent="0.25">
      <c r="A650" s="52">
        <v>2013</v>
      </c>
      <c r="B650" s="52" t="s">
        <v>106</v>
      </c>
      <c r="C650" s="52" t="s">
        <v>115</v>
      </c>
      <c r="D650" s="52">
        <v>27102</v>
      </c>
      <c r="E650" s="52">
        <v>3338006</v>
      </c>
      <c r="F650" s="52">
        <v>12</v>
      </c>
      <c r="G650" s="52" t="s">
        <v>118</v>
      </c>
      <c r="H650" s="52" t="s">
        <v>91</v>
      </c>
      <c r="I650" s="52">
        <v>1656425</v>
      </c>
      <c r="J650" s="52" t="s">
        <v>71</v>
      </c>
      <c r="K650" s="52">
        <v>73.3</v>
      </c>
      <c r="L650" s="52">
        <v>3.3200000000000001E-5</v>
      </c>
      <c r="M650" s="52">
        <v>1</v>
      </c>
      <c r="N650" s="52"/>
      <c r="O650" s="52">
        <v>0</v>
      </c>
      <c r="P650" s="52">
        <v>0</v>
      </c>
      <c r="Q650" s="52">
        <v>21</v>
      </c>
      <c r="R650" s="52"/>
      <c r="S650" s="52">
        <v>0</v>
      </c>
      <c r="T650" s="52">
        <v>0</v>
      </c>
      <c r="U650" s="52">
        <v>310</v>
      </c>
      <c r="V650" s="52">
        <f t="shared" si="21"/>
        <v>4031.0096229999999</v>
      </c>
      <c r="W650" s="52">
        <f t="shared" si="22"/>
        <v>4031.0096229999999</v>
      </c>
      <c r="X650" s="52">
        <v>0</v>
      </c>
      <c r="Y650" s="52">
        <v>0</v>
      </c>
    </row>
    <row r="651" spans="1:25" x14ac:dyDescent="0.25">
      <c r="A651" s="52">
        <v>2013</v>
      </c>
      <c r="B651" s="52" t="s">
        <v>106</v>
      </c>
      <c r="C651" s="52" t="s">
        <v>115</v>
      </c>
      <c r="D651" s="52">
        <v>27102</v>
      </c>
      <c r="E651" s="52">
        <v>3338006</v>
      </c>
      <c r="F651" s="52">
        <v>12</v>
      </c>
      <c r="G651" s="52" t="s">
        <v>118</v>
      </c>
      <c r="H651" s="52" t="s">
        <v>91</v>
      </c>
      <c r="I651" s="52">
        <v>742126.5</v>
      </c>
      <c r="J651" s="52" t="s">
        <v>71</v>
      </c>
      <c r="K651" s="52">
        <v>73.3</v>
      </c>
      <c r="L651" s="52">
        <v>3.3200000000000001E-5</v>
      </c>
      <c r="M651" s="52">
        <v>1</v>
      </c>
      <c r="N651" s="52"/>
      <c r="O651" s="52">
        <v>0</v>
      </c>
      <c r="P651" s="52">
        <v>0</v>
      </c>
      <c r="Q651" s="52">
        <v>21</v>
      </c>
      <c r="R651" s="52"/>
      <c r="S651" s="52">
        <v>0</v>
      </c>
      <c r="T651" s="52">
        <v>0</v>
      </c>
      <c r="U651" s="52">
        <v>310</v>
      </c>
      <c r="V651" s="52">
        <f t="shared" si="21"/>
        <v>1806.0093653399999</v>
      </c>
      <c r="W651" s="52">
        <f t="shared" si="22"/>
        <v>1806.0093653399999</v>
      </c>
      <c r="X651" s="52">
        <v>0</v>
      </c>
      <c r="Y651" s="52">
        <v>0</v>
      </c>
    </row>
    <row r="652" spans="1:25" x14ac:dyDescent="0.25">
      <c r="A652" s="52">
        <v>2013</v>
      </c>
      <c r="B652" s="52" t="s">
        <v>106</v>
      </c>
      <c r="C652" s="52" t="s">
        <v>115</v>
      </c>
      <c r="D652" s="52">
        <v>27102</v>
      </c>
      <c r="E652" s="52">
        <v>3338006</v>
      </c>
      <c r="F652" s="52">
        <v>12</v>
      </c>
      <c r="G652" s="52" t="s">
        <v>118</v>
      </c>
      <c r="H652" s="52" t="s">
        <v>91</v>
      </c>
      <c r="I652" s="52">
        <v>952964</v>
      </c>
      <c r="J652" s="52" t="s">
        <v>71</v>
      </c>
      <c r="K652" s="52">
        <v>73.3</v>
      </c>
      <c r="L652" s="52">
        <v>3.3200000000000001E-5</v>
      </c>
      <c r="M652" s="52">
        <v>1</v>
      </c>
      <c r="N652" s="52"/>
      <c r="O652" s="52">
        <v>0</v>
      </c>
      <c r="P652" s="52">
        <v>0</v>
      </c>
      <c r="Q652" s="52">
        <v>21</v>
      </c>
      <c r="R652" s="52"/>
      <c r="S652" s="52">
        <v>0</v>
      </c>
      <c r="T652" s="52">
        <v>0</v>
      </c>
      <c r="U652" s="52">
        <v>310</v>
      </c>
      <c r="V652" s="52">
        <f t="shared" si="21"/>
        <v>2319.0950718399999</v>
      </c>
      <c r="W652" s="52">
        <f t="shared" si="22"/>
        <v>2319.0950718399999</v>
      </c>
      <c r="X652" s="52">
        <v>0</v>
      </c>
      <c r="Y652" s="52">
        <v>0</v>
      </c>
    </row>
    <row r="653" spans="1:25" x14ac:dyDescent="0.25">
      <c r="A653" s="52">
        <v>2013</v>
      </c>
      <c r="B653" s="52" t="s">
        <v>106</v>
      </c>
      <c r="C653" s="52" t="s">
        <v>115</v>
      </c>
      <c r="D653" s="52">
        <v>27102</v>
      </c>
      <c r="E653" s="52">
        <v>3338006</v>
      </c>
      <c r="F653" s="52">
        <v>12</v>
      </c>
      <c r="G653" s="52" t="s">
        <v>118</v>
      </c>
      <c r="H653" s="52" t="s">
        <v>91</v>
      </c>
      <c r="I653" s="52">
        <v>38886</v>
      </c>
      <c r="J653" s="52" t="s">
        <v>71</v>
      </c>
      <c r="K653" s="52">
        <v>73.3</v>
      </c>
      <c r="L653" s="52">
        <v>3.3200000000000001E-5</v>
      </c>
      <c r="M653" s="52">
        <v>1</v>
      </c>
      <c r="N653" s="52"/>
      <c r="O653" s="52">
        <v>0</v>
      </c>
      <c r="P653" s="52">
        <v>0</v>
      </c>
      <c r="Q653" s="52">
        <v>21</v>
      </c>
      <c r="R653" s="52"/>
      <c r="S653" s="52">
        <v>0</v>
      </c>
      <c r="T653" s="52">
        <v>0</v>
      </c>
      <c r="U653" s="52">
        <v>310</v>
      </c>
      <c r="V653" s="52">
        <f t="shared" si="21"/>
        <v>94.631414159999991</v>
      </c>
      <c r="W653" s="52">
        <f t="shared" si="22"/>
        <v>94.631414159999991</v>
      </c>
      <c r="X653" s="52">
        <v>0</v>
      </c>
      <c r="Y653" s="52">
        <v>0</v>
      </c>
    </row>
    <row r="654" spans="1:25" x14ac:dyDescent="0.25">
      <c r="A654" s="52">
        <v>2013</v>
      </c>
      <c r="B654" s="52" t="s">
        <v>106</v>
      </c>
      <c r="C654" s="52" t="s">
        <v>115</v>
      </c>
      <c r="D654" s="52">
        <v>27102</v>
      </c>
      <c r="E654" s="52">
        <v>3338006</v>
      </c>
      <c r="F654" s="52">
        <v>12</v>
      </c>
      <c r="G654" s="52" t="s">
        <v>118</v>
      </c>
      <c r="H654" s="52" t="s">
        <v>91</v>
      </c>
      <c r="I654" s="52">
        <v>429773</v>
      </c>
      <c r="J654" s="52" t="s">
        <v>71</v>
      </c>
      <c r="K654" s="52">
        <v>73.3</v>
      </c>
      <c r="L654" s="52">
        <v>3.3200000000000001E-5</v>
      </c>
      <c r="M654" s="52">
        <v>1</v>
      </c>
      <c r="N654" s="52"/>
      <c r="O654" s="52">
        <v>0</v>
      </c>
      <c r="P654" s="52">
        <v>0</v>
      </c>
      <c r="Q654" s="52">
        <v>21</v>
      </c>
      <c r="R654" s="52"/>
      <c r="S654" s="52">
        <v>0</v>
      </c>
      <c r="T654" s="52">
        <v>0</v>
      </c>
      <c r="U654" s="52">
        <v>310</v>
      </c>
      <c r="V654" s="52">
        <f t="shared" si="21"/>
        <v>1045.87838188</v>
      </c>
      <c r="W654" s="52">
        <f t="shared" si="22"/>
        <v>1045.87838188</v>
      </c>
      <c r="X654" s="52">
        <v>0</v>
      </c>
      <c r="Y654" s="52">
        <v>0</v>
      </c>
    </row>
    <row r="655" spans="1:25" x14ac:dyDescent="0.25">
      <c r="A655" s="52">
        <v>2013</v>
      </c>
      <c r="B655" s="52" t="s">
        <v>106</v>
      </c>
      <c r="C655" s="52" t="s">
        <v>115</v>
      </c>
      <c r="D655" s="52">
        <v>27102</v>
      </c>
      <c r="E655" s="52">
        <v>3338006</v>
      </c>
      <c r="F655" s="52">
        <v>12</v>
      </c>
      <c r="G655" s="52" t="s">
        <v>118</v>
      </c>
      <c r="H655" s="52" t="s">
        <v>91</v>
      </c>
      <c r="I655" s="52">
        <v>414360</v>
      </c>
      <c r="J655" s="52" t="s">
        <v>71</v>
      </c>
      <c r="K655" s="52">
        <v>73.3</v>
      </c>
      <c r="L655" s="52">
        <v>3.3200000000000001E-5</v>
      </c>
      <c r="M655" s="52">
        <v>1</v>
      </c>
      <c r="N655" s="52"/>
      <c r="O655" s="52">
        <v>0</v>
      </c>
      <c r="P655" s="52">
        <v>0</v>
      </c>
      <c r="Q655" s="52">
        <v>21</v>
      </c>
      <c r="R655" s="52"/>
      <c r="S655" s="52">
        <v>0</v>
      </c>
      <c r="T655" s="52">
        <v>0</v>
      </c>
      <c r="U655" s="52">
        <v>310</v>
      </c>
      <c r="V655" s="52">
        <f t="shared" si="21"/>
        <v>1008.3699216</v>
      </c>
      <c r="W655" s="52">
        <f t="shared" si="22"/>
        <v>1008.3699216</v>
      </c>
      <c r="X655" s="52">
        <v>0</v>
      </c>
      <c r="Y655" s="52">
        <v>0</v>
      </c>
    </row>
    <row r="656" spans="1:25" x14ac:dyDescent="0.25">
      <c r="A656" s="52">
        <v>2013</v>
      </c>
      <c r="B656" s="52" t="s">
        <v>106</v>
      </c>
      <c r="C656" s="52" t="s">
        <v>115</v>
      </c>
      <c r="D656" s="52">
        <v>27102</v>
      </c>
      <c r="E656" s="52">
        <v>3338006</v>
      </c>
      <c r="F656" s="52">
        <v>12</v>
      </c>
      <c r="G656" s="52" t="s">
        <v>118</v>
      </c>
      <c r="H656" s="52" t="s">
        <v>91</v>
      </c>
      <c r="I656" s="52">
        <v>992821</v>
      </c>
      <c r="J656" s="52" t="s">
        <v>71</v>
      </c>
      <c r="K656" s="52">
        <v>73.3</v>
      </c>
      <c r="L656" s="52">
        <v>3.3200000000000001E-5</v>
      </c>
      <c r="M656" s="52">
        <v>1</v>
      </c>
      <c r="N656" s="52"/>
      <c r="O656" s="52">
        <v>0</v>
      </c>
      <c r="P656" s="52">
        <v>0</v>
      </c>
      <c r="Q656" s="52">
        <v>21</v>
      </c>
      <c r="R656" s="52"/>
      <c r="S656" s="52">
        <v>0</v>
      </c>
      <c r="T656" s="52">
        <v>0</v>
      </c>
      <c r="U656" s="52">
        <v>310</v>
      </c>
      <c r="V656" s="52">
        <f t="shared" si="21"/>
        <v>2416.0894727599998</v>
      </c>
      <c r="W656" s="52">
        <f t="shared" si="22"/>
        <v>2416.0894727599998</v>
      </c>
      <c r="X656" s="52">
        <v>0</v>
      </c>
      <c r="Y656" s="52">
        <v>0</v>
      </c>
    </row>
    <row r="657" spans="1:25" x14ac:dyDescent="0.25">
      <c r="A657" s="52">
        <v>2013</v>
      </c>
      <c r="B657" s="52" t="s">
        <v>106</v>
      </c>
      <c r="C657" s="52" t="s">
        <v>115</v>
      </c>
      <c r="D657" s="52">
        <v>27102</v>
      </c>
      <c r="E657" s="52">
        <v>3338006</v>
      </c>
      <c r="F657" s="52">
        <v>12</v>
      </c>
      <c r="G657" s="52" t="s">
        <v>118</v>
      </c>
      <c r="H657" s="52" t="s">
        <v>91</v>
      </c>
      <c r="I657" s="52">
        <v>505849</v>
      </c>
      <c r="J657" s="52" t="s">
        <v>71</v>
      </c>
      <c r="K657" s="52">
        <v>73.3</v>
      </c>
      <c r="L657" s="52">
        <v>3.3200000000000001E-5</v>
      </c>
      <c r="M657" s="52">
        <v>1</v>
      </c>
      <c r="N657" s="52"/>
      <c r="O657" s="52">
        <v>0</v>
      </c>
      <c r="P657" s="52">
        <v>0</v>
      </c>
      <c r="Q657" s="52">
        <v>21</v>
      </c>
      <c r="R657" s="52"/>
      <c r="S657" s="52">
        <v>0</v>
      </c>
      <c r="T657" s="52">
        <v>0</v>
      </c>
      <c r="U657" s="52">
        <v>310</v>
      </c>
      <c r="V657" s="52">
        <f t="shared" si="21"/>
        <v>1231.0138924399998</v>
      </c>
      <c r="W657" s="52">
        <f t="shared" si="22"/>
        <v>1231.0138924399998</v>
      </c>
      <c r="X657" s="52">
        <v>0</v>
      </c>
      <c r="Y657" s="52">
        <v>0</v>
      </c>
    </row>
    <row r="658" spans="1:25" x14ac:dyDescent="0.25">
      <c r="A658" s="52">
        <v>2013</v>
      </c>
      <c r="B658" s="52" t="s">
        <v>106</v>
      </c>
      <c r="C658" s="52" t="s">
        <v>115</v>
      </c>
      <c r="D658" s="52">
        <v>27102</v>
      </c>
      <c r="E658" s="52">
        <v>3338006</v>
      </c>
      <c r="F658" s="52">
        <v>12</v>
      </c>
      <c r="G658" s="52" t="s">
        <v>118</v>
      </c>
      <c r="H658" s="52" t="s">
        <v>91</v>
      </c>
      <c r="I658" s="52">
        <v>115028</v>
      </c>
      <c r="J658" s="52" t="s">
        <v>71</v>
      </c>
      <c r="K658" s="52">
        <v>73.3</v>
      </c>
      <c r="L658" s="52">
        <v>3.3200000000000001E-5</v>
      </c>
      <c r="M658" s="52">
        <v>1</v>
      </c>
      <c r="N658" s="52"/>
      <c r="O658" s="52">
        <v>0</v>
      </c>
      <c r="P658" s="52">
        <v>0</v>
      </c>
      <c r="Q658" s="52">
        <v>21</v>
      </c>
      <c r="R658" s="52"/>
      <c r="S658" s="52">
        <v>0</v>
      </c>
      <c r="T658" s="52">
        <v>0</v>
      </c>
      <c r="U658" s="52">
        <v>310</v>
      </c>
      <c r="V658" s="52">
        <f t="shared" si="21"/>
        <v>279.92753968</v>
      </c>
      <c r="W658" s="52">
        <f t="shared" si="22"/>
        <v>279.92753968</v>
      </c>
      <c r="X658" s="52">
        <v>0</v>
      </c>
      <c r="Y658" s="52">
        <v>0</v>
      </c>
    </row>
    <row r="659" spans="1:25" x14ac:dyDescent="0.25">
      <c r="A659" s="52">
        <v>2013</v>
      </c>
      <c r="B659" s="52" t="s">
        <v>106</v>
      </c>
      <c r="C659" s="52" t="s">
        <v>115</v>
      </c>
      <c r="D659" s="52">
        <v>27102</v>
      </c>
      <c r="E659" s="52">
        <v>3338006</v>
      </c>
      <c r="F659" s="52">
        <v>12</v>
      </c>
      <c r="G659" s="52" t="s">
        <v>118</v>
      </c>
      <c r="H659" s="52" t="s">
        <v>91</v>
      </c>
      <c r="I659" s="52">
        <v>3880489</v>
      </c>
      <c r="J659" s="52" t="s">
        <v>71</v>
      </c>
      <c r="K659" s="52">
        <v>73.3</v>
      </c>
      <c r="L659" s="52">
        <v>3.3200000000000001E-5</v>
      </c>
      <c r="M659" s="52">
        <v>1</v>
      </c>
      <c r="N659" s="52"/>
      <c r="O659" s="52">
        <v>0</v>
      </c>
      <c r="P659" s="52">
        <v>0</v>
      </c>
      <c r="Q659" s="52">
        <v>21</v>
      </c>
      <c r="R659" s="52"/>
      <c r="S659" s="52">
        <v>0</v>
      </c>
      <c r="T659" s="52">
        <v>0</v>
      </c>
      <c r="U659" s="52">
        <v>310</v>
      </c>
      <c r="V659" s="52">
        <f t="shared" si="21"/>
        <v>9443.4028108399998</v>
      </c>
      <c r="W659" s="52">
        <f t="shared" si="22"/>
        <v>9443.4028108399998</v>
      </c>
      <c r="X659" s="52">
        <v>0</v>
      </c>
      <c r="Y659" s="52">
        <v>0</v>
      </c>
    </row>
    <row r="660" spans="1:25" x14ac:dyDescent="0.25">
      <c r="A660" s="52">
        <v>2013</v>
      </c>
      <c r="B660" s="52" t="s">
        <v>106</v>
      </c>
      <c r="C660" s="52" t="s">
        <v>115</v>
      </c>
      <c r="D660" s="52">
        <v>27102</v>
      </c>
      <c r="E660" s="52">
        <v>3338006</v>
      </c>
      <c r="F660" s="52">
        <v>12</v>
      </c>
      <c r="G660" s="52" t="s">
        <v>118</v>
      </c>
      <c r="H660" s="52" t="s">
        <v>91</v>
      </c>
      <c r="I660" s="52">
        <v>519107</v>
      </c>
      <c r="J660" s="52" t="s">
        <v>71</v>
      </c>
      <c r="K660" s="52">
        <v>73.3</v>
      </c>
      <c r="L660" s="52">
        <v>3.3200000000000001E-5</v>
      </c>
      <c r="M660" s="52">
        <v>1</v>
      </c>
      <c r="N660" s="52"/>
      <c r="O660" s="52">
        <v>0</v>
      </c>
      <c r="P660" s="52">
        <v>0</v>
      </c>
      <c r="Q660" s="52">
        <v>21</v>
      </c>
      <c r="R660" s="52"/>
      <c r="S660" s="52">
        <v>0</v>
      </c>
      <c r="T660" s="52">
        <v>0</v>
      </c>
      <c r="U660" s="52">
        <v>310</v>
      </c>
      <c r="V660" s="52">
        <f t="shared" si="21"/>
        <v>1263.27803092</v>
      </c>
      <c r="W660" s="52">
        <f t="shared" si="22"/>
        <v>1263.27803092</v>
      </c>
      <c r="X660" s="52">
        <v>0</v>
      </c>
      <c r="Y660" s="52">
        <v>0</v>
      </c>
    </row>
    <row r="661" spans="1:25" x14ac:dyDescent="0.25">
      <c r="A661" s="52">
        <v>2013</v>
      </c>
      <c r="B661" s="52" t="s">
        <v>106</v>
      </c>
      <c r="C661" s="52" t="s">
        <v>115</v>
      </c>
      <c r="D661" s="52">
        <v>27102</v>
      </c>
      <c r="E661" s="52">
        <v>3338006</v>
      </c>
      <c r="F661" s="52">
        <v>12</v>
      </c>
      <c r="G661" s="52" t="s">
        <v>118</v>
      </c>
      <c r="H661" s="52" t="s">
        <v>91</v>
      </c>
      <c r="I661" s="52">
        <v>224935</v>
      </c>
      <c r="J661" s="52" t="s">
        <v>71</v>
      </c>
      <c r="K661" s="52">
        <v>73.3</v>
      </c>
      <c r="L661" s="52">
        <v>3.3200000000000001E-5</v>
      </c>
      <c r="M661" s="52">
        <v>1</v>
      </c>
      <c r="N661" s="52"/>
      <c r="O661" s="52">
        <v>0</v>
      </c>
      <c r="P661" s="52">
        <v>0</v>
      </c>
      <c r="Q661" s="52">
        <v>21</v>
      </c>
      <c r="R661" s="52"/>
      <c r="S661" s="52">
        <v>0</v>
      </c>
      <c r="T661" s="52">
        <v>0</v>
      </c>
      <c r="U661" s="52">
        <v>310</v>
      </c>
      <c r="V661" s="52">
        <f t="shared" si="21"/>
        <v>547.39281860000006</v>
      </c>
      <c r="W661" s="52">
        <f t="shared" si="22"/>
        <v>547.39281860000006</v>
      </c>
      <c r="X661" s="52">
        <v>0</v>
      </c>
      <c r="Y661" s="52">
        <v>0</v>
      </c>
    </row>
    <row r="662" spans="1:25" x14ac:dyDescent="0.25">
      <c r="A662" s="52">
        <v>2013</v>
      </c>
      <c r="B662" s="52" t="s">
        <v>106</v>
      </c>
      <c r="C662" s="52" t="s">
        <v>115</v>
      </c>
      <c r="D662" s="52">
        <v>27102</v>
      </c>
      <c r="E662" s="52">
        <v>3338006</v>
      </c>
      <c r="F662" s="52">
        <v>12</v>
      </c>
      <c r="G662" s="52" t="s">
        <v>118</v>
      </c>
      <c r="H662" s="52" t="s">
        <v>91</v>
      </c>
      <c r="I662" s="52">
        <v>292591</v>
      </c>
      <c r="J662" s="52" t="s">
        <v>71</v>
      </c>
      <c r="K662" s="52">
        <v>73.3</v>
      </c>
      <c r="L662" s="52">
        <v>3.3200000000000001E-5</v>
      </c>
      <c r="M662" s="52">
        <v>1</v>
      </c>
      <c r="N662" s="52"/>
      <c r="O662" s="52">
        <v>0</v>
      </c>
      <c r="P662" s="52">
        <v>0</v>
      </c>
      <c r="Q662" s="52">
        <v>21</v>
      </c>
      <c r="R662" s="52"/>
      <c r="S662" s="52">
        <v>0</v>
      </c>
      <c r="T662" s="52">
        <v>0</v>
      </c>
      <c r="U662" s="52">
        <v>310</v>
      </c>
      <c r="V662" s="52">
        <f t="shared" si="21"/>
        <v>712.03775396000003</v>
      </c>
      <c r="W662" s="52">
        <f t="shared" si="22"/>
        <v>712.03775396000003</v>
      </c>
      <c r="X662" s="52">
        <v>0</v>
      </c>
      <c r="Y662" s="52">
        <v>0</v>
      </c>
    </row>
    <row r="663" spans="1:25" x14ac:dyDescent="0.25">
      <c r="A663" s="52">
        <v>2013</v>
      </c>
      <c r="B663" s="52" t="s">
        <v>106</v>
      </c>
      <c r="C663" s="52" t="s">
        <v>115</v>
      </c>
      <c r="D663" s="52">
        <v>27102</v>
      </c>
      <c r="E663" s="52">
        <v>3338006</v>
      </c>
      <c r="F663" s="52">
        <v>12</v>
      </c>
      <c r="G663" s="52" t="s">
        <v>118</v>
      </c>
      <c r="H663" s="52" t="s">
        <v>91</v>
      </c>
      <c r="I663" s="52">
        <v>172315</v>
      </c>
      <c r="J663" s="52" t="s">
        <v>71</v>
      </c>
      <c r="K663" s="52">
        <v>73.3</v>
      </c>
      <c r="L663" s="52">
        <v>3.3200000000000001E-5</v>
      </c>
      <c r="M663" s="52">
        <v>1</v>
      </c>
      <c r="N663" s="52"/>
      <c r="O663" s="52">
        <v>0</v>
      </c>
      <c r="P663" s="52">
        <v>0</v>
      </c>
      <c r="Q663" s="52">
        <v>21</v>
      </c>
      <c r="R663" s="52"/>
      <c r="S663" s="52">
        <v>0</v>
      </c>
      <c r="T663" s="52">
        <v>0</v>
      </c>
      <c r="U663" s="52">
        <v>310</v>
      </c>
      <c r="V663" s="52">
        <f t="shared" si="21"/>
        <v>419.33889140000002</v>
      </c>
      <c r="W663" s="52">
        <f t="shared" si="22"/>
        <v>419.33889140000002</v>
      </c>
      <c r="X663" s="52">
        <v>0</v>
      </c>
      <c r="Y663" s="52">
        <v>0</v>
      </c>
    </row>
    <row r="664" spans="1:25" x14ac:dyDescent="0.25">
      <c r="A664" s="52">
        <v>2013</v>
      </c>
      <c r="B664" s="52" t="s">
        <v>106</v>
      </c>
      <c r="C664" s="52" t="s">
        <v>115</v>
      </c>
      <c r="D664" s="52">
        <v>27102</v>
      </c>
      <c r="E664" s="52">
        <v>3338006</v>
      </c>
      <c r="F664" s="52">
        <v>12</v>
      </c>
      <c r="G664" s="52" t="s">
        <v>118</v>
      </c>
      <c r="H664" s="52" t="s">
        <v>91</v>
      </c>
      <c r="I664" s="52">
        <v>19128</v>
      </c>
      <c r="J664" s="52" t="s">
        <v>71</v>
      </c>
      <c r="K664" s="52">
        <v>73.3</v>
      </c>
      <c r="L664" s="52">
        <v>3.3200000000000001E-5</v>
      </c>
      <c r="M664" s="52">
        <v>1</v>
      </c>
      <c r="N664" s="52"/>
      <c r="O664" s="52">
        <v>0</v>
      </c>
      <c r="P664" s="52">
        <v>0</v>
      </c>
      <c r="Q664" s="52">
        <v>21</v>
      </c>
      <c r="R664" s="52"/>
      <c r="S664" s="52">
        <v>0</v>
      </c>
      <c r="T664" s="52">
        <v>0</v>
      </c>
      <c r="U664" s="52">
        <v>310</v>
      </c>
      <c r="V664" s="52">
        <f t="shared" si="21"/>
        <v>46.549135679999999</v>
      </c>
      <c r="W664" s="52">
        <f t="shared" si="22"/>
        <v>46.549135679999999</v>
      </c>
      <c r="X664" s="52">
        <v>0</v>
      </c>
      <c r="Y664" s="52">
        <v>0</v>
      </c>
    </row>
    <row r="665" spans="1:25" x14ac:dyDescent="0.25">
      <c r="A665" s="52">
        <v>2013</v>
      </c>
      <c r="B665" s="52" t="s">
        <v>106</v>
      </c>
      <c r="C665" s="52" t="s">
        <v>115</v>
      </c>
      <c r="D665" s="52">
        <v>27102</v>
      </c>
      <c r="E665" s="52">
        <v>3338006</v>
      </c>
      <c r="F665" s="52">
        <v>12</v>
      </c>
      <c r="G665" s="52" t="s">
        <v>118</v>
      </c>
      <c r="H665" s="52" t="s">
        <v>91</v>
      </c>
      <c r="I665" s="52">
        <v>12650</v>
      </c>
      <c r="J665" s="52" t="s">
        <v>71</v>
      </c>
      <c r="K665" s="52">
        <v>73.3</v>
      </c>
      <c r="L665" s="52">
        <v>3.3200000000000001E-5</v>
      </c>
      <c r="M665" s="52">
        <v>1</v>
      </c>
      <c r="N665" s="52"/>
      <c r="O665" s="52">
        <v>0</v>
      </c>
      <c r="P665" s="52">
        <v>0</v>
      </c>
      <c r="Q665" s="52">
        <v>21</v>
      </c>
      <c r="R665" s="52"/>
      <c r="S665" s="52">
        <v>0</v>
      </c>
      <c r="T665" s="52">
        <v>0</v>
      </c>
      <c r="U665" s="52">
        <v>310</v>
      </c>
      <c r="V665" s="52">
        <f t="shared" si="21"/>
        <v>30.784534000000001</v>
      </c>
      <c r="W665" s="52">
        <f t="shared" si="22"/>
        <v>30.784534000000001</v>
      </c>
      <c r="X665" s="52">
        <v>0</v>
      </c>
      <c r="Y665" s="52">
        <v>0</v>
      </c>
    </row>
    <row r="666" spans="1:25" x14ac:dyDescent="0.25">
      <c r="A666" s="52">
        <v>2013</v>
      </c>
      <c r="B666" s="52" t="s">
        <v>106</v>
      </c>
      <c r="C666" s="52" t="s">
        <v>115</v>
      </c>
      <c r="D666" s="52">
        <v>27102</v>
      </c>
      <c r="E666" s="52">
        <v>3338006</v>
      </c>
      <c r="F666" s="52">
        <v>12</v>
      </c>
      <c r="G666" s="52" t="s">
        <v>118</v>
      </c>
      <c r="H666" s="52" t="s">
        <v>91</v>
      </c>
      <c r="I666" s="52">
        <v>851007</v>
      </c>
      <c r="J666" s="52" t="s">
        <v>71</v>
      </c>
      <c r="K666" s="52">
        <v>73.3</v>
      </c>
      <c r="L666" s="52">
        <v>3.3200000000000001E-5</v>
      </c>
      <c r="M666" s="52">
        <v>1</v>
      </c>
      <c r="N666" s="52"/>
      <c r="O666" s="52">
        <v>0</v>
      </c>
      <c r="P666" s="52">
        <v>0</v>
      </c>
      <c r="Q666" s="52">
        <v>21</v>
      </c>
      <c r="R666" s="52"/>
      <c r="S666" s="52">
        <v>0</v>
      </c>
      <c r="T666" s="52">
        <v>0</v>
      </c>
      <c r="U666" s="52">
        <v>310</v>
      </c>
      <c r="V666" s="52">
        <f t="shared" si="21"/>
        <v>2070.97659492</v>
      </c>
      <c r="W666" s="52">
        <f t="shared" si="22"/>
        <v>2070.97659492</v>
      </c>
      <c r="X666" s="52">
        <v>0</v>
      </c>
      <c r="Y666" s="52">
        <v>0</v>
      </c>
    </row>
    <row r="667" spans="1:25" x14ac:dyDescent="0.25">
      <c r="A667" s="52">
        <v>2013</v>
      </c>
      <c r="B667" s="52" t="s">
        <v>106</v>
      </c>
      <c r="C667" s="52" t="s">
        <v>115</v>
      </c>
      <c r="D667" s="52">
        <v>27102</v>
      </c>
      <c r="E667" s="52">
        <v>3338006</v>
      </c>
      <c r="F667" s="52">
        <v>12</v>
      </c>
      <c r="G667" s="52" t="s">
        <v>118</v>
      </c>
      <c r="H667" s="52" t="s">
        <v>91</v>
      </c>
      <c r="I667" s="52">
        <v>68</v>
      </c>
      <c r="J667" s="52" t="s">
        <v>71</v>
      </c>
      <c r="K667" s="52">
        <v>73.3</v>
      </c>
      <c r="L667" s="52">
        <v>3.3200000000000001E-5</v>
      </c>
      <c r="M667" s="52">
        <v>1</v>
      </c>
      <c r="N667" s="52"/>
      <c r="O667" s="52">
        <v>0</v>
      </c>
      <c r="P667" s="52">
        <v>0</v>
      </c>
      <c r="Q667" s="52">
        <v>21</v>
      </c>
      <c r="R667" s="52"/>
      <c r="S667" s="52">
        <v>0</v>
      </c>
      <c r="T667" s="52">
        <v>0</v>
      </c>
      <c r="U667" s="52">
        <v>310</v>
      </c>
      <c r="V667" s="52">
        <f t="shared" si="21"/>
        <v>0.16548208</v>
      </c>
      <c r="W667" s="52">
        <f t="shared" si="22"/>
        <v>0.16548208</v>
      </c>
      <c r="X667" s="52">
        <v>0</v>
      </c>
      <c r="Y667" s="52">
        <v>0</v>
      </c>
    </row>
    <row r="668" spans="1:25" x14ac:dyDescent="0.25">
      <c r="A668" s="52">
        <v>2013</v>
      </c>
      <c r="B668" s="52" t="s">
        <v>106</v>
      </c>
      <c r="C668" s="52" t="s">
        <v>115</v>
      </c>
      <c r="D668" s="52">
        <v>27102</v>
      </c>
      <c r="E668" s="52">
        <v>3338006</v>
      </c>
      <c r="F668" s="52">
        <v>12</v>
      </c>
      <c r="G668" s="52" t="s">
        <v>118</v>
      </c>
      <c r="H668" s="52" t="s">
        <v>91</v>
      </c>
      <c r="I668" s="52">
        <v>113526</v>
      </c>
      <c r="J668" s="52" t="s">
        <v>71</v>
      </c>
      <c r="K668" s="52">
        <v>73.3</v>
      </c>
      <c r="L668" s="52">
        <v>3.3200000000000001E-5</v>
      </c>
      <c r="M668" s="52">
        <v>1</v>
      </c>
      <c r="N668" s="52"/>
      <c r="O668" s="52">
        <v>0</v>
      </c>
      <c r="P668" s="52">
        <v>0</v>
      </c>
      <c r="Q668" s="52">
        <v>21</v>
      </c>
      <c r="R668" s="52"/>
      <c r="S668" s="52">
        <v>0</v>
      </c>
      <c r="T668" s="52">
        <v>0</v>
      </c>
      <c r="U668" s="52">
        <v>310</v>
      </c>
      <c r="V668" s="52">
        <f t="shared" si="21"/>
        <v>276.27233256</v>
      </c>
      <c r="W668" s="52">
        <f t="shared" si="22"/>
        <v>276.27233256</v>
      </c>
      <c r="X668" s="52">
        <v>0</v>
      </c>
      <c r="Y668" s="52">
        <v>0</v>
      </c>
    </row>
    <row r="669" spans="1:25" x14ac:dyDescent="0.25">
      <c r="A669" s="52">
        <v>2013</v>
      </c>
      <c r="B669" s="52" t="s">
        <v>106</v>
      </c>
      <c r="C669" s="52" t="s">
        <v>115</v>
      </c>
      <c r="D669" s="52">
        <v>27102</v>
      </c>
      <c r="E669" s="52">
        <v>3338006</v>
      </c>
      <c r="F669" s="52">
        <v>12</v>
      </c>
      <c r="G669" s="52" t="s">
        <v>118</v>
      </c>
      <c r="H669" s="52" t="s">
        <v>91</v>
      </c>
      <c r="I669" s="52">
        <v>338416</v>
      </c>
      <c r="J669" s="52" t="s">
        <v>71</v>
      </c>
      <c r="K669" s="52">
        <v>73.3</v>
      </c>
      <c r="L669" s="52">
        <v>3.3200000000000001E-5</v>
      </c>
      <c r="M669" s="52">
        <v>1</v>
      </c>
      <c r="N669" s="52"/>
      <c r="O669" s="52">
        <v>0</v>
      </c>
      <c r="P669" s="52">
        <v>0</v>
      </c>
      <c r="Q669" s="52">
        <v>21</v>
      </c>
      <c r="R669" s="52"/>
      <c r="S669" s="52">
        <v>0</v>
      </c>
      <c r="T669" s="52">
        <v>0</v>
      </c>
      <c r="U669" s="52">
        <v>310</v>
      </c>
      <c r="V669" s="52">
        <f t="shared" si="21"/>
        <v>823.55564096000001</v>
      </c>
      <c r="W669" s="52">
        <f t="shared" si="22"/>
        <v>823.55564096000001</v>
      </c>
      <c r="X669" s="52">
        <v>0</v>
      </c>
      <c r="Y669" s="52">
        <v>0</v>
      </c>
    </row>
    <row r="670" spans="1:25" x14ac:dyDescent="0.25">
      <c r="A670" s="52">
        <v>2013</v>
      </c>
      <c r="B670" s="52" t="s">
        <v>106</v>
      </c>
      <c r="C670" s="52" t="s">
        <v>115</v>
      </c>
      <c r="D670" s="52">
        <v>27102</v>
      </c>
      <c r="E670" s="52">
        <v>3338006</v>
      </c>
      <c r="F670" s="52">
        <v>12</v>
      </c>
      <c r="G670" s="52" t="s">
        <v>118</v>
      </c>
      <c r="H670" s="52" t="s">
        <v>91</v>
      </c>
      <c r="I670" s="52">
        <v>1693049</v>
      </c>
      <c r="J670" s="52" t="s">
        <v>71</v>
      </c>
      <c r="K670" s="52">
        <v>73.3</v>
      </c>
      <c r="L670" s="52">
        <v>3.3200000000000001E-5</v>
      </c>
      <c r="M670" s="52">
        <v>1</v>
      </c>
      <c r="N670" s="52"/>
      <c r="O670" s="52">
        <v>0</v>
      </c>
      <c r="P670" s="52">
        <v>0</v>
      </c>
      <c r="Q670" s="52">
        <v>21</v>
      </c>
      <c r="R670" s="52"/>
      <c r="S670" s="52">
        <v>0</v>
      </c>
      <c r="T670" s="52">
        <v>0</v>
      </c>
      <c r="U670" s="52">
        <v>310</v>
      </c>
      <c r="V670" s="52">
        <f t="shared" si="21"/>
        <v>4120.13632444</v>
      </c>
      <c r="W670" s="52">
        <f t="shared" si="22"/>
        <v>4120.13632444</v>
      </c>
      <c r="X670" s="52">
        <v>0</v>
      </c>
      <c r="Y670" s="52">
        <v>0</v>
      </c>
    </row>
    <row r="671" spans="1:25" x14ac:dyDescent="0.25">
      <c r="A671" s="52">
        <v>2013</v>
      </c>
      <c r="B671" s="52" t="s">
        <v>106</v>
      </c>
      <c r="C671" s="52" t="s">
        <v>115</v>
      </c>
      <c r="D671" s="52">
        <v>27102</v>
      </c>
      <c r="E671" s="52">
        <v>3338006</v>
      </c>
      <c r="F671" s="52">
        <v>12</v>
      </c>
      <c r="G671" s="52" t="s">
        <v>118</v>
      </c>
      <c r="H671" s="52" t="s">
        <v>91</v>
      </c>
      <c r="I671" s="52">
        <v>1114675</v>
      </c>
      <c r="J671" s="52" t="s">
        <v>71</v>
      </c>
      <c r="K671" s="52">
        <v>73.3</v>
      </c>
      <c r="L671" s="52">
        <v>3.3200000000000001E-5</v>
      </c>
      <c r="M671" s="52">
        <v>1</v>
      </c>
      <c r="N671" s="52"/>
      <c r="O671" s="52">
        <v>0</v>
      </c>
      <c r="P671" s="52">
        <v>0</v>
      </c>
      <c r="Q671" s="52">
        <v>21</v>
      </c>
      <c r="R671" s="52"/>
      <c r="S671" s="52">
        <v>0</v>
      </c>
      <c r="T671" s="52">
        <v>0</v>
      </c>
      <c r="U671" s="52">
        <v>310</v>
      </c>
      <c r="V671" s="52">
        <f t="shared" si="21"/>
        <v>2712.6284930000002</v>
      </c>
      <c r="W671" s="52">
        <f t="shared" si="22"/>
        <v>2712.6284930000002</v>
      </c>
      <c r="X671" s="52">
        <v>0</v>
      </c>
      <c r="Y671" s="52">
        <v>0</v>
      </c>
    </row>
    <row r="672" spans="1:25" x14ac:dyDescent="0.25">
      <c r="A672" s="52">
        <v>2013</v>
      </c>
      <c r="B672" s="52" t="s">
        <v>106</v>
      </c>
      <c r="C672" s="52" t="s">
        <v>115</v>
      </c>
      <c r="D672" s="52">
        <v>27102</v>
      </c>
      <c r="E672" s="52">
        <v>3338006</v>
      </c>
      <c r="F672" s="52">
        <v>12</v>
      </c>
      <c r="G672" s="52" t="s">
        <v>118</v>
      </c>
      <c r="H672" s="52" t="s">
        <v>91</v>
      </c>
      <c r="I672" s="52">
        <v>918480</v>
      </c>
      <c r="J672" s="52" t="s">
        <v>71</v>
      </c>
      <c r="K672" s="52">
        <v>73.3</v>
      </c>
      <c r="L672" s="52">
        <v>3.3200000000000001E-5</v>
      </c>
      <c r="M672" s="52">
        <v>1</v>
      </c>
      <c r="N672" s="52"/>
      <c r="O672" s="52">
        <v>0</v>
      </c>
      <c r="P672" s="52">
        <v>0</v>
      </c>
      <c r="Q672" s="52">
        <v>21</v>
      </c>
      <c r="R672" s="52"/>
      <c r="S672" s="52">
        <v>0</v>
      </c>
      <c r="T672" s="52">
        <v>0</v>
      </c>
      <c r="U672" s="52">
        <v>310</v>
      </c>
      <c r="V672" s="52">
        <f t="shared" si="21"/>
        <v>2235.1761888000001</v>
      </c>
      <c r="W672" s="52">
        <f t="shared" si="22"/>
        <v>2235.1761888000001</v>
      </c>
      <c r="X672" s="52">
        <v>0</v>
      </c>
      <c r="Y672" s="52">
        <v>0</v>
      </c>
    </row>
    <row r="673" spans="1:25" x14ac:dyDescent="0.25">
      <c r="A673" s="52">
        <v>2013</v>
      </c>
      <c r="B673" s="52" t="s">
        <v>106</v>
      </c>
      <c r="C673" s="52" t="s">
        <v>115</v>
      </c>
      <c r="D673" s="52">
        <v>27102</v>
      </c>
      <c r="E673" s="52">
        <v>3338006</v>
      </c>
      <c r="F673" s="52">
        <v>12</v>
      </c>
      <c r="G673" s="52" t="s">
        <v>118</v>
      </c>
      <c r="H673" s="52" t="s">
        <v>91</v>
      </c>
      <c r="I673" s="52">
        <v>867570</v>
      </c>
      <c r="J673" s="52" t="s">
        <v>71</v>
      </c>
      <c r="K673" s="52">
        <v>73.3</v>
      </c>
      <c r="L673" s="52">
        <v>3.3200000000000001E-5</v>
      </c>
      <c r="M673" s="52">
        <v>1</v>
      </c>
      <c r="N673" s="52"/>
      <c r="O673" s="52">
        <v>0</v>
      </c>
      <c r="P673" s="52">
        <v>0</v>
      </c>
      <c r="Q673" s="52">
        <v>21</v>
      </c>
      <c r="R673" s="52"/>
      <c r="S673" s="52">
        <v>0</v>
      </c>
      <c r="T673" s="52">
        <v>0</v>
      </c>
      <c r="U673" s="52">
        <v>310</v>
      </c>
      <c r="V673" s="52">
        <f t="shared" si="21"/>
        <v>2111.2836492000001</v>
      </c>
      <c r="W673" s="52">
        <f t="shared" si="22"/>
        <v>2111.2836492000001</v>
      </c>
      <c r="X673" s="52">
        <v>0</v>
      </c>
      <c r="Y673" s="52">
        <v>0</v>
      </c>
    </row>
    <row r="674" spans="1:25" x14ac:dyDescent="0.25">
      <c r="A674" s="52">
        <v>2013</v>
      </c>
      <c r="B674" s="52" t="s">
        <v>106</v>
      </c>
      <c r="C674" s="52" t="s">
        <v>115</v>
      </c>
      <c r="D674" s="52">
        <v>27102</v>
      </c>
      <c r="E674" s="52">
        <v>3338006</v>
      </c>
      <c r="F674" s="52">
        <v>12</v>
      </c>
      <c r="G674" s="52" t="s">
        <v>118</v>
      </c>
      <c r="H674" s="52" t="s">
        <v>91</v>
      </c>
      <c r="I674" s="52">
        <v>1499149</v>
      </c>
      <c r="J674" s="52" t="s">
        <v>71</v>
      </c>
      <c r="K674" s="52">
        <v>73.3</v>
      </c>
      <c r="L674" s="52">
        <v>3.3200000000000001E-5</v>
      </c>
      <c r="M674" s="52">
        <v>1</v>
      </c>
      <c r="N674" s="52"/>
      <c r="O674" s="52">
        <v>0</v>
      </c>
      <c r="P674" s="52">
        <v>0</v>
      </c>
      <c r="Q674" s="52">
        <v>21</v>
      </c>
      <c r="R674" s="52"/>
      <c r="S674" s="52">
        <v>0</v>
      </c>
      <c r="T674" s="52">
        <v>0</v>
      </c>
      <c r="U674" s="52">
        <v>310</v>
      </c>
      <c r="V674" s="52">
        <f t="shared" si="21"/>
        <v>3648.26904044</v>
      </c>
      <c r="W674" s="52">
        <f t="shared" si="22"/>
        <v>3648.26904044</v>
      </c>
      <c r="X674" s="52">
        <v>0</v>
      </c>
      <c r="Y674" s="52">
        <v>0</v>
      </c>
    </row>
    <row r="675" spans="1:25" x14ac:dyDescent="0.25">
      <c r="A675" s="52">
        <v>2013</v>
      </c>
      <c r="B675" s="52" t="s">
        <v>106</v>
      </c>
      <c r="C675" s="52" t="s">
        <v>115</v>
      </c>
      <c r="D675" s="52">
        <v>27102</v>
      </c>
      <c r="E675" s="52">
        <v>3338006</v>
      </c>
      <c r="F675" s="52">
        <v>12</v>
      </c>
      <c r="G675" s="52" t="s">
        <v>118</v>
      </c>
      <c r="H675" s="52" t="s">
        <v>91</v>
      </c>
      <c r="I675" s="52">
        <v>500273</v>
      </c>
      <c r="J675" s="52" t="s">
        <v>71</v>
      </c>
      <c r="K675" s="52">
        <v>73.3</v>
      </c>
      <c r="L675" s="52">
        <v>3.3200000000000001E-5</v>
      </c>
      <c r="M675" s="52">
        <v>1</v>
      </c>
      <c r="N675" s="52"/>
      <c r="O675" s="52">
        <v>0</v>
      </c>
      <c r="P675" s="52">
        <v>0</v>
      </c>
      <c r="Q675" s="52">
        <v>21</v>
      </c>
      <c r="R675" s="52"/>
      <c r="S675" s="52">
        <v>0</v>
      </c>
      <c r="T675" s="52">
        <v>0</v>
      </c>
      <c r="U675" s="52">
        <v>310</v>
      </c>
      <c r="V675" s="52">
        <f t="shared" si="21"/>
        <v>1217.4443618799999</v>
      </c>
      <c r="W675" s="52">
        <f t="shared" si="22"/>
        <v>1217.4443618799999</v>
      </c>
      <c r="X675" s="52">
        <v>0</v>
      </c>
      <c r="Y675" s="52">
        <v>0</v>
      </c>
    </row>
    <row r="676" spans="1:25" x14ac:dyDescent="0.25">
      <c r="A676" s="52">
        <v>2013</v>
      </c>
      <c r="B676" s="52" t="s">
        <v>106</v>
      </c>
      <c r="C676" s="52" t="s">
        <v>115</v>
      </c>
      <c r="D676" s="52">
        <v>27102</v>
      </c>
      <c r="E676" s="52">
        <v>3338006</v>
      </c>
      <c r="F676" s="52">
        <v>12</v>
      </c>
      <c r="G676" s="52" t="s">
        <v>118</v>
      </c>
      <c r="H676" s="52" t="s">
        <v>91</v>
      </c>
      <c r="I676" s="52">
        <v>259976</v>
      </c>
      <c r="J676" s="52" t="s">
        <v>71</v>
      </c>
      <c r="K676" s="52">
        <v>73.3</v>
      </c>
      <c r="L676" s="52">
        <v>3.3200000000000001E-5</v>
      </c>
      <c r="M676" s="52">
        <v>1</v>
      </c>
      <c r="N676" s="52"/>
      <c r="O676" s="52">
        <v>0</v>
      </c>
      <c r="P676" s="52">
        <v>0</v>
      </c>
      <c r="Q676" s="52">
        <v>21</v>
      </c>
      <c r="R676" s="52"/>
      <c r="S676" s="52">
        <v>0</v>
      </c>
      <c r="T676" s="52">
        <v>0</v>
      </c>
      <c r="U676" s="52">
        <v>310</v>
      </c>
      <c r="V676" s="52">
        <f t="shared" si="21"/>
        <v>632.66719455999998</v>
      </c>
      <c r="W676" s="52">
        <f t="shared" si="22"/>
        <v>632.66719455999998</v>
      </c>
      <c r="X676" s="52">
        <v>0</v>
      </c>
      <c r="Y676" s="52">
        <v>0</v>
      </c>
    </row>
    <row r="677" spans="1:25" x14ac:dyDescent="0.25">
      <c r="A677" s="52">
        <v>2013</v>
      </c>
      <c r="B677" s="52" t="s">
        <v>106</v>
      </c>
      <c r="C677" s="52" t="s">
        <v>115</v>
      </c>
      <c r="D677" s="52">
        <v>27102</v>
      </c>
      <c r="E677" s="52">
        <v>3338006</v>
      </c>
      <c r="F677" s="52">
        <v>12</v>
      </c>
      <c r="G677" s="52" t="s">
        <v>118</v>
      </c>
      <c r="H677" s="52" t="s">
        <v>91</v>
      </c>
      <c r="I677" s="52">
        <v>121756</v>
      </c>
      <c r="J677" s="52" t="s">
        <v>71</v>
      </c>
      <c r="K677" s="52">
        <v>73.3</v>
      </c>
      <c r="L677" s="52">
        <v>3.3200000000000001E-5</v>
      </c>
      <c r="M677" s="52">
        <v>1</v>
      </c>
      <c r="N677" s="52"/>
      <c r="O677" s="52">
        <v>0</v>
      </c>
      <c r="P677" s="52">
        <v>0</v>
      </c>
      <c r="Q677" s="52">
        <v>21</v>
      </c>
      <c r="R677" s="52"/>
      <c r="S677" s="52">
        <v>0</v>
      </c>
      <c r="T677" s="52">
        <v>0</v>
      </c>
      <c r="U677" s="52">
        <v>310</v>
      </c>
      <c r="V677" s="52">
        <f t="shared" si="21"/>
        <v>296.30053135999998</v>
      </c>
      <c r="W677" s="52">
        <f t="shared" si="22"/>
        <v>296.30053135999998</v>
      </c>
      <c r="X677" s="52">
        <v>0</v>
      </c>
      <c r="Y677" s="52">
        <v>0</v>
      </c>
    </row>
    <row r="678" spans="1:25" x14ac:dyDescent="0.25">
      <c r="A678" s="52">
        <v>2013</v>
      </c>
      <c r="B678" s="52" t="s">
        <v>106</v>
      </c>
      <c r="C678" s="52" t="s">
        <v>115</v>
      </c>
      <c r="D678" s="52">
        <v>27102</v>
      </c>
      <c r="E678" s="52">
        <v>3338006</v>
      </c>
      <c r="F678" s="52">
        <v>12</v>
      </c>
      <c r="G678" s="52" t="s">
        <v>118</v>
      </c>
      <c r="H678" s="52" t="s">
        <v>91</v>
      </c>
      <c r="I678" s="52">
        <v>2987000</v>
      </c>
      <c r="J678" s="52" t="s">
        <v>71</v>
      </c>
      <c r="K678" s="52">
        <v>73.3</v>
      </c>
      <c r="L678" s="52">
        <v>3.3200000000000001E-5</v>
      </c>
      <c r="M678" s="52">
        <v>1</v>
      </c>
      <c r="N678" s="52"/>
      <c r="O678" s="52">
        <v>0</v>
      </c>
      <c r="P678" s="52">
        <v>0</v>
      </c>
      <c r="Q678" s="52">
        <v>21</v>
      </c>
      <c r="R678" s="52"/>
      <c r="S678" s="52">
        <v>0</v>
      </c>
      <c r="T678" s="52">
        <v>0</v>
      </c>
      <c r="U678" s="52">
        <v>310</v>
      </c>
      <c r="V678" s="52">
        <f t="shared" si="21"/>
        <v>7269.0437200000006</v>
      </c>
      <c r="W678" s="52">
        <f t="shared" si="22"/>
        <v>7269.0437200000006</v>
      </c>
      <c r="X678" s="52">
        <v>0</v>
      </c>
      <c r="Y678" s="52">
        <v>0</v>
      </c>
    </row>
    <row r="679" spans="1:25" x14ac:dyDescent="0.25">
      <c r="A679" s="52">
        <v>2013</v>
      </c>
      <c r="B679" s="52" t="s">
        <v>106</v>
      </c>
      <c r="C679" s="52" t="s">
        <v>115</v>
      </c>
      <c r="D679" s="52">
        <v>27102</v>
      </c>
      <c r="E679" s="52">
        <v>3338006</v>
      </c>
      <c r="F679" s="52">
        <v>12</v>
      </c>
      <c r="G679" s="52" t="s">
        <v>118</v>
      </c>
      <c r="H679" s="52" t="s">
        <v>91</v>
      </c>
      <c r="I679" s="52">
        <v>495046</v>
      </c>
      <c r="J679" s="52" t="s">
        <v>71</v>
      </c>
      <c r="K679" s="52">
        <v>73.3</v>
      </c>
      <c r="L679" s="52">
        <v>3.3200000000000001E-5</v>
      </c>
      <c r="M679" s="52">
        <v>1</v>
      </c>
      <c r="N679" s="52"/>
      <c r="O679" s="52">
        <v>0</v>
      </c>
      <c r="P679" s="52">
        <v>0</v>
      </c>
      <c r="Q679" s="52">
        <v>21</v>
      </c>
      <c r="R679" s="52"/>
      <c r="S679" s="52">
        <v>0</v>
      </c>
      <c r="T679" s="52">
        <v>0</v>
      </c>
      <c r="U679" s="52">
        <v>310</v>
      </c>
      <c r="V679" s="52">
        <f t="shared" si="21"/>
        <v>1204.7241437599998</v>
      </c>
      <c r="W679" s="52">
        <f t="shared" si="22"/>
        <v>1204.7241437599998</v>
      </c>
      <c r="X679" s="52">
        <v>0</v>
      </c>
      <c r="Y679" s="52">
        <v>0</v>
      </c>
    </row>
    <row r="680" spans="1:25" x14ac:dyDescent="0.25">
      <c r="A680" s="52">
        <v>2013</v>
      </c>
      <c r="B680" s="52" t="s">
        <v>106</v>
      </c>
      <c r="C680" s="52" t="s">
        <v>115</v>
      </c>
      <c r="D680" s="52">
        <v>27102</v>
      </c>
      <c r="E680" s="52">
        <v>3338006</v>
      </c>
      <c r="F680" s="52">
        <v>12</v>
      </c>
      <c r="G680" s="52" t="s">
        <v>118</v>
      </c>
      <c r="H680" s="52" t="s">
        <v>91</v>
      </c>
      <c r="I680" s="52">
        <v>121340</v>
      </c>
      <c r="J680" s="52" t="s">
        <v>71</v>
      </c>
      <c r="K680" s="52">
        <v>73.3</v>
      </c>
      <c r="L680" s="52">
        <v>3.3200000000000001E-5</v>
      </c>
      <c r="M680" s="52">
        <v>1</v>
      </c>
      <c r="N680" s="52"/>
      <c r="O680" s="52">
        <v>0</v>
      </c>
      <c r="P680" s="52">
        <v>0</v>
      </c>
      <c r="Q680" s="52">
        <v>21</v>
      </c>
      <c r="R680" s="52"/>
      <c r="S680" s="52">
        <v>0</v>
      </c>
      <c r="T680" s="52">
        <v>0</v>
      </c>
      <c r="U680" s="52">
        <v>310</v>
      </c>
      <c r="V680" s="52">
        <f t="shared" si="21"/>
        <v>295.28817040000001</v>
      </c>
      <c r="W680" s="52">
        <f t="shared" si="22"/>
        <v>295.28817040000001</v>
      </c>
      <c r="X680" s="52">
        <v>0</v>
      </c>
      <c r="Y680" s="52">
        <v>0</v>
      </c>
    </row>
    <row r="681" spans="1:25" x14ac:dyDescent="0.25">
      <c r="A681" s="52">
        <v>2013</v>
      </c>
      <c r="B681" s="52" t="s">
        <v>106</v>
      </c>
      <c r="C681" s="52" t="s">
        <v>115</v>
      </c>
      <c r="D681" s="52">
        <v>27102</v>
      </c>
      <c r="E681" s="52">
        <v>3338006</v>
      </c>
      <c r="F681" s="52">
        <v>12</v>
      </c>
      <c r="G681" s="52" t="s">
        <v>118</v>
      </c>
      <c r="H681" s="52" t="s">
        <v>91</v>
      </c>
      <c r="I681" s="52">
        <v>45019</v>
      </c>
      <c r="J681" s="52" t="s">
        <v>71</v>
      </c>
      <c r="K681" s="52">
        <v>73.3</v>
      </c>
      <c r="L681" s="52">
        <v>3.3200000000000001E-5</v>
      </c>
      <c r="M681" s="52">
        <v>1</v>
      </c>
      <c r="N681" s="52"/>
      <c r="O681" s="52">
        <v>0</v>
      </c>
      <c r="P681" s="52">
        <v>0</v>
      </c>
      <c r="Q681" s="52">
        <v>21</v>
      </c>
      <c r="R681" s="52"/>
      <c r="S681" s="52">
        <v>0</v>
      </c>
      <c r="T681" s="52">
        <v>0</v>
      </c>
      <c r="U681" s="52">
        <v>310</v>
      </c>
      <c r="V681" s="52">
        <f t="shared" si="21"/>
        <v>109.55643764</v>
      </c>
      <c r="W681" s="52">
        <f t="shared" si="22"/>
        <v>109.55643764</v>
      </c>
      <c r="X681" s="52">
        <v>0</v>
      </c>
      <c r="Y681" s="52">
        <v>0</v>
      </c>
    </row>
    <row r="682" spans="1:25" x14ac:dyDescent="0.25">
      <c r="A682" s="52">
        <v>2013</v>
      </c>
      <c r="B682" s="52" t="s">
        <v>106</v>
      </c>
      <c r="C682" s="52" t="s">
        <v>115</v>
      </c>
      <c r="D682" s="52">
        <v>27102</v>
      </c>
      <c r="E682" s="52">
        <v>3338006</v>
      </c>
      <c r="F682" s="52">
        <v>12</v>
      </c>
      <c r="G682" s="52" t="s">
        <v>118</v>
      </c>
      <c r="H682" s="52" t="s">
        <v>91</v>
      </c>
      <c r="I682" s="52">
        <v>2580150</v>
      </c>
      <c r="J682" s="52" t="s">
        <v>71</v>
      </c>
      <c r="K682" s="52">
        <v>73.3</v>
      </c>
      <c r="L682" s="52">
        <v>3.3200000000000001E-5</v>
      </c>
      <c r="M682" s="52">
        <v>1</v>
      </c>
      <c r="N682" s="52"/>
      <c r="O682" s="52">
        <v>0</v>
      </c>
      <c r="P682" s="52">
        <v>0</v>
      </c>
      <c r="Q682" s="52">
        <v>21</v>
      </c>
      <c r="R682" s="52"/>
      <c r="S682" s="52">
        <v>0</v>
      </c>
      <c r="T682" s="52">
        <v>0</v>
      </c>
      <c r="U682" s="52">
        <v>310</v>
      </c>
      <c r="V682" s="52">
        <f t="shared" si="21"/>
        <v>6278.949834</v>
      </c>
      <c r="W682" s="52">
        <f t="shared" si="22"/>
        <v>6278.949834</v>
      </c>
      <c r="X682" s="52">
        <v>0</v>
      </c>
      <c r="Y682" s="52">
        <v>0</v>
      </c>
    </row>
    <row r="683" spans="1:25" x14ac:dyDescent="0.25">
      <c r="A683" s="52">
        <v>2013</v>
      </c>
      <c r="B683" s="52" t="s">
        <v>106</v>
      </c>
      <c r="C683" s="52" t="s">
        <v>115</v>
      </c>
      <c r="D683" s="52">
        <v>27102</v>
      </c>
      <c r="E683" s="52">
        <v>3338006</v>
      </c>
      <c r="F683" s="52">
        <v>12</v>
      </c>
      <c r="G683" s="52" t="s">
        <v>118</v>
      </c>
      <c r="H683" s="52" t="s">
        <v>91</v>
      </c>
      <c r="I683" s="52">
        <v>65235</v>
      </c>
      <c r="J683" s="52" t="s">
        <v>71</v>
      </c>
      <c r="K683" s="52">
        <v>73.3</v>
      </c>
      <c r="L683" s="52">
        <v>3.3200000000000001E-5</v>
      </c>
      <c r="M683" s="52">
        <v>1</v>
      </c>
      <c r="N683" s="52"/>
      <c r="O683" s="52">
        <v>0</v>
      </c>
      <c r="P683" s="52">
        <v>0</v>
      </c>
      <c r="Q683" s="52">
        <v>21</v>
      </c>
      <c r="R683" s="52"/>
      <c r="S683" s="52">
        <v>0</v>
      </c>
      <c r="T683" s="52">
        <v>0</v>
      </c>
      <c r="U683" s="52">
        <v>310</v>
      </c>
      <c r="V683" s="52">
        <f t="shared" si="21"/>
        <v>158.7532866</v>
      </c>
      <c r="W683" s="52">
        <f t="shared" si="22"/>
        <v>158.7532866</v>
      </c>
      <c r="X683" s="52">
        <v>0</v>
      </c>
      <c r="Y683" s="52">
        <v>0</v>
      </c>
    </row>
    <row r="684" spans="1:25" x14ac:dyDescent="0.25">
      <c r="A684" s="52">
        <v>2013</v>
      </c>
      <c r="B684" s="52" t="s">
        <v>106</v>
      </c>
      <c r="C684" s="52" t="s">
        <v>115</v>
      </c>
      <c r="D684" s="52">
        <v>27102</v>
      </c>
      <c r="E684" s="52">
        <v>3338006</v>
      </c>
      <c r="F684" s="52">
        <v>12</v>
      </c>
      <c r="G684" s="52" t="s">
        <v>118</v>
      </c>
      <c r="H684" s="52" t="s">
        <v>91</v>
      </c>
      <c r="I684" s="52">
        <v>159993</v>
      </c>
      <c r="J684" s="52" t="s">
        <v>71</v>
      </c>
      <c r="K684" s="52">
        <v>73.3</v>
      </c>
      <c r="L684" s="52">
        <v>3.3200000000000001E-5</v>
      </c>
      <c r="M684" s="52">
        <v>1</v>
      </c>
      <c r="N684" s="52"/>
      <c r="O684" s="52">
        <v>0</v>
      </c>
      <c r="P684" s="52">
        <v>0</v>
      </c>
      <c r="Q684" s="52">
        <v>21</v>
      </c>
      <c r="R684" s="52"/>
      <c r="S684" s="52">
        <v>0</v>
      </c>
      <c r="T684" s="52">
        <v>0</v>
      </c>
      <c r="U684" s="52">
        <v>310</v>
      </c>
      <c r="V684" s="52">
        <f t="shared" si="21"/>
        <v>389.35256508000003</v>
      </c>
      <c r="W684" s="52">
        <f t="shared" si="22"/>
        <v>389.35256508000003</v>
      </c>
      <c r="X684" s="52">
        <v>0</v>
      </c>
      <c r="Y684" s="52">
        <v>0</v>
      </c>
    </row>
    <row r="685" spans="1:25" x14ac:dyDescent="0.25">
      <c r="A685" s="52">
        <v>2013</v>
      </c>
      <c r="B685" s="52" t="s">
        <v>106</v>
      </c>
      <c r="C685" s="52" t="s">
        <v>115</v>
      </c>
      <c r="D685" s="52">
        <v>27102</v>
      </c>
      <c r="E685" s="52">
        <v>3338006</v>
      </c>
      <c r="F685" s="52">
        <v>12</v>
      </c>
      <c r="G685" s="52" t="s">
        <v>118</v>
      </c>
      <c r="H685" s="52" t="s">
        <v>91</v>
      </c>
      <c r="I685" s="52">
        <v>926360</v>
      </c>
      <c r="J685" s="52" t="s">
        <v>71</v>
      </c>
      <c r="K685" s="52">
        <v>73.3</v>
      </c>
      <c r="L685" s="52">
        <v>3.3200000000000001E-5</v>
      </c>
      <c r="M685" s="52">
        <v>1</v>
      </c>
      <c r="N685" s="52"/>
      <c r="O685" s="52">
        <v>0</v>
      </c>
      <c r="P685" s="52">
        <v>0</v>
      </c>
      <c r="Q685" s="52">
        <v>21</v>
      </c>
      <c r="R685" s="52"/>
      <c r="S685" s="52">
        <v>0</v>
      </c>
      <c r="T685" s="52">
        <v>0</v>
      </c>
      <c r="U685" s="52">
        <v>310</v>
      </c>
      <c r="V685" s="52">
        <f t="shared" si="21"/>
        <v>2254.3526416</v>
      </c>
      <c r="W685" s="52">
        <f t="shared" si="22"/>
        <v>2254.3526416</v>
      </c>
      <c r="X685" s="52">
        <v>0</v>
      </c>
      <c r="Y685" s="52">
        <v>0</v>
      </c>
    </row>
    <row r="686" spans="1:25" x14ac:dyDescent="0.25">
      <c r="A686" s="52">
        <v>2013</v>
      </c>
      <c r="B686" s="52" t="s">
        <v>106</v>
      </c>
      <c r="C686" s="52" t="s">
        <v>115</v>
      </c>
      <c r="D686" s="52">
        <v>27102</v>
      </c>
      <c r="E686" s="52">
        <v>3338006</v>
      </c>
      <c r="F686" s="52">
        <v>12</v>
      </c>
      <c r="G686" s="52" t="s">
        <v>118</v>
      </c>
      <c r="H686" s="52" t="s">
        <v>91</v>
      </c>
      <c r="I686" s="52">
        <v>23004</v>
      </c>
      <c r="J686" s="52" t="s">
        <v>71</v>
      </c>
      <c r="K686" s="52">
        <v>73.3</v>
      </c>
      <c r="L686" s="52">
        <v>3.3200000000000001E-5</v>
      </c>
      <c r="M686" s="52">
        <v>1</v>
      </c>
      <c r="N686" s="52"/>
      <c r="O686" s="52">
        <v>0</v>
      </c>
      <c r="P686" s="52">
        <v>0</v>
      </c>
      <c r="Q686" s="52">
        <v>21</v>
      </c>
      <c r="R686" s="52"/>
      <c r="S686" s="52">
        <v>0</v>
      </c>
      <c r="T686" s="52">
        <v>0</v>
      </c>
      <c r="U686" s="52">
        <v>310</v>
      </c>
      <c r="V686" s="52">
        <f t="shared" si="21"/>
        <v>55.981614239999999</v>
      </c>
      <c r="W686" s="52">
        <f t="shared" si="22"/>
        <v>55.981614239999999</v>
      </c>
      <c r="X686" s="52">
        <v>0</v>
      </c>
      <c r="Y686" s="52">
        <v>0</v>
      </c>
    </row>
    <row r="687" spans="1:25" x14ac:dyDescent="0.25">
      <c r="A687" s="52">
        <v>2013</v>
      </c>
      <c r="B687" s="52" t="s">
        <v>106</v>
      </c>
      <c r="C687" s="52" t="s">
        <v>115</v>
      </c>
      <c r="D687" s="52">
        <v>27102</v>
      </c>
      <c r="E687" s="52">
        <v>3338006</v>
      </c>
      <c r="F687" s="52">
        <v>12</v>
      </c>
      <c r="G687" s="52" t="s">
        <v>118</v>
      </c>
      <c r="H687" s="52" t="s">
        <v>91</v>
      </c>
      <c r="I687" s="52">
        <v>800852</v>
      </c>
      <c r="J687" s="52" t="s">
        <v>71</v>
      </c>
      <c r="K687" s="52">
        <v>73.3</v>
      </c>
      <c r="L687" s="52">
        <v>3.3200000000000001E-5</v>
      </c>
      <c r="M687" s="52">
        <v>1</v>
      </c>
      <c r="N687" s="52"/>
      <c r="O687" s="52">
        <v>0</v>
      </c>
      <c r="P687" s="52">
        <v>0</v>
      </c>
      <c r="Q687" s="52">
        <v>21</v>
      </c>
      <c r="R687" s="52"/>
      <c r="S687" s="52">
        <v>0</v>
      </c>
      <c r="T687" s="52">
        <v>0</v>
      </c>
      <c r="U687" s="52">
        <v>310</v>
      </c>
      <c r="V687" s="52">
        <f t="shared" si="21"/>
        <v>1948.9213931199999</v>
      </c>
      <c r="W687" s="52">
        <f t="shared" si="22"/>
        <v>1948.9213931199999</v>
      </c>
      <c r="X687" s="52">
        <v>0</v>
      </c>
      <c r="Y687" s="52">
        <v>0</v>
      </c>
    </row>
    <row r="688" spans="1:25" x14ac:dyDescent="0.25">
      <c r="A688" s="52">
        <v>2013</v>
      </c>
      <c r="B688" s="52" t="s">
        <v>106</v>
      </c>
      <c r="C688" s="52" t="s">
        <v>115</v>
      </c>
      <c r="D688" s="52">
        <v>27102</v>
      </c>
      <c r="E688" s="52">
        <v>3338006</v>
      </c>
      <c r="F688" s="52">
        <v>12</v>
      </c>
      <c r="G688" s="52" t="s">
        <v>118</v>
      </c>
      <c r="H688" s="52" t="s">
        <v>91</v>
      </c>
      <c r="I688" s="52">
        <v>98985</v>
      </c>
      <c r="J688" s="52" t="s">
        <v>71</v>
      </c>
      <c r="K688" s="52">
        <v>73.3</v>
      </c>
      <c r="L688" s="52">
        <v>3.3200000000000001E-5</v>
      </c>
      <c r="M688" s="52">
        <v>1</v>
      </c>
      <c r="N688" s="52"/>
      <c r="O688" s="52">
        <v>0</v>
      </c>
      <c r="P688" s="52">
        <v>0</v>
      </c>
      <c r="Q688" s="52">
        <v>21</v>
      </c>
      <c r="R688" s="52"/>
      <c r="S688" s="52">
        <v>0</v>
      </c>
      <c r="T688" s="52">
        <v>0</v>
      </c>
      <c r="U688" s="52">
        <v>310</v>
      </c>
      <c r="V688" s="52">
        <f t="shared" si="21"/>
        <v>240.88593660000001</v>
      </c>
      <c r="W688" s="52">
        <f t="shared" si="22"/>
        <v>240.88593660000001</v>
      </c>
      <c r="X688" s="52">
        <v>0</v>
      </c>
      <c r="Y688" s="52">
        <v>0</v>
      </c>
    </row>
    <row r="689" spans="1:25" x14ac:dyDescent="0.25">
      <c r="A689" s="52">
        <v>2013</v>
      </c>
      <c r="B689" s="52" t="s">
        <v>106</v>
      </c>
      <c r="C689" s="52" t="s">
        <v>115</v>
      </c>
      <c r="D689" s="52">
        <v>27102</v>
      </c>
      <c r="E689" s="52">
        <v>3338006</v>
      </c>
      <c r="F689" s="52">
        <v>12</v>
      </c>
      <c r="G689" s="52" t="s">
        <v>118</v>
      </c>
      <c r="H689" s="52" t="s">
        <v>91</v>
      </c>
      <c r="I689" s="52">
        <v>84301</v>
      </c>
      <c r="J689" s="52" t="s">
        <v>71</v>
      </c>
      <c r="K689" s="52">
        <v>73.3</v>
      </c>
      <c r="L689" s="52">
        <v>3.3200000000000001E-5</v>
      </c>
      <c r="M689" s="52">
        <v>1</v>
      </c>
      <c r="N689" s="52"/>
      <c r="O689" s="52">
        <v>0</v>
      </c>
      <c r="P689" s="52">
        <v>0</v>
      </c>
      <c r="Q689" s="52">
        <v>21</v>
      </c>
      <c r="R689" s="52"/>
      <c r="S689" s="52">
        <v>0</v>
      </c>
      <c r="T689" s="52">
        <v>0</v>
      </c>
      <c r="U689" s="52">
        <v>310</v>
      </c>
      <c r="V689" s="52">
        <f t="shared" si="21"/>
        <v>205.15154156</v>
      </c>
      <c r="W689" s="52">
        <f t="shared" si="22"/>
        <v>205.15154156</v>
      </c>
      <c r="X689" s="52">
        <v>0</v>
      </c>
      <c r="Y689" s="52">
        <v>0</v>
      </c>
    </row>
    <row r="690" spans="1:25" x14ac:dyDescent="0.25">
      <c r="A690" s="52">
        <v>2013</v>
      </c>
      <c r="B690" s="52" t="s">
        <v>106</v>
      </c>
      <c r="C690" s="52" t="s">
        <v>115</v>
      </c>
      <c r="D690" s="52">
        <v>27102</v>
      </c>
      <c r="E690" s="52">
        <v>3338006</v>
      </c>
      <c r="F690" s="52">
        <v>12</v>
      </c>
      <c r="G690" s="52" t="s">
        <v>118</v>
      </c>
      <c r="H690" s="52" t="s">
        <v>91</v>
      </c>
      <c r="I690" s="52">
        <v>1774</v>
      </c>
      <c r="J690" s="52" t="s">
        <v>71</v>
      </c>
      <c r="K690" s="52">
        <v>73.3</v>
      </c>
      <c r="L690" s="52">
        <v>3.3200000000000001E-5</v>
      </c>
      <c r="M690" s="52">
        <v>1</v>
      </c>
      <c r="N690" s="52"/>
      <c r="O690" s="52">
        <v>0</v>
      </c>
      <c r="P690" s="52">
        <v>0</v>
      </c>
      <c r="Q690" s="52">
        <v>21</v>
      </c>
      <c r="R690" s="52"/>
      <c r="S690" s="52">
        <v>0</v>
      </c>
      <c r="T690" s="52">
        <v>0</v>
      </c>
      <c r="U690" s="52">
        <v>310</v>
      </c>
      <c r="V690" s="52">
        <f t="shared" si="21"/>
        <v>4.3171354400000004</v>
      </c>
      <c r="W690" s="52">
        <f t="shared" si="22"/>
        <v>4.3171354400000004</v>
      </c>
      <c r="X690" s="52">
        <v>0</v>
      </c>
      <c r="Y690" s="52">
        <v>0</v>
      </c>
    </row>
    <row r="691" spans="1:25" x14ac:dyDescent="0.25">
      <c r="A691" s="52">
        <v>2013</v>
      </c>
      <c r="B691" s="52" t="s">
        <v>106</v>
      </c>
      <c r="C691" s="52" t="s">
        <v>115</v>
      </c>
      <c r="D691" s="52">
        <v>27102</v>
      </c>
      <c r="E691" s="52">
        <v>3338006</v>
      </c>
      <c r="F691" s="52">
        <v>12</v>
      </c>
      <c r="G691" s="52" t="s">
        <v>118</v>
      </c>
      <c r="H691" s="52" t="s">
        <v>91</v>
      </c>
      <c r="I691" s="52">
        <v>21432445</v>
      </c>
      <c r="J691" s="52" t="s">
        <v>71</v>
      </c>
      <c r="K691" s="52">
        <v>73.3</v>
      </c>
      <c r="L691" s="52">
        <v>3.3200000000000001E-5</v>
      </c>
      <c r="M691" s="52">
        <v>1</v>
      </c>
      <c r="N691" s="52"/>
      <c r="O691" s="52">
        <v>0</v>
      </c>
      <c r="P691" s="52">
        <v>0</v>
      </c>
      <c r="Q691" s="52">
        <v>21</v>
      </c>
      <c r="R691" s="52"/>
      <c r="S691" s="52">
        <v>0</v>
      </c>
      <c r="T691" s="52">
        <v>0</v>
      </c>
      <c r="U691" s="52">
        <v>310</v>
      </c>
      <c r="V691" s="52">
        <f t="shared" si="21"/>
        <v>52157.140854199999</v>
      </c>
      <c r="W691" s="52">
        <f t="shared" si="22"/>
        <v>52157.140854199999</v>
      </c>
      <c r="X691" s="52">
        <v>0</v>
      </c>
      <c r="Y691" s="52">
        <v>0</v>
      </c>
    </row>
    <row r="692" spans="1:25" x14ac:dyDescent="0.25">
      <c r="A692" s="52">
        <v>2013</v>
      </c>
      <c r="B692" s="52" t="s">
        <v>106</v>
      </c>
      <c r="C692" s="52" t="s">
        <v>115</v>
      </c>
      <c r="D692" s="52">
        <v>27102</v>
      </c>
      <c r="E692" s="52">
        <v>3338006</v>
      </c>
      <c r="F692" s="52">
        <v>12</v>
      </c>
      <c r="G692" s="52" t="s">
        <v>118</v>
      </c>
      <c r="H692" s="52" t="s">
        <v>91</v>
      </c>
      <c r="I692" s="52">
        <v>415196</v>
      </c>
      <c r="J692" s="52" t="s">
        <v>71</v>
      </c>
      <c r="K692" s="52">
        <v>73.3</v>
      </c>
      <c r="L692" s="52">
        <v>3.3200000000000001E-5</v>
      </c>
      <c r="M692" s="52">
        <v>1</v>
      </c>
      <c r="N692" s="52"/>
      <c r="O692" s="52">
        <v>0</v>
      </c>
      <c r="P692" s="52">
        <v>0</v>
      </c>
      <c r="Q692" s="52">
        <v>21</v>
      </c>
      <c r="R692" s="52"/>
      <c r="S692" s="52">
        <v>0</v>
      </c>
      <c r="T692" s="52">
        <v>0</v>
      </c>
      <c r="U692" s="52">
        <v>310</v>
      </c>
      <c r="V692" s="52">
        <f t="shared" si="21"/>
        <v>1010.4043777599999</v>
      </c>
      <c r="W692" s="52">
        <f t="shared" si="22"/>
        <v>1010.4043777599999</v>
      </c>
      <c r="X692" s="52">
        <v>0</v>
      </c>
      <c r="Y692" s="52">
        <v>0</v>
      </c>
    </row>
    <row r="693" spans="1:25" x14ac:dyDescent="0.25">
      <c r="A693" s="52">
        <v>2013</v>
      </c>
      <c r="B693" s="52" t="s">
        <v>106</v>
      </c>
      <c r="C693" s="52" t="s">
        <v>115</v>
      </c>
      <c r="D693" s="52">
        <v>27102</v>
      </c>
      <c r="E693" s="52">
        <v>3338006</v>
      </c>
      <c r="F693" s="52">
        <v>12</v>
      </c>
      <c r="G693" s="52" t="s">
        <v>118</v>
      </c>
      <c r="H693" s="52" t="s">
        <v>91</v>
      </c>
      <c r="I693" s="52">
        <v>131895</v>
      </c>
      <c r="J693" s="52" t="s">
        <v>71</v>
      </c>
      <c r="K693" s="52">
        <v>73.3</v>
      </c>
      <c r="L693" s="52">
        <v>3.3200000000000001E-5</v>
      </c>
      <c r="M693" s="52">
        <v>1</v>
      </c>
      <c r="N693" s="52"/>
      <c r="O693" s="52">
        <v>0</v>
      </c>
      <c r="P693" s="52">
        <v>0</v>
      </c>
      <c r="Q693" s="52">
        <v>21</v>
      </c>
      <c r="R693" s="52"/>
      <c r="S693" s="52">
        <v>0</v>
      </c>
      <c r="T693" s="52">
        <v>0</v>
      </c>
      <c r="U693" s="52">
        <v>310</v>
      </c>
      <c r="V693" s="52">
        <f t="shared" si="21"/>
        <v>320.9743962</v>
      </c>
      <c r="W693" s="52">
        <f t="shared" si="22"/>
        <v>320.9743962</v>
      </c>
      <c r="X693" s="52">
        <v>0</v>
      </c>
      <c r="Y693" s="52">
        <v>0</v>
      </c>
    </row>
    <row r="694" spans="1:25" x14ac:dyDescent="0.25">
      <c r="A694" s="52">
        <v>2013</v>
      </c>
      <c r="B694" s="52" t="s">
        <v>106</v>
      </c>
      <c r="C694" s="52" t="s">
        <v>115</v>
      </c>
      <c r="D694" s="52">
        <v>27102</v>
      </c>
      <c r="E694" s="52">
        <v>3338006</v>
      </c>
      <c r="F694" s="52">
        <v>12</v>
      </c>
      <c r="G694" s="52" t="s">
        <v>118</v>
      </c>
      <c r="H694" s="52" t="s">
        <v>91</v>
      </c>
      <c r="I694" s="52">
        <v>1185069</v>
      </c>
      <c r="J694" s="52" t="s">
        <v>71</v>
      </c>
      <c r="K694" s="52">
        <v>73.3</v>
      </c>
      <c r="L694" s="52">
        <v>3.3200000000000001E-5</v>
      </c>
      <c r="M694" s="52">
        <v>1</v>
      </c>
      <c r="N694" s="52"/>
      <c r="O694" s="52">
        <v>0</v>
      </c>
      <c r="P694" s="52">
        <v>0</v>
      </c>
      <c r="Q694" s="52">
        <v>21</v>
      </c>
      <c r="R694" s="52"/>
      <c r="S694" s="52">
        <v>0</v>
      </c>
      <c r="T694" s="52">
        <v>0</v>
      </c>
      <c r="U694" s="52">
        <v>310</v>
      </c>
      <c r="V694" s="52">
        <f t="shared" si="21"/>
        <v>2883.9365156399999</v>
      </c>
      <c r="W694" s="52">
        <f t="shared" si="22"/>
        <v>2883.9365156399999</v>
      </c>
      <c r="X694" s="52">
        <v>0</v>
      </c>
      <c r="Y694" s="52">
        <v>0</v>
      </c>
    </row>
    <row r="695" spans="1:25" x14ac:dyDescent="0.25">
      <c r="A695" s="52">
        <v>2013</v>
      </c>
      <c r="B695" s="52" t="s">
        <v>106</v>
      </c>
      <c r="C695" s="52" t="s">
        <v>115</v>
      </c>
      <c r="D695" s="52">
        <v>27102</v>
      </c>
      <c r="E695" s="52">
        <v>3338006</v>
      </c>
      <c r="F695" s="52">
        <v>12</v>
      </c>
      <c r="G695" s="52" t="s">
        <v>118</v>
      </c>
      <c r="H695" s="52" t="s">
        <v>91</v>
      </c>
      <c r="I695" s="52">
        <v>2661832</v>
      </c>
      <c r="J695" s="52" t="s">
        <v>71</v>
      </c>
      <c r="K695" s="52">
        <v>73.3</v>
      </c>
      <c r="L695" s="52">
        <v>3.3200000000000001E-5</v>
      </c>
      <c r="M695" s="52">
        <v>1</v>
      </c>
      <c r="N695" s="52"/>
      <c r="O695" s="52">
        <v>0</v>
      </c>
      <c r="P695" s="52">
        <v>0</v>
      </c>
      <c r="Q695" s="52">
        <v>21</v>
      </c>
      <c r="R695" s="52"/>
      <c r="S695" s="52">
        <v>0</v>
      </c>
      <c r="T695" s="52">
        <v>0</v>
      </c>
      <c r="U695" s="52">
        <v>310</v>
      </c>
      <c r="V695" s="52">
        <f t="shared" si="21"/>
        <v>6477.7278819200001</v>
      </c>
      <c r="W695" s="52">
        <f t="shared" si="22"/>
        <v>6477.7278819200001</v>
      </c>
      <c r="X695" s="52">
        <v>0</v>
      </c>
      <c r="Y695" s="52">
        <v>0</v>
      </c>
    </row>
    <row r="696" spans="1:25" x14ac:dyDescent="0.25">
      <c r="A696" s="52">
        <v>2013</v>
      </c>
      <c r="B696" s="52" t="s">
        <v>106</v>
      </c>
      <c r="C696" s="52" t="s">
        <v>115</v>
      </c>
      <c r="D696" s="52">
        <v>27102</v>
      </c>
      <c r="E696" s="52">
        <v>3338006</v>
      </c>
      <c r="F696" s="52">
        <v>12</v>
      </c>
      <c r="G696" s="52" t="s">
        <v>118</v>
      </c>
      <c r="H696" s="52" t="s">
        <v>91</v>
      </c>
      <c r="I696" s="52">
        <v>729458</v>
      </c>
      <c r="J696" s="52" t="s">
        <v>71</v>
      </c>
      <c r="K696" s="52">
        <v>73.3</v>
      </c>
      <c r="L696" s="52">
        <v>3.3200000000000001E-5</v>
      </c>
      <c r="M696" s="52">
        <v>1</v>
      </c>
      <c r="N696" s="52"/>
      <c r="O696" s="52">
        <v>0</v>
      </c>
      <c r="P696" s="52">
        <v>0</v>
      </c>
      <c r="Q696" s="52">
        <v>21</v>
      </c>
      <c r="R696" s="52"/>
      <c r="S696" s="52">
        <v>0</v>
      </c>
      <c r="T696" s="52">
        <v>0</v>
      </c>
      <c r="U696" s="52">
        <v>310</v>
      </c>
      <c r="V696" s="52">
        <f t="shared" si="21"/>
        <v>1775.17981048</v>
      </c>
      <c r="W696" s="52">
        <f t="shared" si="22"/>
        <v>1775.17981048</v>
      </c>
      <c r="X696" s="52">
        <v>0</v>
      </c>
      <c r="Y696" s="52">
        <v>0</v>
      </c>
    </row>
    <row r="697" spans="1:25" x14ac:dyDescent="0.25">
      <c r="A697" s="52">
        <v>2013</v>
      </c>
      <c r="B697" s="52" t="s">
        <v>106</v>
      </c>
      <c r="C697" s="52" t="s">
        <v>115</v>
      </c>
      <c r="D697" s="52">
        <v>27102</v>
      </c>
      <c r="E697" s="52">
        <v>3338006</v>
      </c>
      <c r="F697" s="52">
        <v>12</v>
      </c>
      <c r="G697" s="52" t="s">
        <v>118</v>
      </c>
      <c r="H697" s="52" t="s">
        <v>91</v>
      </c>
      <c r="I697" s="52">
        <v>190492</v>
      </c>
      <c r="J697" s="52" t="s">
        <v>71</v>
      </c>
      <c r="K697" s="52">
        <v>73.3</v>
      </c>
      <c r="L697" s="52">
        <v>3.3200000000000001E-5</v>
      </c>
      <c r="M697" s="52">
        <v>1</v>
      </c>
      <c r="N697" s="52"/>
      <c r="O697" s="52">
        <v>0</v>
      </c>
      <c r="P697" s="52">
        <v>0</v>
      </c>
      <c r="Q697" s="52">
        <v>21</v>
      </c>
      <c r="R697" s="52"/>
      <c r="S697" s="52">
        <v>0</v>
      </c>
      <c r="T697" s="52">
        <v>0</v>
      </c>
      <c r="U697" s="52">
        <v>310</v>
      </c>
      <c r="V697" s="52">
        <f t="shared" si="21"/>
        <v>463.57371152000002</v>
      </c>
      <c r="W697" s="52">
        <f t="shared" si="22"/>
        <v>463.57371152000002</v>
      </c>
      <c r="X697" s="52">
        <v>0</v>
      </c>
      <c r="Y697" s="52">
        <v>0</v>
      </c>
    </row>
    <row r="698" spans="1:25" x14ac:dyDescent="0.25">
      <c r="A698" s="52">
        <v>2013</v>
      </c>
      <c r="B698" s="52" t="s">
        <v>106</v>
      </c>
      <c r="C698" s="52" t="s">
        <v>115</v>
      </c>
      <c r="D698" s="52">
        <v>27102</v>
      </c>
      <c r="E698" s="52">
        <v>3338006</v>
      </c>
      <c r="F698" s="52">
        <v>12</v>
      </c>
      <c r="G698" s="52" t="s">
        <v>118</v>
      </c>
      <c r="H698" s="52" t="s">
        <v>91</v>
      </c>
      <c r="I698" s="52">
        <v>5538116</v>
      </c>
      <c r="J698" s="52" t="s">
        <v>71</v>
      </c>
      <c r="K698" s="52">
        <v>73.3</v>
      </c>
      <c r="L698" s="52">
        <v>3.3200000000000001E-5</v>
      </c>
      <c r="M698" s="52">
        <v>1</v>
      </c>
      <c r="N698" s="52"/>
      <c r="O698" s="52">
        <v>0</v>
      </c>
      <c r="P698" s="52">
        <v>0</v>
      </c>
      <c r="Q698" s="52">
        <v>21</v>
      </c>
      <c r="R698" s="52"/>
      <c r="S698" s="52">
        <v>0</v>
      </c>
      <c r="T698" s="52">
        <v>0</v>
      </c>
      <c r="U698" s="52">
        <v>310</v>
      </c>
      <c r="V698" s="52">
        <f t="shared" si="21"/>
        <v>13477.337572960001</v>
      </c>
      <c r="W698" s="52">
        <f t="shared" si="22"/>
        <v>13477.337572960001</v>
      </c>
      <c r="X698" s="52">
        <v>0</v>
      </c>
      <c r="Y698" s="52">
        <v>0</v>
      </c>
    </row>
    <row r="699" spans="1:25" x14ac:dyDescent="0.25">
      <c r="A699" s="52">
        <v>2013</v>
      </c>
      <c r="B699" s="52" t="s">
        <v>106</v>
      </c>
      <c r="C699" s="52" t="s">
        <v>115</v>
      </c>
      <c r="D699" s="52">
        <v>27102</v>
      </c>
      <c r="E699" s="52">
        <v>3338006</v>
      </c>
      <c r="F699" s="52">
        <v>12</v>
      </c>
      <c r="G699" s="52" t="s">
        <v>118</v>
      </c>
      <c r="H699" s="52" t="s">
        <v>91</v>
      </c>
      <c r="I699" s="52">
        <v>31400</v>
      </c>
      <c r="J699" s="52" t="s">
        <v>71</v>
      </c>
      <c r="K699" s="52">
        <v>73.3</v>
      </c>
      <c r="L699" s="52">
        <v>3.3200000000000001E-5</v>
      </c>
      <c r="M699" s="52">
        <v>1</v>
      </c>
      <c r="N699" s="52"/>
      <c r="O699" s="52">
        <v>0</v>
      </c>
      <c r="P699" s="52">
        <v>0</v>
      </c>
      <c r="Q699" s="52">
        <v>21</v>
      </c>
      <c r="R699" s="52"/>
      <c r="S699" s="52">
        <v>0</v>
      </c>
      <c r="T699" s="52">
        <v>0</v>
      </c>
      <c r="U699" s="52">
        <v>310</v>
      </c>
      <c r="V699" s="52">
        <f t="shared" si="21"/>
        <v>76.413784000000007</v>
      </c>
      <c r="W699" s="52">
        <f t="shared" si="22"/>
        <v>76.413784000000007</v>
      </c>
      <c r="X699" s="52">
        <v>0</v>
      </c>
      <c r="Y699" s="52">
        <v>0</v>
      </c>
    </row>
    <row r="700" spans="1:25" x14ac:dyDescent="0.25">
      <c r="A700" s="52">
        <v>2013</v>
      </c>
      <c r="B700" s="52" t="s">
        <v>106</v>
      </c>
      <c r="C700" s="52" t="s">
        <v>115</v>
      </c>
      <c r="D700" s="52">
        <v>27102</v>
      </c>
      <c r="E700" s="52">
        <v>3338006</v>
      </c>
      <c r="F700" s="52">
        <v>12</v>
      </c>
      <c r="G700" s="52" t="s">
        <v>118</v>
      </c>
      <c r="H700" s="52" t="s">
        <v>91</v>
      </c>
      <c r="I700" s="52">
        <v>1450950</v>
      </c>
      <c r="J700" s="52" t="s">
        <v>71</v>
      </c>
      <c r="K700" s="52">
        <v>73.3</v>
      </c>
      <c r="L700" s="52">
        <v>3.3200000000000001E-5</v>
      </c>
      <c r="M700" s="52">
        <v>1</v>
      </c>
      <c r="N700" s="52"/>
      <c r="O700" s="52">
        <v>0</v>
      </c>
      <c r="P700" s="52">
        <v>0</v>
      </c>
      <c r="Q700" s="52">
        <v>21</v>
      </c>
      <c r="R700" s="52"/>
      <c r="S700" s="52">
        <v>0</v>
      </c>
      <c r="T700" s="52">
        <v>0</v>
      </c>
      <c r="U700" s="52">
        <v>310</v>
      </c>
      <c r="V700" s="52">
        <f t="shared" si="21"/>
        <v>3530.9738820000002</v>
      </c>
      <c r="W700" s="52">
        <f t="shared" si="22"/>
        <v>3530.9738820000002</v>
      </c>
      <c r="X700" s="52">
        <v>0</v>
      </c>
      <c r="Y700" s="52">
        <v>0</v>
      </c>
    </row>
    <row r="701" spans="1:25" x14ac:dyDescent="0.25">
      <c r="A701" s="52">
        <v>2013</v>
      </c>
      <c r="B701" s="52" t="s">
        <v>106</v>
      </c>
      <c r="C701" s="52" t="s">
        <v>115</v>
      </c>
      <c r="D701" s="52">
        <v>27102</v>
      </c>
      <c r="E701" s="52">
        <v>3338006</v>
      </c>
      <c r="F701" s="52">
        <v>12</v>
      </c>
      <c r="G701" s="52" t="s">
        <v>118</v>
      </c>
      <c r="H701" s="52" t="s">
        <v>91</v>
      </c>
      <c r="I701" s="52">
        <v>77320</v>
      </c>
      <c r="J701" s="52" t="s">
        <v>71</v>
      </c>
      <c r="K701" s="52">
        <v>73.3</v>
      </c>
      <c r="L701" s="52">
        <v>3.3200000000000001E-5</v>
      </c>
      <c r="M701" s="52">
        <v>1</v>
      </c>
      <c r="N701" s="52"/>
      <c r="O701" s="52">
        <v>0</v>
      </c>
      <c r="P701" s="52">
        <v>0</v>
      </c>
      <c r="Q701" s="52">
        <v>21</v>
      </c>
      <c r="R701" s="52"/>
      <c r="S701" s="52">
        <v>0</v>
      </c>
      <c r="T701" s="52">
        <v>0</v>
      </c>
      <c r="U701" s="52">
        <v>310</v>
      </c>
      <c r="V701" s="52">
        <f t="shared" si="21"/>
        <v>188.16285920000001</v>
      </c>
      <c r="W701" s="52">
        <f t="shared" si="22"/>
        <v>188.16285920000001</v>
      </c>
      <c r="X701" s="52">
        <v>0</v>
      </c>
      <c r="Y701" s="52">
        <v>0</v>
      </c>
    </row>
    <row r="702" spans="1:25" x14ac:dyDescent="0.25">
      <c r="A702" s="52">
        <v>2013</v>
      </c>
      <c r="B702" s="52" t="s">
        <v>106</v>
      </c>
      <c r="C702" s="52" t="s">
        <v>115</v>
      </c>
      <c r="D702" s="52">
        <v>27102</v>
      </c>
      <c r="E702" s="52">
        <v>3338006</v>
      </c>
      <c r="F702" s="52">
        <v>12</v>
      </c>
      <c r="G702" s="52" t="s">
        <v>118</v>
      </c>
      <c r="H702" s="52" t="s">
        <v>91</v>
      </c>
      <c r="I702" s="52">
        <v>11970</v>
      </c>
      <c r="J702" s="52" t="s">
        <v>71</v>
      </c>
      <c r="K702" s="52">
        <v>73.3</v>
      </c>
      <c r="L702" s="52">
        <v>3.3200000000000001E-5</v>
      </c>
      <c r="M702" s="52">
        <v>1</v>
      </c>
      <c r="N702" s="52"/>
      <c r="O702" s="52">
        <v>0</v>
      </c>
      <c r="P702" s="52">
        <v>0</v>
      </c>
      <c r="Q702" s="52">
        <v>21</v>
      </c>
      <c r="R702" s="52"/>
      <c r="S702" s="52">
        <v>0</v>
      </c>
      <c r="T702" s="52">
        <v>0</v>
      </c>
      <c r="U702" s="52">
        <v>310</v>
      </c>
      <c r="V702" s="52">
        <f t="shared" si="21"/>
        <v>29.129713200000001</v>
      </c>
      <c r="W702" s="52">
        <f t="shared" si="22"/>
        <v>29.129713200000001</v>
      </c>
      <c r="X702" s="52">
        <v>0</v>
      </c>
      <c r="Y702" s="52">
        <v>0</v>
      </c>
    </row>
    <row r="703" spans="1:25" x14ac:dyDescent="0.25">
      <c r="A703" s="52">
        <v>2013</v>
      </c>
      <c r="B703" s="52" t="s">
        <v>106</v>
      </c>
      <c r="C703" s="52" t="s">
        <v>115</v>
      </c>
      <c r="D703" s="52">
        <v>27102</v>
      </c>
      <c r="E703" s="52">
        <v>3338006</v>
      </c>
      <c r="F703" s="52">
        <v>12</v>
      </c>
      <c r="G703" s="52" t="s">
        <v>118</v>
      </c>
      <c r="H703" s="52" t="s">
        <v>91</v>
      </c>
      <c r="I703" s="52">
        <v>83463</v>
      </c>
      <c r="J703" s="52" t="s">
        <v>71</v>
      </c>
      <c r="K703" s="52">
        <v>73.3</v>
      </c>
      <c r="L703" s="52">
        <v>3.3200000000000001E-5</v>
      </c>
      <c r="M703" s="52">
        <v>1</v>
      </c>
      <c r="N703" s="52"/>
      <c r="O703" s="52">
        <v>0</v>
      </c>
      <c r="P703" s="52">
        <v>0</v>
      </c>
      <c r="Q703" s="52">
        <v>21</v>
      </c>
      <c r="R703" s="52"/>
      <c r="S703" s="52">
        <v>0</v>
      </c>
      <c r="T703" s="52">
        <v>0</v>
      </c>
      <c r="U703" s="52">
        <v>310</v>
      </c>
      <c r="V703" s="52">
        <f t="shared" si="21"/>
        <v>203.11221827999998</v>
      </c>
      <c r="W703" s="52">
        <f t="shared" si="22"/>
        <v>203.11221827999998</v>
      </c>
      <c r="X703" s="52">
        <v>0</v>
      </c>
      <c r="Y703" s="52">
        <v>0</v>
      </c>
    </row>
    <row r="704" spans="1:25" x14ac:dyDescent="0.25">
      <c r="A704" s="52">
        <v>2013</v>
      </c>
      <c r="B704" s="52" t="s">
        <v>106</v>
      </c>
      <c r="C704" s="52" t="s">
        <v>115</v>
      </c>
      <c r="D704" s="52">
        <v>27102</v>
      </c>
      <c r="E704" s="52">
        <v>3338006</v>
      </c>
      <c r="F704" s="52">
        <v>12</v>
      </c>
      <c r="G704" s="52" t="s">
        <v>118</v>
      </c>
      <c r="H704" s="52" t="s">
        <v>91</v>
      </c>
      <c r="I704" s="52">
        <v>66780</v>
      </c>
      <c r="J704" s="52" t="s">
        <v>71</v>
      </c>
      <c r="K704" s="52">
        <v>73.3</v>
      </c>
      <c r="L704" s="52">
        <v>3.3200000000000001E-5</v>
      </c>
      <c r="M704" s="52">
        <v>1</v>
      </c>
      <c r="N704" s="52"/>
      <c r="O704" s="52">
        <v>0</v>
      </c>
      <c r="P704" s="52">
        <v>0</v>
      </c>
      <c r="Q704" s="52">
        <v>21</v>
      </c>
      <c r="R704" s="52"/>
      <c r="S704" s="52">
        <v>0</v>
      </c>
      <c r="T704" s="52">
        <v>0</v>
      </c>
      <c r="U704" s="52">
        <v>310</v>
      </c>
      <c r="V704" s="52">
        <f t="shared" si="21"/>
        <v>162.51313680000001</v>
      </c>
      <c r="W704" s="52">
        <f t="shared" si="22"/>
        <v>162.51313680000001</v>
      </c>
      <c r="X704" s="52">
        <v>0</v>
      </c>
      <c r="Y704" s="52">
        <v>0</v>
      </c>
    </row>
    <row r="705" spans="1:25" x14ac:dyDescent="0.25">
      <c r="A705" s="52">
        <v>2013</v>
      </c>
      <c r="B705" s="52" t="s">
        <v>106</v>
      </c>
      <c r="C705" s="52" t="s">
        <v>115</v>
      </c>
      <c r="D705" s="52">
        <v>27102</v>
      </c>
      <c r="E705" s="52">
        <v>3338006</v>
      </c>
      <c r="F705" s="52">
        <v>12</v>
      </c>
      <c r="G705" s="52" t="s">
        <v>118</v>
      </c>
      <c r="H705" s="52" t="s">
        <v>91</v>
      </c>
      <c r="I705" s="52">
        <v>122963</v>
      </c>
      <c r="J705" s="52" t="s">
        <v>71</v>
      </c>
      <c r="K705" s="52">
        <v>73.3</v>
      </c>
      <c r="L705" s="52">
        <v>3.3200000000000001E-5</v>
      </c>
      <c r="M705" s="52">
        <v>1</v>
      </c>
      <c r="N705" s="52"/>
      <c r="O705" s="52">
        <v>0</v>
      </c>
      <c r="P705" s="52">
        <v>0</v>
      </c>
      <c r="Q705" s="52">
        <v>21</v>
      </c>
      <c r="R705" s="52"/>
      <c r="S705" s="52">
        <v>0</v>
      </c>
      <c r="T705" s="52">
        <v>0</v>
      </c>
      <c r="U705" s="52">
        <v>310</v>
      </c>
      <c r="V705" s="52">
        <f t="shared" si="21"/>
        <v>299.23783828000001</v>
      </c>
      <c r="W705" s="52">
        <f t="shared" si="22"/>
        <v>299.23783828000001</v>
      </c>
      <c r="X705" s="52">
        <v>0</v>
      </c>
      <c r="Y705" s="52">
        <v>0</v>
      </c>
    </row>
    <row r="706" spans="1:25" x14ac:dyDescent="0.25">
      <c r="A706" s="52">
        <v>2013</v>
      </c>
      <c r="B706" s="52" t="s">
        <v>106</v>
      </c>
      <c r="C706" s="52" t="s">
        <v>115</v>
      </c>
      <c r="D706" s="52">
        <v>27102</v>
      </c>
      <c r="E706" s="52">
        <v>3338006</v>
      </c>
      <c r="F706" s="52">
        <v>12</v>
      </c>
      <c r="G706" s="52" t="s">
        <v>118</v>
      </c>
      <c r="H706" s="52" t="s">
        <v>91</v>
      </c>
      <c r="I706" s="52">
        <v>2515252.5</v>
      </c>
      <c r="J706" s="52" t="s">
        <v>71</v>
      </c>
      <c r="K706" s="52">
        <v>73.3</v>
      </c>
      <c r="L706" s="52">
        <v>3.3200000000000001E-5</v>
      </c>
      <c r="M706" s="52">
        <v>1</v>
      </c>
      <c r="N706" s="52"/>
      <c r="O706" s="52">
        <v>0</v>
      </c>
      <c r="P706" s="52">
        <v>0</v>
      </c>
      <c r="Q706" s="52">
        <v>21</v>
      </c>
      <c r="R706" s="52"/>
      <c r="S706" s="52">
        <v>0</v>
      </c>
      <c r="T706" s="52">
        <v>0</v>
      </c>
      <c r="U706" s="52">
        <v>310</v>
      </c>
      <c r="V706" s="52">
        <f t="shared" si="21"/>
        <v>6121.0178739000003</v>
      </c>
      <c r="W706" s="52">
        <f t="shared" si="22"/>
        <v>6121.0178739000003</v>
      </c>
      <c r="X706" s="52">
        <v>0</v>
      </c>
      <c r="Y706" s="52">
        <v>0</v>
      </c>
    </row>
    <row r="707" spans="1:25" x14ac:dyDescent="0.25">
      <c r="A707" s="52">
        <v>2013</v>
      </c>
      <c r="B707" s="52" t="s">
        <v>106</v>
      </c>
      <c r="C707" s="52" t="s">
        <v>115</v>
      </c>
      <c r="D707" s="52">
        <v>27102</v>
      </c>
      <c r="E707" s="52">
        <v>3338006</v>
      </c>
      <c r="F707" s="52">
        <v>12</v>
      </c>
      <c r="G707" s="52" t="s">
        <v>118</v>
      </c>
      <c r="H707" s="52" t="s">
        <v>91</v>
      </c>
      <c r="I707" s="52">
        <v>235022</v>
      </c>
      <c r="J707" s="52" t="s">
        <v>71</v>
      </c>
      <c r="K707" s="52">
        <v>73.3</v>
      </c>
      <c r="L707" s="52">
        <v>3.3200000000000001E-5</v>
      </c>
      <c r="M707" s="52">
        <v>1</v>
      </c>
      <c r="N707" s="52"/>
      <c r="O707" s="52">
        <v>0</v>
      </c>
      <c r="P707" s="52">
        <v>0</v>
      </c>
      <c r="Q707" s="52">
        <v>21</v>
      </c>
      <c r="R707" s="52"/>
      <c r="S707" s="52">
        <v>0</v>
      </c>
      <c r="T707" s="52">
        <v>0</v>
      </c>
      <c r="U707" s="52">
        <v>310</v>
      </c>
      <c r="V707" s="52">
        <f t="shared" ref="V707:V770" si="23">IF(F707=9,((I707*K707*L707*M707)+(I707*O707*P707*Q707)+(I707*S707*T707*U707))/1000, (I707*K707*L707*M707)+(I707*O707*P707*Q707)+(I707*S707*T707*U707))</f>
        <v>571.94013831999996</v>
      </c>
      <c r="W707" s="52">
        <f t="shared" ref="W707:W770" si="24">(V707-((O707*I707*P707*Q707)+(S707*I707*T707*U707)))/M707</f>
        <v>571.94013831999996</v>
      </c>
      <c r="X707" s="52">
        <v>0</v>
      </c>
      <c r="Y707" s="52">
        <v>0</v>
      </c>
    </row>
    <row r="708" spans="1:25" x14ac:dyDescent="0.25">
      <c r="A708" s="52">
        <v>2013</v>
      </c>
      <c r="B708" s="52" t="s">
        <v>106</v>
      </c>
      <c r="C708" s="52" t="s">
        <v>115</v>
      </c>
      <c r="D708" s="52">
        <v>27102</v>
      </c>
      <c r="E708" s="52">
        <v>3338006</v>
      </c>
      <c r="F708" s="52">
        <v>12</v>
      </c>
      <c r="G708" s="52" t="s">
        <v>118</v>
      </c>
      <c r="H708" s="52" t="s">
        <v>91</v>
      </c>
      <c r="I708" s="52">
        <v>22044</v>
      </c>
      <c r="J708" s="52" t="s">
        <v>71</v>
      </c>
      <c r="K708" s="52">
        <v>73.3</v>
      </c>
      <c r="L708" s="52">
        <v>3.3200000000000001E-5</v>
      </c>
      <c r="M708" s="52">
        <v>1</v>
      </c>
      <c r="N708" s="52"/>
      <c r="O708" s="52">
        <v>0</v>
      </c>
      <c r="P708" s="52">
        <v>0</v>
      </c>
      <c r="Q708" s="52">
        <v>21</v>
      </c>
      <c r="R708" s="52"/>
      <c r="S708" s="52">
        <v>0</v>
      </c>
      <c r="T708" s="52">
        <v>0</v>
      </c>
      <c r="U708" s="52">
        <v>310</v>
      </c>
      <c r="V708" s="52">
        <f t="shared" si="23"/>
        <v>53.645396640000001</v>
      </c>
      <c r="W708" s="52">
        <f t="shared" si="24"/>
        <v>53.645396640000001</v>
      </c>
      <c r="X708" s="52">
        <v>0</v>
      </c>
      <c r="Y708" s="52">
        <v>0</v>
      </c>
    </row>
    <row r="709" spans="1:25" x14ac:dyDescent="0.25">
      <c r="A709" s="52">
        <v>2013</v>
      </c>
      <c r="B709" s="52" t="s">
        <v>106</v>
      </c>
      <c r="C709" s="52" t="s">
        <v>115</v>
      </c>
      <c r="D709" s="52">
        <v>27102</v>
      </c>
      <c r="E709" s="52">
        <v>3338006</v>
      </c>
      <c r="F709" s="52">
        <v>12</v>
      </c>
      <c r="G709" s="52" t="s">
        <v>118</v>
      </c>
      <c r="H709" s="52" t="s">
        <v>91</v>
      </c>
      <c r="I709" s="52">
        <v>1229468</v>
      </c>
      <c r="J709" s="52" t="s">
        <v>71</v>
      </c>
      <c r="K709" s="52">
        <v>73.3</v>
      </c>
      <c r="L709" s="52">
        <v>3.3200000000000001E-5</v>
      </c>
      <c r="M709" s="52">
        <v>1</v>
      </c>
      <c r="N709" s="52"/>
      <c r="O709" s="52">
        <v>0</v>
      </c>
      <c r="P709" s="52">
        <v>0</v>
      </c>
      <c r="Q709" s="52">
        <v>21</v>
      </c>
      <c r="R709" s="52"/>
      <c r="S709" s="52">
        <v>0</v>
      </c>
      <c r="T709" s="52">
        <v>0</v>
      </c>
      <c r="U709" s="52">
        <v>310</v>
      </c>
      <c r="V709" s="52">
        <f t="shared" si="23"/>
        <v>2991.9841460799998</v>
      </c>
      <c r="W709" s="52">
        <f t="shared" si="24"/>
        <v>2991.9841460799998</v>
      </c>
      <c r="X709" s="52">
        <v>0</v>
      </c>
      <c r="Y709" s="52">
        <v>0</v>
      </c>
    </row>
    <row r="710" spans="1:25" x14ac:dyDescent="0.25">
      <c r="A710" s="52">
        <v>2013</v>
      </c>
      <c r="B710" s="52" t="s">
        <v>106</v>
      </c>
      <c r="C710" s="52" t="s">
        <v>115</v>
      </c>
      <c r="D710" s="52">
        <v>27102</v>
      </c>
      <c r="E710" s="52">
        <v>3338006</v>
      </c>
      <c r="F710" s="52">
        <v>12</v>
      </c>
      <c r="G710" s="52" t="s">
        <v>118</v>
      </c>
      <c r="H710" s="52" t="s">
        <v>91</v>
      </c>
      <c r="I710" s="52">
        <v>531981</v>
      </c>
      <c r="J710" s="52" t="s">
        <v>71</v>
      </c>
      <c r="K710" s="52">
        <v>73.3</v>
      </c>
      <c r="L710" s="52">
        <v>3.3200000000000001E-5</v>
      </c>
      <c r="M710" s="52">
        <v>1</v>
      </c>
      <c r="N710" s="52"/>
      <c r="O710" s="52">
        <v>0</v>
      </c>
      <c r="P710" s="52">
        <v>0</v>
      </c>
      <c r="Q710" s="52">
        <v>21</v>
      </c>
      <c r="R710" s="52"/>
      <c r="S710" s="52">
        <v>0</v>
      </c>
      <c r="T710" s="52">
        <v>0</v>
      </c>
      <c r="U710" s="52">
        <v>310</v>
      </c>
      <c r="V710" s="52">
        <f t="shared" si="23"/>
        <v>1294.6076823599999</v>
      </c>
      <c r="W710" s="52">
        <f t="shared" si="24"/>
        <v>1294.6076823599999</v>
      </c>
      <c r="X710" s="52">
        <v>0</v>
      </c>
      <c r="Y710" s="52">
        <v>0</v>
      </c>
    </row>
    <row r="711" spans="1:25" x14ac:dyDescent="0.25">
      <c r="A711" s="52">
        <v>2013</v>
      </c>
      <c r="B711" s="52" t="s">
        <v>106</v>
      </c>
      <c r="C711" s="52" t="s">
        <v>115</v>
      </c>
      <c r="D711" s="52">
        <v>27102</v>
      </c>
      <c r="E711" s="52">
        <v>3338006</v>
      </c>
      <c r="F711" s="52">
        <v>12</v>
      </c>
      <c r="G711" s="52" t="s">
        <v>118</v>
      </c>
      <c r="H711" s="52" t="s">
        <v>91</v>
      </c>
      <c r="I711" s="52">
        <v>10626</v>
      </c>
      <c r="J711" s="52" t="s">
        <v>71</v>
      </c>
      <c r="K711" s="52">
        <v>73.3</v>
      </c>
      <c r="L711" s="52">
        <v>3.3200000000000001E-5</v>
      </c>
      <c r="M711" s="52">
        <v>1</v>
      </c>
      <c r="N711" s="52"/>
      <c r="O711" s="52">
        <v>0</v>
      </c>
      <c r="P711" s="52">
        <v>0</v>
      </c>
      <c r="Q711" s="52">
        <v>21</v>
      </c>
      <c r="R711" s="52"/>
      <c r="S711" s="52">
        <v>0</v>
      </c>
      <c r="T711" s="52">
        <v>0</v>
      </c>
      <c r="U711" s="52">
        <v>310</v>
      </c>
      <c r="V711" s="52">
        <f t="shared" si="23"/>
        <v>25.859008559999999</v>
      </c>
      <c r="W711" s="52">
        <f t="shared" si="24"/>
        <v>25.859008559999999</v>
      </c>
      <c r="X711" s="52">
        <v>0</v>
      </c>
      <c r="Y711" s="52">
        <v>0</v>
      </c>
    </row>
    <row r="712" spans="1:25" x14ac:dyDescent="0.25">
      <c r="A712" s="52">
        <v>2013</v>
      </c>
      <c r="B712" s="52" t="s">
        <v>106</v>
      </c>
      <c r="C712" s="52" t="s">
        <v>115</v>
      </c>
      <c r="D712" s="52">
        <v>27102</v>
      </c>
      <c r="E712" s="52">
        <v>3338006</v>
      </c>
      <c r="F712" s="52">
        <v>12</v>
      </c>
      <c r="G712" s="52" t="s">
        <v>118</v>
      </c>
      <c r="H712" s="52" t="s">
        <v>91</v>
      </c>
      <c r="I712" s="52">
        <v>160740</v>
      </c>
      <c r="J712" s="52" t="s">
        <v>71</v>
      </c>
      <c r="K712" s="52">
        <v>73.3</v>
      </c>
      <c r="L712" s="52">
        <v>3.3200000000000001E-5</v>
      </c>
      <c r="M712" s="52">
        <v>1</v>
      </c>
      <c r="N712" s="52"/>
      <c r="O712" s="52">
        <v>0</v>
      </c>
      <c r="P712" s="52">
        <v>0</v>
      </c>
      <c r="Q712" s="52">
        <v>21</v>
      </c>
      <c r="R712" s="52"/>
      <c r="S712" s="52">
        <v>0</v>
      </c>
      <c r="T712" s="52">
        <v>0</v>
      </c>
      <c r="U712" s="52">
        <v>310</v>
      </c>
      <c r="V712" s="52">
        <f t="shared" si="23"/>
        <v>391.17043440000003</v>
      </c>
      <c r="W712" s="52">
        <f t="shared" si="24"/>
        <v>391.17043440000003</v>
      </c>
      <c r="X712" s="52">
        <v>0</v>
      </c>
      <c r="Y712" s="52">
        <v>0</v>
      </c>
    </row>
    <row r="713" spans="1:25" x14ac:dyDescent="0.25">
      <c r="A713" s="52">
        <v>2013</v>
      </c>
      <c r="B713" s="52" t="s">
        <v>106</v>
      </c>
      <c r="C713" s="52" t="s">
        <v>115</v>
      </c>
      <c r="D713" s="52">
        <v>27102</v>
      </c>
      <c r="E713" s="52">
        <v>3338006</v>
      </c>
      <c r="F713" s="52">
        <v>12</v>
      </c>
      <c r="G713" s="52" t="s">
        <v>118</v>
      </c>
      <c r="H713" s="52" t="s">
        <v>91</v>
      </c>
      <c r="I713" s="52">
        <v>108900</v>
      </c>
      <c r="J713" s="52" t="s">
        <v>71</v>
      </c>
      <c r="K713" s="52">
        <v>73.3</v>
      </c>
      <c r="L713" s="52">
        <v>3.3200000000000001E-5</v>
      </c>
      <c r="M713" s="52">
        <v>1</v>
      </c>
      <c r="N713" s="52"/>
      <c r="O713" s="52">
        <v>0</v>
      </c>
      <c r="P713" s="52">
        <v>0</v>
      </c>
      <c r="Q713" s="52">
        <v>21</v>
      </c>
      <c r="R713" s="52"/>
      <c r="S713" s="52">
        <v>0</v>
      </c>
      <c r="T713" s="52">
        <v>0</v>
      </c>
      <c r="U713" s="52">
        <v>310</v>
      </c>
      <c r="V713" s="52">
        <f t="shared" si="23"/>
        <v>265.01468399999999</v>
      </c>
      <c r="W713" s="52">
        <f t="shared" si="24"/>
        <v>265.01468399999999</v>
      </c>
      <c r="X713" s="52">
        <v>0</v>
      </c>
      <c r="Y713" s="52">
        <v>0</v>
      </c>
    </row>
    <row r="714" spans="1:25" x14ac:dyDescent="0.25">
      <c r="A714" s="52">
        <v>2013</v>
      </c>
      <c r="B714" s="52" t="s">
        <v>106</v>
      </c>
      <c r="C714" s="52" t="s">
        <v>115</v>
      </c>
      <c r="D714" s="52">
        <v>27102</v>
      </c>
      <c r="E714" s="52">
        <v>3338006</v>
      </c>
      <c r="F714" s="52">
        <v>12</v>
      </c>
      <c r="G714" s="52" t="s">
        <v>118</v>
      </c>
      <c r="H714" s="52" t="s">
        <v>91</v>
      </c>
      <c r="I714" s="52">
        <v>121482</v>
      </c>
      <c r="J714" s="52" t="s">
        <v>71</v>
      </c>
      <c r="K714" s="52">
        <v>73.3</v>
      </c>
      <c r="L714" s="52">
        <v>3.3200000000000001E-5</v>
      </c>
      <c r="M714" s="52">
        <v>1</v>
      </c>
      <c r="N714" s="52"/>
      <c r="O714" s="52">
        <v>0</v>
      </c>
      <c r="P714" s="52">
        <v>0</v>
      </c>
      <c r="Q714" s="52">
        <v>21</v>
      </c>
      <c r="R714" s="52"/>
      <c r="S714" s="52">
        <v>0</v>
      </c>
      <c r="T714" s="52">
        <v>0</v>
      </c>
      <c r="U714" s="52">
        <v>310</v>
      </c>
      <c r="V714" s="52">
        <f t="shared" si="23"/>
        <v>295.63373591999999</v>
      </c>
      <c r="W714" s="52">
        <f t="shared" si="24"/>
        <v>295.63373591999999</v>
      </c>
      <c r="X714" s="52">
        <v>0</v>
      </c>
      <c r="Y714" s="52">
        <v>0</v>
      </c>
    </row>
    <row r="715" spans="1:25" x14ac:dyDescent="0.25">
      <c r="A715" s="52">
        <v>2013</v>
      </c>
      <c r="B715" s="52" t="s">
        <v>106</v>
      </c>
      <c r="C715" s="52" t="s">
        <v>115</v>
      </c>
      <c r="D715" s="52">
        <v>27102</v>
      </c>
      <c r="E715" s="52">
        <v>3338006</v>
      </c>
      <c r="F715" s="52">
        <v>12</v>
      </c>
      <c r="G715" s="52" t="s">
        <v>118</v>
      </c>
      <c r="H715" s="52" t="s">
        <v>91</v>
      </c>
      <c r="I715" s="52">
        <v>255670</v>
      </c>
      <c r="J715" s="52" t="s">
        <v>71</v>
      </c>
      <c r="K715" s="52">
        <v>73.3</v>
      </c>
      <c r="L715" s="52">
        <v>3.3200000000000001E-5</v>
      </c>
      <c r="M715" s="52">
        <v>1</v>
      </c>
      <c r="N715" s="52"/>
      <c r="O715" s="52">
        <v>0</v>
      </c>
      <c r="P715" s="52">
        <v>0</v>
      </c>
      <c r="Q715" s="52">
        <v>21</v>
      </c>
      <c r="R715" s="52"/>
      <c r="S715" s="52">
        <v>0</v>
      </c>
      <c r="T715" s="52">
        <v>0</v>
      </c>
      <c r="U715" s="52">
        <v>310</v>
      </c>
      <c r="V715" s="52">
        <f t="shared" si="23"/>
        <v>622.1882852</v>
      </c>
      <c r="W715" s="52">
        <f t="shared" si="24"/>
        <v>622.1882852</v>
      </c>
      <c r="X715" s="52">
        <v>0</v>
      </c>
      <c r="Y715" s="52">
        <v>0</v>
      </c>
    </row>
    <row r="716" spans="1:25" x14ac:dyDescent="0.25">
      <c r="A716" s="52">
        <v>2013</v>
      </c>
      <c r="B716" s="52" t="s">
        <v>106</v>
      </c>
      <c r="C716" s="52" t="s">
        <v>115</v>
      </c>
      <c r="D716" s="52">
        <v>27102</v>
      </c>
      <c r="E716" s="52">
        <v>3338006</v>
      </c>
      <c r="F716" s="52">
        <v>12</v>
      </c>
      <c r="G716" s="52" t="s">
        <v>118</v>
      </c>
      <c r="H716" s="52" t="s">
        <v>91</v>
      </c>
      <c r="I716" s="52">
        <v>52268</v>
      </c>
      <c r="J716" s="52" t="s">
        <v>71</v>
      </c>
      <c r="K716" s="52">
        <v>73.3</v>
      </c>
      <c r="L716" s="52">
        <v>3.3200000000000001E-5</v>
      </c>
      <c r="M716" s="52">
        <v>1</v>
      </c>
      <c r="N716" s="52"/>
      <c r="O716" s="52">
        <v>0</v>
      </c>
      <c r="P716" s="52">
        <v>0</v>
      </c>
      <c r="Q716" s="52">
        <v>21</v>
      </c>
      <c r="R716" s="52"/>
      <c r="S716" s="52">
        <v>0</v>
      </c>
      <c r="T716" s="52">
        <v>0</v>
      </c>
      <c r="U716" s="52">
        <v>310</v>
      </c>
      <c r="V716" s="52">
        <f t="shared" si="23"/>
        <v>127.19731408</v>
      </c>
      <c r="W716" s="52">
        <f t="shared" si="24"/>
        <v>127.19731408</v>
      </c>
      <c r="X716" s="52">
        <v>0</v>
      </c>
      <c r="Y716" s="52">
        <v>0</v>
      </c>
    </row>
    <row r="717" spans="1:25" x14ac:dyDescent="0.25">
      <c r="A717" s="52">
        <v>2013</v>
      </c>
      <c r="B717" s="52" t="s">
        <v>106</v>
      </c>
      <c r="C717" s="52" t="s">
        <v>115</v>
      </c>
      <c r="D717" s="52">
        <v>27102</v>
      </c>
      <c r="E717" s="52">
        <v>3338006</v>
      </c>
      <c r="F717" s="52">
        <v>12</v>
      </c>
      <c r="G717" s="52" t="s">
        <v>118</v>
      </c>
      <c r="H717" s="52" t="s">
        <v>91</v>
      </c>
      <c r="I717" s="52">
        <v>7288</v>
      </c>
      <c r="J717" s="52" t="s">
        <v>71</v>
      </c>
      <c r="K717" s="52">
        <v>73.3</v>
      </c>
      <c r="L717" s="52">
        <v>3.3200000000000001E-5</v>
      </c>
      <c r="M717" s="52">
        <v>1</v>
      </c>
      <c r="N717" s="52"/>
      <c r="O717" s="52">
        <v>0</v>
      </c>
      <c r="P717" s="52">
        <v>0</v>
      </c>
      <c r="Q717" s="52">
        <v>21</v>
      </c>
      <c r="R717" s="52"/>
      <c r="S717" s="52">
        <v>0</v>
      </c>
      <c r="T717" s="52">
        <v>0</v>
      </c>
      <c r="U717" s="52">
        <v>310</v>
      </c>
      <c r="V717" s="52">
        <f t="shared" si="23"/>
        <v>17.735785280000002</v>
      </c>
      <c r="W717" s="52">
        <f t="shared" si="24"/>
        <v>17.735785280000002</v>
      </c>
      <c r="X717" s="52">
        <v>0</v>
      </c>
      <c r="Y717" s="52">
        <v>0</v>
      </c>
    </row>
    <row r="718" spans="1:25" x14ac:dyDescent="0.25">
      <c r="A718" s="52">
        <v>2013</v>
      </c>
      <c r="B718" s="52" t="s">
        <v>106</v>
      </c>
      <c r="C718" s="52" t="s">
        <v>115</v>
      </c>
      <c r="D718" s="52">
        <v>27102</v>
      </c>
      <c r="E718" s="52">
        <v>3338006</v>
      </c>
      <c r="F718" s="52">
        <v>12</v>
      </c>
      <c r="G718" s="52" t="s">
        <v>118</v>
      </c>
      <c r="H718" s="52" t="s">
        <v>91</v>
      </c>
      <c r="I718" s="52">
        <v>1271</v>
      </c>
      <c r="J718" s="52" t="s">
        <v>71</v>
      </c>
      <c r="K718" s="52">
        <v>73.3</v>
      </c>
      <c r="L718" s="52">
        <v>3.3200000000000001E-5</v>
      </c>
      <c r="M718" s="52">
        <v>1</v>
      </c>
      <c r="N718" s="52"/>
      <c r="O718" s="52">
        <v>0</v>
      </c>
      <c r="P718" s="52">
        <v>0</v>
      </c>
      <c r="Q718" s="52">
        <v>21</v>
      </c>
      <c r="R718" s="52"/>
      <c r="S718" s="52">
        <v>0</v>
      </c>
      <c r="T718" s="52">
        <v>0</v>
      </c>
      <c r="U718" s="52">
        <v>310</v>
      </c>
      <c r="V718" s="52">
        <f t="shared" si="23"/>
        <v>3.0930547600000002</v>
      </c>
      <c r="W718" s="52">
        <f t="shared" si="24"/>
        <v>3.0930547600000002</v>
      </c>
      <c r="X718" s="52">
        <v>0</v>
      </c>
      <c r="Y718" s="52">
        <v>0</v>
      </c>
    </row>
    <row r="719" spans="1:25" x14ac:dyDescent="0.25">
      <c r="A719" s="52">
        <v>2013</v>
      </c>
      <c r="B719" s="52" t="s">
        <v>106</v>
      </c>
      <c r="C719" s="52" t="s">
        <v>115</v>
      </c>
      <c r="D719" s="52">
        <v>27102</v>
      </c>
      <c r="E719" s="52">
        <v>3338006</v>
      </c>
      <c r="F719" s="52">
        <v>12</v>
      </c>
      <c r="G719" s="52" t="s">
        <v>118</v>
      </c>
      <c r="H719" s="52" t="s">
        <v>91</v>
      </c>
      <c r="I719" s="52">
        <v>15224</v>
      </c>
      <c r="J719" s="52" t="s">
        <v>71</v>
      </c>
      <c r="K719" s="52">
        <v>73.3</v>
      </c>
      <c r="L719" s="52">
        <v>3.3200000000000001E-5</v>
      </c>
      <c r="M719" s="52">
        <v>1</v>
      </c>
      <c r="N719" s="52"/>
      <c r="O719" s="52">
        <v>0</v>
      </c>
      <c r="P719" s="52">
        <v>0</v>
      </c>
      <c r="Q719" s="52">
        <v>21</v>
      </c>
      <c r="R719" s="52"/>
      <c r="S719" s="52">
        <v>0</v>
      </c>
      <c r="T719" s="52">
        <v>0</v>
      </c>
      <c r="U719" s="52">
        <v>310</v>
      </c>
      <c r="V719" s="52">
        <f t="shared" si="23"/>
        <v>37.048517439999998</v>
      </c>
      <c r="W719" s="52">
        <f t="shared" si="24"/>
        <v>37.048517439999998</v>
      </c>
      <c r="X719" s="52">
        <v>0</v>
      </c>
      <c r="Y719" s="52">
        <v>0</v>
      </c>
    </row>
    <row r="720" spans="1:25" x14ac:dyDescent="0.25">
      <c r="A720" s="52">
        <v>2013</v>
      </c>
      <c r="B720" s="52" t="s">
        <v>106</v>
      </c>
      <c r="C720" s="52" t="s">
        <v>115</v>
      </c>
      <c r="D720" s="52">
        <v>27102</v>
      </c>
      <c r="E720" s="52">
        <v>3338006</v>
      </c>
      <c r="F720" s="52">
        <v>12</v>
      </c>
      <c r="G720" s="52" t="s">
        <v>118</v>
      </c>
      <c r="H720" s="52" t="s">
        <v>91</v>
      </c>
      <c r="I720" s="52">
        <v>96250</v>
      </c>
      <c r="J720" s="52" t="s">
        <v>71</v>
      </c>
      <c r="K720" s="52">
        <v>73.3</v>
      </c>
      <c r="L720" s="52">
        <v>3.3200000000000001E-5</v>
      </c>
      <c r="M720" s="52">
        <v>1</v>
      </c>
      <c r="N720" s="52"/>
      <c r="O720" s="52">
        <v>0</v>
      </c>
      <c r="P720" s="52">
        <v>0</v>
      </c>
      <c r="Q720" s="52">
        <v>21</v>
      </c>
      <c r="R720" s="52"/>
      <c r="S720" s="52">
        <v>0</v>
      </c>
      <c r="T720" s="52">
        <v>0</v>
      </c>
      <c r="U720" s="52">
        <v>310</v>
      </c>
      <c r="V720" s="52">
        <f t="shared" si="23"/>
        <v>234.23015000000001</v>
      </c>
      <c r="W720" s="52">
        <f t="shared" si="24"/>
        <v>234.23015000000001</v>
      </c>
      <c r="X720" s="52">
        <v>0</v>
      </c>
      <c r="Y720" s="52">
        <v>0</v>
      </c>
    </row>
    <row r="721" spans="1:25" x14ac:dyDescent="0.25">
      <c r="A721" s="52">
        <v>2013</v>
      </c>
      <c r="B721" s="52" t="s">
        <v>106</v>
      </c>
      <c r="C721" s="52" t="s">
        <v>115</v>
      </c>
      <c r="D721" s="52">
        <v>27102</v>
      </c>
      <c r="E721" s="52">
        <v>3338006</v>
      </c>
      <c r="F721" s="52">
        <v>12</v>
      </c>
      <c r="G721" s="52" t="s">
        <v>118</v>
      </c>
      <c r="H721" s="52" t="s">
        <v>91</v>
      </c>
      <c r="I721" s="52">
        <v>694278</v>
      </c>
      <c r="J721" s="52" t="s">
        <v>71</v>
      </c>
      <c r="K721" s="52">
        <v>73.3</v>
      </c>
      <c r="L721" s="52">
        <v>3.3200000000000001E-5</v>
      </c>
      <c r="M721" s="52">
        <v>1</v>
      </c>
      <c r="N721" s="52"/>
      <c r="O721" s="52">
        <v>0</v>
      </c>
      <c r="P721" s="52">
        <v>0</v>
      </c>
      <c r="Q721" s="52">
        <v>21</v>
      </c>
      <c r="R721" s="52"/>
      <c r="S721" s="52">
        <v>0</v>
      </c>
      <c r="T721" s="52">
        <v>0</v>
      </c>
      <c r="U721" s="52">
        <v>310</v>
      </c>
      <c r="V721" s="52">
        <f t="shared" si="23"/>
        <v>1689.56716968</v>
      </c>
      <c r="W721" s="52">
        <f t="shared" si="24"/>
        <v>1689.56716968</v>
      </c>
      <c r="X721" s="52">
        <v>0</v>
      </c>
      <c r="Y721" s="52">
        <v>0</v>
      </c>
    </row>
    <row r="722" spans="1:25" x14ac:dyDescent="0.25">
      <c r="A722" s="52">
        <v>2013</v>
      </c>
      <c r="B722" s="52" t="s">
        <v>106</v>
      </c>
      <c r="C722" s="52" t="s">
        <v>115</v>
      </c>
      <c r="D722" s="52">
        <v>27102</v>
      </c>
      <c r="E722" s="52">
        <v>3338006</v>
      </c>
      <c r="F722" s="52">
        <v>12</v>
      </c>
      <c r="G722" s="52" t="s">
        <v>118</v>
      </c>
      <c r="H722" s="52" t="s">
        <v>91</v>
      </c>
      <c r="I722" s="52">
        <v>3530875</v>
      </c>
      <c r="J722" s="52" t="s">
        <v>71</v>
      </c>
      <c r="K722" s="52">
        <v>73.3</v>
      </c>
      <c r="L722" s="52">
        <v>3.3200000000000001E-5</v>
      </c>
      <c r="M722" s="52">
        <v>1</v>
      </c>
      <c r="N722" s="52"/>
      <c r="O722" s="52">
        <v>0</v>
      </c>
      <c r="P722" s="52">
        <v>0</v>
      </c>
      <c r="Q722" s="52">
        <v>21</v>
      </c>
      <c r="R722" s="52"/>
      <c r="S722" s="52">
        <v>0</v>
      </c>
      <c r="T722" s="52">
        <v>0</v>
      </c>
      <c r="U722" s="52">
        <v>310</v>
      </c>
      <c r="V722" s="52">
        <f t="shared" si="23"/>
        <v>8592.5961650000008</v>
      </c>
      <c r="W722" s="52">
        <f t="shared" si="24"/>
        <v>8592.5961650000008</v>
      </c>
      <c r="X722" s="52">
        <v>0</v>
      </c>
      <c r="Y722" s="52">
        <v>0</v>
      </c>
    </row>
    <row r="723" spans="1:25" x14ac:dyDescent="0.25">
      <c r="A723" s="52">
        <v>2013</v>
      </c>
      <c r="B723" s="52" t="s">
        <v>106</v>
      </c>
      <c r="C723" s="52" t="s">
        <v>115</v>
      </c>
      <c r="D723" s="52">
        <v>27102</v>
      </c>
      <c r="E723" s="52">
        <v>3338006</v>
      </c>
      <c r="F723" s="52">
        <v>12</v>
      </c>
      <c r="G723" s="52" t="s">
        <v>118</v>
      </c>
      <c r="H723" s="52" t="s">
        <v>91</v>
      </c>
      <c r="I723" s="52">
        <v>52380</v>
      </c>
      <c r="J723" s="52" t="s">
        <v>71</v>
      </c>
      <c r="K723" s="52">
        <v>73.3</v>
      </c>
      <c r="L723" s="52">
        <v>3.3200000000000001E-5</v>
      </c>
      <c r="M723" s="52">
        <v>1</v>
      </c>
      <c r="N723" s="52"/>
      <c r="O723" s="52">
        <v>0</v>
      </c>
      <c r="P723" s="52">
        <v>0</v>
      </c>
      <c r="Q723" s="52">
        <v>21</v>
      </c>
      <c r="R723" s="52"/>
      <c r="S723" s="52">
        <v>0</v>
      </c>
      <c r="T723" s="52">
        <v>0</v>
      </c>
      <c r="U723" s="52">
        <v>310</v>
      </c>
      <c r="V723" s="52">
        <f t="shared" si="23"/>
        <v>127.4698728</v>
      </c>
      <c r="W723" s="52">
        <f t="shared" si="24"/>
        <v>127.4698728</v>
      </c>
      <c r="X723" s="52">
        <v>0</v>
      </c>
      <c r="Y723" s="52">
        <v>0</v>
      </c>
    </row>
    <row r="724" spans="1:25" x14ac:dyDescent="0.25">
      <c r="A724" s="52">
        <v>2013</v>
      </c>
      <c r="B724" s="52" t="s">
        <v>106</v>
      </c>
      <c r="C724" s="52" t="s">
        <v>115</v>
      </c>
      <c r="D724" s="52">
        <v>27102</v>
      </c>
      <c r="E724" s="52">
        <v>3338006</v>
      </c>
      <c r="F724" s="52">
        <v>12</v>
      </c>
      <c r="G724" s="52" t="s">
        <v>118</v>
      </c>
      <c r="H724" s="52" t="s">
        <v>91</v>
      </c>
      <c r="I724" s="52">
        <v>321097.5</v>
      </c>
      <c r="J724" s="52" t="s">
        <v>71</v>
      </c>
      <c r="K724" s="52">
        <v>73.3</v>
      </c>
      <c r="L724" s="52">
        <v>3.3200000000000001E-5</v>
      </c>
      <c r="M724" s="52">
        <v>1</v>
      </c>
      <c r="N724" s="52"/>
      <c r="O724" s="52">
        <v>0</v>
      </c>
      <c r="P724" s="52">
        <v>0</v>
      </c>
      <c r="Q724" s="52">
        <v>21</v>
      </c>
      <c r="R724" s="52"/>
      <c r="S724" s="52">
        <v>0</v>
      </c>
      <c r="T724" s="52">
        <v>0</v>
      </c>
      <c r="U724" s="52">
        <v>310</v>
      </c>
      <c r="V724" s="52">
        <f t="shared" si="23"/>
        <v>781.41003209999997</v>
      </c>
      <c r="W724" s="52">
        <f t="shared" si="24"/>
        <v>781.41003209999997</v>
      </c>
      <c r="X724" s="52">
        <v>0</v>
      </c>
      <c r="Y724" s="52">
        <v>0</v>
      </c>
    </row>
    <row r="725" spans="1:25" x14ac:dyDescent="0.25">
      <c r="A725" s="52">
        <v>2013</v>
      </c>
      <c r="B725" s="52" t="s">
        <v>106</v>
      </c>
      <c r="C725" s="52" t="s">
        <v>115</v>
      </c>
      <c r="D725" s="52">
        <v>27102</v>
      </c>
      <c r="E725" s="52">
        <v>3338006</v>
      </c>
      <c r="F725" s="52">
        <v>12</v>
      </c>
      <c r="G725" s="52" t="s">
        <v>118</v>
      </c>
      <c r="H725" s="52" t="s">
        <v>91</v>
      </c>
      <c r="I725" s="52">
        <v>52845</v>
      </c>
      <c r="J725" s="52" t="s">
        <v>71</v>
      </c>
      <c r="K725" s="52">
        <v>73.3</v>
      </c>
      <c r="L725" s="52">
        <v>3.3200000000000001E-5</v>
      </c>
      <c r="M725" s="52">
        <v>1</v>
      </c>
      <c r="N725" s="52"/>
      <c r="O725" s="52">
        <v>0</v>
      </c>
      <c r="P725" s="52">
        <v>0</v>
      </c>
      <c r="Q725" s="52">
        <v>21</v>
      </c>
      <c r="R725" s="52"/>
      <c r="S725" s="52">
        <v>0</v>
      </c>
      <c r="T725" s="52">
        <v>0</v>
      </c>
      <c r="U725" s="52">
        <v>310</v>
      </c>
      <c r="V725" s="52">
        <f t="shared" si="23"/>
        <v>128.6014782</v>
      </c>
      <c r="W725" s="52">
        <f t="shared" si="24"/>
        <v>128.6014782</v>
      </c>
      <c r="X725" s="52">
        <v>0</v>
      </c>
      <c r="Y725" s="52">
        <v>0</v>
      </c>
    </row>
    <row r="726" spans="1:25" x14ac:dyDescent="0.25">
      <c r="A726" s="52">
        <v>2013</v>
      </c>
      <c r="B726" s="52" t="s">
        <v>106</v>
      </c>
      <c r="C726" s="52" t="s">
        <v>115</v>
      </c>
      <c r="D726" s="52">
        <v>27102</v>
      </c>
      <c r="E726" s="52">
        <v>3338006</v>
      </c>
      <c r="F726" s="52">
        <v>12</v>
      </c>
      <c r="G726" s="52" t="s">
        <v>118</v>
      </c>
      <c r="H726" s="52" t="s">
        <v>91</v>
      </c>
      <c r="I726" s="52">
        <v>145</v>
      </c>
      <c r="J726" s="52" t="s">
        <v>71</v>
      </c>
      <c r="K726" s="52">
        <v>73.3</v>
      </c>
      <c r="L726" s="52">
        <v>3.3200000000000001E-5</v>
      </c>
      <c r="M726" s="52">
        <v>1</v>
      </c>
      <c r="N726" s="52"/>
      <c r="O726" s="52">
        <v>0</v>
      </c>
      <c r="P726" s="52">
        <v>0</v>
      </c>
      <c r="Q726" s="52">
        <v>21</v>
      </c>
      <c r="R726" s="52"/>
      <c r="S726" s="52">
        <v>0</v>
      </c>
      <c r="T726" s="52">
        <v>0</v>
      </c>
      <c r="U726" s="52">
        <v>310</v>
      </c>
      <c r="V726" s="52">
        <f t="shared" si="23"/>
        <v>0.35286620000000002</v>
      </c>
      <c r="W726" s="52">
        <f t="shared" si="24"/>
        <v>0.35286620000000002</v>
      </c>
      <c r="X726" s="52">
        <v>0</v>
      </c>
      <c r="Y726" s="52">
        <v>0</v>
      </c>
    </row>
    <row r="727" spans="1:25" x14ac:dyDescent="0.25">
      <c r="A727" s="52">
        <v>2013</v>
      </c>
      <c r="B727" s="52" t="s">
        <v>106</v>
      </c>
      <c r="C727" s="52" t="s">
        <v>115</v>
      </c>
      <c r="D727" s="52">
        <v>27102</v>
      </c>
      <c r="E727" s="52">
        <v>3338006</v>
      </c>
      <c r="F727" s="52">
        <v>12</v>
      </c>
      <c r="G727" s="52" t="s">
        <v>118</v>
      </c>
      <c r="H727" s="52" t="s">
        <v>91</v>
      </c>
      <c r="I727" s="52">
        <v>1957232</v>
      </c>
      <c r="J727" s="52" t="s">
        <v>71</v>
      </c>
      <c r="K727" s="52">
        <v>73.3</v>
      </c>
      <c r="L727" s="52">
        <v>3.3200000000000001E-5</v>
      </c>
      <c r="M727" s="52">
        <v>1</v>
      </c>
      <c r="N727" s="52"/>
      <c r="O727" s="52">
        <v>0</v>
      </c>
      <c r="P727" s="52">
        <v>0</v>
      </c>
      <c r="Q727" s="52">
        <v>21</v>
      </c>
      <c r="R727" s="52"/>
      <c r="S727" s="52">
        <v>0</v>
      </c>
      <c r="T727" s="52">
        <v>0</v>
      </c>
      <c r="U727" s="52">
        <v>310</v>
      </c>
      <c r="V727" s="52">
        <f t="shared" si="23"/>
        <v>4763.0415059199995</v>
      </c>
      <c r="W727" s="52">
        <f t="shared" si="24"/>
        <v>4763.0415059199995</v>
      </c>
      <c r="X727" s="52">
        <v>0</v>
      </c>
      <c r="Y727" s="52">
        <v>0</v>
      </c>
    </row>
    <row r="728" spans="1:25" x14ac:dyDescent="0.25">
      <c r="A728" s="52">
        <v>2013</v>
      </c>
      <c r="B728" s="52" t="s">
        <v>106</v>
      </c>
      <c r="C728" s="52" t="s">
        <v>115</v>
      </c>
      <c r="D728" s="52">
        <v>27102</v>
      </c>
      <c r="E728" s="52">
        <v>3338006</v>
      </c>
      <c r="F728" s="52">
        <v>12</v>
      </c>
      <c r="G728" s="52" t="s">
        <v>118</v>
      </c>
      <c r="H728" s="52" t="s">
        <v>91</v>
      </c>
      <c r="I728" s="52">
        <v>4537.5</v>
      </c>
      <c r="J728" s="52" t="s">
        <v>71</v>
      </c>
      <c r="K728" s="52">
        <v>73.3</v>
      </c>
      <c r="L728" s="52">
        <v>3.3200000000000001E-5</v>
      </c>
      <c r="M728" s="52">
        <v>1</v>
      </c>
      <c r="N728" s="52"/>
      <c r="O728" s="52">
        <v>0</v>
      </c>
      <c r="P728" s="52">
        <v>0</v>
      </c>
      <c r="Q728" s="52">
        <v>21</v>
      </c>
      <c r="R728" s="52"/>
      <c r="S728" s="52">
        <v>0</v>
      </c>
      <c r="T728" s="52">
        <v>0</v>
      </c>
      <c r="U728" s="52">
        <v>310</v>
      </c>
      <c r="V728" s="52">
        <f t="shared" si="23"/>
        <v>11.0422785</v>
      </c>
      <c r="W728" s="52">
        <f t="shared" si="24"/>
        <v>11.0422785</v>
      </c>
      <c r="X728" s="52">
        <v>0</v>
      </c>
      <c r="Y728" s="52">
        <v>0</v>
      </c>
    </row>
    <row r="729" spans="1:25" x14ac:dyDescent="0.25">
      <c r="A729" s="52">
        <v>2013</v>
      </c>
      <c r="B729" s="52" t="s">
        <v>106</v>
      </c>
      <c r="C729" s="52" t="s">
        <v>115</v>
      </c>
      <c r="D729" s="52">
        <v>27102</v>
      </c>
      <c r="E729" s="52">
        <v>3338006</v>
      </c>
      <c r="F729" s="52">
        <v>12</v>
      </c>
      <c r="G729" s="52" t="s">
        <v>118</v>
      </c>
      <c r="H729" s="52" t="s">
        <v>91</v>
      </c>
      <c r="I729" s="52">
        <v>2833498</v>
      </c>
      <c r="J729" s="52" t="s">
        <v>71</v>
      </c>
      <c r="K729" s="52">
        <v>73.3</v>
      </c>
      <c r="L729" s="52">
        <v>3.3200000000000001E-5</v>
      </c>
      <c r="M729" s="52">
        <v>1</v>
      </c>
      <c r="N729" s="52"/>
      <c r="O729" s="52">
        <v>0</v>
      </c>
      <c r="P729" s="52">
        <v>0</v>
      </c>
      <c r="Q729" s="52">
        <v>21</v>
      </c>
      <c r="R729" s="52"/>
      <c r="S729" s="52">
        <v>0</v>
      </c>
      <c r="T729" s="52">
        <v>0</v>
      </c>
      <c r="U729" s="52">
        <v>310</v>
      </c>
      <c r="V729" s="52">
        <f t="shared" si="23"/>
        <v>6895.4873928800007</v>
      </c>
      <c r="W729" s="52">
        <f t="shared" si="24"/>
        <v>6895.4873928800007</v>
      </c>
      <c r="X729" s="52">
        <v>0</v>
      </c>
      <c r="Y729" s="52">
        <v>0</v>
      </c>
    </row>
    <row r="730" spans="1:25" x14ac:dyDescent="0.25">
      <c r="A730" s="52">
        <v>2013</v>
      </c>
      <c r="B730" s="52" t="s">
        <v>106</v>
      </c>
      <c r="C730" s="52" t="s">
        <v>115</v>
      </c>
      <c r="D730" s="52">
        <v>27102</v>
      </c>
      <c r="E730" s="52">
        <v>3338006</v>
      </c>
      <c r="F730" s="52">
        <v>12</v>
      </c>
      <c r="G730" s="52" t="s">
        <v>118</v>
      </c>
      <c r="H730" s="52" t="s">
        <v>91</v>
      </c>
      <c r="I730" s="52">
        <v>4561513</v>
      </c>
      <c r="J730" s="52" t="s">
        <v>71</v>
      </c>
      <c r="K730" s="52">
        <v>73.3</v>
      </c>
      <c r="L730" s="52">
        <v>3.3200000000000001E-5</v>
      </c>
      <c r="M730" s="52">
        <v>1</v>
      </c>
      <c r="N730" s="52"/>
      <c r="O730" s="52">
        <v>0</v>
      </c>
      <c r="P730" s="52">
        <v>0</v>
      </c>
      <c r="Q730" s="52">
        <v>21</v>
      </c>
      <c r="R730" s="52"/>
      <c r="S730" s="52">
        <v>0</v>
      </c>
      <c r="T730" s="52">
        <v>0</v>
      </c>
      <c r="U730" s="52">
        <v>310</v>
      </c>
      <c r="V730" s="52">
        <f t="shared" si="23"/>
        <v>11100.715576279999</v>
      </c>
      <c r="W730" s="52">
        <f t="shared" si="24"/>
        <v>11100.715576279999</v>
      </c>
      <c r="X730" s="52">
        <v>0</v>
      </c>
      <c r="Y730" s="52">
        <v>0</v>
      </c>
    </row>
    <row r="731" spans="1:25" x14ac:dyDescent="0.25">
      <c r="A731" s="52">
        <v>2013</v>
      </c>
      <c r="B731" s="52" t="s">
        <v>106</v>
      </c>
      <c r="C731" s="52" t="s">
        <v>115</v>
      </c>
      <c r="D731" s="52">
        <v>27102</v>
      </c>
      <c r="E731" s="52">
        <v>3338006</v>
      </c>
      <c r="F731" s="52">
        <v>12</v>
      </c>
      <c r="G731" s="52" t="s">
        <v>118</v>
      </c>
      <c r="H731" s="52" t="s">
        <v>91</v>
      </c>
      <c r="I731" s="52">
        <v>254194.5</v>
      </c>
      <c r="J731" s="52" t="s">
        <v>71</v>
      </c>
      <c r="K731" s="52">
        <v>73.3</v>
      </c>
      <c r="L731" s="52">
        <v>3.3200000000000001E-5</v>
      </c>
      <c r="M731" s="52">
        <v>1</v>
      </c>
      <c r="N731" s="52"/>
      <c r="O731" s="52">
        <v>0</v>
      </c>
      <c r="P731" s="52">
        <v>0</v>
      </c>
      <c r="Q731" s="52">
        <v>21</v>
      </c>
      <c r="R731" s="52"/>
      <c r="S731" s="52">
        <v>0</v>
      </c>
      <c r="T731" s="52">
        <v>0</v>
      </c>
      <c r="U731" s="52">
        <v>310</v>
      </c>
      <c r="V731" s="52">
        <f t="shared" si="23"/>
        <v>618.5975674199999</v>
      </c>
      <c r="W731" s="52">
        <f t="shared" si="24"/>
        <v>618.5975674199999</v>
      </c>
      <c r="X731" s="52">
        <v>0</v>
      </c>
      <c r="Y731" s="52">
        <v>0</v>
      </c>
    </row>
    <row r="732" spans="1:25" x14ac:dyDescent="0.25">
      <c r="A732" s="52">
        <v>2013</v>
      </c>
      <c r="B732" s="52" t="s">
        <v>106</v>
      </c>
      <c r="C732" s="52" t="s">
        <v>115</v>
      </c>
      <c r="D732" s="52">
        <v>27102</v>
      </c>
      <c r="E732" s="52">
        <v>3338006</v>
      </c>
      <c r="F732" s="52">
        <v>12</v>
      </c>
      <c r="G732" s="52" t="s">
        <v>118</v>
      </c>
      <c r="H732" s="52" t="s">
        <v>91</v>
      </c>
      <c r="I732" s="52">
        <v>135920</v>
      </c>
      <c r="J732" s="52" t="s">
        <v>71</v>
      </c>
      <c r="K732" s="52">
        <v>73.3</v>
      </c>
      <c r="L732" s="52">
        <v>3.3200000000000001E-5</v>
      </c>
      <c r="M732" s="52">
        <v>1</v>
      </c>
      <c r="N732" s="52"/>
      <c r="O732" s="52">
        <v>0</v>
      </c>
      <c r="P732" s="52">
        <v>0</v>
      </c>
      <c r="Q732" s="52">
        <v>21</v>
      </c>
      <c r="R732" s="52"/>
      <c r="S732" s="52">
        <v>0</v>
      </c>
      <c r="T732" s="52">
        <v>0</v>
      </c>
      <c r="U732" s="52">
        <v>310</v>
      </c>
      <c r="V732" s="52">
        <f t="shared" si="23"/>
        <v>330.76947519999999</v>
      </c>
      <c r="W732" s="52">
        <f t="shared" si="24"/>
        <v>330.76947519999999</v>
      </c>
      <c r="X732" s="52">
        <v>0</v>
      </c>
      <c r="Y732" s="52">
        <v>0</v>
      </c>
    </row>
    <row r="733" spans="1:25" x14ac:dyDescent="0.25">
      <c r="A733" s="52">
        <v>2013</v>
      </c>
      <c r="B733" s="52" t="s">
        <v>106</v>
      </c>
      <c r="C733" s="52" t="s">
        <v>115</v>
      </c>
      <c r="D733" s="52">
        <v>27102</v>
      </c>
      <c r="E733" s="52">
        <v>3338006</v>
      </c>
      <c r="F733" s="52">
        <v>12</v>
      </c>
      <c r="G733" s="52" t="s">
        <v>118</v>
      </c>
      <c r="H733" s="52" t="s">
        <v>91</v>
      </c>
      <c r="I733" s="52">
        <v>407120</v>
      </c>
      <c r="J733" s="52" t="s">
        <v>71</v>
      </c>
      <c r="K733" s="52">
        <v>73.3</v>
      </c>
      <c r="L733" s="52">
        <v>3.3200000000000001E-5</v>
      </c>
      <c r="M733" s="52">
        <v>1</v>
      </c>
      <c r="N733" s="52"/>
      <c r="O733" s="52">
        <v>0</v>
      </c>
      <c r="P733" s="52">
        <v>0</v>
      </c>
      <c r="Q733" s="52">
        <v>21</v>
      </c>
      <c r="R733" s="52"/>
      <c r="S733" s="52">
        <v>0</v>
      </c>
      <c r="T733" s="52">
        <v>0</v>
      </c>
      <c r="U733" s="52">
        <v>310</v>
      </c>
      <c r="V733" s="52">
        <f t="shared" si="23"/>
        <v>990.75094720000004</v>
      </c>
      <c r="W733" s="52">
        <f t="shared" si="24"/>
        <v>990.75094720000004</v>
      </c>
      <c r="X733" s="52">
        <v>0</v>
      </c>
      <c r="Y733" s="52">
        <v>0</v>
      </c>
    </row>
    <row r="734" spans="1:25" x14ac:dyDescent="0.25">
      <c r="A734" s="52">
        <v>2013</v>
      </c>
      <c r="B734" s="52" t="s">
        <v>106</v>
      </c>
      <c r="C734" s="52" t="s">
        <v>115</v>
      </c>
      <c r="D734" s="52">
        <v>27102</v>
      </c>
      <c r="E734" s="52">
        <v>3338006</v>
      </c>
      <c r="F734" s="52">
        <v>12</v>
      </c>
      <c r="G734" s="52" t="s">
        <v>118</v>
      </c>
      <c r="H734" s="52" t="s">
        <v>91</v>
      </c>
      <c r="I734" s="52">
        <v>4778453.2138719996</v>
      </c>
      <c r="J734" s="52" t="s">
        <v>71</v>
      </c>
      <c r="K734" s="52">
        <v>73.3</v>
      </c>
      <c r="L734" s="52">
        <v>3.3200000000000001E-5</v>
      </c>
      <c r="M734" s="52">
        <v>1</v>
      </c>
      <c r="N734" s="52"/>
      <c r="O734" s="52">
        <v>0</v>
      </c>
      <c r="P734" s="52">
        <v>0</v>
      </c>
      <c r="Q734" s="52">
        <v>21</v>
      </c>
      <c r="R734" s="52"/>
      <c r="S734" s="52">
        <v>0</v>
      </c>
      <c r="T734" s="52">
        <v>0</v>
      </c>
      <c r="U734" s="52">
        <v>310</v>
      </c>
      <c r="V734" s="52">
        <f t="shared" si="23"/>
        <v>11628.652603150344</v>
      </c>
      <c r="W734" s="52">
        <f t="shared" si="24"/>
        <v>11628.652603150344</v>
      </c>
      <c r="X734" s="52">
        <v>0</v>
      </c>
      <c r="Y734" s="52">
        <v>0</v>
      </c>
    </row>
    <row r="735" spans="1:25" x14ac:dyDescent="0.25">
      <c r="A735" s="52">
        <v>2013</v>
      </c>
      <c r="B735" s="52" t="s">
        <v>106</v>
      </c>
      <c r="C735" s="52" t="s">
        <v>115</v>
      </c>
      <c r="D735" s="52">
        <v>27102</v>
      </c>
      <c r="E735" s="52">
        <v>3338006</v>
      </c>
      <c r="F735" s="52">
        <v>12</v>
      </c>
      <c r="G735" s="52" t="s">
        <v>118</v>
      </c>
      <c r="H735" s="52" t="s">
        <v>91</v>
      </c>
      <c r="I735" s="52">
        <v>7843451</v>
      </c>
      <c r="J735" s="52" t="s">
        <v>71</v>
      </c>
      <c r="K735" s="52">
        <v>73.3</v>
      </c>
      <c r="L735" s="52">
        <v>3.3200000000000001E-5</v>
      </c>
      <c r="M735" s="52">
        <v>1</v>
      </c>
      <c r="N735" s="52"/>
      <c r="O735" s="52">
        <v>0</v>
      </c>
      <c r="P735" s="52">
        <v>0</v>
      </c>
      <c r="Q735" s="52">
        <v>21</v>
      </c>
      <c r="R735" s="52"/>
      <c r="S735" s="52">
        <v>0</v>
      </c>
      <c r="T735" s="52">
        <v>0</v>
      </c>
      <c r="U735" s="52">
        <v>310</v>
      </c>
      <c r="V735" s="52">
        <f t="shared" si="23"/>
        <v>19087.50861556</v>
      </c>
      <c r="W735" s="52">
        <f t="shared" si="24"/>
        <v>19087.50861556</v>
      </c>
      <c r="X735" s="52">
        <v>0</v>
      </c>
      <c r="Y735" s="52">
        <v>0</v>
      </c>
    </row>
    <row r="736" spans="1:25" x14ac:dyDescent="0.25">
      <c r="A736" s="52">
        <v>2013</v>
      </c>
      <c r="B736" s="52" t="s">
        <v>106</v>
      </c>
      <c r="C736" s="52" t="s">
        <v>115</v>
      </c>
      <c r="D736" s="52">
        <v>27102</v>
      </c>
      <c r="E736" s="52">
        <v>3338006</v>
      </c>
      <c r="F736" s="52">
        <v>12</v>
      </c>
      <c r="G736" s="52" t="s">
        <v>118</v>
      </c>
      <c r="H736" s="52" t="s">
        <v>91</v>
      </c>
      <c r="I736" s="52">
        <v>738983</v>
      </c>
      <c r="J736" s="52" t="s">
        <v>71</v>
      </c>
      <c r="K736" s="52">
        <v>73.3</v>
      </c>
      <c r="L736" s="52">
        <v>3.3200000000000001E-5</v>
      </c>
      <c r="M736" s="52">
        <v>1</v>
      </c>
      <c r="N736" s="52"/>
      <c r="O736" s="52">
        <v>0</v>
      </c>
      <c r="P736" s="52">
        <v>0</v>
      </c>
      <c r="Q736" s="52">
        <v>21</v>
      </c>
      <c r="R736" s="52"/>
      <c r="S736" s="52">
        <v>0</v>
      </c>
      <c r="T736" s="52">
        <v>0</v>
      </c>
      <c r="U736" s="52">
        <v>310</v>
      </c>
      <c r="V736" s="52">
        <f t="shared" si="23"/>
        <v>1798.3594694799999</v>
      </c>
      <c r="W736" s="52">
        <f t="shared" si="24"/>
        <v>1798.3594694799999</v>
      </c>
      <c r="X736" s="52">
        <v>0</v>
      </c>
      <c r="Y736" s="52">
        <v>0</v>
      </c>
    </row>
    <row r="737" spans="1:25" x14ac:dyDescent="0.25">
      <c r="A737" s="52">
        <v>2013</v>
      </c>
      <c r="B737" s="52" t="s">
        <v>106</v>
      </c>
      <c r="C737" s="52" t="s">
        <v>115</v>
      </c>
      <c r="D737" s="52">
        <v>27102</v>
      </c>
      <c r="E737" s="52">
        <v>3338012</v>
      </c>
      <c r="F737" s="52">
        <v>12</v>
      </c>
      <c r="G737" s="52" t="s">
        <v>118</v>
      </c>
      <c r="H737" s="52" t="s">
        <v>91</v>
      </c>
      <c r="I737" s="52">
        <v>1292</v>
      </c>
      <c r="J737" s="52" t="s">
        <v>71</v>
      </c>
      <c r="K737" s="52">
        <v>73.3</v>
      </c>
      <c r="L737" s="52">
        <v>3.3200000000000001E-5</v>
      </c>
      <c r="M737" s="52">
        <v>1</v>
      </c>
      <c r="N737" s="52"/>
      <c r="O737" s="52">
        <v>0</v>
      </c>
      <c r="P737" s="52">
        <v>0</v>
      </c>
      <c r="Q737" s="52">
        <v>21</v>
      </c>
      <c r="R737" s="52"/>
      <c r="S737" s="52">
        <v>0</v>
      </c>
      <c r="T737" s="52">
        <v>0</v>
      </c>
      <c r="U737" s="52">
        <v>310</v>
      </c>
      <c r="V737" s="52">
        <f t="shared" si="23"/>
        <v>3.1441595199999997</v>
      </c>
      <c r="W737" s="52">
        <f t="shared" si="24"/>
        <v>3.1441595199999997</v>
      </c>
      <c r="X737" s="52">
        <v>0</v>
      </c>
      <c r="Y737" s="52">
        <v>0</v>
      </c>
    </row>
    <row r="738" spans="1:25" x14ac:dyDescent="0.25">
      <c r="A738" s="52">
        <v>2013</v>
      </c>
      <c r="B738" s="52" t="s">
        <v>106</v>
      </c>
      <c r="C738" s="52" t="s">
        <v>115</v>
      </c>
      <c r="D738" s="52">
        <v>27103</v>
      </c>
      <c r="E738" s="52">
        <v>3338002</v>
      </c>
      <c r="F738" s="52">
        <v>12</v>
      </c>
      <c r="G738" s="52" t="s">
        <v>118</v>
      </c>
      <c r="H738" s="52" t="s">
        <v>91</v>
      </c>
      <c r="I738" s="52">
        <v>828</v>
      </c>
      <c r="J738" s="52" t="s">
        <v>71</v>
      </c>
      <c r="K738" s="52">
        <v>73.3</v>
      </c>
      <c r="L738" s="52">
        <v>3.3200000000000001E-5</v>
      </c>
      <c r="M738" s="52">
        <v>1</v>
      </c>
      <c r="N738" s="52"/>
      <c r="O738" s="52">
        <v>0</v>
      </c>
      <c r="P738" s="52">
        <v>0</v>
      </c>
      <c r="Q738" s="52">
        <v>21</v>
      </c>
      <c r="R738" s="52"/>
      <c r="S738" s="52">
        <v>0</v>
      </c>
      <c r="T738" s="52">
        <v>0</v>
      </c>
      <c r="U738" s="52">
        <v>310</v>
      </c>
      <c r="V738" s="52">
        <f t="shared" si="23"/>
        <v>2.0149876799999999</v>
      </c>
      <c r="W738" s="52">
        <f t="shared" si="24"/>
        <v>2.0149876799999999</v>
      </c>
      <c r="X738" s="52">
        <v>0</v>
      </c>
      <c r="Y738" s="52">
        <v>0</v>
      </c>
    </row>
    <row r="739" spans="1:25" x14ac:dyDescent="0.25">
      <c r="A739" s="52">
        <v>2013</v>
      </c>
      <c r="B739" s="52" t="s">
        <v>106</v>
      </c>
      <c r="C739" s="52" t="s">
        <v>115</v>
      </c>
      <c r="D739" s="52">
        <v>27103</v>
      </c>
      <c r="E739" s="52">
        <v>3338006</v>
      </c>
      <c r="F739" s="52">
        <v>12</v>
      </c>
      <c r="G739" s="52" t="s">
        <v>118</v>
      </c>
      <c r="H739" s="52" t="s">
        <v>91</v>
      </c>
      <c r="I739" s="52">
        <v>11256866.186096</v>
      </c>
      <c r="J739" s="52" t="s">
        <v>71</v>
      </c>
      <c r="K739" s="52">
        <v>73.3</v>
      </c>
      <c r="L739" s="52">
        <v>3.3200000000000001E-5</v>
      </c>
      <c r="M739" s="52">
        <v>1</v>
      </c>
      <c r="N739" s="52"/>
      <c r="O739" s="52">
        <v>0</v>
      </c>
      <c r="P739" s="52">
        <v>0</v>
      </c>
      <c r="Q739" s="52">
        <v>21</v>
      </c>
      <c r="R739" s="52"/>
      <c r="S739" s="52">
        <v>0</v>
      </c>
      <c r="T739" s="52">
        <v>0</v>
      </c>
      <c r="U739" s="52">
        <v>310</v>
      </c>
      <c r="V739" s="52">
        <f t="shared" si="23"/>
        <v>27394.259275835782</v>
      </c>
      <c r="W739" s="52">
        <f t="shared" si="24"/>
        <v>27394.259275835782</v>
      </c>
      <c r="X739" s="52">
        <v>0</v>
      </c>
      <c r="Y739" s="52">
        <v>0</v>
      </c>
    </row>
    <row r="740" spans="1:25" x14ac:dyDescent="0.25">
      <c r="A740" s="52">
        <v>2013</v>
      </c>
      <c r="B740" s="52" t="s">
        <v>106</v>
      </c>
      <c r="C740" s="52" t="s">
        <v>115</v>
      </c>
      <c r="D740" s="52">
        <v>27104</v>
      </c>
      <c r="E740" s="52">
        <v>3338006</v>
      </c>
      <c r="F740" s="52">
        <v>12</v>
      </c>
      <c r="G740" s="52" t="s">
        <v>118</v>
      </c>
      <c r="H740" s="52" t="s">
        <v>91</v>
      </c>
      <c r="I740" s="52">
        <v>96752</v>
      </c>
      <c r="J740" s="52" t="s">
        <v>71</v>
      </c>
      <c r="K740" s="52">
        <v>73.3</v>
      </c>
      <c r="L740" s="52">
        <v>3.3200000000000001E-5</v>
      </c>
      <c r="M740" s="52">
        <v>1</v>
      </c>
      <c r="N740" s="52"/>
      <c r="O740" s="52">
        <v>0</v>
      </c>
      <c r="P740" s="52">
        <v>0</v>
      </c>
      <c r="Q740" s="52">
        <v>21</v>
      </c>
      <c r="R740" s="52"/>
      <c r="S740" s="52">
        <v>0</v>
      </c>
      <c r="T740" s="52">
        <v>0</v>
      </c>
      <c r="U740" s="52">
        <v>310</v>
      </c>
      <c r="V740" s="52">
        <f t="shared" si="23"/>
        <v>235.45179711999998</v>
      </c>
      <c r="W740" s="52">
        <f t="shared" si="24"/>
        <v>235.45179711999998</v>
      </c>
      <c r="X740" s="52">
        <v>0</v>
      </c>
      <c r="Y740" s="52">
        <v>0</v>
      </c>
    </row>
    <row r="741" spans="1:25" x14ac:dyDescent="0.25">
      <c r="A741" s="52">
        <v>2013</v>
      </c>
      <c r="B741" s="52" t="s">
        <v>106</v>
      </c>
      <c r="C741" s="52" t="s">
        <v>115</v>
      </c>
      <c r="D741" s="52">
        <v>27104</v>
      </c>
      <c r="E741" s="52">
        <v>3338006</v>
      </c>
      <c r="F741" s="52">
        <v>12</v>
      </c>
      <c r="G741" s="52" t="s">
        <v>118</v>
      </c>
      <c r="H741" s="52" t="s">
        <v>91</v>
      </c>
      <c r="I741" s="52">
        <v>1289688</v>
      </c>
      <c r="J741" s="52" t="s">
        <v>71</v>
      </c>
      <c r="K741" s="52">
        <v>73.3</v>
      </c>
      <c r="L741" s="52">
        <v>3.3200000000000001E-5</v>
      </c>
      <c r="M741" s="52">
        <v>1</v>
      </c>
      <c r="N741" s="52"/>
      <c r="O741" s="52">
        <v>0</v>
      </c>
      <c r="P741" s="52">
        <v>0</v>
      </c>
      <c r="Q741" s="52">
        <v>21</v>
      </c>
      <c r="R741" s="52"/>
      <c r="S741" s="52">
        <v>0</v>
      </c>
      <c r="T741" s="52">
        <v>0</v>
      </c>
      <c r="U741" s="52">
        <v>310</v>
      </c>
      <c r="V741" s="52">
        <f t="shared" si="23"/>
        <v>3138.5331292799997</v>
      </c>
      <c r="W741" s="52">
        <f t="shared" si="24"/>
        <v>3138.5331292799997</v>
      </c>
      <c r="X741" s="52">
        <v>0</v>
      </c>
      <c r="Y741" s="52">
        <v>0</v>
      </c>
    </row>
    <row r="742" spans="1:25" x14ac:dyDescent="0.25">
      <c r="A742" s="52">
        <v>2013</v>
      </c>
      <c r="B742" s="52" t="s">
        <v>106</v>
      </c>
      <c r="C742" s="52" t="s">
        <v>115</v>
      </c>
      <c r="D742" s="52">
        <v>27104</v>
      </c>
      <c r="E742" s="52">
        <v>3338006</v>
      </c>
      <c r="F742" s="52">
        <v>12</v>
      </c>
      <c r="G742" s="52" t="s">
        <v>118</v>
      </c>
      <c r="H742" s="52" t="s">
        <v>91</v>
      </c>
      <c r="I742" s="52">
        <v>94000</v>
      </c>
      <c r="J742" s="52" t="s">
        <v>71</v>
      </c>
      <c r="K742" s="52">
        <v>73.3</v>
      </c>
      <c r="L742" s="52">
        <v>3.3200000000000001E-5</v>
      </c>
      <c r="M742" s="52">
        <v>1</v>
      </c>
      <c r="N742" s="52"/>
      <c r="O742" s="52">
        <v>0</v>
      </c>
      <c r="P742" s="52">
        <v>0</v>
      </c>
      <c r="Q742" s="52">
        <v>21</v>
      </c>
      <c r="R742" s="52"/>
      <c r="S742" s="52">
        <v>0</v>
      </c>
      <c r="T742" s="52">
        <v>0</v>
      </c>
      <c r="U742" s="52">
        <v>310</v>
      </c>
      <c r="V742" s="52">
        <f t="shared" si="23"/>
        <v>228.75463999999999</v>
      </c>
      <c r="W742" s="52">
        <f t="shared" si="24"/>
        <v>228.75463999999999</v>
      </c>
      <c r="X742" s="52">
        <v>0</v>
      </c>
      <c r="Y742" s="52">
        <v>0</v>
      </c>
    </row>
    <row r="743" spans="1:25" x14ac:dyDescent="0.25">
      <c r="A743" s="52">
        <v>2013</v>
      </c>
      <c r="B743" s="52" t="s">
        <v>106</v>
      </c>
      <c r="C743" s="52" t="s">
        <v>115</v>
      </c>
      <c r="D743" s="52">
        <v>27104</v>
      </c>
      <c r="E743" s="52">
        <v>3338006</v>
      </c>
      <c r="F743" s="52">
        <v>12</v>
      </c>
      <c r="G743" s="52" t="s">
        <v>118</v>
      </c>
      <c r="H743" s="52" t="s">
        <v>91</v>
      </c>
      <c r="I743" s="52">
        <v>23377</v>
      </c>
      <c r="J743" s="52" t="s">
        <v>71</v>
      </c>
      <c r="K743" s="52">
        <v>73.3</v>
      </c>
      <c r="L743" s="52">
        <v>3.3200000000000001E-5</v>
      </c>
      <c r="M743" s="52">
        <v>1</v>
      </c>
      <c r="N743" s="52"/>
      <c r="O743" s="52">
        <v>0</v>
      </c>
      <c r="P743" s="52">
        <v>0</v>
      </c>
      <c r="Q743" s="52">
        <v>21</v>
      </c>
      <c r="R743" s="52"/>
      <c r="S743" s="52">
        <v>0</v>
      </c>
      <c r="T743" s="52">
        <v>0</v>
      </c>
      <c r="U743" s="52">
        <v>310</v>
      </c>
      <c r="V743" s="52">
        <f t="shared" si="23"/>
        <v>56.889332119999999</v>
      </c>
      <c r="W743" s="52">
        <f t="shared" si="24"/>
        <v>56.889332119999999</v>
      </c>
      <c r="X743" s="52">
        <v>0</v>
      </c>
      <c r="Y743" s="52">
        <v>0</v>
      </c>
    </row>
    <row r="744" spans="1:25" x14ac:dyDescent="0.25">
      <c r="A744" s="52">
        <v>2013</v>
      </c>
      <c r="B744" s="52" t="s">
        <v>106</v>
      </c>
      <c r="C744" s="52" t="s">
        <v>115</v>
      </c>
      <c r="D744" s="52">
        <v>27104</v>
      </c>
      <c r="E744" s="52">
        <v>3338006</v>
      </c>
      <c r="F744" s="52">
        <v>12</v>
      </c>
      <c r="G744" s="52" t="s">
        <v>118</v>
      </c>
      <c r="H744" s="52" t="s">
        <v>91</v>
      </c>
      <c r="I744" s="52">
        <v>58414</v>
      </c>
      <c r="J744" s="52" t="s">
        <v>71</v>
      </c>
      <c r="K744" s="52">
        <v>73.3</v>
      </c>
      <c r="L744" s="52">
        <v>3.3200000000000001E-5</v>
      </c>
      <c r="M744" s="52">
        <v>1</v>
      </c>
      <c r="N744" s="52"/>
      <c r="O744" s="52">
        <v>0</v>
      </c>
      <c r="P744" s="52">
        <v>0</v>
      </c>
      <c r="Q744" s="52">
        <v>21</v>
      </c>
      <c r="R744" s="52"/>
      <c r="S744" s="52">
        <v>0</v>
      </c>
      <c r="T744" s="52">
        <v>0</v>
      </c>
      <c r="U744" s="52">
        <v>310</v>
      </c>
      <c r="V744" s="52">
        <f t="shared" si="23"/>
        <v>142.15397384000002</v>
      </c>
      <c r="W744" s="52">
        <f t="shared" si="24"/>
        <v>142.15397384000002</v>
      </c>
      <c r="X744" s="52">
        <v>0</v>
      </c>
      <c r="Y744" s="52">
        <v>0</v>
      </c>
    </row>
    <row r="745" spans="1:25" x14ac:dyDescent="0.25">
      <c r="A745" s="52">
        <v>2013</v>
      </c>
      <c r="B745" s="52" t="s">
        <v>106</v>
      </c>
      <c r="C745" s="52" t="s">
        <v>115</v>
      </c>
      <c r="D745" s="52">
        <v>27104</v>
      </c>
      <c r="E745" s="52">
        <v>3338006</v>
      </c>
      <c r="F745" s="52">
        <v>12</v>
      </c>
      <c r="G745" s="52" t="s">
        <v>118</v>
      </c>
      <c r="H745" s="52" t="s">
        <v>91</v>
      </c>
      <c r="I745" s="52">
        <v>16739</v>
      </c>
      <c r="J745" s="52" t="s">
        <v>71</v>
      </c>
      <c r="K745" s="52">
        <v>73.3</v>
      </c>
      <c r="L745" s="52">
        <v>3.3200000000000001E-5</v>
      </c>
      <c r="M745" s="52">
        <v>1</v>
      </c>
      <c r="N745" s="52"/>
      <c r="O745" s="52">
        <v>0</v>
      </c>
      <c r="P745" s="52">
        <v>0</v>
      </c>
      <c r="Q745" s="52">
        <v>21</v>
      </c>
      <c r="R745" s="52"/>
      <c r="S745" s="52">
        <v>0</v>
      </c>
      <c r="T745" s="52">
        <v>0</v>
      </c>
      <c r="U745" s="52">
        <v>310</v>
      </c>
      <c r="V745" s="52">
        <f t="shared" si="23"/>
        <v>40.735360839999998</v>
      </c>
      <c r="W745" s="52">
        <f t="shared" si="24"/>
        <v>40.735360839999998</v>
      </c>
      <c r="X745" s="52">
        <v>0</v>
      </c>
      <c r="Y745" s="52">
        <v>0</v>
      </c>
    </row>
    <row r="746" spans="1:25" x14ac:dyDescent="0.25">
      <c r="A746" s="52">
        <v>2013</v>
      </c>
      <c r="B746" s="52" t="s">
        <v>106</v>
      </c>
      <c r="C746" s="52" t="s">
        <v>115</v>
      </c>
      <c r="D746" s="52">
        <v>27201</v>
      </c>
      <c r="E746" s="52">
        <v>3338006</v>
      </c>
      <c r="F746" s="52">
        <v>12</v>
      </c>
      <c r="G746" s="52" t="s">
        <v>118</v>
      </c>
      <c r="H746" s="52" t="s">
        <v>91</v>
      </c>
      <c r="I746" s="52">
        <v>6897</v>
      </c>
      <c r="J746" s="52" t="s">
        <v>71</v>
      </c>
      <c r="K746" s="52">
        <v>73.3</v>
      </c>
      <c r="L746" s="52">
        <v>3.3200000000000001E-5</v>
      </c>
      <c r="M746" s="52">
        <v>1</v>
      </c>
      <c r="N746" s="52"/>
      <c r="O746" s="52">
        <v>0</v>
      </c>
      <c r="P746" s="52">
        <v>0</v>
      </c>
      <c r="Q746" s="52">
        <v>21</v>
      </c>
      <c r="R746" s="52"/>
      <c r="S746" s="52">
        <v>0</v>
      </c>
      <c r="T746" s="52">
        <v>0</v>
      </c>
      <c r="U746" s="52">
        <v>310</v>
      </c>
      <c r="V746" s="52">
        <f t="shared" si="23"/>
        <v>16.784263320000001</v>
      </c>
      <c r="W746" s="52">
        <f t="shared" si="24"/>
        <v>16.784263320000001</v>
      </c>
      <c r="X746" s="52">
        <v>0</v>
      </c>
      <c r="Y746" s="52">
        <v>0</v>
      </c>
    </row>
    <row r="747" spans="1:25" x14ac:dyDescent="0.25">
      <c r="A747" s="52">
        <v>2013</v>
      </c>
      <c r="B747" s="52" t="s">
        <v>106</v>
      </c>
      <c r="C747" s="52" t="s">
        <v>115</v>
      </c>
      <c r="D747" s="52">
        <v>27310</v>
      </c>
      <c r="E747" s="52">
        <v>3338002</v>
      </c>
      <c r="F747" s="52">
        <v>12</v>
      </c>
      <c r="G747" s="52" t="s">
        <v>118</v>
      </c>
      <c r="H747" s="52" t="s">
        <v>91</v>
      </c>
      <c r="I747" s="52">
        <v>146324</v>
      </c>
      <c r="J747" s="52" t="s">
        <v>71</v>
      </c>
      <c r="K747" s="52">
        <v>73.3</v>
      </c>
      <c r="L747" s="52">
        <v>3.3200000000000001E-5</v>
      </c>
      <c r="M747" s="52">
        <v>1</v>
      </c>
      <c r="N747" s="52"/>
      <c r="O747" s="52">
        <v>0</v>
      </c>
      <c r="P747" s="52">
        <v>0</v>
      </c>
      <c r="Q747" s="52">
        <v>21</v>
      </c>
      <c r="R747" s="52"/>
      <c r="S747" s="52">
        <v>0</v>
      </c>
      <c r="T747" s="52">
        <v>0</v>
      </c>
      <c r="U747" s="52">
        <v>310</v>
      </c>
      <c r="V747" s="52">
        <f t="shared" si="23"/>
        <v>356.08823343999995</v>
      </c>
      <c r="W747" s="52">
        <f t="shared" si="24"/>
        <v>356.08823343999995</v>
      </c>
      <c r="X747" s="52">
        <v>0</v>
      </c>
      <c r="Y747" s="52">
        <v>0</v>
      </c>
    </row>
    <row r="748" spans="1:25" x14ac:dyDescent="0.25">
      <c r="A748" s="52">
        <v>2013</v>
      </c>
      <c r="B748" s="52" t="s">
        <v>106</v>
      </c>
      <c r="C748" s="52" t="s">
        <v>115</v>
      </c>
      <c r="D748" s="52">
        <v>27310</v>
      </c>
      <c r="E748" s="52">
        <v>3338002</v>
      </c>
      <c r="F748" s="52">
        <v>12</v>
      </c>
      <c r="G748" s="52" t="s">
        <v>118</v>
      </c>
      <c r="H748" s="52" t="s">
        <v>91</v>
      </c>
      <c r="I748" s="52">
        <v>202113</v>
      </c>
      <c r="J748" s="52" t="s">
        <v>71</v>
      </c>
      <c r="K748" s="52">
        <v>73.3</v>
      </c>
      <c r="L748" s="52">
        <v>3.3200000000000001E-5</v>
      </c>
      <c r="M748" s="52">
        <v>1</v>
      </c>
      <c r="N748" s="52"/>
      <c r="O748" s="52">
        <v>0</v>
      </c>
      <c r="P748" s="52">
        <v>0</v>
      </c>
      <c r="Q748" s="52">
        <v>21</v>
      </c>
      <c r="R748" s="52"/>
      <c r="S748" s="52">
        <v>0</v>
      </c>
      <c r="T748" s="52">
        <v>0</v>
      </c>
      <c r="U748" s="52">
        <v>310</v>
      </c>
      <c r="V748" s="52">
        <f t="shared" si="23"/>
        <v>491.85411227999998</v>
      </c>
      <c r="W748" s="52">
        <f t="shared" si="24"/>
        <v>491.85411227999998</v>
      </c>
      <c r="X748" s="52">
        <v>0</v>
      </c>
      <c r="Y748" s="52">
        <v>0</v>
      </c>
    </row>
    <row r="749" spans="1:25" x14ac:dyDescent="0.25">
      <c r="A749" s="52">
        <v>2013</v>
      </c>
      <c r="B749" s="52" t="s">
        <v>106</v>
      </c>
      <c r="C749" s="52" t="s">
        <v>115</v>
      </c>
      <c r="D749" s="52">
        <v>27339</v>
      </c>
      <c r="E749" s="52">
        <v>3338006</v>
      </c>
      <c r="F749" s="52">
        <v>12</v>
      </c>
      <c r="G749" s="52" t="s">
        <v>118</v>
      </c>
      <c r="H749" s="52" t="s">
        <v>91</v>
      </c>
      <c r="I749" s="52">
        <v>24670</v>
      </c>
      <c r="J749" s="52" t="s">
        <v>71</v>
      </c>
      <c r="K749" s="52">
        <v>73.3</v>
      </c>
      <c r="L749" s="52">
        <v>3.3200000000000001E-5</v>
      </c>
      <c r="M749" s="52">
        <v>1</v>
      </c>
      <c r="N749" s="52"/>
      <c r="O749" s="52">
        <v>0</v>
      </c>
      <c r="P749" s="52">
        <v>0</v>
      </c>
      <c r="Q749" s="52">
        <v>21</v>
      </c>
      <c r="R749" s="52"/>
      <c r="S749" s="52">
        <v>0</v>
      </c>
      <c r="T749" s="52">
        <v>0</v>
      </c>
      <c r="U749" s="52">
        <v>310</v>
      </c>
      <c r="V749" s="52">
        <f t="shared" si="23"/>
        <v>60.035925200000001</v>
      </c>
      <c r="W749" s="52">
        <f t="shared" si="24"/>
        <v>60.035925200000001</v>
      </c>
      <c r="X749" s="52">
        <v>0</v>
      </c>
      <c r="Y749" s="52">
        <v>0</v>
      </c>
    </row>
    <row r="750" spans="1:25" x14ac:dyDescent="0.25">
      <c r="A750" s="52">
        <v>2013</v>
      </c>
      <c r="B750" s="52" t="s">
        <v>106</v>
      </c>
      <c r="C750" s="52" t="s">
        <v>115</v>
      </c>
      <c r="D750" s="52">
        <v>27501</v>
      </c>
      <c r="E750" s="52">
        <v>3338099</v>
      </c>
      <c r="F750" s="52">
        <v>12</v>
      </c>
      <c r="G750" s="52" t="s">
        <v>118</v>
      </c>
      <c r="H750" s="52" t="s">
        <v>91</v>
      </c>
      <c r="I750" s="52">
        <v>147522</v>
      </c>
      <c r="J750" s="52" t="s">
        <v>71</v>
      </c>
      <c r="K750" s="52">
        <v>73.3</v>
      </c>
      <c r="L750" s="52">
        <v>3.3200000000000001E-5</v>
      </c>
      <c r="M750" s="52">
        <v>1</v>
      </c>
      <c r="N750" s="52"/>
      <c r="O750" s="52">
        <v>0</v>
      </c>
      <c r="P750" s="52">
        <v>0</v>
      </c>
      <c r="Q750" s="52">
        <v>21</v>
      </c>
      <c r="R750" s="52"/>
      <c r="S750" s="52">
        <v>0</v>
      </c>
      <c r="T750" s="52">
        <v>0</v>
      </c>
      <c r="U750" s="52">
        <v>310</v>
      </c>
      <c r="V750" s="52">
        <f t="shared" si="23"/>
        <v>359.00363831999999</v>
      </c>
      <c r="W750" s="52">
        <f t="shared" si="24"/>
        <v>359.00363831999999</v>
      </c>
      <c r="X750" s="52">
        <v>0</v>
      </c>
      <c r="Y750" s="52">
        <v>0</v>
      </c>
    </row>
    <row r="751" spans="1:25" x14ac:dyDescent="0.25">
      <c r="A751" s="52">
        <v>2013</v>
      </c>
      <c r="B751" s="52" t="s">
        <v>106</v>
      </c>
      <c r="C751" s="52" t="s">
        <v>115</v>
      </c>
      <c r="D751" s="52">
        <v>27503</v>
      </c>
      <c r="E751" s="52">
        <v>3338006</v>
      </c>
      <c r="F751" s="52">
        <v>12</v>
      </c>
      <c r="G751" s="52" t="s">
        <v>118</v>
      </c>
      <c r="H751" s="52" t="s">
        <v>91</v>
      </c>
      <c r="I751" s="52">
        <v>11268</v>
      </c>
      <c r="J751" s="52" t="s">
        <v>71</v>
      </c>
      <c r="K751" s="52">
        <v>73.3</v>
      </c>
      <c r="L751" s="52">
        <v>3.3200000000000001E-5</v>
      </c>
      <c r="M751" s="52">
        <v>1</v>
      </c>
      <c r="N751" s="52"/>
      <c r="O751" s="52">
        <v>0</v>
      </c>
      <c r="P751" s="52">
        <v>0</v>
      </c>
      <c r="Q751" s="52">
        <v>21</v>
      </c>
      <c r="R751" s="52"/>
      <c r="S751" s="52">
        <v>0</v>
      </c>
      <c r="T751" s="52">
        <v>0</v>
      </c>
      <c r="U751" s="52">
        <v>310</v>
      </c>
      <c r="V751" s="52">
        <f t="shared" si="23"/>
        <v>27.42135408</v>
      </c>
      <c r="W751" s="52">
        <f t="shared" si="24"/>
        <v>27.42135408</v>
      </c>
      <c r="X751" s="52">
        <v>0</v>
      </c>
      <c r="Y751" s="52">
        <v>0</v>
      </c>
    </row>
    <row r="752" spans="1:25" x14ac:dyDescent="0.25">
      <c r="A752" s="52">
        <v>2013</v>
      </c>
      <c r="B752" s="52" t="s">
        <v>106</v>
      </c>
      <c r="C752" s="52" t="s">
        <v>115</v>
      </c>
      <c r="D752" s="52">
        <v>27900</v>
      </c>
      <c r="E752" s="52">
        <v>3338006</v>
      </c>
      <c r="F752" s="52">
        <v>12</v>
      </c>
      <c r="G752" s="52" t="s">
        <v>118</v>
      </c>
      <c r="H752" s="52" t="s">
        <v>91</v>
      </c>
      <c r="I752" s="52">
        <v>10946</v>
      </c>
      <c r="J752" s="52" t="s">
        <v>71</v>
      </c>
      <c r="K752" s="52">
        <v>73.3</v>
      </c>
      <c r="L752" s="52">
        <v>3.3200000000000001E-5</v>
      </c>
      <c r="M752" s="52">
        <v>1</v>
      </c>
      <c r="N752" s="52"/>
      <c r="O752" s="52">
        <v>0</v>
      </c>
      <c r="P752" s="52">
        <v>0</v>
      </c>
      <c r="Q752" s="52">
        <v>21</v>
      </c>
      <c r="R752" s="52"/>
      <c r="S752" s="52">
        <v>0</v>
      </c>
      <c r="T752" s="52">
        <v>0</v>
      </c>
      <c r="U752" s="52">
        <v>310</v>
      </c>
      <c r="V752" s="52">
        <f t="shared" si="23"/>
        <v>26.63774776</v>
      </c>
      <c r="W752" s="52">
        <f t="shared" si="24"/>
        <v>26.63774776</v>
      </c>
      <c r="X752" s="52">
        <v>0</v>
      </c>
      <c r="Y752" s="52">
        <v>0</v>
      </c>
    </row>
    <row r="753" spans="1:25" x14ac:dyDescent="0.25">
      <c r="A753" s="52">
        <v>2013</v>
      </c>
      <c r="B753" s="52" t="s">
        <v>106</v>
      </c>
      <c r="C753" s="52" t="s">
        <v>115</v>
      </c>
      <c r="D753" s="52">
        <v>27900</v>
      </c>
      <c r="E753" s="52">
        <v>3338006</v>
      </c>
      <c r="F753" s="52">
        <v>12</v>
      </c>
      <c r="G753" s="52" t="s">
        <v>118</v>
      </c>
      <c r="H753" s="52" t="s">
        <v>91</v>
      </c>
      <c r="I753" s="52">
        <v>101475</v>
      </c>
      <c r="J753" s="52" t="s">
        <v>71</v>
      </c>
      <c r="K753" s="52">
        <v>73.3</v>
      </c>
      <c r="L753" s="52">
        <v>3.3200000000000001E-5</v>
      </c>
      <c r="M753" s="52">
        <v>1</v>
      </c>
      <c r="N753" s="52"/>
      <c r="O753" s="52">
        <v>0</v>
      </c>
      <c r="P753" s="52">
        <v>0</v>
      </c>
      <c r="Q753" s="52">
        <v>21</v>
      </c>
      <c r="R753" s="52"/>
      <c r="S753" s="52">
        <v>0</v>
      </c>
      <c r="T753" s="52">
        <v>0</v>
      </c>
      <c r="U753" s="52">
        <v>310</v>
      </c>
      <c r="V753" s="52">
        <f t="shared" si="23"/>
        <v>246.94550100000001</v>
      </c>
      <c r="W753" s="52">
        <f t="shared" si="24"/>
        <v>246.94550100000001</v>
      </c>
      <c r="X753" s="52">
        <v>0</v>
      </c>
      <c r="Y753" s="52">
        <v>0</v>
      </c>
    </row>
    <row r="754" spans="1:25" x14ac:dyDescent="0.25">
      <c r="A754" s="52">
        <v>2013</v>
      </c>
      <c r="B754" s="52" t="s">
        <v>106</v>
      </c>
      <c r="C754" s="52" t="s">
        <v>115</v>
      </c>
      <c r="D754" s="52">
        <v>27900</v>
      </c>
      <c r="E754" s="52">
        <v>3338006</v>
      </c>
      <c r="F754" s="52">
        <v>12</v>
      </c>
      <c r="G754" s="52" t="s">
        <v>118</v>
      </c>
      <c r="H754" s="52" t="s">
        <v>91</v>
      </c>
      <c r="I754" s="52">
        <v>486122</v>
      </c>
      <c r="J754" s="52" t="s">
        <v>71</v>
      </c>
      <c r="K754" s="52">
        <v>73.3</v>
      </c>
      <c r="L754" s="52">
        <v>3.3200000000000001E-5</v>
      </c>
      <c r="M754" s="52">
        <v>1</v>
      </c>
      <c r="N754" s="52"/>
      <c r="O754" s="52">
        <v>0</v>
      </c>
      <c r="P754" s="52">
        <v>0</v>
      </c>
      <c r="Q754" s="52">
        <v>21</v>
      </c>
      <c r="R754" s="52"/>
      <c r="S754" s="52">
        <v>0</v>
      </c>
      <c r="T754" s="52">
        <v>0</v>
      </c>
      <c r="U754" s="52">
        <v>310</v>
      </c>
      <c r="V754" s="52">
        <f t="shared" si="23"/>
        <v>1183.0070543200002</v>
      </c>
      <c r="W754" s="52">
        <f t="shared" si="24"/>
        <v>1183.0070543200002</v>
      </c>
      <c r="X754" s="52">
        <v>0</v>
      </c>
      <c r="Y754" s="52">
        <v>0</v>
      </c>
    </row>
    <row r="755" spans="1:25" x14ac:dyDescent="0.25">
      <c r="A755" s="52">
        <v>2013</v>
      </c>
      <c r="B755" s="52" t="s">
        <v>106</v>
      </c>
      <c r="C755" s="52" t="s">
        <v>115</v>
      </c>
      <c r="D755" s="52">
        <v>27900</v>
      </c>
      <c r="E755" s="52">
        <v>3338006</v>
      </c>
      <c r="F755" s="52">
        <v>12</v>
      </c>
      <c r="G755" s="52" t="s">
        <v>118</v>
      </c>
      <c r="H755" s="52" t="s">
        <v>91</v>
      </c>
      <c r="I755" s="52">
        <v>28350</v>
      </c>
      <c r="J755" s="52" t="s">
        <v>71</v>
      </c>
      <c r="K755" s="52">
        <v>73.3</v>
      </c>
      <c r="L755" s="52">
        <v>3.3200000000000001E-5</v>
      </c>
      <c r="M755" s="52">
        <v>1</v>
      </c>
      <c r="N755" s="52"/>
      <c r="O755" s="52">
        <v>0</v>
      </c>
      <c r="P755" s="52">
        <v>0</v>
      </c>
      <c r="Q755" s="52">
        <v>21</v>
      </c>
      <c r="R755" s="52"/>
      <c r="S755" s="52">
        <v>0</v>
      </c>
      <c r="T755" s="52">
        <v>0</v>
      </c>
      <c r="U755" s="52">
        <v>310</v>
      </c>
      <c r="V755" s="52">
        <f t="shared" si="23"/>
        <v>68.991426000000004</v>
      </c>
      <c r="W755" s="52">
        <f t="shared" si="24"/>
        <v>68.991426000000004</v>
      </c>
      <c r="X755" s="52">
        <v>0</v>
      </c>
      <c r="Y755" s="52">
        <v>0</v>
      </c>
    </row>
    <row r="756" spans="1:25" x14ac:dyDescent="0.25">
      <c r="A756" s="52">
        <v>2013</v>
      </c>
      <c r="B756" s="52" t="s">
        <v>106</v>
      </c>
      <c r="C756" s="52" t="s">
        <v>115</v>
      </c>
      <c r="D756" s="52">
        <v>27900</v>
      </c>
      <c r="E756" s="52">
        <v>3338006</v>
      </c>
      <c r="F756" s="52">
        <v>12</v>
      </c>
      <c r="G756" s="52" t="s">
        <v>118</v>
      </c>
      <c r="H756" s="52" t="s">
        <v>91</v>
      </c>
      <c r="I756" s="52">
        <v>700</v>
      </c>
      <c r="J756" s="52" t="s">
        <v>71</v>
      </c>
      <c r="K756" s="52">
        <v>73.3</v>
      </c>
      <c r="L756" s="52">
        <v>3.3200000000000001E-5</v>
      </c>
      <c r="M756" s="52">
        <v>1</v>
      </c>
      <c r="N756" s="52"/>
      <c r="O756" s="52">
        <v>0</v>
      </c>
      <c r="P756" s="52">
        <v>0</v>
      </c>
      <c r="Q756" s="52">
        <v>21</v>
      </c>
      <c r="R756" s="52"/>
      <c r="S756" s="52">
        <v>0</v>
      </c>
      <c r="T756" s="52">
        <v>0</v>
      </c>
      <c r="U756" s="52">
        <v>310</v>
      </c>
      <c r="V756" s="52">
        <f t="shared" si="23"/>
        <v>1.703492</v>
      </c>
      <c r="W756" s="52">
        <f t="shared" si="24"/>
        <v>1.703492</v>
      </c>
      <c r="X756" s="52">
        <v>0</v>
      </c>
      <c r="Y756" s="52">
        <v>0</v>
      </c>
    </row>
    <row r="757" spans="1:25" x14ac:dyDescent="0.25">
      <c r="A757" s="52">
        <v>2013</v>
      </c>
      <c r="B757" s="52" t="s">
        <v>106</v>
      </c>
      <c r="C757" s="52" t="s">
        <v>115</v>
      </c>
      <c r="D757" s="52">
        <v>28120</v>
      </c>
      <c r="E757" s="52">
        <v>3338003</v>
      </c>
      <c r="F757" s="52">
        <v>12</v>
      </c>
      <c r="G757" s="52" t="s">
        <v>118</v>
      </c>
      <c r="H757" s="52" t="s">
        <v>91</v>
      </c>
      <c r="I757" s="52">
        <v>1202</v>
      </c>
      <c r="J757" s="52" t="s">
        <v>71</v>
      </c>
      <c r="K757" s="52">
        <v>73.3</v>
      </c>
      <c r="L757" s="52">
        <v>3.3200000000000001E-5</v>
      </c>
      <c r="M757" s="52">
        <v>1</v>
      </c>
      <c r="N757" s="52"/>
      <c r="O757" s="52">
        <v>0</v>
      </c>
      <c r="P757" s="52">
        <v>0</v>
      </c>
      <c r="Q757" s="52">
        <v>21</v>
      </c>
      <c r="R757" s="52"/>
      <c r="S757" s="52">
        <v>0</v>
      </c>
      <c r="T757" s="52">
        <v>0</v>
      </c>
      <c r="U757" s="52">
        <v>310</v>
      </c>
      <c r="V757" s="52">
        <f t="shared" si="23"/>
        <v>2.9251391199999999</v>
      </c>
      <c r="W757" s="52">
        <f t="shared" si="24"/>
        <v>2.9251391199999999</v>
      </c>
      <c r="X757" s="52">
        <v>0</v>
      </c>
      <c r="Y757" s="52">
        <v>0</v>
      </c>
    </row>
    <row r="758" spans="1:25" x14ac:dyDescent="0.25">
      <c r="A758" s="52">
        <v>2013</v>
      </c>
      <c r="B758" s="52" t="s">
        <v>106</v>
      </c>
      <c r="C758" s="52" t="s">
        <v>115</v>
      </c>
      <c r="D758" s="52">
        <v>28132</v>
      </c>
      <c r="E758" s="52">
        <v>3338006</v>
      </c>
      <c r="F758" s="52">
        <v>12</v>
      </c>
      <c r="G758" s="52" t="s">
        <v>118</v>
      </c>
      <c r="H758" s="52" t="s">
        <v>91</v>
      </c>
      <c r="I758" s="52">
        <v>160</v>
      </c>
      <c r="J758" s="52" t="s">
        <v>71</v>
      </c>
      <c r="K758" s="52">
        <v>73.3</v>
      </c>
      <c r="L758" s="52">
        <v>3.3200000000000001E-5</v>
      </c>
      <c r="M758" s="52">
        <v>1</v>
      </c>
      <c r="N758" s="52"/>
      <c r="O758" s="52">
        <v>0</v>
      </c>
      <c r="P758" s="52">
        <v>0</v>
      </c>
      <c r="Q758" s="52">
        <v>21</v>
      </c>
      <c r="R758" s="52"/>
      <c r="S758" s="52">
        <v>0</v>
      </c>
      <c r="T758" s="52">
        <v>0</v>
      </c>
      <c r="U758" s="52">
        <v>310</v>
      </c>
      <c r="V758" s="52">
        <f t="shared" si="23"/>
        <v>0.38936959999999998</v>
      </c>
      <c r="W758" s="52">
        <f t="shared" si="24"/>
        <v>0.38936959999999998</v>
      </c>
      <c r="X758" s="52">
        <v>0</v>
      </c>
      <c r="Y758" s="52">
        <v>0</v>
      </c>
    </row>
    <row r="759" spans="1:25" x14ac:dyDescent="0.25">
      <c r="A759" s="52">
        <v>2013</v>
      </c>
      <c r="B759" s="52" t="s">
        <v>106</v>
      </c>
      <c r="C759" s="52" t="s">
        <v>115</v>
      </c>
      <c r="D759" s="52">
        <v>28132</v>
      </c>
      <c r="E759" s="52">
        <v>3338013</v>
      </c>
      <c r="F759" s="52">
        <v>12</v>
      </c>
      <c r="G759" s="52" t="s">
        <v>118</v>
      </c>
      <c r="H759" s="52" t="s">
        <v>91</v>
      </c>
      <c r="I759" s="52">
        <v>43285</v>
      </c>
      <c r="J759" s="52" t="s">
        <v>71</v>
      </c>
      <c r="K759" s="52">
        <v>73.3</v>
      </c>
      <c r="L759" s="52">
        <v>3.3200000000000001E-5</v>
      </c>
      <c r="M759" s="52">
        <v>1</v>
      </c>
      <c r="N759" s="52"/>
      <c r="O759" s="52">
        <v>0</v>
      </c>
      <c r="P759" s="52">
        <v>0</v>
      </c>
      <c r="Q759" s="52">
        <v>21</v>
      </c>
      <c r="R759" s="52"/>
      <c r="S759" s="52">
        <v>0</v>
      </c>
      <c r="T759" s="52">
        <v>0</v>
      </c>
      <c r="U759" s="52">
        <v>310</v>
      </c>
      <c r="V759" s="52">
        <f t="shared" si="23"/>
        <v>105.3366446</v>
      </c>
      <c r="W759" s="52">
        <f t="shared" si="24"/>
        <v>105.3366446</v>
      </c>
      <c r="X759" s="52">
        <v>0</v>
      </c>
      <c r="Y759" s="52">
        <v>0</v>
      </c>
    </row>
    <row r="760" spans="1:25" x14ac:dyDescent="0.25">
      <c r="A760" s="52">
        <v>2013</v>
      </c>
      <c r="B760" s="52" t="s">
        <v>106</v>
      </c>
      <c r="C760" s="52" t="s">
        <v>115</v>
      </c>
      <c r="D760" s="52">
        <v>28140</v>
      </c>
      <c r="E760" s="52">
        <v>3338002</v>
      </c>
      <c r="F760" s="52">
        <v>12</v>
      </c>
      <c r="G760" s="52" t="s">
        <v>118</v>
      </c>
      <c r="H760" s="52" t="s">
        <v>91</v>
      </c>
      <c r="I760" s="52">
        <v>195</v>
      </c>
      <c r="J760" s="52" t="s">
        <v>71</v>
      </c>
      <c r="K760" s="52">
        <v>73.3</v>
      </c>
      <c r="L760" s="52">
        <v>3.3200000000000001E-5</v>
      </c>
      <c r="M760" s="52">
        <v>1</v>
      </c>
      <c r="N760" s="52"/>
      <c r="O760" s="52">
        <v>0</v>
      </c>
      <c r="P760" s="52">
        <v>0</v>
      </c>
      <c r="Q760" s="52">
        <v>21</v>
      </c>
      <c r="R760" s="52"/>
      <c r="S760" s="52">
        <v>0</v>
      </c>
      <c r="T760" s="52">
        <v>0</v>
      </c>
      <c r="U760" s="52">
        <v>310</v>
      </c>
      <c r="V760" s="52">
        <f t="shared" si="23"/>
        <v>0.47454420000000003</v>
      </c>
      <c r="W760" s="52">
        <f t="shared" si="24"/>
        <v>0.47454420000000003</v>
      </c>
      <c r="X760" s="52">
        <v>0</v>
      </c>
      <c r="Y760" s="52">
        <v>0</v>
      </c>
    </row>
    <row r="761" spans="1:25" x14ac:dyDescent="0.25">
      <c r="A761" s="52">
        <v>2013</v>
      </c>
      <c r="B761" s="52" t="s">
        <v>106</v>
      </c>
      <c r="C761" s="52" t="s">
        <v>115</v>
      </c>
      <c r="D761" s="52">
        <v>28140</v>
      </c>
      <c r="E761" s="52">
        <v>3338002</v>
      </c>
      <c r="F761" s="52">
        <v>12</v>
      </c>
      <c r="G761" s="52" t="s">
        <v>118</v>
      </c>
      <c r="H761" s="52" t="s">
        <v>91</v>
      </c>
      <c r="I761" s="52">
        <v>10100</v>
      </c>
      <c r="J761" s="52" t="s">
        <v>71</v>
      </c>
      <c r="K761" s="52">
        <v>73.3</v>
      </c>
      <c r="L761" s="52">
        <v>3.3200000000000001E-5</v>
      </c>
      <c r="M761" s="52">
        <v>1</v>
      </c>
      <c r="N761" s="52"/>
      <c r="O761" s="52">
        <v>0</v>
      </c>
      <c r="P761" s="52">
        <v>0</v>
      </c>
      <c r="Q761" s="52">
        <v>21</v>
      </c>
      <c r="R761" s="52"/>
      <c r="S761" s="52">
        <v>0</v>
      </c>
      <c r="T761" s="52">
        <v>0</v>
      </c>
      <c r="U761" s="52">
        <v>310</v>
      </c>
      <c r="V761" s="52">
        <f t="shared" si="23"/>
        <v>24.578956000000002</v>
      </c>
      <c r="W761" s="52">
        <f t="shared" si="24"/>
        <v>24.578956000000002</v>
      </c>
      <c r="X761" s="52">
        <v>0</v>
      </c>
      <c r="Y761" s="52">
        <v>0</v>
      </c>
    </row>
    <row r="762" spans="1:25" x14ac:dyDescent="0.25">
      <c r="A762" s="52">
        <v>2013</v>
      </c>
      <c r="B762" s="52" t="s">
        <v>106</v>
      </c>
      <c r="C762" s="52" t="s">
        <v>115</v>
      </c>
      <c r="D762" s="52">
        <v>28140</v>
      </c>
      <c r="E762" s="52">
        <v>3338009</v>
      </c>
      <c r="F762" s="52">
        <v>12</v>
      </c>
      <c r="G762" s="52" t="s">
        <v>118</v>
      </c>
      <c r="H762" s="52" t="s">
        <v>91</v>
      </c>
      <c r="I762" s="52">
        <v>384456</v>
      </c>
      <c r="J762" s="52" t="s">
        <v>71</v>
      </c>
      <c r="K762" s="52">
        <v>73.3</v>
      </c>
      <c r="L762" s="52">
        <v>3.3200000000000001E-5</v>
      </c>
      <c r="M762" s="52">
        <v>1</v>
      </c>
      <c r="N762" s="52"/>
      <c r="O762" s="52">
        <v>0</v>
      </c>
      <c r="P762" s="52">
        <v>0</v>
      </c>
      <c r="Q762" s="52">
        <v>21</v>
      </c>
      <c r="R762" s="52"/>
      <c r="S762" s="52">
        <v>0</v>
      </c>
      <c r="T762" s="52">
        <v>0</v>
      </c>
      <c r="U762" s="52">
        <v>310</v>
      </c>
      <c r="V762" s="52">
        <f t="shared" si="23"/>
        <v>935.59674336</v>
      </c>
      <c r="W762" s="52">
        <f t="shared" si="24"/>
        <v>935.59674336</v>
      </c>
      <c r="X762" s="52">
        <v>0</v>
      </c>
      <c r="Y762" s="52">
        <v>0</v>
      </c>
    </row>
    <row r="763" spans="1:25" x14ac:dyDescent="0.25">
      <c r="A763" s="52">
        <v>2013</v>
      </c>
      <c r="B763" s="52" t="s">
        <v>106</v>
      </c>
      <c r="C763" s="52" t="s">
        <v>115</v>
      </c>
      <c r="D763" s="52">
        <v>28140</v>
      </c>
      <c r="E763" s="52">
        <v>3338009</v>
      </c>
      <c r="F763" s="52">
        <v>12</v>
      </c>
      <c r="G763" s="52" t="s">
        <v>118</v>
      </c>
      <c r="H763" s="52" t="s">
        <v>91</v>
      </c>
      <c r="I763" s="52">
        <v>41478</v>
      </c>
      <c r="J763" s="52" t="s">
        <v>71</v>
      </c>
      <c r="K763" s="52">
        <v>73.3</v>
      </c>
      <c r="L763" s="52">
        <v>3.3200000000000001E-5</v>
      </c>
      <c r="M763" s="52">
        <v>1</v>
      </c>
      <c r="N763" s="52"/>
      <c r="O763" s="52">
        <v>0</v>
      </c>
      <c r="P763" s="52">
        <v>0</v>
      </c>
      <c r="Q763" s="52">
        <v>21</v>
      </c>
      <c r="R763" s="52"/>
      <c r="S763" s="52">
        <v>0</v>
      </c>
      <c r="T763" s="52">
        <v>0</v>
      </c>
      <c r="U763" s="52">
        <v>310</v>
      </c>
      <c r="V763" s="52">
        <f t="shared" si="23"/>
        <v>100.93920168</v>
      </c>
      <c r="W763" s="52">
        <f t="shared" si="24"/>
        <v>100.93920168</v>
      </c>
      <c r="X763" s="52">
        <v>0</v>
      </c>
      <c r="Y763" s="52">
        <v>0</v>
      </c>
    </row>
    <row r="764" spans="1:25" x14ac:dyDescent="0.25">
      <c r="A764" s="52">
        <v>2013</v>
      </c>
      <c r="B764" s="52" t="s">
        <v>106</v>
      </c>
      <c r="C764" s="52" t="s">
        <v>115</v>
      </c>
      <c r="D764" s="52">
        <v>28161</v>
      </c>
      <c r="E764" s="52">
        <v>3338013</v>
      </c>
      <c r="F764" s="52">
        <v>12</v>
      </c>
      <c r="G764" s="52" t="s">
        <v>118</v>
      </c>
      <c r="H764" s="52" t="s">
        <v>91</v>
      </c>
      <c r="I764" s="52">
        <v>29784</v>
      </c>
      <c r="J764" s="52" t="s">
        <v>71</v>
      </c>
      <c r="K764" s="52">
        <v>73.3</v>
      </c>
      <c r="L764" s="52">
        <v>3.3200000000000001E-5</v>
      </c>
      <c r="M764" s="52">
        <v>1</v>
      </c>
      <c r="N764" s="52"/>
      <c r="O764" s="52">
        <v>0</v>
      </c>
      <c r="P764" s="52">
        <v>0</v>
      </c>
      <c r="Q764" s="52">
        <v>21</v>
      </c>
      <c r="R764" s="52"/>
      <c r="S764" s="52">
        <v>0</v>
      </c>
      <c r="T764" s="52">
        <v>0</v>
      </c>
      <c r="U764" s="52">
        <v>310</v>
      </c>
      <c r="V764" s="52">
        <f t="shared" si="23"/>
        <v>72.481151039999986</v>
      </c>
      <c r="W764" s="52">
        <f t="shared" si="24"/>
        <v>72.481151039999986</v>
      </c>
      <c r="X764" s="52">
        <v>0</v>
      </c>
      <c r="Y764" s="52">
        <v>0</v>
      </c>
    </row>
    <row r="765" spans="1:25" x14ac:dyDescent="0.25">
      <c r="A765" s="52">
        <v>2013</v>
      </c>
      <c r="B765" s="52" t="s">
        <v>106</v>
      </c>
      <c r="C765" s="52" t="s">
        <v>115</v>
      </c>
      <c r="D765" s="52">
        <v>28191</v>
      </c>
      <c r="E765" s="52">
        <v>3338009</v>
      </c>
      <c r="F765" s="52">
        <v>12</v>
      </c>
      <c r="G765" s="52" t="s">
        <v>118</v>
      </c>
      <c r="H765" s="52" t="s">
        <v>91</v>
      </c>
      <c r="I765" s="52">
        <v>2776806</v>
      </c>
      <c r="J765" s="52" t="s">
        <v>71</v>
      </c>
      <c r="K765" s="52">
        <v>73.3</v>
      </c>
      <c r="L765" s="52">
        <v>3.3200000000000001E-5</v>
      </c>
      <c r="M765" s="52">
        <v>1</v>
      </c>
      <c r="N765" s="52"/>
      <c r="O765" s="52">
        <v>0</v>
      </c>
      <c r="P765" s="52">
        <v>0</v>
      </c>
      <c r="Q765" s="52">
        <v>21</v>
      </c>
      <c r="R765" s="52"/>
      <c r="S765" s="52">
        <v>0</v>
      </c>
      <c r="T765" s="52">
        <v>0</v>
      </c>
      <c r="U765" s="52">
        <v>310</v>
      </c>
      <c r="V765" s="52">
        <f t="shared" si="23"/>
        <v>6757.5240093599996</v>
      </c>
      <c r="W765" s="52">
        <f t="shared" si="24"/>
        <v>6757.5240093599996</v>
      </c>
      <c r="X765" s="52">
        <v>0</v>
      </c>
      <c r="Y765" s="52">
        <v>0</v>
      </c>
    </row>
    <row r="766" spans="1:25" x14ac:dyDescent="0.25">
      <c r="A766" s="52">
        <v>2013</v>
      </c>
      <c r="B766" s="52" t="s">
        <v>106</v>
      </c>
      <c r="C766" s="52" t="s">
        <v>115</v>
      </c>
      <c r="D766" s="52">
        <v>28191</v>
      </c>
      <c r="E766" s="52">
        <v>3338099</v>
      </c>
      <c r="F766" s="52">
        <v>12</v>
      </c>
      <c r="G766" s="52" t="s">
        <v>118</v>
      </c>
      <c r="H766" s="52" t="s">
        <v>91</v>
      </c>
      <c r="I766" s="52">
        <v>11608</v>
      </c>
      <c r="J766" s="52" t="s">
        <v>71</v>
      </c>
      <c r="K766" s="52">
        <v>73.3</v>
      </c>
      <c r="L766" s="52">
        <v>3.3200000000000001E-5</v>
      </c>
      <c r="M766" s="52">
        <v>1</v>
      </c>
      <c r="N766" s="52"/>
      <c r="O766" s="52">
        <v>0</v>
      </c>
      <c r="P766" s="52">
        <v>0</v>
      </c>
      <c r="Q766" s="52">
        <v>21</v>
      </c>
      <c r="R766" s="52"/>
      <c r="S766" s="52">
        <v>0</v>
      </c>
      <c r="T766" s="52">
        <v>0</v>
      </c>
      <c r="U766" s="52">
        <v>310</v>
      </c>
      <c r="V766" s="52">
        <f t="shared" si="23"/>
        <v>28.248764480000002</v>
      </c>
      <c r="W766" s="52">
        <f t="shared" si="24"/>
        <v>28.248764480000002</v>
      </c>
      <c r="X766" s="52">
        <v>0</v>
      </c>
      <c r="Y766" s="52">
        <v>0</v>
      </c>
    </row>
    <row r="767" spans="1:25" x14ac:dyDescent="0.25">
      <c r="A767" s="52">
        <v>2013</v>
      </c>
      <c r="B767" s="52" t="s">
        <v>106</v>
      </c>
      <c r="C767" s="52" t="s">
        <v>115</v>
      </c>
      <c r="D767" s="52">
        <v>28243</v>
      </c>
      <c r="E767" s="52">
        <v>3338013</v>
      </c>
      <c r="F767" s="52">
        <v>12</v>
      </c>
      <c r="G767" s="52" t="s">
        <v>118</v>
      </c>
      <c r="H767" s="52" t="s">
        <v>91</v>
      </c>
      <c r="I767" s="52">
        <v>627869</v>
      </c>
      <c r="J767" s="52" t="s">
        <v>71</v>
      </c>
      <c r="K767" s="52">
        <v>73.3</v>
      </c>
      <c r="L767" s="52">
        <v>3.3200000000000001E-5</v>
      </c>
      <c r="M767" s="52">
        <v>1</v>
      </c>
      <c r="N767" s="52"/>
      <c r="O767" s="52">
        <v>0</v>
      </c>
      <c r="P767" s="52">
        <v>0</v>
      </c>
      <c r="Q767" s="52">
        <v>21</v>
      </c>
      <c r="R767" s="52"/>
      <c r="S767" s="52">
        <v>0</v>
      </c>
      <c r="T767" s="52">
        <v>0</v>
      </c>
      <c r="U767" s="52">
        <v>310</v>
      </c>
      <c r="V767" s="52">
        <f t="shared" si="23"/>
        <v>1527.9568836399999</v>
      </c>
      <c r="W767" s="52">
        <f t="shared" si="24"/>
        <v>1527.9568836399999</v>
      </c>
      <c r="X767" s="52">
        <v>0</v>
      </c>
      <c r="Y767" s="52">
        <v>0</v>
      </c>
    </row>
    <row r="768" spans="1:25" x14ac:dyDescent="0.25">
      <c r="A768" s="52">
        <v>2013</v>
      </c>
      <c r="B768" s="52" t="s">
        <v>106</v>
      </c>
      <c r="C768" s="52" t="s">
        <v>115</v>
      </c>
      <c r="D768" s="52">
        <v>28261</v>
      </c>
      <c r="E768" s="52">
        <v>3338003</v>
      </c>
      <c r="F768" s="52">
        <v>12</v>
      </c>
      <c r="G768" s="52" t="s">
        <v>118</v>
      </c>
      <c r="H768" s="52" t="s">
        <v>91</v>
      </c>
      <c r="I768" s="52">
        <v>3773384</v>
      </c>
      <c r="J768" s="52" t="s">
        <v>71</v>
      </c>
      <c r="K768" s="52">
        <v>73.3</v>
      </c>
      <c r="L768" s="52">
        <v>3.3200000000000001E-5</v>
      </c>
      <c r="M768" s="52">
        <v>1</v>
      </c>
      <c r="N768" s="52"/>
      <c r="O768" s="52">
        <v>0</v>
      </c>
      <c r="P768" s="52">
        <v>0</v>
      </c>
      <c r="Q768" s="52">
        <v>21</v>
      </c>
      <c r="R768" s="52"/>
      <c r="S768" s="52">
        <v>0</v>
      </c>
      <c r="T768" s="52">
        <v>0</v>
      </c>
      <c r="U768" s="52">
        <v>310</v>
      </c>
      <c r="V768" s="52">
        <f t="shared" si="23"/>
        <v>9182.7563670399995</v>
      </c>
      <c r="W768" s="52">
        <f t="shared" si="24"/>
        <v>9182.7563670399995</v>
      </c>
      <c r="X768" s="52">
        <v>0</v>
      </c>
      <c r="Y768" s="52">
        <v>0</v>
      </c>
    </row>
    <row r="769" spans="1:25" x14ac:dyDescent="0.25">
      <c r="A769" s="52">
        <v>2013</v>
      </c>
      <c r="B769" s="52" t="s">
        <v>106</v>
      </c>
      <c r="C769" s="52" t="s">
        <v>115</v>
      </c>
      <c r="D769" s="52">
        <v>28266</v>
      </c>
      <c r="E769" s="52">
        <v>3338013</v>
      </c>
      <c r="F769" s="52">
        <v>12</v>
      </c>
      <c r="G769" s="52" t="s">
        <v>118</v>
      </c>
      <c r="H769" s="52" t="s">
        <v>91</v>
      </c>
      <c r="I769" s="52">
        <v>1069</v>
      </c>
      <c r="J769" s="52" t="s">
        <v>71</v>
      </c>
      <c r="K769" s="52">
        <v>73.3</v>
      </c>
      <c r="L769" s="52">
        <v>3.3200000000000001E-5</v>
      </c>
      <c r="M769" s="52">
        <v>1</v>
      </c>
      <c r="N769" s="52"/>
      <c r="O769" s="52">
        <v>0</v>
      </c>
      <c r="P769" s="52">
        <v>0</v>
      </c>
      <c r="Q769" s="52">
        <v>21</v>
      </c>
      <c r="R769" s="52"/>
      <c r="S769" s="52">
        <v>0</v>
      </c>
      <c r="T769" s="52">
        <v>0</v>
      </c>
      <c r="U769" s="52">
        <v>310</v>
      </c>
      <c r="V769" s="52">
        <f t="shared" si="23"/>
        <v>2.6014756399999999</v>
      </c>
      <c r="W769" s="52">
        <f t="shared" si="24"/>
        <v>2.6014756399999999</v>
      </c>
      <c r="X769" s="52">
        <v>0</v>
      </c>
      <c r="Y769" s="52">
        <v>0</v>
      </c>
    </row>
    <row r="770" spans="1:25" x14ac:dyDescent="0.25">
      <c r="A770" s="52">
        <v>2013</v>
      </c>
      <c r="B770" s="52" t="s">
        <v>106</v>
      </c>
      <c r="C770" s="52" t="s">
        <v>115</v>
      </c>
      <c r="D770" s="52">
        <v>29209</v>
      </c>
      <c r="E770" s="52">
        <v>3338009</v>
      </c>
      <c r="F770" s="52">
        <v>12</v>
      </c>
      <c r="G770" s="52" t="s">
        <v>118</v>
      </c>
      <c r="H770" s="52" t="s">
        <v>91</v>
      </c>
      <c r="I770" s="52">
        <v>91513.716455999995</v>
      </c>
      <c r="J770" s="52" t="s">
        <v>71</v>
      </c>
      <c r="K770" s="52">
        <v>73.3</v>
      </c>
      <c r="L770" s="52">
        <v>3.3200000000000001E-5</v>
      </c>
      <c r="M770" s="52">
        <v>1</v>
      </c>
      <c r="N770" s="52"/>
      <c r="O770" s="52">
        <v>0</v>
      </c>
      <c r="P770" s="52">
        <v>0</v>
      </c>
      <c r="Q770" s="52">
        <v>21</v>
      </c>
      <c r="R770" s="52"/>
      <c r="S770" s="52">
        <v>0</v>
      </c>
      <c r="T770" s="52">
        <v>0</v>
      </c>
      <c r="U770" s="52">
        <v>310</v>
      </c>
      <c r="V770" s="52">
        <f t="shared" si="23"/>
        <v>222.70411981866334</v>
      </c>
      <c r="W770" s="52">
        <f t="shared" si="24"/>
        <v>222.70411981866334</v>
      </c>
      <c r="X770" s="52">
        <v>0</v>
      </c>
      <c r="Y770" s="52">
        <v>0</v>
      </c>
    </row>
    <row r="771" spans="1:25" x14ac:dyDescent="0.25">
      <c r="A771" s="52">
        <v>2013</v>
      </c>
      <c r="B771" s="52" t="s">
        <v>106</v>
      </c>
      <c r="C771" s="52" t="s">
        <v>115</v>
      </c>
      <c r="D771" s="52">
        <v>29209</v>
      </c>
      <c r="E771" s="52">
        <v>3338013</v>
      </c>
      <c r="F771" s="52">
        <v>12</v>
      </c>
      <c r="G771" s="52" t="s">
        <v>118</v>
      </c>
      <c r="H771" s="52" t="s">
        <v>91</v>
      </c>
      <c r="I771" s="52">
        <v>645239</v>
      </c>
      <c r="J771" s="52" t="s">
        <v>71</v>
      </c>
      <c r="K771" s="52">
        <v>73.3</v>
      </c>
      <c r="L771" s="52">
        <v>3.3200000000000001E-5</v>
      </c>
      <c r="M771" s="52">
        <v>1</v>
      </c>
      <c r="N771" s="52"/>
      <c r="O771" s="52">
        <v>0</v>
      </c>
      <c r="P771" s="52">
        <v>0</v>
      </c>
      <c r="Q771" s="52">
        <v>21</v>
      </c>
      <c r="R771" s="52"/>
      <c r="S771" s="52">
        <v>0</v>
      </c>
      <c r="T771" s="52">
        <v>0</v>
      </c>
      <c r="U771" s="52">
        <v>310</v>
      </c>
      <c r="V771" s="52">
        <f t="shared" ref="V771:V834" si="25">IF(F771=9,((I771*K771*L771*M771)+(I771*O771*P771*Q771)+(I771*S771*T771*U771))/1000, (I771*K771*L771*M771)+(I771*O771*P771*Q771)+(I771*S771*T771*U771))</f>
        <v>1570.2278208399998</v>
      </c>
      <c r="W771" s="52">
        <f t="shared" ref="W771:W806" si="26">(V771-((O771*I771*P771*Q771)+(S771*I771*T771*U771)))/M771</f>
        <v>1570.2278208399998</v>
      </c>
      <c r="X771" s="52">
        <v>0</v>
      </c>
      <c r="Y771" s="52">
        <v>0</v>
      </c>
    </row>
    <row r="772" spans="1:25" x14ac:dyDescent="0.25">
      <c r="A772" s="52">
        <v>2013</v>
      </c>
      <c r="B772" s="52" t="s">
        <v>106</v>
      </c>
      <c r="C772" s="52" t="s">
        <v>115</v>
      </c>
      <c r="D772" s="52">
        <v>29301</v>
      </c>
      <c r="E772" s="52">
        <v>3338009</v>
      </c>
      <c r="F772" s="52">
        <v>12</v>
      </c>
      <c r="G772" s="52" t="s">
        <v>118</v>
      </c>
      <c r="H772" s="52" t="s">
        <v>91</v>
      </c>
      <c r="I772" s="52">
        <v>1284</v>
      </c>
      <c r="J772" s="52" t="s">
        <v>71</v>
      </c>
      <c r="K772" s="52">
        <v>73.3</v>
      </c>
      <c r="L772" s="52">
        <v>3.3200000000000001E-5</v>
      </c>
      <c r="M772" s="52">
        <v>1</v>
      </c>
      <c r="N772" s="52"/>
      <c r="O772" s="52">
        <v>0</v>
      </c>
      <c r="P772" s="52">
        <v>0</v>
      </c>
      <c r="Q772" s="52">
        <v>21</v>
      </c>
      <c r="R772" s="52"/>
      <c r="S772" s="52">
        <v>0</v>
      </c>
      <c r="T772" s="52">
        <v>0</v>
      </c>
      <c r="U772" s="52">
        <v>310</v>
      </c>
      <c r="V772" s="52">
        <f t="shared" si="25"/>
        <v>3.1246910400000001</v>
      </c>
      <c r="W772" s="52">
        <f t="shared" si="26"/>
        <v>3.1246910400000001</v>
      </c>
      <c r="X772" s="52">
        <v>0</v>
      </c>
      <c r="Y772" s="52">
        <v>0</v>
      </c>
    </row>
    <row r="773" spans="1:25" x14ac:dyDescent="0.25">
      <c r="A773" s="52">
        <v>2013</v>
      </c>
      <c r="B773" s="52" t="s">
        <v>106</v>
      </c>
      <c r="C773" s="52" t="s">
        <v>115</v>
      </c>
      <c r="D773" s="52">
        <v>29301</v>
      </c>
      <c r="E773" s="52">
        <v>3338099</v>
      </c>
      <c r="F773" s="52">
        <v>12</v>
      </c>
      <c r="G773" s="52" t="s">
        <v>118</v>
      </c>
      <c r="H773" s="52" t="s">
        <v>91</v>
      </c>
      <c r="I773" s="52">
        <v>416353</v>
      </c>
      <c r="J773" s="52" t="s">
        <v>71</v>
      </c>
      <c r="K773" s="52">
        <v>73.3</v>
      </c>
      <c r="L773" s="52">
        <v>3.3200000000000001E-5</v>
      </c>
      <c r="M773" s="52">
        <v>1</v>
      </c>
      <c r="N773" s="52"/>
      <c r="O773" s="52">
        <v>0</v>
      </c>
      <c r="P773" s="52">
        <v>0</v>
      </c>
      <c r="Q773" s="52">
        <v>21</v>
      </c>
      <c r="R773" s="52"/>
      <c r="S773" s="52">
        <v>0</v>
      </c>
      <c r="T773" s="52">
        <v>0</v>
      </c>
      <c r="U773" s="52">
        <v>310</v>
      </c>
      <c r="V773" s="52">
        <f t="shared" si="25"/>
        <v>1013.22000668</v>
      </c>
      <c r="W773" s="52">
        <f t="shared" si="26"/>
        <v>1013.22000668</v>
      </c>
      <c r="X773" s="52">
        <v>0</v>
      </c>
      <c r="Y773" s="52">
        <v>0</v>
      </c>
    </row>
    <row r="774" spans="1:25" x14ac:dyDescent="0.25">
      <c r="A774" s="52">
        <v>2013</v>
      </c>
      <c r="B774" s="52" t="s">
        <v>106</v>
      </c>
      <c r="C774" s="52" t="s">
        <v>115</v>
      </c>
      <c r="D774" s="52">
        <v>29302</v>
      </c>
      <c r="E774" s="52">
        <v>3338001</v>
      </c>
      <c r="F774" s="52">
        <v>12</v>
      </c>
      <c r="G774" s="52" t="s">
        <v>118</v>
      </c>
      <c r="H774" s="52" t="s">
        <v>91</v>
      </c>
      <c r="I774" s="52">
        <v>52924</v>
      </c>
      <c r="J774" s="52" t="s">
        <v>71</v>
      </c>
      <c r="K774" s="52">
        <v>73.3</v>
      </c>
      <c r="L774" s="52">
        <v>3.3200000000000001E-5</v>
      </c>
      <c r="M774" s="52">
        <v>1</v>
      </c>
      <c r="N774" s="52"/>
      <c r="O774" s="52">
        <v>0</v>
      </c>
      <c r="P774" s="52">
        <v>0</v>
      </c>
      <c r="Q774" s="52">
        <v>21</v>
      </c>
      <c r="R774" s="52"/>
      <c r="S774" s="52">
        <v>0</v>
      </c>
      <c r="T774" s="52">
        <v>0</v>
      </c>
      <c r="U774" s="52">
        <v>310</v>
      </c>
      <c r="V774" s="52">
        <f t="shared" si="25"/>
        <v>128.79372943999999</v>
      </c>
      <c r="W774" s="52">
        <f t="shared" si="26"/>
        <v>128.79372943999999</v>
      </c>
      <c r="X774" s="52">
        <v>0</v>
      </c>
      <c r="Y774" s="52">
        <v>0</v>
      </c>
    </row>
    <row r="775" spans="1:25" x14ac:dyDescent="0.25">
      <c r="A775" s="52">
        <v>2013</v>
      </c>
      <c r="B775" s="52" t="s">
        <v>106</v>
      </c>
      <c r="C775" s="52" t="s">
        <v>115</v>
      </c>
      <c r="D775" s="52">
        <v>29302</v>
      </c>
      <c r="E775" s="52">
        <v>3338001</v>
      </c>
      <c r="F775" s="52">
        <v>12</v>
      </c>
      <c r="G775" s="52" t="s">
        <v>118</v>
      </c>
      <c r="H775" s="52" t="s">
        <v>91</v>
      </c>
      <c r="I775" s="52">
        <v>237064</v>
      </c>
      <c r="J775" s="52" t="s">
        <v>71</v>
      </c>
      <c r="K775" s="52">
        <v>73.3</v>
      </c>
      <c r="L775" s="52">
        <v>3.3200000000000001E-5</v>
      </c>
      <c r="M775" s="52">
        <v>1</v>
      </c>
      <c r="N775" s="52"/>
      <c r="O775" s="52">
        <v>0</v>
      </c>
      <c r="P775" s="52">
        <v>0</v>
      </c>
      <c r="Q775" s="52">
        <v>21</v>
      </c>
      <c r="R775" s="52"/>
      <c r="S775" s="52">
        <v>0</v>
      </c>
      <c r="T775" s="52">
        <v>0</v>
      </c>
      <c r="U775" s="52">
        <v>310</v>
      </c>
      <c r="V775" s="52">
        <f t="shared" si="25"/>
        <v>576.90946783999993</v>
      </c>
      <c r="W775" s="52">
        <f t="shared" si="26"/>
        <v>576.90946783999993</v>
      </c>
      <c r="X775" s="52">
        <v>0</v>
      </c>
      <c r="Y775" s="52">
        <v>0</v>
      </c>
    </row>
    <row r="776" spans="1:25" x14ac:dyDescent="0.25">
      <c r="A776" s="52">
        <v>2013</v>
      </c>
      <c r="B776" s="52" t="s">
        <v>106</v>
      </c>
      <c r="C776" s="52" t="s">
        <v>115</v>
      </c>
      <c r="D776" s="52">
        <v>29302</v>
      </c>
      <c r="E776" s="52">
        <v>3338003</v>
      </c>
      <c r="F776" s="52">
        <v>12</v>
      </c>
      <c r="G776" s="52" t="s">
        <v>118</v>
      </c>
      <c r="H776" s="52" t="s">
        <v>91</v>
      </c>
      <c r="I776" s="52">
        <v>495917.25</v>
      </c>
      <c r="J776" s="52" t="s">
        <v>71</v>
      </c>
      <c r="K776" s="52">
        <v>73.3</v>
      </c>
      <c r="L776" s="52">
        <v>3.3200000000000001E-5</v>
      </c>
      <c r="M776" s="52">
        <v>1</v>
      </c>
      <c r="N776" s="52"/>
      <c r="O776" s="52">
        <v>0</v>
      </c>
      <c r="P776" s="52">
        <v>0</v>
      </c>
      <c r="Q776" s="52">
        <v>21</v>
      </c>
      <c r="R776" s="52"/>
      <c r="S776" s="52">
        <v>0</v>
      </c>
      <c r="T776" s="52">
        <v>0</v>
      </c>
      <c r="U776" s="52">
        <v>310</v>
      </c>
      <c r="V776" s="52">
        <f t="shared" si="25"/>
        <v>1206.8443829099999</v>
      </c>
      <c r="W776" s="52">
        <f t="shared" si="26"/>
        <v>1206.8443829099999</v>
      </c>
      <c r="X776" s="52">
        <v>0</v>
      </c>
      <c r="Y776" s="52">
        <v>0</v>
      </c>
    </row>
    <row r="777" spans="1:25" x14ac:dyDescent="0.25">
      <c r="A777" s="52">
        <v>2013</v>
      </c>
      <c r="B777" s="52" t="s">
        <v>106</v>
      </c>
      <c r="C777" s="52" t="s">
        <v>115</v>
      </c>
      <c r="D777" s="52">
        <v>29302</v>
      </c>
      <c r="E777" s="52">
        <v>3338008</v>
      </c>
      <c r="F777" s="52">
        <v>12</v>
      </c>
      <c r="G777" s="52" t="s">
        <v>118</v>
      </c>
      <c r="H777" s="52" t="s">
        <v>91</v>
      </c>
      <c r="I777" s="52">
        <v>1185400</v>
      </c>
      <c r="J777" s="52" t="s">
        <v>71</v>
      </c>
      <c r="K777" s="52">
        <v>73.3</v>
      </c>
      <c r="L777" s="52">
        <v>3.3200000000000001E-5</v>
      </c>
      <c r="M777" s="52">
        <v>1</v>
      </c>
      <c r="N777" s="52"/>
      <c r="O777" s="52">
        <v>0</v>
      </c>
      <c r="P777" s="52">
        <v>0</v>
      </c>
      <c r="Q777" s="52">
        <v>21</v>
      </c>
      <c r="R777" s="52"/>
      <c r="S777" s="52">
        <v>0</v>
      </c>
      <c r="T777" s="52">
        <v>0</v>
      </c>
      <c r="U777" s="52">
        <v>310</v>
      </c>
      <c r="V777" s="52">
        <f t="shared" si="25"/>
        <v>2884.7420240000001</v>
      </c>
      <c r="W777" s="52">
        <f t="shared" si="26"/>
        <v>2884.7420240000001</v>
      </c>
      <c r="X777" s="52">
        <v>0</v>
      </c>
      <c r="Y777" s="52">
        <v>0</v>
      </c>
    </row>
    <row r="778" spans="1:25" x14ac:dyDescent="0.25">
      <c r="A778" s="52">
        <v>2013</v>
      </c>
      <c r="B778" s="52" t="s">
        <v>106</v>
      </c>
      <c r="C778" s="52" t="s">
        <v>115</v>
      </c>
      <c r="D778" s="52">
        <v>30204</v>
      </c>
      <c r="E778" s="52">
        <v>3338001</v>
      </c>
      <c r="F778" s="52">
        <v>12</v>
      </c>
      <c r="G778" s="52" t="s">
        <v>118</v>
      </c>
      <c r="H778" s="52" t="s">
        <v>91</v>
      </c>
      <c r="I778" s="52">
        <v>120730</v>
      </c>
      <c r="J778" s="52" t="s">
        <v>71</v>
      </c>
      <c r="K778" s="52">
        <v>73.3</v>
      </c>
      <c r="L778" s="52">
        <v>3.3200000000000001E-5</v>
      </c>
      <c r="M778" s="52">
        <v>1</v>
      </c>
      <c r="N778" s="52"/>
      <c r="O778" s="52">
        <v>0</v>
      </c>
      <c r="P778" s="52">
        <v>0</v>
      </c>
      <c r="Q778" s="52">
        <v>21</v>
      </c>
      <c r="R778" s="52"/>
      <c r="S778" s="52">
        <v>0</v>
      </c>
      <c r="T778" s="52">
        <v>0</v>
      </c>
      <c r="U778" s="52">
        <v>310</v>
      </c>
      <c r="V778" s="52">
        <f t="shared" si="25"/>
        <v>293.80369880000001</v>
      </c>
      <c r="W778" s="52">
        <f t="shared" si="26"/>
        <v>293.80369880000001</v>
      </c>
      <c r="X778" s="52">
        <v>0</v>
      </c>
      <c r="Y778" s="52">
        <v>0</v>
      </c>
    </row>
    <row r="779" spans="1:25" x14ac:dyDescent="0.25">
      <c r="A779" s="52">
        <v>2013</v>
      </c>
      <c r="B779" s="52" t="s">
        <v>106</v>
      </c>
      <c r="C779" s="52" t="s">
        <v>115</v>
      </c>
      <c r="D779" s="52">
        <v>30204</v>
      </c>
      <c r="E779" s="52">
        <v>3338012</v>
      </c>
      <c r="F779" s="52">
        <v>12</v>
      </c>
      <c r="G779" s="52" t="s">
        <v>118</v>
      </c>
      <c r="H779" s="52" t="s">
        <v>91</v>
      </c>
      <c r="I779" s="52">
        <v>6000</v>
      </c>
      <c r="J779" s="52" t="s">
        <v>71</v>
      </c>
      <c r="K779" s="52">
        <v>73.3</v>
      </c>
      <c r="L779" s="52">
        <v>3.3200000000000001E-5</v>
      </c>
      <c r="M779" s="52">
        <v>1</v>
      </c>
      <c r="N779" s="52"/>
      <c r="O779" s="52">
        <v>0</v>
      </c>
      <c r="P779" s="52">
        <v>0</v>
      </c>
      <c r="Q779" s="52">
        <v>21</v>
      </c>
      <c r="R779" s="52"/>
      <c r="S779" s="52">
        <v>0</v>
      </c>
      <c r="T779" s="52">
        <v>0</v>
      </c>
      <c r="U779" s="52">
        <v>310</v>
      </c>
      <c r="V779" s="52">
        <f t="shared" si="25"/>
        <v>14.60136</v>
      </c>
      <c r="W779" s="52">
        <f t="shared" si="26"/>
        <v>14.60136</v>
      </c>
      <c r="X779" s="52">
        <v>0</v>
      </c>
      <c r="Y779" s="52">
        <v>0</v>
      </c>
    </row>
    <row r="780" spans="1:25" x14ac:dyDescent="0.25">
      <c r="A780" s="52">
        <v>2013</v>
      </c>
      <c r="B780" s="52" t="s">
        <v>106</v>
      </c>
      <c r="C780" s="52" t="s">
        <v>115</v>
      </c>
      <c r="D780" s="52">
        <v>30913</v>
      </c>
      <c r="E780" s="52">
        <v>3338005</v>
      </c>
      <c r="F780" s="52">
        <v>12</v>
      </c>
      <c r="G780" s="52" t="s">
        <v>118</v>
      </c>
      <c r="H780" s="52" t="s">
        <v>91</v>
      </c>
      <c r="I780" s="52">
        <v>1578669</v>
      </c>
      <c r="J780" s="52" t="s">
        <v>71</v>
      </c>
      <c r="K780" s="52">
        <v>73.3</v>
      </c>
      <c r="L780" s="52">
        <v>3.3200000000000001E-5</v>
      </c>
      <c r="M780" s="52">
        <v>1</v>
      </c>
      <c r="N780" s="52"/>
      <c r="O780" s="52">
        <v>0</v>
      </c>
      <c r="P780" s="52">
        <v>0</v>
      </c>
      <c r="Q780" s="52">
        <v>21</v>
      </c>
      <c r="R780" s="52"/>
      <c r="S780" s="52">
        <v>0</v>
      </c>
      <c r="T780" s="52">
        <v>0</v>
      </c>
      <c r="U780" s="52">
        <v>310</v>
      </c>
      <c r="V780" s="52">
        <f t="shared" si="25"/>
        <v>3841.7857316399995</v>
      </c>
      <c r="W780" s="52">
        <f t="shared" si="26"/>
        <v>3841.7857316399995</v>
      </c>
      <c r="X780" s="52">
        <v>0</v>
      </c>
      <c r="Y780" s="52">
        <v>0</v>
      </c>
    </row>
    <row r="781" spans="1:25" x14ac:dyDescent="0.25">
      <c r="A781" s="52">
        <v>2013</v>
      </c>
      <c r="B781" s="52" t="s">
        <v>106</v>
      </c>
      <c r="C781" s="52" t="s">
        <v>115</v>
      </c>
      <c r="D781" s="52">
        <v>30913</v>
      </c>
      <c r="E781" s="52">
        <v>3338006</v>
      </c>
      <c r="F781" s="52">
        <v>12</v>
      </c>
      <c r="G781" s="52" t="s">
        <v>118</v>
      </c>
      <c r="H781" s="52" t="s">
        <v>91</v>
      </c>
      <c r="I781" s="52">
        <v>8646</v>
      </c>
      <c r="J781" s="52" t="s">
        <v>71</v>
      </c>
      <c r="K781" s="52">
        <v>73.3</v>
      </c>
      <c r="L781" s="52">
        <v>3.3200000000000001E-5</v>
      </c>
      <c r="M781" s="52">
        <v>1</v>
      </c>
      <c r="N781" s="52"/>
      <c r="O781" s="52">
        <v>0</v>
      </c>
      <c r="P781" s="52">
        <v>0</v>
      </c>
      <c r="Q781" s="52">
        <v>21</v>
      </c>
      <c r="R781" s="52"/>
      <c r="S781" s="52">
        <v>0</v>
      </c>
      <c r="T781" s="52">
        <v>0</v>
      </c>
      <c r="U781" s="52">
        <v>310</v>
      </c>
      <c r="V781" s="52">
        <f t="shared" si="25"/>
        <v>21.040559759999997</v>
      </c>
      <c r="W781" s="52">
        <f t="shared" si="26"/>
        <v>21.040559759999997</v>
      </c>
      <c r="X781" s="52">
        <v>0</v>
      </c>
      <c r="Y781" s="52">
        <v>0</v>
      </c>
    </row>
    <row r="782" spans="1:25" x14ac:dyDescent="0.25">
      <c r="A782" s="52">
        <v>2013</v>
      </c>
      <c r="B782" s="52" t="s">
        <v>106</v>
      </c>
      <c r="C782" s="52" t="s">
        <v>115</v>
      </c>
      <c r="D782" s="52">
        <v>30913</v>
      </c>
      <c r="E782" s="52">
        <v>3338013</v>
      </c>
      <c r="F782" s="52">
        <v>12</v>
      </c>
      <c r="G782" s="52" t="s">
        <v>118</v>
      </c>
      <c r="H782" s="52" t="s">
        <v>91</v>
      </c>
      <c r="I782" s="52">
        <v>67070</v>
      </c>
      <c r="J782" s="52" t="s">
        <v>71</v>
      </c>
      <c r="K782" s="52">
        <v>73.3</v>
      </c>
      <c r="L782" s="52">
        <v>3.3200000000000001E-5</v>
      </c>
      <c r="M782" s="52">
        <v>1</v>
      </c>
      <c r="N782" s="52"/>
      <c r="O782" s="52">
        <v>0</v>
      </c>
      <c r="P782" s="52">
        <v>0</v>
      </c>
      <c r="Q782" s="52">
        <v>21</v>
      </c>
      <c r="R782" s="52"/>
      <c r="S782" s="52">
        <v>0</v>
      </c>
      <c r="T782" s="52">
        <v>0</v>
      </c>
      <c r="U782" s="52">
        <v>310</v>
      </c>
      <c r="V782" s="52">
        <f t="shared" si="25"/>
        <v>163.2188692</v>
      </c>
      <c r="W782" s="52">
        <f t="shared" si="26"/>
        <v>163.2188692</v>
      </c>
      <c r="X782" s="52">
        <v>0</v>
      </c>
      <c r="Y782" s="52">
        <v>0</v>
      </c>
    </row>
    <row r="783" spans="1:25" x14ac:dyDescent="0.25">
      <c r="A783" s="52">
        <v>2013</v>
      </c>
      <c r="B783" s="52" t="s">
        <v>106</v>
      </c>
      <c r="C783" s="52" t="s">
        <v>115</v>
      </c>
      <c r="D783" s="52">
        <v>30913</v>
      </c>
      <c r="E783" s="52">
        <v>3338013</v>
      </c>
      <c r="F783" s="52">
        <v>12</v>
      </c>
      <c r="G783" s="52" t="s">
        <v>118</v>
      </c>
      <c r="H783" s="52" t="s">
        <v>91</v>
      </c>
      <c r="I783" s="52">
        <v>14031</v>
      </c>
      <c r="J783" s="52" t="s">
        <v>71</v>
      </c>
      <c r="K783" s="52">
        <v>73.3</v>
      </c>
      <c r="L783" s="52">
        <v>3.3200000000000001E-5</v>
      </c>
      <c r="M783" s="52">
        <v>1</v>
      </c>
      <c r="N783" s="52"/>
      <c r="O783" s="52">
        <v>0</v>
      </c>
      <c r="P783" s="52">
        <v>0</v>
      </c>
      <c r="Q783" s="52">
        <v>21</v>
      </c>
      <c r="R783" s="52"/>
      <c r="S783" s="52">
        <v>0</v>
      </c>
      <c r="T783" s="52">
        <v>0</v>
      </c>
      <c r="U783" s="52">
        <v>310</v>
      </c>
      <c r="V783" s="52">
        <f t="shared" si="25"/>
        <v>34.145280360000001</v>
      </c>
      <c r="W783" s="52">
        <f t="shared" si="26"/>
        <v>34.145280360000001</v>
      </c>
      <c r="X783" s="52">
        <v>0</v>
      </c>
      <c r="Y783" s="52">
        <v>0</v>
      </c>
    </row>
    <row r="784" spans="1:25" x14ac:dyDescent="0.25">
      <c r="A784" s="52">
        <v>2013</v>
      </c>
      <c r="B784" s="52" t="s">
        <v>106</v>
      </c>
      <c r="C784" s="52" t="s">
        <v>115</v>
      </c>
      <c r="D784" s="52">
        <v>32300</v>
      </c>
      <c r="E784" s="52">
        <v>3338012</v>
      </c>
      <c r="F784" s="52">
        <v>12</v>
      </c>
      <c r="G784" s="52" t="s">
        <v>118</v>
      </c>
      <c r="H784" s="52" t="s">
        <v>91</v>
      </c>
      <c r="I784" s="52">
        <v>151136</v>
      </c>
      <c r="J784" s="52" t="s">
        <v>71</v>
      </c>
      <c r="K784" s="52">
        <v>73.3</v>
      </c>
      <c r="L784" s="52">
        <v>3.3200000000000001E-5</v>
      </c>
      <c r="M784" s="52">
        <v>1</v>
      </c>
      <c r="N784" s="52"/>
      <c r="O784" s="52">
        <v>0</v>
      </c>
      <c r="P784" s="52">
        <v>0</v>
      </c>
      <c r="Q784" s="52">
        <v>21</v>
      </c>
      <c r="R784" s="52"/>
      <c r="S784" s="52">
        <v>0</v>
      </c>
      <c r="T784" s="52">
        <v>0</v>
      </c>
      <c r="U784" s="52">
        <v>310</v>
      </c>
      <c r="V784" s="52">
        <f t="shared" si="25"/>
        <v>367.79852415999994</v>
      </c>
      <c r="W784" s="52">
        <f t="shared" si="26"/>
        <v>367.79852415999994</v>
      </c>
      <c r="X784" s="52">
        <v>0</v>
      </c>
      <c r="Y784" s="52">
        <v>0</v>
      </c>
    </row>
    <row r="785" spans="1:25" x14ac:dyDescent="0.25">
      <c r="A785" s="52">
        <v>2013</v>
      </c>
      <c r="B785" s="52" t="s">
        <v>106</v>
      </c>
      <c r="C785" s="52" t="s">
        <v>115</v>
      </c>
      <c r="D785" s="52">
        <v>32300</v>
      </c>
      <c r="E785" s="52">
        <v>3338012</v>
      </c>
      <c r="F785" s="52">
        <v>12</v>
      </c>
      <c r="G785" s="52" t="s">
        <v>118</v>
      </c>
      <c r="H785" s="52" t="s">
        <v>91</v>
      </c>
      <c r="I785" s="52">
        <v>8301</v>
      </c>
      <c r="J785" s="52" t="s">
        <v>71</v>
      </c>
      <c r="K785" s="52">
        <v>73.3</v>
      </c>
      <c r="L785" s="52">
        <v>3.3200000000000001E-5</v>
      </c>
      <c r="M785" s="52">
        <v>1</v>
      </c>
      <c r="N785" s="52"/>
      <c r="O785" s="52">
        <v>0</v>
      </c>
      <c r="P785" s="52">
        <v>0</v>
      </c>
      <c r="Q785" s="52">
        <v>21</v>
      </c>
      <c r="R785" s="52"/>
      <c r="S785" s="52">
        <v>0</v>
      </c>
      <c r="T785" s="52">
        <v>0</v>
      </c>
      <c r="U785" s="52">
        <v>310</v>
      </c>
      <c r="V785" s="52">
        <f t="shared" si="25"/>
        <v>20.200981559999999</v>
      </c>
      <c r="W785" s="52">
        <f t="shared" si="26"/>
        <v>20.200981559999999</v>
      </c>
      <c r="X785" s="52">
        <v>0</v>
      </c>
      <c r="Y785" s="52">
        <v>0</v>
      </c>
    </row>
    <row r="786" spans="1:25" x14ac:dyDescent="0.25">
      <c r="A786" s="52">
        <v>2013</v>
      </c>
      <c r="B786" s="52" t="s">
        <v>106</v>
      </c>
      <c r="C786" s="52" t="s">
        <v>115</v>
      </c>
      <c r="D786" s="52">
        <v>32504</v>
      </c>
      <c r="E786" s="52">
        <v>3338004</v>
      </c>
      <c r="F786" s="52">
        <v>12</v>
      </c>
      <c r="G786" s="52" t="s">
        <v>118</v>
      </c>
      <c r="H786" s="52" t="s">
        <v>91</v>
      </c>
      <c r="I786" s="52">
        <v>534.75</v>
      </c>
      <c r="J786" s="52" t="s">
        <v>71</v>
      </c>
      <c r="K786" s="52">
        <v>73.3</v>
      </c>
      <c r="L786" s="52">
        <v>3.3200000000000001E-5</v>
      </c>
      <c r="M786" s="52">
        <v>1</v>
      </c>
      <c r="N786" s="52"/>
      <c r="O786" s="52">
        <v>0</v>
      </c>
      <c r="P786" s="52">
        <v>0</v>
      </c>
      <c r="Q786" s="52">
        <v>21</v>
      </c>
      <c r="R786" s="52"/>
      <c r="S786" s="52">
        <v>0</v>
      </c>
      <c r="T786" s="52">
        <v>0</v>
      </c>
      <c r="U786" s="52">
        <v>310</v>
      </c>
      <c r="V786" s="52">
        <f t="shared" si="25"/>
        <v>1.3013462099999999</v>
      </c>
      <c r="W786" s="52">
        <f t="shared" si="26"/>
        <v>1.3013462099999999</v>
      </c>
      <c r="X786" s="52">
        <v>0</v>
      </c>
      <c r="Y786" s="52">
        <v>0</v>
      </c>
    </row>
    <row r="787" spans="1:25" x14ac:dyDescent="0.25">
      <c r="A787" s="52">
        <v>2013</v>
      </c>
      <c r="B787" s="52" t="s">
        <v>106</v>
      </c>
      <c r="C787" s="52" t="s">
        <v>115</v>
      </c>
      <c r="D787" s="52">
        <v>32901</v>
      </c>
      <c r="E787" s="52">
        <v>3338003</v>
      </c>
      <c r="F787" s="52">
        <v>12</v>
      </c>
      <c r="G787" s="52" t="s">
        <v>118</v>
      </c>
      <c r="H787" s="52" t="s">
        <v>91</v>
      </c>
      <c r="I787" s="52">
        <v>282562</v>
      </c>
      <c r="J787" s="52" t="s">
        <v>71</v>
      </c>
      <c r="K787" s="52">
        <v>73.3</v>
      </c>
      <c r="L787" s="52">
        <v>3.3200000000000001E-5</v>
      </c>
      <c r="M787" s="52">
        <v>1</v>
      </c>
      <c r="N787" s="52"/>
      <c r="O787" s="52">
        <v>0</v>
      </c>
      <c r="P787" s="52">
        <v>0</v>
      </c>
      <c r="Q787" s="52">
        <v>21</v>
      </c>
      <c r="R787" s="52"/>
      <c r="S787" s="52">
        <v>0</v>
      </c>
      <c r="T787" s="52">
        <v>0</v>
      </c>
      <c r="U787" s="52">
        <v>310</v>
      </c>
      <c r="V787" s="52">
        <f t="shared" si="25"/>
        <v>687.63158071999999</v>
      </c>
      <c r="W787" s="52">
        <f t="shared" si="26"/>
        <v>687.63158071999999</v>
      </c>
      <c r="X787" s="52">
        <v>0</v>
      </c>
      <c r="Y787" s="52">
        <v>0</v>
      </c>
    </row>
    <row r="788" spans="1:25" x14ac:dyDescent="0.25">
      <c r="A788" s="52">
        <v>2013</v>
      </c>
      <c r="B788" s="52" t="s">
        <v>106</v>
      </c>
      <c r="C788" s="52" t="s">
        <v>115</v>
      </c>
      <c r="D788" s="52">
        <v>32901</v>
      </c>
      <c r="E788" s="52">
        <v>3338012</v>
      </c>
      <c r="F788" s="52">
        <v>12</v>
      </c>
      <c r="G788" s="52" t="s">
        <v>118</v>
      </c>
      <c r="H788" s="52" t="s">
        <v>91</v>
      </c>
      <c r="I788" s="52">
        <v>52692.5</v>
      </c>
      <c r="J788" s="52" t="s">
        <v>71</v>
      </c>
      <c r="K788" s="52">
        <v>73.3</v>
      </c>
      <c r="L788" s="52">
        <v>3.3200000000000001E-5</v>
      </c>
      <c r="M788" s="52">
        <v>1</v>
      </c>
      <c r="N788" s="52"/>
      <c r="O788" s="52">
        <v>0</v>
      </c>
      <c r="P788" s="52">
        <v>0</v>
      </c>
      <c r="Q788" s="52">
        <v>21</v>
      </c>
      <c r="R788" s="52"/>
      <c r="S788" s="52">
        <v>0</v>
      </c>
      <c r="T788" s="52">
        <v>0</v>
      </c>
      <c r="U788" s="52">
        <v>310</v>
      </c>
      <c r="V788" s="52">
        <f t="shared" si="25"/>
        <v>128.2303603</v>
      </c>
      <c r="W788" s="52">
        <f t="shared" si="26"/>
        <v>128.2303603</v>
      </c>
      <c r="X788" s="52">
        <v>0</v>
      </c>
      <c r="Y788" s="52">
        <v>0</v>
      </c>
    </row>
    <row r="789" spans="1:25" x14ac:dyDescent="0.25">
      <c r="A789" s="52">
        <v>2013</v>
      </c>
      <c r="B789" s="52" t="s">
        <v>106</v>
      </c>
      <c r="C789" s="52" t="s">
        <v>115</v>
      </c>
      <c r="D789" s="52">
        <v>32909</v>
      </c>
      <c r="E789" s="52">
        <v>3338006</v>
      </c>
      <c r="F789" s="52">
        <v>12</v>
      </c>
      <c r="G789" s="52" t="s">
        <v>118</v>
      </c>
      <c r="H789" s="52" t="s">
        <v>91</v>
      </c>
      <c r="I789" s="52">
        <v>2000</v>
      </c>
      <c r="J789" s="52" t="s">
        <v>71</v>
      </c>
      <c r="K789" s="52">
        <v>73.3</v>
      </c>
      <c r="L789" s="52">
        <v>3.3200000000000001E-5</v>
      </c>
      <c r="M789" s="52">
        <v>1</v>
      </c>
      <c r="N789" s="52"/>
      <c r="O789" s="52">
        <v>0</v>
      </c>
      <c r="P789" s="52">
        <v>0</v>
      </c>
      <c r="Q789" s="52">
        <v>21</v>
      </c>
      <c r="R789" s="52"/>
      <c r="S789" s="52">
        <v>0</v>
      </c>
      <c r="T789" s="52">
        <v>0</v>
      </c>
      <c r="U789" s="52">
        <v>310</v>
      </c>
      <c r="V789" s="52">
        <f t="shared" si="25"/>
        <v>4.8671199999999999</v>
      </c>
      <c r="W789" s="52">
        <f t="shared" si="26"/>
        <v>4.8671199999999999</v>
      </c>
      <c r="X789" s="52">
        <v>0</v>
      </c>
      <c r="Y789" s="52">
        <v>0</v>
      </c>
    </row>
    <row r="790" spans="1:25" x14ac:dyDescent="0.25">
      <c r="A790" s="52">
        <v>2013</v>
      </c>
      <c r="B790" s="52" t="s">
        <v>106</v>
      </c>
      <c r="C790" s="52" t="s">
        <v>115</v>
      </c>
      <c r="D790" s="52">
        <v>32909</v>
      </c>
      <c r="E790" s="52">
        <v>3338012</v>
      </c>
      <c r="F790" s="52">
        <v>12</v>
      </c>
      <c r="G790" s="52" t="s">
        <v>118</v>
      </c>
      <c r="H790" s="52" t="s">
        <v>91</v>
      </c>
      <c r="I790" s="52">
        <v>47854</v>
      </c>
      <c r="J790" s="52" t="s">
        <v>71</v>
      </c>
      <c r="K790" s="52">
        <v>73.3</v>
      </c>
      <c r="L790" s="52">
        <v>3.3200000000000001E-5</v>
      </c>
      <c r="M790" s="52">
        <v>1</v>
      </c>
      <c r="N790" s="52"/>
      <c r="O790" s="52">
        <v>0</v>
      </c>
      <c r="P790" s="52">
        <v>0</v>
      </c>
      <c r="Q790" s="52">
        <v>21</v>
      </c>
      <c r="R790" s="52"/>
      <c r="S790" s="52">
        <v>0</v>
      </c>
      <c r="T790" s="52">
        <v>0</v>
      </c>
      <c r="U790" s="52">
        <v>310</v>
      </c>
      <c r="V790" s="52">
        <f t="shared" si="25"/>
        <v>116.45558023999999</v>
      </c>
      <c r="W790" s="52">
        <f t="shared" si="26"/>
        <v>116.45558023999999</v>
      </c>
      <c r="X790" s="52">
        <v>0</v>
      </c>
      <c r="Y790" s="52">
        <v>0</v>
      </c>
    </row>
    <row r="791" spans="1:25" x14ac:dyDescent="0.25">
      <c r="A791" s="52">
        <v>2013</v>
      </c>
      <c r="B791" s="52" t="s">
        <v>106</v>
      </c>
      <c r="C791" s="52" t="s">
        <v>115</v>
      </c>
      <c r="D791" s="52">
        <v>33125</v>
      </c>
      <c r="E791" s="52">
        <v>3338002</v>
      </c>
      <c r="F791" s="52">
        <v>12</v>
      </c>
      <c r="G791" s="52" t="s">
        <v>118</v>
      </c>
      <c r="H791" s="52" t="s">
        <v>91</v>
      </c>
      <c r="I791" s="52">
        <v>131</v>
      </c>
      <c r="J791" s="52" t="s">
        <v>71</v>
      </c>
      <c r="K791" s="52">
        <v>73.3</v>
      </c>
      <c r="L791" s="52">
        <v>3.3200000000000001E-5</v>
      </c>
      <c r="M791" s="52">
        <v>1</v>
      </c>
      <c r="N791" s="52"/>
      <c r="O791" s="52">
        <v>0</v>
      </c>
      <c r="P791" s="52">
        <v>0</v>
      </c>
      <c r="Q791" s="52">
        <v>21</v>
      </c>
      <c r="R791" s="52"/>
      <c r="S791" s="52">
        <v>0</v>
      </c>
      <c r="T791" s="52">
        <v>0</v>
      </c>
      <c r="U791" s="52">
        <v>310</v>
      </c>
      <c r="V791" s="52">
        <f t="shared" si="25"/>
        <v>0.31879636</v>
      </c>
      <c r="W791" s="52">
        <f t="shared" si="26"/>
        <v>0.31879636</v>
      </c>
      <c r="X791" s="52">
        <v>0</v>
      </c>
      <c r="Y791" s="52">
        <v>0</v>
      </c>
    </row>
    <row r="792" spans="1:25" x14ac:dyDescent="0.25">
      <c r="A792" s="52">
        <v>2013</v>
      </c>
      <c r="B792" s="52" t="s">
        <v>106</v>
      </c>
      <c r="C792" s="52" t="s">
        <v>115</v>
      </c>
      <c r="D792" s="52">
        <v>33125</v>
      </c>
      <c r="E792" s="52">
        <v>3338013</v>
      </c>
      <c r="F792" s="52">
        <v>12</v>
      </c>
      <c r="G792" s="52" t="s">
        <v>118</v>
      </c>
      <c r="H792" s="52" t="s">
        <v>91</v>
      </c>
      <c r="I792" s="52">
        <v>7884</v>
      </c>
      <c r="J792" s="52" t="s">
        <v>71</v>
      </c>
      <c r="K792" s="52">
        <v>73.3</v>
      </c>
      <c r="L792" s="52">
        <v>3.3200000000000001E-5</v>
      </c>
      <c r="M792" s="52">
        <v>1</v>
      </c>
      <c r="N792" s="52"/>
      <c r="O792" s="52">
        <v>0</v>
      </c>
      <c r="P792" s="52">
        <v>0</v>
      </c>
      <c r="Q792" s="52">
        <v>21</v>
      </c>
      <c r="R792" s="52"/>
      <c r="S792" s="52">
        <v>0</v>
      </c>
      <c r="T792" s="52">
        <v>0</v>
      </c>
      <c r="U792" s="52">
        <v>310</v>
      </c>
      <c r="V792" s="52">
        <f t="shared" si="25"/>
        <v>19.18618704</v>
      </c>
      <c r="W792" s="52">
        <f t="shared" si="26"/>
        <v>19.18618704</v>
      </c>
      <c r="X792" s="52">
        <v>0</v>
      </c>
      <c r="Y792" s="52">
        <v>0</v>
      </c>
    </row>
    <row r="793" spans="1:25" x14ac:dyDescent="0.25">
      <c r="A793" s="52">
        <v>2013</v>
      </c>
      <c r="B793" s="52" t="s">
        <v>106</v>
      </c>
      <c r="C793" s="52" t="s">
        <v>115</v>
      </c>
      <c r="D793" s="52">
        <v>33125</v>
      </c>
      <c r="E793" s="52">
        <v>3338099</v>
      </c>
      <c r="F793" s="52">
        <v>12</v>
      </c>
      <c r="G793" s="52" t="s">
        <v>118</v>
      </c>
      <c r="H793" s="52" t="s">
        <v>91</v>
      </c>
      <c r="I793" s="52">
        <v>659</v>
      </c>
      <c r="J793" s="52" t="s">
        <v>71</v>
      </c>
      <c r="K793" s="52">
        <v>73.3</v>
      </c>
      <c r="L793" s="52">
        <v>3.3200000000000001E-5</v>
      </c>
      <c r="M793" s="52">
        <v>1</v>
      </c>
      <c r="N793" s="52"/>
      <c r="O793" s="52">
        <v>0</v>
      </c>
      <c r="P793" s="52">
        <v>0</v>
      </c>
      <c r="Q793" s="52">
        <v>21</v>
      </c>
      <c r="R793" s="52"/>
      <c r="S793" s="52">
        <v>0</v>
      </c>
      <c r="T793" s="52">
        <v>0</v>
      </c>
      <c r="U793" s="52">
        <v>310</v>
      </c>
      <c r="V793" s="52">
        <f t="shared" si="25"/>
        <v>1.6037160399999999</v>
      </c>
      <c r="W793" s="52">
        <f t="shared" si="26"/>
        <v>1.6037160399999999</v>
      </c>
      <c r="X793" s="52">
        <v>0</v>
      </c>
      <c r="Y793" s="52">
        <v>0</v>
      </c>
    </row>
    <row r="794" spans="1:25" x14ac:dyDescent="0.25">
      <c r="A794" s="52">
        <v>2013</v>
      </c>
      <c r="B794" s="52" t="s">
        <v>106</v>
      </c>
      <c r="C794" s="52" t="s">
        <v>115</v>
      </c>
      <c r="D794" s="52">
        <v>33140</v>
      </c>
      <c r="E794" s="52">
        <v>3338006</v>
      </c>
      <c r="F794" s="52">
        <v>12</v>
      </c>
      <c r="G794" s="52" t="s">
        <v>118</v>
      </c>
      <c r="H794" s="52" t="s">
        <v>91</v>
      </c>
      <c r="I794" s="52">
        <v>20000</v>
      </c>
      <c r="J794" s="52" t="s">
        <v>71</v>
      </c>
      <c r="K794" s="52">
        <v>73.3</v>
      </c>
      <c r="L794" s="52">
        <v>3.3200000000000001E-5</v>
      </c>
      <c r="M794" s="52">
        <v>1</v>
      </c>
      <c r="N794" s="52"/>
      <c r="O794" s="52">
        <v>0</v>
      </c>
      <c r="P794" s="52">
        <v>0</v>
      </c>
      <c r="Q794" s="52">
        <v>21</v>
      </c>
      <c r="R794" s="52"/>
      <c r="S794" s="52">
        <v>0</v>
      </c>
      <c r="T794" s="52">
        <v>0</v>
      </c>
      <c r="U794" s="52">
        <v>310</v>
      </c>
      <c r="V794" s="52">
        <f t="shared" si="25"/>
        <v>48.671199999999999</v>
      </c>
      <c r="W794" s="52">
        <f t="shared" si="26"/>
        <v>48.671199999999999</v>
      </c>
      <c r="X794" s="52">
        <v>0</v>
      </c>
      <c r="Y794" s="52">
        <v>0</v>
      </c>
    </row>
    <row r="795" spans="1:25" x14ac:dyDescent="0.25">
      <c r="A795" s="52">
        <v>2013</v>
      </c>
      <c r="B795" s="52" t="s">
        <v>106</v>
      </c>
      <c r="C795" s="52" t="s">
        <v>115</v>
      </c>
      <c r="D795" s="52">
        <v>33140</v>
      </c>
      <c r="E795" s="52">
        <v>3338006</v>
      </c>
      <c r="F795" s="52">
        <v>12</v>
      </c>
      <c r="G795" s="52" t="s">
        <v>118</v>
      </c>
      <c r="H795" s="52" t="s">
        <v>91</v>
      </c>
      <c r="I795" s="52">
        <v>36647</v>
      </c>
      <c r="J795" s="52" t="s">
        <v>71</v>
      </c>
      <c r="K795" s="52">
        <v>73.3</v>
      </c>
      <c r="L795" s="52">
        <v>3.3200000000000001E-5</v>
      </c>
      <c r="M795" s="52">
        <v>1</v>
      </c>
      <c r="N795" s="52"/>
      <c r="O795" s="52">
        <v>0</v>
      </c>
      <c r="P795" s="52">
        <v>0</v>
      </c>
      <c r="Q795" s="52">
        <v>21</v>
      </c>
      <c r="R795" s="52"/>
      <c r="S795" s="52">
        <v>0</v>
      </c>
      <c r="T795" s="52">
        <v>0</v>
      </c>
      <c r="U795" s="52">
        <v>310</v>
      </c>
      <c r="V795" s="52">
        <f t="shared" si="25"/>
        <v>89.182673320000006</v>
      </c>
      <c r="W795" s="52">
        <f t="shared" si="26"/>
        <v>89.182673320000006</v>
      </c>
      <c r="X795" s="52">
        <v>0</v>
      </c>
      <c r="Y795" s="52">
        <v>0</v>
      </c>
    </row>
    <row r="796" spans="1:25" x14ac:dyDescent="0.25">
      <c r="A796" s="52">
        <v>2013</v>
      </c>
      <c r="B796" s="52" t="s">
        <v>106</v>
      </c>
      <c r="C796" s="52" t="s">
        <v>115</v>
      </c>
      <c r="D796" s="52">
        <v>33140</v>
      </c>
      <c r="E796" s="52">
        <v>3338006</v>
      </c>
      <c r="F796" s="52">
        <v>12</v>
      </c>
      <c r="G796" s="52" t="s">
        <v>118</v>
      </c>
      <c r="H796" s="52" t="s">
        <v>91</v>
      </c>
      <c r="I796" s="52">
        <v>86160</v>
      </c>
      <c r="J796" s="52" t="s">
        <v>71</v>
      </c>
      <c r="K796" s="52">
        <v>73.3</v>
      </c>
      <c r="L796" s="52">
        <v>3.3200000000000001E-5</v>
      </c>
      <c r="M796" s="52">
        <v>1</v>
      </c>
      <c r="N796" s="52"/>
      <c r="O796" s="52">
        <v>0</v>
      </c>
      <c r="P796" s="52">
        <v>0</v>
      </c>
      <c r="Q796" s="52">
        <v>21</v>
      </c>
      <c r="R796" s="52"/>
      <c r="S796" s="52">
        <v>0</v>
      </c>
      <c r="T796" s="52">
        <v>0</v>
      </c>
      <c r="U796" s="52">
        <v>310</v>
      </c>
      <c r="V796" s="52">
        <f t="shared" si="25"/>
        <v>209.6755296</v>
      </c>
      <c r="W796" s="52">
        <f t="shared" si="26"/>
        <v>209.6755296</v>
      </c>
      <c r="X796" s="52">
        <v>0</v>
      </c>
      <c r="Y796" s="52">
        <v>0</v>
      </c>
    </row>
    <row r="797" spans="1:25" x14ac:dyDescent="0.25">
      <c r="A797" s="52">
        <v>2013</v>
      </c>
      <c r="B797" s="52" t="s">
        <v>106</v>
      </c>
      <c r="C797" s="52" t="s">
        <v>115</v>
      </c>
      <c r="D797" s="52">
        <v>33200</v>
      </c>
      <c r="E797" s="52">
        <v>3338006</v>
      </c>
      <c r="F797" s="52">
        <v>12</v>
      </c>
      <c r="G797" s="52" t="s">
        <v>118</v>
      </c>
      <c r="H797" s="52" t="s">
        <v>91</v>
      </c>
      <c r="I797" s="52">
        <v>155233</v>
      </c>
      <c r="J797" s="52" t="s">
        <v>71</v>
      </c>
      <c r="K797" s="52">
        <v>73.3</v>
      </c>
      <c r="L797" s="52">
        <v>3.3200000000000001E-5</v>
      </c>
      <c r="M797" s="52">
        <v>1</v>
      </c>
      <c r="N797" s="52"/>
      <c r="O797" s="52">
        <v>0</v>
      </c>
      <c r="P797" s="52">
        <v>0</v>
      </c>
      <c r="Q797" s="52">
        <v>21</v>
      </c>
      <c r="R797" s="52"/>
      <c r="S797" s="52">
        <v>0</v>
      </c>
      <c r="T797" s="52">
        <v>0</v>
      </c>
      <c r="U797" s="52">
        <v>310</v>
      </c>
      <c r="V797" s="52">
        <f t="shared" si="25"/>
        <v>377.76881948000005</v>
      </c>
      <c r="W797" s="52">
        <f t="shared" si="26"/>
        <v>377.76881948000005</v>
      </c>
      <c r="X797" s="52">
        <v>0</v>
      </c>
      <c r="Y797" s="52">
        <v>0</v>
      </c>
    </row>
    <row r="798" spans="1:25" x14ac:dyDescent="0.25">
      <c r="A798" s="52">
        <v>2013</v>
      </c>
      <c r="B798" s="52" t="s">
        <v>106</v>
      </c>
      <c r="C798" s="52" t="s">
        <v>115</v>
      </c>
      <c r="D798" s="52">
        <v>38300</v>
      </c>
      <c r="E798" s="52">
        <v>3338004</v>
      </c>
      <c r="F798" s="52">
        <v>12</v>
      </c>
      <c r="G798" s="52" t="s">
        <v>118</v>
      </c>
      <c r="H798" s="52" t="s">
        <v>91</v>
      </c>
      <c r="I798" s="52">
        <v>17192</v>
      </c>
      <c r="J798" s="52" t="s">
        <v>71</v>
      </c>
      <c r="K798" s="52">
        <v>73.3</v>
      </c>
      <c r="L798" s="52">
        <v>3.3200000000000001E-5</v>
      </c>
      <c r="M798" s="52">
        <v>1</v>
      </c>
      <c r="N798" s="52"/>
      <c r="O798" s="52">
        <v>0</v>
      </c>
      <c r="P798" s="52">
        <v>0</v>
      </c>
      <c r="Q798" s="52">
        <v>21</v>
      </c>
      <c r="R798" s="52"/>
      <c r="S798" s="52">
        <v>0</v>
      </c>
      <c r="T798" s="52">
        <v>0</v>
      </c>
      <c r="U798" s="52">
        <v>310</v>
      </c>
      <c r="V798" s="52">
        <f t="shared" si="25"/>
        <v>41.837763519999996</v>
      </c>
      <c r="W798" s="52">
        <f t="shared" si="26"/>
        <v>41.837763519999996</v>
      </c>
      <c r="X798" s="52">
        <v>0</v>
      </c>
      <c r="Y798" s="52">
        <v>0</v>
      </c>
    </row>
    <row r="799" spans="1:25" x14ac:dyDescent="0.25">
      <c r="A799" s="52">
        <v>2013</v>
      </c>
      <c r="B799" s="52" t="s">
        <v>106</v>
      </c>
      <c r="C799" s="52" t="s">
        <v>115</v>
      </c>
      <c r="D799" s="52">
        <v>45200</v>
      </c>
      <c r="E799" s="52">
        <v>3338003</v>
      </c>
      <c r="F799" s="52">
        <v>12</v>
      </c>
      <c r="G799" s="52" t="s">
        <v>118</v>
      </c>
      <c r="H799" s="52" t="s">
        <v>91</v>
      </c>
      <c r="I799" s="52">
        <v>2464599</v>
      </c>
      <c r="J799" s="52" t="s">
        <v>71</v>
      </c>
      <c r="K799" s="52">
        <v>73.3</v>
      </c>
      <c r="L799" s="52">
        <v>3.3200000000000001E-5</v>
      </c>
      <c r="M799" s="52">
        <v>1</v>
      </c>
      <c r="N799" s="52"/>
      <c r="O799" s="52">
        <v>0</v>
      </c>
      <c r="P799" s="52">
        <v>0</v>
      </c>
      <c r="Q799" s="52">
        <v>21</v>
      </c>
      <c r="R799" s="52"/>
      <c r="S799" s="52">
        <v>0</v>
      </c>
      <c r="T799" s="52">
        <v>0</v>
      </c>
      <c r="U799" s="52">
        <v>310</v>
      </c>
      <c r="V799" s="52">
        <f t="shared" si="25"/>
        <v>5997.7495424399995</v>
      </c>
      <c r="W799" s="52">
        <f t="shared" si="26"/>
        <v>5997.7495424399995</v>
      </c>
      <c r="X799" s="52">
        <v>0</v>
      </c>
      <c r="Y799" s="52">
        <v>0</v>
      </c>
    </row>
    <row r="800" spans="1:25" x14ac:dyDescent="0.25">
      <c r="A800" s="52">
        <v>2013</v>
      </c>
      <c r="B800" s="52" t="s">
        <v>106</v>
      </c>
      <c r="C800" s="52" t="s">
        <v>115</v>
      </c>
      <c r="D800" s="52">
        <v>45200</v>
      </c>
      <c r="E800" s="52">
        <v>3338003</v>
      </c>
      <c r="F800" s="52">
        <v>12</v>
      </c>
      <c r="G800" s="52" t="s">
        <v>118</v>
      </c>
      <c r="H800" s="52" t="s">
        <v>91</v>
      </c>
      <c r="I800" s="52">
        <v>130</v>
      </c>
      <c r="J800" s="52" t="s">
        <v>71</v>
      </c>
      <c r="K800" s="52">
        <v>73.3</v>
      </c>
      <c r="L800" s="52">
        <v>3.3200000000000001E-5</v>
      </c>
      <c r="M800" s="52">
        <v>1</v>
      </c>
      <c r="N800" s="52"/>
      <c r="O800" s="52">
        <v>0</v>
      </c>
      <c r="P800" s="52">
        <v>0</v>
      </c>
      <c r="Q800" s="52">
        <v>21</v>
      </c>
      <c r="R800" s="52"/>
      <c r="S800" s="52">
        <v>0</v>
      </c>
      <c r="T800" s="52">
        <v>0</v>
      </c>
      <c r="U800" s="52">
        <v>310</v>
      </c>
      <c r="V800" s="52">
        <f t="shared" si="25"/>
        <v>0.3163628</v>
      </c>
      <c r="W800" s="52">
        <f t="shared" si="26"/>
        <v>0.3163628</v>
      </c>
      <c r="X800" s="52">
        <v>0</v>
      </c>
      <c r="Y800" s="52">
        <v>0</v>
      </c>
    </row>
    <row r="801" spans="1:25" x14ac:dyDescent="0.25">
      <c r="A801" s="52">
        <v>2013</v>
      </c>
      <c r="B801" s="52" t="s">
        <v>106</v>
      </c>
      <c r="C801" s="52" t="s">
        <v>115</v>
      </c>
      <c r="D801" s="52">
        <v>45200</v>
      </c>
      <c r="E801" s="52">
        <v>3338003</v>
      </c>
      <c r="F801" s="52">
        <v>12</v>
      </c>
      <c r="G801" s="52" t="s">
        <v>118</v>
      </c>
      <c r="H801" s="52" t="s">
        <v>91</v>
      </c>
      <c r="I801" s="52">
        <v>274249</v>
      </c>
      <c r="J801" s="52" t="s">
        <v>71</v>
      </c>
      <c r="K801" s="52">
        <v>73.3</v>
      </c>
      <c r="L801" s="52">
        <v>3.3200000000000001E-5</v>
      </c>
      <c r="M801" s="52">
        <v>1</v>
      </c>
      <c r="N801" s="52"/>
      <c r="O801" s="52">
        <v>0</v>
      </c>
      <c r="P801" s="52">
        <v>0</v>
      </c>
      <c r="Q801" s="52">
        <v>21</v>
      </c>
      <c r="R801" s="52"/>
      <c r="S801" s="52">
        <v>0</v>
      </c>
      <c r="T801" s="52">
        <v>0</v>
      </c>
      <c r="U801" s="52">
        <v>310</v>
      </c>
      <c r="V801" s="52">
        <f t="shared" si="25"/>
        <v>667.40139643999998</v>
      </c>
      <c r="W801" s="52">
        <f t="shared" si="26"/>
        <v>667.40139643999998</v>
      </c>
      <c r="X801" s="52">
        <v>0</v>
      </c>
      <c r="Y801" s="52">
        <v>0</v>
      </c>
    </row>
    <row r="802" spans="1:25" x14ac:dyDescent="0.25">
      <c r="A802" s="52">
        <v>2013</v>
      </c>
      <c r="B802" s="52" t="s">
        <v>106</v>
      </c>
      <c r="C802" s="52" t="s">
        <v>115</v>
      </c>
      <c r="D802" s="52">
        <v>45200</v>
      </c>
      <c r="E802" s="52">
        <v>3338003</v>
      </c>
      <c r="F802" s="52">
        <v>12</v>
      </c>
      <c r="G802" s="52" t="s">
        <v>118</v>
      </c>
      <c r="H802" s="52" t="s">
        <v>91</v>
      </c>
      <c r="I802" s="52">
        <v>350973</v>
      </c>
      <c r="J802" s="52" t="s">
        <v>71</v>
      </c>
      <c r="K802" s="52">
        <v>73.3</v>
      </c>
      <c r="L802" s="52">
        <v>3.3200000000000001E-5</v>
      </c>
      <c r="M802" s="52">
        <v>1</v>
      </c>
      <c r="N802" s="52"/>
      <c r="O802" s="52">
        <v>0</v>
      </c>
      <c r="P802" s="52">
        <v>0</v>
      </c>
      <c r="Q802" s="52">
        <v>21</v>
      </c>
      <c r="R802" s="52"/>
      <c r="S802" s="52">
        <v>0</v>
      </c>
      <c r="T802" s="52">
        <v>0</v>
      </c>
      <c r="U802" s="52">
        <v>310</v>
      </c>
      <c r="V802" s="52">
        <f t="shared" si="25"/>
        <v>854.11385387999997</v>
      </c>
      <c r="W802" s="52">
        <f t="shared" si="26"/>
        <v>854.11385387999997</v>
      </c>
      <c r="X802" s="52">
        <v>0</v>
      </c>
      <c r="Y802" s="52">
        <v>0</v>
      </c>
    </row>
    <row r="803" spans="1:25" x14ac:dyDescent="0.25">
      <c r="A803" s="52">
        <v>2013</v>
      </c>
      <c r="B803" s="52" t="s">
        <v>106</v>
      </c>
      <c r="C803" s="52" t="s">
        <v>115</v>
      </c>
      <c r="D803" s="52">
        <v>45200</v>
      </c>
      <c r="E803" s="52">
        <v>3338003</v>
      </c>
      <c r="F803" s="52">
        <v>12</v>
      </c>
      <c r="G803" s="52" t="s">
        <v>118</v>
      </c>
      <c r="H803" s="52" t="s">
        <v>91</v>
      </c>
      <c r="I803" s="52">
        <v>6175</v>
      </c>
      <c r="J803" s="52" t="s">
        <v>71</v>
      </c>
      <c r="K803" s="52">
        <v>73.3</v>
      </c>
      <c r="L803" s="52">
        <v>3.3200000000000001E-5</v>
      </c>
      <c r="M803" s="52">
        <v>1</v>
      </c>
      <c r="N803" s="52"/>
      <c r="O803" s="52">
        <v>0</v>
      </c>
      <c r="P803" s="52">
        <v>0</v>
      </c>
      <c r="Q803" s="52">
        <v>21</v>
      </c>
      <c r="R803" s="52"/>
      <c r="S803" s="52">
        <v>0</v>
      </c>
      <c r="T803" s="52">
        <v>0</v>
      </c>
      <c r="U803" s="52">
        <v>310</v>
      </c>
      <c r="V803" s="52">
        <f t="shared" si="25"/>
        <v>15.027233000000001</v>
      </c>
      <c r="W803" s="52">
        <f t="shared" si="26"/>
        <v>15.027233000000001</v>
      </c>
      <c r="X803" s="52">
        <v>0</v>
      </c>
      <c r="Y803" s="52">
        <v>0</v>
      </c>
    </row>
    <row r="804" spans="1:25" x14ac:dyDescent="0.25">
      <c r="A804" s="52">
        <v>2013</v>
      </c>
      <c r="B804" s="52" t="s">
        <v>106</v>
      </c>
      <c r="C804" s="52" t="s">
        <v>115</v>
      </c>
      <c r="D804" s="52">
        <v>45403</v>
      </c>
      <c r="E804" s="52">
        <v>3338003</v>
      </c>
      <c r="F804" s="52">
        <v>12</v>
      </c>
      <c r="G804" s="52" t="s">
        <v>118</v>
      </c>
      <c r="H804" s="52" t="s">
        <v>91</v>
      </c>
      <c r="I804" s="52">
        <v>286382.5</v>
      </c>
      <c r="J804" s="52" t="s">
        <v>71</v>
      </c>
      <c r="K804" s="52">
        <v>73.3</v>
      </c>
      <c r="L804" s="52">
        <v>3.3200000000000001E-5</v>
      </c>
      <c r="M804" s="52">
        <v>1</v>
      </c>
      <c r="N804" s="52"/>
      <c r="O804" s="52">
        <v>0</v>
      </c>
      <c r="P804" s="52">
        <v>0</v>
      </c>
      <c r="Q804" s="52">
        <v>21</v>
      </c>
      <c r="R804" s="52"/>
      <c r="S804" s="52">
        <v>0</v>
      </c>
      <c r="T804" s="52">
        <v>0</v>
      </c>
      <c r="U804" s="52">
        <v>310</v>
      </c>
      <c r="V804" s="52">
        <f t="shared" si="25"/>
        <v>696.92899669999997</v>
      </c>
      <c r="W804" s="52">
        <f t="shared" si="26"/>
        <v>696.92899669999997</v>
      </c>
      <c r="X804" s="52">
        <v>0</v>
      </c>
      <c r="Y804" s="52">
        <v>0</v>
      </c>
    </row>
    <row r="805" spans="1:25" x14ac:dyDescent="0.25">
      <c r="A805" s="52">
        <v>2013</v>
      </c>
      <c r="B805" s="52" t="s">
        <v>106</v>
      </c>
      <c r="C805" s="52" t="s">
        <v>115</v>
      </c>
      <c r="D805" s="52">
        <v>96010</v>
      </c>
      <c r="E805" s="52">
        <v>3338012</v>
      </c>
      <c r="F805" s="52">
        <v>12</v>
      </c>
      <c r="G805" s="52" t="s">
        <v>118</v>
      </c>
      <c r="H805" s="52" t="s">
        <v>91</v>
      </c>
      <c r="I805" s="52">
        <v>161481</v>
      </c>
      <c r="J805" s="52" t="s">
        <v>71</v>
      </c>
      <c r="K805" s="52">
        <v>73.3</v>
      </c>
      <c r="L805" s="52">
        <v>3.3200000000000001E-5</v>
      </c>
      <c r="M805" s="52">
        <v>1</v>
      </c>
      <c r="N805" s="52"/>
      <c r="O805" s="52">
        <v>0</v>
      </c>
      <c r="P805" s="52">
        <v>0</v>
      </c>
      <c r="Q805" s="52">
        <v>21</v>
      </c>
      <c r="R805" s="52"/>
      <c r="S805" s="52">
        <v>0</v>
      </c>
      <c r="T805" s="52">
        <v>0</v>
      </c>
      <c r="U805" s="52">
        <v>310</v>
      </c>
      <c r="V805" s="52">
        <f t="shared" si="25"/>
        <v>392.97370235999995</v>
      </c>
      <c r="W805" s="52">
        <f t="shared" si="26"/>
        <v>392.97370235999995</v>
      </c>
      <c r="X805" s="52">
        <v>0</v>
      </c>
      <c r="Y805" s="52">
        <v>0</v>
      </c>
    </row>
    <row r="806" spans="1:25" x14ac:dyDescent="0.25">
      <c r="A806" s="52">
        <v>2013</v>
      </c>
      <c r="B806" s="52" t="s">
        <v>106</v>
      </c>
      <c r="C806" s="52" t="s">
        <v>115</v>
      </c>
      <c r="D806" s="52">
        <v>96010</v>
      </c>
      <c r="E806" s="52">
        <v>3338099</v>
      </c>
      <c r="F806" s="52">
        <v>12</v>
      </c>
      <c r="G806" s="52" t="s">
        <v>118</v>
      </c>
      <c r="H806" s="52" t="s">
        <v>91</v>
      </c>
      <c r="I806" s="52">
        <v>1518</v>
      </c>
      <c r="J806" s="52" t="s">
        <v>71</v>
      </c>
      <c r="K806" s="52">
        <v>73.3</v>
      </c>
      <c r="L806" s="52">
        <v>3.3200000000000001E-5</v>
      </c>
      <c r="M806" s="52">
        <v>1</v>
      </c>
      <c r="N806" s="52"/>
      <c r="O806" s="52">
        <v>0</v>
      </c>
      <c r="P806" s="52">
        <v>0</v>
      </c>
      <c r="Q806" s="52">
        <v>21</v>
      </c>
      <c r="R806" s="52"/>
      <c r="S806" s="52">
        <v>0</v>
      </c>
      <c r="T806" s="52">
        <v>0</v>
      </c>
      <c r="U806" s="52">
        <v>310</v>
      </c>
      <c r="V806" s="52">
        <f t="shared" si="25"/>
        <v>3.6941440800000001</v>
      </c>
      <c r="W806" s="52">
        <f t="shared" si="26"/>
        <v>3.6941440800000001</v>
      </c>
      <c r="X806" s="52">
        <v>0</v>
      </c>
      <c r="Y806" s="52">
        <v>0</v>
      </c>
    </row>
    <row r="807" spans="1:25" x14ac:dyDescent="0.25">
      <c r="A807" s="52">
        <v>2013</v>
      </c>
      <c r="B807" s="52" t="s">
        <v>37</v>
      </c>
      <c r="C807" s="52" t="s">
        <v>38</v>
      </c>
      <c r="D807" s="52">
        <v>20121</v>
      </c>
      <c r="E807" s="52">
        <v>3423301</v>
      </c>
      <c r="F807" s="52">
        <v>9</v>
      </c>
      <c r="G807" s="52" t="s">
        <v>119</v>
      </c>
      <c r="H807" s="52" t="s">
        <v>90</v>
      </c>
      <c r="I807" s="52">
        <v>55042933</v>
      </c>
      <c r="J807" s="52"/>
      <c r="K807" s="52">
        <v>0</v>
      </c>
      <c r="L807" s="52">
        <v>0</v>
      </c>
      <c r="M807" s="52">
        <v>1</v>
      </c>
      <c r="N807" s="52"/>
      <c r="O807" s="52">
        <v>0</v>
      </c>
      <c r="P807" s="52">
        <v>0</v>
      </c>
      <c r="Q807" s="52">
        <v>21</v>
      </c>
      <c r="R807" s="52" t="s">
        <v>72</v>
      </c>
      <c r="S807" s="52">
        <v>0.01</v>
      </c>
      <c r="T807" s="52">
        <v>1</v>
      </c>
      <c r="U807" s="52">
        <v>310</v>
      </c>
      <c r="V807" s="52">
        <f t="shared" si="25"/>
        <v>170633.09229999999</v>
      </c>
      <c r="W807" s="52">
        <v>0</v>
      </c>
      <c r="X807" s="52">
        <v>0</v>
      </c>
      <c r="Y807" s="52">
        <f>V807/U807</f>
        <v>550.42932999999994</v>
      </c>
    </row>
    <row r="808" spans="1:25" x14ac:dyDescent="0.25">
      <c r="A808" s="52">
        <v>2013</v>
      </c>
      <c r="B808" s="52" t="s">
        <v>37</v>
      </c>
      <c r="C808" s="52" t="s">
        <v>38</v>
      </c>
      <c r="D808" s="52">
        <v>20121</v>
      </c>
      <c r="E808" s="52">
        <v>3423301</v>
      </c>
      <c r="F808" s="52">
        <v>9</v>
      </c>
      <c r="G808" s="52" t="s">
        <v>119</v>
      </c>
      <c r="H808" s="52" t="s">
        <v>90</v>
      </c>
      <c r="I808" s="52">
        <v>40665774</v>
      </c>
      <c r="J808" s="52"/>
      <c r="K808" s="52">
        <v>0</v>
      </c>
      <c r="L808" s="52">
        <v>0</v>
      </c>
      <c r="M808" s="52">
        <v>1</v>
      </c>
      <c r="N808" s="52"/>
      <c r="O808" s="52">
        <v>0</v>
      </c>
      <c r="P808" s="52">
        <v>0</v>
      </c>
      <c r="Q808" s="52">
        <v>21</v>
      </c>
      <c r="R808" s="52" t="s">
        <v>72</v>
      </c>
      <c r="S808" s="52">
        <v>0.01</v>
      </c>
      <c r="T808" s="52">
        <v>1</v>
      </c>
      <c r="U808" s="52">
        <v>310</v>
      </c>
      <c r="V808" s="52">
        <f t="shared" si="25"/>
        <v>126063.89939999999</v>
      </c>
      <c r="W808" s="52">
        <v>0</v>
      </c>
      <c r="X808" s="52">
        <v>0</v>
      </c>
      <c r="Y808" s="52">
        <f>V808/U808</f>
        <v>406.65773999999999</v>
      </c>
    </row>
    <row r="809" spans="1:25" x14ac:dyDescent="0.25">
      <c r="A809" s="52">
        <v>2013</v>
      </c>
      <c r="B809" s="52" t="s">
        <v>37</v>
      </c>
      <c r="C809" s="52" t="s">
        <v>38</v>
      </c>
      <c r="D809" s="52">
        <v>20121</v>
      </c>
      <c r="E809" s="52">
        <v>3423301</v>
      </c>
      <c r="F809" s="52">
        <v>9</v>
      </c>
      <c r="G809" s="52" t="s">
        <v>119</v>
      </c>
      <c r="H809" s="52" t="s">
        <v>90</v>
      </c>
      <c r="I809" s="52">
        <v>30329009</v>
      </c>
      <c r="J809" s="52"/>
      <c r="K809" s="52">
        <v>0</v>
      </c>
      <c r="L809" s="52">
        <v>0</v>
      </c>
      <c r="M809" s="52">
        <v>1</v>
      </c>
      <c r="N809" s="52"/>
      <c r="O809" s="52">
        <v>0</v>
      </c>
      <c r="P809" s="52">
        <v>0</v>
      </c>
      <c r="Q809" s="52">
        <v>21</v>
      </c>
      <c r="R809" s="52" t="s">
        <v>72</v>
      </c>
      <c r="S809" s="52">
        <v>0.01</v>
      </c>
      <c r="T809" s="52">
        <v>1</v>
      </c>
      <c r="U809" s="52">
        <v>310</v>
      </c>
      <c r="V809" s="52">
        <f t="shared" si="25"/>
        <v>94019.92790000001</v>
      </c>
      <c r="W809" s="52">
        <v>0</v>
      </c>
      <c r="X809" s="52">
        <v>0</v>
      </c>
      <c r="Y809" s="52">
        <f>V809/U809</f>
        <v>303.29009000000002</v>
      </c>
    </row>
    <row r="810" spans="1:25" x14ac:dyDescent="0.25">
      <c r="A810" s="52">
        <v>2013</v>
      </c>
      <c r="B810" s="52" t="s">
        <v>98</v>
      </c>
      <c r="C810" s="52" t="s">
        <v>110</v>
      </c>
      <c r="D810" s="52">
        <v>23931</v>
      </c>
      <c r="E810" s="52">
        <v>1633003</v>
      </c>
      <c r="F810" s="52">
        <v>27</v>
      </c>
      <c r="G810" s="52" t="s">
        <v>120</v>
      </c>
      <c r="H810" s="52" t="s">
        <v>91</v>
      </c>
      <c r="I810" s="52">
        <v>1270.5</v>
      </c>
      <c r="J810" s="52" t="s">
        <v>71</v>
      </c>
      <c r="K810" s="52">
        <v>0.47732000000000002</v>
      </c>
      <c r="L810" s="52">
        <v>1</v>
      </c>
      <c r="M810" s="52">
        <v>1</v>
      </c>
      <c r="N810" s="52"/>
      <c r="O810" s="52">
        <v>0</v>
      </c>
      <c r="P810" s="52">
        <v>0</v>
      </c>
      <c r="Q810" s="52">
        <v>21</v>
      </c>
      <c r="R810" s="52"/>
      <c r="S810" s="52">
        <v>0</v>
      </c>
      <c r="T810" s="52">
        <v>0</v>
      </c>
      <c r="U810" s="52">
        <v>310</v>
      </c>
      <c r="V810" s="52">
        <f t="shared" si="25"/>
        <v>606.43506000000002</v>
      </c>
      <c r="W810" s="52">
        <f t="shared" ref="W810:W873" si="27">(V810-((O810*I810*P810*Q810)+(S810*I810*T810*U810)))/M810</f>
        <v>606.43506000000002</v>
      </c>
      <c r="X810" s="52">
        <v>0</v>
      </c>
      <c r="Y810" s="52">
        <v>0</v>
      </c>
    </row>
    <row r="811" spans="1:25" x14ac:dyDescent="0.25">
      <c r="A811" s="52">
        <v>2013</v>
      </c>
      <c r="B811" s="52" t="s">
        <v>98</v>
      </c>
      <c r="C811" s="52" t="s">
        <v>110</v>
      </c>
      <c r="D811" s="52">
        <v>23932</v>
      </c>
      <c r="E811" s="52">
        <v>1633003</v>
      </c>
      <c r="F811" s="52">
        <v>27</v>
      </c>
      <c r="G811" s="52" t="s">
        <v>120</v>
      </c>
      <c r="H811" s="52" t="s">
        <v>91</v>
      </c>
      <c r="I811" s="52">
        <v>462</v>
      </c>
      <c r="J811" s="52" t="s">
        <v>71</v>
      </c>
      <c r="K811" s="52">
        <v>0.47732000000000002</v>
      </c>
      <c r="L811" s="52">
        <v>1</v>
      </c>
      <c r="M811" s="52">
        <v>1</v>
      </c>
      <c r="N811" s="52"/>
      <c r="O811" s="52">
        <v>0</v>
      </c>
      <c r="P811" s="52">
        <v>0</v>
      </c>
      <c r="Q811" s="52">
        <v>21</v>
      </c>
      <c r="R811" s="52"/>
      <c r="S811" s="52">
        <v>0</v>
      </c>
      <c r="T811" s="52">
        <v>0</v>
      </c>
      <c r="U811" s="52">
        <v>310</v>
      </c>
      <c r="V811" s="52">
        <f t="shared" si="25"/>
        <v>220.52184</v>
      </c>
      <c r="W811" s="52">
        <f t="shared" si="27"/>
        <v>220.52184</v>
      </c>
      <c r="X811" s="52">
        <v>0</v>
      </c>
      <c r="Y811" s="52">
        <v>0</v>
      </c>
    </row>
    <row r="812" spans="1:25" x14ac:dyDescent="0.25">
      <c r="A812" s="52">
        <v>2013</v>
      </c>
      <c r="B812" s="52" t="s">
        <v>98</v>
      </c>
      <c r="C812" s="52" t="s">
        <v>110</v>
      </c>
      <c r="D812" s="52">
        <v>23932</v>
      </c>
      <c r="E812" s="52">
        <v>1633003</v>
      </c>
      <c r="F812" s="52">
        <v>27</v>
      </c>
      <c r="G812" s="52" t="s">
        <v>120</v>
      </c>
      <c r="H812" s="52" t="s">
        <v>91</v>
      </c>
      <c r="I812" s="52">
        <v>544.5</v>
      </c>
      <c r="J812" s="52" t="s">
        <v>71</v>
      </c>
      <c r="K812" s="52">
        <v>0.47732000000000002</v>
      </c>
      <c r="L812" s="52">
        <v>1</v>
      </c>
      <c r="M812" s="52">
        <v>1</v>
      </c>
      <c r="N812" s="52"/>
      <c r="O812" s="52">
        <v>0</v>
      </c>
      <c r="P812" s="52">
        <v>0</v>
      </c>
      <c r="Q812" s="52">
        <v>21</v>
      </c>
      <c r="R812" s="52"/>
      <c r="S812" s="52">
        <v>0</v>
      </c>
      <c r="T812" s="52">
        <v>0</v>
      </c>
      <c r="U812" s="52">
        <v>310</v>
      </c>
      <c r="V812" s="52">
        <f t="shared" si="25"/>
        <v>259.90073999999998</v>
      </c>
      <c r="W812" s="52">
        <f t="shared" si="27"/>
        <v>259.90073999999998</v>
      </c>
      <c r="X812" s="52">
        <v>0</v>
      </c>
      <c r="Y812" s="52">
        <v>0</v>
      </c>
    </row>
    <row r="813" spans="1:25" x14ac:dyDescent="0.25">
      <c r="A813" s="52">
        <v>2013</v>
      </c>
      <c r="B813" s="52" t="s">
        <v>98</v>
      </c>
      <c r="C813" s="52" t="s">
        <v>110</v>
      </c>
      <c r="D813" s="52">
        <v>23939</v>
      </c>
      <c r="E813" s="52">
        <v>1633003</v>
      </c>
      <c r="F813" s="52">
        <v>27</v>
      </c>
      <c r="G813" s="52" t="s">
        <v>120</v>
      </c>
      <c r="H813" s="52" t="s">
        <v>91</v>
      </c>
      <c r="I813" s="52">
        <v>54</v>
      </c>
      <c r="J813" s="52" t="s">
        <v>71</v>
      </c>
      <c r="K813" s="52">
        <v>0.47732000000000002</v>
      </c>
      <c r="L813" s="52">
        <v>1</v>
      </c>
      <c r="M813" s="52">
        <v>1</v>
      </c>
      <c r="N813" s="52"/>
      <c r="O813" s="52">
        <v>0</v>
      </c>
      <c r="P813" s="52">
        <v>0</v>
      </c>
      <c r="Q813" s="52">
        <v>21</v>
      </c>
      <c r="R813" s="52"/>
      <c r="S813" s="52">
        <v>0</v>
      </c>
      <c r="T813" s="52">
        <v>0</v>
      </c>
      <c r="U813" s="52">
        <v>310</v>
      </c>
      <c r="V813" s="52">
        <f t="shared" si="25"/>
        <v>25.775280000000002</v>
      </c>
      <c r="W813" s="52">
        <f t="shared" si="27"/>
        <v>25.775280000000002</v>
      </c>
      <c r="X813" s="52">
        <v>0</v>
      </c>
      <c r="Y813" s="52">
        <v>0</v>
      </c>
    </row>
    <row r="814" spans="1:25" x14ac:dyDescent="0.25">
      <c r="A814" s="52">
        <v>2013</v>
      </c>
      <c r="B814" s="52" t="s">
        <v>98</v>
      </c>
      <c r="C814" s="52" t="s">
        <v>110</v>
      </c>
      <c r="D814" s="52">
        <v>23939</v>
      </c>
      <c r="E814" s="52">
        <v>1633004</v>
      </c>
      <c r="F814" s="52">
        <v>27</v>
      </c>
      <c r="G814" s="52" t="s">
        <v>120</v>
      </c>
      <c r="H814" s="52" t="s">
        <v>91</v>
      </c>
      <c r="I814" s="52">
        <v>280.5</v>
      </c>
      <c r="J814" s="52" t="s">
        <v>71</v>
      </c>
      <c r="K814" s="52">
        <v>0.47732000000000002</v>
      </c>
      <c r="L814" s="52">
        <v>1</v>
      </c>
      <c r="M814" s="52">
        <v>1</v>
      </c>
      <c r="N814" s="52"/>
      <c r="O814" s="52">
        <v>0</v>
      </c>
      <c r="P814" s="52">
        <v>0</v>
      </c>
      <c r="Q814" s="52">
        <v>21</v>
      </c>
      <c r="R814" s="52"/>
      <c r="S814" s="52">
        <v>0</v>
      </c>
      <c r="T814" s="52">
        <v>0</v>
      </c>
      <c r="U814" s="52">
        <v>310</v>
      </c>
      <c r="V814" s="52">
        <f t="shared" si="25"/>
        <v>133.88826</v>
      </c>
      <c r="W814" s="52">
        <f t="shared" si="27"/>
        <v>133.88826</v>
      </c>
      <c r="X814" s="52">
        <v>0</v>
      </c>
      <c r="Y814" s="52">
        <v>0</v>
      </c>
    </row>
    <row r="815" spans="1:25" x14ac:dyDescent="0.25">
      <c r="A815" s="52">
        <v>2013</v>
      </c>
      <c r="B815" s="52" t="s">
        <v>98</v>
      </c>
      <c r="C815" s="52" t="s">
        <v>110</v>
      </c>
      <c r="D815" s="52">
        <v>23939</v>
      </c>
      <c r="E815" s="52">
        <v>1633005</v>
      </c>
      <c r="F815" s="52">
        <v>27</v>
      </c>
      <c r="G815" s="52" t="s">
        <v>120</v>
      </c>
      <c r="H815" s="52" t="s">
        <v>91</v>
      </c>
      <c r="I815" s="52">
        <v>3890</v>
      </c>
      <c r="J815" s="52" t="s">
        <v>71</v>
      </c>
      <c r="K815" s="52">
        <v>0.43970999999999999</v>
      </c>
      <c r="L815" s="52">
        <v>1</v>
      </c>
      <c r="M815" s="52">
        <v>1</v>
      </c>
      <c r="N815" s="52"/>
      <c r="O815" s="52">
        <v>0</v>
      </c>
      <c r="P815" s="52">
        <v>0</v>
      </c>
      <c r="Q815" s="52">
        <v>21</v>
      </c>
      <c r="R815" s="52"/>
      <c r="S815" s="52">
        <v>0</v>
      </c>
      <c r="T815" s="52">
        <v>0</v>
      </c>
      <c r="U815" s="52">
        <v>310</v>
      </c>
      <c r="V815" s="52">
        <f t="shared" si="25"/>
        <v>1710.4719</v>
      </c>
      <c r="W815" s="52">
        <f t="shared" si="27"/>
        <v>1710.4719</v>
      </c>
      <c r="X815" s="52">
        <v>0</v>
      </c>
      <c r="Y815" s="52">
        <v>0</v>
      </c>
    </row>
    <row r="816" spans="1:25" x14ac:dyDescent="0.25">
      <c r="A816" s="52">
        <v>2013</v>
      </c>
      <c r="B816" s="52" t="s">
        <v>98</v>
      </c>
      <c r="C816" s="52" t="s">
        <v>110</v>
      </c>
      <c r="D816" s="52">
        <v>23939</v>
      </c>
      <c r="E816" s="52">
        <v>1633005</v>
      </c>
      <c r="F816" s="52">
        <v>27</v>
      </c>
      <c r="G816" s="52" t="s">
        <v>120</v>
      </c>
      <c r="H816" s="52" t="s">
        <v>91</v>
      </c>
      <c r="I816" s="52">
        <v>2417</v>
      </c>
      <c r="J816" s="52" t="s">
        <v>71</v>
      </c>
      <c r="K816" s="52">
        <v>0.43970999999999999</v>
      </c>
      <c r="L816" s="52">
        <v>1</v>
      </c>
      <c r="M816" s="52">
        <v>1</v>
      </c>
      <c r="N816" s="52"/>
      <c r="O816" s="52">
        <v>0</v>
      </c>
      <c r="P816" s="52">
        <v>0</v>
      </c>
      <c r="Q816" s="52">
        <v>21</v>
      </c>
      <c r="R816" s="52"/>
      <c r="S816" s="52">
        <v>0</v>
      </c>
      <c r="T816" s="52">
        <v>0</v>
      </c>
      <c r="U816" s="52">
        <v>310</v>
      </c>
      <c r="V816" s="52">
        <f t="shared" si="25"/>
        <v>1062.77907</v>
      </c>
      <c r="W816" s="52">
        <f t="shared" si="27"/>
        <v>1062.77907</v>
      </c>
      <c r="X816" s="52">
        <v>0</v>
      </c>
      <c r="Y816" s="52">
        <v>0</v>
      </c>
    </row>
    <row r="817" spans="1:25" x14ac:dyDescent="0.25">
      <c r="A817" s="52">
        <v>2013</v>
      </c>
      <c r="B817" s="52" t="s">
        <v>98</v>
      </c>
      <c r="C817" s="52" t="s">
        <v>110</v>
      </c>
      <c r="D817" s="52">
        <v>23939</v>
      </c>
      <c r="E817" s="52">
        <v>1633005</v>
      </c>
      <c r="F817" s="52">
        <v>27</v>
      </c>
      <c r="G817" s="52" t="s">
        <v>120</v>
      </c>
      <c r="H817" s="52" t="s">
        <v>91</v>
      </c>
      <c r="I817" s="52">
        <v>1037</v>
      </c>
      <c r="J817" s="52" t="s">
        <v>71</v>
      </c>
      <c r="K817" s="52">
        <v>0.43970999999999999</v>
      </c>
      <c r="L817" s="52">
        <v>1</v>
      </c>
      <c r="M817" s="52">
        <v>1</v>
      </c>
      <c r="N817" s="52"/>
      <c r="O817" s="52">
        <v>0</v>
      </c>
      <c r="P817" s="52">
        <v>0</v>
      </c>
      <c r="Q817" s="52">
        <v>21</v>
      </c>
      <c r="R817" s="52"/>
      <c r="S817" s="52">
        <v>0</v>
      </c>
      <c r="T817" s="52">
        <v>0</v>
      </c>
      <c r="U817" s="52">
        <v>310</v>
      </c>
      <c r="V817" s="52">
        <f t="shared" si="25"/>
        <v>455.97926999999999</v>
      </c>
      <c r="W817" s="52">
        <f t="shared" si="27"/>
        <v>455.97926999999999</v>
      </c>
      <c r="X817" s="52">
        <v>0</v>
      </c>
      <c r="Y817" s="52">
        <v>0</v>
      </c>
    </row>
    <row r="818" spans="1:25" x14ac:dyDescent="0.25">
      <c r="A818" s="52">
        <v>2013</v>
      </c>
      <c r="B818" s="52" t="s">
        <v>98</v>
      </c>
      <c r="C818" s="52" t="s">
        <v>110</v>
      </c>
      <c r="D818" s="52">
        <v>23939</v>
      </c>
      <c r="E818" s="52">
        <v>1633005</v>
      </c>
      <c r="F818" s="52">
        <v>27</v>
      </c>
      <c r="G818" s="52" t="s">
        <v>120</v>
      </c>
      <c r="H818" s="52" t="s">
        <v>91</v>
      </c>
      <c r="I818" s="52">
        <v>3288</v>
      </c>
      <c r="J818" s="52" t="s">
        <v>71</v>
      </c>
      <c r="K818" s="52">
        <v>0.43970999999999999</v>
      </c>
      <c r="L818" s="52">
        <v>1</v>
      </c>
      <c r="M818" s="52">
        <v>1</v>
      </c>
      <c r="N818" s="52"/>
      <c r="O818" s="52">
        <v>0</v>
      </c>
      <c r="P818" s="52">
        <v>0</v>
      </c>
      <c r="Q818" s="52">
        <v>21</v>
      </c>
      <c r="R818" s="52"/>
      <c r="S818" s="52">
        <v>0</v>
      </c>
      <c r="T818" s="52">
        <v>0</v>
      </c>
      <c r="U818" s="52">
        <v>310</v>
      </c>
      <c r="V818" s="52">
        <f t="shared" si="25"/>
        <v>1445.76648</v>
      </c>
      <c r="W818" s="52">
        <f t="shared" si="27"/>
        <v>1445.76648</v>
      </c>
      <c r="X818" s="52">
        <v>0</v>
      </c>
      <c r="Y818" s="52">
        <v>0</v>
      </c>
    </row>
    <row r="819" spans="1:25" x14ac:dyDescent="0.25">
      <c r="A819" s="52">
        <v>2013</v>
      </c>
      <c r="B819" s="52" t="s">
        <v>101</v>
      </c>
      <c r="C819" s="52" t="s">
        <v>113</v>
      </c>
      <c r="D819" s="52">
        <v>23921</v>
      </c>
      <c r="E819" s="52">
        <v>1520006</v>
      </c>
      <c r="F819" s="52">
        <v>27</v>
      </c>
      <c r="G819" s="52" t="s">
        <v>120</v>
      </c>
      <c r="H819" s="52" t="s">
        <v>91</v>
      </c>
      <c r="I819" s="52">
        <v>697</v>
      </c>
      <c r="J819" s="52" t="s">
        <v>71</v>
      </c>
      <c r="K819" s="52">
        <v>0.75</v>
      </c>
      <c r="L819" s="52">
        <v>1</v>
      </c>
      <c r="M819" s="52">
        <v>1</v>
      </c>
      <c r="N819" s="52"/>
      <c r="O819" s="52">
        <v>0</v>
      </c>
      <c r="P819" s="52">
        <v>0</v>
      </c>
      <c r="Q819" s="52">
        <v>21</v>
      </c>
      <c r="R819" s="52"/>
      <c r="S819" s="52">
        <v>0</v>
      </c>
      <c r="T819" s="52">
        <v>0</v>
      </c>
      <c r="U819" s="52">
        <v>310</v>
      </c>
      <c r="V819" s="52">
        <f t="shared" si="25"/>
        <v>522.75</v>
      </c>
      <c r="W819" s="52">
        <f t="shared" si="27"/>
        <v>522.75</v>
      </c>
      <c r="X819" s="52">
        <v>0</v>
      </c>
      <c r="Y819" s="52">
        <v>0</v>
      </c>
    </row>
    <row r="820" spans="1:25" x14ac:dyDescent="0.25">
      <c r="A820" s="52">
        <v>2013</v>
      </c>
      <c r="B820" s="52" t="s">
        <v>101</v>
      </c>
      <c r="C820" s="52" t="s">
        <v>113</v>
      </c>
      <c r="D820" s="52">
        <v>23921</v>
      </c>
      <c r="E820" s="52">
        <v>1520006</v>
      </c>
      <c r="F820" s="52">
        <v>27</v>
      </c>
      <c r="G820" s="52" t="s">
        <v>120</v>
      </c>
      <c r="H820" s="52" t="s">
        <v>91</v>
      </c>
      <c r="I820" s="52">
        <v>487</v>
      </c>
      <c r="J820" s="52" t="s">
        <v>71</v>
      </c>
      <c r="K820" s="52">
        <v>0.75</v>
      </c>
      <c r="L820" s="52">
        <v>1</v>
      </c>
      <c r="M820" s="52">
        <v>1</v>
      </c>
      <c r="N820" s="52"/>
      <c r="O820" s="52">
        <v>0</v>
      </c>
      <c r="P820" s="52">
        <v>0</v>
      </c>
      <c r="Q820" s="52">
        <v>21</v>
      </c>
      <c r="R820" s="52"/>
      <c r="S820" s="52">
        <v>0</v>
      </c>
      <c r="T820" s="52">
        <v>0</v>
      </c>
      <c r="U820" s="52">
        <v>310</v>
      </c>
      <c r="V820" s="52">
        <f t="shared" si="25"/>
        <v>365.25</v>
      </c>
      <c r="W820" s="52">
        <f t="shared" si="27"/>
        <v>365.25</v>
      </c>
      <c r="X820" s="52">
        <v>0</v>
      </c>
      <c r="Y820" s="52">
        <v>0</v>
      </c>
    </row>
    <row r="821" spans="1:25" x14ac:dyDescent="0.25">
      <c r="A821" s="52">
        <v>2013</v>
      </c>
      <c r="B821" s="52" t="s">
        <v>101</v>
      </c>
      <c r="C821" s="52" t="s">
        <v>113</v>
      </c>
      <c r="D821" s="52">
        <v>23921</v>
      </c>
      <c r="E821" s="52">
        <v>1520006</v>
      </c>
      <c r="F821" s="52">
        <v>27</v>
      </c>
      <c r="G821" s="52" t="s">
        <v>120</v>
      </c>
      <c r="H821" s="52" t="s">
        <v>91</v>
      </c>
      <c r="I821" s="52">
        <v>304</v>
      </c>
      <c r="J821" s="52" t="s">
        <v>71</v>
      </c>
      <c r="K821" s="52">
        <v>0.75</v>
      </c>
      <c r="L821" s="52">
        <v>1</v>
      </c>
      <c r="M821" s="52">
        <v>1</v>
      </c>
      <c r="N821" s="52"/>
      <c r="O821" s="52">
        <v>0</v>
      </c>
      <c r="P821" s="52">
        <v>0</v>
      </c>
      <c r="Q821" s="52">
        <v>21</v>
      </c>
      <c r="R821" s="52"/>
      <c r="S821" s="52">
        <v>0</v>
      </c>
      <c r="T821" s="52">
        <v>0</v>
      </c>
      <c r="U821" s="52">
        <v>310</v>
      </c>
      <c r="V821" s="52">
        <f t="shared" si="25"/>
        <v>228</v>
      </c>
      <c r="W821" s="52">
        <f t="shared" si="27"/>
        <v>228</v>
      </c>
      <c r="X821" s="52">
        <v>0</v>
      </c>
      <c r="Y821" s="52">
        <v>0</v>
      </c>
    </row>
    <row r="822" spans="1:25" x14ac:dyDescent="0.25">
      <c r="A822" s="52">
        <v>2013</v>
      </c>
      <c r="B822" s="52" t="s">
        <v>101</v>
      </c>
      <c r="C822" s="52" t="s">
        <v>113</v>
      </c>
      <c r="D822" s="52">
        <v>23921</v>
      </c>
      <c r="E822" s="52">
        <v>1520006</v>
      </c>
      <c r="F822" s="52">
        <v>27</v>
      </c>
      <c r="G822" s="52" t="s">
        <v>120</v>
      </c>
      <c r="H822" s="52" t="s">
        <v>91</v>
      </c>
      <c r="I822" s="52">
        <v>215</v>
      </c>
      <c r="J822" s="52" t="s">
        <v>71</v>
      </c>
      <c r="K822" s="52">
        <v>0.75</v>
      </c>
      <c r="L822" s="52">
        <v>1</v>
      </c>
      <c r="M822" s="52">
        <v>1</v>
      </c>
      <c r="N822" s="52"/>
      <c r="O822" s="52">
        <v>0</v>
      </c>
      <c r="P822" s="52">
        <v>0</v>
      </c>
      <c r="Q822" s="52">
        <v>21</v>
      </c>
      <c r="R822" s="52"/>
      <c r="S822" s="52">
        <v>0</v>
      </c>
      <c r="T822" s="52">
        <v>0</v>
      </c>
      <c r="U822" s="52">
        <v>310</v>
      </c>
      <c r="V822" s="52">
        <f t="shared" si="25"/>
        <v>161.25</v>
      </c>
      <c r="W822" s="52">
        <f t="shared" si="27"/>
        <v>161.25</v>
      </c>
      <c r="X822" s="52">
        <v>0</v>
      </c>
      <c r="Y822" s="52">
        <v>0</v>
      </c>
    </row>
    <row r="823" spans="1:25" x14ac:dyDescent="0.25">
      <c r="A823" s="52">
        <v>2013</v>
      </c>
      <c r="B823" s="52" t="s">
        <v>101</v>
      </c>
      <c r="C823" s="52" t="s">
        <v>113</v>
      </c>
      <c r="D823" s="52">
        <v>23921</v>
      </c>
      <c r="E823" s="52">
        <v>1520006</v>
      </c>
      <c r="F823" s="52">
        <v>27</v>
      </c>
      <c r="G823" s="52" t="s">
        <v>120</v>
      </c>
      <c r="H823" s="52" t="s">
        <v>91</v>
      </c>
      <c r="I823" s="52">
        <v>133</v>
      </c>
      <c r="J823" s="52" t="s">
        <v>71</v>
      </c>
      <c r="K823" s="52">
        <v>0.75</v>
      </c>
      <c r="L823" s="52">
        <v>1</v>
      </c>
      <c r="M823" s="52">
        <v>1</v>
      </c>
      <c r="N823" s="52"/>
      <c r="O823" s="52">
        <v>0</v>
      </c>
      <c r="P823" s="52">
        <v>0</v>
      </c>
      <c r="Q823" s="52">
        <v>21</v>
      </c>
      <c r="R823" s="52"/>
      <c r="S823" s="52">
        <v>0</v>
      </c>
      <c r="T823" s="52">
        <v>0</v>
      </c>
      <c r="U823" s="52">
        <v>310</v>
      </c>
      <c r="V823" s="52">
        <f t="shared" si="25"/>
        <v>99.75</v>
      </c>
      <c r="W823" s="52">
        <f t="shared" si="27"/>
        <v>99.75</v>
      </c>
      <c r="X823" s="52">
        <v>0</v>
      </c>
      <c r="Y823" s="52">
        <v>0</v>
      </c>
    </row>
    <row r="824" spans="1:25" x14ac:dyDescent="0.25">
      <c r="A824" s="52">
        <v>2013</v>
      </c>
      <c r="B824" s="52" t="s">
        <v>101</v>
      </c>
      <c r="C824" s="52" t="s">
        <v>113</v>
      </c>
      <c r="D824" s="52">
        <v>23921</v>
      </c>
      <c r="E824" s="52">
        <v>1520006</v>
      </c>
      <c r="F824" s="52">
        <v>27</v>
      </c>
      <c r="G824" s="52" t="s">
        <v>120</v>
      </c>
      <c r="H824" s="52" t="s">
        <v>91</v>
      </c>
      <c r="I824" s="52">
        <v>651</v>
      </c>
      <c r="J824" s="52" t="s">
        <v>71</v>
      </c>
      <c r="K824" s="52">
        <v>0.75</v>
      </c>
      <c r="L824" s="52">
        <v>1</v>
      </c>
      <c r="M824" s="52">
        <v>1</v>
      </c>
      <c r="N824" s="52"/>
      <c r="O824" s="52">
        <v>0</v>
      </c>
      <c r="P824" s="52">
        <v>0</v>
      </c>
      <c r="Q824" s="52">
        <v>21</v>
      </c>
      <c r="R824" s="52"/>
      <c r="S824" s="52">
        <v>0</v>
      </c>
      <c r="T824" s="52">
        <v>0</v>
      </c>
      <c r="U824" s="52">
        <v>310</v>
      </c>
      <c r="V824" s="52">
        <f t="shared" si="25"/>
        <v>488.25</v>
      </c>
      <c r="W824" s="52">
        <f t="shared" si="27"/>
        <v>488.25</v>
      </c>
      <c r="X824" s="52">
        <v>0</v>
      </c>
      <c r="Y824" s="52">
        <v>0</v>
      </c>
    </row>
    <row r="825" spans="1:25" x14ac:dyDescent="0.25">
      <c r="A825" s="52">
        <v>2013</v>
      </c>
      <c r="B825" s="52" t="s">
        <v>101</v>
      </c>
      <c r="C825" s="52" t="s">
        <v>113</v>
      </c>
      <c r="D825" s="52">
        <v>23921</v>
      </c>
      <c r="E825" s="52">
        <v>1520006</v>
      </c>
      <c r="F825" s="52">
        <v>27</v>
      </c>
      <c r="G825" s="52" t="s">
        <v>120</v>
      </c>
      <c r="H825" s="52" t="s">
        <v>91</v>
      </c>
      <c r="I825" s="52">
        <v>161</v>
      </c>
      <c r="J825" s="52" t="s">
        <v>71</v>
      </c>
      <c r="K825" s="52">
        <v>0.75</v>
      </c>
      <c r="L825" s="52">
        <v>1</v>
      </c>
      <c r="M825" s="52">
        <v>1</v>
      </c>
      <c r="N825" s="52"/>
      <c r="O825" s="52">
        <v>0</v>
      </c>
      <c r="P825" s="52">
        <v>0</v>
      </c>
      <c r="Q825" s="52">
        <v>21</v>
      </c>
      <c r="R825" s="52"/>
      <c r="S825" s="52">
        <v>0</v>
      </c>
      <c r="T825" s="52">
        <v>0</v>
      </c>
      <c r="U825" s="52">
        <v>310</v>
      </c>
      <c r="V825" s="52">
        <f t="shared" si="25"/>
        <v>120.75</v>
      </c>
      <c r="W825" s="52">
        <f t="shared" si="27"/>
        <v>120.75</v>
      </c>
      <c r="X825" s="52">
        <v>0</v>
      </c>
      <c r="Y825" s="52">
        <v>0</v>
      </c>
    </row>
    <row r="826" spans="1:25" x14ac:dyDescent="0.25">
      <c r="A826" s="52">
        <v>2013</v>
      </c>
      <c r="B826" s="52" t="s">
        <v>101</v>
      </c>
      <c r="C826" s="52" t="s">
        <v>113</v>
      </c>
      <c r="D826" s="52">
        <v>23921</v>
      </c>
      <c r="E826" s="52">
        <v>1520006</v>
      </c>
      <c r="F826" s="52">
        <v>27</v>
      </c>
      <c r="G826" s="52" t="s">
        <v>120</v>
      </c>
      <c r="H826" s="52" t="s">
        <v>91</v>
      </c>
      <c r="I826" s="52">
        <v>1400</v>
      </c>
      <c r="J826" s="52" t="s">
        <v>71</v>
      </c>
      <c r="K826" s="52">
        <v>0.75</v>
      </c>
      <c r="L826" s="52">
        <v>1</v>
      </c>
      <c r="M826" s="52">
        <v>1</v>
      </c>
      <c r="N826" s="52"/>
      <c r="O826" s="52">
        <v>0</v>
      </c>
      <c r="P826" s="52">
        <v>0</v>
      </c>
      <c r="Q826" s="52">
        <v>21</v>
      </c>
      <c r="R826" s="52"/>
      <c r="S826" s="52">
        <v>0</v>
      </c>
      <c r="T826" s="52">
        <v>0</v>
      </c>
      <c r="U826" s="52">
        <v>310</v>
      </c>
      <c r="V826" s="52">
        <f t="shared" si="25"/>
        <v>1050</v>
      </c>
      <c r="W826" s="52">
        <f t="shared" si="27"/>
        <v>1050</v>
      </c>
      <c r="X826" s="52">
        <v>0</v>
      </c>
      <c r="Y826" s="52">
        <v>0</v>
      </c>
    </row>
    <row r="827" spans="1:25" x14ac:dyDescent="0.25">
      <c r="A827" s="52">
        <v>2013</v>
      </c>
      <c r="B827" s="52" t="s">
        <v>101</v>
      </c>
      <c r="C827" s="52" t="s">
        <v>113</v>
      </c>
      <c r="D827" s="52">
        <v>23921</v>
      </c>
      <c r="E827" s="52">
        <v>1520008</v>
      </c>
      <c r="F827" s="52">
        <v>27</v>
      </c>
      <c r="G827" s="52" t="s">
        <v>120</v>
      </c>
      <c r="H827" s="52" t="s">
        <v>91</v>
      </c>
      <c r="I827" s="52">
        <v>1116</v>
      </c>
      <c r="J827" s="52" t="s">
        <v>71</v>
      </c>
      <c r="K827" s="52">
        <v>0.75</v>
      </c>
      <c r="L827" s="52">
        <v>1</v>
      </c>
      <c r="M827" s="52">
        <v>1</v>
      </c>
      <c r="N827" s="52"/>
      <c r="O827" s="52">
        <v>0</v>
      </c>
      <c r="P827" s="52">
        <v>0</v>
      </c>
      <c r="Q827" s="52">
        <v>21</v>
      </c>
      <c r="R827" s="52"/>
      <c r="S827" s="52">
        <v>0</v>
      </c>
      <c r="T827" s="52">
        <v>0</v>
      </c>
      <c r="U827" s="52">
        <v>310</v>
      </c>
      <c r="V827" s="52">
        <f t="shared" si="25"/>
        <v>837</v>
      </c>
      <c r="W827" s="52">
        <f t="shared" si="27"/>
        <v>837</v>
      </c>
      <c r="X827" s="52">
        <v>0</v>
      </c>
      <c r="Y827" s="52">
        <v>0</v>
      </c>
    </row>
    <row r="828" spans="1:25" x14ac:dyDescent="0.25">
      <c r="A828" s="52">
        <v>2013</v>
      </c>
      <c r="B828" s="52" t="s">
        <v>101</v>
      </c>
      <c r="C828" s="52" t="s">
        <v>113</v>
      </c>
      <c r="D828" s="52">
        <v>23921</v>
      </c>
      <c r="E828" s="52">
        <v>1520008</v>
      </c>
      <c r="F828" s="52">
        <v>27</v>
      </c>
      <c r="G828" s="52" t="s">
        <v>120</v>
      </c>
      <c r="H828" s="52" t="s">
        <v>91</v>
      </c>
      <c r="I828" s="52">
        <v>237</v>
      </c>
      <c r="J828" s="52" t="s">
        <v>71</v>
      </c>
      <c r="K828" s="52">
        <v>0.75</v>
      </c>
      <c r="L828" s="52">
        <v>1</v>
      </c>
      <c r="M828" s="52">
        <v>1</v>
      </c>
      <c r="N828" s="52"/>
      <c r="O828" s="52">
        <v>0</v>
      </c>
      <c r="P828" s="52">
        <v>0</v>
      </c>
      <c r="Q828" s="52">
        <v>21</v>
      </c>
      <c r="R828" s="52"/>
      <c r="S828" s="52">
        <v>0</v>
      </c>
      <c r="T828" s="52">
        <v>0</v>
      </c>
      <c r="U828" s="52">
        <v>310</v>
      </c>
      <c r="V828" s="52">
        <f t="shared" si="25"/>
        <v>177.75</v>
      </c>
      <c r="W828" s="52">
        <f t="shared" si="27"/>
        <v>177.75</v>
      </c>
      <c r="X828" s="52">
        <v>0</v>
      </c>
      <c r="Y828" s="52">
        <v>0</v>
      </c>
    </row>
    <row r="829" spans="1:25" x14ac:dyDescent="0.25">
      <c r="A829" s="52">
        <v>2013</v>
      </c>
      <c r="B829" s="52" t="s">
        <v>99</v>
      </c>
      <c r="C829" s="52" t="s">
        <v>111</v>
      </c>
      <c r="D829" s="52">
        <v>20231</v>
      </c>
      <c r="E829" s="52">
        <v>3423134</v>
      </c>
      <c r="F829" s="52">
        <v>27</v>
      </c>
      <c r="G829" s="52" t="s">
        <v>120</v>
      </c>
      <c r="H829" s="52" t="s">
        <v>91</v>
      </c>
      <c r="I829" s="52">
        <v>1</v>
      </c>
      <c r="J829" s="52" t="s">
        <v>71</v>
      </c>
      <c r="K829" s="52">
        <v>0.13800000000000001</v>
      </c>
      <c r="L829" s="52">
        <v>1</v>
      </c>
      <c r="M829" s="52">
        <v>1</v>
      </c>
      <c r="N829" s="52"/>
      <c r="O829" s="52">
        <v>0</v>
      </c>
      <c r="P829" s="52">
        <v>0</v>
      </c>
      <c r="Q829" s="52">
        <v>21</v>
      </c>
      <c r="R829" s="52"/>
      <c r="S829" s="52">
        <v>0</v>
      </c>
      <c r="T829" s="52">
        <v>0</v>
      </c>
      <c r="U829" s="52">
        <v>310</v>
      </c>
      <c r="V829" s="52">
        <f t="shared" si="25"/>
        <v>0.13800000000000001</v>
      </c>
      <c r="W829" s="52">
        <f t="shared" si="27"/>
        <v>0.13800000000000001</v>
      </c>
      <c r="X829" s="52">
        <v>0</v>
      </c>
      <c r="Y829" s="52">
        <v>0</v>
      </c>
    </row>
    <row r="830" spans="1:25" x14ac:dyDescent="0.25">
      <c r="A830" s="52">
        <v>2013</v>
      </c>
      <c r="B830" s="52" t="s">
        <v>99</v>
      </c>
      <c r="C830" s="52" t="s">
        <v>111</v>
      </c>
      <c r="D830" s="52">
        <v>20231</v>
      </c>
      <c r="E830" s="52">
        <v>3423134</v>
      </c>
      <c r="F830" s="52">
        <v>27</v>
      </c>
      <c r="G830" s="52" t="s">
        <v>120</v>
      </c>
      <c r="H830" s="52" t="s">
        <v>91</v>
      </c>
      <c r="I830" s="52">
        <v>196</v>
      </c>
      <c r="J830" s="52" t="s">
        <v>71</v>
      </c>
      <c r="K830" s="52">
        <v>0.13800000000000001</v>
      </c>
      <c r="L830" s="52">
        <v>1</v>
      </c>
      <c r="M830" s="52">
        <v>1</v>
      </c>
      <c r="N830" s="52"/>
      <c r="O830" s="52">
        <v>0</v>
      </c>
      <c r="P830" s="52">
        <v>0</v>
      </c>
      <c r="Q830" s="52">
        <v>21</v>
      </c>
      <c r="R830" s="52"/>
      <c r="S830" s="52">
        <v>0</v>
      </c>
      <c r="T830" s="52">
        <v>0</v>
      </c>
      <c r="U830" s="52">
        <v>310</v>
      </c>
      <c r="V830" s="52">
        <f t="shared" si="25"/>
        <v>27.048000000000002</v>
      </c>
      <c r="W830" s="52">
        <f t="shared" si="27"/>
        <v>27.048000000000002</v>
      </c>
      <c r="X830" s="52">
        <v>0</v>
      </c>
      <c r="Y830" s="52">
        <v>0</v>
      </c>
    </row>
    <row r="831" spans="1:25" x14ac:dyDescent="0.25">
      <c r="A831" s="52">
        <v>2013</v>
      </c>
      <c r="B831" s="52" t="s">
        <v>99</v>
      </c>
      <c r="C831" s="52" t="s">
        <v>111</v>
      </c>
      <c r="D831" s="52">
        <v>20231</v>
      </c>
      <c r="E831" s="52">
        <v>3423134</v>
      </c>
      <c r="F831" s="52">
        <v>27</v>
      </c>
      <c r="G831" s="52" t="s">
        <v>120</v>
      </c>
      <c r="H831" s="52" t="s">
        <v>91</v>
      </c>
      <c r="I831" s="52">
        <v>9425</v>
      </c>
      <c r="J831" s="52" t="s">
        <v>71</v>
      </c>
      <c r="K831" s="52">
        <v>0.13800000000000001</v>
      </c>
      <c r="L831" s="52">
        <v>1</v>
      </c>
      <c r="M831" s="52">
        <v>1</v>
      </c>
      <c r="N831" s="52"/>
      <c r="O831" s="52">
        <v>0</v>
      </c>
      <c r="P831" s="52">
        <v>0</v>
      </c>
      <c r="Q831" s="52">
        <v>21</v>
      </c>
      <c r="R831" s="52"/>
      <c r="S831" s="52">
        <v>0</v>
      </c>
      <c r="T831" s="52">
        <v>0</v>
      </c>
      <c r="U831" s="52">
        <v>310</v>
      </c>
      <c r="V831" s="52">
        <f t="shared" si="25"/>
        <v>1300.6500000000001</v>
      </c>
      <c r="W831" s="52">
        <f t="shared" si="27"/>
        <v>1300.6500000000001</v>
      </c>
      <c r="X831" s="52">
        <v>0</v>
      </c>
      <c r="Y831" s="52">
        <v>0</v>
      </c>
    </row>
    <row r="832" spans="1:25" x14ac:dyDescent="0.25">
      <c r="A832" s="52">
        <v>2013</v>
      </c>
      <c r="B832" s="52" t="s">
        <v>99</v>
      </c>
      <c r="C832" s="52" t="s">
        <v>111</v>
      </c>
      <c r="D832" s="52">
        <v>20231</v>
      </c>
      <c r="E832" s="52">
        <v>3423134</v>
      </c>
      <c r="F832" s="52">
        <v>27</v>
      </c>
      <c r="G832" s="52" t="s">
        <v>120</v>
      </c>
      <c r="H832" s="52" t="s">
        <v>91</v>
      </c>
      <c r="I832" s="52">
        <v>949</v>
      </c>
      <c r="J832" s="52" t="s">
        <v>71</v>
      </c>
      <c r="K832" s="52">
        <v>0.13800000000000001</v>
      </c>
      <c r="L832" s="52">
        <v>1</v>
      </c>
      <c r="M832" s="52">
        <v>1</v>
      </c>
      <c r="N832" s="52"/>
      <c r="O832" s="52">
        <v>0</v>
      </c>
      <c r="P832" s="52">
        <v>0</v>
      </c>
      <c r="Q832" s="52">
        <v>21</v>
      </c>
      <c r="R832" s="52"/>
      <c r="S832" s="52">
        <v>0</v>
      </c>
      <c r="T832" s="52">
        <v>0</v>
      </c>
      <c r="U832" s="52">
        <v>310</v>
      </c>
      <c r="V832" s="52">
        <f t="shared" si="25"/>
        <v>130.96200000000002</v>
      </c>
      <c r="W832" s="52">
        <f t="shared" si="27"/>
        <v>130.96200000000002</v>
      </c>
      <c r="X832" s="52">
        <v>0</v>
      </c>
      <c r="Y832" s="52">
        <v>0</v>
      </c>
    </row>
    <row r="833" spans="1:25" x14ac:dyDescent="0.25">
      <c r="A833" s="52">
        <v>2013</v>
      </c>
      <c r="B833" s="52" t="s">
        <v>99</v>
      </c>
      <c r="C833" s="52" t="s">
        <v>111</v>
      </c>
      <c r="D833" s="52">
        <v>20231</v>
      </c>
      <c r="E833" s="52">
        <v>3423134</v>
      </c>
      <c r="F833" s="52">
        <v>27</v>
      </c>
      <c r="G833" s="52" t="s">
        <v>120</v>
      </c>
      <c r="H833" s="52" t="s">
        <v>91</v>
      </c>
      <c r="I833" s="52">
        <v>1857</v>
      </c>
      <c r="J833" s="52" t="s">
        <v>71</v>
      </c>
      <c r="K833" s="52">
        <v>0.13800000000000001</v>
      </c>
      <c r="L833" s="52">
        <v>1</v>
      </c>
      <c r="M833" s="52">
        <v>1</v>
      </c>
      <c r="N833" s="52"/>
      <c r="O833" s="52">
        <v>0</v>
      </c>
      <c r="P833" s="52">
        <v>0</v>
      </c>
      <c r="Q833" s="52">
        <v>21</v>
      </c>
      <c r="R833" s="52"/>
      <c r="S833" s="52">
        <v>0</v>
      </c>
      <c r="T833" s="52">
        <v>0</v>
      </c>
      <c r="U833" s="52">
        <v>310</v>
      </c>
      <c r="V833" s="52">
        <f t="shared" si="25"/>
        <v>256.26600000000002</v>
      </c>
      <c r="W833" s="52">
        <f t="shared" si="27"/>
        <v>256.26600000000002</v>
      </c>
      <c r="X833" s="52">
        <v>0</v>
      </c>
      <c r="Y833" s="52">
        <v>0</v>
      </c>
    </row>
    <row r="834" spans="1:25" x14ac:dyDescent="0.25">
      <c r="A834" s="52">
        <v>2013</v>
      </c>
      <c r="B834" s="52" t="s">
        <v>99</v>
      </c>
      <c r="C834" s="52" t="s">
        <v>111</v>
      </c>
      <c r="D834" s="52">
        <v>20231</v>
      </c>
      <c r="E834" s="52">
        <v>3423134</v>
      </c>
      <c r="F834" s="52">
        <v>27</v>
      </c>
      <c r="G834" s="52" t="s">
        <v>120</v>
      </c>
      <c r="H834" s="52" t="s">
        <v>91</v>
      </c>
      <c r="I834" s="52">
        <v>45953</v>
      </c>
      <c r="J834" s="52" t="s">
        <v>71</v>
      </c>
      <c r="K834" s="52">
        <v>0.13800000000000001</v>
      </c>
      <c r="L834" s="52">
        <v>1</v>
      </c>
      <c r="M834" s="52">
        <v>1</v>
      </c>
      <c r="N834" s="52"/>
      <c r="O834" s="52">
        <v>0</v>
      </c>
      <c r="P834" s="52">
        <v>0</v>
      </c>
      <c r="Q834" s="52">
        <v>21</v>
      </c>
      <c r="R834" s="52"/>
      <c r="S834" s="52">
        <v>0</v>
      </c>
      <c r="T834" s="52">
        <v>0</v>
      </c>
      <c r="U834" s="52">
        <v>310</v>
      </c>
      <c r="V834" s="52">
        <f t="shared" si="25"/>
        <v>6341.5140000000001</v>
      </c>
      <c r="W834" s="52">
        <f t="shared" si="27"/>
        <v>6341.5140000000001</v>
      </c>
      <c r="X834" s="52">
        <v>0</v>
      </c>
      <c r="Y834" s="52">
        <v>0</v>
      </c>
    </row>
    <row r="835" spans="1:25" x14ac:dyDescent="0.25">
      <c r="A835" s="52">
        <v>2013</v>
      </c>
      <c r="B835" s="52" t="s">
        <v>99</v>
      </c>
      <c r="C835" s="52" t="s">
        <v>111</v>
      </c>
      <c r="D835" s="52">
        <v>20231</v>
      </c>
      <c r="E835" s="52">
        <v>3423134</v>
      </c>
      <c r="F835" s="52">
        <v>27</v>
      </c>
      <c r="G835" s="52" t="s">
        <v>120</v>
      </c>
      <c r="H835" s="52" t="s">
        <v>91</v>
      </c>
      <c r="I835" s="52">
        <v>31510</v>
      </c>
      <c r="J835" s="52" t="s">
        <v>71</v>
      </c>
      <c r="K835" s="52">
        <v>0.13800000000000001</v>
      </c>
      <c r="L835" s="52">
        <v>1</v>
      </c>
      <c r="M835" s="52">
        <v>1</v>
      </c>
      <c r="N835" s="52"/>
      <c r="O835" s="52">
        <v>0</v>
      </c>
      <c r="P835" s="52">
        <v>0</v>
      </c>
      <c r="Q835" s="52">
        <v>21</v>
      </c>
      <c r="R835" s="52"/>
      <c r="S835" s="52">
        <v>0</v>
      </c>
      <c r="T835" s="52">
        <v>0</v>
      </c>
      <c r="U835" s="52">
        <v>310</v>
      </c>
      <c r="V835" s="52">
        <f t="shared" ref="V835:V898" si="28">IF(F835=9,((I835*K835*L835*M835)+(I835*O835*P835*Q835)+(I835*S835*T835*U835))/1000, (I835*K835*L835*M835)+(I835*O835*P835*Q835)+(I835*S835*T835*U835))</f>
        <v>4348.38</v>
      </c>
      <c r="W835" s="52">
        <f t="shared" si="27"/>
        <v>4348.38</v>
      </c>
      <c r="X835" s="52">
        <v>0</v>
      </c>
      <c r="Y835" s="52">
        <v>0</v>
      </c>
    </row>
    <row r="836" spans="1:25" x14ac:dyDescent="0.25">
      <c r="A836" s="52">
        <v>2013</v>
      </c>
      <c r="B836" s="52" t="s">
        <v>99</v>
      </c>
      <c r="C836" s="52" t="s">
        <v>111</v>
      </c>
      <c r="D836" s="52">
        <v>20231</v>
      </c>
      <c r="E836" s="52">
        <v>3423134</v>
      </c>
      <c r="F836" s="52">
        <v>27</v>
      </c>
      <c r="G836" s="52" t="s">
        <v>120</v>
      </c>
      <c r="H836" s="52" t="s">
        <v>91</v>
      </c>
      <c r="I836" s="52">
        <v>80</v>
      </c>
      <c r="J836" s="52" t="s">
        <v>71</v>
      </c>
      <c r="K836" s="52">
        <v>0.13800000000000001</v>
      </c>
      <c r="L836" s="52">
        <v>1</v>
      </c>
      <c r="M836" s="52">
        <v>1</v>
      </c>
      <c r="N836" s="52"/>
      <c r="O836" s="52">
        <v>0</v>
      </c>
      <c r="P836" s="52">
        <v>0</v>
      </c>
      <c r="Q836" s="52">
        <v>21</v>
      </c>
      <c r="R836" s="52"/>
      <c r="S836" s="52">
        <v>0</v>
      </c>
      <c r="T836" s="52">
        <v>0</v>
      </c>
      <c r="U836" s="52">
        <v>310</v>
      </c>
      <c r="V836" s="52">
        <f t="shared" si="28"/>
        <v>11.040000000000001</v>
      </c>
      <c r="W836" s="52">
        <f t="shared" si="27"/>
        <v>11.040000000000001</v>
      </c>
      <c r="X836" s="52">
        <v>0</v>
      </c>
      <c r="Y836" s="52">
        <v>0</v>
      </c>
    </row>
    <row r="837" spans="1:25" x14ac:dyDescent="0.25">
      <c r="A837" s="52">
        <v>2013</v>
      </c>
      <c r="B837" s="52" t="s">
        <v>99</v>
      </c>
      <c r="C837" s="52" t="s">
        <v>111</v>
      </c>
      <c r="D837" s="52">
        <v>20231</v>
      </c>
      <c r="E837" s="52">
        <v>3423134</v>
      </c>
      <c r="F837" s="52">
        <v>27</v>
      </c>
      <c r="G837" s="52" t="s">
        <v>120</v>
      </c>
      <c r="H837" s="52" t="s">
        <v>91</v>
      </c>
      <c r="I837" s="52">
        <v>91</v>
      </c>
      <c r="J837" s="52" t="s">
        <v>71</v>
      </c>
      <c r="K837" s="52">
        <v>0.13800000000000001</v>
      </c>
      <c r="L837" s="52">
        <v>1</v>
      </c>
      <c r="M837" s="52">
        <v>1</v>
      </c>
      <c r="N837" s="52"/>
      <c r="O837" s="52">
        <v>0</v>
      </c>
      <c r="P837" s="52">
        <v>0</v>
      </c>
      <c r="Q837" s="52">
        <v>21</v>
      </c>
      <c r="R837" s="52"/>
      <c r="S837" s="52">
        <v>0</v>
      </c>
      <c r="T837" s="52">
        <v>0</v>
      </c>
      <c r="U837" s="52">
        <v>310</v>
      </c>
      <c r="V837" s="52">
        <f t="shared" si="28"/>
        <v>12.558000000000002</v>
      </c>
      <c r="W837" s="52">
        <f t="shared" si="27"/>
        <v>12.558000000000002</v>
      </c>
      <c r="X837" s="52">
        <v>0</v>
      </c>
      <c r="Y837" s="52">
        <v>0</v>
      </c>
    </row>
    <row r="838" spans="1:25" x14ac:dyDescent="0.25">
      <c r="A838" s="52">
        <v>2013</v>
      </c>
      <c r="B838" s="52" t="s">
        <v>99</v>
      </c>
      <c r="C838" s="52" t="s">
        <v>111</v>
      </c>
      <c r="D838" s="52">
        <v>20231</v>
      </c>
      <c r="E838" s="52">
        <v>3423134</v>
      </c>
      <c r="F838" s="52">
        <v>27</v>
      </c>
      <c r="G838" s="52" t="s">
        <v>120</v>
      </c>
      <c r="H838" s="52" t="s">
        <v>91</v>
      </c>
      <c r="I838" s="52">
        <v>180</v>
      </c>
      <c r="J838" s="52" t="s">
        <v>71</v>
      </c>
      <c r="K838" s="52">
        <v>0.13800000000000001</v>
      </c>
      <c r="L838" s="52">
        <v>1</v>
      </c>
      <c r="M838" s="52">
        <v>1</v>
      </c>
      <c r="N838" s="52"/>
      <c r="O838" s="52">
        <v>0</v>
      </c>
      <c r="P838" s="52">
        <v>0</v>
      </c>
      <c r="Q838" s="52">
        <v>21</v>
      </c>
      <c r="R838" s="52"/>
      <c r="S838" s="52">
        <v>0</v>
      </c>
      <c r="T838" s="52">
        <v>0</v>
      </c>
      <c r="U838" s="52">
        <v>310</v>
      </c>
      <c r="V838" s="52">
        <f t="shared" si="28"/>
        <v>24.840000000000003</v>
      </c>
      <c r="W838" s="52">
        <f t="shared" si="27"/>
        <v>24.840000000000003</v>
      </c>
      <c r="X838" s="52">
        <v>0</v>
      </c>
      <c r="Y838" s="52">
        <v>0</v>
      </c>
    </row>
    <row r="839" spans="1:25" x14ac:dyDescent="0.25">
      <c r="A839" s="52">
        <v>2013</v>
      </c>
      <c r="B839" s="52" t="s">
        <v>99</v>
      </c>
      <c r="C839" s="52" t="s">
        <v>111</v>
      </c>
      <c r="D839" s="52">
        <v>20231</v>
      </c>
      <c r="E839" s="52">
        <v>3423134</v>
      </c>
      <c r="F839" s="52">
        <v>27</v>
      </c>
      <c r="G839" s="52" t="s">
        <v>120</v>
      </c>
      <c r="H839" s="52" t="s">
        <v>91</v>
      </c>
      <c r="I839" s="52">
        <v>69</v>
      </c>
      <c r="J839" s="52" t="s">
        <v>71</v>
      </c>
      <c r="K839" s="52">
        <v>0.13800000000000001</v>
      </c>
      <c r="L839" s="52">
        <v>1</v>
      </c>
      <c r="M839" s="52">
        <v>1</v>
      </c>
      <c r="N839" s="52"/>
      <c r="O839" s="52">
        <v>0</v>
      </c>
      <c r="P839" s="52">
        <v>0</v>
      </c>
      <c r="Q839" s="52">
        <v>21</v>
      </c>
      <c r="R839" s="52"/>
      <c r="S839" s="52">
        <v>0</v>
      </c>
      <c r="T839" s="52">
        <v>0</v>
      </c>
      <c r="U839" s="52">
        <v>310</v>
      </c>
      <c r="V839" s="52">
        <f t="shared" si="28"/>
        <v>9.5220000000000002</v>
      </c>
      <c r="W839" s="52">
        <f t="shared" si="27"/>
        <v>9.5220000000000002</v>
      </c>
      <c r="X839" s="52">
        <v>0</v>
      </c>
      <c r="Y839" s="52">
        <v>0</v>
      </c>
    </row>
    <row r="840" spans="1:25" x14ac:dyDescent="0.25">
      <c r="A840" s="52">
        <v>2013</v>
      </c>
      <c r="B840" s="52" t="s">
        <v>99</v>
      </c>
      <c r="C840" s="52" t="s">
        <v>111</v>
      </c>
      <c r="D840" s="52">
        <v>20231</v>
      </c>
      <c r="E840" s="52">
        <v>3423134</v>
      </c>
      <c r="F840" s="52">
        <v>27</v>
      </c>
      <c r="G840" s="52" t="s">
        <v>120</v>
      </c>
      <c r="H840" s="52" t="s">
        <v>91</v>
      </c>
      <c r="I840" s="52">
        <v>76200</v>
      </c>
      <c r="J840" s="52" t="s">
        <v>71</v>
      </c>
      <c r="K840" s="52">
        <v>0.13800000000000001</v>
      </c>
      <c r="L840" s="52">
        <v>1</v>
      </c>
      <c r="M840" s="52">
        <v>1</v>
      </c>
      <c r="N840" s="52"/>
      <c r="O840" s="52">
        <v>0</v>
      </c>
      <c r="P840" s="52">
        <v>0</v>
      </c>
      <c r="Q840" s="52">
        <v>21</v>
      </c>
      <c r="R840" s="52"/>
      <c r="S840" s="52">
        <v>0</v>
      </c>
      <c r="T840" s="52">
        <v>0</v>
      </c>
      <c r="U840" s="52">
        <v>310</v>
      </c>
      <c r="V840" s="52">
        <f t="shared" si="28"/>
        <v>10515.6</v>
      </c>
      <c r="W840" s="52">
        <f t="shared" si="27"/>
        <v>10515.6</v>
      </c>
      <c r="X840" s="52">
        <v>0</v>
      </c>
      <c r="Y840" s="52">
        <v>0</v>
      </c>
    </row>
    <row r="841" spans="1:25" x14ac:dyDescent="0.25">
      <c r="A841" s="52">
        <v>2013</v>
      </c>
      <c r="B841" s="52" t="s">
        <v>99</v>
      </c>
      <c r="C841" s="52" t="s">
        <v>111</v>
      </c>
      <c r="D841" s="52">
        <v>20231</v>
      </c>
      <c r="E841" s="52">
        <v>3423134</v>
      </c>
      <c r="F841" s="52">
        <v>27</v>
      </c>
      <c r="G841" s="52" t="s">
        <v>120</v>
      </c>
      <c r="H841" s="52" t="s">
        <v>91</v>
      </c>
      <c r="I841" s="52">
        <v>219</v>
      </c>
      <c r="J841" s="52" t="s">
        <v>71</v>
      </c>
      <c r="K841" s="52">
        <v>0.13800000000000001</v>
      </c>
      <c r="L841" s="52">
        <v>1</v>
      </c>
      <c r="M841" s="52">
        <v>1</v>
      </c>
      <c r="N841" s="52"/>
      <c r="O841" s="52">
        <v>0</v>
      </c>
      <c r="P841" s="52">
        <v>0</v>
      </c>
      <c r="Q841" s="52">
        <v>21</v>
      </c>
      <c r="R841" s="52"/>
      <c r="S841" s="52">
        <v>0</v>
      </c>
      <c r="T841" s="52">
        <v>0</v>
      </c>
      <c r="U841" s="52">
        <v>310</v>
      </c>
      <c r="V841" s="52">
        <f t="shared" si="28"/>
        <v>30.222000000000001</v>
      </c>
      <c r="W841" s="52">
        <f t="shared" si="27"/>
        <v>30.222000000000001</v>
      </c>
      <c r="X841" s="52">
        <v>0</v>
      </c>
      <c r="Y841" s="52">
        <v>0</v>
      </c>
    </row>
    <row r="842" spans="1:25" x14ac:dyDescent="0.25">
      <c r="A842" s="52">
        <v>2013</v>
      </c>
      <c r="B842" s="52" t="s">
        <v>99</v>
      </c>
      <c r="C842" s="52" t="s">
        <v>111</v>
      </c>
      <c r="D842" s="52">
        <v>20231</v>
      </c>
      <c r="E842" s="52">
        <v>3423134</v>
      </c>
      <c r="F842" s="52">
        <v>27</v>
      </c>
      <c r="G842" s="52" t="s">
        <v>120</v>
      </c>
      <c r="H842" s="52" t="s">
        <v>91</v>
      </c>
      <c r="I842" s="52">
        <v>1</v>
      </c>
      <c r="J842" s="52" t="s">
        <v>71</v>
      </c>
      <c r="K842" s="52">
        <v>0.13800000000000001</v>
      </c>
      <c r="L842" s="52">
        <v>1</v>
      </c>
      <c r="M842" s="52">
        <v>1</v>
      </c>
      <c r="N842" s="52"/>
      <c r="O842" s="52">
        <v>0</v>
      </c>
      <c r="P842" s="52">
        <v>0</v>
      </c>
      <c r="Q842" s="52">
        <v>21</v>
      </c>
      <c r="R842" s="52"/>
      <c r="S842" s="52">
        <v>0</v>
      </c>
      <c r="T842" s="52">
        <v>0</v>
      </c>
      <c r="U842" s="52">
        <v>310</v>
      </c>
      <c r="V842" s="52">
        <f t="shared" si="28"/>
        <v>0.13800000000000001</v>
      </c>
      <c r="W842" s="52">
        <f t="shared" si="27"/>
        <v>0.13800000000000001</v>
      </c>
      <c r="X842" s="52">
        <v>0</v>
      </c>
      <c r="Y842" s="52">
        <v>0</v>
      </c>
    </row>
    <row r="843" spans="1:25" x14ac:dyDescent="0.25">
      <c r="A843" s="52">
        <v>2013</v>
      </c>
      <c r="B843" s="52" t="s">
        <v>99</v>
      </c>
      <c r="C843" s="52" t="s">
        <v>111</v>
      </c>
      <c r="D843" s="52">
        <v>20231</v>
      </c>
      <c r="E843" s="52">
        <v>3423134</v>
      </c>
      <c r="F843" s="52">
        <v>27</v>
      </c>
      <c r="G843" s="52" t="s">
        <v>120</v>
      </c>
      <c r="H843" s="52" t="s">
        <v>91</v>
      </c>
      <c r="I843" s="52">
        <v>103</v>
      </c>
      <c r="J843" s="52" t="s">
        <v>71</v>
      </c>
      <c r="K843" s="52">
        <v>0.13800000000000001</v>
      </c>
      <c r="L843" s="52">
        <v>1</v>
      </c>
      <c r="M843" s="52">
        <v>1</v>
      </c>
      <c r="N843" s="52"/>
      <c r="O843" s="52">
        <v>0</v>
      </c>
      <c r="P843" s="52">
        <v>0</v>
      </c>
      <c r="Q843" s="52">
        <v>21</v>
      </c>
      <c r="R843" s="52"/>
      <c r="S843" s="52">
        <v>0</v>
      </c>
      <c r="T843" s="52">
        <v>0</v>
      </c>
      <c r="U843" s="52">
        <v>310</v>
      </c>
      <c r="V843" s="52">
        <f t="shared" si="28"/>
        <v>14.214</v>
      </c>
      <c r="W843" s="52">
        <f t="shared" si="27"/>
        <v>14.214</v>
      </c>
      <c r="X843" s="52">
        <v>0</v>
      </c>
      <c r="Y843" s="52">
        <v>0</v>
      </c>
    </row>
    <row r="844" spans="1:25" x14ac:dyDescent="0.25">
      <c r="A844" s="52">
        <v>2013</v>
      </c>
      <c r="B844" s="52" t="s">
        <v>99</v>
      </c>
      <c r="C844" s="52" t="s">
        <v>111</v>
      </c>
      <c r="D844" s="52">
        <v>20231</v>
      </c>
      <c r="E844" s="52">
        <v>3423134</v>
      </c>
      <c r="F844" s="52">
        <v>27</v>
      </c>
      <c r="G844" s="52" t="s">
        <v>120</v>
      </c>
      <c r="H844" s="52" t="s">
        <v>91</v>
      </c>
      <c r="I844" s="52">
        <v>5770</v>
      </c>
      <c r="J844" s="52" t="s">
        <v>71</v>
      </c>
      <c r="K844" s="52">
        <v>0.13800000000000001</v>
      </c>
      <c r="L844" s="52">
        <v>1</v>
      </c>
      <c r="M844" s="52">
        <v>1</v>
      </c>
      <c r="N844" s="52"/>
      <c r="O844" s="52">
        <v>0</v>
      </c>
      <c r="P844" s="52">
        <v>0</v>
      </c>
      <c r="Q844" s="52">
        <v>21</v>
      </c>
      <c r="R844" s="52"/>
      <c r="S844" s="52">
        <v>0</v>
      </c>
      <c r="T844" s="52">
        <v>0</v>
      </c>
      <c r="U844" s="52">
        <v>310</v>
      </c>
      <c r="V844" s="52">
        <f t="shared" si="28"/>
        <v>796.2600000000001</v>
      </c>
      <c r="W844" s="52">
        <f t="shared" si="27"/>
        <v>796.2600000000001</v>
      </c>
      <c r="X844" s="52">
        <v>0</v>
      </c>
      <c r="Y844" s="52">
        <v>0</v>
      </c>
    </row>
    <row r="845" spans="1:25" x14ac:dyDescent="0.25">
      <c r="A845" s="52">
        <v>2013</v>
      </c>
      <c r="B845" s="52" t="s">
        <v>99</v>
      </c>
      <c r="C845" s="52" t="s">
        <v>111</v>
      </c>
      <c r="D845" s="52">
        <v>20231</v>
      </c>
      <c r="E845" s="52">
        <v>3423134</v>
      </c>
      <c r="F845" s="52">
        <v>27</v>
      </c>
      <c r="G845" s="52" t="s">
        <v>120</v>
      </c>
      <c r="H845" s="52" t="s">
        <v>91</v>
      </c>
      <c r="I845" s="52">
        <v>3340</v>
      </c>
      <c r="J845" s="52" t="s">
        <v>71</v>
      </c>
      <c r="K845" s="52">
        <v>0.13800000000000001</v>
      </c>
      <c r="L845" s="52">
        <v>1</v>
      </c>
      <c r="M845" s="52">
        <v>1</v>
      </c>
      <c r="N845" s="52"/>
      <c r="O845" s="52">
        <v>0</v>
      </c>
      <c r="P845" s="52">
        <v>0</v>
      </c>
      <c r="Q845" s="52">
        <v>21</v>
      </c>
      <c r="R845" s="52"/>
      <c r="S845" s="52">
        <v>0</v>
      </c>
      <c r="T845" s="52">
        <v>0</v>
      </c>
      <c r="U845" s="52">
        <v>310</v>
      </c>
      <c r="V845" s="52">
        <f t="shared" si="28"/>
        <v>460.92</v>
      </c>
      <c r="W845" s="52">
        <f t="shared" si="27"/>
        <v>460.92</v>
      </c>
      <c r="X845" s="52">
        <v>0</v>
      </c>
      <c r="Y845" s="52">
        <v>0</v>
      </c>
    </row>
    <row r="846" spans="1:25" x14ac:dyDescent="0.25">
      <c r="A846" s="52">
        <v>2013</v>
      </c>
      <c r="B846" s="52" t="s">
        <v>99</v>
      </c>
      <c r="C846" s="52" t="s">
        <v>111</v>
      </c>
      <c r="D846" s="52">
        <v>20231</v>
      </c>
      <c r="E846" s="52">
        <v>3423134</v>
      </c>
      <c r="F846" s="52">
        <v>27</v>
      </c>
      <c r="G846" s="52" t="s">
        <v>120</v>
      </c>
      <c r="H846" s="52" t="s">
        <v>91</v>
      </c>
      <c r="I846" s="52">
        <v>41470</v>
      </c>
      <c r="J846" s="52" t="s">
        <v>71</v>
      </c>
      <c r="K846" s="52">
        <v>0.13800000000000001</v>
      </c>
      <c r="L846" s="52">
        <v>1</v>
      </c>
      <c r="M846" s="52">
        <v>1</v>
      </c>
      <c r="N846" s="52"/>
      <c r="O846" s="52">
        <v>0</v>
      </c>
      <c r="P846" s="52">
        <v>0</v>
      </c>
      <c r="Q846" s="52">
        <v>21</v>
      </c>
      <c r="R846" s="52"/>
      <c r="S846" s="52">
        <v>0</v>
      </c>
      <c r="T846" s="52">
        <v>0</v>
      </c>
      <c r="U846" s="52">
        <v>310</v>
      </c>
      <c r="V846" s="52">
        <f t="shared" si="28"/>
        <v>5722.8600000000006</v>
      </c>
      <c r="W846" s="52">
        <f t="shared" si="27"/>
        <v>5722.8600000000006</v>
      </c>
      <c r="X846" s="52">
        <v>0</v>
      </c>
      <c r="Y846" s="52">
        <v>0</v>
      </c>
    </row>
    <row r="847" spans="1:25" x14ac:dyDescent="0.25">
      <c r="A847" s="52">
        <v>2013</v>
      </c>
      <c r="B847" s="52" t="s">
        <v>99</v>
      </c>
      <c r="C847" s="52" t="s">
        <v>111</v>
      </c>
      <c r="D847" s="52">
        <v>20231</v>
      </c>
      <c r="E847" s="52">
        <v>3423134</v>
      </c>
      <c r="F847" s="52">
        <v>27</v>
      </c>
      <c r="G847" s="52" t="s">
        <v>120</v>
      </c>
      <c r="H847" s="52" t="s">
        <v>91</v>
      </c>
      <c r="I847" s="52">
        <v>2653</v>
      </c>
      <c r="J847" s="52" t="s">
        <v>71</v>
      </c>
      <c r="K847" s="52">
        <v>0.13800000000000001</v>
      </c>
      <c r="L847" s="52">
        <v>1</v>
      </c>
      <c r="M847" s="52">
        <v>1</v>
      </c>
      <c r="N847" s="52"/>
      <c r="O847" s="52">
        <v>0</v>
      </c>
      <c r="P847" s="52">
        <v>0</v>
      </c>
      <c r="Q847" s="52">
        <v>21</v>
      </c>
      <c r="R847" s="52"/>
      <c r="S847" s="52">
        <v>0</v>
      </c>
      <c r="T847" s="52">
        <v>0</v>
      </c>
      <c r="U847" s="52">
        <v>310</v>
      </c>
      <c r="V847" s="52">
        <f t="shared" si="28"/>
        <v>366.11400000000003</v>
      </c>
      <c r="W847" s="52">
        <f t="shared" si="27"/>
        <v>366.11400000000003</v>
      </c>
      <c r="X847" s="52">
        <v>0</v>
      </c>
      <c r="Y847" s="52">
        <v>0</v>
      </c>
    </row>
    <row r="848" spans="1:25" x14ac:dyDescent="0.25">
      <c r="A848" s="52">
        <v>2013</v>
      </c>
      <c r="B848" s="52" t="s">
        <v>99</v>
      </c>
      <c r="C848" s="52" t="s">
        <v>111</v>
      </c>
      <c r="D848" s="52">
        <v>20231</v>
      </c>
      <c r="E848" s="52">
        <v>3423134</v>
      </c>
      <c r="F848" s="52">
        <v>27</v>
      </c>
      <c r="G848" s="52" t="s">
        <v>120</v>
      </c>
      <c r="H848" s="52" t="s">
        <v>91</v>
      </c>
      <c r="I848" s="52">
        <v>1350</v>
      </c>
      <c r="J848" s="52" t="s">
        <v>71</v>
      </c>
      <c r="K848" s="52">
        <v>0.13800000000000001</v>
      </c>
      <c r="L848" s="52">
        <v>1</v>
      </c>
      <c r="M848" s="52">
        <v>1</v>
      </c>
      <c r="N848" s="52"/>
      <c r="O848" s="52">
        <v>0</v>
      </c>
      <c r="P848" s="52">
        <v>0</v>
      </c>
      <c r="Q848" s="52">
        <v>21</v>
      </c>
      <c r="R848" s="52"/>
      <c r="S848" s="52">
        <v>0</v>
      </c>
      <c r="T848" s="52">
        <v>0</v>
      </c>
      <c r="U848" s="52">
        <v>310</v>
      </c>
      <c r="V848" s="52">
        <f t="shared" si="28"/>
        <v>186.3</v>
      </c>
      <c r="W848" s="52">
        <f t="shared" si="27"/>
        <v>186.3</v>
      </c>
      <c r="X848" s="52">
        <v>0</v>
      </c>
      <c r="Y848" s="52">
        <v>0</v>
      </c>
    </row>
    <row r="849" spans="1:25" x14ac:dyDescent="0.25">
      <c r="A849" s="52">
        <v>2013</v>
      </c>
      <c r="B849" s="52" t="s">
        <v>99</v>
      </c>
      <c r="C849" s="52" t="s">
        <v>111</v>
      </c>
      <c r="D849" s="52">
        <v>20231</v>
      </c>
      <c r="E849" s="52">
        <v>3423134</v>
      </c>
      <c r="F849" s="52">
        <v>27</v>
      </c>
      <c r="G849" s="52" t="s">
        <v>120</v>
      </c>
      <c r="H849" s="52" t="s">
        <v>91</v>
      </c>
      <c r="I849" s="52">
        <v>1496</v>
      </c>
      <c r="J849" s="52" t="s">
        <v>71</v>
      </c>
      <c r="K849" s="52">
        <v>0.13800000000000001</v>
      </c>
      <c r="L849" s="52">
        <v>1</v>
      </c>
      <c r="M849" s="52">
        <v>1</v>
      </c>
      <c r="N849" s="52"/>
      <c r="O849" s="52">
        <v>0</v>
      </c>
      <c r="P849" s="52">
        <v>0</v>
      </c>
      <c r="Q849" s="52">
        <v>21</v>
      </c>
      <c r="R849" s="52"/>
      <c r="S849" s="52">
        <v>0</v>
      </c>
      <c r="T849" s="52">
        <v>0</v>
      </c>
      <c r="U849" s="52">
        <v>310</v>
      </c>
      <c r="V849" s="52">
        <f t="shared" si="28"/>
        <v>206.44800000000001</v>
      </c>
      <c r="W849" s="52">
        <f t="shared" si="27"/>
        <v>206.44800000000001</v>
      </c>
      <c r="X849" s="52">
        <v>0</v>
      </c>
      <c r="Y849" s="52">
        <v>0</v>
      </c>
    </row>
    <row r="850" spans="1:25" x14ac:dyDescent="0.25">
      <c r="A850" s="52">
        <v>2013</v>
      </c>
      <c r="B850" s="52" t="s">
        <v>99</v>
      </c>
      <c r="C850" s="52" t="s">
        <v>111</v>
      </c>
      <c r="D850" s="52">
        <v>20231</v>
      </c>
      <c r="E850" s="52">
        <v>3423134</v>
      </c>
      <c r="F850" s="52">
        <v>27</v>
      </c>
      <c r="G850" s="52" t="s">
        <v>120</v>
      </c>
      <c r="H850" s="52" t="s">
        <v>91</v>
      </c>
      <c r="I850" s="52">
        <v>91</v>
      </c>
      <c r="J850" s="52" t="s">
        <v>71</v>
      </c>
      <c r="K850" s="52">
        <v>0.13800000000000001</v>
      </c>
      <c r="L850" s="52">
        <v>1</v>
      </c>
      <c r="M850" s="52">
        <v>1</v>
      </c>
      <c r="N850" s="52"/>
      <c r="O850" s="52">
        <v>0</v>
      </c>
      <c r="P850" s="52">
        <v>0</v>
      </c>
      <c r="Q850" s="52">
        <v>21</v>
      </c>
      <c r="R850" s="52"/>
      <c r="S850" s="52">
        <v>0</v>
      </c>
      <c r="T850" s="52">
        <v>0</v>
      </c>
      <c r="U850" s="52">
        <v>310</v>
      </c>
      <c r="V850" s="52">
        <f t="shared" si="28"/>
        <v>12.558000000000002</v>
      </c>
      <c r="W850" s="52">
        <f t="shared" si="27"/>
        <v>12.558000000000002</v>
      </c>
      <c r="X850" s="52">
        <v>0</v>
      </c>
      <c r="Y850" s="52">
        <v>0</v>
      </c>
    </row>
    <row r="851" spans="1:25" x14ac:dyDescent="0.25">
      <c r="A851" s="52">
        <v>2013</v>
      </c>
      <c r="B851" s="52" t="s">
        <v>99</v>
      </c>
      <c r="C851" s="52" t="s">
        <v>111</v>
      </c>
      <c r="D851" s="52">
        <v>20231</v>
      </c>
      <c r="E851" s="52">
        <v>3423134</v>
      </c>
      <c r="F851" s="52">
        <v>27</v>
      </c>
      <c r="G851" s="52" t="s">
        <v>120</v>
      </c>
      <c r="H851" s="52" t="s">
        <v>91</v>
      </c>
      <c r="I851" s="52">
        <v>1490</v>
      </c>
      <c r="J851" s="52" t="s">
        <v>71</v>
      </c>
      <c r="K851" s="52">
        <v>0.13800000000000001</v>
      </c>
      <c r="L851" s="52">
        <v>1</v>
      </c>
      <c r="M851" s="52">
        <v>1</v>
      </c>
      <c r="N851" s="52"/>
      <c r="O851" s="52">
        <v>0</v>
      </c>
      <c r="P851" s="52">
        <v>0</v>
      </c>
      <c r="Q851" s="52">
        <v>21</v>
      </c>
      <c r="R851" s="52"/>
      <c r="S851" s="52">
        <v>0</v>
      </c>
      <c r="T851" s="52">
        <v>0</v>
      </c>
      <c r="U851" s="52">
        <v>310</v>
      </c>
      <c r="V851" s="52">
        <f t="shared" si="28"/>
        <v>205.62</v>
      </c>
      <c r="W851" s="52">
        <f t="shared" si="27"/>
        <v>205.62</v>
      </c>
      <c r="X851" s="52">
        <v>0</v>
      </c>
      <c r="Y851" s="52">
        <v>0</v>
      </c>
    </row>
    <row r="852" spans="1:25" x14ac:dyDescent="0.25">
      <c r="A852" s="52">
        <v>2013</v>
      </c>
      <c r="B852" s="52" t="s">
        <v>99</v>
      </c>
      <c r="C852" s="52" t="s">
        <v>111</v>
      </c>
      <c r="D852" s="52">
        <v>20231</v>
      </c>
      <c r="E852" s="52">
        <v>3423134</v>
      </c>
      <c r="F852" s="52">
        <v>27</v>
      </c>
      <c r="G852" s="52" t="s">
        <v>120</v>
      </c>
      <c r="H852" s="52" t="s">
        <v>91</v>
      </c>
      <c r="I852" s="52">
        <v>18</v>
      </c>
      <c r="J852" s="52" t="s">
        <v>71</v>
      </c>
      <c r="K852" s="52">
        <v>0.13800000000000001</v>
      </c>
      <c r="L852" s="52">
        <v>1</v>
      </c>
      <c r="M852" s="52">
        <v>1</v>
      </c>
      <c r="N852" s="52"/>
      <c r="O852" s="52">
        <v>0</v>
      </c>
      <c r="P852" s="52">
        <v>0</v>
      </c>
      <c r="Q852" s="52">
        <v>21</v>
      </c>
      <c r="R852" s="52"/>
      <c r="S852" s="52">
        <v>0</v>
      </c>
      <c r="T852" s="52">
        <v>0</v>
      </c>
      <c r="U852" s="52">
        <v>310</v>
      </c>
      <c r="V852" s="52">
        <f t="shared" si="28"/>
        <v>2.484</v>
      </c>
      <c r="W852" s="52">
        <f t="shared" si="27"/>
        <v>2.484</v>
      </c>
      <c r="X852" s="52">
        <v>0</v>
      </c>
      <c r="Y852" s="52">
        <v>0</v>
      </c>
    </row>
    <row r="853" spans="1:25" x14ac:dyDescent="0.25">
      <c r="A853" s="52">
        <v>2013</v>
      </c>
      <c r="B853" s="52" t="s">
        <v>99</v>
      </c>
      <c r="C853" s="52" t="s">
        <v>111</v>
      </c>
      <c r="D853" s="52">
        <v>20231</v>
      </c>
      <c r="E853" s="52">
        <v>3423134</v>
      </c>
      <c r="F853" s="52">
        <v>27</v>
      </c>
      <c r="G853" s="52" t="s">
        <v>120</v>
      </c>
      <c r="H853" s="52" t="s">
        <v>91</v>
      </c>
      <c r="I853" s="52">
        <v>11044</v>
      </c>
      <c r="J853" s="52" t="s">
        <v>71</v>
      </c>
      <c r="K853" s="52">
        <v>0.13800000000000001</v>
      </c>
      <c r="L853" s="52">
        <v>1</v>
      </c>
      <c r="M853" s="52">
        <v>1</v>
      </c>
      <c r="N853" s="52"/>
      <c r="O853" s="52">
        <v>0</v>
      </c>
      <c r="P853" s="52">
        <v>0</v>
      </c>
      <c r="Q853" s="52">
        <v>21</v>
      </c>
      <c r="R853" s="52"/>
      <c r="S853" s="52">
        <v>0</v>
      </c>
      <c r="T853" s="52">
        <v>0</v>
      </c>
      <c r="U853" s="52">
        <v>310</v>
      </c>
      <c r="V853" s="52">
        <f t="shared" si="28"/>
        <v>1524.0720000000001</v>
      </c>
      <c r="W853" s="52">
        <f t="shared" si="27"/>
        <v>1524.0720000000001</v>
      </c>
      <c r="X853" s="52">
        <v>0</v>
      </c>
      <c r="Y853" s="52">
        <v>0</v>
      </c>
    </row>
    <row r="854" spans="1:25" x14ac:dyDescent="0.25">
      <c r="A854" s="52">
        <v>2013</v>
      </c>
      <c r="B854" s="52" t="s">
        <v>99</v>
      </c>
      <c r="C854" s="52" t="s">
        <v>111</v>
      </c>
      <c r="D854" s="52">
        <v>20231</v>
      </c>
      <c r="E854" s="52">
        <v>3423134</v>
      </c>
      <c r="F854" s="52">
        <v>27</v>
      </c>
      <c r="G854" s="52" t="s">
        <v>120</v>
      </c>
      <c r="H854" s="52" t="s">
        <v>91</v>
      </c>
      <c r="I854" s="52">
        <v>1.1749999999999998</v>
      </c>
      <c r="J854" s="52" t="s">
        <v>71</v>
      </c>
      <c r="K854" s="52">
        <v>0.13800000000000001</v>
      </c>
      <c r="L854" s="52">
        <v>1</v>
      </c>
      <c r="M854" s="52">
        <v>1</v>
      </c>
      <c r="N854" s="52"/>
      <c r="O854" s="52">
        <v>0</v>
      </c>
      <c r="P854" s="52">
        <v>0</v>
      </c>
      <c r="Q854" s="52">
        <v>21</v>
      </c>
      <c r="R854" s="52"/>
      <c r="S854" s="52">
        <v>0</v>
      </c>
      <c r="T854" s="52">
        <v>0</v>
      </c>
      <c r="U854" s="52">
        <v>310</v>
      </c>
      <c r="V854" s="52">
        <f t="shared" si="28"/>
        <v>0.16214999999999999</v>
      </c>
      <c r="W854" s="52">
        <f t="shared" si="27"/>
        <v>0.16214999999999999</v>
      </c>
      <c r="X854" s="52">
        <v>0</v>
      </c>
      <c r="Y854" s="52">
        <v>0</v>
      </c>
    </row>
    <row r="855" spans="1:25" x14ac:dyDescent="0.25">
      <c r="A855" s="52">
        <v>2013</v>
      </c>
      <c r="B855" s="52" t="s">
        <v>99</v>
      </c>
      <c r="C855" s="52" t="s">
        <v>111</v>
      </c>
      <c r="D855" s="52">
        <v>20231</v>
      </c>
      <c r="E855" s="52">
        <v>3423134</v>
      </c>
      <c r="F855" s="52">
        <v>27</v>
      </c>
      <c r="G855" s="52" t="s">
        <v>120</v>
      </c>
      <c r="H855" s="52" t="s">
        <v>91</v>
      </c>
      <c r="I855" s="52">
        <v>3512.333419</v>
      </c>
      <c r="J855" s="52" t="s">
        <v>71</v>
      </c>
      <c r="K855" s="52">
        <v>0.13800000000000001</v>
      </c>
      <c r="L855" s="52">
        <v>1</v>
      </c>
      <c r="M855" s="52">
        <v>1</v>
      </c>
      <c r="N855" s="52"/>
      <c r="O855" s="52">
        <v>0</v>
      </c>
      <c r="P855" s="52">
        <v>0</v>
      </c>
      <c r="Q855" s="52">
        <v>21</v>
      </c>
      <c r="R855" s="52"/>
      <c r="S855" s="52">
        <v>0</v>
      </c>
      <c r="T855" s="52">
        <v>0</v>
      </c>
      <c r="U855" s="52">
        <v>310</v>
      </c>
      <c r="V855" s="52">
        <f t="shared" si="28"/>
        <v>484.70201182200003</v>
      </c>
      <c r="W855" s="52">
        <f t="shared" si="27"/>
        <v>484.70201182200003</v>
      </c>
      <c r="X855" s="52">
        <v>0</v>
      </c>
      <c r="Y855" s="52">
        <v>0</v>
      </c>
    </row>
    <row r="856" spans="1:25" x14ac:dyDescent="0.25">
      <c r="A856" s="52">
        <v>2013</v>
      </c>
      <c r="B856" s="52" t="s">
        <v>99</v>
      </c>
      <c r="C856" s="52" t="s">
        <v>111</v>
      </c>
      <c r="D856" s="52">
        <v>20231</v>
      </c>
      <c r="E856" s="52">
        <v>3423134</v>
      </c>
      <c r="F856" s="52">
        <v>27</v>
      </c>
      <c r="G856" s="52" t="s">
        <v>120</v>
      </c>
      <c r="H856" s="52" t="s">
        <v>91</v>
      </c>
      <c r="I856" s="52">
        <v>17801</v>
      </c>
      <c r="J856" s="52" t="s">
        <v>71</v>
      </c>
      <c r="K856" s="52">
        <v>0.13800000000000001</v>
      </c>
      <c r="L856" s="52">
        <v>1</v>
      </c>
      <c r="M856" s="52">
        <v>1</v>
      </c>
      <c r="N856" s="52"/>
      <c r="O856" s="52">
        <v>0</v>
      </c>
      <c r="P856" s="52">
        <v>0</v>
      </c>
      <c r="Q856" s="52">
        <v>21</v>
      </c>
      <c r="R856" s="52"/>
      <c r="S856" s="52">
        <v>0</v>
      </c>
      <c r="T856" s="52">
        <v>0</v>
      </c>
      <c r="U856" s="52">
        <v>310</v>
      </c>
      <c r="V856" s="52">
        <f t="shared" si="28"/>
        <v>2456.538</v>
      </c>
      <c r="W856" s="52">
        <f t="shared" si="27"/>
        <v>2456.538</v>
      </c>
      <c r="X856" s="52">
        <v>0</v>
      </c>
      <c r="Y856" s="52">
        <v>0</v>
      </c>
    </row>
    <row r="857" spans="1:25" x14ac:dyDescent="0.25">
      <c r="A857" s="52">
        <v>2013</v>
      </c>
      <c r="B857" s="52" t="s">
        <v>99</v>
      </c>
      <c r="C857" s="52" t="s">
        <v>111</v>
      </c>
      <c r="D857" s="52">
        <v>20231</v>
      </c>
      <c r="E857" s="52">
        <v>3423134</v>
      </c>
      <c r="F857" s="52">
        <v>27</v>
      </c>
      <c r="G857" s="52" t="s">
        <v>120</v>
      </c>
      <c r="H857" s="52" t="s">
        <v>91</v>
      </c>
      <c r="I857" s="52">
        <v>45</v>
      </c>
      <c r="J857" s="52" t="s">
        <v>71</v>
      </c>
      <c r="K857" s="52">
        <v>0.13800000000000001</v>
      </c>
      <c r="L857" s="52">
        <v>1</v>
      </c>
      <c r="M857" s="52">
        <v>1</v>
      </c>
      <c r="N857" s="52"/>
      <c r="O857" s="52">
        <v>0</v>
      </c>
      <c r="P857" s="52">
        <v>0</v>
      </c>
      <c r="Q857" s="52">
        <v>21</v>
      </c>
      <c r="R857" s="52"/>
      <c r="S857" s="52">
        <v>0</v>
      </c>
      <c r="T857" s="52">
        <v>0</v>
      </c>
      <c r="U857" s="52">
        <v>310</v>
      </c>
      <c r="V857" s="52">
        <f t="shared" si="28"/>
        <v>6.2100000000000009</v>
      </c>
      <c r="W857" s="52">
        <f t="shared" si="27"/>
        <v>6.2100000000000009</v>
      </c>
      <c r="X857" s="52">
        <v>0</v>
      </c>
      <c r="Y857" s="52">
        <v>0</v>
      </c>
    </row>
    <row r="858" spans="1:25" x14ac:dyDescent="0.25">
      <c r="A858" s="52">
        <v>2013</v>
      </c>
      <c r="B858" s="52" t="s">
        <v>99</v>
      </c>
      <c r="C858" s="52" t="s">
        <v>111</v>
      </c>
      <c r="D858" s="52">
        <v>20231</v>
      </c>
      <c r="E858" s="52">
        <v>3423134</v>
      </c>
      <c r="F858" s="52">
        <v>27</v>
      </c>
      <c r="G858" s="52" t="s">
        <v>120</v>
      </c>
      <c r="H858" s="52" t="s">
        <v>91</v>
      </c>
      <c r="I858" s="52">
        <v>1470</v>
      </c>
      <c r="J858" s="52" t="s">
        <v>71</v>
      </c>
      <c r="K858" s="52">
        <v>0.13800000000000001</v>
      </c>
      <c r="L858" s="52">
        <v>1</v>
      </c>
      <c r="M858" s="52">
        <v>1</v>
      </c>
      <c r="N858" s="52"/>
      <c r="O858" s="52">
        <v>0</v>
      </c>
      <c r="P858" s="52">
        <v>0</v>
      </c>
      <c r="Q858" s="52">
        <v>21</v>
      </c>
      <c r="R858" s="52"/>
      <c r="S858" s="52">
        <v>0</v>
      </c>
      <c r="T858" s="52">
        <v>0</v>
      </c>
      <c r="U858" s="52">
        <v>310</v>
      </c>
      <c r="V858" s="52">
        <f t="shared" si="28"/>
        <v>202.86</v>
      </c>
      <c r="W858" s="52">
        <f t="shared" si="27"/>
        <v>202.86</v>
      </c>
      <c r="X858" s="52">
        <v>0</v>
      </c>
      <c r="Y858" s="52">
        <v>0</v>
      </c>
    </row>
    <row r="859" spans="1:25" x14ac:dyDescent="0.25">
      <c r="A859" s="52">
        <v>2013</v>
      </c>
      <c r="B859" s="52" t="s">
        <v>99</v>
      </c>
      <c r="C859" s="52" t="s">
        <v>111</v>
      </c>
      <c r="D859" s="52">
        <v>20231</v>
      </c>
      <c r="E859" s="52">
        <v>3423134</v>
      </c>
      <c r="F859" s="52">
        <v>27</v>
      </c>
      <c r="G859" s="52" t="s">
        <v>120</v>
      </c>
      <c r="H859" s="52" t="s">
        <v>91</v>
      </c>
      <c r="I859" s="52">
        <v>25</v>
      </c>
      <c r="J859" s="52" t="s">
        <v>71</v>
      </c>
      <c r="K859" s="52">
        <v>0.13800000000000001</v>
      </c>
      <c r="L859" s="52">
        <v>1</v>
      </c>
      <c r="M859" s="52">
        <v>1</v>
      </c>
      <c r="N859" s="52"/>
      <c r="O859" s="52">
        <v>0</v>
      </c>
      <c r="P859" s="52">
        <v>0</v>
      </c>
      <c r="Q859" s="52">
        <v>21</v>
      </c>
      <c r="R859" s="52"/>
      <c r="S859" s="52">
        <v>0</v>
      </c>
      <c r="T859" s="52">
        <v>0</v>
      </c>
      <c r="U859" s="52">
        <v>310</v>
      </c>
      <c r="V859" s="52">
        <f t="shared" si="28"/>
        <v>3.45</v>
      </c>
      <c r="W859" s="52">
        <f t="shared" si="27"/>
        <v>3.45</v>
      </c>
      <c r="X859" s="52">
        <v>0</v>
      </c>
      <c r="Y859" s="52">
        <v>0</v>
      </c>
    </row>
    <row r="860" spans="1:25" x14ac:dyDescent="0.25">
      <c r="A860" s="52">
        <v>2013</v>
      </c>
      <c r="B860" s="52" t="s">
        <v>99</v>
      </c>
      <c r="C860" s="52" t="s">
        <v>111</v>
      </c>
      <c r="D860" s="52">
        <v>20231</v>
      </c>
      <c r="E860" s="52">
        <v>3423134</v>
      </c>
      <c r="F860" s="52">
        <v>27</v>
      </c>
      <c r="G860" s="52" t="s">
        <v>120</v>
      </c>
      <c r="H860" s="52" t="s">
        <v>91</v>
      </c>
      <c r="I860" s="52">
        <v>40</v>
      </c>
      <c r="J860" s="52" t="s">
        <v>71</v>
      </c>
      <c r="K860" s="52">
        <v>0.13800000000000001</v>
      </c>
      <c r="L860" s="52">
        <v>1</v>
      </c>
      <c r="M860" s="52">
        <v>1</v>
      </c>
      <c r="N860" s="52"/>
      <c r="O860" s="52">
        <v>0</v>
      </c>
      <c r="P860" s="52">
        <v>0</v>
      </c>
      <c r="Q860" s="52">
        <v>21</v>
      </c>
      <c r="R860" s="52"/>
      <c r="S860" s="52">
        <v>0</v>
      </c>
      <c r="T860" s="52">
        <v>0</v>
      </c>
      <c r="U860" s="52">
        <v>310</v>
      </c>
      <c r="V860" s="52">
        <f t="shared" si="28"/>
        <v>5.5200000000000005</v>
      </c>
      <c r="W860" s="52">
        <f t="shared" si="27"/>
        <v>5.5200000000000005</v>
      </c>
      <c r="X860" s="52">
        <v>0</v>
      </c>
      <c r="Y860" s="52">
        <v>0</v>
      </c>
    </row>
    <row r="861" spans="1:25" x14ac:dyDescent="0.25">
      <c r="A861" s="52">
        <v>2013</v>
      </c>
      <c r="B861" s="52" t="s">
        <v>99</v>
      </c>
      <c r="C861" s="52" t="s">
        <v>111</v>
      </c>
      <c r="D861" s="52">
        <v>20231</v>
      </c>
      <c r="E861" s="52">
        <v>3423134</v>
      </c>
      <c r="F861" s="52">
        <v>27</v>
      </c>
      <c r="G861" s="52" t="s">
        <v>120</v>
      </c>
      <c r="H861" s="52" t="s">
        <v>91</v>
      </c>
      <c r="I861" s="52">
        <v>158</v>
      </c>
      <c r="J861" s="52" t="s">
        <v>71</v>
      </c>
      <c r="K861" s="52">
        <v>0.13800000000000001</v>
      </c>
      <c r="L861" s="52">
        <v>1</v>
      </c>
      <c r="M861" s="52">
        <v>1</v>
      </c>
      <c r="N861" s="52"/>
      <c r="O861" s="52">
        <v>0</v>
      </c>
      <c r="P861" s="52">
        <v>0</v>
      </c>
      <c r="Q861" s="52">
        <v>21</v>
      </c>
      <c r="R861" s="52"/>
      <c r="S861" s="52">
        <v>0</v>
      </c>
      <c r="T861" s="52">
        <v>0</v>
      </c>
      <c r="U861" s="52">
        <v>310</v>
      </c>
      <c r="V861" s="52">
        <f t="shared" si="28"/>
        <v>21.804000000000002</v>
      </c>
      <c r="W861" s="52">
        <f t="shared" si="27"/>
        <v>21.804000000000002</v>
      </c>
      <c r="X861" s="52">
        <v>0</v>
      </c>
      <c r="Y861" s="52">
        <v>0</v>
      </c>
    </row>
    <row r="862" spans="1:25" x14ac:dyDescent="0.25">
      <c r="A862" s="52">
        <v>2013</v>
      </c>
      <c r="B862" s="52" t="s">
        <v>99</v>
      </c>
      <c r="C862" s="52" t="s">
        <v>111</v>
      </c>
      <c r="D862" s="52">
        <v>20231</v>
      </c>
      <c r="E862" s="52">
        <v>3423134</v>
      </c>
      <c r="F862" s="52">
        <v>27</v>
      </c>
      <c r="G862" s="52" t="s">
        <v>120</v>
      </c>
      <c r="H862" s="52" t="s">
        <v>91</v>
      </c>
      <c r="I862" s="52">
        <v>34</v>
      </c>
      <c r="J862" s="52" t="s">
        <v>71</v>
      </c>
      <c r="K862" s="52">
        <v>0.13800000000000001</v>
      </c>
      <c r="L862" s="52">
        <v>1</v>
      </c>
      <c r="M862" s="52">
        <v>1</v>
      </c>
      <c r="N862" s="52"/>
      <c r="O862" s="52">
        <v>0</v>
      </c>
      <c r="P862" s="52">
        <v>0</v>
      </c>
      <c r="Q862" s="52">
        <v>21</v>
      </c>
      <c r="R862" s="52"/>
      <c r="S862" s="52">
        <v>0</v>
      </c>
      <c r="T862" s="52">
        <v>0</v>
      </c>
      <c r="U862" s="52">
        <v>310</v>
      </c>
      <c r="V862" s="52">
        <f t="shared" si="28"/>
        <v>4.6920000000000002</v>
      </c>
      <c r="W862" s="52">
        <f t="shared" si="27"/>
        <v>4.6920000000000002</v>
      </c>
      <c r="X862" s="52">
        <v>0</v>
      </c>
      <c r="Y862" s="52">
        <v>0</v>
      </c>
    </row>
    <row r="863" spans="1:25" x14ac:dyDescent="0.25">
      <c r="A863" s="52">
        <v>2013</v>
      </c>
      <c r="B863" s="52" t="s">
        <v>99</v>
      </c>
      <c r="C863" s="52" t="s">
        <v>111</v>
      </c>
      <c r="D863" s="52">
        <v>20231</v>
      </c>
      <c r="E863" s="52">
        <v>3423134</v>
      </c>
      <c r="F863" s="52">
        <v>27</v>
      </c>
      <c r="G863" s="52" t="s">
        <v>120</v>
      </c>
      <c r="H863" s="52" t="s">
        <v>91</v>
      </c>
      <c r="I863" s="52">
        <v>2874</v>
      </c>
      <c r="J863" s="52" t="s">
        <v>71</v>
      </c>
      <c r="K863" s="52">
        <v>0.13800000000000001</v>
      </c>
      <c r="L863" s="52">
        <v>1</v>
      </c>
      <c r="M863" s="52">
        <v>1</v>
      </c>
      <c r="N863" s="52"/>
      <c r="O863" s="52">
        <v>0</v>
      </c>
      <c r="P863" s="52">
        <v>0</v>
      </c>
      <c r="Q863" s="52">
        <v>21</v>
      </c>
      <c r="R863" s="52"/>
      <c r="S863" s="52">
        <v>0</v>
      </c>
      <c r="T863" s="52">
        <v>0</v>
      </c>
      <c r="U863" s="52">
        <v>310</v>
      </c>
      <c r="V863" s="52">
        <f t="shared" si="28"/>
        <v>396.61200000000002</v>
      </c>
      <c r="W863" s="52">
        <f t="shared" si="27"/>
        <v>396.61200000000002</v>
      </c>
      <c r="X863" s="52">
        <v>0</v>
      </c>
      <c r="Y863" s="52">
        <v>0</v>
      </c>
    </row>
    <row r="864" spans="1:25" x14ac:dyDescent="0.25">
      <c r="A864" s="52">
        <v>2013</v>
      </c>
      <c r="B864" s="52" t="s">
        <v>99</v>
      </c>
      <c r="C864" s="52" t="s">
        <v>111</v>
      </c>
      <c r="D864" s="52">
        <v>20231</v>
      </c>
      <c r="E864" s="52">
        <v>3423134</v>
      </c>
      <c r="F864" s="52">
        <v>27</v>
      </c>
      <c r="G864" s="52" t="s">
        <v>120</v>
      </c>
      <c r="H864" s="52" t="s">
        <v>91</v>
      </c>
      <c r="I864" s="52">
        <v>2357847.2000000002</v>
      </c>
      <c r="J864" s="52" t="s">
        <v>71</v>
      </c>
      <c r="K864" s="52">
        <v>0.13800000000000001</v>
      </c>
      <c r="L864" s="52">
        <v>1</v>
      </c>
      <c r="M864" s="52">
        <v>1</v>
      </c>
      <c r="N864" s="52"/>
      <c r="O864" s="52">
        <v>0</v>
      </c>
      <c r="P864" s="52">
        <v>0</v>
      </c>
      <c r="Q864" s="52">
        <v>21</v>
      </c>
      <c r="R864" s="52"/>
      <c r="S864" s="52">
        <v>0</v>
      </c>
      <c r="T864" s="52">
        <v>0</v>
      </c>
      <c r="U864" s="52">
        <v>310</v>
      </c>
      <c r="V864" s="52">
        <f t="shared" si="28"/>
        <v>325382.91360000003</v>
      </c>
      <c r="W864" s="52">
        <f t="shared" si="27"/>
        <v>325382.91360000003</v>
      </c>
      <c r="X864" s="52">
        <v>0</v>
      </c>
      <c r="Y864" s="52">
        <v>0</v>
      </c>
    </row>
    <row r="865" spans="1:25" x14ac:dyDescent="0.25">
      <c r="A865" s="52">
        <v>2013</v>
      </c>
      <c r="B865" s="52" t="s">
        <v>99</v>
      </c>
      <c r="C865" s="52" t="s">
        <v>111</v>
      </c>
      <c r="D865" s="52">
        <v>20231</v>
      </c>
      <c r="E865" s="52">
        <v>3423134</v>
      </c>
      <c r="F865" s="52">
        <v>27</v>
      </c>
      <c r="G865" s="52" t="s">
        <v>120</v>
      </c>
      <c r="H865" s="52" t="s">
        <v>91</v>
      </c>
      <c r="I865" s="52">
        <v>48</v>
      </c>
      <c r="J865" s="52" t="s">
        <v>71</v>
      </c>
      <c r="K865" s="52">
        <v>0.13800000000000001</v>
      </c>
      <c r="L865" s="52">
        <v>1</v>
      </c>
      <c r="M865" s="52">
        <v>1</v>
      </c>
      <c r="N865" s="52"/>
      <c r="O865" s="52">
        <v>0</v>
      </c>
      <c r="P865" s="52">
        <v>0</v>
      </c>
      <c r="Q865" s="52">
        <v>21</v>
      </c>
      <c r="R865" s="52"/>
      <c r="S865" s="52">
        <v>0</v>
      </c>
      <c r="T865" s="52">
        <v>0</v>
      </c>
      <c r="U865" s="52">
        <v>310</v>
      </c>
      <c r="V865" s="52">
        <f t="shared" si="28"/>
        <v>6.6240000000000006</v>
      </c>
      <c r="W865" s="52">
        <f t="shared" si="27"/>
        <v>6.6240000000000006</v>
      </c>
      <c r="X865" s="52">
        <v>0</v>
      </c>
      <c r="Y865" s="52">
        <v>0</v>
      </c>
    </row>
    <row r="866" spans="1:25" x14ac:dyDescent="0.25">
      <c r="A866" s="52">
        <v>2013</v>
      </c>
      <c r="B866" s="52" t="s">
        <v>99</v>
      </c>
      <c r="C866" s="52" t="s">
        <v>111</v>
      </c>
      <c r="D866" s="52">
        <v>20231</v>
      </c>
      <c r="E866" s="52">
        <v>3423134</v>
      </c>
      <c r="F866" s="52">
        <v>27</v>
      </c>
      <c r="G866" s="52" t="s">
        <v>120</v>
      </c>
      <c r="H866" s="52" t="s">
        <v>91</v>
      </c>
      <c r="I866" s="52">
        <v>5528</v>
      </c>
      <c r="J866" s="52" t="s">
        <v>71</v>
      </c>
      <c r="K866" s="52">
        <v>0.13800000000000001</v>
      </c>
      <c r="L866" s="52">
        <v>1</v>
      </c>
      <c r="M866" s="52">
        <v>1</v>
      </c>
      <c r="N866" s="52"/>
      <c r="O866" s="52">
        <v>0</v>
      </c>
      <c r="P866" s="52">
        <v>0</v>
      </c>
      <c r="Q866" s="52">
        <v>21</v>
      </c>
      <c r="R866" s="52"/>
      <c r="S866" s="52">
        <v>0</v>
      </c>
      <c r="T866" s="52">
        <v>0</v>
      </c>
      <c r="U866" s="52">
        <v>310</v>
      </c>
      <c r="V866" s="52">
        <f t="shared" si="28"/>
        <v>762.86400000000003</v>
      </c>
      <c r="W866" s="52">
        <f t="shared" si="27"/>
        <v>762.86400000000003</v>
      </c>
      <c r="X866" s="52">
        <v>0</v>
      </c>
      <c r="Y866" s="52">
        <v>0</v>
      </c>
    </row>
    <row r="867" spans="1:25" x14ac:dyDescent="0.25">
      <c r="A867" s="52">
        <v>2013</v>
      </c>
      <c r="B867" s="52" t="s">
        <v>99</v>
      </c>
      <c r="C867" s="52" t="s">
        <v>111</v>
      </c>
      <c r="D867" s="52">
        <v>20231</v>
      </c>
      <c r="E867" s="52">
        <v>3423134</v>
      </c>
      <c r="F867" s="52">
        <v>27</v>
      </c>
      <c r="G867" s="52" t="s">
        <v>120</v>
      </c>
      <c r="H867" s="52" t="s">
        <v>91</v>
      </c>
      <c r="I867" s="52">
        <v>234</v>
      </c>
      <c r="J867" s="52" t="s">
        <v>71</v>
      </c>
      <c r="K867" s="52">
        <v>0.13800000000000001</v>
      </c>
      <c r="L867" s="52">
        <v>1</v>
      </c>
      <c r="M867" s="52">
        <v>1</v>
      </c>
      <c r="N867" s="52"/>
      <c r="O867" s="52">
        <v>0</v>
      </c>
      <c r="P867" s="52">
        <v>0</v>
      </c>
      <c r="Q867" s="52">
        <v>21</v>
      </c>
      <c r="R867" s="52"/>
      <c r="S867" s="52">
        <v>0</v>
      </c>
      <c r="T867" s="52">
        <v>0</v>
      </c>
      <c r="U867" s="52">
        <v>310</v>
      </c>
      <c r="V867" s="52">
        <f t="shared" si="28"/>
        <v>32.292000000000002</v>
      </c>
      <c r="W867" s="52">
        <f t="shared" si="27"/>
        <v>32.292000000000002</v>
      </c>
      <c r="X867" s="52">
        <v>0</v>
      </c>
      <c r="Y867" s="52">
        <v>0</v>
      </c>
    </row>
    <row r="868" spans="1:25" x14ac:dyDescent="0.25">
      <c r="A868" s="52">
        <v>2013</v>
      </c>
      <c r="B868" s="52" t="s">
        <v>99</v>
      </c>
      <c r="C868" s="52" t="s">
        <v>111</v>
      </c>
      <c r="D868" s="52">
        <v>20231</v>
      </c>
      <c r="E868" s="52">
        <v>3423134</v>
      </c>
      <c r="F868" s="52">
        <v>27</v>
      </c>
      <c r="G868" s="52" t="s">
        <v>120</v>
      </c>
      <c r="H868" s="52" t="s">
        <v>91</v>
      </c>
      <c r="I868" s="52">
        <v>16</v>
      </c>
      <c r="J868" s="52" t="s">
        <v>71</v>
      </c>
      <c r="K868" s="52">
        <v>0.13800000000000001</v>
      </c>
      <c r="L868" s="52">
        <v>1</v>
      </c>
      <c r="M868" s="52">
        <v>1</v>
      </c>
      <c r="N868" s="52"/>
      <c r="O868" s="52">
        <v>0</v>
      </c>
      <c r="P868" s="52">
        <v>0</v>
      </c>
      <c r="Q868" s="52">
        <v>21</v>
      </c>
      <c r="R868" s="52"/>
      <c r="S868" s="52">
        <v>0</v>
      </c>
      <c r="T868" s="52">
        <v>0</v>
      </c>
      <c r="U868" s="52">
        <v>310</v>
      </c>
      <c r="V868" s="52">
        <f t="shared" si="28"/>
        <v>2.2080000000000002</v>
      </c>
      <c r="W868" s="52">
        <f t="shared" si="27"/>
        <v>2.2080000000000002</v>
      </c>
      <c r="X868" s="52">
        <v>0</v>
      </c>
      <c r="Y868" s="52">
        <v>0</v>
      </c>
    </row>
    <row r="869" spans="1:25" x14ac:dyDescent="0.25">
      <c r="A869" s="52">
        <v>2013</v>
      </c>
      <c r="B869" s="52" t="s">
        <v>99</v>
      </c>
      <c r="C869" s="52" t="s">
        <v>111</v>
      </c>
      <c r="D869" s="52">
        <v>20231</v>
      </c>
      <c r="E869" s="52">
        <v>3423134</v>
      </c>
      <c r="F869" s="52">
        <v>27</v>
      </c>
      <c r="G869" s="52" t="s">
        <v>120</v>
      </c>
      <c r="H869" s="52" t="s">
        <v>91</v>
      </c>
      <c r="I869" s="52">
        <v>143</v>
      </c>
      <c r="J869" s="52" t="s">
        <v>71</v>
      </c>
      <c r="K869" s="52">
        <v>0.13800000000000001</v>
      </c>
      <c r="L869" s="52">
        <v>1</v>
      </c>
      <c r="M869" s="52">
        <v>1</v>
      </c>
      <c r="N869" s="52"/>
      <c r="O869" s="52">
        <v>0</v>
      </c>
      <c r="P869" s="52">
        <v>0</v>
      </c>
      <c r="Q869" s="52">
        <v>21</v>
      </c>
      <c r="R869" s="52"/>
      <c r="S869" s="52">
        <v>0</v>
      </c>
      <c r="T869" s="52">
        <v>0</v>
      </c>
      <c r="U869" s="52">
        <v>310</v>
      </c>
      <c r="V869" s="52">
        <f t="shared" si="28"/>
        <v>19.734000000000002</v>
      </c>
      <c r="W869" s="52">
        <f t="shared" si="27"/>
        <v>19.734000000000002</v>
      </c>
      <c r="X869" s="52">
        <v>0</v>
      </c>
      <c r="Y869" s="52">
        <v>0</v>
      </c>
    </row>
    <row r="870" spans="1:25" x14ac:dyDescent="0.25">
      <c r="A870" s="52">
        <v>2013</v>
      </c>
      <c r="B870" s="52" t="s">
        <v>99</v>
      </c>
      <c r="C870" s="52" t="s">
        <v>111</v>
      </c>
      <c r="D870" s="52">
        <v>20231</v>
      </c>
      <c r="E870" s="52">
        <v>3423134</v>
      </c>
      <c r="F870" s="52">
        <v>27</v>
      </c>
      <c r="G870" s="52" t="s">
        <v>120</v>
      </c>
      <c r="H870" s="52" t="s">
        <v>91</v>
      </c>
      <c r="I870" s="52">
        <v>1713</v>
      </c>
      <c r="J870" s="52" t="s">
        <v>71</v>
      </c>
      <c r="K870" s="52">
        <v>0.13800000000000001</v>
      </c>
      <c r="L870" s="52">
        <v>1</v>
      </c>
      <c r="M870" s="52">
        <v>1</v>
      </c>
      <c r="N870" s="52"/>
      <c r="O870" s="52">
        <v>0</v>
      </c>
      <c r="P870" s="52">
        <v>0</v>
      </c>
      <c r="Q870" s="52">
        <v>21</v>
      </c>
      <c r="R870" s="52"/>
      <c r="S870" s="52">
        <v>0</v>
      </c>
      <c r="T870" s="52">
        <v>0</v>
      </c>
      <c r="U870" s="52">
        <v>310</v>
      </c>
      <c r="V870" s="52">
        <f t="shared" si="28"/>
        <v>236.39400000000003</v>
      </c>
      <c r="W870" s="52">
        <f t="shared" si="27"/>
        <v>236.39400000000003</v>
      </c>
      <c r="X870" s="52">
        <v>0</v>
      </c>
      <c r="Y870" s="52">
        <v>0</v>
      </c>
    </row>
    <row r="871" spans="1:25" x14ac:dyDescent="0.25">
      <c r="A871" s="52">
        <v>2013</v>
      </c>
      <c r="B871" s="52" t="s">
        <v>99</v>
      </c>
      <c r="C871" s="52" t="s">
        <v>111</v>
      </c>
      <c r="D871" s="52">
        <v>20231</v>
      </c>
      <c r="E871" s="52">
        <v>3423134</v>
      </c>
      <c r="F871" s="52">
        <v>27</v>
      </c>
      <c r="G871" s="52" t="s">
        <v>120</v>
      </c>
      <c r="H871" s="52" t="s">
        <v>91</v>
      </c>
      <c r="I871" s="52">
        <v>107695</v>
      </c>
      <c r="J871" s="52" t="s">
        <v>71</v>
      </c>
      <c r="K871" s="52">
        <v>0.13800000000000001</v>
      </c>
      <c r="L871" s="52">
        <v>1</v>
      </c>
      <c r="M871" s="52">
        <v>1</v>
      </c>
      <c r="N871" s="52"/>
      <c r="O871" s="52">
        <v>0</v>
      </c>
      <c r="P871" s="52">
        <v>0</v>
      </c>
      <c r="Q871" s="52">
        <v>21</v>
      </c>
      <c r="R871" s="52"/>
      <c r="S871" s="52">
        <v>0</v>
      </c>
      <c r="T871" s="52">
        <v>0</v>
      </c>
      <c r="U871" s="52">
        <v>310</v>
      </c>
      <c r="V871" s="52">
        <f t="shared" si="28"/>
        <v>14861.910000000002</v>
      </c>
      <c r="W871" s="52">
        <f t="shared" si="27"/>
        <v>14861.910000000002</v>
      </c>
      <c r="X871" s="52">
        <v>0</v>
      </c>
      <c r="Y871" s="52">
        <v>0</v>
      </c>
    </row>
    <row r="872" spans="1:25" x14ac:dyDescent="0.25">
      <c r="A872" s="52">
        <v>2013</v>
      </c>
      <c r="B872" s="52" t="s">
        <v>99</v>
      </c>
      <c r="C872" s="52" t="s">
        <v>111</v>
      </c>
      <c r="D872" s="52">
        <v>20231</v>
      </c>
      <c r="E872" s="52">
        <v>3423134</v>
      </c>
      <c r="F872" s="52">
        <v>27</v>
      </c>
      <c r="G872" s="52" t="s">
        <v>120</v>
      </c>
      <c r="H872" s="52" t="s">
        <v>91</v>
      </c>
      <c r="I872" s="52">
        <v>87277</v>
      </c>
      <c r="J872" s="52" t="s">
        <v>71</v>
      </c>
      <c r="K872" s="52">
        <v>0.13800000000000001</v>
      </c>
      <c r="L872" s="52">
        <v>1</v>
      </c>
      <c r="M872" s="52">
        <v>1</v>
      </c>
      <c r="N872" s="52"/>
      <c r="O872" s="52">
        <v>0</v>
      </c>
      <c r="P872" s="52">
        <v>0</v>
      </c>
      <c r="Q872" s="52">
        <v>21</v>
      </c>
      <c r="R872" s="52"/>
      <c r="S872" s="52">
        <v>0</v>
      </c>
      <c r="T872" s="52">
        <v>0</v>
      </c>
      <c r="U872" s="52">
        <v>310</v>
      </c>
      <c r="V872" s="52">
        <f t="shared" si="28"/>
        <v>12044.226000000001</v>
      </c>
      <c r="W872" s="52">
        <f t="shared" si="27"/>
        <v>12044.226000000001</v>
      </c>
      <c r="X872" s="52">
        <v>0</v>
      </c>
      <c r="Y872" s="52">
        <v>0</v>
      </c>
    </row>
    <row r="873" spans="1:25" x14ac:dyDescent="0.25">
      <c r="A873" s="52">
        <v>2013</v>
      </c>
      <c r="B873" s="52" t="s">
        <v>99</v>
      </c>
      <c r="C873" s="52" t="s">
        <v>111</v>
      </c>
      <c r="D873" s="52">
        <v>20231</v>
      </c>
      <c r="E873" s="52">
        <v>3423134</v>
      </c>
      <c r="F873" s="52">
        <v>27</v>
      </c>
      <c r="G873" s="52" t="s">
        <v>120</v>
      </c>
      <c r="H873" s="52" t="s">
        <v>91</v>
      </c>
      <c r="I873" s="52">
        <v>346</v>
      </c>
      <c r="J873" s="52" t="s">
        <v>71</v>
      </c>
      <c r="K873" s="52">
        <v>0.13800000000000001</v>
      </c>
      <c r="L873" s="52">
        <v>1</v>
      </c>
      <c r="M873" s="52">
        <v>1</v>
      </c>
      <c r="N873" s="52"/>
      <c r="O873" s="52">
        <v>0</v>
      </c>
      <c r="P873" s="52">
        <v>0</v>
      </c>
      <c r="Q873" s="52">
        <v>21</v>
      </c>
      <c r="R873" s="52"/>
      <c r="S873" s="52">
        <v>0</v>
      </c>
      <c r="T873" s="52">
        <v>0</v>
      </c>
      <c r="U873" s="52">
        <v>310</v>
      </c>
      <c r="V873" s="52">
        <f t="shared" si="28"/>
        <v>47.748000000000005</v>
      </c>
      <c r="W873" s="52">
        <f t="shared" si="27"/>
        <v>47.748000000000005</v>
      </c>
      <c r="X873" s="52">
        <v>0</v>
      </c>
      <c r="Y873" s="52">
        <v>0</v>
      </c>
    </row>
    <row r="874" spans="1:25" x14ac:dyDescent="0.25">
      <c r="A874" s="52">
        <v>2013</v>
      </c>
      <c r="B874" s="52" t="s">
        <v>99</v>
      </c>
      <c r="C874" s="52" t="s">
        <v>111</v>
      </c>
      <c r="D874" s="52">
        <v>20231</v>
      </c>
      <c r="E874" s="52">
        <v>3423134</v>
      </c>
      <c r="F874" s="52">
        <v>27</v>
      </c>
      <c r="G874" s="52" t="s">
        <v>120</v>
      </c>
      <c r="H874" s="52" t="s">
        <v>91</v>
      </c>
      <c r="I874" s="52">
        <v>417.94</v>
      </c>
      <c r="J874" s="52" t="s">
        <v>71</v>
      </c>
      <c r="K874" s="52">
        <v>0.13800000000000001</v>
      </c>
      <c r="L874" s="52">
        <v>1</v>
      </c>
      <c r="M874" s="52">
        <v>1</v>
      </c>
      <c r="N874" s="52"/>
      <c r="O874" s="52">
        <v>0</v>
      </c>
      <c r="P874" s="52">
        <v>0</v>
      </c>
      <c r="Q874" s="52">
        <v>21</v>
      </c>
      <c r="R874" s="52"/>
      <c r="S874" s="52">
        <v>0</v>
      </c>
      <c r="T874" s="52">
        <v>0</v>
      </c>
      <c r="U874" s="52">
        <v>310</v>
      </c>
      <c r="V874" s="52">
        <f t="shared" si="28"/>
        <v>57.675720000000005</v>
      </c>
      <c r="W874" s="52">
        <f t="shared" ref="W874:W937" si="29">(V874-((O874*I874*P874*Q874)+(S874*I874*T874*U874)))/M874</f>
        <v>57.675720000000005</v>
      </c>
      <c r="X874" s="52">
        <v>0</v>
      </c>
      <c r="Y874" s="52">
        <v>0</v>
      </c>
    </row>
    <row r="875" spans="1:25" x14ac:dyDescent="0.25">
      <c r="A875" s="52">
        <v>2013</v>
      </c>
      <c r="B875" s="52" t="s">
        <v>99</v>
      </c>
      <c r="C875" s="52" t="s">
        <v>111</v>
      </c>
      <c r="D875" s="52">
        <v>20231</v>
      </c>
      <c r="E875" s="52">
        <v>3423134</v>
      </c>
      <c r="F875" s="52">
        <v>27</v>
      </c>
      <c r="G875" s="52" t="s">
        <v>120</v>
      </c>
      <c r="H875" s="52" t="s">
        <v>91</v>
      </c>
      <c r="I875" s="52">
        <v>4</v>
      </c>
      <c r="J875" s="52" t="s">
        <v>71</v>
      </c>
      <c r="K875" s="52">
        <v>0.13800000000000001</v>
      </c>
      <c r="L875" s="52">
        <v>1</v>
      </c>
      <c r="M875" s="52">
        <v>1</v>
      </c>
      <c r="N875" s="52"/>
      <c r="O875" s="52">
        <v>0</v>
      </c>
      <c r="P875" s="52">
        <v>0</v>
      </c>
      <c r="Q875" s="52">
        <v>21</v>
      </c>
      <c r="R875" s="52"/>
      <c r="S875" s="52">
        <v>0</v>
      </c>
      <c r="T875" s="52">
        <v>0</v>
      </c>
      <c r="U875" s="52">
        <v>310</v>
      </c>
      <c r="V875" s="52">
        <f t="shared" si="28"/>
        <v>0.55200000000000005</v>
      </c>
      <c r="W875" s="52">
        <f t="shared" si="29"/>
        <v>0.55200000000000005</v>
      </c>
      <c r="X875" s="52">
        <v>0</v>
      </c>
      <c r="Y875" s="52">
        <v>0</v>
      </c>
    </row>
    <row r="876" spans="1:25" x14ac:dyDescent="0.25">
      <c r="A876" s="52">
        <v>2013</v>
      </c>
      <c r="B876" s="52" t="s">
        <v>99</v>
      </c>
      <c r="C876" s="52" t="s">
        <v>111</v>
      </c>
      <c r="D876" s="52">
        <v>20231</v>
      </c>
      <c r="E876" s="52">
        <v>3423134</v>
      </c>
      <c r="F876" s="52">
        <v>27</v>
      </c>
      <c r="G876" s="52" t="s">
        <v>120</v>
      </c>
      <c r="H876" s="52" t="s">
        <v>91</v>
      </c>
      <c r="I876" s="52">
        <v>5406</v>
      </c>
      <c r="J876" s="52" t="s">
        <v>71</v>
      </c>
      <c r="K876" s="52">
        <v>0.13800000000000001</v>
      </c>
      <c r="L876" s="52">
        <v>1</v>
      </c>
      <c r="M876" s="52">
        <v>1</v>
      </c>
      <c r="N876" s="52"/>
      <c r="O876" s="52">
        <v>0</v>
      </c>
      <c r="P876" s="52">
        <v>0</v>
      </c>
      <c r="Q876" s="52">
        <v>21</v>
      </c>
      <c r="R876" s="52"/>
      <c r="S876" s="52">
        <v>0</v>
      </c>
      <c r="T876" s="52">
        <v>0</v>
      </c>
      <c r="U876" s="52">
        <v>310</v>
      </c>
      <c r="V876" s="52">
        <f t="shared" si="28"/>
        <v>746.02800000000002</v>
      </c>
      <c r="W876" s="52">
        <f t="shared" si="29"/>
        <v>746.02800000000002</v>
      </c>
      <c r="X876" s="52">
        <v>0</v>
      </c>
      <c r="Y876" s="52">
        <v>0</v>
      </c>
    </row>
    <row r="877" spans="1:25" x14ac:dyDescent="0.25">
      <c r="A877" s="52">
        <v>2013</v>
      </c>
      <c r="B877" s="52" t="s">
        <v>99</v>
      </c>
      <c r="C877" s="52" t="s">
        <v>111</v>
      </c>
      <c r="D877" s="52">
        <v>20231</v>
      </c>
      <c r="E877" s="52">
        <v>3423134</v>
      </c>
      <c r="F877" s="52">
        <v>27</v>
      </c>
      <c r="G877" s="52" t="s">
        <v>120</v>
      </c>
      <c r="H877" s="52" t="s">
        <v>91</v>
      </c>
      <c r="I877" s="52">
        <v>5592</v>
      </c>
      <c r="J877" s="52" t="s">
        <v>71</v>
      </c>
      <c r="K877" s="52">
        <v>0.13800000000000001</v>
      </c>
      <c r="L877" s="52">
        <v>1</v>
      </c>
      <c r="M877" s="52">
        <v>1</v>
      </c>
      <c r="N877" s="52"/>
      <c r="O877" s="52">
        <v>0</v>
      </c>
      <c r="P877" s="52">
        <v>0</v>
      </c>
      <c r="Q877" s="52">
        <v>21</v>
      </c>
      <c r="R877" s="52"/>
      <c r="S877" s="52">
        <v>0</v>
      </c>
      <c r="T877" s="52">
        <v>0</v>
      </c>
      <c r="U877" s="52">
        <v>310</v>
      </c>
      <c r="V877" s="52">
        <f t="shared" si="28"/>
        <v>771.69600000000003</v>
      </c>
      <c r="W877" s="52">
        <f t="shared" si="29"/>
        <v>771.69600000000003</v>
      </c>
      <c r="X877" s="52">
        <v>0</v>
      </c>
      <c r="Y877" s="52">
        <v>0</v>
      </c>
    </row>
    <row r="878" spans="1:25" x14ac:dyDescent="0.25">
      <c r="A878" s="52">
        <v>2013</v>
      </c>
      <c r="B878" s="52" t="s">
        <v>99</v>
      </c>
      <c r="C878" s="52" t="s">
        <v>111</v>
      </c>
      <c r="D878" s="52">
        <v>20231</v>
      </c>
      <c r="E878" s="52">
        <v>3423134</v>
      </c>
      <c r="F878" s="52">
        <v>27</v>
      </c>
      <c r="G878" s="52" t="s">
        <v>120</v>
      </c>
      <c r="H878" s="52" t="s">
        <v>91</v>
      </c>
      <c r="I878" s="52">
        <v>162</v>
      </c>
      <c r="J878" s="52" t="s">
        <v>71</v>
      </c>
      <c r="K878" s="52">
        <v>0.13800000000000001</v>
      </c>
      <c r="L878" s="52">
        <v>1</v>
      </c>
      <c r="M878" s="52">
        <v>1</v>
      </c>
      <c r="N878" s="52"/>
      <c r="O878" s="52">
        <v>0</v>
      </c>
      <c r="P878" s="52">
        <v>0</v>
      </c>
      <c r="Q878" s="52">
        <v>21</v>
      </c>
      <c r="R878" s="52"/>
      <c r="S878" s="52">
        <v>0</v>
      </c>
      <c r="T878" s="52">
        <v>0</v>
      </c>
      <c r="U878" s="52">
        <v>310</v>
      </c>
      <c r="V878" s="52">
        <f t="shared" si="28"/>
        <v>22.356000000000002</v>
      </c>
      <c r="W878" s="52">
        <f t="shared" si="29"/>
        <v>22.356000000000002</v>
      </c>
      <c r="X878" s="52">
        <v>0</v>
      </c>
      <c r="Y878" s="52">
        <v>0</v>
      </c>
    </row>
    <row r="879" spans="1:25" x14ac:dyDescent="0.25">
      <c r="A879" s="52">
        <v>2013</v>
      </c>
      <c r="B879" s="52" t="s">
        <v>99</v>
      </c>
      <c r="C879" s="52" t="s">
        <v>111</v>
      </c>
      <c r="D879" s="52">
        <v>20231</v>
      </c>
      <c r="E879" s="52">
        <v>3423134</v>
      </c>
      <c r="F879" s="52">
        <v>27</v>
      </c>
      <c r="G879" s="52" t="s">
        <v>120</v>
      </c>
      <c r="H879" s="52" t="s">
        <v>91</v>
      </c>
      <c r="I879" s="52">
        <v>46</v>
      </c>
      <c r="J879" s="52" t="s">
        <v>71</v>
      </c>
      <c r="K879" s="52">
        <v>0.13800000000000001</v>
      </c>
      <c r="L879" s="52">
        <v>1</v>
      </c>
      <c r="M879" s="52">
        <v>1</v>
      </c>
      <c r="N879" s="52"/>
      <c r="O879" s="52">
        <v>0</v>
      </c>
      <c r="P879" s="52">
        <v>0</v>
      </c>
      <c r="Q879" s="52">
        <v>21</v>
      </c>
      <c r="R879" s="52"/>
      <c r="S879" s="52">
        <v>0</v>
      </c>
      <c r="T879" s="52">
        <v>0</v>
      </c>
      <c r="U879" s="52">
        <v>310</v>
      </c>
      <c r="V879" s="52">
        <f t="shared" si="28"/>
        <v>6.3480000000000008</v>
      </c>
      <c r="W879" s="52">
        <f t="shared" si="29"/>
        <v>6.3480000000000008</v>
      </c>
      <c r="X879" s="52">
        <v>0</v>
      </c>
      <c r="Y879" s="52">
        <v>0</v>
      </c>
    </row>
    <row r="880" spans="1:25" x14ac:dyDescent="0.25">
      <c r="A880" s="52">
        <v>2013</v>
      </c>
      <c r="B880" s="52" t="s">
        <v>99</v>
      </c>
      <c r="C880" s="52" t="s">
        <v>111</v>
      </c>
      <c r="D880" s="52">
        <v>20232</v>
      </c>
      <c r="E880" s="52">
        <v>3423134</v>
      </c>
      <c r="F880" s="52">
        <v>27</v>
      </c>
      <c r="G880" s="52" t="s">
        <v>120</v>
      </c>
      <c r="H880" s="52" t="s">
        <v>91</v>
      </c>
      <c r="I880" s="52">
        <v>140</v>
      </c>
      <c r="J880" s="52" t="s">
        <v>71</v>
      </c>
      <c r="K880" s="52">
        <v>0.13800000000000001</v>
      </c>
      <c r="L880" s="52">
        <v>1</v>
      </c>
      <c r="M880" s="52">
        <v>1</v>
      </c>
      <c r="N880" s="52"/>
      <c r="O880" s="52">
        <v>0</v>
      </c>
      <c r="P880" s="52">
        <v>0</v>
      </c>
      <c r="Q880" s="52">
        <v>21</v>
      </c>
      <c r="R880" s="52"/>
      <c r="S880" s="52">
        <v>0</v>
      </c>
      <c r="T880" s="52">
        <v>0</v>
      </c>
      <c r="U880" s="52">
        <v>310</v>
      </c>
      <c r="V880" s="52">
        <f t="shared" si="28"/>
        <v>19.32</v>
      </c>
      <c r="W880" s="52">
        <f t="shared" si="29"/>
        <v>19.32</v>
      </c>
      <c r="X880" s="52">
        <v>0</v>
      </c>
      <c r="Y880" s="52">
        <v>0</v>
      </c>
    </row>
    <row r="881" spans="1:25" x14ac:dyDescent="0.25">
      <c r="A881" s="52">
        <v>2013</v>
      </c>
      <c r="B881" s="52" t="s">
        <v>99</v>
      </c>
      <c r="C881" s="52" t="s">
        <v>111</v>
      </c>
      <c r="D881" s="52">
        <v>20233</v>
      </c>
      <c r="E881" s="52">
        <v>3423134</v>
      </c>
      <c r="F881" s="52">
        <v>27</v>
      </c>
      <c r="G881" s="52" t="s">
        <v>120</v>
      </c>
      <c r="H881" s="52" t="s">
        <v>91</v>
      </c>
      <c r="I881" s="52">
        <v>39690</v>
      </c>
      <c r="J881" s="52" t="s">
        <v>71</v>
      </c>
      <c r="K881" s="52">
        <v>0.13800000000000001</v>
      </c>
      <c r="L881" s="52">
        <v>1</v>
      </c>
      <c r="M881" s="52">
        <v>1</v>
      </c>
      <c r="N881" s="52"/>
      <c r="O881" s="52">
        <v>0</v>
      </c>
      <c r="P881" s="52">
        <v>0</v>
      </c>
      <c r="Q881" s="52">
        <v>21</v>
      </c>
      <c r="R881" s="52"/>
      <c r="S881" s="52">
        <v>0</v>
      </c>
      <c r="T881" s="52">
        <v>0</v>
      </c>
      <c r="U881" s="52">
        <v>310</v>
      </c>
      <c r="V881" s="52">
        <f t="shared" si="28"/>
        <v>5477.22</v>
      </c>
      <c r="W881" s="52">
        <f t="shared" si="29"/>
        <v>5477.22</v>
      </c>
      <c r="X881" s="52">
        <v>0</v>
      </c>
      <c r="Y881" s="52">
        <v>0</v>
      </c>
    </row>
    <row r="882" spans="1:25" x14ac:dyDescent="0.25">
      <c r="A882" s="52">
        <v>2013</v>
      </c>
      <c r="B882" s="52" t="s">
        <v>99</v>
      </c>
      <c r="C882" s="52" t="s">
        <v>111</v>
      </c>
      <c r="D882" s="52">
        <v>20233</v>
      </c>
      <c r="E882" s="52">
        <v>3423134</v>
      </c>
      <c r="F882" s="52">
        <v>27</v>
      </c>
      <c r="G882" s="52" t="s">
        <v>120</v>
      </c>
      <c r="H882" s="52" t="s">
        <v>91</v>
      </c>
      <c r="I882" s="52">
        <v>26002</v>
      </c>
      <c r="J882" s="52" t="s">
        <v>71</v>
      </c>
      <c r="K882" s="52">
        <v>0.13800000000000001</v>
      </c>
      <c r="L882" s="52">
        <v>1</v>
      </c>
      <c r="M882" s="52">
        <v>1</v>
      </c>
      <c r="N882" s="52"/>
      <c r="O882" s="52">
        <v>0</v>
      </c>
      <c r="P882" s="52">
        <v>0</v>
      </c>
      <c r="Q882" s="52">
        <v>21</v>
      </c>
      <c r="R882" s="52"/>
      <c r="S882" s="52">
        <v>0</v>
      </c>
      <c r="T882" s="52">
        <v>0</v>
      </c>
      <c r="U882" s="52">
        <v>310</v>
      </c>
      <c r="V882" s="52">
        <f t="shared" si="28"/>
        <v>3588.2760000000003</v>
      </c>
      <c r="W882" s="52">
        <f t="shared" si="29"/>
        <v>3588.2760000000003</v>
      </c>
      <c r="X882" s="52">
        <v>0</v>
      </c>
      <c r="Y882" s="52">
        <v>0</v>
      </c>
    </row>
    <row r="883" spans="1:25" x14ac:dyDescent="0.25">
      <c r="A883" s="52">
        <v>2013</v>
      </c>
      <c r="B883" s="52" t="s">
        <v>99</v>
      </c>
      <c r="C883" s="52" t="s">
        <v>111</v>
      </c>
      <c r="D883" s="52">
        <v>20233</v>
      </c>
      <c r="E883" s="52">
        <v>3423134</v>
      </c>
      <c r="F883" s="52">
        <v>27</v>
      </c>
      <c r="G883" s="52" t="s">
        <v>120</v>
      </c>
      <c r="H883" s="52" t="s">
        <v>91</v>
      </c>
      <c r="I883" s="52">
        <v>37.299999999999997</v>
      </c>
      <c r="J883" s="52" t="s">
        <v>71</v>
      </c>
      <c r="K883" s="52">
        <v>0.13800000000000001</v>
      </c>
      <c r="L883" s="52">
        <v>1</v>
      </c>
      <c r="M883" s="52">
        <v>1</v>
      </c>
      <c r="N883" s="52"/>
      <c r="O883" s="52">
        <v>0</v>
      </c>
      <c r="P883" s="52">
        <v>0</v>
      </c>
      <c r="Q883" s="52">
        <v>21</v>
      </c>
      <c r="R883" s="52"/>
      <c r="S883" s="52">
        <v>0</v>
      </c>
      <c r="T883" s="52">
        <v>0</v>
      </c>
      <c r="U883" s="52">
        <v>310</v>
      </c>
      <c r="V883" s="52">
        <f t="shared" si="28"/>
        <v>5.1474000000000002</v>
      </c>
      <c r="W883" s="52">
        <f t="shared" si="29"/>
        <v>5.1474000000000002</v>
      </c>
      <c r="X883" s="52">
        <v>0</v>
      </c>
      <c r="Y883" s="52">
        <v>0</v>
      </c>
    </row>
    <row r="884" spans="1:25" x14ac:dyDescent="0.25">
      <c r="A884" s="52">
        <v>2013</v>
      </c>
      <c r="B884" s="52" t="s">
        <v>99</v>
      </c>
      <c r="C884" s="52" t="s">
        <v>111</v>
      </c>
      <c r="D884" s="52">
        <v>20233</v>
      </c>
      <c r="E884" s="52">
        <v>3423134</v>
      </c>
      <c r="F884" s="52">
        <v>27</v>
      </c>
      <c r="G884" s="52" t="s">
        <v>120</v>
      </c>
      <c r="H884" s="52" t="s">
        <v>91</v>
      </c>
      <c r="I884" s="52">
        <v>15370</v>
      </c>
      <c r="J884" s="52" t="s">
        <v>71</v>
      </c>
      <c r="K884" s="52">
        <v>0.13800000000000001</v>
      </c>
      <c r="L884" s="52">
        <v>1</v>
      </c>
      <c r="M884" s="52">
        <v>1</v>
      </c>
      <c r="N884" s="52"/>
      <c r="O884" s="52">
        <v>0</v>
      </c>
      <c r="P884" s="52">
        <v>0</v>
      </c>
      <c r="Q884" s="52">
        <v>21</v>
      </c>
      <c r="R884" s="52"/>
      <c r="S884" s="52">
        <v>0</v>
      </c>
      <c r="T884" s="52">
        <v>0</v>
      </c>
      <c r="U884" s="52">
        <v>310</v>
      </c>
      <c r="V884" s="52">
        <f t="shared" si="28"/>
        <v>2121.0600000000004</v>
      </c>
      <c r="W884" s="52">
        <f t="shared" si="29"/>
        <v>2121.0600000000004</v>
      </c>
      <c r="X884" s="52">
        <v>0</v>
      </c>
      <c r="Y884" s="52">
        <v>0</v>
      </c>
    </row>
    <row r="885" spans="1:25" x14ac:dyDescent="0.25">
      <c r="A885" s="52">
        <v>2013</v>
      </c>
      <c r="B885" s="52" t="s">
        <v>99</v>
      </c>
      <c r="C885" s="52" t="s">
        <v>111</v>
      </c>
      <c r="D885" s="52">
        <v>20233</v>
      </c>
      <c r="E885" s="52">
        <v>3423134</v>
      </c>
      <c r="F885" s="52">
        <v>27</v>
      </c>
      <c r="G885" s="52" t="s">
        <v>120</v>
      </c>
      <c r="H885" s="52" t="s">
        <v>91</v>
      </c>
      <c r="I885" s="52">
        <v>64.75</v>
      </c>
      <c r="J885" s="52" t="s">
        <v>71</v>
      </c>
      <c r="K885" s="52">
        <v>0.13800000000000001</v>
      </c>
      <c r="L885" s="52">
        <v>1</v>
      </c>
      <c r="M885" s="52">
        <v>1</v>
      </c>
      <c r="N885" s="52"/>
      <c r="O885" s="52">
        <v>0</v>
      </c>
      <c r="P885" s="52">
        <v>0</v>
      </c>
      <c r="Q885" s="52">
        <v>21</v>
      </c>
      <c r="R885" s="52"/>
      <c r="S885" s="52">
        <v>0</v>
      </c>
      <c r="T885" s="52">
        <v>0</v>
      </c>
      <c r="U885" s="52">
        <v>310</v>
      </c>
      <c r="V885" s="52">
        <f t="shared" si="28"/>
        <v>8.9355000000000011</v>
      </c>
      <c r="W885" s="52">
        <f t="shared" si="29"/>
        <v>8.9355000000000011</v>
      </c>
      <c r="X885" s="52">
        <v>0</v>
      </c>
      <c r="Y885" s="52">
        <v>0</v>
      </c>
    </row>
    <row r="886" spans="1:25" x14ac:dyDescent="0.25">
      <c r="A886" s="52">
        <v>2013</v>
      </c>
      <c r="B886" s="52" t="s">
        <v>99</v>
      </c>
      <c r="C886" s="52" t="s">
        <v>111</v>
      </c>
      <c r="D886" s="52">
        <v>20233</v>
      </c>
      <c r="E886" s="52">
        <v>3423134</v>
      </c>
      <c r="F886" s="52">
        <v>27</v>
      </c>
      <c r="G886" s="52" t="s">
        <v>120</v>
      </c>
      <c r="H886" s="52" t="s">
        <v>91</v>
      </c>
      <c r="I886" s="52">
        <v>11892</v>
      </c>
      <c r="J886" s="52" t="s">
        <v>71</v>
      </c>
      <c r="K886" s="52">
        <v>0.13800000000000001</v>
      </c>
      <c r="L886" s="52">
        <v>1</v>
      </c>
      <c r="M886" s="52">
        <v>1</v>
      </c>
      <c r="N886" s="52"/>
      <c r="O886" s="52">
        <v>0</v>
      </c>
      <c r="P886" s="52">
        <v>0</v>
      </c>
      <c r="Q886" s="52">
        <v>21</v>
      </c>
      <c r="R886" s="52"/>
      <c r="S886" s="52">
        <v>0</v>
      </c>
      <c r="T886" s="52">
        <v>0</v>
      </c>
      <c r="U886" s="52">
        <v>310</v>
      </c>
      <c r="V886" s="52">
        <f t="shared" si="28"/>
        <v>1641.0960000000002</v>
      </c>
      <c r="W886" s="52">
        <f t="shared" si="29"/>
        <v>1641.0960000000002</v>
      </c>
      <c r="X886" s="52">
        <v>0</v>
      </c>
      <c r="Y886" s="52">
        <v>0</v>
      </c>
    </row>
    <row r="887" spans="1:25" x14ac:dyDescent="0.25">
      <c r="A887" s="52">
        <v>2013</v>
      </c>
      <c r="B887" s="52" t="s">
        <v>99</v>
      </c>
      <c r="C887" s="52" t="s">
        <v>111</v>
      </c>
      <c r="D887" s="52">
        <v>20233</v>
      </c>
      <c r="E887" s="52">
        <v>3423134</v>
      </c>
      <c r="F887" s="52">
        <v>27</v>
      </c>
      <c r="G887" s="52" t="s">
        <v>120</v>
      </c>
      <c r="H887" s="52" t="s">
        <v>91</v>
      </c>
      <c r="I887" s="52">
        <v>6717</v>
      </c>
      <c r="J887" s="52" t="s">
        <v>71</v>
      </c>
      <c r="K887" s="52">
        <v>0.13800000000000001</v>
      </c>
      <c r="L887" s="52">
        <v>1</v>
      </c>
      <c r="M887" s="52">
        <v>1</v>
      </c>
      <c r="N887" s="52"/>
      <c r="O887" s="52">
        <v>0</v>
      </c>
      <c r="P887" s="52">
        <v>0</v>
      </c>
      <c r="Q887" s="52">
        <v>21</v>
      </c>
      <c r="R887" s="52"/>
      <c r="S887" s="52">
        <v>0</v>
      </c>
      <c r="T887" s="52">
        <v>0</v>
      </c>
      <c r="U887" s="52">
        <v>310</v>
      </c>
      <c r="V887" s="52">
        <f t="shared" si="28"/>
        <v>926.94600000000003</v>
      </c>
      <c r="W887" s="52">
        <f t="shared" si="29"/>
        <v>926.94600000000003</v>
      </c>
      <c r="X887" s="52">
        <v>0</v>
      </c>
      <c r="Y887" s="52">
        <v>0</v>
      </c>
    </row>
    <row r="888" spans="1:25" x14ac:dyDescent="0.25">
      <c r="A888" s="52">
        <v>2013</v>
      </c>
      <c r="B888" s="52" t="s">
        <v>99</v>
      </c>
      <c r="C888" s="52" t="s">
        <v>111</v>
      </c>
      <c r="D888" s="52">
        <v>20233</v>
      </c>
      <c r="E888" s="52">
        <v>3423134</v>
      </c>
      <c r="F888" s="52">
        <v>27</v>
      </c>
      <c r="G888" s="52" t="s">
        <v>120</v>
      </c>
      <c r="H888" s="52" t="s">
        <v>91</v>
      </c>
      <c r="I888" s="52">
        <v>29095</v>
      </c>
      <c r="J888" s="52" t="s">
        <v>71</v>
      </c>
      <c r="K888" s="52">
        <v>0.13800000000000001</v>
      </c>
      <c r="L888" s="52">
        <v>1</v>
      </c>
      <c r="M888" s="52">
        <v>1</v>
      </c>
      <c r="N888" s="52"/>
      <c r="O888" s="52">
        <v>0</v>
      </c>
      <c r="P888" s="52">
        <v>0</v>
      </c>
      <c r="Q888" s="52">
        <v>21</v>
      </c>
      <c r="R888" s="52"/>
      <c r="S888" s="52">
        <v>0</v>
      </c>
      <c r="T888" s="52">
        <v>0</v>
      </c>
      <c r="U888" s="52">
        <v>310</v>
      </c>
      <c r="V888" s="52">
        <f t="shared" si="28"/>
        <v>4015.11</v>
      </c>
      <c r="W888" s="52">
        <f t="shared" si="29"/>
        <v>4015.11</v>
      </c>
      <c r="X888" s="52">
        <v>0</v>
      </c>
      <c r="Y888" s="52">
        <v>0</v>
      </c>
    </row>
    <row r="889" spans="1:25" x14ac:dyDescent="0.25">
      <c r="A889" s="52">
        <v>2013</v>
      </c>
      <c r="B889" s="52" t="s">
        <v>99</v>
      </c>
      <c r="C889" s="52" t="s">
        <v>111</v>
      </c>
      <c r="D889" s="52">
        <v>20233</v>
      </c>
      <c r="E889" s="52">
        <v>3423134</v>
      </c>
      <c r="F889" s="52">
        <v>27</v>
      </c>
      <c r="G889" s="52" t="s">
        <v>120</v>
      </c>
      <c r="H889" s="52" t="s">
        <v>91</v>
      </c>
      <c r="I889" s="52">
        <v>31426</v>
      </c>
      <c r="J889" s="52" t="s">
        <v>71</v>
      </c>
      <c r="K889" s="52">
        <v>0.13800000000000001</v>
      </c>
      <c r="L889" s="52">
        <v>1</v>
      </c>
      <c r="M889" s="52">
        <v>1</v>
      </c>
      <c r="N889" s="52"/>
      <c r="O889" s="52">
        <v>0</v>
      </c>
      <c r="P889" s="52">
        <v>0</v>
      </c>
      <c r="Q889" s="52">
        <v>21</v>
      </c>
      <c r="R889" s="52"/>
      <c r="S889" s="52">
        <v>0</v>
      </c>
      <c r="T889" s="52">
        <v>0</v>
      </c>
      <c r="U889" s="52">
        <v>310</v>
      </c>
      <c r="V889" s="52">
        <f t="shared" si="28"/>
        <v>4336.7880000000005</v>
      </c>
      <c r="W889" s="52">
        <f t="shared" si="29"/>
        <v>4336.7880000000005</v>
      </c>
      <c r="X889" s="52">
        <v>0</v>
      </c>
      <c r="Y889" s="52">
        <v>0</v>
      </c>
    </row>
    <row r="890" spans="1:25" x14ac:dyDescent="0.25">
      <c r="A890" s="52">
        <v>2013</v>
      </c>
      <c r="B890" s="52" t="s">
        <v>99</v>
      </c>
      <c r="C890" s="52" t="s">
        <v>111</v>
      </c>
      <c r="D890" s="52">
        <v>20233</v>
      </c>
      <c r="E890" s="52">
        <v>3423134</v>
      </c>
      <c r="F890" s="52">
        <v>27</v>
      </c>
      <c r="G890" s="52" t="s">
        <v>120</v>
      </c>
      <c r="H890" s="52" t="s">
        <v>91</v>
      </c>
      <c r="I890" s="52">
        <v>176</v>
      </c>
      <c r="J890" s="52" t="s">
        <v>71</v>
      </c>
      <c r="K890" s="52">
        <v>0.13800000000000001</v>
      </c>
      <c r="L890" s="52">
        <v>1</v>
      </c>
      <c r="M890" s="52">
        <v>1</v>
      </c>
      <c r="N890" s="52"/>
      <c r="O890" s="52">
        <v>0</v>
      </c>
      <c r="P890" s="52">
        <v>0</v>
      </c>
      <c r="Q890" s="52">
        <v>21</v>
      </c>
      <c r="R890" s="52"/>
      <c r="S890" s="52">
        <v>0</v>
      </c>
      <c r="T890" s="52">
        <v>0</v>
      </c>
      <c r="U890" s="52">
        <v>310</v>
      </c>
      <c r="V890" s="52">
        <f t="shared" si="28"/>
        <v>24.288000000000004</v>
      </c>
      <c r="W890" s="52">
        <f t="shared" si="29"/>
        <v>24.288000000000004</v>
      </c>
      <c r="X890" s="52">
        <v>0</v>
      </c>
      <c r="Y890" s="52">
        <v>0</v>
      </c>
    </row>
    <row r="891" spans="1:25" x14ac:dyDescent="0.25">
      <c r="A891" s="52">
        <v>2013</v>
      </c>
      <c r="B891" s="52" t="s">
        <v>99</v>
      </c>
      <c r="C891" s="52" t="s">
        <v>111</v>
      </c>
      <c r="D891" s="52">
        <v>20233</v>
      </c>
      <c r="E891" s="52">
        <v>3423134</v>
      </c>
      <c r="F891" s="52">
        <v>27</v>
      </c>
      <c r="G891" s="52" t="s">
        <v>120</v>
      </c>
      <c r="H891" s="52" t="s">
        <v>91</v>
      </c>
      <c r="I891" s="52">
        <v>2274</v>
      </c>
      <c r="J891" s="52" t="s">
        <v>71</v>
      </c>
      <c r="K891" s="52">
        <v>0.13800000000000001</v>
      </c>
      <c r="L891" s="52">
        <v>1</v>
      </c>
      <c r="M891" s="52">
        <v>1</v>
      </c>
      <c r="N891" s="52"/>
      <c r="O891" s="52">
        <v>0</v>
      </c>
      <c r="P891" s="52">
        <v>0</v>
      </c>
      <c r="Q891" s="52">
        <v>21</v>
      </c>
      <c r="R891" s="52"/>
      <c r="S891" s="52">
        <v>0</v>
      </c>
      <c r="T891" s="52">
        <v>0</v>
      </c>
      <c r="U891" s="52">
        <v>310</v>
      </c>
      <c r="V891" s="52">
        <f t="shared" si="28"/>
        <v>313.81200000000001</v>
      </c>
      <c r="W891" s="52">
        <f t="shared" si="29"/>
        <v>313.81200000000001</v>
      </c>
      <c r="X891" s="52">
        <v>0</v>
      </c>
      <c r="Y891" s="52">
        <v>0</v>
      </c>
    </row>
    <row r="892" spans="1:25" x14ac:dyDescent="0.25">
      <c r="A892" s="52">
        <v>2013</v>
      </c>
      <c r="B892" s="52" t="s">
        <v>99</v>
      </c>
      <c r="C892" s="52" t="s">
        <v>111</v>
      </c>
      <c r="D892" s="52">
        <v>20233</v>
      </c>
      <c r="E892" s="52">
        <v>3423134</v>
      </c>
      <c r="F892" s="52">
        <v>27</v>
      </c>
      <c r="G892" s="52" t="s">
        <v>120</v>
      </c>
      <c r="H892" s="52" t="s">
        <v>91</v>
      </c>
      <c r="I892" s="52">
        <v>1794</v>
      </c>
      <c r="J892" s="52" t="s">
        <v>71</v>
      </c>
      <c r="K892" s="52">
        <v>0.13800000000000001</v>
      </c>
      <c r="L892" s="52">
        <v>1</v>
      </c>
      <c r="M892" s="52">
        <v>1</v>
      </c>
      <c r="N892" s="52"/>
      <c r="O892" s="52">
        <v>0</v>
      </c>
      <c r="P892" s="52">
        <v>0</v>
      </c>
      <c r="Q892" s="52">
        <v>21</v>
      </c>
      <c r="R892" s="52"/>
      <c r="S892" s="52">
        <v>0</v>
      </c>
      <c r="T892" s="52">
        <v>0</v>
      </c>
      <c r="U892" s="52">
        <v>310</v>
      </c>
      <c r="V892" s="52">
        <f t="shared" si="28"/>
        <v>247.57200000000003</v>
      </c>
      <c r="W892" s="52">
        <f t="shared" si="29"/>
        <v>247.57200000000003</v>
      </c>
      <c r="X892" s="52">
        <v>0</v>
      </c>
      <c r="Y892" s="52">
        <v>0</v>
      </c>
    </row>
    <row r="893" spans="1:25" x14ac:dyDescent="0.25">
      <c r="A893" s="52">
        <v>2013</v>
      </c>
      <c r="B893" s="52" t="s">
        <v>99</v>
      </c>
      <c r="C893" s="52" t="s">
        <v>111</v>
      </c>
      <c r="D893" s="52">
        <v>20233</v>
      </c>
      <c r="E893" s="52">
        <v>3423134</v>
      </c>
      <c r="F893" s="52">
        <v>27</v>
      </c>
      <c r="G893" s="52" t="s">
        <v>120</v>
      </c>
      <c r="H893" s="52" t="s">
        <v>91</v>
      </c>
      <c r="I893" s="52">
        <v>4847</v>
      </c>
      <c r="J893" s="52" t="s">
        <v>71</v>
      </c>
      <c r="K893" s="52">
        <v>0.13800000000000001</v>
      </c>
      <c r="L893" s="52">
        <v>1</v>
      </c>
      <c r="M893" s="52">
        <v>1</v>
      </c>
      <c r="N893" s="52"/>
      <c r="O893" s="52">
        <v>0</v>
      </c>
      <c r="P893" s="52">
        <v>0</v>
      </c>
      <c r="Q893" s="52">
        <v>21</v>
      </c>
      <c r="R893" s="52"/>
      <c r="S893" s="52">
        <v>0</v>
      </c>
      <c r="T893" s="52">
        <v>0</v>
      </c>
      <c r="U893" s="52">
        <v>310</v>
      </c>
      <c r="V893" s="52">
        <f t="shared" si="28"/>
        <v>668.88600000000008</v>
      </c>
      <c r="W893" s="52">
        <f t="shared" si="29"/>
        <v>668.88600000000008</v>
      </c>
      <c r="X893" s="52">
        <v>0</v>
      </c>
      <c r="Y893" s="52">
        <v>0</v>
      </c>
    </row>
    <row r="894" spans="1:25" x14ac:dyDescent="0.25">
      <c r="A894" s="52">
        <v>2013</v>
      </c>
      <c r="B894" s="52" t="s">
        <v>99</v>
      </c>
      <c r="C894" s="52" t="s">
        <v>111</v>
      </c>
      <c r="D894" s="52">
        <v>20233</v>
      </c>
      <c r="E894" s="52">
        <v>3423134</v>
      </c>
      <c r="F894" s="52">
        <v>27</v>
      </c>
      <c r="G894" s="52" t="s">
        <v>120</v>
      </c>
      <c r="H894" s="52" t="s">
        <v>91</v>
      </c>
      <c r="I894" s="52">
        <v>1093</v>
      </c>
      <c r="J894" s="52" t="s">
        <v>71</v>
      </c>
      <c r="K894" s="52">
        <v>0.13800000000000001</v>
      </c>
      <c r="L894" s="52">
        <v>1</v>
      </c>
      <c r="M894" s="52">
        <v>1</v>
      </c>
      <c r="N894" s="52"/>
      <c r="O894" s="52">
        <v>0</v>
      </c>
      <c r="P894" s="52">
        <v>0</v>
      </c>
      <c r="Q894" s="52">
        <v>21</v>
      </c>
      <c r="R894" s="52"/>
      <c r="S894" s="52">
        <v>0</v>
      </c>
      <c r="T894" s="52">
        <v>0</v>
      </c>
      <c r="U894" s="52">
        <v>310</v>
      </c>
      <c r="V894" s="52">
        <f t="shared" si="28"/>
        <v>150.834</v>
      </c>
      <c r="W894" s="52">
        <f t="shared" si="29"/>
        <v>150.834</v>
      </c>
      <c r="X894" s="52">
        <v>0</v>
      </c>
      <c r="Y894" s="52">
        <v>0</v>
      </c>
    </row>
    <row r="895" spans="1:25" x14ac:dyDescent="0.25">
      <c r="A895" s="52">
        <v>2013</v>
      </c>
      <c r="B895" s="52" t="s">
        <v>99</v>
      </c>
      <c r="C895" s="52" t="s">
        <v>111</v>
      </c>
      <c r="D895" s="52">
        <v>20233</v>
      </c>
      <c r="E895" s="52">
        <v>3423134</v>
      </c>
      <c r="F895" s="52">
        <v>27</v>
      </c>
      <c r="G895" s="52" t="s">
        <v>120</v>
      </c>
      <c r="H895" s="52" t="s">
        <v>91</v>
      </c>
      <c r="I895" s="52">
        <v>14534</v>
      </c>
      <c r="J895" s="52" t="s">
        <v>71</v>
      </c>
      <c r="K895" s="52">
        <v>0.13800000000000001</v>
      </c>
      <c r="L895" s="52">
        <v>1</v>
      </c>
      <c r="M895" s="52">
        <v>1</v>
      </c>
      <c r="N895" s="52"/>
      <c r="O895" s="52">
        <v>0</v>
      </c>
      <c r="P895" s="52">
        <v>0</v>
      </c>
      <c r="Q895" s="52">
        <v>21</v>
      </c>
      <c r="R895" s="52"/>
      <c r="S895" s="52">
        <v>0</v>
      </c>
      <c r="T895" s="52">
        <v>0</v>
      </c>
      <c r="U895" s="52">
        <v>310</v>
      </c>
      <c r="V895" s="52">
        <f t="shared" si="28"/>
        <v>2005.6920000000002</v>
      </c>
      <c r="W895" s="52">
        <f t="shared" si="29"/>
        <v>2005.6920000000002</v>
      </c>
      <c r="X895" s="52">
        <v>0</v>
      </c>
      <c r="Y895" s="52">
        <v>0</v>
      </c>
    </row>
    <row r="896" spans="1:25" x14ac:dyDescent="0.25">
      <c r="A896" s="52">
        <v>2013</v>
      </c>
      <c r="B896" s="52" t="s">
        <v>99</v>
      </c>
      <c r="C896" s="52" t="s">
        <v>111</v>
      </c>
      <c r="D896" s="52">
        <v>20233</v>
      </c>
      <c r="E896" s="52">
        <v>3423134</v>
      </c>
      <c r="F896" s="52">
        <v>27</v>
      </c>
      <c r="G896" s="52" t="s">
        <v>120</v>
      </c>
      <c r="H896" s="52" t="s">
        <v>91</v>
      </c>
      <c r="I896" s="52">
        <v>13286</v>
      </c>
      <c r="J896" s="52" t="s">
        <v>71</v>
      </c>
      <c r="K896" s="52">
        <v>0.13800000000000001</v>
      </c>
      <c r="L896" s="52">
        <v>1</v>
      </c>
      <c r="M896" s="52">
        <v>1</v>
      </c>
      <c r="N896" s="52"/>
      <c r="O896" s="52">
        <v>0</v>
      </c>
      <c r="P896" s="52">
        <v>0</v>
      </c>
      <c r="Q896" s="52">
        <v>21</v>
      </c>
      <c r="R896" s="52"/>
      <c r="S896" s="52">
        <v>0</v>
      </c>
      <c r="T896" s="52">
        <v>0</v>
      </c>
      <c r="U896" s="52">
        <v>310</v>
      </c>
      <c r="V896" s="52">
        <f t="shared" si="28"/>
        <v>1833.4680000000001</v>
      </c>
      <c r="W896" s="52">
        <f t="shared" si="29"/>
        <v>1833.4680000000001</v>
      </c>
      <c r="X896" s="52">
        <v>0</v>
      </c>
      <c r="Y896" s="52">
        <v>0</v>
      </c>
    </row>
    <row r="897" spans="1:25" x14ac:dyDescent="0.25">
      <c r="A897" s="52">
        <v>2013</v>
      </c>
      <c r="B897" s="52" t="s">
        <v>99</v>
      </c>
      <c r="C897" s="52" t="s">
        <v>111</v>
      </c>
      <c r="D897" s="52">
        <v>20233</v>
      </c>
      <c r="E897" s="52">
        <v>3423134</v>
      </c>
      <c r="F897" s="52">
        <v>27</v>
      </c>
      <c r="G897" s="52" t="s">
        <v>120</v>
      </c>
      <c r="H897" s="52" t="s">
        <v>91</v>
      </c>
      <c r="I897" s="52">
        <v>22308</v>
      </c>
      <c r="J897" s="52" t="s">
        <v>71</v>
      </c>
      <c r="K897" s="52">
        <v>0.13800000000000001</v>
      </c>
      <c r="L897" s="52">
        <v>1</v>
      </c>
      <c r="M897" s="52">
        <v>1</v>
      </c>
      <c r="N897" s="52"/>
      <c r="O897" s="52">
        <v>0</v>
      </c>
      <c r="P897" s="52">
        <v>0</v>
      </c>
      <c r="Q897" s="52">
        <v>21</v>
      </c>
      <c r="R897" s="52"/>
      <c r="S897" s="52">
        <v>0</v>
      </c>
      <c r="T897" s="52">
        <v>0</v>
      </c>
      <c r="U897" s="52">
        <v>310</v>
      </c>
      <c r="V897" s="52">
        <f t="shared" si="28"/>
        <v>3078.5040000000004</v>
      </c>
      <c r="W897" s="52">
        <f t="shared" si="29"/>
        <v>3078.5040000000004</v>
      </c>
      <c r="X897" s="52">
        <v>0</v>
      </c>
      <c r="Y897" s="52">
        <v>0</v>
      </c>
    </row>
    <row r="898" spans="1:25" x14ac:dyDescent="0.25">
      <c r="A898" s="52">
        <v>2013</v>
      </c>
      <c r="B898" s="52" t="s">
        <v>99</v>
      </c>
      <c r="C898" s="52" t="s">
        <v>111</v>
      </c>
      <c r="D898" s="52">
        <v>20233</v>
      </c>
      <c r="E898" s="52">
        <v>3423134</v>
      </c>
      <c r="F898" s="52">
        <v>27</v>
      </c>
      <c r="G898" s="52" t="s">
        <v>120</v>
      </c>
      <c r="H898" s="52" t="s">
        <v>91</v>
      </c>
      <c r="I898" s="52">
        <v>14186</v>
      </c>
      <c r="J898" s="52" t="s">
        <v>71</v>
      </c>
      <c r="K898" s="52">
        <v>0.13800000000000001</v>
      </c>
      <c r="L898" s="52">
        <v>1</v>
      </c>
      <c r="M898" s="52">
        <v>1</v>
      </c>
      <c r="N898" s="52"/>
      <c r="O898" s="52">
        <v>0</v>
      </c>
      <c r="P898" s="52">
        <v>0</v>
      </c>
      <c r="Q898" s="52">
        <v>21</v>
      </c>
      <c r="R898" s="52"/>
      <c r="S898" s="52">
        <v>0</v>
      </c>
      <c r="T898" s="52">
        <v>0</v>
      </c>
      <c r="U898" s="52">
        <v>310</v>
      </c>
      <c r="V898" s="52">
        <f t="shared" si="28"/>
        <v>1957.6680000000001</v>
      </c>
      <c r="W898" s="52">
        <f t="shared" si="29"/>
        <v>1957.6680000000001</v>
      </c>
      <c r="X898" s="52">
        <v>0</v>
      </c>
      <c r="Y898" s="52">
        <v>0</v>
      </c>
    </row>
    <row r="899" spans="1:25" x14ac:dyDescent="0.25">
      <c r="A899" s="52">
        <v>2013</v>
      </c>
      <c r="B899" s="52" t="s">
        <v>99</v>
      </c>
      <c r="C899" s="52" t="s">
        <v>111</v>
      </c>
      <c r="D899" s="52">
        <v>20233</v>
      </c>
      <c r="E899" s="52">
        <v>3423134</v>
      </c>
      <c r="F899" s="52">
        <v>27</v>
      </c>
      <c r="G899" s="52" t="s">
        <v>120</v>
      </c>
      <c r="H899" s="52" t="s">
        <v>91</v>
      </c>
      <c r="I899" s="52">
        <v>5</v>
      </c>
      <c r="J899" s="52" t="s">
        <v>71</v>
      </c>
      <c r="K899" s="52">
        <v>0.13800000000000001</v>
      </c>
      <c r="L899" s="52">
        <v>1</v>
      </c>
      <c r="M899" s="52">
        <v>1</v>
      </c>
      <c r="N899" s="52"/>
      <c r="O899" s="52">
        <v>0</v>
      </c>
      <c r="P899" s="52">
        <v>0</v>
      </c>
      <c r="Q899" s="52">
        <v>21</v>
      </c>
      <c r="R899" s="52"/>
      <c r="S899" s="52">
        <v>0</v>
      </c>
      <c r="T899" s="52">
        <v>0</v>
      </c>
      <c r="U899" s="52">
        <v>310</v>
      </c>
      <c r="V899" s="52">
        <f t="shared" ref="V899:V962" si="30">IF(F899=9,((I899*K899*L899*M899)+(I899*O899*P899*Q899)+(I899*S899*T899*U899))/1000, (I899*K899*L899*M899)+(I899*O899*P899*Q899)+(I899*S899*T899*U899))</f>
        <v>0.69000000000000006</v>
      </c>
      <c r="W899" s="52">
        <f t="shared" si="29"/>
        <v>0.69000000000000006</v>
      </c>
      <c r="X899" s="52">
        <v>0</v>
      </c>
      <c r="Y899" s="52">
        <v>0</v>
      </c>
    </row>
    <row r="900" spans="1:25" x14ac:dyDescent="0.25">
      <c r="A900" s="52">
        <v>2013</v>
      </c>
      <c r="B900" s="52" t="s">
        <v>99</v>
      </c>
      <c r="C900" s="52" t="s">
        <v>111</v>
      </c>
      <c r="D900" s="52">
        <v>20233</v>
      </c>
      <c r="E900" s="52">
        <v>3423134</v>
      </c>
      <c r="F900" s="52">
        <v>27</v>
      </c>
      <c r="G900" s="52" t="s">
        <v>120</v>
      </c>
      <c r="H900" s="52" t="s">
        <v>91</v>
      </c>
      <c r="I900" s="52">
        <v>9068</v>
      </c>
      <c r="J900" s="52" t="s">
        <v>71</v>
      </c>
      <c r="K900" s="52">
        <v>0.13800000000000001</v>
      </c>
      <c r="L900" s="52">
        <v>1</v>
      </c>
      <c r="M900" s="52">
        <v>1</v>
      </c>
      <c r="N900" s="52"/>
      <c r="O900" s="52">
        <v>0</v>
      </c>
      <c r="P900" s="52">
        <v>0</v>
      </c>
      <c r="Q900" s="52">
        <v>21</v>
      </c>
      <c r="R900" s="52"/>
      <c r="S900" s="52">
        <v>0</v>
      </c>
      <c r="T900" s="52">
        <v>0</v>
      </c>
      <c r="U900" s="52">
        <v>310</v>
      </c>
      <c r="V900" s="52">
        <f t="shared" si="30"/>
        <v>1251.384</v>
      </c>
      <c r="W900" s="52">
        <f t="shared" si="29"/>
        <v>1251.384</v>
      </c>
      <c r="X900" s="52">
        <v>0</v>
      </c>
      <c r="Y900" s="52">
        <v>0</v>
      </c>
    </row>
    <row r="901" spans="1:25" x14ac:dyDescent="0.25">
      <c r="A901" s="52">
        <v>2013</v>
      </c>
      <c r="B901" s="52" t="s">
        <v>99</v>
      </c>
      <c r="C901" s="52" t="s">
        <v>111</v>
      </c>
      <c r="D901" s="52">
        <v>20233</v>
      </c>
      <c r="E901" s="52">
        <v>3423134</v>
      </c>
      <c r="F901" s="52">
        <v>27</v>
      </c>
      <c r="G901" s="52" t="s">
        <v>120</v>
      </c>
      <c r="H901" s="52" t="s">
        <v>91</v>
      </c>
      <c r="I901" s="52">
        <v>5426</v>
      </c>
      <c r="J901" s="52" t="s">
        <v>71</v>
      </c>
      <c r="K901" s="52">
        <v>0.13800000000000001</v>
      </c>
      <c r="L901" s="52">
        <v>1</v>
      </c>
      <c r="M901" s="52">
        <v>1</v>
      </c>
      <c r="N901" s="52"/>
      <c r="O901" s="52">
        <v>0</v>
      </c>
      <c r="P901" s="52">
        <v>0</v>
      </c>
      <c r="Q901" s="52">
        <v>21</v>
      </c>
      <c r="R901" s="52"/>
      <c r="S901" s="52">
        <v>0</v>
      </c>
      <c r="T901" s="52">
        <v>0</v>
      </c>
      <c r="U901" s="52">
        <v>310</v>
      </c>
      <c r="V901" s="52">
        <f t="shared" si="30"/>
        <v>748.78800000000001</v>
      </c>
      <c r="W901" s="52">
        <f t="shared" si="29"/>
        <v>748.78800000000001</v>
      </c>
      <c r="X901" s="52">
        <v>0</v>
      </c>
      <c r="Y901" s="52">
        <v>0</v>
      </c>
    </row>
    <row r="902" spans="1:25" x14ac:dyDescent="0.25">
      <c r="A902" s="52">
        <v>2013</v>
      </c>
      <c r="B902" s="52" t="s">
        <v>99</v>
      </c>
      <c r="C902" s="52" t="s">
        <v>111</v>
      </c>
      <c r="D902" s="52">
        <v>20233</v>
      </c>
      <c r="E902" s="52">
        <v>3423134</v>
      </c>
      <c r="F902" s="52">
        <v>27</v>
      </c>
      <c r="G902" s="52" t="s">
        <v>120</v>
      </c>
      <c r="H902" s="52" t="s">
        <v>91</v>
      </c>
      <c r="I902" s="52">
        <v>2270</v>
      </c>
      <c r="J902" s="52" t="s">
        <v>71</v>
      </c>
      <c r="K902" s="52">
        <v>0.13800000000000001</v>
      </c>
      <c r="L902" s="52">
        <v>1</v>
      </c>
      <c r="M902" s="52">
        <v>1</v>
      </c>
      <c r="N902" s="52"/>
      <c r="O902" s="52">
        <v>0</v>
      </c>
      <c r="P902" s="52">
        <v>0</v>
      </c>
      <c r="Q902" s="52">
        <v>21</v>
      </c>
      <c r="R902" s="52"/>
      <c r="S902" s="52">
        <v>0</v>
      </c>
      <c r="T902" s="52">
        <v>0</v>
      </c>
      <c r="U902" s="52">
        <v>310</v>
      </c>
      <c r="V902" s="52">
        <f t="shared" si="30"/>
        <v>313.26000000000005</v>
      </c>
      <c r="W902" s="52">
        <f t="shared" si="29"/>
        <v>313.26000000000005</v>
      </c>
      <c r="X902" s="52">
        <v>0</v>
      </c>
      <c r="Y902" s="52">
        <v>0</v>
      </c>
    </row>
    <row r="903" spans="1:25" x14ac:dyDescent="0.25">
      <c r="A903" s="52">
        <v>2013</v>
      </c>
      <c r="B903" s="52" t="s">
        <v>99</v>
      </c>
      <c r="C903" s="52" t="s">
        <v>111</v>
      </c>
      <c r="D903" s="52">
        <v>20233</v>
      </c>
      <c r="E903" s="52">
        <v>3423134</v>
      </c>
      <c r="F903" s="52">
        <v>27</v>
      </c>
      <c r="G903" s="52" t="s">
        <v>120</v>
      </c>
      <c r="H903" s="52" t="s">
        <v>91</v>
      </c>
      <c r="I903" s="52">
        <v>207.5</v>
      </c>
      <c r="J903" s="52" t="s">
        <v>71</v>
      </c>
      <c r="K903" s="52">
        <v>0.13800000000000001</v>
      </c>
      <c r="L903" s="52">
        <v>1</v>
      </c>
      <c r="M903" s="52">
        <v>1</v>
      </c>
      <c r="N903" s="52"/>
      <c r="O903" s="52">
        <v>0</v>
      </c>
      <c r="P903" s="52">
        <v>0</v>
      </c>
      <c r="Q903" s="52">
        <v>21</v>
      </c>
      <c r="R903" s="52"/>
      <c r="S903" s="52">
        <v>0</v>
      </c>
      <c r="T903" s="52">
        <v>0</v>
      </c>
      <c r="U903" s="52">
        <v>310</v>
      </c>
      <c r="V903" s="52">
        <f t="shared" si="30"/>
        <v>28.635000000000002</v>
      </c>
      <c r="W903" s="52">
        <f t="shared" si="29"/>
        <v>28.635000000000002</v>
      </c>
      <c r="X903" s="52">
        <v>0</v>
      </c>
      <c r="Y903" s="52">
        <v>0</v>
      </c>
    </row>
    <row r="904" spans="1:25" x14ac:dyDescent="0.25">
      <c r="A904" s="52">
        <v>2013</v>
      </c>
      <c r="B904" s="52" t="s">
        <v>99</v>
      </c>
      <c r="C904" s="52" t="s">
        <v>111</v>
      </c>
      <c r="D904" s="52">
        <v>20233</v>
      </c>
      <c r="E904" s="52">
        <v>3423134</v>
      </c>
      <c r="F904" s="52">
        <v>27</v>
      </c>
      <c r="G904" s="52" t="s">
        <v>120</v>
      </c>
      <c r="H904" s="52" t="s">
        <v>91</v>
      </c>
      <c r="I904" s="52">
        <v>1953</v>
      </c>
      <c r="J904" s="52" t="s">
        <v>71</v>
      </c>
      <c r="K904" s="52">
        <v>0.13800000000000001</v>
      </c>
      <c r="L904" s="52">
        <v>1</v>
      </c>
      <c r="M904" s="52">
        <v>1</v>
      </c>
      <c r="N904" s="52"/>
      <c r="O904" s="52">
        <v>0</v>
      </c>
      <c r="P904" s="52">
        <v>0</v>
      </c>
      <c r="Q904" s="52">
        <v>21</v>
      </c>
      <c r="R904" s="52"/>
      <c r="S904" s="52">
        <v>0</v>
      </c>
      <c r="T904" s="52">
        <v>0</v>
      </c>
      <c r="U904" s="52">
        <v>310</v>
      </c>
      <c r="V904" s="52">
        <f t="shared" si="30"/>
        <v>269.51400000000001</v>
      </c>
      <c r="W904" s="52">
        <f t="shared" si="29"/>
        <v>269.51400000000001</v>
      </c>
      <c r="X904" s="52">
        <v>0</v>
      </c>
      <c r="Y904" s="52">
        <v>0</v>
      </c>
    </row>
    <row r="905" spans="1:25" x14ac:dyDescent="0.25">
      <c r="A905" s="52">
        <v>2013</v>
      </c>
      <c r="B905" s="52" t="s">
        <v>99</v>
      </c>
      <c r="C905" s="52" t="s">
        <v>111</v>
      </c>
      <c r="D905" s="52">
        <v>20233</v>
      </c>
      <c r="E905" s="52">
        <v>3423134</v>
      </c>
      <c r="F905" s="52">
        <v>27</v>
      </c>
      <c r="G905" s="52" t="s">
        <v>120</v>
      </c>
      <c r="H905" s="52" t="s">
        <v>91</v>
      </c>
      <c r="I905" s="52">
        <v>3613974</v>
      </c>
      <c r="J905" s="52" t="s">
        <v>71</v>
      </c>
      <c r="K905" s="52">
        <v>0.13800000000000001</v>
      </c>
      <c r="L905" s="52">
        <v>1</v>
      </c>
      <c r="M905" s="52">
        <v>1</v>
      </c>
      <c r="N905" s="52"/>
      <c r="O905" s="52">
        <v>0</v>
      </c>
      <c r="P905" s="52">
        <v>0</v>
      </c>
      <c r="Q905" s="52">
        <v>21</v>
      </c>
      <c r="R905" s="52"/>
      <c r="S905" s="52">
        <v>0</v>
      </c>
      <c r="T905" s="52">
        <v>0</v>
      </c>
      <c r="U905" s="52">
        <v>310</v>
      </c>
      <c r="V905" s="52">
        <f t="shared" si="30"/>
        <v>498728.41200000007</v>
      </c>
      <c r="W905" s="52">
        <f t="shared" si="29"/>
        <v>498728.41200000007</v>
      </c>
      <c r="X905" s="52">
        <v>0</v>
      </c>
      <c r="Y905" s="52">
        <v>0</v>
      </c>
    </row>
    <row r="906" spans="1:25" x14ac:dyDescent="0.25">
      <c r="A906" s="52">
        <v>2013</v>
      </c>
      <c r="B906" s="52" t="s">
        <v>99</v>
      </c>
      <c r="C906" s="52" t="s">
        <v>111</v>
      </c>
      <c r="D906" s="52">
        <v>20233</v>
      </c>
      <c r="E906" s="52">
        <v>3423134</v>
      </c>
      <c r="F906" s="52">
        <v>27</v>
      </c>
      <c r="G906" s="52" t="s">
        <v>120</v>
      </c>
      <c r="H906" s="52" t="s">
        <v>91</v>
      </c>
      <c r="I906" s="52">
        <v>24953</v>
      </c>
      <c r="J906" s="52" t="s">
        <v>71</v>
      </c>
      <c r="K906" s="52">
        <v>0.13800000000000001</v>
      </c>
      <c r="L906" s="52">
        <v>1</v>
      </c>
      <c r="M906" s="52">
        <v>1</v>
      </c>
      <c r="N906" s="52"/>
      <c r="O906" s="52">
        <v>0</v>
      </c>
      <c r="P906" s="52">
        <v>0</v>
      </c>
      <c r="Q906" s="52">
        <v>21</v>
      </c>
      <c r="R906" s="52"/>
      <c r="S906" s="52">
        <v>0</v>
      </c>
      <c r="T906" s="52">
        <v>0</v>
      </c>
      <c r="U906" s="52">
        <v>310</v>
      </c>
      <c r="V906" s="52">
        <f t="shared" si="30"/>
        <v>3443.5140000000001</v>
      </c>
      <c r="W906" s="52">
        <f t="shared" si="29"/>
        <v>3443.5140000000001</v>
      </c>
      <c r="X906" s="52">
        <v>0</v>
      </c>
      <c r="Y906" s="52">
        <v>0</v>
      </c>
    </row>
    <row r="907" spans="1:25" x14ac:dyDescent="0.25">
      <c r="A907" s="52">
        <v>2013</v>
      </c>
      <c r="B907" s="52" t="s">
        <v>99</v>
      </c>
      <c r="C907" s="52" t="s">
        <v>111</v>
      </c>
      <c r="D907" s="52">
        <v>20233</v>
      </c>
      <c r="E907" s="52">
        <v>3423134</v>
      </c>
      <c r="F907" s="52">
        <v>27</v>
      </c>
      <c r="G907" s="52" t="s">
        <v>120</v>
      </c>
      <c r="H907" s="52" t="s">
        <v>91</v>
      </c>
      <c r="I907" s="52">
        <v>1007</v>
      </c>
      <c r="J907" s="52" t="s">
        <v>71</v>
      </c>
      <c r="K907" s="52">
        <v>0.13800000000000001</v>
      </c>
      <c r="L907" s="52">
        <v>1</v>
      </c>
      <c r="M907" s="52">
        <v>1</v>
      </c>
      <c r="N907" s="52"/>
      <c r="O907" s="52">
        <v>0</v>
      </c>
      <c r="P907" s="52">
        <v>0</v>
      </c>
      <c r="Q907" s="52">
        <v>21</v>
      </c>
      <c r="R907" s="52"/>
      <c r="S907" s="52">
        <v>0</v>
      </c>
      <c r="T907" s="52">
        <v>0</v>
      </c>
      <c r="U907" s="52">
        <v>310</v>
      </c>
      <c r="V907" s="52">
        <f t="shared" si="30"/>
        <v>138.96600000000001</v>
      </c>
      <c r="W907" s="52">
        <f t="shared" si="29"/>
        <v>138.96600000000001</v>
      </c>
      <c r="X907" s="52">
        <v>0</v>
      </c>
      <c r="Y907" s="52">
        <v>0</v>
      </c>
    </row>
    <row r="908" spans="1:25" x14ac:dyDescent="0.25">
      <c r="A908" s="52">
        <v>2013</v>
      </c>
      <c r="B908" s="52" t="s">
        <v>99</v>
      </c>
      <c r="C908" s="52" t="s">
        <v>111</v>
      </c>
      <c r="D908" s="52">
        <v>20233</v>
      </c>
      <c r="E908" s="52">
        <v>3423134</v>
      </c>
      <c r="F908" s="52">
        <v>27</v>
      </c>
      <c r="G908" s="52" t="s">
        <v>120</v>
      </c>
      <c r="H908" s="52" t="s">
        <v>91</v>
      </c>
      <c r="I908" s="52">
        <v>4208</v>
      </c>
      <c r="J908" s="52" t="s">
        <v>71</v>
      </c>
      <c r="K908" s="52">
        <v>0.13800000000000001</v>
      </c>
      <c r="L908" s="52">
        <v>1</v>
      </c>
      <c r="M908" s="52">
        <v>1</v>
      </c>
      <c r="N908" s="52"/>
      <c r="O908" s="52">
        <v>0</v>
      </c>
      <c r="P908" s="52">
        <v>0</v>
      </c>
      <c r="Q908" s="52">
        <v>21</v>
      </c>
      <c r="R908" s="52"/>
      <c r="S908" s="52">
        <v>0</v>
      </c>
      <c r="T908" s="52">
        <v>0</v>
      </c>
      <c r="U908" s="52">
        <v>310</v>
      </c>
      <c r="V908" s="52">
        <f t="shared" si="30"/>
        <v>580.70400000000006</v>
      </c>
      <c r="W908" s="52">
        <f t="shared" si="29"/>
        <v>580.70400000000006</v>
      </c>
      <c r="X908" s="52">
        <v>0</v>
      </c>
      <c r="Y908" s="52">
        <v>0</v>
      </c>
    </row>
    <row r="909" spans="1:25" x14ac:dyDescent="0.25">
      <c r="A909" s="52">
        <v>2013</v>
      </c>
      <c r="B909" s="52" t="s">
        <v>99</v>
      </c>
      <c r="C909" s="52" t="s">
        <v>111</v>
      </c>
      <c r="D909" s="52">
        <v>20233</v>
      </c>
      <c r="E909" s="52">
        <v>3423134</v>
      </c>
      <c r="F909" s="52">
        <v>27</v>
      </c>
      <c r="G909" s="52" t="s">
        <v>120</v>
      </c>
      <c r="H909" s="52" t="s">
        <v>91</v>
      </c>
      <c r="I909" s="52">
        <v>10</v>
      </c>
      <c r="J909" s="52" t="s">
        <v>71</v>
      </c>
      <c r="K909" s="52">
        <v>0.13800000000000001</v>
      </c>
      <c r="L909" s="52">
        <v>1</v>
      </c>
      <c r="M909" s="52">
        <v>1</v>
      </c>
      <c r="N909" s="52"/>
      <c r="O909" s="52">
        <v>0</v>
      </c>
      <c r="P909" s="52">
        <v>0</v>
      </c>
      <c r="Q909" s="52">
        <v>21</v>
      </c>
      <c r="R909" s="52"/>
      <c r="S909" s="52">
        <v>0</v>
      </c>
      <c r="T909" s="52">
        <v>0</v>
      </c>
      <c r="U909" s="52">
        <v>310</v>
      </c>
      <c r="V909" s="52">
        <f t="shared" si="30"/>
        <v>1.3800000000000001</v>
      </c>
      <c r="W909" s="52">
        <f t="shared" si="29"/>
        <v>1.3800000000000001</v>
      </c>
      <c r="X909" s="52">
        <v>0</v>
      </c>
      <c r="Y909" s="52">
        <v>0</v>
      </c>
    </row>
    <row r="910" spans="1:25" x14ac:dyDescent="0.25">
      <c r="A910" s="52">
        <v>2013</v>
      </c>
      <c r="B910" s="52" t="s">
        <v>99</v>
      </c>
      <c r="C910" s="52" t="s">
        <v>111</v>
      </c>
      <c r="D910" s="52">
        <v>20233</v>
      </c>
      <c r="E910" s="52">
        <v>3423134</v>
      </c>
      <c r="F910" s="52">
        <v>27</v>
      </c>
      <c r="G910" s="52" t="s">
        <v>120</v>
      </c>
      <c r="H910" s="52" t="s">
        <v>91</v>
      </c>
      <c r="I910" s="52">
        <v>39</v>
      </c>
      <c r="J910" s="52" t="s">
        <v>71</v>
      </c>
      <c r="K910" s="52">
        <v>0.13800000000000001</v>
      </c>
      <c r="L910" s="52">
        <v>1</v>
      </c>
      <c r="M910" s="52">
        <v>1</v>
      </c>
      <c r="N910" s="52"/>
      <c r="O910" s="52">
        <v>0</v>
      </c>
      <c r="P910" s="52">
        <v>0</v>
      </c>
      <c r="Q910" s="52">
        <v>21</v>
      </c>
      <c r="R910" s="52"/>
      <c r="S910" s="52">
        <v>0</v>
      </c>
      <c r="T910" s="52">
        <v>0</v>
      </c>
      <c r="U910" s="52">
        <v>310</v>
      </c>
      <c r="V910" s="52">
        <f t="shared" si="30"/>
        <v>5.3820000000000006</v>
      </c>
      <c r="W910" s="52">
        <f t="shared" si="29"/>
        <v>5.3820000000000006</v>
      </c>
      <c r="X910" s="52">
        <v>0</v>
      </c>
      <c r="Y910" s="52">
        <v>0</v>
      </c>
    </row>
    <row r="911" spans="1:25" x14ac:dyDescent="0.25">
      <c r="A911" s="52">
        <v>2013</v>
      </c>
      <c r="B911" s="52" t="s">
        <v>99</v>
      </c>
      <c r="C911" s="52" t="s">
        <v>111</v>
      </c>
      <c r="D911" s="52">
        <v>20233</v>
      </c>
      <c r="E911" s="52">
        <v>3423134</v>
      </c>
      <c r="F911" s="52">
        <v>27</v>
      </c>
      <c r="G911" s="52" t="s">
        <v>120</v>
      </c>
      <c r="H911" s="52" t="s">
        <v>91</v>
      </c>
      <c r="I911" s="52">
        <v>2467.5</v>
      </c>
      <c r="J911" s="52" t="s">
        <v>71</v>
      </c>
      <c r="K911" s="52">
        <v>0.13800000000000001</v>
      </c>
      <c r="L911" s="52">
        <v>1</v>
      </c>
      <c r="M911" s="52">
        <v>1</v>
      </c>
      <c r="N911" s="52"/>
      <c r="O911" s="52">
        <v>0</v>
      </c>
      <c r="P911" s="52">
        <v>0</v>
      </c>
      <c r="Q911" s="52">
        <v>21</v>
      </c>
      <c r="R911" s="52"/>
      <c r="S911" s="52">
        <v>0</v>
      </c>
      <c r="T911" s="52">
        <v>0</v>
      </c>
      <c r="U911" s="52">
        <v>310</v>
      </c>
      <c r="V911" s="52">
        <f t="shared" si="30"/>
        <v>340.51500000000004</v>
      </c>
      <c r="W911" s="52">
        <f t="shared" si="29"/>
        <v>340.51500000000004</v>
      </c>
      <c r="X911" s="52">
        <v>0</v>
      </c>
      <c r="Y911" s="52">
        <v>0</v>
      </c>
    </row>
    <row r="912" spans="1:25" x14ac:dyDescent="0.25">
      <c r="A912" s="52">
        <v>2013</v>
      </c>
      <c r="B912" s="52" t="s">
        <v>99</v>
      </c>
      <c r="C912" s="52" t="s">
        <v>111</v>
      </c>
      <c r="D912" s="52">
        <v>20233</v>
      </c>
      <c r="E912" s="52">
        <v>3423134</v>
      </c>
      <c r="F912" s="52">
        <v>27</v>
      </c>
      <c r="G912" s="52" t="s">
        <v>120</v>
      </c>
      <c r="H912" s="52" t="s">
        <v>91</v>
      </c>
      <c r="I912" s="52">
        <v>81.25</v>
      </c>
      <c r="J912" s="52" t="s">
        <v>71</v>
      </c>
      <c r="K912" s="52">
        <v>0.13800000000000001</v>
      </c>
      <c r="L912" s="52">
        <v>1</v>
      </c>
      <c r="M912" s="52">
        <v>1</v>
      </c>
      <c r="N912" s="52"/>
      <c r="O912" s="52">
        <v>0</v>
      </c>
      <c r="P912" s="52">
        <v>0</v>
      </c>
      <c r="Q912" s="52">
        <v>21</v>
      </c>
      <c r="R912" s="52"/>
      <c r="S912" s="52">
        <v>0</v>
      </c>
      <c r="T912" s="52">
        <v>0</v>
      </c>
      <c r="U912" s="52">
        <v>310</v>
      </c>
      <c r="V912" s="52">
        <f t="shared" si="30"/>
        <v>11.2125</v>
      </c>
      <c r="W912" s="52">
        <f t="shared" si="29"/>
        <v>11.2125</v>
      </c>
      <c r="X912" s="52">
        <v>0</v>
      </c>
      <c r="Y912" s="52">
        <v>0</v>
      </c>
    </row>
    <row r="913" spans="1:25" x14ac:dyDescent="0.25">
      <c r="A913" s="52">
        <v>2013</v>
      </c>
      <c r="B913" s="52" t="s">
        <v>99</v>
      </c>
      <c r="C913" s="52" t="s">
        <v>111</v>
      </c>
      <c r="D913" s="52">
        <v>20233</v>
      </c>
      <c r="E913" s="52">
        <v>3423134</v>
      </c>
      <c r="F913" s="52">
        <v>27</v>
      </c>
      <c r="G913" s="52" t="s">
        <v>120</v>
      </c>
      <c r="H913" s="52" t="s">
        <v>91</v>
      </c>
      <c r="I913" s="52">
        <v>9063</v>
      </c>
      <c r="J913" s="52" t="s">
        <v>71</v>
      </c>
      <c r="K913" s="52">
        <v>0.13800000000000001</v>
      </c>
      <c r="L913" s="52">
        <v>1</v>
      </c>
      <c r="M913" s="52">
        <v>1</v>
      </c>
      <c r="N913" s="52"/>
      <c r="O913" s="52">
        <v>0</v>
      </c>
      <c r="P913" s="52">
        <v>0</v>
      </c>
      <c r="Q913" s="52">
        <v>21</v>
      </c>
      <c r="R913" s="52"/>
      <c r="S913" s="52">
        <v>0</v>
      </c>
      <c r="T913" s="52">
        <v>0</v>
      </c>
      <c r="U913" s="52">
        <v>310</v>
      </c>
      <c r="V913" s="52">
        <f t="shared" si="30"/>
        <v>1250.6940000000002</v>
      </c>
      <c r="W913" s="52">
        <f t="shared" si="29"/>
        <v>1250.6940000000002</v>
      </c>
      <c r="X913" s="52">
        <v>0</v>
      </c>
      <c r="Y913" s="52">
        <v>0</v>
      </c>
    </row>
    <row r="914" spans="1:25" x14ac:dyDescent="0.25">
      <c r="A914" s="52">
        <v>2013</v>
      </c>
      <c r="B914" s="52" t="s">
        <v>99</v>
      </c>
      <c r="C914" s="52" t="s">
        <v>111</v>
      </c>
      <c r="D914" s="52">
        <v>20233</v>
      </c>
      <c r="E914" s="52">
        <v>3423134</v>
      </c>
      <c r="F914" s="52">
        <v>27</v>
      </c>
      <c r="G914" s="52" t="s">
        <v>120</v>
      </c>
      <c r="H914" s="52" t="s">
        <v>91</v>
      </c>
      <c r="I914" s="52">
        <v>14</v>
      </c>
      <c r="J914" s="52" t="s">
        <v>71</v>
      </c>
      <c r="K914" s="52">
        <v>0.13800000000000001</v>
      </c>
      <c r="L914" s="52">
        <v>1</v>
      </c>
      <c r="M914" s="52">
        <v>1</v>
      </c>
      <c r="N914" s="52"/>
      <c r="O914" s="52">
        <v>0</v>
      </c>
      <c r="P914" s="52">
        <v>0</v>
      </c>
      <c r="Q914" s="52">
        <v>21</v>
      </c>
      <c r="R914" s="52"/>
      <c r="S914" s="52">
        <v>0</v>
      </c>
      <c r="T914" s="52">
        <v>0</v>
      </c>
      <c r="U914" s="52">
        <v>310</v>
      </c>
      <c r="V914" s="52">
        <f t="shared" si="30"/>
        <v>1.9320000000000002</v>
      </c>
      <c r="W914" s="52">
        <f t="shared" si="29"/>
        <v>1.9320000000000002</v>
      </c>
      <c r="X914" s="52">
        <v>0</v>
      </c>
      <c r="Y914" s="52">
        <v>0</v>
      </c>
    </row>
    <row r="915" spans="1:25" x14ac:dyDescent="0.25">
      <c r="A915" s="52">
        <v>2013</v>
      </c>
      <c r="B915" s="52" t="s">
        <v>99</v>
      </c>
      <c r="C915" s="52" t="s">
        <v>111</v>
      </c>
      <c r="D915" s="52">
        <v>20233</v>
      </c>
      <c r="E915" s="52">
        <v>3423134</v>
      </c>
      <c r="F915" s="52">
        <v>27</v>
      </c>
      <c r="G915" s="52" t="s">
        <v>120</v>
      </c>
      <c r="H915" s="52" t="s">
        <v>91</v>
      </c>
      <c r="I915" s="52">
        <v>9</v>
      </c>
      <c r="J915" s="52" t="s">
        <v>71</v>
      </c>
      <c r="K915" s="52">
        <v>0.13800000000000001</v>
      </c>
      <c r="L915" s="52">
        <v>1</v>
      </c>
      <c r="M915" s="52">
        <v>1</v>
      </c>
      <c r="N915" s="52"/>
      <c r="O915" s="52">
        <v>0</v>
      </c>
      <c r="P915" s="52">
        <v>0</v>
      </c>
      <c r="Q915" s="52">
        <v>21</v>
      </c>
      <c r="R915" s="52"/>
      <c r="S915" s="52">
        <v>0</v>
      </c>
      <c r="T915" s="52">
        <v>0</v>
      </c>
      <c r="U915" s="52">
        <v>310</v>
      </c>
      <c r="V915" s="52">
        <f t="shared" si="30"/>
        <v>1.242</v>
      </c>
      <c r="W915" s="52">
        <f t="shared" si="29"/>
        <v>1.242</v>
      </c>
      <c r="X915" s="52">
        <v>0</v>
      </c>
      <c r="Y915" s="52">
        <v>0</v>
      </c>
    </row>
    <row r="916" spans="1:25" x14ac:dyDescent="0.25">
      <c r="A916" s="52">
        <v>2013</v>
      </c>
      <c r="B916" s="52" t="s">
        <v>99</v>
      </c>
      <c r="C916" s="52" t="s">
        <v>111</v>
      </c>
      <c r="D916" s="52">
        <v>20233</v>
      </c>
      <c r="E916" s="52">
        <v>3423134</v>
      </c>
      <c r="F916" s="52">
        <v>27</v>
      </c>
      <c r="G916" s="52" t="s">
        <v>120</v>
      </c>
      <c r="H916" s="52" t="s">
        <v>91</v>
      </c>
      <c r="I916" s="52">
        <v>223193</v>
      </c>
      <c r="J916" s="52" t="s">
        <v>71</v>
      </c>
      <c r="K916" s="52">
        <v>0.13800000000000001</v>
      </c>
      <c r="L916" s="52">
        <v>1</v>
      </c>
      <c r="M916" s="52">
        <v>1</v>
      </c>
      <c r="N916" s="52"/>
      <c r="O916" s="52">
        <v>0</v>
      </c>
      <c r="P916" s="52">
        <v>0</v>
      </c>
      <c r="Q916" s="52">
        <v>21</v>
      </c>
      <c r="R916" s="52"/>
      <c r="S916" s="52">
        <v>0</v>
      </c>
      <c r="T916" s="52">
        <v>0</v>
      </c>
      <c r="U916" s="52">
        <v>310</v>
      </c>
      <c r="V916" s="52">
        <f t="shared" si="30"/>
        <v>30800.634000000002</v>
      </c>
      <c r="W916" s="52">
        <f t="shared" si="29"/>
        <v>30800.634000000002</v>
      </c>
      <c r="X916" s="52">
        <v>0</v>
      </c>
      <c r="Y916" s="52">
        <v>0</v>
      </c>
    </row>
    <row r="917" spans="1:25" x14ac:dyDescent="0.25">
      <c r="A917" s="52">
        <v>2013</v>
      </c>
      <c r="B917" s="52" t="s">
        <v>99</v>
      </c>
      <c r="C917" s="52" t="s">
        <v>111</v>
      </c>
      <c r="D917" s="52">
        <v>20233</v>
      </c>
      <c r="E917" s="52">
        <v>3423134</v>
      </c>
      <c r="F917" s="52">
        <v>27</v>
      </c>
      <c r="G917" s="52" t="s">
        <v>120</v>
      </c>
      <c r="H917" s="52" t="s">
        <v>91</v>
      </c>
      <c r="I917" s="52">
        <v>17804</v>
      </c>
      <c r="J917" s="52" t="s">
        <v>71</v>
      </c>
      <c r="K917" s="52">
        <v>0.13800000000000001</v>
      </c>
      <c r="L917" s="52">
        <v>1</v>
      </c>
      <c r="M917" s="52">
        <v>1</v>
      </c>
      <c r="N917" s="52"/>
      <c r="O917" s="52">
        <v>0</v>
      </c>
      <c r="P917" s="52">
        <v>0</v>
      </c>
      <c r="Q917" s="52">
        <v>21</v>
      </c>
      <c r="R917" s="52"/>
      <c r="S917" s="52">
        <v>0</v>
      </c>
      <c r="T917" s="52">
        <v>0</v>
      </c>
      <c r="U917" s="52">
        <v>310</v>
      </c>
      <c r="V917" s="52">
        <f t="shared" si="30"/>
        <v>2456.9520000000002</v>
      </c>
      <c r="W917" s="52">
        <f t="shared" si="29"/>
        <v>2456.9520000000002</v>
      </c>
      <c r="X917" s="52">
        <v>0</v>
      </c>
      <c r="Y917" s="52">
        <v>0</v>
      </c>
    </row>
    <row r="918" spans="1:25" x14ac:dyDescent="0.25">
      <c r="A918" s="52">
        <v>2013</v>
      </c>
      <c r="B918" s="52" t="s">
        <v>99</v>
      </c>
      <c r="C918" s="52" t="s">
        <v>111</v>
      </c>
      <c r="D918" s="52">
        <v>20233</v>
      </c>
      <c r="E918" s="52">
        <v>3423134</v>
      </c>
      <c r="F918" s="52">
        <v>27</v>
      </c>
      <c r="G918" s="52" t="s">
        <v>120</v>
      </c>
      <c r="H918" s="52" t="s">
        <v>91</v>
      </c>
      <c r="I918" s="52">
        <v>163864.5</v>
      </c>
      <c r="J918" s="52" t="s">
        <v>71</v>
      </c>
      <c r="K918" s="52">
        <v>0.13800000000000001</v>
      </c>
      <c r="L918" s="52">
        <v>1</v>
      </c>
      <c r="M918" s="52">
        <v>1</v>
      </c>
      <c r="N918" s="52"/>
      <c r="O918" s="52">
        <v>0</v>
      </c>
      <c r="P918" s="52">
        <v>0</v>
      </c>
      <c r="Q918" s="52">
        <v>21</v>
      </c>
      <c r="R918" s="52"/>
      <c r="S918" s="52">
        <v>0</v>
      </c>
      <c r="T918" s="52">
        <v>0</v>
      </c>
      <c r="U918" s="52">
        <v>310</v>
      </c>
      <c r="V918" s="52">
        <f t="shared" si="30"/>
        <v>22613.301000000003</v>
      </c>
      <c r="W918" s="52">
        <f t="shared" si="29"/>
        <v>22613.301000000003</v>
      </c>
      <c r="X918" s="52">
        <v>0</v>
      </c>
      <c r="Y918" s="52">
        <v>0</v>
      </c>
    </row>
    <row r="919" spans="1:25" x14ac:dyDescent="0.25">
      <c r="A919" s="52">
        <v>2013</v>
      </c>
      <c r="B919" s="52" t="s">
        <v>99</v>
      </c>
      <c r="C919" s="52" t="s">
        <v>111</v>
      </c>
      <c r="D919" s="52">
        <v>20233</v>
      </c>
      <c r="E919" s="52">
        <v>3423134</v>
      </c>
      <c r="F919" s="52">
        <v>27</v>
      </c>
      <c r="G919" s="52" t="s">
        <v>120</v>
      </c>
      <c r="H919" s="52" t="s">
        <v>91</v>
      </c>
      <c r="I919" s="52">
        <v>22879</v>
      </c>
      <c r="J919" s="52" t="s">
        <v>71</v>
      </c>
      <c r="K919" s="52">
        <v>0.13800000000000001</v>
      </c>
      <c r="L919" s="52">
        <v>1</v>
      </c>
      <c r="M919" s="52">
        <v>1</v>
      </c>
      <c r="N919" s="52"/>
      <c r="O919" s="52">
        <v>0</v>
      </c>
      <c r="P919" s="52">
        <v>0</v>
      </c>
      <c r="Q919" s="52">
        <v>21</v>
      </c>
      <c r="R919" s="52"/>
      <c r="S919" s="52">
        <v>0</v>
      </c>
      <c r="T919" s="52">
        <v>0</v>
      </c>
      <c r="U919" s="52">
        <v>310</v>
      </c>
      <c r="V919" s="52">
        <f t="shared" si="30"/>
        <v>3157.3020000000001</v>
      </c>
      <c r="W919" s="52">
        <f t="shared" si="29"/>
        <v>3157.3020000000001</v>
      </c>
      <c r="X919" s="52">
        <v>0</v>
      </c>
      <c r="Y919" s="52">
        <v>0</v>
      </c>
    </row>
    <row r="920" spans="1:25" x14ac:dyDescent="0.25">
      <c r="A920" s="52">
        <v>2013</v>
      </c>
      <c r="B920" s="52" t="s">
        <v>99</v>
      </c>
      <c r="C920" s="52" t="s">
        <v>111</v>
      </c>
      <c r="D920" s="52">
        <v>20233</v>
      </c>
      <c r="E920" s="52">
        <v>3423134</v>
      </c>
      <c r="F920" s="52">
        <v>27</v>
      </c>
      <c r="G920" s="52" t="s">
        <v>120</v>
      </c>
      <c r="H920" s="52" t="s">
        <v>91</v>
      </c>
      <c r="I920" s="52">
        <v>1507</v>
      </c>
      <c r="J920" s="52" t="s">
        <v>71</v>
      </c>
      <c r="K920" s="52">
        <v>0.13800000000000001</v>
      </c>
      <c r="L920" s="52">
        <v>1</v>
      </c>
      <c r="M920" s="52">
        <v>1</v>
      </c>
      <c r="N920" s="52"/>
      <c r="O920" s="52">
        <v>0</v>
      </c>
      <c r="P920" s="52">
        <v>0</v>
      </c>
      <c r="Q920" s="52">
        <v>21</v>
      </c>
      <c r="R920" s="52"/>
      <c r="S920" s="52">
        <v>0</v>
      </c>
      <c r="T920" s="52">
        <v>0</v>
      </c>
      <c r="U920" s="52">
        <v>310</v>
      </c>
      <c r="V920" s="52">
        <f t="shared" si="30"/>
        <v>207.96600000000001</v>
      </c>
      <c r="W920" s="52">
        <f t="shared" si="29"/>
        <v>207.96600000000001</v>
      </c>
      <c r="X920" s="52">
        <v>0</v>
      </c>
      <c r="Y920" s="52">
        <v>0</v>
      </c>
    </row>
    <row r="921" spans="1:25" x14ac:dyDescent="0.25">
      <c r="A921" s="52">
        <v>2013</v>
      </c>
      <c r="B921" s="52" t="s">
        <v>99</v>
      </c>
      <c r="C921" s="52" t="s">
        <v>111</v>
      </c>
      <c r="D921" s="52">
        <v>20233</v>
      </c>
      <c r="E921" s="52">
        <v>3423134</v>
      </c>
      <c r="F921" s="52">
        <v>27</v>
      </c>
      <c r="G921" s="52" t="s">
        <v>120</v>
      </c>
      <c r="H921" s="52" t="s">
        <v>91</v>
      </c>
      <c r="I921" s="52">
        <v>2222.5</v>
      </c>
      <c r="J921" s="52" t="s">
        <v>71</v>
      </c>
      <c r="K921" s="52">
        <v>0.13800000000000001</v>
      </c>
      <c r="L921" s="52">
        <v>1</v>
      </c>
      <c r="M921" s="52">
        <v>1</v>
      </c>
      <c r="N921" s="52"/>
      <c r="O921" s="52">
        <v>0</v>
      </c>
      <c r="P921" s="52">
        <v>0</v>
      </c>
      <c r="Q921" s="52">
        <v>21</v>
      </c>
      <c r="R921" s="52"/>
      <c r="S921" s="52">
        <v>0</v>
      </c>
      <c r="T921" s="52">
        <v>0</v>
      </c>
      <c r="U921" s="52">
        <v>310</v>
      </c>
      <c r="V921" s="52">
        <f t="shared" si="30"/>
        <v>306.70500000000004</v>
      </c>
      <c r="W921" s="52">
        <f t="shared" si="29"/>
        <v>306.70500000000004</v>
      </c>
      <c r="X921" s="52">
        <v>0</v>
      </c>
      <c r="Y921" s="52">
        <v>0</v>
      </c>
    </row>
    <row r="922" spans="1:25" x14ac:dyDescent="0.25">
      <c r="A922" s="52">
        <v>2013</v>
      </c>
      <c r="B922" s="52" t="s">
        <v>99</v>
      </c>
      <c r="C922" s="52" t="s">
        <v>111</v>
      </c>
      <c r="D922" s="52">
        <v>20233</v>
      </c>
      <c r="E922" s="52">
        <v>3423134</v>
      </c>
      <c r="F922" s="52">
        <v>27</v>
      </c>
      <c r="G922" s="52" t="s">
        <v>120</v>
      </c>
      <c r="H922" s="52" t="s">
        <v>91</v>
      </c>
      <c r="I922" s="52">
        <v>142</v>
      </c>
      <c r="J922" s="52" t="s">
        <v>71</v>
      </c>
      <c r="K922" s="52">
        <v>0.13800000000000001</v>
      </c>
      <c r="L922" s="52">
        <v>1</v>
      </c>
      <c r="M922" s="52">
        <v>1</v>
      </c>
      <c r="N922" s="52"/>
      <c r="O922" s="52">
        <v>0</v>
      </c>
      <c r="P922" s="52">
        <v>0</v>
      </c>
      <c r="Q922" s="52">
        <v>21</v>
      </c>
      <c r="R922" s="52"/>
      <c r="S922" s="52">
        <v>0</v>
      </c>
      <c r="T922" s="52">
        <v>0</v>
      </c>
      <c r="U922" s="52">
        <v>310</v>
      </c>
      <c r="V922" s="52">
        <f t="shared" si="30"/>
        <v>19.596</v>
      </c>
      <c r="W922" s="52">
        <f t="shared" si="29"/>
        <v>19.596</v>
      </c>
      <c r="X922" s="52">
        <v>0</v>
      </c>
      <c r="Y922" s="52">
        <v>0</v>
      </c>
    </row>
    <row r="923" spans="1:25" x14ac:dyDescent="0.25">
      <c r="A923" s="52">
        <v>2013</v>
      </c>
      <c r="B923" s="52" t="s">
        <v>99</v>
      </c>
      <c r="C923" s="52" t="s">
        <v>111</v>
      </c>
      <c r="D923" s="52">
        <v>20233</v>
      </c>
      <c r="E923" s="52">
        <v>3423134</v>
      </c>
      <c r="F923" s="52">
        <v>27</v>
      </c>
      <c r="G923" s="52" t="s">
        <v>120</v>
      </c>
      <c r="H923" s="52" t="s">
        <v>91</v>
      </c>
      <c r="I923" s="52">
        <v>4880</v>
      </c>
      <c r="J923" s="52" t="s">
        <v>71</v>
      </c>
      <c r="K923" s="52">
        <v>0.13800000000000001</v>
      </c>
      <c r="L923" s="52">
        <v>1</v>
      </c>
      <c r="M923" s="52">
        <v>1</v>
      </c>
      <c r="N923" s="52"/>
      <c r="O923" s="52">
        <v>0</v>
      </c>
      <c r="P923" s="52">
        <v>0</v>
      </c>
      <c r="Q923" s="52">
        <v>21</v>
      </c>
      <c r="R923" s="52"/>
      <c r="S923" s="52">
        <v>0</v>
      </c>
      <c r="T923" s="52">
        <v>0</v>
      </c>
      <c r="U923" s="52">
        <v>310</v>
      </c>
      <c r="V923" s="52">
        <f t="shared" si="30"/>
        <v>673.44</v>
      </c>
      <c r="W923" s="52">
        <f t="shared" si="29"/>
        <v>673.44</v>
      </c>
      <c r="X923" s="52">
        <v>0</v>
      </c>
      <c r="Y923" s="52">
        <v>0</v>
      </c>
    </row>
    <row r="924" spans="1:25" x14ac:dyDescent="0.25">
      <c r="A924" s="52">
        <v>2013</v>
      </c>
      <c r="B924" s="52" t="s">
        <v>99</v>
      </c>
      <c r="C924" s="52" t="s">
        <v>111</v>
      </c>
      <c r="D924" s="52">
        <v>20233</v>
      </c>
      <c r="E924" s="52">
        <v>3423134</v>
      </c>
      <c r="F924" s="52">
        <v>27</v>
      </c>
      <c r="G924" s="52" t="s">
        <v>120</v>
      </c>
      <c r="H924" s="52" t="s">
        <v>91</v>
      </c>
      <c r="I924" s="52">
        <v>13018</v>
      </c>
      <c r="J924" s="52" t="s">
        <v>71</v>
      </c>
      <c r="K924" s="52">
        <v>0.13800000000000001</v>
      </c>
      <c r="L924" s="52">
        <v>1</v>
      </c>
      <c r="M924" s="52">
        <v>1</v>
      </c>
      <c r="N924" s="52"/>
      <c r="O924" s="52">
        <v>0</v>
      </c>
      <c r="P924" s="52">
        <v>0</v>
      </c>
      <c r="Q924" s="52">
        <v>21</v>
      </c>
      <c r="R924" s="52"/>
      <c r="S924" s="52">
        <v>0</v>
      </c>
      <c r="T924" s="52">
        <v>0</v>
      </c>
      <c r="U924" s="52">
        <v>310</v>
      </c>
      <c r="V924" s="52">
        <f t="shared" si="30"/>
        <v>1796.4840000000002</v>
      </c>
      <c r="W924" s="52">
        <f t="shared" si="29"/>
        <v>1796.4840000000002</v>
      </c>
      <c r="X924" s="52">
        <v>0</v>
      </c>
      <c r="Y924" s="52">
        <v>0</v>
      </c>
    </row>
    <row r="925" spans="1:25" x14ac:dyDescent="0.25">
      <c r="A925" s="52">
        <v>2013</v>
      </c>
      <c r="B925" s="52" t="s">
        <v>99</v>
      </c>
      <c r="C925" s="52" t="s">
        <v>111</v>
      </c>
      <c r="D925" s="52">
        <v>20233</v>
      </c>
      <c r="E925" s="52">
        <v>3423134</v>
      </c>
      <c r="F925" s="52">
        <v>27</v>
      </c>
      <c r="G925" s="52" t="s">
        <v>120</v>
      </c>
      <c r="H925" s="52" t="s">
        <v>91</v>
      </c>
      <c r="I925" s="52">
        <v>38331</v>
      </c>
      <c r="J925" s="52" t="s">
        <v>71</v>
      </c>
      <c r="K925" s="52">
        <v>0.13800000000000001</v>
      </c>
      <c r="L925" s="52">
        <v>1</v>
      </c>
      <c r="M925" s="52">
        <v>1</v>
      </c>
      <c r="N925" s="52"/>
      <c r="O925" s="52">
        <v>0</v>
      </c>
      <c r="P925" s="52">
        <v>0</v>
      </c>
      <c r="Q925" s="52">
        <v>21</v>
      </c>
      <c r="R925" s="52"/>
      <c r="S925" s="52">
        <v>0</v>
      </c>
      <c r="T925" s="52">
        <v>0</v>
      </c>
      <c r="U925" s="52">
        <v>310</v>
      </c>
      <c r="V925" s="52">
        <f t="shared" si="30"/>
        <v>5289.6780000000008</v>
      </c>
      <c r="W925" s="52">
        <f t="shared" si="29"/>
        <v>5289.6780000000008</v>
      </c>
      <c r="X925" s="52">
        <v>0</v>
      </c>
      <c r="Y925" s="52">
        <v>0</v>
      </c>
    </row>
    <row r="926" spans="1:25" x14ac:dyDescent="0.25">
      <c r="A926" s="52">
        <v>2013</v>
      </c>
      <c r="B926" s="52" t="s">
        <v>99</v>
      </c>
      <c r="C926" s="52" t="s">
        <v>111</v>
      </c>
      <c r="D926" s="52">
        <v>20233</v>
      </c>
      <c r="E926" s="52">
        <v>3423134</v>
      </c>
      <c r="F926" s="52">
        <v>27</v>
      </c>
      <c r="G926" s="52" t="s">
        <v>120</v>
      </c>
      <c r="H926" s="52" t="s">
        <v>91</v>
      </c>
      <c r="I926" s="52">
        <v>65059281</v>
      </c>
      <c r="J926" s="52" t="s">
        <v>71</v>
      </c>
      <c r="K926" s="52">
        <v>0.13800000000000001</v>
      </c>
      <c r="L926" s="52">
        <v>1</v>
      </c>
      <c r="M926" s="52">
        <v>1</v>
      </c>
      <c r="N926" s="52"/>
      <c r="O926" s="52">
        <v>0</v>
      </c>
      <c r="P926" s="52">
        <v>0</v>
      </c>
      <c r="Q926" s="52">
        <v>21</v>
      </c>
      <c r="R926" s="52"/>
      <c r="S926" s="52">
        <v>0</v>
      </c>
      <c r="T926" s="52">
        <v>0</v>
      </c>
      <c r="U926" s="52">
        <v>310</v>
      </c>
      <c r="V926" s="52">
        <f t="shared" si="30"/>
        <v>8978180.7780000009</v>
      </c>
      <c r="W926" s="52">
        <f t="shared" si="29"/>
        <v>8978180.7780000009</v>
      </c>
      <c r="X926" s="52">
        <v>0</v>
      </c>
      <c r="Y926" s="52">
        <v>0</v>
      </c>
    </row>
    <row r="927" spans="1:25" x14ac:dyDescent="0.25">
      <c r="A927" s="52">
        <v>2013</v>
      </c>
      <c r="B927" s="52" t="s">
        <v>99</v>
      </c>
      <c r="C927" s="52" t="s">
        <v>111</v>
      </c>
      <c r="D927" s="52">
        <v>20233</v>
      </c>
      <c r="E927" s="52">
        <v>3423134</v>
      </c>
      <c r="F927" s="52">
        <v>27</v>
      </c>
      <c r="G927" s="52" t="s">
        <v>120</v>
      </c>
      <c r="H927" s="52" t="s">
        <v>91</v>
      </c>
      <c r="I927" s="52">
        <v>15</v>
      </c>
      <c r="J927" s="52" t="s">
        <v>71</v>
      </c>
      <c r="K927" s="52">
        <v>0.13800000000000001</v>
      </c>
      <c r="L927" s="52">
        <v>1</v>
      </c>
      <c r="M927" s="52">
        <v>1</v>
      </c>
      <c r="N927" s="52"/>
      <c r="O927" s="52">
        <v>0</v>
      </c>
      <c r="P927" s="52">
        <v>0</v>
      </c>
      <c r="Q927" s="52">
        <v>21</v>
      </c>
      <c r="R927" s="52"/>
      <c r="S927" s="52">
        <v>0</v>
      </c>
      <c r="T927" s="52">
        <v>0</v>
      </c>
      <c r="U927" s="52">
        <v>310</v>
      </c>
      <c r="V927" s="52">
        <f t="shared" si="30"/>
        <v>2.0700000000000003</v>
      </c>
      <c r="W927" s="52">
        <f t="shared" si="29"/>
        <v>2.0700000000000003</v>
      </c>
      <c r="X927" s="52">
        <v>0</v>
      </c>
      <c r="Y927" s="52">
        <v>0</v>
      </c>
    </row>
    <row r="928" spans="1:25" x14ac:dyDescent="0.25">
      <c r="A928" s="52">
        <v>2013</v>
      </c>
      <c r="B928" s="52" t="s">
        <v>105</v>
      </c>
      <c r="C928" s="52" t="s">
        <v>114</v>
      </c>
      <c r="D928" s="52">
        <v>24201</v>
      </c>
      <c r="E928" s="52">
        <v>1633002</v>
      </c>
      <c r="F928" s="52">
        <v>27</v>
      </c>
      <c r="G928" s="52" t="s">
        <v>120</v>
      </c>
      <c r="H928" s="52" t="s">
        <v>91</v>
      </c>
      <c r="I928" s="52">
        <v>321</v>
      </c>
      <c r="J928" s="52" t="s">
        <v>71</v>
      </c>
      <c r="K928" s="52">
        <v>0.526586</v>
      </c>
      <c r="L928" s="52">
        <v>1</v>
      </c>
      <c r="M928" s="52">
        <v>1</v>
      </c>
      <c r="N928" s="52"/>
      <c r="O928" s="52">
        <v>0</v>
      </c>
      <c r="P928" s="52">
        <v>0</v>
      </c>
      <c r="Q928" s="52">
        <v>21</v>
      </c>
      <c r="R928" s="52"/>
      <c r="S928" s="52">
        <v>0</v>
      </c>
      <c r="T928" s="52">
        <v>0</v>
      </c>
      <c r="U928" s="52">
        <v>310</v>
      </c>
      <c r="V928" s="52">
        <f t="shared" si="30"/>
        <v>169.03410600000001</v>
      </c>
      <c r="W928" s="52">
        <f t="shared" si="29"/>
        <v>169.03410600000001</v>
      </c>
      <c r="X928" s="52">
        <v>0</v>
      </c>
      <c r="Y928" s="52">
        <v>0</v>
      </c>
    </row>
    <row r="929" spans="1:25" x14ac:dyDescent="0.25">
      <c r="A929" s="52">
        <v>2013</v>
      </c>
      <c r="B929" s="52" t="s">
        <v>107</v>
      </c>
      <c r="C929" s="52" t="s">
        <v>116</v>
      </c>
      <c r="D929" s="52">
        <v>10712</v>
      </c>
      <c r="E929" s="52">
        <v>3350002</v>
      </c>
      <c r="F929" s="52">
        <v>9</v>
      </c>
      <c r="G929" s="52" t="s">
        <v>119</v>
      </c>
      <c r="H929" s="52" t="s">
        <v>91</v>
      </c>
      <c r="I929" s="52">
        <v>50134</v>
      </c>
      <c r="J929" s="52" t="s">
        <v>71</v>
      </c>
      <c r="K929" s="52">
        <v>73.3</v>
      </c>
      <c r="L929" s="52">
        <v>4.02E-2</v>
      </c>
      <c r="M929" s="52">
        <v>1</v>
      </c>
      <c r="N929" s="52"/>
      <c r="O929" s="52">
        <v>0</v>
      </c>
      <c r="P929" s="52">
        <v>0</v>
      </c>
      <c r="Q929" s="52">
        <v>21</v>
      </c>
      <c r="R929" s="52"/>
      <c r="S929" s="52">
        <v>0</v>
      </c>
      <c r="T929" s="52">
        <v>0</v>
      </c>
      <c r="U929" s="52">
        <v>310</v>
      </c>
      <c r="V929" s="52">
        <f t="shared" si="30"/>
        <v>147.72785243999999</v>
      </c>
      <c r="W929" s="52">
        <f t="shared" si="29"/>
        <v>147.72785243999999</v>
      </c>
      <c r="X929" s="52">
        <v>0</v>
      </c>
      <c r="Y929" s="52">
        <v>0</v>
      </c>
    </row>
    <row r="930" spans="1:25" x14ac:dyDescent="0.25">
      <c r="A930" s="52">
        <v>2013</v>
      </c>
      <c r="B930" s="52" t="s">
        <v>107</v>
      </c>
      <c r="C930" s="52" t="s">
        <v>116</v>
      </c>
      <c r="D930" s="52">
        <v>10799</v>
      </c>
      <c r="E930" s="52">
        <v>3350002</v>
      </c>
      <c r="F930" s="52">
        <v>9</v>
      </c>
      <c r="G930" s="52" t="s">
        <v>119</v>
      </c>
      <c r="H930" s="52" t="s">
        <v>91</v>
      </c>
      <c r="I930" s="52">
        <v>1492</v>
      </c>
      <c r="J930" s="52" t="s">
        <v>71</v>
      </c>
      <c r="K930" s="52">
        <v>73.3</v>
      </c>
      <c r="L930" s="52">
        <v>4.02E-2</v>
      </c>
      <c r="M930" s="52">
        <v>1</v>
      </c>
      <c r="N930" s="52"/>
      <c r="O930" s="52">
        <v>0</v>
      </c>
      <c r="P930" s="52">
        <v>0</v>
      </c>
      <c r="Q930" s="52">
        <v>21</v>
      </c>
      <c r="R930" s="52"/>
      <c r="S930" s="52">
        <v>0</v>
      </c>
      <c r="T930" s="52">
        <v>0</v>
      </c>
      <c r="U930" s="52">
        <v>310</v>
      </c>
      <c r="V930" s="52">
        <f t="shared" si="30"/>
        <v>4.3964167199999995</v>
      </c>
      <c r="W930" s="52">
        <f t="shared" si="29"/>
        <v>4.3964167199999995</v>
      </c>
      <c r="X930" s="52">
        <v>0</v>
      </c>
      <c r="Y930" s="52">
        <v>0</v>
      </c>
    </row>
    <row r="931" spans="1:25" x14ac:dyDescent="0.25">
      <c r="A931" s="52">
        <v>2013</v>
      </c>
      <c r="B931" s="52" t="s">
        <v>107</v>
      </c>
      <c r="C931" s="52" t="s">
        <v>116</v>
      </c>
      <c r="D931" s="52">
        <v>12005</v>
      </c>
      <c r="E931" s="52">
        <v>3350002</v>
      </c>
      <c r="F931" s="52">
        <v>9</v>
      </c>
      <c r="G931" s="52" t="s">
        <v>119</v>
      </c>
      <c r="H931" s="52" t="s">
        <v>91</v>
      </c>
      <c r="I931" s="52">
        <v>11496</v>
      </c>
      <c r="J931" s="52" t="s">
        <v>71</v>
      </c>
      <c r="K931" s="52">
        <v>73.3</v>
      </c>
      <c r="L931" s="52">
        <v>4.02E-2</v>
      </c>
      <c r="M931" s="52">
        <v>1</v>
      </c>
      <c r="N931" s="52"/>
      <c r="O931" s="52">
        <v>0</v>
      </c>
      <c r="P931" s="52">
        <v>0</v>
      </c>
      <c r="Q931" s="52">
        <v>21</v>
      </c>
      <c r="R931" s="52"/>
      <c r="S931" s="52">
        <v>0</v>
      </c>
      <c r="T931" s="52">
        <v>0</v>
      </c>
      <c r="U931" s="52">
        <v>310</v>
      </c>
      <c r="V931" s="52">
        <f t="shared" si="30"/>
        <v>33.874803360000001</v>
      </c>
      <c r="W931" s="52">
        <f t="shared" si="29"/>
        <v>33.874803360000001</v>
      </c>
      <c r="X931" s="52">
        <v>0</v>
      </c>
      <c r="Y931" s="52">
        <v>0</v>
      </c>
    </row>
    <row r="932" spans="1:25" x14ac:dyDescent="0.25">
      <c r="A932" s="52">
        <v>2013</v>
      </c>
      <c r="B932" s="52" t="s">
        <v>107</v>
      </c>
      <c r="C932" s="52" t="s">
        <v>116</v>
      </c>
      <c r="D932" s="52">
        <v>12005</v>
      </c>
      <c r="E932" s="52">
        <v>3350002</v>
      </c>
      <c r="F932" s="52">
        <v>9</v>
      </c>
      <c r="G932" s="52" t="s">
        <v>119</v>
      </c>
      <c r="H932" s="52" t="s">
        <v>91</v>
      </c>
      <c r="I932" s="52">
        <v>9623</v>
      </c>
      <c r="J932" s="52" t="s">
        <v>71</v>
      </c>
      <c r="K932" s="52">
        <v>73.3</v>
      </c>
      <c r="L932" s="52">
        <v>4.02E-2</v>
      </c>
      <c r="M932" s="52">
        <v>1</v>
      </c>
      <c r="N932" s="52"/>
      <c r="O932" s="52">
        <v>0</v>
      </c>
      <c r="P932" s="52">
        <v>0</v>
      </c>
      <c r="Q932" s="52">
        <v>21</v>
      </c>
      <c r="R932" s="52"/>
      <c r="S932" s="52">
        <v>0</v>
      </c>
      <c r="T932" s="52">
        <v>0</v>
      </c>
      <c r="U932" s="52">
        <v>310</v>
      </c>
      <c r="V932" s="52">
        <f t="shared" si="30"/>
        <v>28.355709180000002</v>
      </c>
      <c r="W932" s="52">
        <f t="shared" si="29"/>
        <v>28.355709180000002</v>
      </c>
      <c r="X932" s="52">
        <v>0</v>
      </c>
      <c r="Y932" s="52">
        <v>0</v>
      </c>
    </row>
    <row r="933" spans="1:25" x14ac:dyDescent="0.25">
      <c r="A933" s="52">
        <v>2013</v>
      </c>
      <c r="B933" s="52" t="s">
        <v>107</v>
      </c>
      <c r="C933" s="52" t="s">
        <v>116</v>
      </c>
      <c r="D933" s="52">
        <v>12005</v>
      </c>
      <c r="E933" s="52">
        <v>3350002</v>
      </c>
      <c r="F933" s="52">
        <v>9</v>
      </c>
      <c r="G933" s="52" t="s">
        <v>119</v>
      </c>
      <c r="H933" s="52" t="s">
        <v>91</v>
      </c>
      <c r="I933" s="52">
        <v>7030</v>
      </c>
      <c r="J933" s="52" t="s">
        <v>71</v>
      </c>
      <c r="K933" s="52">
        <v>73.3</v>
      </c>
      <c r="L933" s="52">
        <v>4.02E-2</v>
      </c>
      <c r="M933" s="52">
        <v>1</v>
      </c>
      <c r="N933" s="52"/>
      <c r="O933" s="52">
        <v>0</v>
      </c>
      <c r="P933" s="52">
        <v>0</v>
      </c>
      <c r="Q933" s="52">
        <v>21</v>
      </c>
      <c r="R933" s="52"/>
      <c r="S933" s="52">
        <v>0</v>
      </c>
      <c r="T933" s="52">
        <v>0</v>
      </c>
      <c r="U933" s="52">
        <v>310</v>
      </c>
      <c r="V933" s="52">
        <f t="shared" si="30"/>
        <v>20.715019799999997</v>
      </c>
      <c r="W933" s="52">
        <f t="shared" si="29"/>
        <v>20.715019799999997</v>
      </c>
      <c r="X933" s="52">
        <v>0</v>
      </c>
      <c r="Y933" s="52">
        <v>0</v>
      </c>
    </row>
    <row r="934" spans="1:25" x14ac:dyDescent="0.25">
      <c r="A934" s="52">
        <v>2013</v>
      </c>
      <c r="B934" s="52" t="s">
        <v>107</v>
      </c>
      <c r="C934" s="52" t="s">
        <v>116</v>
      </c>
      <c r="D934" s="52">
        <v>12008</v>
      </c>
      <c r="E934" s="52">
        <v>3350002</v>
      </c>
      <c r="F934" s="52">
        <v>9</v>
      </c>
      <c r="G934" s="52" t="s">
        <v>119</v>
      </c>
      <c r="H934" s="52" t="s">
        <v>91</v>
      </c>
      <c r="I934" s="52">
        <v>6199</v>
      </c>
      <c r="J934" s="52" t="s">
        <v>71</v>
      </c>
      <c r="K934" s="52">
        <v>73.3</v>
      </c>
      <c r="L934" s="52">
        <v>4.02E-2</v>
      </c>
      <c r="M934" s="52">
        <v>1</v>
      </c>
      <c r="N934" s="52"/>
      <c r="O934" s="52">
        <v>0</v>
      </c>
      <c r="P934" s="52">
        <v>0</v>
      </c>
      <c r="Q934" s="52">
        <v>21</v>
      </c>
      <c r="R934" s="52"/>
      <c r="S934" s="52">
        <v>0</v>
      </c>
      <c r="T934" s="52">
        <v>0</v>
      </c>
      <c r="U934" s="52">
        <v>310</v>
      </c>
      <c r="V934" s="52">
        <f t="shared" si="30"/>
        <v>18.266345339999997</v>
      </c>
      <c r="W934" s="52">
        <f t="shared" si="29"/>
        <v>18.266345339999997</v>
      </c>
      <c r="X934" s="52">
        <v>0</v>
      </c>
      <c r="Y934" s="52">
        <v>0</v>
      </c>
    </row>
    <row r="935" spans="1:25" x14ac:dyDescent="0.25">
      <c r="A935" s="52">
        <v>2013</v>
      </c>
      <c r="B935" s="52" t="s">
        <v>107</v>
      </c>
      <c r="C935" s="52" t="s">
        <v>116</v>
      </c>
      <c r="D935" s="52">
        <v>12008</v>
      </c>
      <c r="E935" s="52">
        <v>3350002</v>
      </c>
      <c r="F935" s="52">
        <v>9</v>
      </c>
      <c r="G935" s="52" t="s">
        <v>119</v>
      </c>
      <c r="H935" s="52" t="s">
        <v>91</v>
      </c>
      <c r="I935" s="52">
        <v>2919.35</v>
      </c>
      <c r="J935" s="52" t="s">
        <v>71</v>
      </c>
      <c r="K935" s="52">
        <v>73.3</v>
      </c>
      <c r="L935" s="52">
        <v>4.02E-2</v>
      </c>
      <c r="M935" s="52">
        <v>1</v>
      </c>
      <c r="N935" s="52"/>
      <c r="O935" s="52">
        <v>0</v>
      </c>
      <c r="P935" s="52">
        <v>0</v>
      </c>
      <c r="Q935" s="52">
        <v>21</v>
      </c>
      <c r="R935" s="52"/>
      <c r="S935" s="52">
        <v>0</v>
      </c>
      <c r="T935" s="52">
        <v>0</v>
      </c>
      <c r="U935" s="52">
        <v>310</v>
      </c>
      <c r="V935" s="52">
        <f t="shared" si="30"/>
        <v>8.6023318709999987</v>
      </c>
      <c r="W935" s="52">
        <f t="shared" si="29"/>
        <v>8.6023318709999987</v>
      </c>
      <c r="X935" s="52">
        <v>0</v>
      </c>
      <c r="Y935" s="52">
        <v>0</v>
      </c>
    </row>
    <row r="936" spans="1:25" x14ac:dyDescent="0.25">
      <c r="A936" s="52">
        <v>2013</v>
      </c>
      <c r="B936" s="52" t="s">
        <v>107</v>
      </c>
      <c r="C936" s="52" t="s">
        <v>116</v>
      </c>
      <c r="D936" s="52">
        <v>12008</v>
      </c>
      <c r="E936" s="52">
        <v>3350002</v>
      </c>
      <c r="F936" s="52">
        <v>9</v>
      </c>
      <c r="G936" s="52" t="s">
        <v>119</v>
      </c>
      <c r="H936" s="52" t="s">
        <v>91</v>
      </c>
      <c r="I936" s="52">
        <v>49633</v>
      </c>
      <c r="J936" s="52" t="s">
        <v>71</v>
      </c>
      <c r="K936" s="52">
        <v>73.3</v>
      </c>
      <c r="L936" s="52">
        <v>4.02E-2</v>
      </c>
      <c r="M936" s="52">
        <v>1</v>
      </c>
      <c r="N936" s="52"/>
      <c r="O936" s="52">
        <v>0</v>
      </c>
      <c r="P936" s="52">
        <v>0</v>
      </c>
      <c r="Q936" s="52">
        <v>21</v>
      </c>
      <c r="R936" s="52"/>
      <c r="S936" s="52">
        <v>0</v>
      </c>
      <c r="T936" s="52">
        <v>0</v>
      </c>
      <c r="U936" s="52">
        <v>310</v>
      </c>
      <c r="V936" s="52">
        <f t="shared" si="30"/>
        <v>146.25157578</v>
      </c>
      <c r="W936" s="52">
        <f t="shared" si="29"/>
        <v>146.25157578</v>
      </c>
      <c r="X936" s="52">
        <v>0</v>
      </c>
      <c r="Y936" s="52">
        <v>0</v>
      </c>
    </row>
    <row r="937" spans="1:25" x14ac:dyDescent="0.25">
      <c r="A937" s="52">
        <v>2013</v>
      </c>
      <c r="B937" s="52" t="s">
        <v>107</v>
      </c>
      <c r="C937" s="52" t="s">
        <v>116</v>
      </c>
      <c r="D937" s="52">
        <v>12008</v>
      </c>
      <c r="E937" s="52">
        <v>3350002</v>
      </c>
      <c r="F937" s="52">
        <v>9</v>
      </c>
      <c r="G937" s="52" t="s">
        <v>119</v>
      </c>
      <c r="H937" s="52" t="s">
        <v>91</v>
      </c>
      <c r="I937" s="52">
        <v>1084</v>
      </c>
      <c r="J937" s="52" t="s">
        <v>71</v>
      </c>
      <c r="K937" s="52">
        <v>73.3</v>
      </c>
      <c r="L937" s="52">
        <v>4.02E-2</v>
      </c>
      <c r="M937" s="52">
        <v>1</v>
      </c>
      <c r="N937" s="52"/>
      <c r="O937" s="52">
        <v>0</v>
      </c>
      <c r="P937" s="52">
        <v>0</v>
      </c>
      <c r="Q937" s="52">
        <v>21</v>
      </c>
      <c r="R937" s="52"/>
      <c r="S937" s="52">
        <v>0</v>
      </c>
      <c r="T937" s="52">
        <v>0</v>
      </c>
      <c r="U937" s="52">
        <v>310</v>
      </c>
      <c r="V937" s="52">
        <f t="shared" si="30"/>
        <v>3.1941794400000001</v>
      </c>
      <c r="W937" s="52">
        <f t="shared" si="29"/>
        <v>3.1941794400000001</v>
      </c>
      <c r="X937" s="52">
        <v>0</v>
      </c>
      <c r="Y937" s="52">
        <v>0</v>
      </c>
    </row>
    <row r="938" spans="1:25" x14ac:dyDescent="0.25">
      <c r="A938" s="52">
        <v>2013</v>
      </c>
      <c r="B938" s="52" t="s">
        <v>107</v>
      </c>
      <c r="C938" s="52" t="s">
        <v>116</v>
      </c>
      <c r="D938" s="52">
        <v>12008</v>
      </c>
      <c r="E938" s="52">
        <v>3350002</v>
      </c>
      <c r="F938" s="52">
        <v>9</v>
      </c>
      <c r="G938" s="52" t="s">
        <v>119</v>
      </c>
      <c r="H938" s="52" t="s">
        <v>91</v>
      </c>
      <c r="I938" s="52">
        <v>4658</v>
      </c>
      <c r="J938" s="52" t="s">
        <v>71</v>
      </c>
      <c r="K938" s="52">
        <v>73.3</v>
      </c>
      <c r="L938" s="52">
        <v>4.02E-2</v>
      </c>
      <c r="M938" s="52">
        <v>1</v>
      </c>
      <c r="N938" s="52"/>
      <c r="O938" s="52">
        <v>0</v>
      </c>
      <c r="P938" s="52">
        <v>0</v>
      </c>
      <c r="Q938" s="52">
        <v>21</v>
      </c>
      <c r="R938" s="52"/>
      <c r="S938" s="52">
        <v>0</v>
      </c>
      <c r="T938" s="52">
        <v>0</v>
      </c>
      <c r="U938" s="52">
        <v>310</v>
      </c>
      <c r="V938" s="52">
        <f t="shared" si="30"/>
        <v>13.725542279999997</v>
      </c>
      <c r="W938" s="52">
        <f t="shared" ref="W938:W1001" si="31">(V938-((O938*I938*P938*Q938)+(S938*I938*T938*U938)))/M938</f>
        <v>13.725542279999997</v>
      </c>
      <c r="X938" s="52">
        <v>0</v>
      </c>
      <c r="Y938" s="52">
        <v>0</v>
      </c>
    </row>
    <row r="939" spans="1:25" x14ac:dyDescent="0.25">
      <c r="A939" s="52">
        <v>2013</v>
      </c>
      <c r="B939" s="52" t="s">
        <v>107</v>
      </c>
      <c r="C939" s="52" t="s">
        <v>116</v>
      </c>
      <c r="D939" s="52">
        <v>12008</v>
      </c>
      <c r="E939" s="52">
        <v>3350002</v>
      </c>
      <c r="F939" s="52">
        <v>9</v>
      </c>
      <c r="G939" s="52" t="s">
        <v>119</v>
      </c>
      <c r="H939" s="52" t="s">
        <v>91</v>
      </c>
      <c r="I939" s="52">
        <v>12217.5</v>
      </c>
      <c r="J939" s="52" t="s">
        <v>71</v>
      </c>
      <c r="K939" s="52">
        <v>73.3</v>
      </c>
      <c r="L939" s="52">
        <v>4.02E-2</v>
      </c>
      <c r="M939" s="52">
        <v>1</v>
      </c>
      <c r="N939" s="52"/>
      <c r="O939" s="52">
        <v>0</v>
      </c>
      <c r="P939" s="52">
        <v>0</v>
      </c>
      <c r="Q939" s="52">
        <v>21</v>
      </c>
      <c r="R939" s="52"/>
      <c r="S939" s="52">
        <v>0</v>
      </c>
      <c r="T939" s="52">
        <v>0</v>
      </c>
      <c r="U939" s="52">
        <v>310</v>
      </c>
      <c r="V939" s="52">
        <f t="shared" si="30"/>
        <v>36.000818549999998</v>
      </c>
      <c r="W939" s="52">
        <f t="shared" si="31"/>
        <v>36.000818549999998</v>
      </c>
      <c r="X939" s="52">
        <v>0</v>
      </c>
      <c r="Y939" s="52">
        <v>0</v>
      </c>
    </row>
    <row r="940" spans="1:25" x14ac:dyDescent="0.25">
      <c r="A940" s="52">
        <v>2013</v>
      </c>
      <c r="B940" s="52" t="s">
        <v>107</v>
      </c>
      <c r="C940" s="52" t="s">
        <v>116</v>
      </c>
      <c r="D940" s="52">
        <v>12009</v>
      </c>
      <c r="E940" s="52">
        <v>3350002</v>
      </c>
      <c r="F940" s="52">
        <v>9</v>
      </c>
      <c r="G940" s="52" t="s">
        <v>119</v>
      </c>
      <c r="H940" s="52" t="s">
        <v>91</v>
      </c>
      <c r="I940" s="52">
        <v>425</v>
      </c>
      <c r="J940" s="52" t="s">
        <v>71</v>
      </c>
      <c r="K940" s="52">
        <v>73.3</v>
      </c>
      <c r="L940" s="52">
        <v>4.02E-2</v>
      </c>
      <c r="M940" s="52">
        <v>1</v>
      </c>
      <c r="N940" s="52"/>
      <c r="O940" s="52">
        <v>0</v>
      </c>
      <c r="P940" s="52">
        <v>0</v>
      </c>
      <c r="Q940" s="52">
        <v>21</v>
      </c>
      <c r="R940" s="52"/>
      <c r="S940" s="52">
        <v>0</v>
      </c>
      <c r="T940" s="52">
        <v>0</v>
      </c>
      <c r="U940" s="52">
        <v>310</v>
      </c>
      <c r="V940" s="52">
        <f t="shared" si="30"/>
        <v>1.2523305</v>
      </c>
      <c r="W940" s="52">
        <f t="shared" si="31"/>
        <v>1.2523305</v>
      </c>
      <c r="X940" s="52">
        <v>0</v>
      </c>
      <c r="Y940" s="52">
        <v>0</v>
      </c>
    </row>
    <row r="941" spans="1:25" x14ac:dyDescent="0.25">
      <c r="A941" s="52">
        <v>2013</v>
      </c>
      <c r="B941" s="52" t="s">
        <v>107</v>
      </c>
      <c r="C941" s="52" t="s">
        <v>116</v>
      </c>
      <c r="D941" s="52">
        <v>15202</v>
      </c>
      <c r="E941" s="52">
        <v>3350002</v>
      </c>
      <c r="F941" s="52">
        <v>9</v>
      </c>
      <c r="G941" s="52" t="s">
        <v>119</v>
      </c>
      <c r="H941" s="52" t="s">
        <v>91</v>
      </c>
      <c r="I941" s="52">
        <v>2774</v>
      </c>
      <c r="J941" s="52" t="s">
        <v>71</v>
      </c>
      <c r="K941" s="52">
        <v>73.3</v>
      </c>
      <c r="L941" s="52">
        <v>4.02E-2</v>
      </c>
      <c r="M941" s="52">
        <v>1</v>
      </c>
      <c r="N941" s="52"/>
      <c r="O941" s="52">
        <v>0</v>
      </c>
      <c r="P941" s="52">
        <v>0</v>
      </c>
      <c r="Q941" s="52">
        <v>21</v>
      </c>
      <c r="R941" s="52"/>
      <c r="S941" s="52">
        <v>0</v>
      </c>
      <c r="T941" s="52">
        <v>0</v>
      </c>
      <c r="U941" s="52">
        <v>310</v>
      </c>
      <c r="V941" s="52">
        <f t="shared" si="30"/>
        <v>8.1740348399999991</v>
      </c>
      <c r="W941" s="52">
        <f t="shared" si="31"/>
        <v>8.1740348399999991</v>
      </c>
      <c r="X941" s="52">
        <v>0</v>
      </c>
      <c r="Y941" s="52">
        <v>0</v>
      </c>
    </row>
    <row r="942" spans="1:25" x14ac:dyDescent="0.25">
      <c r="A942" s="52">
        <v>2013</v>
      </c>
      <c r="B942" s="52" t="s">
        <v>107</v>
      </c>
      <c r="C942" s="52" t="s">
        <v>116</v>
      </c>
      <c r="D942" s="52">
        <v>16212</v>
      </c>
      <c r="E942" s="52">
        <v>3350002</v>
      </c>
      <c r="F942" s="52">
        <v>9</v>
      </c>
      <c r="G942" s="52" t="s">
        <v>119</v>
      </c>
      <c r="H942" s="52" t="s">
        <v>91</v>
      </c>
      <c r="I942" s="52">
        <v>64908</v>
      </c>
      <c r="J942" s="52" t="s">
        <v>71</v>
      </c>
      <c r="K942" s="52">
        <v>73.3</v>
      </c>
      <c r="L942" s="52">
        <v>4.02E-2</v>
      </c>
      <c r="M942" s="52">
        <v>1</v>
      </c>
      <c r="N942" s="52"/>
      <c r="O942" s="52">
        <v>0</v>
      </c>
      <c r="P942" s="52">
        <v>0</v>
      </c>
      <c r="Q942" s="52">
        <v>21</v>
      </c>
      <c r="R942" s="52"/>
      <c r="S942" s="52">
        <v>0</v>
      </c>
      <c r="T942" s="52">
        <v>0</v>
      </c>
      <c r="U942" s="52">
        <v>310</v>
      </c>
      <c r="V942" s="52">
        <f t="shared" si="30"/>
        <v>191.26180727999997</v>
      </c>
      <c r="W942" s="52">
        <f t="shared" si="31"/>
        <v>191.26180727999997</v>
      </c>
      <c r="X942" s="52">
        <v>0</v>
      </c>
      <c r="Y942" s="52">
        <v>0</v>
      </c>
    </row>
    <row r="943" spans="1:25" x14ac:dyDescent="0.25">
      <c r="A943" s="52">
        <v>2013</v>
      </c>
      <c r="B943" s="52" t="s">
        <v>107</v>
      </c>
      <c r="C943" s="52" t="s">
        <v>116</v>
      </c>
      <c r="D943" s="52">
        <v>17017</v>
      </c>
      <c r="E943" s="52">
        <v>3350002</v>
      </c>
      <c r="F943" s="52">
        <v>9</v>
      </c>
      <c r="G943" s="52" t="s">
        <v>119</v>
      </c>
      <c r="H943" s="52" t="s">
        <v>91</v>
      </c>
      <c r="I943" s="52">
        <v>21316</v>
      </c>
      <c r="J943" s="52" t="s">
        <v>71</v>
      </c>
      <c r="K943" s="52">
        <v>73.3</v>
      </c>
      <c r="L943" s="52">
        <v>4.02E-2</v>
      </c>
      <c r="M943" s="52">
        <v>1</v>
      </c>
      <c r="N943" s="52"/>
      <c r="O943" s="52">
        <v>0</v>
      </c>
      <c r="P943" s="52">
        <v>0</v>
      </c>
      <c r="Q943" s="52">
        <v>21</v>
      </c>
      <c r="R943" s="52"/>
      <c r="S943" s="52">
        <v>0</v>
      </c>
      <c r="T943" s="52">
        <v>0</v>
      </c>
      <c r="U943" s="52">
        <v>310</v>
      </c>
      <c r="V943" s="52">
        <f t="shared" si="30"/>
        <v>62.811004560000001</v>
      </c>
      <c r="W943" s="52">
        <f t="shared" si="31"/>
        <v>62.811004560000001</v>
      </c>
      <c r="X943" s="52">
        <v>0</v>
      </c>
      <c r="Y943" s="52">
        <v>0</v>
      </c>
    </row>
    <row r="944" spans="1:25" x14ac:dyDescent="0.25">
      <c r="A944" s="52">
        <v>2013</v>
      </c>
      <c r="B944" s="52" t="s">
        <v>107</v>
      </c>
      <c r="C944" s="52" t="s">
        <v>116</v>
      </c>
      <c r="D944" s="52">
        <v>17097</v>
      </c>
      <c r="E944" s="52">
        <v>3350002</v>
      </c>
      <c r="F944" s="52">
        <v>9</v>
      </c>
      <c r="G944" s="52" t="s">
        <v>119</v>
      </c>
      <c r="H944" s="52" t="s">
        <v>91</v>
      </c>
      <c r="I944" s="52">
        <v>452</v>
      </c>
      <c r="J944" s="52" t="s">
        <v>71</v>
      </c>
      <c r="K944" s="52">
        <v>73.3</v>
      </c>
      <c r="L944" s="52">
        <v>4.02E-2</v>
      </c>
      <c r="M944" s="52">
        <v>1</v>
      </c>
      <c r="N944" s="52"/>
      <c r="O944" s="52">
        <v>0</v>
      </c>
      <c r="P944" s="52">
        <v>0</v>
      </c>
      <c r="Q944" s="52">
        <v>21</v>
      </c>
      <c r="R944" s="52"/>
      <c r="S944" s="52">
        <v>0</v>
      </c>
      <c r="T944" s="52">
        <v>0</v>
      </c>
      <c r="U944" s="52">
        <v>310</v>
      </c>
      <c r="V944" s="52">
        <f t="shared" si="30"/>
        <v>1.3318903200000001</v>
      </c>
      <c r="W944" s="52">
        <f t="shared" si="31"/>
        <v>1.3318903200000001</v>
      </c>
      <c r="X944" s="52">
        <v>0</v>
      </c>
      <c r="Y944" s="52">
        <v>0</v>
      </c>
    </row>
    <row r="945" spans="1:25" x14ac:dyDescent="0.25">
      <c r="A945" s="52">
        <v>2013</v>
      </c>
      <c r="B945" s="52" t="s">
        <v>107</v>
      </c>
      <c r="C945" s="52" t="s">
        <v>116</v>
      </c>
      <c r="D945" s="52">
        <v>19202</v>
      </c>
      <c r="E945" s="52">
        <v>3350002</v>
      </c>
      <c r="F945" s="52">
        <v>9</v>
      </c>
      <c r="G945" s="52" t="s">
        <v>119</v>
      </c>
      <c r="H945" s="52" t="s">
        <v>91</v>
      </c>
      <c r="I945" s="52">
        <v>8838030</v>
      </c>
      <c r="J945" s="52" t="s">
        <v>71</v>
      </c>
      <c r="K945" s="52">
        <v>73.3</v>
      </c>
      <c r="L945" s="52">
        <v>4.02E-2</v>
      </c>
      <c r="M945" s="52">
        <v>1</v>
      </c>
      <c r="N945" s="52"/>
      <c r="O945" s="52">
        <v>0</v>
      </c>
      <c r="P945" s="52">
        <v>0</v>
      </c>
      <c r="Q945" s="52">
        <v>21</v>
      </c>
      <c r="R945" s="52"/>
      <c r="S945" s="52">
        <v>0</v>
      </c>
      <c r="T945" s="52">
        <v>0</v>
      </c>
      <c r="U945" s="52">
        <v>310</v>
      </c>
      <c r="V945" s="52">
        <f t="shared" si="30"/>
        <v>26042.669479800003</v>
      </c>
      <c r="W945" s="52">
        <f t="shared" si="31"/>
        <v>26042.669479800003</v>
      </c>
      <c r="X945" s="52">
        <v>0</v>
      </c>
      <c r="Y945" s="52">
        <v>0</v>
      </c>
    </row>
    <row r="946" spans="1:25" x14ac:dyDescent="0.25">
      <c r="A946" s="52">
        <v>2013</v>
      </c>
      <c r="B946" s="52" t="s">
        <v>107</v>
      </c>
      <c r="C946" s="52" t="s">
        <v>116</v>
      </c>
      <c r="D946" s="52">
        <v>19202</v>
      </c>
      <c r="E946" s="52">
        <v>3350002</v>
      </c>
      <c r="F946" s="52">
        <v>9</v>
      </c>
      <c r="G946" s="52" t="s">
        <v>119</v>
      </c>
      <c r="H946" s="52" t="s">
        <v>91</v>
      </c>
      <c r="I946" s="52">
        <v>4137335</v>
      </c>
      <c r="J946" s="52" t="s">
        <v>71</v>
      </c>
      <c r="K946" s="52">
        <v>73.3</v>
      </c>
      <c r="L946" s="52">
        <v>4.02E-2</v>
      </c>
      <c r="M946" s="52">
        <v>1</v>
      </c>
      <c r="N946" s="52"/>
      <c r="O946" s="52">
        <v>0</v>
      </c>
      <c r="P946" s="52">
        <v>0</v>
      </c>
      <c r="Q946" s="52">
        <v>21</v>
      </c>
      <c r="R946" s="52"/>
      <c r="S946" s="52">
        <v>0</v>
      </c>
      <c r="T946" s="52">
        <v>0</v>
      </c>
      <c r="U946" s="52">
        <v>310</v>
      </c>
      <c r="V946" s="52">
        <f t="shared" si="30"/>
        <v>12191.319551100001</v>
      </c>
      <c r="W946" s="52">
        <f t="shared" si="31"/>
        <v>12191.319551100001</v>
      </c>
      <c r="X946" s="52">
        <v>0</v>
      </c>
      <c r="Y946" s="52">
        <v>0</v>
      </c>
    </row>
    <row r="947" spans="1:25" x14ac:dyDescent="0.25">
      <c r="A947" s="52">
        <v>2013</v>
      </c>
      <c r="B947" s="52" t="s">
        <v>107</v>
      </c>
      <c r="C947" s="52" t="s">
        <v>116</v>
      </c>
      <c r="D947" s="52">
        <v>19202</v>
      </c>
      <c r="E947" s="52">
        <v>3350002</v>
      </c>
      <c r="F947" s="52">
        <v>9</v>
      </c>
      <c r="G947" s="52" t="s">
        <v>119</v>
      </c>
      <c r="H947" s="52" t="s">
        <v>91</v>
      </c>
      <c r="I947" s="52">
        <v>248875</v>
      </c>
      <c r="J947" s="52" t="s">
        <v>71</v>
      </c>
      <c r="K947" s="52">
        <v>73.3</v>
      </c>
      <c r="L947" s="52">
        <v>4.02E-2</v>
      </c>
      <c r="M947" s="52">
        <v>1</v>
      </c>
      <c r="N947" s="52"/>
      <c r="O947" s="52">
        <v>0</v>
      </c>
      <c r="P947" s="52">
        <v>0</v>
      </c>
      <c r="Q947" s="52">
        <v>21</v>
      </c>
      <c r="R947" s="52"/>
      <c r="S947" s="52">
        <v>0</v>
      </c>
      <c r="T947" s="52">
        <v>0</v>
      </c>
      <c r="U947" s="52">
        <v>310</v>
      </c>
      <c r="V947" s="52">
        <f t="shared" si="30"/>
        <v>733.35000749999995</v>
      </c>
      <c r="W947" s="52">
        <f t="shared" si="31"/>
        <v>733.35000749999995</v>
      </c>
      <c r="X947" s="52">
        <v>0</v>
      </c>
      <c r="Y947" s="52">
        <v>0</v>
      </c>
    </row>
    <row r="948" spans="1:25" x14ac:dyDescent="0.25">
      <c r="A948" s="52">
        <v>2013</v>
      </c>
      <c r="B948" s="52" t="s">
        <v>107</v>
      </c>
      <c r="C948" s="52" t="s">
        <v>116</v>
      </c>
      <c r="D948" s="52">
        <v>19202</v>
      </c>
      <c r="E948" s="52">
        <v>3350002</v>
      </c>
      <c r="F948" s="52">
        <v>9</v>
      </c>
      <c r="G948" s="52" t="s">
        <v>119</v>
      </c>
      <c r="H948" s="52" t="s">
        <v>91</v>
      </c>
      <c r="I948" s="52">
        <v>215786</v>
      </c>
      <c r="J948" s="52" t="s">
        <v>71</v>
      </c>
      <c r="K948" s="52">
        <v>73.3</v>
      </c>
      <c r="L948" s="52">
        <v>4.02E-2</v>
      </c>
      <c r="M948" s="52">
        <v>1</v>
      </c>
      <c r="N948" s="52"/>
      <c r="O948" s="52">
        <v>0</v>
      </c>
      <c r="P948" s="52">
        <v>0</v>
      </c>
      <c r="Q948" s="52">
        <v>21</v>
      </c>
      <c r="R948" s="52"/>
      <c r="S948" s="52">
        <v>0</v>
      </c>
      <c r="T948" s="52">
        <v>0</v>
      </c>
      <c r="U948" s="52">
        <v>310</v>
      </c>
      <c r="V948" s="52">
        <f t="shared" si="30"/>
        <v>635.84797475999994</v>
      </c>
      <c r="W948" s="52">
        <f t="shared" si="31"/>
        <v>635.84797475999994</v>
      </c>
      <c r="X948" s="52">
        <v>0</v>
      </c>
      <c r="Y948" s="52">
        <v>0</v>
      </c>
    </row>
    <row r="949" spans="1:25" x14ac:dyDescent="0.25">
      <c r="A949" s="52">
        <v>2013</v>
      </c>
      <c r="B949" s="52" t="s">
        <v>107</v>
      </c>
      <c r="C949" s="52" t="s">
        <v>116</v>
      </c>
      <c r="D949" s="52">
        <v>19202</v>
      </c>
      <c r="E949" s="52">
        <v>3350002</v>
      </c>
      <c r="F949" s="52">
        <v>9</v>
      </c>
      <c r="G949" s="52" t="s">
        <v>119</v>
      </c>
      <c r="H949" s="52" t="s">
        <v>91</v>
      </c>
      <c r="I949" s="52">
        <v>1265285</v>
      </c>
      <c r="J949" s="52" t="s">
        <v>71</v>
      </c>
      <c r="K949" s="52">
        <v>73.3</v>
      </c>
      <c r="L949" s="52">
        <v>4.02E-2</v>
      </c>
      <c r="M949" s="52">
        <v>1</v>
      </c>
      <c r="N949" s="52"/>
      <c r="O949" s="52">
        <v>0</v>
      </c>
      <c r="P949" s="52">
        <v>0</v>
      </c>
      <c r="Q949" s="52">
        <v>21</v>
      </c>
      <c r="R949" s="52"/>
      <c r="S949" s="52">
        <v>0</v>
      </c>
      <c r="T949" s="52">
        <v>0</v>
      </c>
      <c r="U949" s="52">
        <v>310</v>
      </c>
      <c r="V949" s="52">
        <f t="shared" si="30"/>
        <v>3728.3646981000002</v>
      </c>
      <c r="W949" s="52">
        <f t="shared" si="31"/>
        <v>3728.3646981000002</v>
      </c>
      <c r="X949" s="52">
        <v>0</v>
      </c>
      <c r="Y949" s="52">
        <v>0</v>
      </c>
    </row>
    <row r="950" spans="1:25" x14ac:dyDescent="0.25">
      <c r="A950" s="52">
        <v>2013</v>
      </c>
      <c r="B950" s="52" t="s">
        <v>107</v>
      </c>
      <c r="C950" s="52" t="s">
        <v>116</v>
      </c>
      <c r="D950" s="52">
        <v>19202</v>
      </c>
      <c r="E950" s="52">
        <v>3350002</v>
      </c>
      <c r="F950" s="52">
        <v>9</v>
      </c>
      <c r="G950" s="52" t="s">
        <v>119</v>
      </c>
      <c r="H950" s="52" t="s">
        <v>91</v>
      </c>
      <c r="I950" s="52">
        <v>2332000</v>
      </c>
      <c r="J950" s="52" t="s">
        <v>71</v>
      </c>
      <c r="K950" s="52">
        <v>73.3</v>
      </c>
      <c r="L950" s="52">
        <v>4.02E-2</v>
      </c>
      <c r="M950" s="52">
        <v>1</v>
      </c>
      <c r="N950" s="52"/>
      <c r="O950" s="52">
        <v>0</v>
      </c>
      <c r="P950" s="52">
        <v>0</v>
      </c>
      <c r="Q950" s="52">
        <v>21</v>
      </c>
      <c r="R950" s="52"/>
      <c r="S950" s="52">
        <v>0</v>
      </c>
      <c r="T950" s="52">
        <v>0</v>
      </c>
      <c r="U950" s="52">
        <v>310</v>
      </c>
      <c r="V950" s="52">
        <f t="shared" si="30"/>
        <v>6871.6111200000005</v>
      </c>
      <c r="W950" s="52">
        <f t="shared" si="31"/>
        <v>6871.6111200000005</v>
      </c>
      <c r="X950" s="52">
        <v>0</v>
      </c>
      <c r="Y950" s="52">
        <v>0</v>
      </c>
    </row>
    <row r="951" spans="1:25" x14ac:dyDescent="0.25">
      <c r="A951" s="52">
        <v>2013</v>
      </c>
      <c r="B951" s="52" t="s">
        <v>107</v>
      </c>
      <c r="C951" s="52" t="s">
        <v>116</v>
      </c>
      <c r="D951" s="52">
        <v>19209</v>
      </c>
      <c r="E951" s="52">
        <v>3350002</v>
      </c>
      <c r="F951" s="52">
        <v>9</v>
      </c>
      <c r="G951" s="52" t="s">
        <v>119</v>
      </c>
      <c r="H951" s="52" t="s">
        <v>91</v>
      </c>
      <c r="I951" s="52">
        <v>146449</v>
      </c>
      <c r="J951" s="52" t="s">
        <v>71</v>
      </c>
      <c r="K951" s="52">
        <v>73.3</v>
      </c>
      <c r="L951" s="52">
        <v>4.02E-2</v>
      </c>
      <c r="M951" s="52">
        <v>1</v>
      </c>
      <c r="N951" s="52"/>
      <c r="O951" s="52">
        <v>0</v>
      </c>
      <c r="P951" s="52">
        <v>0</v>
      </c>
      <c r="Q951" s="52">
        <v>21</v>
      </c>
      <c r="R951" s="52"/>
      <c r="S951" s="52">
        <v>0</v>
      </c>
      <c r="T951" s="52">
        <v>0</v>
      </c>
      <c r="U951" s="52">
        <v>310</v>
      </c>
      <c r="V951" s="52">
        <f t="shared" si="30"/>
        <v>431.53541033999994</v>
      </c>
      <c r="W951" s="52">
        <f t="shared" si="31"/>
        <v>431.53541033999994</v>
      </c>
      <c r="X951" s="52">
        <v>0</v>
      </c>
      <c r="Y951" s="52">
        <v>0</v>
      </c>
    </row>
    <row r="952" spans="1:25" x14ac:dyDescent="0.25">
      <c r="A952" s="52">
        <v>2013</v>
      </c>
      <c r="B952" s="52" t="s">
        <v>107</v>
      </c>
      <c r="C952" s="52" t="s">
        <v>116</v>
      </c>
      <c r="D952" s="52">
        <v>19209</v>
      </c>
      <c r="E952" s="52">
        <v>3350002</v>
      </c>
      <c r="F952" s="52">
        <v>9</v>
      </c>
      <c r="G952" s="52" t="s">
        <v>119</v>
      </c>
      <c r="H952" s="52" t="s">
        <v>91</v>
      </c>
      <c r="I952" s="52">
        <v>28519</v>
      </c>
      <c r="J952" s="52" t="s">
        <v>71</v>
      </c>
      <c r="K952" s="52">
        <v>73.3</v>
      </c>
      <c r="L952" s="52">
        <v>4.02E-2</v>
      </c>
      <c r="M952" s="52">
        <v>1</v>
      </c>
      <c r="N952" s="52"/>
      <c r="O952" s="52">
        <v>0</v>
      </c>
      <c r="P952" s="52">
        <v>0</v>
      </c>
      <c r="Q952" s="52">
        <v>21</v>
      </c>
      <c r="R952" s="52"/>
      <c r="S952" s="52">
        <v>0</v>
      </c>
      <c r="T952" s="52">
        <v>0</v>
      </c>
      <c r="U952" s="52">
        <v>310</v>
      </c>
      <c r="V952" s="52">
        <f t="shared" si="30"/>
        <v>84.035796539999993</v>
      </c>
      <c r="W952" s="52">
        <f t="shared" si="31"/>
        <v>84.035796539999993</v>
      </c>
      <c r="X952" s="52">
        <v>0</v>
      </c>
      <c r="Y952" s="52">
        <v>0</v>
      </c>
    </row>
    <row r="953" spans="1:25" x14ac:dyDescent="0.25">
      <c r="A953" s="52">
        <v>2013</v>
      </c>
      <c r="B953" s="52" t="s">
        <v>107</v>
      </c>
      <c r="C953" s="52" t="s">
        <v>116</v>
      </c>
      <c r="D953" s="52">
        <v>19209</v>
      </c>
      <c r="E953" s="52">
        <v>3350002</v>
      </c>
      <c r="F953" s="52">
        <v>9</v>
      </c>
      <c r="G953" s="52" t="s">
        <v>119</v>
      </c>
      <c r="H953" s="52" t="s">
        <v>91</v>
      </c>
      <c r="I953" s="52">
        <v>507100</v>
      </c>
      <c r="J953" s="52" t="s">
        <v>71</v>
      </c>
      <c r="K953" s="52">
        <v>73.3</v>
      </c>
      <c r="L953" s="52">
        <v>4.02E-2</v>
      </c>
      <c r="M953" s="52">
        <v>1</v>
      </c>
      <c r="N953" s="52"/>
      <c r="O953" s="52">
        <v>0</v>
      </c>
      <c r="P953" s="52">
        <v>0</v>
      </c>
      <c r="Q953" s="52">
        <v>21</v>
      </c>
      <c r="R953" s="52"/>
      <c r="S953" s="52">
        <v>0</v>
      </c>
      <c r="T953" s="52">
        <v>0</v>
      </c>
      <c r="U953" s="52">
        <v>310</v>
      </c>
      <c r="V953" s="52">
        <f t="shared" si="30"/>
        <v>1494.2512860000002</v>
      </c>
      <c r="W953" s="52">
        <f t="shared" si="31"/>
        <v>1494.2512860000002</v>
      </c>
      <c r="X953" s="52">
        <v>0</v>
      </c>
      <c r="Y953" s="52">
        <v>0</v>
      </c>
    </row>
    <row r="954" spans="1:25" x14ac:dyDescent="0.25">
      <c r="A954" s="52">
        <v>2013</v>
      </c>
      <c r="B954" s="52" t="s">
        <v>107</v>
      </c>
      <c r="C954" s="52" t="s">
        <v>116</v>
      </c>
      <c r="D954" s="52">
        <v>19209</v>
      </c>
      <c r="E954" s="52">
        <v>3350002</v>
      </c>
      <c r="F954" s="52">
        <v>9</v>
      </c>
      <c r="G954" s="52" t="s">
        <v>119</v>
      </c>
      <c r="H954" s="52" t="s">
        <v>91</v>
      </c>
      <c r="I954" s="52">
        <v>1558629</v>
      </c>
      <c r="J954" s="52" t="s">
        <v>71</v>
      </c>
      <c r="K954" s="52">
        <v>73.3</v>
      </c>
      <c r="L954" s="52">
        <v>4.02E-2</v>
      </c>
      <c r="M954" s="52">
        <v>1</v>
      </c>
      <c r="N954" s="52"/>
      <c r="O954" s="52">
        <v>0</v>
      </c>
      <c r="P954" s="52">
        <v>0</v>
      </c>
      <c r="Q954" s="52">
        <v>21</v>
      </c>
      <c r="R954" s="52"/>
      <c r="S954" s="52">
        <v>0</v>
      </c>
      <c r="T954" s="52">
        <v>0</v>
      </c>
      <c r="U954" s="52">
        <v>310</v>
      </c>
      <c r="V954" s="52">
        <f t="shared" si="30"/>
        <v>4592.7497291400005</v>
      </c>
      <c r="W954" s="52">
        <f t="shared" si="31"/>
        <v>4592.7497291400005</v>
      </c>
      <c r="X954" s="52">
        <v>0</v>
      </c>
      <c r="Y954" s="52">
        <v>0</v>
      </c>
    </row>
    <row r="955" spans="1:25" x14ac:dyDescent="0.25">
      <c r="A955" s="52">
        <v>2013</v>
      </c>
      <c r="B955" s="52" t="s">
        <v>107</v>
      </c>
      <c r="C955" s="52" t="s">
        <v>116</v>
      </c>
      <c r="D955" s="52">
        <v>19209</v>
      </c>
      <c r="E955" s="52">
        <v>3350002</v>
      </c>
      <c r="F955" s="52">
        <v>9</v>
      </c>
      <c r="G955" s="52" t="s">
        <v>119</v>
      </c>
      <c r="H955" s="52" t="s">
        <v>91</v>
      </c>
      <c r="I955" s="52">
        <v>36595</v>
      </c>
      <c r="J955" s="52" t="s">
        <v>71</v>
      </c>
      <c r="K955" s="52">
        <v>73.3</v>
      </c>
      <c r="L955" s="52">
        <v>4.02E-2</v>
      </c>
      <c r="M955" s="52">
        <v>1</v>
      </c>
      <c r="N955" s="52"/>
      <c r="O955" s="52">
        <v>0</v>
      </c>
      <c r="P955" s="52">
        <v>0</v>
      </c>
      <c r="Q955" s="52">
        <v>21</v>
      </c>
      <c r="R955" s="52"/>
      <c r="S955" s="52">
        <v>0</v>
      </c>
      <c r="T955" s="52">
        <v>0</v>
      </c>
      <c r="U955" s="52">
        <v>310</v>
      </c>
      <c r="V955" s="52">
        <f t="shared" si="30"/>
        <v>107.8330227</v>
      </c>
      <c r="W955" s="52">
        <f t="shared" si="31"/>
        <v>107.8330227</v>
      </c>
      <c r="X955" s="52">
        <v>0</v>
      </c>
      <c r="Y955" s="52">
        <v>0</v>
      </c>
    </row>
    <row r="956" spans="1:25" x14ac:dyDescent="0.25">
      <c r="A956" s="52">
        <v>2013</v>
      </c>
      <c r="B956" s="52" t="s">
        <v>107</v>
      </c>
      <c r="C956" s="52" t="s">
        <v>116</v>
      </c>
      <c r="D956" s="52">
        <v>20112</v>
      </c>
      <c r="E956" s="52">
        <v>3350002</v>
      </c>
      <c r="F956" s="52">
        <v>9</v>
      </c>
      <c r="G956" s="52" t="s">
        <v>119</v>
      </c>
      <c r="H956" s="52" t="s">
        <v>91</v>
      </c>
      <c r="I956" s="52">
        <v>231697.06</v>
      </c>
      <c r="J956" s="52" t="s">
        <v>71</v>
      </c>
      <c r="K956" s="52">
        <v>73.3</v>
      </c>
      <c r="L956" s="52">
        <v>4.02E-2</v>
      </c>
      <c r="M956" s="52">
        <v>1</v>
      </c>
      <c r="N956" s="52"/>
      <c r="O956" s="52">
        <v>0</v>
      </c>
      <c r="P956" s="52">
        <v>0</v>
      </c>
      <c r="Q956" s="52">
        <v>21</v>
      </c>
      <c r="R956" s="52"/>
      <c r="S956" s="52">
        <v>0</v>
      </c>
      <c r="T956" s="52">
        <v>0</v>
      </c>
      <c r="U956" s="52">
        <v>310</v>
      </c>
      <c r="V956" s="52">
        <f t="shared" si="30"/>
        <v>682.73245881959997</v>
      </c>
      <c r="W956" s="52">
        <f t="shared" si="31"/>
        <v>682.73245881959997</v>
      </c>
      <c r="X956" s="52">
        <v>0</v>
      </c>
      <c r="Y956" s="52">
        <v>0</v>
      </c>
    </row>
    <row r="957" spans="1:25" x14ac:dyDescent="0.25">
      <c r="A957" s="52">
        <v>2013</v>
      </c>
      <c r="B957" s="52" t="s">
        <v>107</v>
      </c>
      <c r="C957" s="52" t="s">
        <v>116</v>
      </c>
      <c r="D957" s="52">
        <v>20112</v>
      </c>
      <c r="E957" s="52">
        <v>3350002</v>
      </c>
      <c r="F957" s="52">
        <v>9</v>
      </c>
      <c r="G957" s="52" t="s">
        <v>119</v>
      </c>
      <c r="H957" s="52" t="s">
        <v>91</v>
      </c>
      <c r="I957" s="52">
        <v>962805</v>
      </c>
      <c r="J957" s="52" t="s">
        <v>71</v>
      </c>
      <c r="K957" s="52">
        <v>73.3</v>
      </c>
      <c r="L957" s="52">
        <v>4.02E-2</v>
      </c>
      <c r="M957" s="52">
        <v>1</v>
      </c>
      <c r="N957" s="52"/>
      <c r="O957" s="52">
        <v>0</v>
      </c>
      <c r="P957" s="52">
        <v>0</v>
      </c>
      <c r="Q957" s="52">
        <v>21</v>
      </c>
      <c r="R957" s="52"/>
      <c r="S957" s="52">
        <v>0</v>
      </c>
      <c r="T957" s="52">
        <v>0</v>
      </c>
      <c r="U957" s="52">
        <v>310</v>
      </c>
      <c r="V957" s="52">
        <f t="shared" si="30"/>
        <v>2837.0589813000001</v>
      </c>
      <c r="W957" s="52">
        <f t="shared" si="31"/>
        <v>2837.0589813000001</v>
      </c>
      <c r="X957" s="52">
        <v>0</v>
      </c>
      <c r="Y957" s="52">
        <v>0</v>
      </c>
    </row>
    <row r="958" spans="1:25" x14ac:dyDescent="0.25">
      <c r="A958" s="52">
        <v>2013</v>
      </c>
      <c r="B958" s="52" t="s">
        <v>107</v>
      </c>
      <c r="C958" s="52" t="s">
        <v>116</v>
      </c>
      <c r="D958" s="52">
        <v>20116</v>
      </c>
      <c r="E958" s="52">
        <v>3350002</v>
      </c>
      <c r="F958" s="52">
        <v>9</v>
      </c>
      <c r="G958" s="52" t="s">
        <v>119</v>
      </c>
      <c r="H958" s="52" t="s">
        <v>91</v>
      </c>
      <c r="I958" s="52">
        <v>4293000</v>
      </c>
      <c r="J958" s="52" t="s">
        <v>71</v>
      </c>
      <c r="K958" s="52">
        <v>73.3</v>
      </c>
      <c r="L958" s="52">
        <v>4.02E-2</v>
      </c>
      <c r="M958" s="52">
        <v>1</v>
      </c>
      <c r="N958" s="52"/>
      <c r="O958" s="52">
        <v>0</v>
      </c>
      <c r="P958" s="52">
        <v>0</v>
      </c>
      <c r="Q958" s="52">
        <v>21</v>
      </c>
      <c r="R958" s="52"/>
      <c r="S958" s="52">
        <v>0</v>
      </c>
      <c r="T958" s="52">
        <v>0</v>
      </c>
      <c r="U958" s="52">
        <v>310</v>
      </c>
      <c r="V958" s="52">
        <f t="shared" si="30"/>
        <v>12650.011379999998</v>
      </c>
      <c r="W958" s="52">
        <f t="shared" si="31"/>
        <v>12650.011379999998</v>
      </c>
      <c r="X958" s="52">
        <v>0</v>
      </c>
      <c r="Y958" s="52">
        <v>0</v>
      </c>
    </row>
    <row r="959" spans="1:25" x14ac:dyDescent="0.25">
      <c r="A959" s="52">
        <v>2013</v>
      </c>
      <c r="B959" s="52" t="s">
        <v>107</v>
      </c>
      <c r="C959" s="52" t="s">
        <v>116</v>
      </c>
      <c r="D959" s="52">
        <v>20116</v>
      </c>
      <c r="E959" s="52">
        <v>3350002</v>
      </c>
      <c r="F959" s="52">
        <v>9</v>
      </c>
      <c r="G959" s="52" t="s">
        <v>119</v>
      </c>
      <c r="H959" s="52" t="s">
        <v>91</v>
      </c>
      <c r="I959" s="52">
        <v>3453912</v>
      </c>
      <c r="J959" s="52" t="s">
        <v>71</v>
      </c>
      <c r="K959" s="52">
        <v>73.3</v>
      </c>
      <c r="L959" s="52">
        <v>4.02E-2</v>
      </c>
      <c r="M959" s="52">
        <v>1</v>
      </c>
      <c r="N959" s="52"/>
      <c r="O959" s="52">
        <v>0</v>
      </c>
      <c r="P959" s="52">
        <v>0</v>
      </c>
      <c r="Q959" s="52">
        <v>21</v>
      </c>
      <c r="R959" s="52"/>
      <c r="S959" s="52">
        <v>0</v>
      </c>
      <c r="T959" s="52">
        <v>0</v>
      </c>
      <c r="U959" s="52">
        <v>310</v>
      </c>
      <c r="V959" s="52">
        <f t="shared" si="30"/>
        <v>10177.50433392</v>
      </c>
      <c r="W959" s="52">
        <f t="shared" si="31"/>
        <v>10177.50433392</v>
      </c>
      <c r="X959" s="52">
        <v>0</v>
      </c>
      <c r="Y959" s="52">
        <v>0</v>
      </c>
    </row>
    <row r="960" spans="1:25" x14ac:dyDescent="0.25">
      <c r="A960" s="52">
        <v>2013</v>
      </c>
      <c r="B960" s="52" t="s">
        <v>107</v>
      </c>
      <c r="C960" s="52" t="s">
        <v>116</v>
      </c>
      <c r="D960" s="52">
        <v>20116</v>
      </c>
      <c r="E960" s="52">
        <v>3350002</v>
      </c>
      <c r="F960" s="52">
        <v>9</v>
      </c>
      <c r="G960" s="52" t="s">
        <v>119</v>
      </c>
      <c r="H960" s="52" t="s">
        <v>91</v>
      </c>
      <c r="I960" s="52">
        <v>9850500</v>
      </c>
      <c r="J960" s="52" t="s">
        <v>71</v>
      </c>
      <c r="K960" s="52">
        <v>73.3</v>
      </c>
      <c r="L960" s="52">
        <v>4.02E-2</v>
      </c>
      <c r="M960" s="52">
        <v>1</v>
      </c>
      <c r="N960" s="52"/>
      <c r="O960" s="52">
        <v>0</v>
      </c>
      <c r="P960" s="52">
        <v>0</v>
      </c>
      <c r="Q960" s="52">
        <v>21</v>
      </c>
      <c r="R960" s="52"/>
      <c r="S960" s="52">
        <v>0</v>
      </c>
      <c r="T960" s="52">
        <v>0</v>
      </c>
      <c r="U960" s="52">
        <v>310</v>
      </c>
      <c r="V960" s="52">
        <f t="shared" si="30"/>
        <v>29026.074329999999</v>
      </c>
      <c r="W960" s="52">
        <f t="shared" si="31"/>
        <v>29026.074329999999</v>
      </c>
      <c r="X960" s="52">
        <v>0</v>
      </c>
      <c r="Y960" s="52">
        <v>0</v>
      </c>
    </row>
    <row r="961" spans="1:25" x14ac:dyDescent="0.25">
      <c r="A961" s="52">
        <v>2013</v>
      </c>
      <c r="B961" s="52" t="s">
        <v>107</v>
      </c>
      <c r="C961" s="52" t="s">
        <v>116</v>
      </c>
      <c r="D961" s="52">
        <v>20131</v>
      </c>
      <c r="E961" s="52">
        <v>3350002</v>
      </c>
      <c r="F961" s="52">
        <v>9</v>
      </c>
      <c r="G961" s="52" t="s">
        <v>119</v>
      </c>
      <c r="H961" s="52" t="s">
        <v>91</v>
      </c>
      <c r="I961" s="52">
        <v>74401</v>
      </c>
      <c r="J961" s="52" t="s">
        <v>71</v>
      </c>
      <c r="K961" s="52">
        <v>73.3</v>
      </c>
      <c r="L961" s="52">
        <v>4.02E-2</v>
      </c>
      <c r="M961" s="52">
        <v>1</v>
      </c>
      <c r="N961" s="52"/>
      <c r="O961" s="52">
        <v>0</v>
      </c>
      <c r="P961" s="52">
        <v>0</v>
      </c>
      <c r="Q961" s="52">
        <v>21</v>
      </c>
      <c r="R961" s="52"/>
      <c r="S961" s="52">
        <v>0</v>
      </c>
      <c r="T961" s="52">
        <v>0</v>
      </c>
      <c r="U961" s="52">
        <v>310</v>
      </c>
      <c r="V961" s="52">
        <f t="shared" si="30"/>
        <v>219.23445065999999</v>
      </c>
      <c r="W961" s="52">
        <f t="shared" si="31"/>
        <v>219.23445065999999</v>
      </c>
      <c r="X961" s="52">
        <v>0</v>
      </c>
      <c r="Y961" s="52">
        <v>0</v>
      </c>
    </row>
    <row r="962" spans="1:25" x14ac:dyDescent="0.25">
      <c r="A962" s="52">
        <v>2013</v>
      </c>
      <c r="B962" s="52" t="s">
        <v>107</v>
      </c>
      <c r="C962" s="52" t="s">
        <v>116</v>
      </c>
      <c r="D962" s="52">
        <v>20131</v>
      </c>
      <c r="E962" s="52">
        <v>3350002</v>
      </c>
      <c r="F962" s="52">
        <v>9</v>
      </c>
      <c r="G962" s="52" t="s">
        <v>119</v>
      </c>
      <c r="H962" s="52" t="s">
        <v>91</v>
      </c>
      <c r="I962" s="52">
        <v>1765000</v>
      </c>
      <c r="J962" s="52" t="s">
        <v>71</v>
      </c>
      <c r="K962" s="52">
        <v>73.3</v>
      </c>
      <c r="L962" s="52">
        <v>4.02E-2</v>
      </c>
      <c r="M962" s="52">
        <v>1</v>
      </c>
      <c r="N962" s="52"/>
      <c r="O962" s="52">
        <v>0</v>
      </c>
      <c r="P962" s="52">
        <v>0</v>
      </c>
      <c r="Q962" s="52">
        <v>21</v>
      </c>
      <c r="R962" s="52"/>
      <c r="S962" s="52">
        <v>0</v>
      </c>
      <c r="T962" s="52">
        <v>0</v>
      </c>
      <c r="U962" s="52">
        <v>310</v>
      </c>
      <c r="V962" s="52">
        <f t="shared" si="30"/>
        <v>5200.8549000000003</v>
      </c>
      <c r="W962" s="52">
        <f t="shared" si="31"/>
        <v>5200.8549000000003</v>
      </c>
      <c r="X962" s="52">
        <v>0</v>
      </c>
      <c r="Y962" s="52">
        <v>0</v>
      </c>
    </row>
    <row r="963" spans="1:25" x14ac:dyDescent="0.25">
      <c r="A963" s="52">
        <v>2013</v>
      </c>
      <c r="B963" s="52" t="s">
        <v>107</v>
      </c>
      <c r="C963" s="52" t="s">
        <v>116</v>
      </c>
      <c r="D963" s="52">
        <v>20131</v>
      </c>
      <c r="E963" s="52">
        <v>3350002</v>
      </c>
      <c r="F963" s="52">
        <v>9</v>
      </c>
      <c r="G963" s="52" t="s">
        <v>119</v>
      </c>
      <c r="H963" s="52" t="s">
        <v>91</v>
      </c>
      <c r="I963" s="52">
        <v>32057112</v>
      </c>
      <c r="J963" s="52" t="s">
        <v>71</v>
      </c>
      <c r="K963" s="52">
        <v>73.3</v>
      </c>
      <c r="L963" s="52">
        <v>4.02E-2</v>
      </c>
      <c r="M963" s="52">
        <v>1</v>
      </c>
      <c r="N963" s="52"/>
      <c r="O963" s="52">
        <v>0</v>
      </c>
      <c r="P963" s="52">
        <v>0</v>
      </c>
      <c r="Q963" s="52">
        <v>21</v>
      </c>
      <c r="R963" s="52"/>
      <c r="S963" s="52">
        <v>0</v>
      </c>
      <c r="T963" s="52">
        <v>0</v>
      </c>
      <c r="U963" s="52">
        <v>310</v>
      </c>
      <c r="V963" s="52">
        <f t="shared" ref="V963:V1026" si="32">IF(F963=9,((I963*K963*L963*M963)+(I963*O963*P963*Q963)+(I963*S963*T963*U963))/1000, (I963*K963*L963*M963)+(I963*O963*P963*Q963)+(I963*S963*T963*U963))</f>
        <v>94461.409645919994</v>
      </c>
      <c r="W963" s="52">
        <f t="shared" si="31"/>
        <v>94461.409645919994</v>
      </c>
      <c r="X963" s="52">
        <v>0</v>
      </c>
      <c r="Y963" s="52">
        <v>0</v>
      </c>
    </row>
    <row r="964" spans="1:25" x14ac:dyDescent="0.25">
      <c r="A964" s="52">
        <v>2013</v>
      </c>
      <c r="B964" s="52" t="s">
        <v>107</v>
      </c>
      <c r="C964" s="52" t="s">
        <v>116</v>
      </c>
      <c r="D964" s="52">
        <v>20131</v>
      </c>
      <c r="E964" s="52">
        <v>3350002</v>
      </c>
      <c r="F964" s="52">
        <v>9</v>
      </c>
      <c r="G964" s="52" t="s">
        <v>119</v>
      </c>
      <c r="H964" s="52" t="s">
        <v>91</v>
      </c>
      <c r="I964" s="52">
        <v>425342</v>
      </c>
      <c r="J964" s="52" t="s">
        <v>71</v>
      </c>
      <c r="K964" s="52">
        <v>73.3</v>
      </c>
      <c r="L964" s="52">
        <v>4.02E-2</v>
      </c>
      <c r="M964" s="52">
        <v>1</v>
      </c>
      <c r="N964" s="52"/>
      <c r="O964" s="52">
        <v>0</v>
      </c>
      <c r="P964" s="52">
        <v>0</v>
      </c>
      <c r="Q964" s="52">
        <v>21</v>
      </c>
      <c r="R964" s="52"/>
      <c r="S964" s="52">
        <v>0</v>
      </c>
      <c r="T964" s="52">
        <v>0</v>
      </c>
      <c r="U964" s="52">
        <v>310</v>
      </c>
      <c r="V964" s="52">
        <f t="shared" si="32"/>
        <v>1253.3382577199998</v>
      </c>
      <c r="W964" s="52">
        <f t="shared" si="31"/>
        <v>1253.3382577199998</v>
      </c>
      <c r="X964" s="52">
        <v>0</v>
      </c>
      <c r="Y964" s="52">
        <v>0</v>
      </c>
    </row>
    <row r="965" spans="1:25" x14ac:dyDescent="0.25">
      <c r="A965" s="52">
        <v>2013</v>
      </c>
      <c r="B965" s="52" t="s">
        <v>107</v>
      </c>
      <c r="C965" s="52" t="s">
        <v>116</v>
      </c>
      <c r="D965" s="52">
        <v>20211</v>
      </c>
      <c r="E965" s="52">
        <v>3350002</v>
      </c>
      <c r="F965" s="52">
        <v>9</v>
      </c>
      <c r="G965" s="52" t="s">
        <v>119</v>
      </c>
      <c r="H965" s="52" t="s">
        <v>91</v>
      </c>
      <c r="I965" s="52">
        <v>64981</v>
      </c>
      <c r="J965" s="52" t="s">
        <v>71</v>
      </c>
      <c r="K965" s="52">
        <v>73.3</v>
      </c>
      <c r="L965" s="52">
        <v>4.02E-2</v>
      </c>
      <c r="M965" s="52">
        <v>1</v>
      </c>
      <c r="N965" s="52"/>
      <c r="O965" s="52">
        <v>0</v>
      </c>
      <c r="P965" s="52">
        <v>0</v>
      </c>
      <c r="Q965" s="52">
        <v>21</v>
      </c>
      <c r="R965" s="52"/>
      <c r="S965" s="52">
        <v>0</v>
      </c>
      <c r="T965" s="52">
        <v>0</v>
      </c>
      <c r="U965" s="52">
        <v>310</v>
      </c>
      <c r="V965" s="52">
        <f t="shared" si="32"/>
        <v>191.47691345999999</v>
      </c>
      <c r="W965" s="52">
        <f t="shared" si="31"/>
        <v>191.47691345999999</v>
      </c>
      <c r="X965" s="52">
        <v>0</v>
      </c>
      <c r="Y965" s="52">
        <v>0</v>
      </c>
    </row>
    <row r="966" spans="1:25" x14ac:dyDescent="0.25">
      <c r="A966" s="52">
        <v>2013</v>
      </c>
      <c r="B966" s="52" t="s">
        <v>107</v>
      </c>
      <c r="C966" s="52" t="s">
        <v>116</v>
      </c>
      <c r="D966" s="52">
        <v>20211</v>
      </c>
      <c r="E966" s="52">
        <v>3350002</v>
      </c>
      <c r="F966" s="52">
        <v>9</v>
      </c>
      <c r="G966" s="52" t="s">
        <v>119</v>
      </c>
      <c r="H966" s="52" t="s">
        <v>91</v>
      </c>
      <c r="I966" s="52">
        <v>194425</v>
      </c>
      <c r="J966" s="52" t="s">
        <v>71</v>
      </c>
      <c r="K966" s="52">
        <v>73.3</v>
      </c>
      <c r="L966" s="52">
        <v>4.02E-2</v>
      </c>
      <c r="M966" s="52">
        <v>1</v>
      </c>
      <c r="N966" s="52"/>
      <c r="O966" s="52">
        <v>0</v>
      </c>
      <c r="P966" s="52">
        <v>0</v>
      </c>
      <c r="Q966" s="52">
        <v>21</v>
      </c>
      <c r="R966" s="52"/>
      <c r="S966" s="52">
        <v>0</v>
      </c>
      <c r="T966" s="52">
        <v>0</v>
      </c>
      <c r="U966" s="52">
        <v>310</v>
      </c>
      <c r="V966" s="52">
        <f t="shared" si="32"/>
        <v>572.90437049999991</v>
      </c>
      <c r="W966" s="52">
        <f t="shared" si="31"/>
        <v>572.90437049999991</v>
      </c>
      <c r="X966" s="52">
        <v>0</v>
      </c>
      <c r="Y966" s="52">
        <v>0</v>
      </c>
    </row>
    <row r="967" spans="1:25" x14ac:dyDescent="0.25">
      <c r="A967" s="52">
        <v>2013</v>
      </c>
      <c r="B967" s="52" t="s">
        <v>107</v>
      </c>
      <c r="C967" s="52" t="s">
        <v>116</v>
      </c>
      <c r="D967" s="52">
        <v>20219</v>
      </c>
      <c r="E967" s="52">
        <v>3350002</v>
      </c>
      <c r="F967" s="52">
        <v>9</v>
      </c>
      <c r="G967" s="52" t="s">
        <v>119</v>
      </c>
      <c r="H967" s="52" t="s">
        <v>91</v>
      </c>
      <c r="I967" s="52">
        <v>22150</v>
      </c>
      <c r="J967" s="52" t="s">
        <v>71</v>
      </c>
      <c r="K967" s="52">
        <v>73.3</v>
      </c>
      <c r="L967" s="52">
        <v>4.02E-2</v>
      </c>
      <c r="M967" s="52">
        <v>1</v>
      </c>
      <c r="N967" s="52"/>
      <c r="O967" s="52">
        <v>0</v>
      </c>
      <c r="P967" s="52">
        <v>0</v>
      </c>
      <c r="Q967" s="52">
        <v>21</v>
      </c>
      <c r="R967" s="52"/>
      <c r="S967" s="52">
        <v>0</v>
      </c>
      <c r="T967" s="52">
        <v>0</v>
      </c>
      <c r="U967" s="52">
        <v>310</v>
      </c>
      <c r="V967" s="52">
        <f t="shared" si="32"/>
        <v>65.268518999999998</v>
      </c>
      <c r="W967" s="52">
        <f t="shared" si="31"/>
        <v>65.268518999999998</v>
      </c>
      <c r="X967" s="52">
        <v>0</v>
      </c>
      <c r="Y967" s="52">
        <v>0</v>
      </c>
    </row>
    <row r="968" spans="1:25" x14ac:dyDescent="0.25">
      <c r="A968" s="52">
        <v>2013</v>
      </c>
      <c r="B968" s="52" t="s">
        <v>107</v>
      </c>
      <c r="C968" s="52" t="s">
        <v>116</v>
      </c>
      <c r="D968" s="52">
        <v>20219</v>
      </c>
      <c r="E968" s="52">
        <v>3350002</v>
      </c>
      <c r="F968" s="52">
        <v>9</v>
      </c>
      <c r="G968" s="52" t="s">
        <v>119</v>
      </c>
      <c r="H968" s="52" t="s">
        <v>91</v>
      </c>
      <c r="I968" s="52">
        <v>47686</v>
      </c>
      <c r="J968" s="52" t="s">
        <v>71</v>
      </c>
      <c r="K968" s="52">
        <v>73.3</v>
      </c>
      <c r="L968" s="52">
        <v>4.02E-2</v>
      </c>
      <c r="M968" s="52">
        <v>1</v>
      </c>
      <c r="N968" s="52"/>
      <c r="O968" s="52">
        <v>0</v>
      </c>
      <c r="P968" s="52">
        <v>0</v>
      </c>
      <c r="Q968" s="52">
        <v>21</v>
      </c>
      <c r="R968" s="52"/>
      <c r="S968" s="52">
        <v>0</v>
      </c>
      <c r="T968" s="52">
        <v>0</v>
      </c>
      <c r="U968" s="52">
        <v>310</v>
      </c>
      <c r="V968" s="52">
        <f t="shared" si="32"/>
        <v>140.51442875999999</v>
      </c>
      <c r="W968" s="52">
        <f t="shared" si="31"/>
        <v>140.51442875999999</v>
      </c>
      <c r="X968" s="52">
        <v>0</v>
      </c>
      <c r="Y968" s="52">
        <v>0</v>
      </c>
    </row>
    <row r="969" spans="1:25" x14ac:dyDescent="0.25">
      <c r="A969" s="52">
        <v>2013</v>
      </c>
      <c r="B969" s="52" t="s">
        <v>107</v>
      </c>
      <c r="C969" s="52" t="s">
        <v>116</v>
      </c>
      <c r="D969" s="52">
        <v>20221</v>
      </c>
      <c r="E969" s="52">
        <v>3350002</v>
      </c>
      <c r="F969" s="52">
        <v>9</v>
      </c>
      <c r="G969" s="52" t="s">
        <v>119</v>
      </c>
      <c r="H969" s="52" t="s">
        <v>91</v>
      </c>
      <c r="I969" s="52">
        <v>4416</v>
      </c>
      <c r="J969" s="52" t="s">
        <v>71</v>
      </c>
      <c r="K969" s="52">
        <v>73.3</v>
      </c>
      <c r="L969" s="52">
        <v>4.02E-2</v>
      </c>
      <c r="M969" s="52">
        <v>1</v>
      </c>
      <c r="N969" s="52"/>
      <c r="O969" s="52">
        <v>0</v>
      </c>
      <c r="P969" s="52">
        <v>0</v>
      </c>
      <c r="Q969" s="52">
        <v>21</v>
      </c>
      <c r="R969" s="52"/>
      <c r="S969" s="52">
        <v>0</v>
      </c>
      <c r="T969" s="52">
        <v>0</v>
      </c>
      <c r="U969" s="52">
        <v>310</v>
      </c>
      <c r="V969" s="52">
        <f t="shared" si="32"/>
        <v>13.01245056</v>
      </c>
      <c r="W969" s="52">
        <f t="shared" si="31"/>
        <v>13.01245056</v>
      </c>
      <c r="X969" s="52">
        <v>0</v>
      </c>
      <c r="Y969" s="52">
        <v>0</v>
      </c>
    </row>
    <row r="970" spans="1:25" x14ac:dyDescent="0.25">
      <c r="A970" s="52">
        <v>2013</v>
      </c>
      <c r="B970" s="52" t="s">
        <v>107</v>
      </c>
      <c r="C970" s="52" t="s">
        <v>116</v>
      </c>
      <c r="D970" s="52">
        <v>20231</v>
      </c>
      <c r="E970" s="52">
        <v>3350002</v>
      </c>
      <c r="F970" s="52">
        <v>9</v>
      </c>
      <c r="G970" s="52" t="s">
        <v>119</v>
      </c>
      <c r="H970" s="52" t="s">
        <v>91</v>
      </c>
      <c r="I970" s="52">
        <v>2913</v>
      </c>
      <c r="J970" s="52" t="s">
        <v>71</v>
      </c>
      <c r="K970" s="52">
        <v>73.3</v>
      </c>
      <c r="L970" s="52">
        <v>4.02E-2</v>
      </c>
      <c r="M970" s="52">
        <v>1</v>
      </c>
      <c r="N970" s="52"/>
      <c r="O970" s="52">
        <v>0</v>
      </c>
      <c r="P970" s="52">
        <v>0</v>
      </c>
      <c r="Q970" s="52">
        <v>21</v>
      </c>
      <c r="R970" s="52"/>
      <c r="S970" s="52">
        <v>0</v>
      </c>
      <c r="T970" s="52">
        <v>0</v>
      </c>
      <c r="U970" s="52">
        <v>310</v>
      </c>
      <c r="V970" s="52">
        <f t="shared" si="32"/>
        <v>8.5836205799999981</v>
      </c>
      <c r="W970" s="52">
        <f t="shared" si="31"/>
        <v>8.5836205799999981</v>
      </c>
      <c r="X970" s="52">
        <v>0</v>
      </c>
      <c r="Y970" s="52">
        <v>0</v>
      </c>
    </row>
    <row r="971" spans="1:25" x14ac:dyDescent="0.25">
      <c r="A971" s="52">
        <v>2013</v>
      </c>
      <c r="B971" s="52" t="s">
        <v>107</v>
      </c>
      <c r="C971" s="52" t="s">
        <v>116</v>
      </c>
      <c r="D971" s="52">
        <v>20231</v>
      </c>
      <c r="E971" s="52">
        <v>3350002</v>
      </c>
      <c r="F971" s="52">
        <v>9</v>
      </c>
      <c r="G971" s="52" t="s">
        <v>119</v>
      </c>
      <c r="H971" s="52" t="s">
        <v>91</v>
      </c>
      <c r="I971" s="52">
        <v>1260</v>
      </c>
      <c r="J971" s="52" t="s">
        <v>71</v>
      </c>
      <c r="K971" s="52">
        <v>73.3</v>
      </c>
      <c r="L971" s="52">
        <v>4.02E-2</v>
      </c>
      <c r="M971" s="52">
        <v>1</v>
      </c>
      <c r="N971" s="52"/>
      <c r="O971" s="52">
        <v>0</v>
      </c>
      <c r="P971" s="52">
        <v>0</v>
      </c>
      <c r="Q971" s="52">
        <v>21</v>
      </c>
      <c r="R971" s="52"/>
      <c r="S971" s="52">
        <v>0</v>
      </c>
      <c r="T971" s="52">
        <v>0</v>
      </c>
      <c r="U971" s="52">
        <v>310</v>
      </c>
      <c r="V971" s="52">
        <f t="shared" si="32"/>
        <v>3.7127916000000001</v>
      </c>
      <c r="W971" s="52">
        <f t="shared" si="31"/>
        <v>3.7127916000000001</v>
      </c>
      <c r="X971" s="52">
        <v>0</v>
      </c>
      <c r="Y971" s="52">
        <v>0</v>
      </c>
    </row>
    <row r="972" spans="1:25" x14ac:dyDescent="0.25">
      <c r="A972" s="52">
        <v>2013</v>
      </c>
      <c r="B972" s="52" t="s">
        <v>107</v>
      </c>
      <c r="C972" s="52" t="s">
        <v>116</v>
      </c>
      <c r="D972" s="52">
        <v>20231</v>
      </c>
      <c r="E972" s="52">
        <v>3350002</v>
      </c>
      <c r="F972" s="52">
        <v>9</v>
      </c>
      <c r="G972" s="52" t="s">
        <v>119</v>
      </c>
      <c r="H972" s="52" t="s">
        <v>91</v>
      </c>
      <c r="I972" s="52">
        <v>83600</v>
      </c>
      <c r="J972" s="52" t="s">
        <v>71</v>
      </c>
      <c r="K972" s="52">
        <v>73.3</v>
      </c>
      <c r="L972" s="52">
        <v>4.02E-2</v>
      </c>
      <c r="M972" s="52">
        <v>1</v>
      </c>
      <c r="N972" s="52"/>
      <c r="O972" s="52">
        <v>0</v>
      </c>
      <c r="P972" s="52">
        <v>0</v>
      </c>
      <c r="Q972" s="52">
        <v>21</v>
      </c>
      <c r="R972" s="52"/>
      <c r="S972" s="52">
        <v>0</v>
      </c>
      <c r="T972" s="52">
        <v>0</v>
      </c>
      <c r="U972" s="52">
        <v>310</v>
      </c>
      <c r="V972" s="52">
        <f t="shared" si="32"/>
        <v>246.34077599999998</v>
      </c>
      <c r="W972" s="52">
        <f t="shared" si="31"/>
        <v>246.34077599999998</v>
      </c>
      <c r="X972" s="52">
        <v>0</v>
      </c>
      <c r="Y972" s="52">
        <v>0</v>
      </c>
    </row>
    <row r="973" spans="1:25" x14ac:dyDescent="0.25">
      <c r="A973" s="52">
        <v>2013</v>
      </c>
      <c r="B973" s="52" t="s">
        <v>107</v>
      </c>
      <c r="C973" s="52" t="s">
        <v>116</v>
      </c>
      <c r="D973" s="52">
        <v>20231</v>
      </c>
      <c r="E973" s="52">
        <v>3350002</v>
      </c>
      <c r="F973" s="52">
        <v>9</v>
      </c>
      <c r="G973" s="52" t="s">
        <v>119</v>
      </c>
      <c r="H973" s="52" t="s">
        <v>91</v>
      </c>
      <c r="I973" s="52">
        <v>19967.82</v>
      </c>
      <c r="J973" s="52" t="s">
        <v>71</v>
      </c>
      <c r="K973" s="52">
        <v>73.3</v>
      </c>
      <c r="L973" s="52">
        <v>4.02E-2</v>
      </c>
      <c r="M973" s="52">
        <v>1</v>
      </c>
      <c r="N973" s="52"/>
      <c r="O973" s="52">
        <v>0</v>
      </c>
      <c r="P973" s="52">
        <v>0</v>
      </c>
      <c r="Q973" s="52">
        <v>21</v>
      </c>
      <c r="R973" s="52"/>
      <c r="S973" s="52">
        <v>0</v>
      </c>
      <c r="T973" s="52">
        <v>0</v>
      </c>
      <c r="U973" s="52">
        <v>310</v>
      </c>
      <c r="V973" s="52">
        <f t="shared" si="32"/>
        <v>58.838376481200001</v>
      </c>
      <c r="W973" s="52">
        <f t="shared" si="31"/>
        <v>58.838376481200001</v>
      </c>
      <c r="X973" s="52">
        <v>0</v>
      </c>
      <c r="Y973" s="52">
        <v>0</v>
      </c>
    </row>
    <row r="974" spans="1:25" x14ac:dyDescent="0.25">
      <c r="A974" s="52">
        <v>2013</v>
      </c>
      <c r="B974" s="52" t="s">
        <v>107</v>
      </c>
      <c r="C974" s="52" t="s">
        <v>116</v>
      </c>
      <c r="D974" s="52">
        <v>20231</v>
      </c>
      <c r="E974" s="52">
        <v>3350002</v>
      </c>
      <c r="F974" s="52">
        <v>9</v>
      </c>
      <c r="G974" s="52" t="s">
        <v>119</v>
      </c>
      <c r="H974" s="52" t="s">
        <v>91</v>
      </c>
      <c r="I974" s="52">
        <v>18289</v>
      </c>
      <c r="J974" s="52" t="s">
        <v>71</v>
      </c>
      <c r="K974" s="52">
        <v>73.3</v>
      </c>
      <c r="L974" s="52">
        <v>4.02E-2</v>
      </c>
      <c r="M974" s="52">
        <v>1</v>
      </c>
      <c r="N974" s="52"/>
      <c r="O974" s="52">
        <v>0</v>
      </c>
      <c r="P974" s="52">
        <v>0</v>
      </c>
      <c r="Q974" s="52">
        <v>21</v>
      </c>
      <c r="R974" s="52"/>
      <c r="S974" s="52">
        <v>0</v>
      </c>
      <c r="T974" s="52">
        <v>0</v>
      </c>
      <c r="U974" s="52">
        <v>310</v>
      </c>
      <c r="V974" s="52">
        <f t="shared" si="32"/>
        <v>53.891464739999996</v>
      </c>
      <c r="W974" s="52">
        <f t="shared" si="31"/>
        <v>53.891464739999996</v>
      </c>
      <c r="X974" s="52">
        <v>0</v>
      </c>
      <c r="Y974" s="52">
        <v>0</v>
      </c>
    </row>
    <row r="975" spans="1:25" x14ac:dyDescent="0.25">
      <c r="A975" s="52">
        <v>2013</v>
      </c>
      <c r="B975" s="52" t="s">
        <v>107</v>
      </c>
      <c r="C975" s="52" t="s">
        <v>116</v>
      </c>
      <c r="D975" s="52">
        <v>20231</v>
      </c>
      <c r="E975" s="52">
        <v>3350002</v>
      </c>
      <c r="F975" s="52">
        <v>9</v>
      </c>
      <c r="G975" s="52" t="s">
        <v>119</v>
      </c>
      <c r="H975" s="52" t="s">
        <v>91</v>
      </c>
      <c r="I975" s="52">
        <v>44163</v>
      </c>
      <c r="J975" s="52" t="s">
        <v>71</v>
      </c>
      <c r="K975" s="52">
        <v>73.3</v>
      </c>
      <c r="L975" s="52">
        <v>4.02E-2</v>
      </c>
      <c r="M975" s="52">
        <v>1</v>
      </c>
      <c r="N975" s="52"/>
      <c r="O975" s="52">
        <v>0</v>
      </c>
      <c r="P975" s="52">
        <v>0</v>
      </c>
      <c r="Q975" s="52">
        <v>21</v>
      </c>
      <c r="R975" s="52"/>
      <c r="S975" s="52">
        <v>0</v>
      </c>
      <c r="T975" s="52">
        <v>0</v>
      </c>
      <c r="U975" s="52">
        <v>310</v>
      </c>
      <c r="V975" s="52">
        <f t="shared" si="32"/>
        <v>130.13334558</v>
      </c>
      <c r="W975" s="52">
        <f t="shared" si="31"/>
        <v>130.13334558</v>
      </c>
      <c r="X975" s="52">
        <v>0</v>
      </c>
      <c r="Y975" s="52">
        <v>0</v>
      </c>
    </row>
    <row r="976" spans="1:25" x14ac:dyDescent="0.25">
      <c r="A976" s="52">
        <v>2013</v>
      </c>
      <c r="B976" s="52" t="s">
        <v>107</v>
      </c>
      <c r="C976" s="52" t="s">
        <v>116</v>
      </c>
      <c r="D976" s="52">
        <v>20231</v>
      </c>
      <c r="E976" s="52">
        <v>3350002</v>
      </c>
      <c r="F976" s="52">
        <v>9</v>
      </c>
      <c r="G976" s="52" t="s">
        <v>119</v>
      </c>
      <c r="H976" s="52" t="s">
        <v>91</v>
      </c>
      <c r="I976" s="52">
        <v>9048</v>
      </c>
      <c r="J976" s="52" t="s">
        <v>71</v>
      </c>
      <c r="K976" s="52">
        <v>73.3</v>
      </c>
      <c r="L976" s="52">
        <v>4.02E-2</v>
      </c>
      <c r="M976" s="52">
        <v>1</v>
      </c>
      <c r="N976" s="52"/>
      <c r="O976" s="52">
        <v>0</v>
      </c>
      <c r="P976" s="52">
        <v>0</v>
      </c>
      <c r="Q976" s="52">
        <v>21</v>
      </c>
      <c r="R976" s="52"/>
      <c r="S976" s="52">
        <v>0</v>
      </c>
      <c r="T976" s="52">
        <v>0</v>
      </c>
      <c r="U976" s="52">
        <v>310</v>
      </c>
      <c r="V976" s="52">
        <f t="shared" si="32"/>
        <v>26.661379680000003</v>
      </c>
      <c r="W976" s="52">
        <f t="shared" si="31"/>
        <v>26.661379680000003</v>
      </c>
      <c r="X976" s="52">
        <v>0</v>
      </c>
      <c r="Y976" s="52">
        <v>0</v>
      </c>
    </row>
    <row r="977" spans="1:25" x14ac:dyDescent="0.25">
      <c r="A977" s="52">
        <v>2013</v>
      </c>
      <c r="B977" s="52" t="s">
        <v>107</v>
      </c>
      <c r="C977" s="52" t="s">
        <v>116</v>
      </c>
      <c r="D977" s="52">
        <v>20232</v>
      </c>
      <c r="E977" s="52">
        <v>3350002</v>
      </c>
      <c r="F977" s="52">
        <v>9</v>
      </c>
      <c r="G977" s="52" t="s">
        <v>119</v>
      </c>
      <c r="H977" s="52" t="s">
        <v>91</v>
      </c>
      <c r="I977" s="52">
        <v>105212</v>
      </c>
      <c r="J977" s="52" t="s">
        <v>71</v>
      </c>
      <c r="K977" s="52">
        <v>73.3</v>
      </c>
      <c r="L977" s="52">
        <v>4.02E-2</v>
      </c>
      <c r="M977" s="52">
        <v>1</v>
      </c>
      <c r="N977" s="52"/>
      <c r="O977" s="52">
        <v>0</v>
      </c>
      <c r="P977" s="52">
        <v>0</v>
      </c>
      <c r="Q977" s="52">
        <v>21</v>
      </c>
      <c r="R977" s="52"/>
      <c r="S977" s="52">
        <v>0</v>
      </c>
      <c r="T977" s="52">
        <v>0</v>
      </c>
      <c r="U977" s="52">
        <v>310</v>
      </c>
      <c r="V977" s="52">
        <f t="shared" si="32"/>
        <v>310.02399192000001</v>
      </c>
      <c r="W977" s="52">
        <f t="shared" si="31"/>
        <v>310.02399192000001</v>
      </c>
      <c r="X977" s="52">
        <v>0</v>
      </c>
      <c r="Y977" s="52">
        <v>0</v>
      </c>
    </row>
    <row r="978" spans="1:25" x14ac:dyDescent="0.25">
      <c r="A978" s="52">
        <v>2013</v>
      </c>
      <c r="B978" s="52" t="s">
        <v>107</v>
      </c>
      <c r="C978" s="52" t="s">
        <v>116</v>
      </c>
      <c r="D978" s="52">
        <v>20233</v>
      </c>
      <c r="E978" s="52">
        <v>3350002</v>
      </c>
      <c r="F978" s="52">
        <v>9</v>
      </c>
      <c r="G978" s="52" t="s">
        <v>119</v>
      </c>
      <c r="H978" s="52" t="s">
        <v>91</v>
      </c>
      <c r="I978" s="52">
        <v>32304</v>
      </c>
      <c r="J978" s="52" t="s">
        <v>71</v>
      </c>
      <c r="K978" s="52">
        <v>73.3</v>
      </c>
      <c r="L978" s="52">
        <v>4.02E-2</v>
      </c>
      <c r="M978" s="52">
        <v>1</v>
      </c>
      <c r="N978" s="52"/>
      <c r="O978" s="52">
        <v>0</v>
      </c>
      <c r="P978" s="52">
        <v>0</v>
      </c>
      <c r="Q978" s="52">
        <v>21</v>
      </c>
      <c r="R978" s="52"/>
      <c r="S978" s="52">
        <v>0</v>
      </c>
      <c r="T978" s="52">
        <v>0</v>
      </c>
      <c r="U978" s="52">
        <v>310</v>
      </c>
      <c r="V978" s="52">
        <f t="shared" si="32"/>
        <v>95.18890463999999</v>
      </c>
      <c r="W978" s="52">
        <f t="shared" si="31"/>
        <v>95.18890463999999</v>
      </c>
      <c r="X978" s="52">
        <v>0</v>
      </c>
      <c r="Y978" s="52">
        <v>0</v>
      </c>
    </row>
    <row r="979" spans="1:25" x14ac:dyDescent="0.25">
      <c r="A979" s="52">
        <v>2013</v>
      </c>
      <c r="B979" s="52" t="s">
        <v>107</v>
      </c>
      <c r="C979" s="52" t="s">
        <v>116</v>
      </c>
      <c r="D979" s="52">
        <v>20235</v>
      </c>
      <c r="E979" s="52">
        <v>3350002</v>
      </c>
      <c r="F979" s="52">
        <v>9</v>
      </c>
      <c r="G979" s="52" t="s">
        <v>119</v>
      </c>
      <c r="H979" s="52" t="s">
        <v>91</v>
      </c>
      <c r="I979" s="52">
        <v>6466</v>
      </c>
      <c r="J979" s="52" t="s">
        <v>71</v>
      </c>
      <c r="K979" s="52">
        <v>73.3</v>
      </c>
      <c r="L979" s="52">
        <v>4.02E-2</v>
      </c>
      <c r="M979" s="52">
        <v>1</v>
      </c>
      <c r="N979" s="52"/>
      <c r="O979" s="52">
        <v>0</v>
      </c>
      <c r="P979" s="52">
        <v>0</v>
      </c>
      <c r="Q979" s="52">
        <v>21</v>
      </c>
      <c r="R979" s="52"/>
      <c r="S979" s="52">
        <v>0</v>
      </c>
      <c r="T979" s="52">
        <v>0</v>
      </c>
      <c r="U979" s="52">
        <v>310</v>
      </c>
      <c r="V979" s="52">
        <f t="shared" si="32"/>
        <v>19.05310356</v>
      </c>
      <c r="W979" s="52">
        <f t="shared" si="31"/>
        <v>19.05310356</v>
      </c>
      <c r="X979" s="52">
        <v>0</v>
      </c>
      <c r="Y979" s="52">
        <v>0</v>
      </c>
    </row>
    <row r="980" spans="1:25" x14ac:dyDescent="0.25">
      <c r="A980" s="52">
        <v>2013</v>
      </c>
      <c r="B980" s="52" t="s">
        <v>107</v>
      </c>
      <c r="C980" s="52" t="s">
        <v>116</v>
      </c>
      <c r="D980" s="52">
        <v>20236</v>
      </c>
      <c r="E980" s="52">
        <v>3350002</v>
      </c>
      <c r="F980" s="52">
        <v>9</v>
      </c>
      <c r="G980" s="52" t="s">
        <v>119</v>
      </c>
      <c r="H980" s="52" t="s">
        <v>91</v>
      </c>
      <c r="I980" s="52">
        <v>480</v>
      </c>
      <c r="J980" s="52" t="s">
        <v>71</v>
      </c>
      <c r="K980" s="52">
        <v>73.3</v>
      </c>
      <c r="L980" s="52">
        <v>4.02E-2</v>
      </c>
      <c r="M980" s="52">
        <v>1</v>
      </c>
      <c r="N980" s="52"/>
      <c r="O980" s="52">
        <v>0</v>
      </c>
      <c r="P980" s="52">
        <v>0</v>
      </c>
      <c r="Q980" s="52">
        <v>21</v>
      </c>
      <c r="R980" s="52"/>
      <c r="S980" s="52">
        <v>0</v>
      </c>
      <c r="T980" s="52">
        <v>0</v>
      </c>
      <c r="U980" s="52">
        <v>310</v>
      </c>
      <c r="V980" s="52">
        <f t="shared" si="32"/>
        <v>1.4143968</v>
      </c>
      <c r="W980" s="52">
        <f t="shared" si="31"/>
        <v>1.4143968</v>
      </c>
      <c r="X980" s="52">
        <v>0</v>
      </c>
      <c r="Y980" s="52">
        <v>0</v>
      </c>
    </row>
    <row r="981" spans="1:25" x14ac:dyDescent="0.25">
      <c r="A981" s="52">
        <v>2013</v>
      </c>
      <c r="B981" s="52" t="s">
        <v>107</v>
      </c>
      <c r="C981" s="52" t="s">
        <v>116</v>
      </c>
      <c r="D981" s="52">
        <v>20236</v>
      </c>
      <c r="E981" s="52">
        <v>3350002</v>
      </c>
      <c r="F981" s="52">
        <v>9</v>
      </c>
      <c r="G981" s="52" t="s">
        <v>119</v>
      </c>
      <c r="H981" s="52" t="s">
        <v>91</v>
      </c>
      <c r="I981" s="52">
        <v>190000</v>
      </c>
      <c r="J981" s="52" t="s">
        <v>71</v>
      </c>
      <c r="K981" s="52">
        <v>73.3</v>
      </c>
      <c r="L981" s="52">
        <v>4.02E-2</v>
      </c>
      <c r="M981" s="52">
        <v>1</v>
      </c>
      <c r="N981" s="52"/>
      <c r="O981" s="52">
        <v>0</v>
      </c>
      <c r="P981" s="52">
        <v>0</v>
      </c>
      <c r="Q981" s="52">
        <v>21</v>
      </c>
      <c r="R981" s="52"/>
      <c r="S981" s="52">
        <v>0</v>
      </c>
      <c r="T981" s="52">
        <v>0</v>
      </c>
      <c r="U981" s="52">
        <v>310</v>
      </c>
      <c r="V981" s="52">
        <f t="shared" si="32"/>
        <v>559.86540000000002</v>
      </c>
      <c r="W981" s="52">
        <f t="shared" si="31"/>
        <v>559.86540000000002</v>
      </c>
      <c r="X981" s="52">
        <v>0</v>
      </c>
      <c r="Y981" s="52">
        <v>0</v>
      </c>
    </row>
    <row r="982" spans="1:25" x14ac:dyDescent="0.25">
      <c r="A982" s="52">
        <v>2013</v>
      </c>
      <c r="B982" s="52" t="s">
        <v>107</v>
      </c>
      <c r="C982" s="52" t="s">
        <v>116</v>
      </c>
      <c r="D982" s="52">
        <v>20236</v>
      </c>
      <c r="E982" s="52">
        <v>3350002</v>
      </c>
      <c r="F982" s="52">
        <v>9</v>
      </c>
      <c r="G982" s="52" t="s">
        <v>119</v>
      </c>
      <c r="H982" s="52" t="s">
        <v>91</v>
      </c>
      <c r="I982" s="52">
        <v>82270</v>
      </c>
      <c r="J982" s="52" t="s">
        <v>71</v>
      </c>
      <c r="K982" s="52">
        <v>73.3</v>
      </c>
      <c r="L982" s="52">
        <v>4.02E-2</v>
      </c>
      <c r="M982" s="52">
        <v>1</v>
      </c>
      <c r="N982" s="52"/>
      <c r="O982" s="52">
        <v>0</v>
      </c>
      <c r="P982" s="52">
        <v>0</v>
      </c>
      <c r="Q982" s="52">
        <v>21</v>
      </c>
      <c r="R982" s="52"/>
      <c r="S982" s="52">
        <v>0</v>
      </c>
      <c r="T982" s="52">
        <v>0</v>
      </c>
      <c r="U982" s="52">
        <v>310</v>
      </c>
      <c r="V982" s="52">
        <f t="shared" si="32"/>
        <v>242.42171820000002</v>
      </c>
      <c r="W982" s="52">
        <f t="shared" si="31"/>
        <v>242.42171820000002</v>
      </c>
      <c r="X982" s="52">
        <v>0</v>
      </c>
      <c r="Y982" s="52">
        <v>0</v>
      </c>
    </row>
    <row r="983" spans="1:25" x14ac:dyDescent="0.25">
      <c r="A983" s="52">
        <v>2013</v>
      </c>
      <c r="B983" s="52" t="s">
        <v>107</v>
      </c>
      <c r="C983" s="52" t="s">
        <v>116</v>
      </c>
      <c r="D983" s="52">
        <v>20236</v>
      </c>
      <c r="E983" s="52">
        <v>3350002</v>
      </c>
      <c r="F983" s="52">
        <v>9</v>
      </c>
      <c r="G983" s="52" t="s">
        <v>119</v>
      </c>
      <c r="H983" s="52" t="s">
        <v>91</v>
      </c>
      <c r="I983" s="52">
        <v>265307</v>
      </c>
      <c r="J983" s="52" t="s">
        <v>71</v>
      </c>
      <c r="K983" s="52">
        <v>73.3</v>
      </c>
      <c r="L983" s="52">
        <v>4.02E-2</v>
      </c>
      <c r="M983" s="52">
        <v>1</v>
      </c>
      <c r="N983" s="52"/>
      <c r="O983" s="52">
        <v>0</v>
      </c>
      <c r="P983" s="52">
        <v>0</v>
      </c>
      <c r="Q983" s="52">
        <v>21</v>
      </c>
      <c r="R983" s="52"/>
      <c r="S983" s="52">
        <v>0</v>
      </c>
      <c r="T983" s="52">
        <v>0</v>
      </c>
      <c r="U983" s="52">
        <v>310</v>
      </c>
      <c r="V983" s="52">
        <f t="shared" si="32"/>
        <v>781.76952461999997</v>
      </c>
      <c r="W983" s="52">
        <f t="shared" si="31"/>
        <v>781.76952461999997</v>
      </c>
      <c r="X983" s="52">
        <v>0</v>
      </c>
      <c r="Y983" s="52">
        <v>0</v>
      </c>
    </row>
    <row r="984" spans="1:25" x14ac:dyDescent="0.25">
      <c r="A984" s="52">
        <v>2013</v>
      </c>
      <c r="B984" s="52" t="s">
        <v>107</v>
      </c>
      <c r="C984" s="52" t="s">
        <v>116</v>
      </c>
      <c r="D984" s="52">
        <v>20236</v>
      </c>
      <c r="E984" s="52">
        <v>3350002</v>
      </c>
      <c r="F984" s="52">
        <v>9</v>
      </c>
      <c r="G984" s="52" t="s">
        <v>119</v>
      </c>
      <c r="H984" s="52" t="s">
        <v>91</v>
      </c>
      <c r="I984" s="52">
        <v>2856358</v>
      </c>
      <c r="J984" s="52" t="s">
        <v>71</v>
      </c>
      <c r="K984" s="52">
        <v>73.3</v>
      </c>
      <c r="L984" s="52">
        <v>4.02E-2</v>
      </c>
      <c r="M984" s="52">
        <v>1</v>
      </c>
      <c r="N984" s="52"/>
      <c r="O984" s="52">
        <v>0</v>
      </c>
      <c r="P984" s="52">
        <v>0</v>
      </c>
      <c r="Q984" s="52">
        <v>21</v>
      </c>
      <c r="R984" s="52"/>
      <c r="S984" s="52">
        <v>0</v>
      </c>
      <c r="T984" s="52">
        <v>0</v>
      </c>
      <c r="U984" s="52">
        <v>310</v>
      </c>
      <c r="V984" s="52">
        <f t="shared" si="32"/>
        <v>8416.7158642800005</v>
      </c>
      <c r="W984" s="52">
        <f t="shared" si="31"/>
        <v>8416.7158642800005</v>
      </c>
      <c r="X984" s="52">
        <v>0</v>
      </c>
      <c r="Y984" s="52">
        <v>0</v>
      </c>
    </row>
    <row r="985" spans="1:25" x14ac:dyDescent="0.25">
      <c r="A985" s="52">
        <v>2013</v>
      </c>
      <c r="B985" s="52" t="s">
        <v>107</v>
      </c>
      <c r="C985" s="52" t="s">
        <v>116</v>
      </c>
      <c r="D985" s="52">
        <v>20236</v>
      </c>
      <c r="E985" s="52">
        <v>3350002</v>
      </c>
      <c r="F985" s="52">
        <v>9</v>
      </c>
      <c r="G985" s="52" t="s">
        <v>119</v>
      </c>
      <c r="H985" s="52" t="s">
        <v>91</v>
      </c>
      <c r="I985" s="52">
        <v>2061456</v>
      </c>
      <c r="J985" s="52" t="s">
        <v>71</v>
      </c>
      <c r="K985" s="52">
        <v>73.3</v>
      </c>
      <c r="L985" s="52">
        <v>4.02E-2</v>
      </c>
      <c r="M985" s="52">
        <v>1</v>
      </c>
      <c r="N985" s="52"/>
      <c r="O985" s="52">
        <v>0</v>
      </c>
      <c r="P985" s="52">
        <v>0</v>
      </c>
      <c r="Q985" s="52">
        <v>21</v>
      </c>
      <c r="R985" s="52"/>
      <c r="S985" s="52">
        <v>0</v>
      </c>
      <c r="T985" s="52">
        <v>0</v>
      </c>
      <c r="U985" s="52">
        <v>310</v>
      </c>
      <c r="V985" s="52">
        <f t="shared" si="32"/>
        <v>6074.4099369599999</v>
      </c>
      <c r="W985" s="52">
        <f t="shared" si="31"/>
        <v>6074.4099369599999</v>
      </c>
      <c r="X985" s="52">
        <v>0</v>
      </c>
      <c r="Y985" s="52">
        <v>0</v>
      </c>
    </row>
    <row r="986" spans="1:25" x14ac:dyDescent="0.25">
      <c r="A986" s="52">
        <v>2013</v>
      </c>
      <c r="B986" s="52" t="s">
        <v>107</v>
      </c>
      <c r="C986" s="52" t="s">
        <v>116</v>
      </c>
      <c r="D986" s="52">
        <v>20236</v>
      </c>
      <c r="E986" s="52">
        <v>3350002</v>
      </c>
      <c r="F986" s="52">
        <v>9</v>
      </c>
      <c r="G986" s="52" t="s">
        <v>119</v>
      </c>
      <c r="H986" s="52" t="s">
        <v>91</v>
      </c>
      <c r="I986" s="52">
        <v>144130</v>
      </c>
      <c r="J986" s="52" t="s">
        <v>71</v>
      </c>
      <c r="K986" s="52">
        <v>73.3</v>
      </c>
      <c r="L986" s="52">
        <v>4.02E-2</v>
      </c>
      <c r="M986" s="52">
        <v>1</v>
      </c>
      <c r="N986" s="52"/>
      <c r="O986" s="52">
        <v>0</v>
      </c>
      <c r="P986" s="52">
        <v>0</v>
      </c>
      <c r="Q986" s="52">
        <v>21</v>
      </c>
      <c r="R986" s="52"/>
      <c r="S986" s="52">
        <v>0</v>
      </c>
      <c r="T986" s="52">
        <v>0</v>
      </c>
      <c r="U986" s="52">
        <v>310</v>
      </c>
      <c r="V986" s="52">
        <f t="shared" si="32"/>
        <v>424.70210580000003</v>
      </c>
      <c r="W986" s="52">
        <f t="shared" si="31"/>
        <v>424.70210580000003</v>
      </c>
      <c r="X986" s="52">
        <v>0</v>
      </c>
      <c r="Y986" s="52">
        <v>0</v>
      </c>
    </row>
    <row r="987" spans="1:25" x14ac:dyDescent="0.25">
      <c r="A987" s="52">
        <v>2013</v>
      </c>
      <c r="B987" s="52" t="s">
        <v>107</v>
      </c>
      <c r="C987" s="52" t="s">
        <v>116</v>
      </c>
      <c r="D987" s="52">
        <v>20236</v>
      </c>
      <c r="E987" s="52">
        <v>3350002</v>
      </c>
      <c r="F987" s="52">
        <v>9</v>
      </c>
      <c r="G987" s="52" t="s">
        <v>119</v>
      </c>
      <c r="H987" s="52" t="s">
        <v>91</v>
      </c>
      <c r="I987" s="52">
        <v>1291371</v>
      </c>
      <c r="J987" s="52" t="s">
        <v>71</v>
      </c>
      <c r="K987" s="52">
        <v>73.3</v>
      </c>
      <c r="L987" s="52">
        <v>4.02E-2</v>
      </c>
      <c r="M987" s="52">
        <v>1</v>
      </c>
      <c r="N987" s="52"/>
      <c r="O987" s="52">
        <v>0</v>
      </c>
      <c r="P987" s="52">
        <v>0</v>
      </c>
      <c r="Q987" s="52">
        <v>21</v>
      </c>
      <c r="R987" s="52"/>
      <c r="S987" s="52">
        <v>0</v>
      </c>
      <c r="T987" s="52">
        <v>0</v>
      </c>
      <c r="U987" s="52">
        <v>310</v>
      </c>
      <c r="V987" s="52">
        <f t="shared" si="32"/>
        <v>3805.2312708600002</v>
      </c>
      <c r="W987" s="52">
        <f t="shared" si="31"/>
        <v>3805.2312708600002</v>
      </c>
      <c r="X987" s="52">
        <v>0</v>
      </c>
      <c r="Y987" s="52">
        <v>0</v>
      </c>
    </row>
    <row r="988" spans="1:25" x14ac:dyDescent="0.25">
      <c r="A988" s="52">
        <v>2013</v>
      </c>
      <c r="B988" s="52" t="s">
        <v>107</v>
      </c>
      <c r="C988" s="52" t="s">
        <v>116</v>
      </c>
      <c r="D988" s="52">
        <v>20236</v>
      </c>
      <c r="E988" s="52">
        <v>3350002</v>
      </c>
      <c r="F988" s="52">
        <v>9</v>
      </c>
      <c r="G988" s="52" t="s">
        <v>119</v>
      </c>
      <c r="H988" s="52" t="s">
        <v>91</v>
      </c>
      <c r="I988" s="52">
        <v>20419134</v>
      </c>
      <c r="J988" s="52" t="s">
        <v>71</v>
      </c>
      <c r="K988" s="52">
        <v>73.3</v>
      </c>
      <c r="L988" s="52">
        <v>4.02E-2</v>
      </c>
      <c r="M988" s="52">
        <v>1</v>
      </c>
      <c r="N988" s="52"/>
      <c r="O988" s="52">
        <v>0</v>
      </c>
      <c r="P988" s="52">
        <v>0</v>
      </c>
      <c r="Q988" s="52">
        <v>21</v>
      </c>
      <c r="R988" s="52"/>
      <c r="S988" s="52">
        <v>0</v>
      </c>
      <c r="T988" s="52">
        <v>0</v>
      </c>
      <c r="U988" s="52">
        <v>310</v>
      </c>
      <c r="V988" s="52">
        <f t="shared" si="32"/>
        <v>60168.245392439996</v>
      </c>
      <c r="W988" s="52">
        <f t="shared" si="31"/>
        <v>60168.245392439996</v>
      </c>
      <c r="X988" s="52">
        <v>0</v>
      </c>
      <c r="Y988" s="52">
        <v>0</v>
      </c>
    </row>
    <row r="989" spans="1:25" x14ac:dyDescent="0.25">
      <c r="A989" s="52">
        <v>2013</v>
      </c>
      <c r="B989" s="52" t="s">
        <v>107</v>
      </c>
      <c r="C989" s="52" t="s">
        <v>116</v>
      </c>
      <c r="D989" s="52">
        <v>20236</v>
      </c>
      <c r="E989" s="52">
        <v>3350002</v>
      </c>
      <c r="F989" s="52">
        <v>9</v>
      </c>
      <c r="G989" s="52" t="s">
        <v>119</v>
      </c>
      <c r="H989" s="52" t="s">
        <v>91</v>
      </c>
      <c r="I989" s="52">
        <v>130356</v>
      </c>
      <c r="J989" s="52" t="s">
        <v>71</v>
      </c>
      <c r="K989" s="52">
        <v>73.3</v>
      </c>
      <c r="L989" s="52">
        <v>4.02E-2</v>
      </c>
      <c r="M989" s="52">
        <v>1</v>
      </c>
      <c r="N989" s="52"/>
      <c r="O989" s="52">
        <v>0</v>
      </c>
      <c r="P989" s="52">
        <v>0</v>
      </c>
      <c r="Q989" s="52">
        <v>21</v>
      </c>
      <c r="R989" s="52"/>
      <c r="S989" s="52">
        <v>0</v>
      </c>
      <c r="T989" s="52">
        <v>0</v>
      </c>
      <c r="U989" s="52">
        <v>310</v>
      </c>
      <c r="V989" s="52">
        <f t="shared" si="32"/>
        <v>384.11481096</v>
      </c>
      <c r="W989" s="52">
        <f t="shared" si="31"/>
        <v>384.11481096</v>
      </c>
      <c r="X989" s="52">
        <v>0</v>
      </c>
      <c r="Y989" s="52">
        <v>0</v>
      </c>
    </row>
    <row r="990" spans="1:25" x14ac:dyDescent="0.25">
      <c r="A990" s="52">
        <v>2013</v>
      </c>
      <c r="B990" s="52" t="s">
        <v>107</v>
      </c>
      <c r="C990" s="52" t="s">
        <v>116</v>
      </c>
      <c r="D990" s="52">
        <v>20236</v>
      </c>
      <c r="E990" s="52">
        <v>3350002</v>
      </c>
      <c r="F990" s="52">
        <v>9</v>
      </c>
      <c r="G990" s="52" t="s">
        <v>119</v>
      </c>
      <c r="H990" s="52" t="s">
        <v>91</v>
      </c>
      <c r="I990" s="52">
        <v>24000</v>
      </c>
      <c r="J990" s="52" t="s">
        <v>71</v>
      </c>
      <c r="K990" s="52">
        <v>73.3</v>
      </c>
      <c r="L990" s="52">
        <v>4.02E-2</v>
      </c>
      <c r="M990" s="52">
        <v>1</v>
      </c>
      <c r="N990" s="52"/>
      <c r="O990" s="52">
        <v>0</v>
      </c>
      <c r="P990" s="52">
        <v>0</v>
      </c>
      <c r="Q990" s="52">
        <v>21</v>
      </c>
      <c r="R990" s="52"/>
      <c r="S990" s="52">
        <v>0</v>
      </c>
      <c r="T990" s="52">
        <v>0</v>
      </c>
      <c r="U990" s="52">
        <v>310</v>
      </c>
      <c r="V990" s="52">
        <f t="shared" si="32"/>
        <v>70.719839999999991</v>
      </c>
      <c r="W990" s="52">
        <f t="shared" si="31"/>
        <v>70.719839999999991</v>
      </c>
      <c r="X990" s="52">
        <v>0</v>
      </c>
      <c r="Y990" s="52">
        <v>0</v>
      </c>
    </row>
    <row r="991" spans="1:25" x14ac:dyDescent="0.25">
      <c r="A991" s="52">
        <v>2013</v>
      </c>
      <c r="B991" s="52" t="s">
        <v>107</v>
      </c>
      <c r="C991" s="52" t="s">
        <v>116</v>
      </c>
      <c r="D991" s="52">
        <v>20236</v>
      </c>
      <c r="E991" s="52">
        <v>3350002</v>
      </c>
      <c r="F991" s="52">
        <v>9</v>
      </c>
      <c r="G991" s="52" t="s">
        <v>119</v>
      </c>
      <c r="H991" s="52" t="s">
        <v>91</v>
      </c>
      <c r="I991" s="52">
        <v>106786</v>
      </c>
      <c r="J991" s="52" t="s">
        <v>71</v>
      </c>
      <c r="K991" s="52">
        <v>73.3</v>
      </c>
      <c r="L991" s="52">
        <v>4.02E-2</v>
      </c>
      <c r="M991" s="52">
        <v>1</v>
      </c>
      <c r="N991" s="52"/>
      <c r="O991" s="52">
        <v>0</v>
      </c>
      <c r="P991" s="52">
        <v>0</v>
      </c>
      <c r="Q991" s="52">
        <v>21</v>
      </c>
      <c r="R991" s="52"/>
      <c r="S991" s="52">
        <v>0</v>
      </c>
      <c r="T991" s="52">
        <v>0</v>
      </c>
      <c r="U991" s="52">
        <v>310</v>
      </c>
      <c r="V991" s="52">
        <f t="shared" si="32"/>
        <v>314.66203475999998</v>
      </c>
      <c r="W991" s="52">
        <f t="shared" si="31"/>
        <v>314.66203475999998</v>
      </c>
      <c r="X991" s="52">
        <v>0</v>
      </c>
      <c r="Y991" s="52">
        <v>0</v>
      </c>
    </row>
    <row r="992" spans="1:25" x14ac:dyDescent="0.25">
      <c r="A992" s="52">
        <v>2013</v>
      </c>
      <c r="B992" s="52" t="s">
        <v>107</v>
      </c>
      <c r="C992" s="52" t="s">
        <v>116</v>
      </c>
      <c r="D992" s="52">
        <v>20236</v>
      </c>
      <c r="E992" s="52">
        <v>3350002</v>
      </c>
      <c r="F992" s="52">
        <v>9</v>
      </c>
      <c r="G992" s="52" t="s">
        <v>119</v>
      </c>
      <c r="H992" s="52" t="s">
        <v>91</v>
      </c>
      <c r="I992" s="52">
        <v>859436</v>
      </c>
      <c r="J992" s="52" t="s">
        <v>71</v>
      </c>
      <c r="K992" s="52">
        <v>73.3</v>
      </c>
      <c r="L992" s="52">
        <v>4.02E-2</v>
      </c>
      <c r="M992" s="52">
        <v>1</v>
      </c>
      <c r="N992" s="52"/>
      <c r="O992" s="52">
        <v>0</v>
      </c>
      <c r="P992" s="52">
        <v>0</v>
      </c>
      <c r="Q992" s="52">
        <v>21</v>
      </c>
      <c r="R992" s="52"/>
      <c r="S992" s="52">
        <v>0</v>
      </c>
      <c r="T992" s="52">
        <v>0</v>
      </c>
      <c r="U992" s="52">
        <v>310</v>
      </c>
      <c r="V992" s="52">
        <f t="shared" si="32"/>
        <v>2532.46568376</v>
      </c>
      <c r="W992" s="52">
        <f t="shared" si="31"/>
        <v>2532.46568376</v>
      </c>
      <c r="X992" s="52">
        <v>0</v>
      </c>
      <c r="Y992" s="52">
        <v>0</v>
      </c>
    </row>
    <row r="993" spans="1:25" x14ac:dyDescent="0.25">
      <c r="A993" s="52">
        <v>2013</v>
      </c>
      <c r="B993" s="52" t="s">
        <v>107</v>
      </c>
      <c r="C993" s="52" t="s">
        <v>116</v>
      </c>
      <c r="D993" s="52">
        <v>20236</v>
      </c>
      <c r="E993" s="52">
        <v>3350002</v>
      </c>
      <c r="F993" s="52">
        <v>9</v>
      </c>
      <c r="G993" s="52" t="s">
        <v>119</v>
      </c>
      <c r="H993" s="52" t="s">
        <v>91</v>
      </c>
      <c r="I993" s="52">
        <v>140650</v>
      </c>
      <c r="J993" s="52" t="s">
        <v>71</v>
      </c>
      <c r="K993" s="52">
        <v>73.3</v>
      </c>
      <c r="L993" s="52">
        <v>4.02E-2</v>
      </c>
      <c r="M993" s="52">
        <v>1</v>
      </c>
      <c r="N993" s="52"/>
      <c r="O993" s="52">
        <v>0</v>
      </c>
      <c r="P993" s="52">
        <v>0</v>
      </c>
      <c r="Q993" s="52">
        <v>21</v>
      </c>
      <c r="R993" s="52"/>
      <c r="S993" s="52">
        <v>0</v>
      </c>
      <c r="T993" s="52">
        <v>0</v>
      </c>
      <c r="U993" s="52">
        <v>310</v>
      </c>
      <c r="V993" s="52">
        <f t="shared" si="32"/>
        <v>414.44772899999998</v>
      </c>
      <c r="W993" s="52">
        <f t="shared" si="31"/>
        <v>414.44772899999998</v>
      </c>
      <c r="X993" s="52">
        <v>0</v>
      </c>
      <c r="Y993" s="52">
        <v>0</v>
      </c>
    </row>
    <row r="994" spans="1:25" x14ac:dyDescent="0.25">
      <c r="A994" s="52">
        <v>2013</v>
      </c>
      <c r="B994" s="52" t="s">
        <v>107</v>
      </c>
      <c r="C994" s="52" t="s">
        <v>116</v>
      </c>
      <c r="D994" s="52">
        <v>20237</v>
      </c>
      <c r="E994" s="52">
        <v>3350002</v>
      </c>
      <c r="F994" s="52">
        <v>9</v>
      </c>
      <c r="G994" s="52" t="s">
        <v>119</v>
      </c>
      <c r="H994" s="52" t="s">
        <v>91</v>
      </c>
      <c r="I994" s="52">
        <v>501310</v>
      </c>
      <c r="J994" s="52" t="s">
        <v>71</v>
      </c>
      <c r="K994" s="52">
        <v>73.3</v>
      </c>
      <c r="L994" s="52">
        <v>4.02E-2</v>
      </c>
      <c r="M994" s="52">
        <v>1</v>
      </c>
      <c r="N994" s="52"/>
      <c r="O994" s="52">
        <v>0</v>
      </c>
      <c r="P994" s="52">
        <v>0</v>
      </c>
      <c r="Q994" s="52">
        <v>21</v>
      </c>
      <c r="R994" s="52"/>
      <c r="S994" s="52">
        <v>0</v>
      </c>
      <c r="T994" s="52">
        <v>0</v>
      </c>
      <c r="U994" s="52">
        <v>310</v>
      </c>
      <c r="V994" s="52">
        <f t="shared" si="32"/>
        <v>1477.1901246</v>
      </c>
      <c r="W994" s="52">
        <f t="shared" si="31"/>
        <v>1477.1901246</v>
      </c>
      <c r="X994" s="52">
        <v>0</v>
      </c>
      <c r="Y994" s="52">
        <v>0</v>
      </c>
    </row>
    <row r="995" spans="1:25" x14ac:dyDescent="0.25">
      <c r="A995" s="52">
        <v>2013</v>
      </c>
      <c r="B995" s="52" t="s">
        <v>107</v>
      </c>
      <c r="C995" s="52" t="s">
        <v>116</v>
      </c>
      <c r="D995" s="52">
        <v>20237</v>
      </c>
      <c r="E995" s="52">
        <v>3350002</v>
      </c>
      <c r="F995" s="52">
        <v>9</v>
      </c>
      <c r="G995" s="52" t="s">
        <v>119</v>
      </c>
      <c r="H995" s="52" t="s">
        <v>91</v>
      </c>
      <c r="I995" s="52">
        <v>159297</v>
      </c>
      <c r="J995" s="52" t="s">
        <v>71</v>
      </c>
      <c r="K995" s="52">
        <v>73.3</v>
      </c>
      <c r="L995" s="52">
        <v>4.02E-2</v>
      </c>
      <c r="M995" s="52">
        <v>1</v>
      </c>
      <c r="N995" s="52"/>
      <c r="O995" s="52">
        <v>0</v>
      </c>
      <c r="P995" s="52">
        <v>0</v>
      </c>
      <c r="Q995" s="52">
        <v>21</v>
      </c>
      <c r="R995" s="52"/>
      <c r="S995" s="52">
        <v>0</v>
      </c>
      <c r="T995" s="52">
        <v>0</v>
      </c>
      <c r="U995" s="52">
        <v>310</v>
      </c>
      <c r="V995" s="52">
        <f t="shared" si="32"/>
        <v>469.39409802</v>
      </c>
      <c r="W995" s="52">
        <f t="shared" si="31"/>
        <v>469.39409802</v>
      </c>
      <c r="X995" s="52">
        <v>0</v>
      </c>
      <c r="Y995" s="52">
        <v>0</v>
      </c>
    </row>
    <row r="996" spans="1:25" x14ac:dyDescent="0.25">
      <c r="A996" s="52">
        <v>2013</v>
      </c>
      <c r="B996" s="52" t="s">
        <v>107</v>
      </c>
      <c r="C996" s="52" t="s">
        <v>116</v>
      </c>
      <c r="D996" s="52">
        <v>20237</v>
      </c>
      <c r="E996" s="52">
        <v>3350002</v>
      </c>
      <c r="F996" s="52">
        <v>9</v>
      </c>
      <c r="G996" s="52" t="s">
        <v>119</v>
      </c>
      <c r="H996" s="52" t="s">
        <v>91</v>
      </c>
      <c r="I996" s="52">
        <v>2536</v>
      </c>
      <c r="J996" s="52" t="s">
        <v>71</v>
      </c>
      <c r="K996" s="52">
        <v>73.3</v>
      </c>
      <c r="L996" s="52">
        <v>4.02E-2</v>
      </c>
      <c r="M996" s="52">
        <v>1</v>
      </c>
      <c r="N996" s="52"/>
      <c r="O996" s="52">
        <v>0</v>
      </c>
      <c r="P996" s="52">
        <v>0</v>
      </c>
      <c r="Q996" s="52">
        <v>21</v>
      </c>
      <c r="R996" s="52"/>
      <c r="S996" s="52">
        <v>0</v>
      </c>
      <c r="T996" s="52">
        <v>0</v>
      </c>
      <c r="U996" s="52">
        <v>310</v>
      </c>
      <c r="V996" s="52">
        <f t="shared" si="32"/>
        <v>7.4727297599999991</v>
      </c>
      <c r="W996" s="52">
        <f t="shared" si="31"/>
        <v>7.4727297599999991</v>
      </c>
      <c r="X996" s="52">
        <v>0</v>
      </c>
      <c r="Y996" s="52">
        <v>0</v>
      </c>
    </row>
    <row r="997" spans="1:25" x14ac:dyDescent="0.25">
      <c r="A997" s="52">
        <v>2013</v>
      </c>
      <c r="B997" s="52" t="s">
        <v>107</v>
      </c>
      <c r="C997" s="52" t="s">
        <v>116</v>
      </c>
      <c r="D997" s="52">
        <v>20237</v>
      </c>
      <c r="E997" s="52">
        <v>3350002</v>
      </c>
      <c r="F997" s="52">
        <v>9</v>
      </c>
      <c r="G997" s="52" t="s">
        <v>119</v>
      </c>
      <c r="H997" s="52" t="s">
        <v>91</v>
      </c>
      <c r="I997" s="52">
        <v>81545</v>
      </c>
      <c r="J997" s="52" t="s">
        <v>71</v>
      </c>
      <c r="K997" s="52">
        <v>73.3</v>
      </c>
      <c r="L997" s="52">
        <v>4.02E-2</v>
      </c>
      <c r="M997" s="52">
        <v>1</v>
      </c>
      <c r="N997" s="52"/>
      <c r="O997" s="52">
        <v>0</v>
      </c>
      <c r="P997" s="52">
        <v>0</v>
      </c>
      <c r="Q997" s="52">
        <v>21</v>
      </c>
      <c r="R997" s="52"/>
      <c r="S997" s="52">
        <v>0</v>
      </c>
      <c r="T997" s="52">
        <v>0</v>
      </c>
      <c r="U997" s="52">
        <v>310</v>
      </c>
      <c r="V997" s="52">
        <f t="shared" si="32"/>
        <v>240.2853897</v>
      </c>
      <c r="W997" s="52">
        <f t="shared" si="31"/>
        <v>240.2853897</v>
      </c>
      <c r="X997" s="52">
        <v>0</v>
      </c>
      <c r="Y997" s="52">
        <v>0</v>
      </c>
    </row>
    <row r="998" spans="1:25" x14ac:dyDescent="0.25">
      <c r="A998" s="52">
        <v>2013</v>
      </c>
      <c r="B998" s="52" t="s">
        <v>107</v>
      </c>
      <c r="C998" s="52" t="s">
        <v>116</v>
      </c>
      <c r="D998" s="52">
        <v>20237</v>
      </c>
      <c r="E998" s="52">
        <v>3350002</v>
      </c>
      <c r="F998" s="52">
        <v>9</v>
      </c>
      <c r="G998" s="52" t="s">
        <v>119</v>
      </c>
      <c r="H998" s="52" t="s">
        <v>91</v>
      </c>
      <c r="I998" s="52">
        <v>1525480</v>
      </c>
      <c r="J998" s="52" t="s">
        <v>71</v>
      </c>
      <c r="K998" s="52">
        <v>73.3</v>
      </c>
      <c r="L998" s="52">
        <v>4.02E-2</v>
      </c>
      <c r="M998" s="52">
        <v>1</v>
      </c>
      <c r="N998" s="52"/>
      <c r="O998" s="52">
        <v>0</v>
      </c>
      <c r="P998" s="52">
        <v>0</v>
      </c>
      <c r="Q998" s="52">
        <v>21</v>
      </c>
      <c r="R998" s="52"/>
      <c r="S998" s="52">
        <v>0</v>
      </c>
      <c r="T998" s="52">
        <v>0</v>
      </c>
      <c r="U998" s="52">
        <v>310</v>
      </c>
      <c r="V998" s="52">
        <f t="shared" si="32"/>
        <v>4495.0708967999999</v>
      </c>
      <c r="W998" s="52">
        <f t="shared" si="31"/>
        <v>4495.0708967999999</v>
      </c>
      <c r="X998" s="52">
        <v>0</v>
      </c>
      <c r="Y998" s="52">
        <v>0</v>
      </c>
    </row>
    <row r="999" spans="1:25" x14ac:dyDescent="0.25">
      <c r="A999" s="52">
        <v>2013</v>
      </c>
      <c r="B999" s="52" t="s">
        <v>107</v>
      </c>
      <c r="C999" s="52" t="s">
        <v>116</v>
      </c>
      <c r="D999" s="52">
        <v>20237</v>
      </c>
      <c r="E999" s="52">
        <v>3350002</v>
      </c>
      <c r="F999" s="52">
        <v>9</v>
      </c>
      <c r="G999" s="52" t="s">
        <v>119</v>
      </c>
      <c r="H999" s="52" t="s">
        <v>91</v>
      </c>
      <c r="I999" s="52">
        <v>13926</v>
      </c>
      <c r="J999" s="52" t="s">
        <v>71</v>
      </c>
      <c r="K999" s="52">
        <v>73.3</v>
      </c>
      <c r="L999" s="52">
        <v>4.02E-2</v>
      </c>
      <c r="M999" s="52">
        <v>1</v>
      </c>
      <c r="N999" s="52"/>
      <c r="O999" s="52">
        <v>0</v>
      </c>
      <c r="P999" s="52">
        <v>0</v>
      </c>
      <c r="Q999" s="52">
        <v>21</v>
      </c>
      <c r="R999" s="52"/>
      <c r="S999" s="52">
        <v>0</v>
      </c>
      <c r="T999" s="52">
        <v>0</v>
      </c>
      <c r="U999" s="52">
        <v>310</v>
      </c>
      <c r="V999" s="52">
        <f t="shared" si="32"/>
        <v>41.035187159999992</v>
      </c>
      <c r="W999" s="52">
        <f t="shared" si="31"/>
        <v>41.035187159999992</v>
      </c>
      <c r="X999" s="52">
        <v>0</v>
      </c>
      <c r="Y999" s="52">
        <v>0</v>
      </c>
    </row>
    <row r="1000" spans="1:25" x14ac:dyDescent="0.25">
      <c r="A1000" s="52">
        <v>2013</v>
      </c>
      <c r="B1000" s="52" t="s">
        <v>107</v>
      </c>
      <c r="C1000" s="52" t="s">
        <v>116</v>
      </c>
      <c r="D1000" s="52">
        <v>20237</v>
      </c>
      <c r="E1000" s="52">
        <v>3350002</v>
      </c>
      <c r="F1000" s="52">
        <v>9</v>
      </c>
      <c r="G1000" s="52" t="s">
        <v>119</v>
      </c>
      <c r="H1000" s="52" t="s">
        <v>91</v>
      </c>
      <c r="I1000" s="52">
        <v>156257</v>
      </c>
      <c r="J1000" s="52" t="s">
        <v>71</v>
      </c>
      <c r="K1000" s="52">
        <v>73.3</v>
      </c>
      <c r="L1000" s="52">
        <v>4.02E-2</v>
      </c>
      <c r="M1000" s="52">
        <v>1</v>
      </c>
      <c r="N1000" s="52"/>
      <c r="O1000" s="52">
        <v>0</v>
      </c>
      <c r="P1000" s="52">
        <v>0</v>
      </c>
      <c r="Q1000" s="52">
        <v>21</v>
      </c>
      <c r="R1000" s="52"/>
      <c r="S1000" s="52">
        <v>0</v>
      </c>
      <c r="T1000" s="52">
        <v>0</v>
      </c>
      <c r="U1000" s="52">
        <v>310</v>
      </c>
      <c r="V1000" s="52">
        <f t="shared" si="32"/>
        <v>460.43625162000001</v>
      </c>
      <c r="W1000" s="52">
        <f t="shared" si="31"/>
        <v>460.43625162000001</v>
      </c>
      <c r="X1000" s="52">
        <v>0</v>
      </c>
      <c r="Y1000" s="52">
        <v>0</v>
      </c>
    </row>
    <row r="1001" spans="1:25" x14ac:dyDescent="0.25">
      <c r="A1001" s="52">
        <v>2013</v>
      </c>
      <c r="B1001" s="52" t="s">
        <v>107</v>
      </c>
      <c r="C1001" s="52" t="s">
        <v>116</v>
      </c>
      <c r="D1001" s="52">
        <v>20237</v>
      </c>
      <c r="E1001" s="52">
        <v>3350002</v>
      </c>
      <c r="F1001" s="52">
        <v>9</v>
      </c>
      <c r="G1001" s="52" t="s">
        <v>119</v>
      </c>
      <c r="H1001" s="52" t="s">
        <v>91</v>
      </c>
      <c r="I1001" s="52">
        <v>18350</v>
      </c>
      <c r="J1001" s="52" t="s">
        <v>71</v>
      </c>
      <c r="K1001" s="52">
        <v>73.3</v>
      </c>
      <c r="L1001" s="52">
        <v>4.02E-2</v>
      </c>
      <c r="M1001" s="52">
        <v>1</v>
      </c>
      <c r="N1001" s="52"/>
      <c r="O1001" s="52">
        <v>0</v>
      </c>
      <c r="P1001" s="52">
        <v>0</v>
      </c>
      <c r="Q1001" s="52">
        <v>21</v>
      </c>
      <c r="R1001" s="52"/>
      <c r="S1001" s="52">
        <v>0</v>
      </c>
      <c r="T1001" s="52">
        <v>0</v>
      </c>
      <c r="U1001" s="52">
        <v>310</v>
      </c>
      <c r="V1001" s="52">
        <f t="shared" si="32"/>
        <v>54.071211000000005</v>
      </c>
      <c r="W1001" s="52">
        <f t="shared" si="31"/>
        <v>54.071211000000005</v>
      </c>
      <c r="X1001" s="52">
        <v>0</v>
      </c>
      <c r="Y1001" s="52">
        <v>0</v>
      </c>
    </row>
    <row r="1002" spans="1:25" x14ac:dyDescent="0.25">
      <c r="A1002" s="52">
        <v>2013</v>
      </c>
      <c r="B1002" s="52" t="s">
        <v>107</v>
      </c>
      <c r="C1002" s="52" t="s">
        <v>116</v>
      </c>
      <c r="D1002" s="52">
        <v>20237</v>
      </c>
      <c r="E1002" s="52">
        <v>3350002</v>
      </c>
      <c r="F1002" s="52">
        <v>9</v>
      </c>
      <c r="G1002" s="52" t="s">
        <v>119</v>
      </c>
      <c r="H1002" s="52" t="s">
        <v>91</v>
      </c>
      <c r="I1002" s="52">
        <v>250</v>
      </c>
      <c r="J1002" s="52" t="s">
        <v>71</v>
      </c>
      <c r="K1002" s="52">
        <v>73.3</v>
      </c>
      <c r="L1002" s="52">
        <v>4.02E-2</v>
      </c>
      <c r="M1002" s="52">
        <v>1</v>
      </c>
      <c r="N1002" s="52"/>
      <c r="O1002" s="52">
        <v>0</v>
      </c>
      <c r="P1002" s="52">
        <v>0</v>
      </c>
      <c r="Q1002" s="52">
        <v>21</v>
      </c>
      <c r="R1002" s="52"/>
      <c r="S1002" s="52">
        <v>0</v>
      </c>
      <c r="T1002" s="52">
        <v>0</v>
      </c>
      <c r="U1002" s="52">
        <v>310</v>
      </c>
      <c r="V1002" s="52">
        <f t="shared" si="32"/>
        <v>0.73666500000000001</v>
      </c>
      <c r="W1002" s="52">
        <f t="shared" ref="W1002:W1065" si="33">(V1002-((O1002*I1002*P1002*Q1002)+(S1002*I1002*T1002*U1002)))/M1002</f>
        <v>0.73666500000000001</v>
      </c>
      <c r="X1002" s="52">
        <v>0</v>
      </c>
      <c r="Y1002" s="52">
        <v>0</v>
      </c>
    </row>
    <row r="1003" spans="1:25" x14ac:dyDescent="0.25">
      <c r="A1003" s="52">
        <v>2013</v>
      </c>
      <c r="B1003" s="52" t="s">
        <v>107</v>
      </c>
      <c r="C1003" s="52" t="s">
        <v>116</v>
      </c>
      <c r="D1003" s="52">
        <v>20237</v>
      </c>
      <c r="E1003" s="52">
        <v>3350002</v>
      </c>
      <c r="F1003" s="52">
        <v>9</v>
      </c>
      <c r="G1003" s="52" t="s">
        <v>119</v>
      </c>
      <c r="H1003" s="52" t="s">
        <v>91</v>
      </c>
      <c r="I1003" s="52">
        <v>178151</v>
      </c>
      <c r="J1003" s="52" t="s">
        <v>71</v>
      </c>
      <c r="K1003" s="52">
        <v>73.3</v>
      </c>
      <c r="L1003" s="52">
        <v>4.02E-2</v>
      </c>
      <c r="M1003" s="52">
        <v>1</v>
      </c>
      <c r="N1003" s="52"/>
      <c r="O1003" s="52">
        <v>0</v>
      </c>
      <c r="P1003" s="52">
        <v>0</v>
      </c>
      <c r="Q1003" s="52">
        <v>21</v>
      </c>
      <c r="R1003" s="52"/>
      <c r="S1003" s="52">
        <v>0</v>
      </c>
      <c r="T1003" s="52">
        <v>0</v>
      </c>
      <c r="U1003" s="52">
        <v>310</v>
      </c>
      <c r="V1003" s="52">
        <f t="shared" si="32"/>
        <v>524.95042565999995</v>
      </c>
      <c r="W1003" s="52">
        <f t="shared" si="33"/>
        <v>524.95042565999995</v>
      </c>
      <c r="X1003" s="52">
        <v>0</v>
      </c>
      <c r="Y1003" s="52">
        <v>0</v>
      </c>
    </row>
    <row r="1004" spans="1:25" x14ac:dyDescent="0.25">
      <c r="A1004" s="52">
        <v>2013</v>
      </c>
      <c r="B1004" s="52" t="s">
        <v>107</v>
      </c>
      <c r="C1004" s="52" t="s">
        <v>116</v>
      </c>
      <c r="D1004" s="52">
        <v>20237</v>
      </c>
      <c r="E1004" s="52">
        <v>3350002</v>
      </c>
      <c r="F1004" s="52">
        <v>9</v>
      </c>
      <c r="G1004" s="52" t="s">
        <v>119</v>
      </c>
      <c r="H1004" s="52" t="s">
        <v>91</v>
      </c>
      <c r="I1004" s="52">
        <v>11000</v>
      </c>
      <c r="J1004" s="52" t="s">
        <v>71</v>
      </c>
      <c r="K1004" s="52">
        <v>73.3</v>
      </c>
      <c r="L1004" s="52">
        <v>4.02E-2</v>
      </c>
      <c r="M1004" s="52">
        <v>1</v>
      </c>
      <c r="N1004" s="52"/>
      <c r="O1004" s="52">
        <v>0</v>
      </c>
      <c r="P1004" s="52">
        <v>0</v>
      </c>
      <c r="Q1004" s="52">
        <v>21</v>
      </c>
      <c r="R1004" s="52"/>
      <c r="S1004" s="52">
        <v>0</v>
      </c>
      <c r="T1004" s="52">
        <v>0</v>
      </c>
      <c r="U1004" s="52">
        <v>310</v>
      </c>
      <c r="V1004" s="52">
        <f t="shared" si="32"/>
        <v>32.413260000000001</v>
      </c>
      <c r="W1004" s="52">
        <f t="shared" si="33"/>
        <v>32.413260000000001</v>
      </c>
      <c r="X1004" s="52">
        <v>0</v>
      </c>
      <c r="Y1004" s="52">
        <v>0</v>
      </c>
    </row>
    <row r="1005" spans="1:25" x14ac:dyDescent="0.25">
      <c r="A1005" s="52">
        <v>2013</v>
      </c>
      <c r="B1005" s="52" t="s">
        <v>107</v>
      </c>
      <c r="C1005" s="52" t="s">
        <v>116</v>
      </c>
      <c r="D1005" s="52">
        <v>20237</v>
      </c>
      <c r="E1005" s="52">
        <v>3350002</v>
      </c>
      <c r="F1005" s="52">
        <v>9</v>
      </c>
      <c r="G1005" s="52" t="s">
        <v>119</v>
      </c>
      <c r="H1005" s="52" t="s">
        <v>91</v>
      </c>
      <c r="I1005" s="52">
        <v>49741</v>
      </c>
      <c r="J1005" s="52" t="s">
        <v>71</v>
      </c>
      <c r="K1005" s="52">
        <v>73.3</v>
      </c>
      <c r="L1005" s="52">
        <v>4.02E-2</v>
      </c>
      <c r="M1005" s="52">
        <v>1</v>
      </c>
      <c r="N1005" s="52"/>
      <c r="O1005" s="52">
        <v>0</v>
      </c>
      <c r="P1005" s="52">
        <v>0</v>
      </c>
      <c r="Q1005" s="52">
        <v>21</v>
      </c>
      <c r="R1005" s="52"/>
      <c r="S1005" s="52">
        <v>0</v>
      </c>
      <c r="T1005" s="52">
        <v>0</v>
      </c>
      <c r="U1005" s="52">
        <v>310</v>
      </c>
      <c r="V1005" s="52">
        <f t="shared" si="32"/>
        <v>146.56981506</v>
      </c>
      <c r="W1005" s="52">
        <f t="shared" si="33"/>
        <v>146.56981506</v>
      </c>
      <c r="X1005" s="52">
        <v>0</v>
      </c>
      <c r="Y1005" s="52">
        <v>0</v>
      </c>
    </row>
    <row r="1006" spans="1:25" x14ac:dyDescent="0.25">
      <c r="A1006" s="52">
        <v>2013</v>
      </c>
      <c r="B1006" s="52" t="s">
        <v>107</v>
      </c>
      <c r="C1006" s="52" t="s">
        <v>116</v>
      </c>
      <c r="D1006" s="52">
        <v>20237</v>
      </c>
      <c r="E1006" s="52">
        <v>3350002</v>
      </c>
      <c r="F1006" s="52">
        <v>9</v>
      </c>
      <c r="G1006" s="52" t="s">
        <v>119</v>
      </c>
      <c r="H1006" s="52" t="s">
        <v>91</v>
      </c>
      <c r="I1006" s="52">
        <v>48899.334525999999</v>
      </c>
      <c r="J1006" s="52" t="s">
        <v>71</v>
      </c>
      <c r="K1006" s="52">
        <v>73.3</v>
      </c>
      <c r="L1006" s="52">
        <v>4.02E-2</v>
      </c>
      <c r="M1006" s="52">
        <v>1</v>
      </c>
      <c r="N1006" s="52"/>
      <c r="O1006" s="52">
        <v>0</v>
      </c>
      <c r="P1006" s="52">
        <v>0</v>
      </c>
      <c r="Q1006" s="52">
        <v>21</v>
      </c>
      <c r="R1006" s="52"/>
      <c r="S1006" s="52">
        <v>0</v>
      </c>
      <c r="T1006" s="52">
        <v>0</v>
      </c>
      <c r="U1006" s="52">
        <v>310</v>
      </c>
      <c r="V1006" s="52">
        <f t="shared" si="32"/>
        <v>144.08971307438316</v>
      </c>
      <c r="W1006" s="52">
        <f t="shared" si="33"/>
        <v>144.08971307438316</v>
      </c>
      <c r="X1006" s="52">
        <v>0</v>
      </c>
      <c r="Y1006" s="52">
        <v>0</v>
      </c>
    </row>
    <row r="1007" spans="1:25" x14ac:dyDescent="0.25">
      <c r="A1007" s="52">
        <v>2013</v>
      </c>
      <c r="B1007" s="52" t="s">
        <v>107</v>
      </c>
      <c r="C1007" s="52" t="s">
        <v>116</v>
      </c>
      <c r="D1007" s="52">
        <v>20237</v>
      </c>
      <c r="E1007" s="52">
        <v>3350002</v>
      </c>
      <c r="F1007" s="52">
        <v>9</v>
      </c>
      <c r="G1007" s="52" t="s">
        <v>119</v>
      </c>
      <c r="H1007" s="52" t="s">
        <v>91</v>
      </c>
      <c r="I1007" s="52">
        <v>520335</v>
      </c>
      <c r="J1007" s="52" t="s">
        <v>71</v>
      </c>
      <c r="K1007" s="52">
        <v>73.3</v>
      </c>
      <c r="L1007" s="52">
        <v>4.02E-2</v>
      </c>
      <c r="M1007" s="52">
        <v>1</v>
      </c>
      <c r="N1007" s="52"/>
      <c r="O1007" s="52">
        <v>0</v>
      </c>
      <c r="P1007" s="52">
        <v>0</v>
      </c>
      <c r="Q1007" s="52">
        <v>21</v>
      </c>
      <c r="R1007" s="52"/>
      <c r="S1007" s="52">
        <v>0</v>
      </c>
      <c r="T1007" s="52">
        <v>0</v>
      </c>
      <c r="U1007" s="52">
        <v>310</v>
      </c>
      <c r="V1007" s="52">
        <f t="shared" si="32"/>
        <v>1533.2503311</v>
      </c>
      <c r="W1007" s="52">
        <f t="shared" si="33"/>
        <v>1533.2503311</v>
      </c>
      <c r="X1007" s="52">
        <v>0</v>
      </c>
      <c r="Y1007" s="52">
        <v>0</v>
      </c>
    </row>
    <row r="1008" spans="1:25" x14ac:dyDescent="0.25">
      <c r="A1008" s="52">
        <v>2013</v>
      </c>
      <c r="B1008" s="52" t="s">
        <v>107</v>
      </c>
      <c r="C1008" s="52" t="s">
        <v>116</v>
      </c>
      <c r="D1008" s="52">
        <v>20291</v>
      </c>
      <c r="E1008" s="52">
        <v>3350002</v>
      </c>
      <c r="F1008" s="52">
        <v>9</v>
      </c>
      <c r="G1008" s="52" t="s">
        <v>119</v>
      </c>
      <c r="H1008" s="52" t="s">
        <v>91</v>
      </c>
      <c r="I1008" s="52">
        <v>112682</v>
      </c>
      <c r="J1008" s="52" t="s">
        <v>71</v>
      </c>
      <c r="K1008" s="52">
        <v>73.3</v>
      </c>
      <c r="L1008" s="52">
        <v>4.02E-2</v>
      </c>
      <c r="M1008" s="52">
        <v>1</v>
      </c>
      <c r="N1008" s="52"/>
      <c r="O1008" s="52">
        <v>0</v>
      </c>
      <c r="P1008" s="52">
        <v>0</v>
      </c>
      <c r="Q1008" s="52">
        <v>21</v>
      </c>
      <c r="R1008" s="52"/>
      <c r="S1008" s="52">
        <v>0</v>
      </c>
      <c r="T1008" s="52">
        <v>0</v>
      </c>
      <c r="U1008" s="52">
        <v>310</v>
      </c>
      <c r="V1008" s="52">
        <f t="shared" si="32"/>
        <v>332.03554212</v>
      </c>
      <c r="W1008" s="52">
        <f t="shared" si="33"/>
        <v>332.03554212</v>
      </c>
      <c r="X1008" s="52">
        <v>0</v>
      </c>
      <c r="Y1008" s="52">
        <v>0</v>
      </c>
    </row>
    <row r="1009" spans="1:25" x14ac:dyDescent="0.25">
      <c r="A1009" s="52">
        <v>2013</v>
      </c>
      <c r="B1009" s="52" t="s">
        <v>107</v>
      </c>
      <c r="C1009" s="52" t="s">
        <v>116</v>
      </c>
      <c r="D1009" s="52">
        <v>20291</v>
      </c>
      <c r="E1009" s="52">
        <v>3350002</v>
      </c>
      <c r="F1009" s="52">
        <v>9</v>
      </c>
      <c r="G1009" s="52" t="s">
        <v>119</v>
      </c>
      <c r="H1009" s="52" t="s">
        <v>91</v>
      </c>
      <c r="I1009" s="52">
        <v>73339</v>
      </c>
      <c r="J1009" s="52" t="s">
        <v>71</v>
      </c>
      <c r="K1009" s="52">
        <v>73.3</v>
      </c>
      <c r="L1009" s="52">
        <v>4.02E-2</v>
      </c>
      <c r="M1009" s="52">
        <v>1</v>
      </c>
      <c r="N1009" s="52"/>
      <c r="O1009" s="52">
        <v>0</v>
      </c>
      <c r="P1009" s="52">
        <v>0</v>
      </c>
      <c r="Q1009" s="52">
        <v>21</v>
      </c>
      <c r="R1009" s="52"/>
      <c r="S1009" s="52">
        <v>0</v>
      </c>
      <c r="T1009" s="52">
        <v>0</v>
      </c>
      <c r="U1009" s="52">
        <v>310</v>
      </c>
      <c r="V1009" s="52">
        <f t="shared" si="32"/>
        <v>216.10509773999999</v>
      </c>
      <c r="W1009" s="52">
        <f t="shared" si="33"/>
        <v>216.10509773999999</v>
      </c>
      <c r="X1009" s="52">
        <v>0</v>
      </c>
      <c r="Y1009" s="52">
        <v>0</v>
      </c>
    </row>
    <row r="1010" spans="1:25" x14ac:dyDescent="0.25">
      <c r="A1010" s="52">
        <v>2013</v>
      </c>
      <c r="B1010" s="52" t="s">
        <v>107</v>
      </c>
      <c r="C1010" s="52" t="s">
        <v>116</v>
      </c>
      <c r="D1010" s="52">
        <v>20291</v>
      </c>
      <c r="E1010" s="52">
        <v>3350002</v>
      </c>
      <c r="F1010" s="52">
        <v>9</v>
      </c>
      <c r="G1010" s="52" t="s">
        <v>119</v>
      </c>
      <c r="H1010" s="52" t="s">
        <v>91</v>
      </c>
      <c r="I1010" s="52">
        <v>345185</v>
      </c>
      <c r="J1010" s="52" t="s">
        <v>71</v>
      </c>
      <c r="K1010" s="52">
        <v>73.3</v>
      </c>
      <c r="L1010" s="52">
        <v>4.02E-2</v>
      </c>
      <c r="M1010" s="52">
        <v>1</v>
      </c>
      <c r="N1010" s="52"/>
      <c r="O1010" s="52">
        <v>0</v>
      </c>
      <c r="P1010" s="52">
        <v>0</v>
      </c>
      <c r="Q1010" s="52">
        <v>21</v>
      </c>
      <c r="R1010" s="52"/>
      <c r="S1010" s="52">
        <v>0</v>
      </c>
      <c r="T1010" s="52">
        <v>0</v>
      </c>
      <c r="U1010" s="52">
        <v>310</v>
      </c>
      <c r="V1010" s="52">
        <f t="shared" si="32"/>
        <v>1017.1428321</v>
      </c>
      <c r="W1010" s="52">
        <f t="shared" si="33"/>
        <v>1017.1428321</v>
      </c>
      <c r="X1010" s="52">
        <v>0</v>
      </c>
      <c r="Y1010" s="52">
        <v>0</v>
      </c>
    </row>
    <row r="1011" spans="1:25" x14ac:dyDescent="0.25">
      <c r="A1011" s="52">
        <v>2013</v>
      </c>
      <c r="B1011" s="52" t="s">
        <v>107</v>
      </c>
      <c r="C1011" s="52" t="s">
        <v>116</v>
      </c>
      <c r="D1011" s="52">
        <v>20291</v>
      </c>
      <c r="E1011" s="52">
        <v>3350002</v>
      </c>
      <c r="F1011" s="52">
        <v>9</v>
      </c>
      <c r="G1011" s="52" t="s">
        <v>119</v>
      </c>
      <c r="H1011" s="52" t="s">
        <v>91</v>
      </c>
      <c r="I1011" s="52">
        <v>3950</v>
      </c>
      <c r="J1011" s="52" t="s">
        <v>71</v>
      </c>
      <c r="K1011" s="52">
        <v>73.3</v>
      </c>
      <c r="L1011" s="52">
        <v>4.02E-2</v>
      </c>
      <c r="M1011" s="52">
        <v>1</v>
      </c>
      <c r="N1011" s="52"/>
      <c r="O1011" s="52">
        <v>0</v>
      </c>
      <c r="P1011" s="52">
        <v>0</v>
      </c>
      <c r="Q1011" s="52">
        <v>21</v>
      </c>
      <c r="R1011" s="52"/>
      <c r="S1011" s="52">
        <v>0</v>
      </c>
      <c r="T1011" s="52">
        <v>0</v>
      </c>
      <c r="U1011" s="52">
        <v>310</v>
      </c>
      <c r="V1011" s="52">
        <f t="shared" si="32"/>
        <v>11.639307000000001</v>
      </c>
      <c r="W1011" s="52">
        <f t="shared" si="33"/>
        <v>11.639307000000001</v>
      </c>
      <c r="X1011" s="52">
        <v>0</v>
      </c>
      <c r="Y1011" s="52">
        <v>0</v>
      </c>
    </row>
    <row r="1012" spans="1:25" x14ac:dyDescent="0.25">
      <c r="A1012" s="52">
        <v>2013</v>
      </c>
      <c r="B1012" s="52" t="s">
        <v>107</v>
      </c>
      <c r="C1012" s="52" t="s">
        <v>116</v>
      </c>
      <c r="D1012" s="52">
        <v>20291</v>
      </c>
      <c r="E1012" s="52">
        <v>3350002</v>
      </c>
      <c r="F1012" s="52">
        <v>9</v>
      </c>
      <c r="G1012" s="52" t="s">
        <v>119</v>
      </c>
      <c r="H1012" s="52" t="s">
        <v>91</v>
      </c>
      <c r="I1012" s="52">
        <v>38370</v>
      </c>
      <c r="J1012" s="52" t="s">
        <v>71</v>
      </c>
      <c r="K1012" s="52">
        <v>73.3</v>
      </c>
      <c r="L1012" s="52">
        <v>4.02E-2</v>
      </c>
      <c r="M1012" s="52">
        <v>1</v>
      </c>
      <c r="N1012" s="52"/>
      <c r="O1012" s="52">
        <v>0</v>
      </c>
      <c r="P1012" s="52">
        <v>0</v>
      </c>
      <c r="Q1012" s="52">
        <v>21</v>
      </c>
      <c r="R1012" s="52"/>
      <c r="S1012" s="52">
        <v>0</v>
      </c>
      <c r="T1012" s="52">
        <v>0</v>
      </c>
      <c r="U1012" s="52">
        <v>310</v>
      </c>
      <c r="V1012" s="52">
        <f t="shared" si="32"/>
        <v>113.06334419999999</v>
      </c>
      <c r="W1012" s="52">
        <f t="shared" si="33"/>
        <v>113.06334419999999</v>
      </c>
      <c r="X1012" s="52">
        <v>0</v>
      </c>
      <c r="Y1012" s="52">
        <v>0</v>
      </c>
    </row>
    <row r="1013" spans="1:25" x14ac:dyDescent="0.25">
      <c r="A1013" s="52">
        <v>2013</v>
      </c>
      <c r="B1013" s="52" t="s">
        <v>107</v>
      </c>
      <c r="C1013" s="52" t="s">
        <v>116</v>
      </c>
      <c r="D1013" s="52">
        <v>20291</v>
      </c>
      <c r="E1013" s="52">
        <v>3350002</v>
      </c>
      <c r="F1013" s="52">
        <v>9</v>
      </c>
      <c r="G1013" s="52" t="s">
        <v>119</v>
      </c>
      <c r="H1013" s="52" t="s">
        <v>91</v>
      </c>
      <c r="I1013" s="52">
        <v>131885</v>
      </c>
      <c r="J1013" s="52" t="s">
        <v>71</v>
      </c>
      <c r="K1013" s="52">
        <v>73.3</v>
      </c>
      <c r="L1013" s="52">
        <v>4.02E-2</v>
      </c>
      <c r="M1013" s="52">
        <v>1</v>
      </c>
      <c r="N1013" s="52"/>
      <c r="O1013" s="52">
        <v>0</v>
      </c>
      <c r="P1013" s="52">
        <v>0</v>
      </c>
      <c r="Q1013" s="52">
        <v>21</v>
      </c>
      <c r="R1013" s="52"/>
      <c r="S1013" s="52">
        <v>0</v>
      </c>
      <c r="T1013" s="52">
        <v>0</v>
      </c>
      <c r="U1013" s="52">
        <v>310</v>
      </c>
      <c r="V1013" s="52">
        <f t="shared" si="32"/>
        <v>388.62025410000001</v>
      </c>
      <c r="W1013" s="52">
        <f t="shared" si="33"/>
        <v>388.62025410000001</v>
      </c>
      <c r="X1013" s="52">
        <v>0</v>
      </c>
      <c r="Y1013" s="52">
        <v>0</v>
      </c>
    </row>
    <row r="1014" spans="1:25" x14ac:dyDescent="0.25">
      <c r="A1014" s="52">
        <v>2013</v>
      </c>
      <c r="B1014" s="52" t="s">
        <v>107</v>
      </c>
      <c r="C1014" s="52" t="s">
        <v>116</v>
      </c>
      <c r="D1014" s="52">
        <v>20291</v>
      </c>
      <c r="E1014" s="52">
        <v>3350002</v>
      </c>
      <c r="F1014" s="52">
        <v>9</v>
      </c>
      <c r="G1014" s="52" t="s">
        <v>119</v>
      </c>
      <c r="H1014" s="52" t="s">
        <v>91</v>
      </c>
      <c r="I1014" s="52">
        <v>119584</v>
      </c>
      <c r="J1014" s="52" t="s">
        <v>71</v>
      </c>
      <c r="K1014" s="52">
        <v>73.3</v>
      </c>
      <c r="L1014" s="52">
        <v>4.02E-2</v>
      </c>
      <c r="M1014" s="52">
        <v>1</v>
      </c>
      <c r="N1014" s="52"/>
      <c r="O1014" s="52">
        <v>0</v>
      </c>
      <c r="P1014" s="52">
        <v>0</v>
      </c>
      <c r="Q1014" s="52">
        <v>21</v>
      </c>
      <c r="R1014" s="52"/>
      <c r="S1014" s="52">
        <v>0</v>
      </c>
      <c r="T1014" s="52">
        <v>0</v>
      </c>
      <c r="U1014" s="52">
        <v>310</v>
      </c>
      <c r="V1014" s="52">
        <f t="shared" si="32"/>
        <v>352.37338943999993</v>
      </c>
      <c r="W1014" s="52">
        <f t="shared" si="33"/>
        <v>352.37338943999993</v>
      </c>
      <c r="X1014" s="52">
        <v>0</v>
      </c>
      <c r="Y1014" s="52">
        <v>0</v>
      </c>
    </row>
    <row r="1015" spans="1:25" x14ac:dyDescent="0.25">
      <c r="A1015" s="52">
        <v>2013</v>
      </c>
      <c r="B1015" s="52" t="s">
        <v>107</v>
      </c>
      <c r="C1015" s="52" t="s">
        <v>116</v>
      </c>
      <c r="D1015" s="52">
        <v>20291</v>
      </c>
      <c r="E1015" s="52">
        <v>3350002</v>
      </c>
      <c r="F1015" s="52">
        <v>9</v>
      </c>
      <c r="G1015" s="52" t="s">
        <v>119</v>
      </c>
      <c r="H1015" s="52" t="s">
        <v>91</v>
      </c>
      <c r="I1015" s="52">
        <v>134602</v>
      </c>
      <c r="J1015" s="52" t="s">
        <v>71</v>
      </c>
      <c r="K1015" s="52">
        <v>73.3</v>
      </c>
      <c r="L1015" s="52">
        <v>4.02E-2</v>
      </c>
      <c r="M1015" s="52">
        <v>1</v>
      </c>
      <c r="N1015" s="52"/>
      <c r="O1015" s="52">
        <v>0</v>
      </c>
      <c r="P1015" s="52">
        <v>0</v>
      </c>
      <c r="Q1015" s="52">
        <v>21</v>
      </c>
      <c r="R1015" s="52"/>
      <c r="S1015" s="52">
        <v>0</v>
      </c>
      <c r="T1015" s="52">
        <v>0</v>
      </c>
      <c r="U1015" s="52">
        <v>310</v>
      </c>
      <c r="V1015" s="52">
        <f t="shared" si="32"/>
        <v>396.62632931999997</v>
      </c>
      <c r="W1015" s="52">
        <f t="shared" si="33"/>
        <v>396.62632931999997</v>
      </c>
      <c r="X1015" s="52">
        <v>0</v>
      </c>
      <c r="Y1015" s="52">
        <v>0</v>
      </c>
    </row>
    <row r="1016" spans="1:25" x14ac:dyDescent="0.25">
      <c r="A1016" s="52">
        <v>2013</v>
      </c>
      <c r="B1016" s="52" t="s">
        <v>107</v>
      </c>
      <c r="C1016" s="52" t="s">
        <v>116</v>
      </c>
      <c r="D1016" s="52">
        <v>20291</v>
      </c>
      <c r="E1016" s="52">
        <v>3350002</v>
      </c>
      <c r="F1016" s="52">
        <v>9</v>
      </c>
      <c r="G1016" s="52" t="s">
        <v>119</v>
      </c>
      <c r="H1016" s="52" t="s">
        <v>91</v>
      </c>
      <c r="I1016" s="52">
        <v>170322</v>
      </c>
      <c r="J1016" s="52" t="s">
        <v>71</v>
      </c>
      <c r="K1016" s="52">
        <v>73.3</v>
      </c>
      <c r="L1016" s="52">
        <v>4.02E-2</v>
      </c>
      <c r="M1016" s="52">
        <v>1</v>
      </c>
      <c r="N1016" s="52"/>
      <c r="O1016" s="52">
        <v>0</v>
      </c>
      <c r="P1016" s="52">
        <v>0</v>
      </c>
      <c r="Q1016" s="52">
        <v>21</v>
      </c>
      <c r="R1016" s="52"/>
      <c r="S1016" s="52">
        <v>0</v>
      </c>
      <c r="T1016" s="52">
        <v>0</v>
      </c>
      <c r="U1016" s="52">
        <v>310</v>
      </c>
      <c r="V1016" s="52">
        <f t="shared" si="32"/>
        <v>501.88102451999998</v>
      </c>
      <c r="W1016" s="52">
        <f t="shared" si="33"/>
        <v>501.88102451999998</v>
      </c>
      <c r="X1016" s="52">
        <v>0</v>
      </c>
      <c r="Y1016" s="52">
        <v>0</v>
      </c>
    </row>
    <row r="1017" spans="1:25" x14ac:dyDescent="0.25">
      <c r="A1017" s="52">
        <v>2013</v>
      </c>
      <c r="B1017" s="52" t="s">
        <v>107</v>
      </c>
      <c r="C1017" s="52" t="s">
        <v>116</v>
      </c>
      <c r="D1017" s="52">
        <v>20291</v>
      </c>
      <c r="E1017" s="52">
        <v>3350002</v>
      </c>
      <c r="F1017" s="52">
        <v>9</v>
      </c>
      <c r="G1017" s="52" t="s">
        <v>119</v>
      </c>
      <c r="H1017" s="52" t="s">
        <v>91</v>
      </c>
      <c r="I1017" s="52">
        <v>76497</v>
      </c>
      <c r="J1017" s="52" t="s">
        <v>71</v>
      </c>
      <c r="K1017" s="52">
        <v>73.3</v>
      </c>
      <c r="L1017" s="52">
        <v>4.02E-2</v>
      </c>
      <c r="M1017" s="52">
        <v>1</v>
      </c>
      <c r="N1017" s="52"/>
      <c r="O1017" s="52">
        <v>0</v>
      </c>
      <c r="P1017" s="52">
        <v>0</v>
      </c>
      <c r="Q1017" s="52">
        <v>21</v>
      </c>
      <c r="R1017" s="52"/>
      <c r="S1017" s="52">
        <v>0</v>
      </c>
      <c r="T1017" s="52">
        <v>0</v>
      </c>
      <c r="U1017" s="52">
        <v>310</v>
      </c>
      <c r="V1017" s="52">
        <f t="shared" si="32"/>
        <v>225.41065001999996</v>
      </c>
      <c r="W1017" s="52">
        <f t="shared" si="33"/>
        <v>225.41065001999996</v>
      </c>
      <c r="X1017" s="52">
        <v>0</v>
      </c>
      <c r="Y1017" s="52">
        <v>0</v>
      </c>
    </row>
    <row r="1018" spans="1:25" x14ac:dyDescent="0.25">
      <c r="A1018" s="52">
        <v>2013</v>
      </c>
      <c r="B1018" s="52" t="s">
        <v>107</v>
      </c>
      <c r="C1018" s="52" t="s">
        <v>116</v>
      </c>
      <c r="D1018" s="52">
        <v>20291</v>
      </c>
      <c r="E1018" s="52">
        <v>3350002</v>
      </c>
      <c r="F1018" s="52">
        <v>9</v>
      </c>
      <c r="G1018" s="52" t="s">
        <v>119</v>
      </c>
      <c r="H1018" s="52" t="s">
        <v>91</v>
      </c>
      <c r="I1018" s="52">
        <v>26283</v>
      </c>
      <c r="J1018" s="52" t="s">
        <v>71</v>
      </c>
      <c r="K1018" s="52">
        <v>73.3</v>
      </c>
      <c r="L1018" s="52">
        <v>4.02E-2</v>
      </c>
      <c r="M1018" s="52">
        <v>1</v>
      </c>
      <c r="N1018" s="52"/>
      <c r="O1018" s="52">
        <v>0</v>
      </c>
      <c r="P1018" s="52">
        <v>0</v>
      </c>
      <c r="Q1018" s="52">
        <v>21</v>
      </c>
      <c r="R1018" s="52"/>
      <c r="S1018" s="52">
        <v>0</v>
      </c>
      <c r="T1018" s="52">
        <v>0</v>
      </c>
      <c r="U1018" s="52">
        <v>310</v>
      </c>
      <c r="V1018" s="52">
        <f t="shared" si="32"/>
        <v>77.447064780000005</v>
      </c>
      <c r="W1018" s="52">
        <f t="shared" si="33"/>
        <v>77.447064780000005</v>
      </c>
      <c r="X1018" s="52">
        <v>0</v>
      </c>
      <c r="Y1018" s="52">
        <v>0</v>
      </c>
    </row>
    <row r="1019" spans="1:25" x14ac:dyDescent="0.25">
      <c r="A1019" s="52">
        <v>2013</v>
      </c>
      <c r="B1019" s="52" t="s">
        <v>107</v>
      </c>
      <c r="C1019" s="52" t="s">
        <v>116</v>
      </c>
      <c r="D1019" s="52">
        <v>20291</v>
      </c>
      <c r="E1019" s="52">
        <v>3350002</v>
      </c>
      <c r="F1019" s="52">
        <v>9</v>
      </c>
      <c r="G1019" s="52" t="s">
        <v>119</v>
      </c>
      <c r="H1019" s="52" t="s">
        <v>91</v>
      </c>
      <c r="I1019" s="52">
        <v>41532</v>
      </c>
      <c r="J1019" s="52" t="s">
        <v>71</v>
      </c>
      <c r="K1019" s="52">
        <v>73.3</v>
      </c>
      <c r="L1019" s="52">
        <v>4.02E-2</v>
      </c>
      <c r="M1019" s="52">
        <v>1</v>
      </c>
      <c r="N1019" s="52"/>
      <c r="O1019" s="52">
        <v>0</v>
      </c>
      <c r="P1019" s="52">
        <v>0</v>
      </c>
      <c r="Q1019" s="52">
        <v>21</v>
      </c>
      <c r="R1019" s="52"/>
      <c r="S1019" s="52">
        <v>0</v>
      </c>
      <c r="T1019" s="52">
        <v>0</v>
      </c>
      <c r="U1019" s="52">
        <v>310</v>
      </c>
      <c r="V1019" s="52">
        <f t="shared" si="32"/>
        <v>122.38068312</v>
      </c>
      <c r="W1019" s="52">
        <f t="shared" si="33"/>
        <v>122.38068312</v>
      </c>
      <c r="X1019" s="52">
        <v>0</v>
      </c>
      <c r="Y1019" s="52">
        <v>0</v>
      </c>
    </row>
    <row r="1020" spans="1:25" x14ac:dyDescent="0.25">
      <c r="A1020" s="52">
        <v>2013</v>
      </c>
      <c r="B1020" s="52" t="s">
        <v>107</v>
      </c>
      <c r="C1020" s="52" t="s">
        <v>116</v>
      </c>
      <c r="D1020" s="52">
        <v>20291</v>
      </c>
      <c r="E1020" s="52">
        <v>3350002</v>
      </c>
      <c r="F1020" s="52">
        <v>9</v>
      </c>
      <c r="G1020" s="52" t="s">
        <v>119</v>
      </c>
      <c r="H1020" s="52" t="s">
        <v>91</v>
      </c>
      <c r="I1020" s="52">
        <v>119186.66368699999</v>
      </c>
      <c r="J1020" s="52" t="s">
        <v>71</v>
      </c>
      <c r="K1020" s="52">
        <v>73.3</v>
      </c>
      <c r="L1020" s="52">
        <v>4.02E-2</v>
      </c>
      <c r="M1020" s="52">
        <v>1</v>
      </c>
      <c r="N1020" s="52"/>
      <c r="O1020" s="52">
        <v>0</v>
      </c>
      <c r="P1020" s="52">
        <v>0</v>
      </c>
      <c r="Q1020" s="52">
        <v>21</v>
      </c>
      <c r="R1020" s="52"/>
      <c r="S1020" s="52">
        <v>0</v>
      </c>
      <c r="T1020" s="52">
        <v>0</v>
      </c>
      <c r="U1020" s="52">
        <v>310</v>
      </c>
      <c r="V1020" s="52">
        <f t="shared" si="32"/>
        <v>351.20257441993539</v>
      </c>
      <c r="W1020" s="52">
        <f t="shared" si="33"/>
        <v>351.20257441993539</v>
      </c>
      <c r="X1020" s="52">
        <v>0</v>
      </c>
      <c r="Y1020" s="52">
        <v>0</v>
      </c>
    </row>
    <row r="1021" spans="1:25" x14ac:dyDescent="0.25">
      <c r="A1021" s="52">
        <v>2013</v>
      </c>
      <c r="B1021" s="52" t="s">
        <v>107</v>
      </c>
      <c r="C1021" s="52" t="s">
        <v>116</v>
      </c>
      <c r="D1021" s="52">
        <v>20291</v>
      </c>
      <c r="E1021" s="52">
        <v>3350002</v>
      </c>
      <c r="F1021" s="52">
        <v>9</v>
      </c>
      <c r="G1021" s="52" t="s">
        <v>119</v>
      </c>
      <c r="H1021" s="52" t="s">
        <v>91</v>
      </c>
      <c r="I1021" s="52">
        <v>548416</v>
      </c>
      <c r="J1021" s="52" t="s">
        <v>71</v>
      </c>
      <c r="K1021" s="52">
        <v>73.3</v>
      </c>
      <c r="L1021" s="52">
        <v>4.02E-2</v>
      </c>
      <c r="M1021" s="52">
        <v>1</v>
      </c>
      <c r="N1021" s="52"/>
      <c r="O1021" s="52">
        <v>0</v>
      </c>
      <c r="P1021" s="52">
        <v>0</v>
      </c>
      <c r="Q1021" s="52">
        <v>21</v>
      </c>
      <c r="R1021" s="52"/>
      <c r="S1021" s="52">
        <v>0</v>
      </c>
      <c r="T1021" s="52">
        <v>0</v>
      </c>
      <c r="U1021" s="52">
        <v>310</v>
      </c>
      <c r="V1021" s="52">
        <f t="shared" si="32"/>
        <v>1615.9954905599998</v>
      </c>
      <c r="W1021" s="52">
        <f t="shared" si="33"/>
        <v>1615.9954905599998</v>
      </c>
      <c r="X1021" s="52">
        <v>0</v>
      </c>
      <c r="Y1021" s="52">
        <v>0</v>
      </c>
    </row>
    <row r="1022" spans="1:25" x14ac:dyDescent="0.25">
      <c r="A1022" s="52">
        <v>2013</v>
      </c>
      <c r="B1022" s="52" t="s">
        <v>107</v>
      </c>
      <c r="C1022" s="52" t="s">
        <v>116</v>
      </c>
      <c r="D1022" s="52">
        <v>20291</v>
      </c>
      <c r="E1022" s="52">
        <v>3350002</v>
      </c>
      <c r="F1022" s="52">
        <v>9</v>
      </c>
      <c r="G1022" s="52" t="s">
        <v>119</v>
      </c>
      <c r="H1022" s="52" t="s">
        <v>91</v>
      </c>
      <c r="I1022" s="52">
        <v>73406</v>
      </c>
      <c r="J1022" s="52" t="s">
        <v>71</v>
      </c>
      <c r="K1022" s="52">
        <v>73.3</v>
      </c>
      <c r="L1022" s="52">
        <v>4.02E-2</v>
      </c>
      <c r="M1022" s="52">
        <v>1</v>
      </c>
      <c r="N1022" s="52"/>
      <c r="O1022" s="52">
        <v>0</v>
      </c>
      <c r="P1022" s="52">
        <v>0</v>
      </c>
      <c r="Q1022" s="52">
        <v>21</v>
      </c>
      <c r="R1022" s="52"/>
      <c r="S1022" s="52">
        <v>0</v>
      </c>
      <c r="T1022" s="52">
        <v>0</v>
      </c>
      <c r="U1022" s="52">
        <v>310</v>
      </c>
      <c r="V1022" s="52">
        <f t="shared" si="32"/>
        <v>216.30252396</v>
      </c>
      <c r="W1022" s="52">
        <f t="shared" si="33"/>
        <v>216.30252396</v>
      </c>
      <c r="X1022" s="52">
        <v>0</v>
      </c>
      <c r="Y1022" s="52">
        <v>0</v>
      </c>
    </row>
    <row r="1023" spans="1:25" x14ac:dyDescent="0.25">
      <c r="A1023" s="52">
        <v>2013</v>
      </c>
      <c r="B1023" s="52" t="s">
        <v>107</v>
      </c>
      <c r="C1023" s="52" t="s">
        <v>116</v>
      </c>
      <c r="D1023" s="52">
        <v>20291</v>
      </c>
      <c r="E1023" s="52">
        <v>3350002</v>
      </c>
      <c r="F1023" s="52">
        <v>9</v>
      </c>
      <c r="G1023" s="52" t="s">
        <v>119</v>
      </c>
      <c r="H1023" s="52" t="s">
        <v>91</v>
      </c>
      <c r="I1023" s="52">
        <v>72541</v>
      </c>
      <c r="J1023" s="52" t="s">
        <v>71</v>
      </c>
      <c r="K1023" s="52">
        <v>73.3</v>
      </c>
      <c r="L1023" s="52">
        <v>4.02E-2</v>
      </c>
      <c r="M1023" s="52">
        <v>1</v>
      </c>
      <c r="N1023" s="52"/>
      <c r="O1023" s="52">
        <v>0</v>
      </c>
      <c r="P1023" s="52">
        <v>0</v>
      </c>
      <c r="Q1023" s="52">
        <v>21</v>
      </c>
      <c r="R1023" s="52"/>
      <c r="S1023" s="52">
        <v>0</v>
      </c>
      <c r="T1023" s="52">
        <v>0</v>
      </c>
      <c r="U1023" s="52">
        <v>310</v>
      </c>
      <c r="V1023" s="52">
        <f t="shared" si="32"/>
        <v>213.75366305999998</v>
      </c>
      <c r="W1023" s="52">
        <f t="shared" si="33"/>
        <v>213.75366305999998</v>
      </c>
      <c r="X1023" s="52">
        <v>0</v>
      </c>
      <c r="Y1023" s="52">
        <v>0</v>
      </c>
    </row>
    <row r="1024" spans="1:25" x14ac:dyDescent="0.25">
      <c r="A1024" s="52">
        <v>2013</v>
      </c>
      <c r="B1024" s="52" t="s">
        <v>107</v>
      </c>
      <c r="C1024" s="52" t="s">
        <v>116</v>
      </c>
      <c r="D1024" s="52">
        <v>20291</v>
      </c>
      <c r="E1024" s="52">
        <v>3350002</v>
      </c>
      <c r="F1024" s="52">
        <v>9</v>
      </c>
      <c r="G1024" s="52" t="s">
        <v>119</v>
      </c>
      <c r="H1024" s="52" t="s">
        <v>91</v>
      </c>
      <c r="I1024" s="52">
        <v>257920</v>
      </c>
      <c r="J1024" s="52" t="s">
        <v>71</v>
      </c>
      <c r="K1024" s="52">
        <v>73.3</v>
      </c>
      <c r="L1024" s="52">
        <v>4.02E-2</v>
      </c>
      <c r="M1024" s="52">
        <v>1</v>
      </c>
      <c r="N1024" s="52"/>
      <c r="O1024" s="52">
        <v>0</v>
      </c>
      <c r="P1024" s="52">
        <v>0</v>
      </c>
      <c r="Q1024" s="52">
        <v>21</v>
      </c>
      <c r="R1024" s="52"/>
      <c r="S1024" s="52">
        <v>0</v>
      </c>
      <c r="T1024" s="52">
        <v>0</v>
      </c>
      <c r="U1024" s="52">
        <v>310</v>
      </c>
      <c r="V1024" s="52">
        <f t="shared" si="32"/>
        <v>760.00254719999998</v>
      </c>
      <c r="W1024" s="52">
        <f t="shared" si="33"/>
        <v>760.00254719999998</v>
      </c>
      <c r="X1024" s="52">
        <v>0</v>
      </c>
      <c r="Y1024" s="52">
        <v>0</v>
      </c>
    </row>
    <row r="1025" spans="1:25" x14ac:dyDescent="0.25">
      <c r="A1025" s="52">
        <v>2013</v>
      </c>
      <c r="B1025" s="52" t="s">
        <v>107</v>
      </c>
      <c r="C1025" s="52" t="s">
        <v>116</v>
      </c>
      <c r="D1025" s="52">
        <v>20291</v>
      </c>
      <c r="E1025" s="52">
        <v>3350002</v>
      </c>
      <c r="F1025" s="52">
        <v>9</v>
      </c>
      <c r="G1025" s="52" t="s">
        <v>119</v>
      </c>
      <c r="H1025" s="52" t="s">
        <v>91</v>
      </c>
      <c r="I1025" s="52">
        <v>1498933.29586</v>
      </c>
      <c r="J1025" s="52" t="s">
        <v>71</v>
      </c>
      <c r="K1025" s="52">
        <v>73.3</v>
      </c>
      <c r="L1025" s="52">
        <v>4.02E-2</v>
      </c>
      <c r="M1025" s="52">
        <v>1</v>
      </c>
      <c r="N1025" s="52"/>
      <c r="O1025" s="52">
        <v>0</v>
      </c>
      <c r="P1025" s="52">
        <v>0</v>
      </c>
      <c r="Q1025" s="52">
        <v>21</v>
      </c>
      <c r="R1025" s="52"/>
      <c r="S1025" s="52">
        <v>0</v>
      </c>
      <c r="T1025" s="52">
        <v>0</v>
      </c>
      <c r="U1025" s="52">
        <v>310</v>
      </c>
      <c r="V1025" s="52">
        <f t="shared" si="32"/>
        <v>4416.8467855788276</v>
      </c>
      <c r="W1025" s="52">
        <f t="shared" si="33"/>
        <v>4416.8467855788276</v>
      </c>
      <c r="X1025" s="52">
        <v>0</v>
      </c>
      <c r="Y1025" s="52">
        <v>0</v>
      </c>
    </row>
    <row r="1026" spans="1:25" x14ac:dyDescent="0.25">
      <c r="A1026" s="52">
        <v>2013</v>
      </c>
      <c r="B1026" s="52" t="s">
        <v>107</v>
      </c>
      <c r="C1026" s="52" t="s">
        <v>116</v>
      </c>
      <c r="D1026" s="52">
        <v>20291</v>
      </c>
      <c r="E1026" s="52">
        <v>3350002</v>
      </c>
      <c r="F1026" s="52">
        <v>9</v>
      </c>
      <c r="G1026" s="52" t="s">
        <v>119</v>
      </c>
      <c r="H1026" s="52" t="s">
        <v>91</v>
      </c>
      <c r="I1026" s="52">
        <v>8258</v>
      </c>
      <c r="J1026" s="52" t="s">
        <v>71</v>
      </c>
      <c r="K1026" s="52">
        <v>73.3</v>
      </c>
      <c r="L1026" s="52">
        <v>4.02E-2</v>
      </c>
      <c r="M1026" s="52">
        <v>1</v>
      </c>
      <c r="N1026" s="52"/>
      <c r="O1026" s="52">
        <v>0</v>
      </c>
      <c r="P1026" s="52">
        <v>0</v>
      </c>
      <c r="Q1026" s="52">
        <v>21</v>
      </c>
      <c r="R1026" s="52"/>
      <c r="S1026" s="52">
        <v>0</v>
      </c>
      <c r="T1026" s="52">
        <v>0</v>
      </c>
      <c r="U1026" s="52">
        <v>310</v>
      </c>
      <c r="V1026" s="52">
        <f t="shared" si="32"/>
        <v>24.33351828</v>
      </c>
      <c r="W1026" s="52">
        <f t="shared" si="33"/>
        <v>24.33351828</v>
      </c>
      <c r="X1026" s="52">
        <v>0</v>
      </c>
      <c r="Y1026" s="52">
        <v>0</v>
      </c>
    </row>
    <row r="1027" spans="1:25" x14ac:dyDescent="0.25">
      <c r="A1027" s="52">
        <v>2013</v>
      </c>
      <c r="B1027" s="52" t="s">
        <v>107</v>
      </c>
      <c r="C1027" s="52" t="s">
        <v>116</v>
      </c>
      <c r="D1027" s="52">
        <v>20291</v>
      </c>
      <c r="E1027" s="52">
        <v>3350002</v>
      </c>
      <c r="F1027" s="52">
        <v>9</v>
      </c>
      <c r="G1027" s="52" t="s">
        <v>119</v>
      </c>
      <c r="H1027" s="52" t="s">
        <v>91</v>
      </c>
      <c r="I1027" s="52">
        <v>736595</v>
      </c>
      <c r="J1027" s="52" t="s">
        <v>71</v>
      </c>
      <c r="K1027" s="52">
        <v>73.3</v>
      </c>
      <c r="L1027" s="52">
        <v>4.02E-2</v>
      </c>
      <c r="M1027" s="52">
        <v>1</v>
      </c>
      <c r="N1027" s="52"/>
      <c r="O1027" s="52">
        <v>0</v>
      </c>
      <c r="P1027" s="52">
        <v>0</v>
      </c>
      <c r="Q1027" s="52">
        <v>21</v>
      </c>
      <c r="R1027" s="52"/>
      <c r="S1027" s="52">
        <v>0</v>
      </c>
      <c r="T1027" s="52">
        <v>0</v>
      </c>
      <c r="U1027" s="52">
        <v>310</v>
      </c>
      <c r="V1027" s="52">
        <f t="shared" ref="V1027:V1090" si="34">IF(F1027=9,((I1027*K1027*L1027*M1027)+(I1027*O1027*P1027*Q1027)+(I1027*S1027*T1027*U1027))/1000, (I1027*K1027*L1027*M1027)+(I1027*O1027*P1027*Q1027)+(I1027*S1027*T1027*U1027))</f>
        <v>2170.4950226999999</v>
      </c>
      <c r="W1027" s="52">
        <f t="shared" si="33"/>
        <v>2170.4950226999999</v>
      </c>
      <c r="X1027" s="52">
        <v>0</v>
      </c>
      <c r="Y1027" s="52">
        <v>0</v>
      </c>
    </row>
    <row r="1028" spans="1:25" x14ac:dyDescent="0.25">
      <c r="A1028" s="52">
        <v>2013</v>
      </c>
      <c r="B1028" s="52" t="s">
        <v>107</v>
      </c>
      <c r="C1028" s="52" t="s">
        <v>116</v>
      </c>
      <c r="D1028" s="52">
        <v>20291</v>
      </c>
      <c r="E1028" s="52">
        <v>3350002</v>
      </c>
      <c r="F1028" s="52">
        <v>9</v>
      </c>
      <c r="G1028" s="52" t="s">
        <v>119</v>
      </c>
      <c r="H1028" s="52" t="s">
        <v>91</v>
      </c>
      <c r="I1028" s="52">
        <v>76101</v>
      </c>
      <c r="J1028" s="52" t="s">
        <v>71</v>
      </c>
      <c r="K1028" s="52">
        <v>73.3</v>
      </c>
      <c r="L1028" s="52">
        <v>4.02E-2</v>
      </c>
      <c r="M1028" s="52">
        <v>1</v>
      </c>
      <c r="N1028" s="52"/>
      <c r="O1028" s="52">
        <v>0</v>
      </c>
      <c r="P1028" s="52">
        <v>0</v>
      </c>
      <c r="Q1028" s="52">
        <v>21</v>
      </c>
      <c r="R1028" s="52"/>
      <c r="S1028" s="52">
        <v>0</v>
      </c>
      <c r="T1028" s="52">
        <v>0</v>
      </c>
      <c r="U1028" s="52">
        <v>310</v>
      </c>
      <c r="V1028" s="52">
        <f t="shared" si="34"/>
        <v>224.24377265999999</v>
      </c>
      <c r="W1028" s="52">
        <f t="shared" si="33"/>
        <v>224.24377265999999</v>
      </c>
      <c r="X1028" s="52">
        <v>0</v>
      </c>
      <c r="Y1028" s="52">
        <v>0</v>
      </c>
    </row>
    <row r="1029" spans="1:25" x14ac:dyDescent="0.25">
      <c r="A1029" s="52">
        <v>2013</v>
      </c>
      <c r="B1029" s="52" t="s">
        <v>107</v>
      </c>
      <c r="C1029" s="52" t="s">
        <v>116</v>
      </c>
      <c r="D1029" s="52">
        <v>20291</v>
      </c>
      <c r="E1029" s="52">
        <v>3350002</v>
      </c>
      <c r="F1029" s="52">
        <v>9</v>
      </c>
      <c r="G1029" s="52" t="s">
        <v>119</v>
      </c>
      <c r="H1029" s="52" t="s">
        <v>91</v>
      </c>
      <c r="I1029" s="52">
        <v>201421</v>
      </c>
      <c r="J1029" s="52" t="s">
        <v>71</v>
      </c>
      <c r="K1029" s="52">
        <v>73.3</v>
      </c>
      <c r="L1029" s="52">
        <v>4.02E-2</v>
      </c>
      <c r="M1029" s="52">
        <v>1</v>
      </c>
      <c r="N1029" s="52"/>
      <c r="O1029" s="52">
        <v>0</v>
      </c>
      <c r="P1029" s="52">
        <v>0</v>
      </c>
      <c r="Q1029" s="52">
        <v>21</v>
      </c>
      <c r="R1029" s="52"/>
      <c r="S1029" s="52">
        <v>0</v>
      </c>
      <c r="T1029" s="52">
        <v>0</v>
      </c>
      <c r="U1029" s="52">
        <v>310</v>
      </c>
      <c r="V1029" s="52">
        <f t="shared" si="34"/>
        <v>593.51920385999995</v>
      </c>
      <c r="W1029" s="52">
        <f t="shared" si="33"/>
        <v>593.51920385999995</v>
      </c>
      <c r="X1029" s="52">
        <v>0</v>
      </c>
      <c r="Y1029" s="52">
        <v>0</v>
      </c>
    </row>
    <row r="1030" spans="1:25" x14ac:dyDescent="0.25">
      <c r="A1030" s="52">
        <v>2013</v>
      </c>
      <c r="B1030" s="52" t="s">
        <v>107</v>
      </c>
      <c r="C1030" s="52" t="s">
        <v>116</v>
      </c>
      <c r="D1030" s="52">
        <v>20291</v>
      </c>
      <c r="E1030" s="52">
        <v>3350002</v>
      </c>
      <c r="F1030" s="52">
        <v>9</v>
      </c>
      <c r="G1030" s="52" t="s">
        <v>119</v>
      </c>
      <c r="H1030" s="52" t="s">
        <v>91</v>
      </c>
      <c r="I1030" s="52">
        <v>265876.66986999998</v>
      </c>
      <c r="J1030" s="52" t="s">
        <v>71</v>
      </c>
      <c r="K1030" s="52">
        <v>73.3</v>
      </c>
      <c r="L1030" s="52">
        <v>4.02E-2</v>
      </c>
      <c r="M1030" s="52">
        <v>1</v>
      </c>
      <c r="N1030" s="52"/>
      <c r="O1030" s="52">
        <v>0</v>
      </c>
      <c r="P1030" s="52">
        <v>0</v>
      </c>
      <c r="Q1030" s="52">
        <v>21</v>
      </c>
      <c r="R1030" s="52"/>
      <c r="S1030" s="52">
        <v>0</v>
      </c>
      <c r="T1030" s="52">
        <v>0</v>
      </c>
      <c r="U1030" s="52">
        <v>310</v>
      </c>
      <c r="V1030" s="52">
        <f t="shared" si="34"/>
        <v>783.44814803913414</v>
      </c>
      <c r="W1030" s="52">
        <f t="shared" si="33"/>
        <v>783.44814803913414</v>
      </c>
      <c r="X1030" s="52">
        <v>0</v>
      </c>
      <c r="Y1030" s="52">
        <v>0</v>
      </c>
    </row>
    <row r="1031" spans="1:25" x14ac:dyDescent="0.25">
      <c r="A1031" s="52">
        <v>2013</v>
      </c>
      <c r="B1031" s="52" t="s">
        <v>107</v>
      </c>
      <c r="C1031" s="52" t="s">
        <v>116</v>
      </c>
      <c r="D1031" s="52">
        <v>20291</v>
      </c>
      <c r="E1031" s="52">
        <v>3350002</v>
      </c>
      <c r="F1031" s="52">
        <v>9</v>
      </c>
      <c r="G1031" s="52" t="s">
        <v>119</v>
      </c>
      <c r="H1031" s="52" t="s">
        <v>91</v>
      </c>
      <c r="I1031" s="52">
        <v>90692</v>
      </c>
      <c r="J1031" s="52" t="s">
        <v>71</v>
      </c>
      <c r="K1031" s="52">
        <v>73.3</v>
      </c>
      <c r="L1031" s="52">
        <v>4.02E-2</v>
      </c>
      <c r="M1031" s="52">
        <v>1</v>
      </c>
      <c r="N1031" s="52"/>
      <c r="O1031" s="52">
        <v>0</v>
      </c>
      <c r="P1031" s="52">
        <v>0</v>
      </c>
      <c r="Q1031" s="52">
        <v>21</v>
      </c>
      <c r="R1031" s="52"/>
      <c r="S1031" s="52">
        <v>0</v>
      </c>
      <c r="T1031" s="52">
        <v>0</v>
      </c>
      <c r="U1031" s="52">
        <v>310</v>
      </c>
      <c r="V1031" s="52">
        <f t="shared" si="34"/>
        <v>267.23848871999996</v>
      </c>
      <c r="W1031" s="52">
        <f t="shared" si="33"/>
        <v>267.23848871999996</v>
      </c>
      <c r="X1031" s="52">
        <v>0</v>
      </c>
      <c r="Y1031" s="52">
        <v>0</v>
      </c>
    </row>
    <row r="1032" spans="1:25" x14ac:dyDescent="0.25">
      <c r="A1032" s="52">
        <v>2013</v>
      </c>
      <c r="B1032" s="52" t="s">
        <v>107</v>
      </c>
      <c r="C1032" s="52" t="s">
        <v>116</v>
      </c>
      <c r="D1032" s="52">
        <v>20291</v>
      </c>
      <c r="E1032" s="52">
        <v>3350002</v>
      </c>
      <c r="F1032" s="52">
        <v>9</v>
      </c>
      <c r="G1032" s="52" t="s">
        <v>119</v>
      </c>
      <c r="H1032" s="52" t="s">
        <v>91</v>
      </c>
      <c r="I1032" s="52">
        <v>46120</v>
      </c>
      <c r="J1032" s="52" t="s">
        <v>71</v>
      </c>
      <c r="K1032" s="52">
        <v>73.3</v>
      </c>
      <c r="L1032" s="52">
        <v>4.02E-2</v>
      </c>
      <c r="M1032" s="52">
        <v>1</v>
      </c>
      <c r="N1032" s="52"/>
      <c r="O1032" s="52">
        <v>0</v>
      </c>
      <c r="P1032" s="52">
        <v>0</v>
      </c>
      <c r="Q1032" s="52">
        <v>21</v>
      </c>
      <c r="R1032" s="52"/>
      <c r="S1032" s="52">
        <v>0</v>
      </c>
      <c r="T1032" s="52">
        <v>0</v>
      </c>
      <c r="U1032" s="52">
        <v>310</v>
      </c>
      <c r="V1032" s="52">
        <f t="shared" si="34"/>
        <v>135.89995920000001</v>
      </c>
      <c r="W1032" s="52">
        <f t="shared" si="33"/>
        <v>135.89995920000001</v>
      </c>
      <c r="X1032" s="52">
        <v>0</v>
      </c>
      <c r="Y1032" s="52">
        <v>0</v>
      </c>
    </row>
    <row r="1033" spans="1:25" x14ac:dyDescent="0.25">
      <c r="A1033" s="52">
        <v>2013</v>
      </c>
      <c r="B1033" s="52" t="s">
        <v>107</v>
      </c>
      <c r="C1033" s="52" t="s">
        <v>116</v>
      </c>
      <c r="D1033" s="52">
        <v>20291</v>
      </c>
      <c r="E1033" s="52">
        <v>3350002</v>
      </c>
      <c r="F1033" s="52">
        <v>9</v>
      </c>
      <c r="G1033" s="52" t="s">
        <v>119</v>
      </c>
      <c r="H1033" s="52" t="s">
        <v>91</v>
      </c>
      <c r="I1033" s="52">
        <v>120646</v>
      </c>
      <c r="J1033" s="52" t="s">
        <v>71</v>
      </c>
      <c r="K1033" s="52">
        <v>73.3</v>
      </c>
      <c r="L1033" s="52">
        <v>4.02E-2</v>
      </c>
      <c r="M1033" s="52">
        <v>1</v>
      </c>
      <c r="N1033" s="52"/>
      <c r="O1033" s="52">
        <v>0</v>
      </c>
      <c r="P1033" s="52">
        <v>0</v>
      </c>
      <c r="Q1033" s="52">
        <v>21</v>
      </c>
      <c r="R1033" s="52"/>
      <c r="S1033" s="52">
        <v>0</v>
      </c>
      <c r="T1033" s="52">
        <v>0</v>
      </c>
      <c r="U1033" s="52">
        <v>310</v>
      </c>
      <c r="V1033" s="52">
        <f t="shared" si="34"/>
        <v>355.50274235999996</v>
      </c>
      <c r="W1033" s="52">
        <f t="shared" si="33"/>
        <v>355.50274235999996</v>
      </c>
      <c r="X1033" s="52">
        <v>0</v>
      </c>
      <c r="Y1033" s="52">
        <v>0</v>
      </c>
    </row>
    <row r="1034" spans="1:25" x14ac:dyDescent="0.25">
      <c r="A1034" s="52">
        <v>2013</v>
      </c>
      <c r="B1034" s="52" t="s">
        <v>107</v>
      </c>
      <c r="C1034" s="52" t="s">
        <v>116</v>
      </c>
      <c r="D1034" s="52">
        <v>20291</v>
      </c>
      <c r="E1034" s="52">
        <v>3350002</v>
      </c>
      <c r="F1034" s="52">
        <v>9</v>
      </c>
      <c r="G1034" s="52" t="s">
        <v>119</v>
      </c>
      <c r="H1034" s="52" t="s">
        <v>91</v>
      </c>
      <c r="I1034" s="52">
        <v>405456</v>
      </c>
      <c r="J1034" s="52" t="s">
        <v>71</v>
      </c>
      <c r="K1034" s="52">
        <v>73.3</v>
      </c>
      <c r="L1034" s="52">
        <v>4.02E-2</v>
      </c>
      <c r="M1034" s="52">
        <v>1</v>
      </c>
      <c r="N1034" s="52"/>
      <c r="O1034" s="52">
        <v>0</v>
      </c>
      <c r="P1034" s="52">
        <v>0</v>
      </c>
      <c r="Q1034" s="52">
        <v>21</v>
      </c>
      <c r="R1034" s="52"/>
      <c r="S1034" s="52">
        <v>0</v>
      </c>
      <c r="T1034" s="52">
        <v>0</v>
      </c>
      <c r="U1034" s="52">
        <v>310</v>
      </c>
      <c r="V1034" s="52">
        <f t="shared" si="34"/>
        <v>1194.7409769599999</v>
      </c>
      <c r="W1034" s="52">
        <f t="shared" si="33"/>
        <v>1194.7409769599999</v>
      </c>
      <c r="X1034" s="52">
        <v>0</v>
      </c>
      <c r="Y1034" s="52">
        <v>0</v>
      </c>
    </row>
    <row r="1035" spans="1:25" x14ac:dyDescent="0.25">
      <c r="A1035" s="52">
        <v>2013</v>
      </c>
      <c r="B1035" s="52" t="s">
        <v>107</v>
      </c>
      <c r="C1035" s="52" t="s">
        <v>116</v>
      </c>
      <c r="D1035" s="52">
        <v>20291</v>
      </c>
      <c r="E1035" s="52">
        <v>3350002</v>
      </c>
      <c r="F1035" s="52">
        <v>9</v>
      </c>
      <c r="G1035" s="52" t="s">
        <v>119</v>
      </c>
      <c r="H1035" s="52" t="s">
        <v>91</v>
      </c>
      <c r="I1035" s="52">
        <v>95310</v>
      </c>
      <c r="J1035" s="52" t="s">
        <v>71</v>
      </c>
      <c r="K1035" s="52">
        <v>73.3</v>
      </c>
      <c r="L1035" s="52">
        <v>4.02E-2</v>
      </c>
      <c r="M1035" s="52">
        <v>1</v>
      </c>
      <c r="N1035" s="52"/>
      <c r="O1035" s="52">
        <v>0</v>
      </c>
      <c r="P1035" s="52">
        <v>0</v>
      </c>
      <c r="Q1035" s="52">
        <v>21</v>
      </c>
      <c r="R1035" s="52"/>
      <c r="S1035" s="52">
        <v>0</v>
      </c>
      <c r="T1035" s="52">
        <v>0</v>
      </c>
      <c r="U1035" s="52">
        <v>310</v>
      </c>
      <c r="V1035" s="52">
        <f t="shared" si="34"/>
        <v>280.84616460000001</v>
      </c>
      <c r="W1035" s="52">
        <f t="shared" si="33"/>
        <v>280.84616460000001</v>
      </c>
      <c r="X1035" s="52">
        <v>0</v>
      </c>
      <c r="Y1035" s="52">
        <v>0</v>
      </c>
    </row>
    <row r="1036" spans="1:25" x14ac:dyDescent="0.25">
      <c r="A1036" s="52">
        <v>2013</v>
      </c>
      <c r="B1036" s="52" t="s">
        <v>107</v>
      </c>
      <c r="C1036" s="52" t="s">
        <v>116</v>
      </c>
      <c r="D1036" s="52">
        <v>20291</v>
      </c>
      <c r="E1036" s="52">
        <v>3350002</v>
      </c>
      <c r="F1036" s="52">
        <v>9</v>
      </c>
      <c r="G1036" s="52" t="s">
        <v>119</v>
      </c>
      <c r="H1036" s="52" t="s">
        <v>91</v>
      </c>
      <c r="I1036" s="52">
        <v>55907</v>
      </c>
      <c r="J1036" s="52" t="s">
        <v>71</v>
      </c>
      <c r="K1036" s="52">
        <v>73.3</v>
      </c>
      <c r="L1036" s="52">
        <v>4.02E-2</v>
      </c>
      <c r="M1036" s="52">
        <v>1</v>
      </c>
      <c r="N1036" s="52"/>
      <c r="O1036" s="52">
        <v>0</v>
      </c>
      <c r="P1036" s="52">
        <v>0</v>
      </c>
      <c r="Q1036" s="52">
        <v>21</v>
      </c>
      <c r="R1036" s="52"/>
      <c r="S1036" s="52">
        <v>0</v>
      </c>
      <c r="T1036" s="52">
        <v>0</v>
      </c>
      <c r="U1036" s="52">
        <v>310</v>
      </c>
      <c r="V1036" s="52">
        <f t="shared" si="34"/>
        <v>164.73892061999999</v>
      </c>
      <c r="W1036" s="52">
        <f t="shared" si="33"/>
        <v>164.73892061999999</v>
      </c>
      <c r="X1036" s="52">
        <v>0</v>
      </c>
      <c r="Y1036" s="52">
        <v>0</v>
      </c>
    </row>
    <row r="1037" spans="1:25" x14ac:dyDescent="0.25">
      <c r="A1037" s="52">
        <v>2013</v>
      </c>
      <c r="B1037" s="52" t="s">
        <v>107</v>
      </c>
      <c r="C1037" s="52" t="s">
        <v>116</v>
      </c>
      <c r="D1037" s="52">
        <v>20291</v>
      </c>
      <c r="E1037" s="52">
        <v>3350002</v>
      </c>
      <c r="F1037" s="52">
        <v>9</v>
      </c>
      <c r="G1037" s="52" t="s">
        <v>119</v>
      </c>
      <c r="H1037" s="52" t="s">
        <v>91</v>
      </c>
      <c r="I1037" s="52">
        <v>315900</v>
      </c>
      <c r="J1037" s="52" t="s">
        <v>71</v>
      </c>
      <c r="K1037" s="52">
        <v>73.3</v>
      </c>
      <c r="L1037" s="52">
        <v>4.02E-2</v>
      </c>
      <c r="M1037" s="52">
        <v>1</v>
      </c>
      <c r="N1037" s="52"/>
      <c r="O1037" s="52">
        <v>0</v>
      </c>
      <c r="P1037" s="52">
        <v>0</v>
      </c>
      <c r="Q1037" s="52">
        <v>21</v>
      </c>
      <c r="R1037" s="52"/>
      <c r="S1037" s="52">
        <v>0</v>
      </c>
      <c r="T1037" s="52">
        <v>0</v>
      </c>
      <c r="U1037" s="52">
        <v>310</v>
      </c>
      <c r="V1037" s="52">
        <f t="shared" si="34"/>
        <v>930.84989399999995</v>
      </c>
      <c r="W1037" s="52">
        <f t="shared" si="33"/>
        <v>930.84989399999995</v>
      </c>
      <c r="X1037" s="52">
        <v>0</v>
      </c>
      <c r="Y1037" s="52">
        <v>0</v>
      </c>
    </row>
    <row r="1038" spans="1:25" x14ac:dyDescent="0.25">
      <c r="A1038" s="52">
        <v>2013</v>
      </c>
      <c r="B1038" s="52" t="s">
        <v>107</v>
      </c>
      <c r="C1038" s="52" t="s">
        <v>116</v>
      </c>
      <c r="D1038" s="52">
        <v>20291</v>
      </c>
      <c r="E1038" s="52">
        <v>3350002</v>
      </c>
      <c r="F1038" s="52">
        <v>9</v>
      </c>
      <c r="G1038" s="52" t="s">
        <v>119</v>
      </c>
      <c r="H1038" s="52" t="s">
        <v>91</v>
      </c>
      <c r="I1038" s="52">
        <v>176408</v>
      </c>
      <c r="J1038" s="52" t="s">
        <v>71</v>
      </c>
      <c r="K1038" s="52">
        <v>73.3</v>
      </c>
      <c r="L1038" s="52">
        <v>4.02E-2</v>
      </c>
      <c r="M1038" s="52">
        <v>1</v>
      </c>
      <c r="N1038" s="52"/>
      <c r="O1038" s="52">
        <v>0</v>
      </c>
      <c r="P1038" s="52">
        <v>0</v>
      </c>
      <c r="Q1038" s="52">
        <v>21</v>
      </c>
      <c r="R1038" s="52"/>
      <c r="S1038" s="52">
        <v>0</v>
      </c>
      <c r="T1038" s="52">
        <v>0</v>
      </c>
      <c r="U1038" s="52">
        <v>310</v>
      </c>
      <c r="V1038" s="52">
        <f t="shared" si="34"/>
        <v>519.81439727999998</v>
      </c>
      <c r="W1038" s="52">
        <f t="shared" si="33"/>
        <v>519.81439727999998</v>
      </c>
      <c r="X1038" s="52">
        <v>0</v>
      </c>
      <c r="Y1038" s="52">
        <v>0</v>
      </c>
    </row>
    <row r="1039" spans="1:25" x14ac:dyDescent="0.25">
      <c r="A1039" s="52">
        <v>2013</v>
      </c>
      <c r="B1039" s="52" t="s">
        <v>107</v>
      </c>
      <c r="C1039" s="52" t="s">
        <v>116</v>
      </c>
      <c r="D1039" s="52">
        <v>20291</v>
      </c>
      <c r="E1039" s="52">
        <v>3350002</v>
      </c>
      <c r="F1039" s="52">
        <v>9</v>
      </c>
      <c r="G1039" s="52" t="s">
        <v>119</v>
      </c>
      <c r="H1039" s="52" t="s">
        <v>91</v>
      </c>
      <c r="I1039" s="52">
        <v>104300</v>
      </c>
      <c r="J1039" s="52" t="s">
        <v>71</v>
      </c>
      <c r="K1039" s="52">
        <v>73.3</v>
      </c>
      <c r="L1039" s="52">
        <v>4.02E-2</v>
      </c>
      <c r="M1039" s="52">
        <v>1</v>
      </c>
      <c r="N1039" s="52"/>
      <c r="O1039" s="52">
        <v>0</v>
      </c>
      <c r="P1039" s="52">
        <v>0</v>
      </c>
      <c r="Q1039" s="52">
        <v>21</v>
      </c>
      <c r="R1039" s="52"/>
      <c r="S1039" s="52">
        <v>0</v>
      </c>
      <c r="T1039" s="52">
        <v>0</v>
      </c>
      <c r="U1039" s="52">
        <v>310</v>
      </c>
      <c r="V1039" s="52">
        <f t="shared" si="34"/>
        <v>307.33663799999999</v>
      </c>
      <c r="W1039" s="52">
        <f t="shared" si="33"/>
        <v>307.33663799999999</v>
      </c>
      <c r="X1039" s="52">
        <v>0</v>
      </c>
      <c r="Y1039" s="52">
        <v>0</v>
      </c>
    </row>
    <row r="1040" spans="1:25" x14ac:dyDescent="0.25">
      <c r="A1040" s="52">
        <v>2013</v>
      </c>
      <c r="B1040" s="52" t="s">
        <v>107</v>
      </c>
      <c r="C1040" s="52" t="s">
        <v>116</v>
      </c>
      <c r="D1040" s="52">
        <v>20291</v>
      </c>
      <c r="E1040" s="52">
        <v>3350002</v>
      </c>
      <c r="F1040" s="52">
        <v>9</v>
      </c>
      <c r="G1040" s="52" t="s">
        <v>119</v>
      </c>
      <c r="H1040" s="52" t="s">
        <v>91</v>
      </c>
      <c r="I1040" s="52">
        <v>19810</v>
      </c>
      <c r="J1040" s="52" t="s">
        <v>71</v>
      </c>
      <c r="K1040" s="52">
        <v>73.3</v>
      </c>
      <c r="L1040" s="52">
        <v>4.02E-2</v>
      </c>
      <c r="M1040" s="52">
        <v>1</v>
      </c>
      <c r="N1040" s="52"/>
      <c r="O1040" s="52">
        <v>0</v>
      </c>
      <c r="P1040" s="52">
        <v>0</v>
      </c>
      <c r="Q1040" s="52">
        <v>21</v>
      </c>
      <c r="R1040" s="52"/>
      <c r="S1040" s="52">
        <v>0</v>
      </c>
      <c r="T1040" s="52">
        <v>0</v>
      </c>
      <c r="U1040" s="52">
        <v>310</v>
      </c>
      <c r="V1040" s="52">
        <f t="shared" si="34"/>
        <v>58.3733346</v>
      </c>
      <c r="W1040" s="52">
        <f t="shared" si="33"/>
        <v>58.3733346</v>
      </c>
      <c r="X1040" s="52">
        <v>0</v>
      </c>
      <c r="Y1040" s="52">
        <v>0</v>
      </c>
    </row>
    <row r="1041" spans="1:25" x14ac:dyDescent="0.25">
      <c r="A1041" s="52">
        <v>2013</v>
      </c>
      <c r="B1041" s="52" t="s">
        <v>107</v>
      </c>
      <c r="C1041" s="52" t="s">
        <v>116</v>
      </c>
      <c r="D1041" s="52">
        <v>20291</v>
      </c>
      <c r="E1041" s="52">
        <v>3350002</v>
      </c>
      <c r="F1041" s="52">
        <v>9</v>
      </c>
      <c r="G1041" s="52" t="s">
        <v>119</v>
      </c>
      <c r="H1041" s="52" t="s">
        <v>91</v>
      </c>
      <c r="I1041" s="52">
        <v>27410</v>
      </c>
      <c r="J1041" s="52" t="s">
        <v>71</v>
      </c>
      <c r="K1041" s="52">
        <v>73.3</v>
      </c>
      <c r="L1041" s="52">
        <v>4.02E-2</v>
      </c>
      <c r="M1041" s="52">
        <v>1</v>
      </c>
      <c r="N1041" s="52"/>
      <c r="O1041" s="52">
        <v>0</v>
      </c>
      <c r="P1041" s="52">
        <v>0</v>
      </c>
      <c r="Q1041" s="52">
        <v>21</v>
      </c>
      <c r="R1041" s="52"/>
      <c r="S1041" s="52">
        <v>0</v>
      </c>
      <c r="T1041" s="52">
        <v>0</v>
      </c>
      <c r="U1041" s="52">
        <v>310</v>
      </c>
      <c r="V1041" s="52">
        <f t="shared" si="34"/>
        <v>80.767950599999992</v>
      </c>
      <c r="W1041" s="52">
        <f t="shared" si="33"/>
        <v>80.767950599999992</v>
      </c>
      <c r="X1041" s="52">
        <v>0</v>
      </c>
      <c r="Y1041" s="52">
        <v>0</v>
      </c>
    </row>
    <row r="1042" spans="1:25" x14ac:dyDescent="0.25">
      <c r="A1042" s="52">
        <v>2013</v>
      </c>
      <c r="B1042" s="52" t="s">
        <v>107</v>
      </c>
      <c r="C1042" s="52" t="s">
        <v>116</v>
      </c>
      <c r="D1042" s="52">
        <v>20291</v>
      </c>
      <c r="E1042" s="52">
        <v>3350002</v>
      </c>
      <c r="F1042" s="52">
        <v>9</v>
      </c>
      <c r="G1042" s="52" t="s">
        <v>119</v>
      </c>
      <c r="H1042" s="52" t="s">
        <v>91</v>
      </c>
      <c r="I1042" s="52">
        <v>87895</v>
      </c>
      <c r="J1042" s="52" t="s">
        <v>71</v>
      </c>
      <c r="K1042" s="52">
        <v>73.3</v>
      </c>
      <c r="L1042" s="52">
        <v>4.02E-2</v>
      </c>
      <c r="M1042" s="52">
        <v>1</v>
      </c>
      <c r="N1042" s="52"/>
      <c r="O1042" s="52">
        <v>0</v>
      </c>
      <c r="P1042" s="52">
        <v>0</v>
      </c>
      <c r="Q1042" s="52">
        <v>21</v>
      </c>
      <c r="R1042" s="52"/>
      <c r="S1042" s="52">
        <v>0</v>
      </c>
      <c r="T1042" s="52">
        <v>0</v>
      </c>
      <c r="U1042" s="52">
        <v>310</v>
      </c>
      <c r="V1042" s="52">
        <f t="shared" si="34"/>
        <v>258.99668070000001</v>
      </c>
      <c r="W1042" s="52">
        <f t="shared" si="33"/>
        <v>258.99668070000001</v>
      </c>
      <c r="X1042" s="52">
        <v>0</v>
      </c>
      <c r="Y1042" s="52">
        <v>0</v>
      </c>
    </row>
    <row r="1043" spans="1:25" x14ac:dyDescent="0.25">
      <c r="A1043" s="52">
        <v>2013</v>
      </c>
      <c r="B1043" s="52" t="s">
        <v>107</v>
      </c>
      <c r="C1043" s="52" t="s">
        <v>116</v>
      </c>
      <c r="D1043" s="52">
        <v>20291</v>
      </c>
      <c r="E1043" s="52">
        <v>3350002</v>
      </c>
      <c r="F1043" s="52">
        <v>9</v>
      </c>
      <c r="G1043" s="52" t="s">
        <v>119</v>
      </c>
      <c r="H1043" s="52" t="s">
        <v>91</v>
      </c>
      <c r="I1043" s="52">
        <v>68904</v>
      </c>
      <c r="J1043" s="52" t="s">
        <v>71</v>
      </c>
      <c r="K1043" s="52">
        <v>73.3</v>
      </c>
      <c r="L1043" s="52">
        <v>4.02E-2</v>
      </c>
      <c r="M1043" s="52">
        <v>1</v>
      </c>
      <c r="N1043" s="52"/>
      <c r="O1043" s="52">
        <v>0</v>
      </c>
      <c r="P1043" s="52">
        <v>0</v>
      </c>
      <c r="Q1043" s="52">
        <v>21</v>
      </c>
      <c r="R1043" s="52"/>
      <c r="S1043" s="52">
        <v>0</v>
      </c>
      <c r="T1043" s="52">
        <v>0</v>
      </c>
      <c r="U1043" s="52">
        <v>310</v>
      </c>
      <c r="V1043" s="52">
        <f t="shared" si="34"/>
        <v>203.03666064000001</v>
      </c>
      <c r="W1043" s="52">
        <f t="shared" si="33"/>
        <v>203.03666064000001</v>
      </c>
      <c r="X1043" s="52">
        <v>0</v>
      </c>
      <c r="Y1043" s="52">
        <v>0</v>
      </c>
    </row>
    <row r="1044" spans="1:25" x14ac:dyDescent="0.25">
      <c r="A1044" s="52">
        <v>2013</v>
      </c>
      <c r="B1044" s="52" t="s">
        <v>107</v>
      </c>
      <c r="C1044" s="52" t="s">
        <v>116</v>
      </c>
      <c r="D1044" s="52">
        <v>20291</v>
      </c>
      <c r="E1044" s="52">
        <v>3350002</v>
      </c>
      <c r="F1044" s="52">
        <v>9</v>
      </c>
      <c r="G1044" s="52" t="s">
        <v>119</v>
      </c>
      <c r="H1044" s="52" t="s">
        <v>91</v>
      </c>
      <c r="I1044" s="52">
        <v>17058</v>
      </c>
      <c r="J1044" s="52" t="s">
        <v>71</v>
      </c>
      <c r="K1044" s="52">
        <v>73.3</v>
      </c>
      <c r="L1044" s="52">
        <v>4.02E-2</v>
      </c>
      <c r="M1044" s="52">
        <v>1</v>
      </c>
      <c r="N1044" s="52"/>
      <c r="O1044" s="52">
        <v>0</v>
      </c>
      <c r="P1044" s="52">
        <v>0</v>
      </c>
      <c r="Q1044" s="52">
        <v>21</v>
      </c>
      <c r="R1044" s="52"/>
      <c r="S1044" s="52">
        <v>0</v>
      </c>
      <c r="T1044" s="52">
        <v>0</v>
      </c>
      <c r="U1044" s="52">
        <v>310</v>
      </c>
      <c r="V1044" s="52">
        <f t="shared" si="34"/>
        <v>50.264126279999999</v>
      </c>
      <c r="W1044" s="52">
        <f t="shared" si="33"/>
        <v>50.264126279999999</v>
      </c>
      <c r="X1044" s="52">
        <v>0</v>
      </c>
      <c r="Y1044" s="52">
        <v>0</v>
      </c>
    </row>
    <row r="1045" spans="1:25" x14ac:dyDescent="0.25">
      <c r="A1045" s="52">
        <v>2013</v>
      </c>
      <c r="B1045" s="52" t="s">
        <v>107</v>
      </c>
      <c r="C1045" s="52" t="s">
        <v>116</v>
      </c>
      <c r="D1045" s="52">
        <v>20291</v>
      </c>
      <c r="E1045" s="52">
        <v>3350002</v>
      </c>
      <c r="F1045" s="52">
        <v>9</v>
      </c>
      <c r="G1045" s="52" t="s">
        <v>119</v>
      </c>
      <c r="H1045" s="52" t="s">
        <v>91</v>
      </c>
      <c r="I1045" s="52">
        <v>211895</v>
      </c>
      <c r="J1045" s="52" t="s">
        <v>71</v>
      </c>
      <c r="K1045" s="52">
        <v>73.3</v>
      </c>
      <c r="L1045" s="52">
        <v>4.02E-2</v>
      </c>
      <c r="M1045" s="52">
        <v>1</v>
      </c>
      <c r="N1045" s="52"/>
      <c r="O1045" s="52">
        <v>0</v>
      </c>
      <c r="P1045" s="52">
        <v>0</v>
      </c>
      <c r="Q1045" s="52">
        <v>21</v>
      </c>
      <c r="R1045" s="52"/>
      <c r="S1045" s="52">
        <v>0</v>
      </c>
      <c r="T1045" s="52">
        <v>0</v>
      </c>
      <c r="U1045" s="52">
        <v>310</v>
      </c>
      <c r="V1045" s="52">
        <f t="shared" si="34"/>
        <v>624.38252069999999</v>
      </c>
      <c r="W1045" s="52">
        <f t="shared" si="33"/>
        <v>624.38252069999999</v>
      </c>
      <c r="X1045" s="52">
        <v>0</v>
      </c>
      <c r="Y1045" s="52">
        <v>0</v>
      </c>
    </row>
    <row r="1046" spans="1:25" x14ac:dyDescent="0.25">
      <c r="A1046" s="52">
        <v>2013</v>
      </c>
      <c r="B1046" s="52" t="s">
        <v>107</v>
      </c>
      <c r="C1046" s="52" t="s">
        <v>116</v>
      </c>
      <c r="D1046" s="52">
        <v>20291</v>
      </c>
      <c r="E1046" s="52">
        <v>3350002</v>
      </c>
      <c r="F1046" s="52">
        <v>9</v>
      </c>
      <c r="G1046" s="52" t="s">
        <v>119</v>
      </c>
      <c r="H1046" s="52" t="s">
        <v>91</v>
      </c>
      <c r="I1046" s="52">
        <v>1732</v>
      </c>
      <c r="J1046" s="52" t="s">
        <v>71</v>
      </c>
      <c r="K1046" s="52">
        <v>73.3</v>
      </c>
      <c r="L1046" s="52">
        <v>4.02E-2</v>
      </c>
      <c r="M1046" s="52">
        <v>1</v>
      </c>
      <c r="N1046" s="52"/>
      <c r="O1046" s="52">
        <v>0</v>
      </c>
      <c r="P1046" s="52">
        <v>0</v>
      </c>
      <c r="Q1046" s="52">
        <v>21</v>
      </c>
      <c r="R1046" s="52"/>
      <c r="S1046" s="52">
        <v>0</v>
      </c>
      <c r="T1046" s="52">
        <v>0</v>
      </c>
      <c r="U1046" s="52">
        <v>310</v>
      </c>
      <c r="V1046" s="52">
        <f t="shared" si="34"/>
        <v>5.1036151199999997</v>
      </c>
      <c r="W1046" s="52">
        <f t="shared" si="33"/>
        <v>5.1036151199999997</v>
      </c>
      <c r="X1046" s="52">
        <v>0</v>
      </c>
      <c r="Y1046" s="52">
        <v>0</v>
      </c>
    </row>
    <row r="1047" spans="1:25" x14ac:dyDescent="0.25">
      <c r="A1047" s="52">
        <v>2013</v>
      </c>
      <c r="B1047" s="52" t="s">
        <v>107</v>
      </c>
      <c r="C1047" s="52" t="s">
        <v>116</v>
      </c>
      <c r="D1047" s="52">
        <v>20291</v>
      </c>
      <c r="E1047" s="52">
        <v>3350002</v>
      </c>
      <c r="F1047" s="52">
        <v>9</v>
      </c>
      <c r="G1047" s="52" t="s">
        <v>119</v>
      </c>
      <c r="H1047" s="52" t="s">
        <v>91</v>
      </c>
      <c r="I1047" s="52">
        <v>22591</v>
      </c>
      <c r="J1047" s="52" t="s">
        <v>71</v>
      </c>
      <c r="K1047" s="52">
        <v>73.3</v>
      </c>
      <c r="L1047" s="52">
        <v>4.02E-2</v>
      </c>
      <c r="M1047" s="52">
        <v>1</v>
      </c>
      <c r="N1047" s="52"/>
      <c r="O1047" s="52">
        <v>0</v>
      </c>
      <c r="P1047" s="52">
        <v>0</v>
      </c>
      <c r="Q1047" s="52">
        <v>21</v>
      </c>
      <c r="R1047" s="52"/>
      <c r="S1047" s="52">
        <v>0</v>
      </c>
      <c r="T1047" s="52">
        <v>0</v>
      </c>
      <c r="U1047" s="52">
        <v>310</v>
      </c>
      <c r="V1047" s="52">
        <f t="shared" si="34"/>
        <v>66.567996059999999</v>
      </c>
      <c r="W1047" s="52">
        <f t="shared" si="33"/>
        <v>66.567996059999999</v>
      </c>
      <c r="X1047" s="52">
        <v>0</v>
      </c>
      <c r="Y1047" s="52">
        <v>0</v>
      </c>
    </row>
    <row r="1048" spans="1:25" x14ac:dyDescent="0.25">
      <c r="A1048" s="52">
        <v>2013</v>
      </c>
      <c r="B1048" s="52" t="s">
        <v>107</v>
      </c>
      <c r="C1048" s="52" t="s">
        <v>116</v>
      </c>
      <c r="D1048" s="52">
        <v>20291</v>
      </c>
      <c r="E1048" s="52">
        <v>3350002</v>
      </c>
      <c r="F1048" s="52">
        <v>9</v>
      </c>
      <c r="G1048" s="52" t="s">
        <v>119</v>
      </c>
      <c r="H1048" s="52" t="s">
        <v>91</v>
      </c>
      <c r="I1048" s="52">
        <v>2793</v>
      </c>
      <c r="J1048" s="52" t="s">
        <v>71</v>
      </c>
      <c r="K1048" s="52">
        <v>73.3</v>
      </c>
      <c r="L1048" s="52">
        <v>4.02E-2</v>
      </c>
      <c r="M1048" s="52">
        <v>1</v>
      </c>
      <c r="N1048" s="52"/>
      <c r="O1048" s="52">
        <v>0</v>
      </c>
      <c r="P1048" s="52">
        <v>0</v>
      </c>
      <c r="Q1048" s="52">
        <v>21</v>
      </c>
      <c r="R1048" s="52"/>
      <c r="S1048" s="52">
        <v>0</v>
      </c>
      <c r="T1048" s="52">
        <v>0</v>
      </c>
      <c r="U1048" s="52">
        <v>310</v>
      </c>
      <c r="V1048" s="52">
        <f t="shared" si="34"/>
        <v>8.2300213800000002</v>
      </c>
      <c r="W1048" s="52">
        <f t="shared" si="33"/>
        <v>8.2300213800000002</v>
      </c>
      <c r="X1048" s="52">
        <v>0</v>
      </c>
      <c r="Y1048" s="52">
        <v>0</v>
      </c>
    </row>
    <row r="1049" spans="1:25" x14ac:dyDescent="0.25">
      <c r="A1049" s="52">
        <v>2013</v>
      </c>
      <c r="B1049" s="52" t="s">
        <v>107</v>
      </c>
      <c r="C1049" s="52" t="s">
        <v>116</v>
      </c>
      <c r="D1049" s="52">
        <v>20291</v>
      </c>
      <c r="E1049" s="52">
        <v>3350002</v>
      </c>
      <c r="F1049" s="52">
        <v>9</v>
      </c>
      <c r="G1049" s="52" t="s">
        <v>119</v>
      </c>
      <c r="H1049" s="52" t="s">
        <v>91</v>
      </c>
      <c r="I1049" s="52">
        <v>176785</v>
      </c>
      <c r="J1049" s="52" t="s">
        <v>71</v>
      </c>
      <c r="K1049" s="52">
        <v>73.3</v>
      </c>
      <c r="L1049" s="52">
        <v>4.02E-2</v>
      </c>
      <c r="M1049" s="52">
        <v>1</v>
      </c>
      <c r="N1049" s="52"/>
      <c r="O1049" s="52">
        <v>0</v>
      </c>
      <c r="P1049" s="52">
        <v>0</v>
      </c>
      <c r="Q1049" s="52">
        <v>21</v>
      </c>
      <c r="R1049" s="52"/>
      <c r="S1049" s="52">
        <v>0</v>
      </c>
      <c r="T1049" s="52">
        <v>0</v>
      </c>
      <c r="U1049" s="52">
        <v>310</v>
      </c>
      <c r="V1049" s="52">
        <f t="shared" si="34"/>
        <v>520.92528809999999</v>
      </c>
      <c r="W1049" s="52">
        <f t="shared" si="33"/>
        <v>520.92528809999999</v>
      </c>
      <c r="X1049" s="52">
        <v>0</v>
      </c>
      <c r="Y1049" s="52">
        <v>0</v>
      </c>
    </row>
    <row r="1050" spans="1:25" x14ac:dyDescent="0.25">
      <c r="A1050" s="52">
        <v>2013</v>
      </c>
      <c r="B1050" s="52" t="s">
        <v>107</v>
      </c>
      <c r="C1050" s="52" t="s">
        <v>116</v>
      </c>
      <c r="D1050" s="52">
        <v>20291</v>
      </c>
      <c r="E1050" s="52">
        <v>3350002</v>
      </c>
      <c r="F1050" s="52">
        <v>9</v>
      </c>
      <c r="G1050" s="52" t="s">
        <v>119</v>
      </c>
      <c r="H1050" s="52" t="s">
        <v>91</v>
      </c>
      <c r="I1050" s="52">
        <v>20960</v>
      </c>
      <c r="J1050" s="52" t="s">
        <v>71</v>
      </c>
      <c r="K1050" s="52">
        <v>73.3</v>
      </c>
      <c r="L1050" s="52">
        <v>4.02E-2</v>
      </c>
      <c r="M1050" s="52">
        <v>1</v>
      </c>
      <c r="N1050" s="52"/>
      <c r="O1050" s="52">
        <v>0</v>
      </c>
      <c r="P1050" s="52">
        <v>0</v>
      </c>
      <c r="Q1050" s="52">
        <v>21</v>
      </c>
      <c r="R1050" s="52"/>
      <c r="S1050" s="52">
        <v>0</v>
      </c>
      <c r="T1050" s="52">
        <v>0</v>
      </c>
      <c r="U1050" s="52">
        <v>310</v>
      </c>
      <c r="V1050" s="52">
        <f t="shared" si="34"/>
        <v>61.761993600000004</v>
      </c>
      <c r="W1050" s="52">
        <f t="shared" si="33"/>
        <v>61.761993600000004</v>
      </c>
      <c r="X1050" s="52">
        <v>0</v>
      </c>
      <c r="Y1050" s="52">
        <v>0</v>
      </c>
    </row>
    <row r="1051" spans="1:25" x14ac:dyDescent="0.25">
      <c r="A1051" s="52">
        <v>2013</v>
      </c>
      <c r="B1051" s="52" t="s">
        <v>107</v>
      </c>
      <c r="C1051" s="52" t="s">
        <v>116</v>
      </c>
      <c r="D1051" s="52">
        <v>20291</v>
      </c>
      <c r="E1051" s="52">
        <v>3350002</v>
      </c>
      <c r="F1051" s="52">
        <v>9</v>
      </c>
      <c r="G1051" s="52" t="s">
        <v>119</v>
      </c>
      <c r="H1051" s="52" t="s">
        <v>91</v>
      </c>
      <c r="I1051" s="52">
        <v>16951</v>
      </c>
      <c r="J1051" s="52" t="s">
        <v>71</v>
      </c>
      <c r="K1051" s="52">
        <v>73.3</v>
      </c>
      <c r="L1051" s="52">
        <v>4.02E-2</v>
      </c>
      <c r="M1051" s="52">
        <v>1</v>
      </c>
      <c r="N1051" s="52"/>
      <c r="O1051" s="52">
        <v>0</v>
      </c>
      <c r="P1051" s="52">
        <v>0</v>
      </c>
      <c r="Q1051" s="52">
        <v>21</v>
      </c>
      <c r="R1051" s="52"/>
      <c r="S1051" s="52">
        <v>0</v>
      </c>
      <c r="T1051" s="52">
        <v>0</v>
      </c>
      <c r="U1051" s="52">
        <v>310</v>
      </c>
      <c r="V1051" s="52">
        <f t="shared" si="34"/>
        <v>49.948833660000005</v>
      </c>
      <c r="W1051" s="52">
        <f t="shared" si="33"/>
        <v>49.948833660000005</v>
      </c>
      <c r="X1051" s="52">
        <v>0</v>
      </c>
      <c r="Y1051" s="52">
        <v>0</v>
      </c>
    </row>
    <row r="1052" spans="1:25" x14ac:dyDescent="0.25">
      <c r="A1052" s="52">
        <v>2013</v>
      </c>
      <c r="B1052" s="52" t="s">
        <v>107</v>
      </c>
      <c r="C1052" s="52" t="s">
        <v>116</v>
      </c>
      <c r="D1052" s="52">
        <v>20291</v>
      </c>
      <c r="E1052" s="52">
        <v>3350002</v>
      </c>
      <c r="F1052" s="52">
        <v>9</v>
      </c>
      <c r="G1052" s="52" t="s">
        <v>119</v>
      </c>
      <c r="H1052" s="52" t="s">
        <v>91</v>
      </c>
      <c r="I1052" s="52">
        <v>52147</v>
      </c>
      <c r="J1052" s="52" t="s">
        <v>71</v>
      </c>
      <c r="K1052" s="52">
        <v>73.3</v>
      </c>
      <c r="L1052" s="52">
        <v>4.02E-2</v>
      </c>
      <c r="M1052" s="52">
        <v>1</v>
      </c>
      <c r="N1052" s="52"/>
      <c r="O1052" s="52">
        <v>0</v>
      </c>
      <c r="P1052" s="52">
        <v>0</v>
      </c>
      <c r="Q1052" s="52">
        <v>21</v>
      </c>
      <c r="R1052" s="52"/>
      <c r="S1052" s="52">
        <v>0</v>
      </c>
      <c r="T1052" s="52">
        <v>0</v>
      </c>
      <c r="U1052" s="52">
        <v>310</v>
      </c>
      <c r="V1052" s="52">
        <f t="shared" si="34"/>
        <v>153.65947901999996</v>
      </c>
      <c r="W1052" s="52">
        <f t="shared" si="33"/>
        <v>153.65947901999996</v>
      </c>
      <c r="X1052" s="52">
        <v>0</v>
      </c>
      <c r="Y1052" s="52">
        <v>0</v>
      </c>
    </row>
    <row r="1053" spans="1:25" x14ac:dyDescent="0.25">
      <c r="A1053" s="52">
        <v>2013</v>
      </c>
      <c r="B1053" s="52" t="s">
        <v>107</v>
      </c>
      <c r="C1053" s="52" t="s">
        <v>116</v>
      </c>
      <c r="D1053" s="52">
        <v>20291</v>
      </c>
      <c r="E1053" s="52">
        <v>3350002</v>
      </c>
      <c r="F1053" s="52">
        <v>9</v>
      </c>
      <c r="G1053" s="52" t="s">
        <v>119</v>
      </c>
      <c r="H1053" s="52" t="s">
        <v>91</v>
      </c>
      <c r="I1053" s="52">
        <v>1019034.5</v>
      </c>
      <c r="J1053" s="52" t="s">
        <v>71</v>
      </c>
      <c r="K1053" s="52">
        <v>73.3</v>
      </c>
      <c r="L1053" s="52">
        <v>4.02E-2</v>
      </c>
      <c r="M1053" s="52">
        <v>1</v>
      </c>
      <c r="N1053" s="52"/>
      <c r="O1053" s="52">
        <v>0</v>
      </c>
      <c r="P1053" s="52">
        <v>0</v>
      </c>
      <c r="Q1053" s="52">
        <v>21</v>
      </c>
      <c r="R1053" s="52"/>
      <c r="S1053" s="52">
        <v>0</v>
      </c>
      <c r="T1053" s="52">
        <v>0</v>
      </c>
      <c r="U1053" s="52">
        <v>310</v>
      </c>
      <c r="V1053" s="52">
        <f t="shared" si="34"/>
        <v>3002.7481997699997</v>
      </c>
      <c r="W1053" s="52">
        <f t="shared" si="33"/>
        <v>3002.7481997699997</v>
      </c>
      <c r="X1053" s="52">
        <v>0</v>
      </c>
      <c r="Y1053" s="52">
        <v>0</v>
      </c>
    </row>
    <row r="1054" spans="1:25" x14ac:dyDescent="0.25">
      <c r="A1054" s="52">
        <v>2013</v>
      </c>
      <c r="B1054" s="52" t="s">
        <v>107</v>
      </c>
      <c r="C1054" s="52" t="s">
        <v>116</v>
      </c>
      <c r="D1054" s="52">
        <v>20291</v>
      </c>
      <c r="E1054" s="52">
        <v>3350002</v>
      </c>
      <c r="F1054" s="52">
        <v>9</v>
      </c>
      <c r="G1054" s="52" t="s">
        <v>119</v>
      </c>
      <c r="H1054" s="52" t="s">
        <v>91</v>
      </c>
      <c r="I1054" s="52">
        <v>27473</v>
      </c>
      <c r="J1054" s="52" t="s">
        <v>71</v>
      </c>
      <c r="K1054" s="52">
        <v>73.3</v>
      </c>
      <c r="L1054" s="52">
        <v>4.02E-2</v>
      </c>
      <c r="M1054" s="52">
        <v>1</v>
      </c>
      <c r="N1054" s="52"/>
      <c r="O1054" s="52">
        <v>0</v>
      </c>
      <c r="P1054" s="52">
        <v>0</v>
      </c>
      <c r="Q1054" s="52">
        <v>21</v>
      </c>
      <c r="R1054" s="52"/>
      <c r="S1054" s="52">
        <v>0</v>
      </c>
      <c r="T1054" s="52">
        <v>0</v>
      </c>
      <c r="U1054" s="52">
        <v>310</v>
      </c>
      <c r="V1054" s="52">
        <f t="shared" si="34"/>
        <v>80.953590180000006</v>
      </c>
      <c r="W1054" s="52">
        <f t="shared" si="33"/>
        <v>80.953590180000006</v>
      </c>
      <c r="X1054" s="52">
        <v>0</v>
      </c>
      <c r="Y1054" s="52">
        <v>0</v>
      </c>
    </row>
    <row r="1055" spans="1:25" x14ac:dyDescent="0.25">
      <c r="A1055" s="52">
        <v>2013</v>
      </c>
      <c r="B1055" s="52" t="s">
        <v>107</v>
      </c>
      <c r="C1055" s="52" t="s">
        <v>116</v>
      </c>
      <c r="D1055" s="52">
        <v>20291</v>
      </c>
      <c r="E1055" s="52">
        <v>3350002</v>
      </c>
      <c r="F1055" s="52">
        <v>9</v>
      </c>
      <c r="G1055" s="52" t="s">
        <v>119</v>
      </c>
      <c r="H1055" s="52" t="s">
        <v>91</v>
      </c>
      <c r="I1055" s="52">
        <v>2678</v>
      </c>
      <c r="J1055" s="52" t="s">
        <v>71</v>
      </c>
      <c r="K1055" s="52">
        <v>73.3</v>
      </c>
      <c r="L1055" s="52">
        <v>4.02E-2</v>
      </c>
      <c r="M1055" s="52">
        <v>1</v>
      </c>
      <c r="N1055" s="52"/>
      <c r="O1055" s="52">
        <v>0</v>
      </c>
      <c r="P1055" s="52">
        <v>0</v>
      </c>
      <c r="Q1055" s="52">
        <v>21</v>
      </c>
      <c r="R1055" s="52"/>
      <c r="S1055" s="52">
        <v>0</v>
      </c>
      <c r="T1055" s="52">
        <v>0</v>
      </c>
      <c r="U1055" s="52">
        <v>310</v>
      </c>
      <c r="V1055" s="52">
        <f t="shared" si="34"/>
        <v>7.8911554799999992</v>
      </c>
      <c r="W1055" s="52">
        <f t="shared" si="33"/>
        <v>7.8911554799999992</v>
      </c>
      <c r="X1055" s="52">
        <v>0</v>
      </c>
      <c r="Y1055" s="52">
        <v>0</v>
      </c>
    </row>
    <row r="1056" spans="1:25" x14ac:dyDescent="0.25">
      <c r="A1056" s="52">
        <v>2013</v>
      </c>
      <c r="B1056" s="52" t="s">
        <v>107</v>
      </c>
      <c r="C1056" s="52" t="s">
        <v>116</v>
      </c>
      <c r="D1056" s="52">
        <v>20291</v>
      </c>
      <c r="E1056" s="52">
        <v>3350002</v>
      </c>
      <c r="F1056" s="52">
        <v>9</v>
      </c>
      <c r="G1056" s="52" t="s">
        <v>119</v>
      </c>
      <c r="H1056" s="52" t="s">
        <v>91</v>
      </c>
      <c r="I1056" s="52">
        <v>28163</v>
      </c>
      <c r="J1056" s="52" t="s">
        <v>71</v>
      </c>
      <c r="K1056" s="52">
        <v>73.3</v>
      </c>
      <c r="L1056" s="52">
        <v>4.02E-2</v>
      </c>
      <c r="M1056" s="52">
        <v>1</v>
      </c>
      <c r="N1056" s="52"/>
      <c r="O1056" s="52">
        <v>0</v>
      </c>
      <c r="P1056" s="52">
        <v>0</v>
      </c>
      <c r="Q1056" s="52">
        <v>21</v>
      </c>
      <c r="R1056" s="52"/>
      <c r="S1056" s="52">
        <v>0</v>
      </c>
      <c r="T1056" s="52">
        <v>0</v>
      </c>
      <c r="U1056" s="52">
        <v>310</v>
      </c>
      <c r="V1056" s="52">
        <f t="shared" si="34"/>
        <v>82.986785580000003</v>
      </c>
      <c r="W1056" s="52">
        <f t="shared" si="33"/>
        <v>82.986785580000003</v>
      </c>
      <c r="X1056" s="52">
        <v>0</v>
      </c>
      <c r="Y1056" s="52">
        <v>0</v>
      </c>
    </row>
    <row r="1057" spans="1:25" x14ac:dyDescent="0.25">
      <c r="A1057" s="52">
        <v>2013</v>
      </c>
      <c r="B1057" s="52" t="s">
        <v>107</v>
      </c>
      <c r="C1057" s="52" t="s">
        <v>116</v>
      </c>
      <c r="D1057" s="52">
        <v>20291</v>
      </c>
      <c r="E1057" s="52">
        <v>3350002</v>
      </c>
      <c r="F1057" s="52">
        <v>9</v>
      </c>
      <c r="G1057" s="52" t="s">
        <v>119</v>
      </c>
      <c r="H1057" s="52" t="s">
        <v>91</v>
      </c>
      <c r="I1057" s="52">
        <v>66820</v>
      </c>
      <c r="J1057" s="52" t="s">
        <v>71</v>
      </c>
      <c r="K1057" s="52">
        <v>73.3</v>
      </c>
      <c r="L1057" s="52">
        <v>4.02E-2</v>
      </c>
      <c r="M1057" s="52">
        <v>1</v>
      </c>
      <c r="N1057" s="52"/>
      <c r="O1057" s="52">
        <v>0</v>
      </c>
      <c r="P1057" s="52">
        <v>0</v>
      </c>
      <c r="Q1057" s="52">
        <v>21</v>
      </c>
      <c r="R1057" s="52"/>
      <c r="S1057" s="52">
        <v>0</v>
      </c>
      <c r="T1057" s="52">
        <v>0</v>
      </c>
      <c r="U1057" s="52">
        <v>310</v>
      </c>
      <c r="V1057" s="52">
        <f t="shared" si="34"/>
        <v>196.8958212</v>
      </c>
      <c r="W1057" s="52">
        <f t="shared" si="33"/>
        <v>196.8958212</v>
      </c>
      <c r="X1057" s="52">
        <v>0</v>
      </c>
      <c r="Y1057" s="52">
        <v>0</v>
      </c>
    </row>
    <row r="1058" spans="1:25" x14ac:dyDescent="0.25">
      <c r="A1058" s="52">
        <v>2013</v>
      </c>
      <c r="B1058" s="52" t="s">
        <v>107</v>
      </c>
      <c r="C1058" s="52" t="s">
        <v>116</v>
      </c>
      <c r="D1058" s="52">
        <v>20291</v>
      </c>
      <c r="E1058" s="52">
        <v>3350002</v>
      </c>
      <c r="F1058" s="52">
        <v>9</v>
      </c>
      <c r="G1058" s="52" t="s">
        <v>119</v>
      </c>
      <c r="H1058" s="52" t="s">
        <v>91</v>
      </c>
      <c r="I1058" s="52">
        <v>52712</v>
      </c>
      <c r="J1058" s="52" t="s">
        <v>71</v>
      </c>
      <c r="K1058" s="52">
        <v>73.3</v>
      </c>
      <c r="L1058" s="52">
        <v>4.02E-2</v>
      </c>
      <c r="M1058" s="52">
        <v>1</v>
      </c>
      <c r="N1058" s="52"/>
      <c r="O1058" s="52">
        <v>0</v>
      </c>
      <c r="P1058" s="52">
        <v>0</v>
      </c>
      <c r="Q1058" s="52">
        <v>21</v>
      </c>
      <c r="R1058" s="52"/>
      <c r="S1058" s="52">
        <v>0</v>
      </c>
      <c r="T1058" s="52">
        <v>0</v>
      </c>
      <c r="U1058" s="52">
        <v>310</v>
      </c>
      <c r="V1058" s="52">
        <f t="shared" si="34"/>
        <v>155.32434191999997</v>
      </c>
      <c r="W1058" s="52">
        <f t="shared" si="33"/>
        <v>155.32434191999997</v>
      </c>
      <c r="X1058" s="52">
        <v>0</v>
      </c>
      <c r="Y1058" s="52">
        <v>0</v>
      </c>
    </row>
    <row r="1059" spans="1:25" x14ac:dyDescent="0.25">
      <c r="A1059" s="52">
        <v>2013</v>
      </c>
      <c r="B1059" s="52" t="s">
        <v>107</v>
      </c>
      <c r="C1059" s="52" t="s">
        <v>116</v>
      </c>
      <c r="D1059" s="52">
        <v>20291</v>
      </c>
      <c r="E1059" s="52">
        <v>3350002</v>
      </c>
      <c r="F1059" s="52">
        <v>9</v>
      </c>
      <c r="G1059" s="52" t="s">
        <v>119</v>
      </c>
      <c r="H1059" s="52" t="s">
        <v>91</v>
      </c>
      <c r="I1059" s="52">
        <v>3641</v>
      </c>
      <c r="J1059" s="52" t="s">
        <v>71</v>
      </c>
      <c r="K1059" s="52">
        <v>73.3</v>
      </c>
      <c r="L1059" s="52">
        <v>4.02E-2</v>
      </c>
      <c r="M1059" s="52">
        <v>1</v>
      </c>
      <c r="N1059" s="52"/>
      <c r="O1059" s="52">
        <v>0</v>
      </c>
      <c r="P1059" s="52">
        <v>0</v>
      </c>
      <c r="Q1059" s="52">
        <v>21</v>
      </c>
      <c r="R1059" s="52"/>
      <c r="S1059" s="52">
        <v>0</v>
      </c>
      <c r="T1059" s="52">
        <v>0</v>
      </c>
      <c r="U1059" s="52">
        <v>310</v>
      </c>
      <c r="V1059" s="52">
        <f t="shared" si="34"/>
        <v>10.728789059999999</v>
      </c>
      <c r="W1059" s="52">
        <f t="shared" si="33"/>
        <v>10.728789059999999</v>
      </c>
      <c r="X1059" s="52">
        <v>0</v>
      </c>
      <c r="Y1059" s="52">
        <v>0</v>
      </c>
    </row>
    <row r="1060" spans="1:25" x14ac:dyDescent="0.25">
      <c r="A1060" s="52">
        <v>2013</v>
      </c>
      <c r="B1060" s="52" t="s">
        <v>107</v>
      </c>
      <c r="C1060" s="52" t="s">
        <v>116</v>
      </c>
      <c r="D1060" s="52">
        <v>20291</v>
      </c>
      <c r="E1060" s="52">
        <v>3350002</v>
      </c>
      <c r="F1060" s="52">
        <v>9</v>
      </c>
      <c r="G1060" s="52" t="s">
        <v>119</v>
      </c>
      <c r="H1060" s="52" t="s">
        <v>91</v>
      </c>
      <c r="I1060" s="52">
        <v>116101</v>
      </c>
      <c r="J1060" s="52" t="s">
        <v>71</v>
      </c>
      <c r="K1060" s="52">
        <v>73.3</v>
      </c>
      <c r="L1060" s="52">
        <v>4.02E-2</v>
      </c>
      <c r="M1060" s="52">
        <v>1</v>
      </c>
      <c r="N1060" s="52"/>
      <c r="O1060" s="52">
        <v>0</v>
      </c>
      <c r="P1060" s="52">
        <v>0</v>
      </c>
      <c r="Q1060" s="52">
        <v>21</v>
      </c>
      <c r="R1060" s="52"/>
      <c r="S1060" s="52">
        <v>0</v>
      </c>
      <c r="T1060" s="52">
        <v>0</v>
      </c>
      <c r="U1060" s="52">
        <v>310</v>
      </c>
      <c r="V1060" s="52">
        <f t="shared" si="34"/>
        <v>342.11017265999993</v>
      </c>
      <c r="W1060" s="52">
        <f t="shared" si="33"/>
        <v>342.11017265999993</v>
      </c>
      <c r="X1060" s="52">
        <v>0</v>
      </c>
      <c r="Y1060" s="52">
        <v>0</v>
      </c>
    </row>
    <row r="1061" spans="1:25" x14ac:dyDescent="0.25">
      <c r="A1061" s="52">
        <v>2013</v>
      </c>
      <c r="B1061" s="52" t="s">
        <v>107</v>
      </c>
      <c r="C1061" s="52" t="s">
        <v>116</v>
      </c>
      <c r="D1061" s="52">
        <v>20291</v>
      </c>
      <c r="E1061" s="52">
        <v>3350002</v>
      </c>
      <c r="F1061" s="52">
        <v>9</v>
      </c>
      <c r="G1061" s="52" t="s">
        <v>119</v>
      </c>
      <c r="H1061" s="52" t="s">
        <v>91</v>
      </c>
      <c r="I1061" s="52">
        <v>42496</v>
      </c>
      <c r="J1061" s="52" t="s">
        <v>71</v>
      </c>
      <c r="K1061" s="52">
        <v>73.3</v>
      </c>
      <c r="L1061" s="52">
        <v>4.02E-2</v>
      </c>
      <c r="M1061" s="52">
        <v>1</v>
      </c>
      <c r="N1061" s="52"/>
      <c r="O1061" s="52">
        <v>0</v>
      </c>
      <c r="P1061" s="52">
        <v>0</v>
      </c>
      <c r="Q1061" s="52">
        <v>21</v>
      </c>
      <c r="R1061" s="52"/>
      <c r="S1061" s="52">
        <v>0</v>
      </c>
      <c r="T1061" s="52">
        <v>0</v>
      </c>
      <c r="U1061" s="52">
        <v>310</v>
      </c>
      <c r="V1061" s="52">
        <f t="shared" si="34"/>
        <v>125.22126335999999</v>
      </c>
      <c r="W1061" s="52">
        <f t="shared" si="33"/>
        <v>125.22126335999999</v>
      </c>
      <c r="X1061" s="52">
        <v>0</v>
      </c>
      <c r="Y1061" s="52">
        <v>0</v>
      </c>
    </row>
    <row r="1062" spans="1:25" x14ac:dyDescent="0.25">
      <c r="A1062" s="52">
        <v>2013</v>
      </c>
      <c r="B1062" s="52" t="s">
        <v>107</v>
      </c>
      <c r="C1062" s="52" t="s">
        <v>116</v>
      </c>
      <c r="D1062" s="52">
        <v>20291</v>
      </c>
      <c r="E1062" s="52">
        <v>3350002</v>
      </c>
      <c r="F1062" s="52">
        <v>9</v>
      </c>
      <c r="G1062" s="52" t="s">
        <v>119</v>
      </c>
      <c r="H1062" s="52" t="s">
        <v>91</v>
      </c>
      <c r="I1062" s="52">
        <v>387878</v>
      </c>
      <c r="J1062" s="52" t="s">
        <v>71</v>
      </c>
      <c r="K1062" s="52">
        <v>73.3</v>
      </c>
      <c r="L1062" s="52">
        <v>4.02E-2</v>
      </c>
      <c r="M1062" s="52">
        <v>1</v>
      </c>
      <c r="N1062" s="52"/>
      <c r="O1062" s="52">
        <v>0</v>
      </c>
      <c r="P1062" s="52">
        <v>0</v>
      </c>
      <c r="Q1062" s="52">
        <v>21</v>
      </c>
      <c r="R1062" s="52"/>
      <c r="S1062" s="52">
        <v>0</v>
      </c>
      <c r="T1062" s="52">
        <v>0</v>
      </c>
      <c r="U1062" s="52">
        <v>310</v>
      </c>
      <c r="V1062" s="52">
        <f t="shared" si="34"/>
        <v>1142.9445874799999</v>
      </c>
      <c r="W1062" s="52">
        <f t="shared" si="33"/>
        <v>1142.9445874799999</v>
      </c>
      <c r="X1062" s="52">
        <v>0</v>
      </c>
      <c r="Y1062" s="52">
        <v>0</v>
      </c>
    </row>
    <row r="1063" spans="1:25" x14ac:dyDescent="0.25">
      <c r="A1063" s="52">
        <v>2013</v>
      </c>
      <c r="B1063" s="52" t="s">
        <v>107</v>
      </c>
      <c r="C1063" s="52" t="s">
        <v>116</v>
      </c>
      <c r="D1063" s="52">
        <v>20291</v>
      </c>
      <c r="E1063" s="52">
        <v>3350002</v>
      </c>
      <c r="F1063" s="52">
        <v>9</v>
      </c>
      <c r="G1063" s="52" t="s">
        <v>119</v>
      </c>
      <c r="H1063" s="52" t="s">
        <v>91</v>
      </c>
      <c r="I1063" s="52">
        <v>168035</v>
      </c>
      <c r="J1063" s="52" t="s">
        <v>71</v>
      </c>
      <c r="K1063" s="52">
        <v>73.3</v>
      </c>
      <c r="L1063" s="52">
        <v>4.02E-2</v>
      </c>
      <c r="M1063" s="52">
        <v>1</v>
      </c>
      <c r="N1063" s="52"/>
      <c r="O1063" s="52">
        <v>0</v>
      </c>
      <c r="P1063" s="52">
        <v>0</v>
      </c>
      <c r="Q1063" s="52">
        <v>21</v>
      </c>
      <c r="R1063" s="52"/>
      <c r="S1063" s="52">
        <v>0</v>
      </c>
      <c r="T1063" s="52">
        <v>0</v>
      </c>
      <c r="U1063" s="52">
        <v>310</v>
      </c>
      <c r="V1063" s="52">
        <f t="shared" si="34"/>
        <v>495.14201309999999</v>
      </c>
      <c r="W1063" s="52">
        <f t="shared" si="33"/>
        <v>495.14201309999999</v>
      </c>
      <c r="X1063" s="52">
        <v>0</v>
      </c>
      <c r="Y1063" s="52">
        <v>0</v>
      </c>
    </row>
    <row r="1064" spans="1:25" x14ac:dyDescent="0.25">
      <c r="A1064" s="52">
        <v>2013</v>
      </c>
      <c r="B1064" s="52" t="s">
        <v>107</v>
      </c>
      <c r="C1064" s="52" t="s">
        <v>116</v>
      </c>
      <c r="D1064" s="52">
        <v>20291</v>
      </c>
      <c r="E1064" s="52">
        <v>3350002</v>
      </c>
      <c r="F1064" s="52">
        <v>9</v>
      </c>
      <c r="G1064" s="52" t="s">
        <v>119</v>
      </c>
      <c r="H1064" s="52" t="s">
        <v>91</v>
      </c>
      <c r="I1064" s="52">
        <v>159690</v>
      </c>
      <c r="J1064" s="52" t="s">
        <v>71</v>
      </c>
      <c r="K1064" s="52">
        <v>73.3</v>
      </c>
      <c r="L1064" s="52">
        <v>4.02E-2</v>
      </c>
      <c r="M1064" s="52">
        <v>1</v>
      </c>
      <c r="N1064" s="52"/>
      <c r="O1064" s="52">
        <v>0</v>
      </c>
      <c r="P1064" s="52">
        <v>0</v>
      </c>
      <c r="Q1064" s="52">
        <v>21</v>
      </c>
      <c r="R1064" s="52"/>
      <c r="S1064" s="52">
        <v>0</v>
      </c>
      <c r="T1064" s="52">
        <v>0</v>
      </c>
      <c r="U1064" s="52">
        <v>310</v>
      </c>
      <c r="V1064" s="52">
        <f t="shared" si="34"/>
        <v>470.5521354</v>
      </c>
      <c r="W1064" s="52">
        <f t="shared" si="33"/>
        <v>470.5521354</v>
      </c>
      <c r="X1064" s="52">
        <v>0</v>
      </c>
      <c r="Y1064" s="52">
        <v>0</v>
      </c>
    </row>
    <row r="1065" spans="1:25" x14ac:dyDescent="0.25">
      <c r="A1065" s="52">
        <v>2013</v>
      </c>
      <c r="B1065" s="52" t="s">
        <v>107</v>
      </c>
      <c r="C1065" s="52" t="s">
        <v>116</v>
      </c>
      <c r="D1065" s="52">
        <v>20291</v>
      </c>
      <c r="E1065" s="52">
        <v>3350002</v>
      </c>
      <c r="F1065" s="52">
        <v>9</v>
      </c>
      <c r="G1065" s="52" t="s">
        <v>119</v>
      </c>
      <c r="H1065" s="52" t="s">
        <v>91</v>
      </c>
      <c r="I1065" s="52">
        <v>96235</v>
      </c>
      <c r="J1065" s="52" t="s">
        <v>71</v>
      </c>
      <c r="K1065" s="52">
        <v>73.3</v>
      </c>
      <c r="L1065" s="52">
        <v>4.02E-2</v>
      </c>
      <c r="M1065" s="52">
        <v>1</v>
      </c>
      <c r="N1065" s="52"/>
      <c r="O1065" s="52">
        <v>0</v>
      </c>
      <c r="P1065" s="52">
        <v>0</v>
      </c>
      <c r="Q1065" s="52">
        <v>21</v>
      </c>
      <c r="R1065" s="52"/>
      <c r="S1065" s="52">
        <v>0</v>
      </c>
      <c r="T1065" s="52">
        <v>0</v>
      </c>
      <c r="U1065" s="52">
        <v>310</v>
      </c>
      <c r="V1065" s="52">
        <f t="shared" si="34"/>
        <v>283.57182510000001</v>
      </c>
      <c r="W1065" s="52">
        <f t="shared" si="33"/>
        <v>283.57182510000001</v>
      </c>
      <c r="X1065" s="52">
        <v>0</v>
      </c>
      <c r="Y1065" s="52">
        <v>0</v>
      </c>
    </row>
    <row r="1066" spans="1:25" x14ac:dyDescent="0.25">
      <c r="A1066" s="52">
        <v>2013</v>
      </c>
      <c r="B1066" s="52" t="s">
        <v>107</v>
      </c>
      <c r="C1066" s="52" t="s">
        <v>116</v>
      </c>
      <c r="D1066" s="52">
        <v>20291</v>
      </c>
      <c r="E1066" s="52">
        <v>3350002</v>
      </c>
      <c r="F1066" s="52">
        <v>9</v>
      </c>
      <c r="G1066" s="52" t="s">
        <v>119</v>
      </c>
      <c r="H1066" s="52" t="s">
        <v>91</v>
      </c>
      <c r="I1066" s="52">
        <v>108621</v>
      </c>
      <c r="J1066" s="52" t="s">
        <v>71</v>
      </c>
      <c r="K1066" s="52">
        <v>73.3</v>
      </c>
      <c r="L1066" s="52">
        <v>4.02E-2</v>
      </c>
      <c r="M1066" s="52">
        <v>1</v>
      </c>
      <c r="N1066" s="52"/>
      <c r="O1066" s="52">
        <v>0</v>
      </c>
      <c r="P1066" s="52">
        <v>0</v>
      </c>
      <c r="Q1066" s="52">
        <v>21</v>
      </c>
      <c r="R1066" s="52"/>
      <c r="S1066" s="52">
        <v>0</v>
      </c>
      <c r="T1066" s="52">
        <v>0</v>
      </c>
      <c r="U1066" s="52">
        <v>310</v>
      </c>
      <c r="V1066" s="52">
        <f t="shared" si="34"/>
        <v>320.06915586000002</v>
      </c>
      <c r="W1066" s="52">
        <f t="shared" ref="W1066:W1129" si="35">(V1066-((O1066*I1066*P1066*Q1066)+(S1066*I1066*T1066*U1066)))/M1066</f>
        <v>320.06915586000002</v>
      </c>
      <c r="X1066" s="52">
        <v>0</v>
      </c>
      <c r="Y1066" s="52">
        <v>0</v>
      </c>
    </row>
    <row r="1067" spans="1:25" x14ac:dyDescent="0.25">
      <c r="A1067" s="52">
        <v>2013</v>
      </c>
      <c r="B1067" s="52" t="s">
        <v>107</v>
      </c>
      <c r="C1067" s="52" t="s">
        <v>116</v>
      </c>
      <c r="D1067" s="52">
        <v>20291</v>
      </c>
      <c r="E1067" s="52">
        <v>3350002</v>
      </c>
      <c r="F1067" s="52">
        <v>9</v>
      </c>
      <c r="G1067" s="52" t="s">
        <v>119</v>
      </c>
      <c r="H1067" s="52" t="s">
        <v>91</v>
      </c>
      <c r="I1067" s="52">
        <v>31540</v>
      </c>
      <c r="J1067" s="52" t="s">
        <v>71</v>
      </c>
      <c r="K1067" s="52">
        <v>73.3</v>
      </c>
      <c r="L1067" s="52">
        <v>4.02E-2</v>
      </c>
      <c r="M1067" s="52">
        <v>1</v>
      </c>
      <c r="N1067" s="52"/>
      <c r="O1067" s="52">
        <v>0</v>
      </c>
      <c r="P1067" s="52">
        <v>0</v>
      </c>
      <c r="Q1067" s="52">
        <v>21</v>
      </c>
      <c r="R1067" s="52"/>
      <c r="S1067" s="52">
        <v>0</v>
      </c>
      <c r="T1067" s="52">
        <v>0</v>
      </c>
      <c r="U1067" s="52">
        <v>310</v>
      </c>
      <c r="V1067" s="52">
        <f t="shared" si="34"/>
        <v>92.937656399999995</v>
      </c>
      <c r="W1067" s="52">
        <f t="shared" si="35"/>
        <v>92.937656399999995</v>
      </c>
      <c r="X1067" s="52">
        <v>0</v>
      </c>
      <c r="Y1067" s="52">
        <v>0</v>
      </c>
    </row>
    <row r="1068" spans="1:25" x14ac:dyDescent="0.25">
      <c r="A1068" s="52">
        <v>2013</v>
      </c>
      <c r="B1068" s="52" t="s">
        <v>107</v>
      </c>
      <c r="C1068" s="52" t="s">
        <v>116</v>
      </c>
      <c r="D1068" s="52">
        <v>20291</v>
      </c>
      <c r="E1068" s="52">
        <v>3350002</v>
      </c>
      <c r="F1068" s="52">
        <v>9</v>
      </c>
      <c r="G1068" s="52" t="s">
        <v>119</v>
      </c>
      <c r="H1068" s="52" t="s">
        <v>91</v>
      </c>
      <c r="I1068" s="52">
        <v>423517</v>
      </c>
      <c r="J1068" s="52" t="s">
        <v>71</v>
      </c>
      <c r="K1068" s="52">
        <v>73.3</v>
      </c>
      <c r="L1068" s="52">
        <v>4.02E-2</v>
      </c>
      <c r="M1068" s="52">
        <v>1</v>
      </c>
      <c r="N1068" s="52"/>
      <c r="O1068" s="52">
        <v>0</v>
      </c>
      <c r="P1068" s="52">
        <v>0</v>
      </c>
      <c r="Q1068" s="52">
        <v>21</v>
      </c>
      <c r="R1068" s="52"/>
      <c r="S1068" s="52">
        <v>0</v>
      </c>
      <c r="T1068" s="52">
        <v>0</v>
      </c>
      <c r="U1068" s="52">
        <v>310</v>
      </c>
      <c r="V1068" s="52">
        <f t="shared" si="34"/>
        <v>1247.9606032199999</v>
      </c>
      <c r="W1068" s="52">
        <f t="shared" si="35"/>
        <v>1247.9606032199999</v>
      </c>
      <c r="X1068" s="52">
        <v>0</v>
      </c>
      <c r="Y1068" s="52">
        <v>0</v>
      </c>
    </row>
    <row r="1069" spans="1:25" x14ac:dyDescent="0.25">
      <c r="A1069" s="52">
        <v>2013</v>
      </c>
      <c r="B1069" s="52" t="s">
        <v>107</v>
      </c>
      <c r="C1069" s="52" t="s">
        <v>116</v>
      </c>
      <c r="D1069" s="52">
        <v>20291</v>
      </c>
      <c r="E1069" s="52">
        <v>3350002</v>
      </c>
      <c r="F1069" s="52">
        <v>9</v>
      </c>
      <c r="G1069" s="52" t="s">
        <v>119</v>
      </c>
      <c r="H1069" s="52" t="s">
        <v>91</v>
      </c>
      <c r="I1069" s="52">
        <v>362346</v>
      </c>
      <c r="J1069" s="52" t="s">
        <v>71</v>
      </c>
      <c r="K1069" s="52">
        <v>73.3</v>
      </c>
      <c r="L1069" s="52">
        <v>4.02E-2</v>
      </c>
      <c r="M1069" s="52">
        <v>1</v>
      </c>
      <c r="N1069" s="52"/>
      <c r="O1069" s="52">
        <v>0</v>
      </c>
      <c r="P1069" s="52">
        <v>0</v>
      </c>
      <c r="Q1069" s="52">
        <v>21</v>
      </c>
      <c r="R1069" s="52"/>
      <c r="S1069" s="52">
        <v>0</v>
      </c>
      <c r="T1069" s="52">
        <v>0</v>
      </c>
      <c r="U1069" s="52">
        <v>310</v>
      </c>
      <c r="V1069" s="52">
        <f t="shared" si="34"/>
        <v>1067.7104643600001</v>
      </c>
      <c r="W1069" s="52">
        <f t="shared" si="35"/>
        <v>1067.7104643600001</v>
      </c>
      <c r="X1069" s="52">
        <v>0</v>
      </c>
      <c r="Y1069" s="52">
        <v>0</v>
      </c>
    </row>
    <row r="1070" spans="1:25" x14ac:dyDescent="0.25">
      <c r="A1070" s="52">
        <v>2013</v>
      </c>
      <c r="B1070" s="52" t="s">
        <v>107</v>
      </c>
      <c r="C1070" s="52" t="s">
        <v>116</v>
      </c>
      <c r="D1070" s="52">
        <v>20291</v>
      </c>
      <c r="E1070" s="52">
        <v>3350002</v>
      </c>
      <c r="F1070" s="52">
        <v>9</v>
      </c>
      <c r="G1070" s="52" t="s">
        <v>119</v>
      </c>
      <c r="H1070" s="52" t="s">
        <v>91</v>
      </c>
      <c r="I1070" s="52">
        <v>31680</v>
      </c>
      <c r="J1070" s="52" t="s">
        <v>71</v>
      </c>
      <c r="K1070" s="52">
        <v>73.3</v>
      </c>
      <c r="L1070" s="52">
        <v>4.02E-2</v>
      </c>
      <c r="M1070" s="52">
        <v>1</v>
      </c>
      <c r="N1070" s="52"/>
      <c r="O1070" s="52">
        <v>0</v>
      </c>
      <c r="P1070" s="52">
        <v>0</v>
      </c>
      <c r="Q1070" s="52">
        <v>21</v>
      </c>
      <c r="R1070" s="52"/>
      <c r="S1070" s="52">
        <v>0</v>
      </c>
      <c r="T1070" s="52">
        <v>0</v>
      </c>
      <c r="U1070" s="52">
        <v>310</v>
      </c>
      <c r="V1070" s="52">
        <f t="shared" si="34"/>
        <v>93.350188799999998</v>
      </c>
      <c r="W1070" s="52">
        <f t="shared" si="35"/>
        <v>93.350188799999998</v>
      </c>
      <c r="X1070" s="52">
        <v>0</v>
      </c>
      <c r="Y1070" s="52">
        <v>0</v>
      </c>
    </row>
    <row r="1071" spans="1:25" x14ac:dyDescent="0.25">
      <c r="A1071" s="52">
        <v>2013</v>
      </c>
      <c r="B1071" s="52" t="s">
        <v>107</v>
      </c>
      <c r="C1071" s="52" t="s">
        <v>116</v>
      </c>
      <c r="D1071" s="52">
        <v>20291</v>
      </c>
      <c r="E1071" s="52">
        <v>3350002</v>
      </c>
      <c r="F1071" s="52">
        <v>9</v>
      </c>
      <c r="G1071" s="52" t="s">
        <v>119</v>
      </c>
      <c r="H1071" s="52" t="s">
        <v>91</v>
      </c>
      <c r="I1071" s="52">
        <v>962527</v>
      </c>
      <c r="J1071" s="52" t="s">
        <v>71</v>
      </c>
      <c r="K1071" s="52">
        <v>73.3</v>
      </c>
      <c r="L1071" s="52">
        <v>4.02E-2</v>
      </c>
      <c r="M1071" s="52">
        <v>1</v>
      </c>
      <c r="N1071" s="52"/>
      <c r="O1071" s="52">
        <v>0</v>
      </c>
      <c r="P1071" s="52">
        <v>0</v>
      </c>
      <c r="Q1071" s="52">
        <v>21</v>
      </c>
      <c r="R1071" s="52"/>
      <c r="S1071" s="52">
        <v>0</v>
      </c>
      <c r="T1071" s="52">
        <v>0</v>
      </c>
      <c r="U1071" s="52">
        <v>310</v>
      </c>
      <c r="V1071" s="52">
        <f t="shared" si="34"/>
        <v>2836.2398098199997</v>
      </c>
      <c r="W1071" s="52">
        <f t="shared" si="35"/>
        <v>2836.2398098199997</v>
      </c>
      <c r="X1071" s="52">
        <v>0</v>
      </c>
      <c r="Y1071" s="52">
        <v>0</v>
      </c>
    </row>
    <row r="1072" spans="1:25" x14ac:dyDescent="0.25">
      <c r="A1072" s="52">
        <v>2013</v>
      </c>
      <c r="B1072" s="52" t="s">
        <v>107</v>
      </c>
      <c r="C1072" s="52" t="s">
        <v>116</v>
      </c>
      <c r="D1072" s="52">
        <v>20291</v>
      </c>
      <c r="E1072" s="52">
        <v>3350002</v>
      </c>
      <c r="F1072" s="52">
        <v>9</v>
      </c>
      <c r="G1072" s="52" t="s">
        <v>119</v>
      </c>
      <c r="H1072" s="52" t="s">
        <v>91</v>
      </c>
      <c r="I1072" s="52">
        <v>306010</v>
      </c>
      <c r="J1072" s="52" t="s">
        <v>71</v>
      </c>
      <c r="K1072" s="52">
        <v>73.3</v>
      </c>
      <c r="L1072" s="52">
        <v>4.02E-2</v>
      </c>
      <c r="M1072" s="52">
        <v>1</v>
      </c>
      <c r="N1072" s="52"/>
      <c r="O1072" s="52">
        <v>0</v>
      </c>
      <c r="P1072" s="52">
        <v>0</v>
      </c>
      <c r="Q1072" s="52">
        <v>21</v>
      </c>
      <c r="R1072" s="52"/>
      <c r="S1072" s="52">
        <v>0</v>
      </c>
      <c r="T1072" s="52">
        <v>0</v>
      </c>
      <c r="U1072" s="52">
        <v>310</v>
      </c>
      <c r="V1072" s="52">
        <f t="shared" si="34"/>
        <v>901.70742659999996</v>
      </c>
      <c r="W1072" s="52">
        <f t="shared" si="35"/>
        <v>901.70742659999996</v>
      </c>
      <c r="X1072" s="52">
        <v>0</v>
      </c>
      <c r="Y1072" s="52">
        <v>0</v>
      </c>
    </row>
    <row r="1073" spans="1:25" x14ac:dyDescent="0.25">
      <c r="A1073" s="52">
        <v>2013</v>
      </c>
      <c r="B1073" s="52" t="s">
        <v>107</v>
      </c>
      <c r="C1073" s="52" t="s">
        <v>116</v>
      </c>
      <c r="D1073" s="52">
        <v>20291</v>
      </c>
      <c r="E1073" s="52">
        <v>3350002</v>
      </c>
      <c r="F1073" s="52">
        <v>9</v>
      </c>
      <c r="G1073" s="52" t="s">
        <v>119</v>
      </c>
      <c r="H1073" s="52" t="s">
        <v>91</v>
      </c>
      <c r="I1073" s="52">
        <v>41036</v>
      </c>
      <c r="J1073" s="52" t="s">
        <v>71</v>
      </c>
      <c r="K1073" s="52">
        <v>73.3</v>
      </c>
      <c r="L1073" s="52">
        <v>4.02E-2</v>
      </c>
      <c r="M1073" s="52">
        <v>1</v>
      </c>
      <c r="N1073" s="52"/>
      <c r="O1073" s="52">
        <v>0</v>
      </c>
      <c r="P1073" s="52">
        <v>0</v>
      </c>
      <c r="Q1073" s="52">
        <v>21</v>
      </c>
      <c r="R1073" s="52"/>
      <c r="S1073" s="52">
        <v>0</v>
      </c>
      <c r="T1073" s="52">
        <v>0</v>
      </c>
      <c r="U1073" s="52">
        <v>310</v>
      </c>
      <c r="V1073" s="52">
        <f t="shared" si="34"/>
        <v>120.91913975999999</v>
      </c>
      <c r="W1073" s="52">
        <f t="shared" si="35"/>
        <v>120.91913975999999</v>
      </c>
      <c r="X1073" s="52">
        <v>0</v>
      </c>
      <c r="Y1073" s="52">
        <v>0</v>
      </c>
    </row>
    <row r="1074" spans="1:25" x14ac:dyDescent="0.25">
      <c r="A1074" s="52">
        <v>2013</v>
      </c>
      <c r="B1074" s="52" t="s">
        <v>107</v>
      </c>
      <c r="C1074" s="52" t="s">
        <v>116</v>
      </c>
      <c r="D1074" s="52">
        <v>20291</v>
      </c>
      <c r="E1074" s="52">
        <v>3350002</v>
      </c>
      <c r="F1074" s="52">
        <v>9</v>
      </c>
      <c r="G1074" s="52" t="s">
        <v>119</v>
      </c>
      <c r="H1074" s="52" t="s">
        <v>91</v>
      </c>
      <c r="I1074" s="52">
        <v>143625</v>
      </c>
      <c r="J1074" s="52" t="s">
        <v>71</v>
      </c>
      <c r="K1074" s="52">
        <v>73.3</v>
      </c>
      <c r="L1074" s="52">
        <v>4.02E-2</v>
      </c>
      <c r="M1074" s="52">
        <v>1</v>
      </c>
      <c r="N1074" s="52"/>
      <c r="O1074" s="52">
        <v>0</v>
      </c>
      <c r="P1074" s="52">
        <v>0</v>
      </c>
      <c r="Q1074" s="52">
        <v>21</v>
      </c>
      <c r="R1074" s="52"/>
      <c r="S1074" s="52">
        <v>0</v>
      </c>
      <c r="T1074" s="52">
        <v>0</v>
      </c>
      <c r="U1074" s="52">
        <v>310</v>
      </c>
      <c r="V1074" s="52">
        <f t="shared" si="34"/>
        <v>423.21404250000001</v>
      </c>
      <c r="W1074" s="52">
        <f t="shared" si="35"/>
        <v>423.21404250000001</v>
      </c>
      <c r="X1074" s="52">
        <v>0</v>
      </c>
      <c r="Y1074" s="52">
        <v>0</v>
      </c>
    </row>
    <row r="1075" spans="1:25" x14ac:dyDescent="0.25">
      <c r="A1075" s="52">
        <v>2013</v>
      </c>
      <c r="B1075" s="52" t="s">
        <v>107</v>
      </c>
      <c r="C1075" s="52" t="s">
        <v>116</v>
      </c>
      <c r="D1075" s="52">
        <v>20291</v>
      </c>
      <c r="E1075" s="52">
        <v>3350002</v>
      </c>
      <c r="F1075" s="52">
        <v>9</v>
      </c>
      <c r="G1075" s="52" t="s">
        <v>119</v>
      </c>
      <c r="H1075" s="52" t="s">
        <v>91</v>
      </c>
      <c r="I1075" s="52">
        <v>30049</v>
      </c>
      <c r="J1075" s="52" t="s">
        <v>71</v>
      </c>
      <c r="K1075" s="52">
        <v>73.3</v>
      </c>
      <c r="L1075" s="52">
        <v>4.02E-2</v>
      </c>
      <c r="M1075" s="52">
        <v>1</v>
      </c>
      <c r="N1075" s="52"/>
      <c r="O1075" s="52">
        <v>0</v>
      </c>
      <c r="P1075" s="52">
        <v>0</v>
      </c>
      <c r="Q1075" s="52">
        <v>21</v>
      </c>
      <c r="R1075" s="52"/>
      <c r="S1075" s="52">
        <v>0</v>
      </c>
      <c r="T1075" s="52">
        <v>0</v>
      </c>
      <c r="U1075" s="52">
        <v>310</v>
      </c>
      <c r="V1075" s="52">
        <f t="shared" si="34"/>
        <v>88.544186339999982</v>
      </c>
      <c r="W1075" s="52">
        <f t="shared" si="35"/>
        <v>88.544186339999982</v>
      </c>
      <c r="X1075" s="52">
        <v>0</v>
      </c>
      <c r="Y1075" s="52">
        <v>0</v>
      </c>
    </row>
    <row r="1076" spans="1:25" x14ac:dyDescent="0.25">
      <c r="A1076" s="52">
        <v>2013</v>
      </c>
      <c r="B1076" s="52" t="s">
        <v>107</v>
      </c>
      <c r="C1076" s="52" t="s">
        <v>116</v>
      </c>
      <c r="D1076" s="52">
        <v>20291</v>
      </c>
      <c r="E1076" s="52">
        <v>3350002</v>
      </c>
      <c r="F1076" s="52">
        <v>9</v>
      </c>
      <c r="G1076" s="52" t="s">
        <v>119</v>
      </c>
      <c r="H1076" s="52" t="s">
        <v>91</v>
      </c>
      <c r="I1076" s="52">
        <v>9961</v>
      </c>
      <c r="J1076" s="52" t="s">
        <v>71</v>
      </c>
      <c r="K1076" s="52">
        <v>73.3</v>
      </c>
      <c r="L1076" s="52">
        <v>4.02E-2</v>
      </c>
      <c r="M1076" s="52">
        <v>1</v>
      </c>
      <c r="N1076" s="52"/>
      <c r="O1076" s="52">
        <v>0</v>
      </c>
      <c r="P1076" s="52">
        <v>0</v>
      </c>
      <c r="Q1076" s="52">
        <v>21</v>
      </c>
      <c r="R1076" s="52"/>
      <c r="S1076" s="52">
        <v>0</v>
      </c>
      <c r="T1076" s="52">
        <v>0</v>
      </c>
      <c r="U1076" s="52">
        <v>310</v>
      </c>
      <c r="V1076" s="52">
        <f t="shared" si="34"/>
        <v>29.351680259999998</v>
      </c>
      <c r="W1076" s="52">
        <f t="shared" si="35"/>
        <v>29.351680259999998</v>
      </c>
      <c r="X1076" s="52">
        <v>0</v>
      </c>
      <c r="Y1076" s="52">
        <v>0</v>
      </c>
    </row>
    <row r="1077" spans="1:25" x14ac:dyDescent="0.25">
      <c r="A1077" s="52">
        <v>2013</v>
      </c>
      <c r="B1077" s="52" t="s">
        <v>107</v>
      </c>
      <c r="C1077" s="52" t="s">
        <v>116</v>
      </c>
      <c r="D1077" s="52">
        <v>20291</v>
      </c>
      <c r="E1077" s="52">
        <v>3350002</v>
      </c>
      <c r="F1077" s="52">
        <v>9</v>
      </c>
      <c r="G1077" s="52" t="s">
        <v>119</v>
      </c>
      <c r="H1077" s="52" t="s">
        <v>91</v>
      </c>
      <c r="I1077" s="52">
        <v>88619</v>
      </c>
      <c r="J1077" s="52" t="s">
        <v>71</v>
      </c>
      <c r="K1077" s="52">
        <v>73.3</v>
      </c>
      <c r="L1077" s="52">
        <v>4.02E-2</v>
      </c>
      <c r="M1077" s="52">
        <v>1</v>
      </c>
      <c r="N1077" s="52"/>
      <c r="O1077" s="52">
        <v>0</v>
      </c>
      <c r="P1077" s="52">
        <v>0</v>
      </c>
      <c r="Q1077" s="52">
        <v>21</v>
      </c>
      <c r="R1077" s="52"/>
      <c r="S1077" s="52">
        <v>0</v>
      </c>
      <c r="T1077" s="52">
        <v>0</v>
      </c>
      <c r="U1077" s="52">
        <v>310</v>
      </c>
      <c r="V1077" s="52">
        <f t="shared" si="34"/>
        <v>261.13006254000004</v>
      </c>
      <c r="W1077" s="52">
        <f t="shared" si="35"/>
        <v>261.13006254000004</v>
      </c>
      <c r="X1077" s="52">
        <v>0</v>
      </c>
      <c r="Y1077" s="52">
        <v>0</v>
      </c>
    </row>
    <row r="1078" spans="1:25" x14ac:dyDescent="0.25">
      <c r="A1078" s="52">
        <v>2013</v>
      </c>
      <c r="B1078" s="52" t="s">
        <v>107</v>
      </c>
      <c r="C1078" s="52" t="s">
        <v>116</v>
      </c>
      <c r="D1078" s="52">
        <v>20291</v>
      </c>
      <c r="E1078" s="52">
        <v>3350002</v>
      </c>
      <c r="F1078" s="52">
        <v>9</v>
      </c>
      <c r="G1078" s="52" t="s">
        <v>119</v>
      </c>
      <c r="H1078" s="52" t="s">
        <v>91</v>
      </c>
      <c r="I1078" s="52">
        <v>9367</v>
      </c>
      <c r="J1078" s="52" t="s">
        <v>71</v>
      </c>
      <c r="K1078" s="52">
        <v>73.3</v>
      </c>
      <c r="L1078" s="52">
        <v>4.02E-2</v>
      </c>
      <c r="M1078" s="52">
        <v>1</v>
      </c>
      <c r="N1078" s="52"/>
      <c r="O1078" s="52">
        <v>0</v>
      </c>
      <c r="P1078" s="52">
        <v>0</v>
      </c>
      <c r="Q1078" s="52">
        <v>21</v>
      </c>
      <c r="R1078" s="52"/>
      <c r="S1078" s="52">
        <v>0</v>
      </c>
      <c r="T1078" s="52">
        <v>0</v>
      </c>
      <c r="U1078" s="52">
        <v>310</v>
      </c>
      <c r="V1078" s="52">
        <f t="shared" si="34"/>
        <v>27.601364220000001</v>
      </c>
      <c r="W1078" s="52">
        <f t="shared" si="35"/>
        <v>27.601364220000001</v>
      </c>
      <c r="X1078" s="52">
        <v>0</v>
      </c>
      <c r="Y1078" s="52">
        <v>0</v>
      </c>
    </row>
    <row r="1079" spans="1:25" x14ac:dyDescent="0.25">
      <c r="A1079" s="52">
        <v>2013</v>
      </c>
      <c r="B1079" s="52" t="s">
        <v>107</v>
      </c>
      <c r="C1079" s="52" t="s">
        <v>116</v>
      </c>
      <c r="D1079" s="52">
        <v>20291</v>
      </c>
      <c r="E1079" s="52">
        <v>3350002</v>
      </c>
      <c r="F1079" s="52">
        <v>9</v>
      </c>
      <c r="G1079" s="52" t="s">
        <v>119</v>
      </c>
      <c r="H1079" s="52" t="s">
        <v>91</v>
      </c>
      <c r="I1079" s="52">
        <v>46986.5</v>
      </c>
      <c r="J1079" s="52" t="s">
        <v>71</v>
      </c>
      <c r="K1079" s="52">
        <v>73.3</v>
      </c>
      <c r="L1079" s="52">
        <v>4.02E-2</v>
      </c>
      <c r="M1079" s="52">
        <v>1</v>
      </c>
      <c r="N1079" s="52"/>
      <c r="O1079" s="52">
        <v>0</v>
      </c>
      <c r="P1079" s="52">
        <v>0</v>
      </c>
      <c r="Q1079" s="52">
        <v>21</v>
      </c>
      <c r="R1079" s="52"/>
      <c r="S1079" s="52">
        <v>0</v>
      </c>
      <c r="T1079" s="52">
        <v>0</v>
      </c>
      <c r="U1079" s="52">
        <v>310</v>
      </c>
      <c r="V1079" s="52">
        <f t="shared" si="34"/>
        <v>138.45324008999998</v>
      </c>
      <c r="W1079" s="52">
        <f t="shared" si="35"/>
        <v>138.45324008999998</v>
      </c>
      <c r="X1079" s="52">
        <v>0</v>
      </c>
      <c r="Y1079" s="52">
        <v>0</v>
      </c>
    </row>
    <row r="1080" spans="1:25" x14ac:dyDescent="0.25">
      <c r="A1080" s="52">
        <v>2013</v>
      </c>
      <c r="B1080" s="52" t="s">
        <v>107</v>
      </c>
      <c r="C1080" s="52" t="s">
        <v>116</v>
      </c>
      <c r="D1080" s="52">
        <v>20291</v>
      </c>
      <c r="E1080" s="52">
        <v>3350002</v>
      </c>
      <c r="F1080" s="52">
        <v>9</v>
      </c>
      <c r="G1080" s="52" t="s">
        <v>119</v>
      </c>
      <c r="H1080" s="52" t="s">
        <v>91</v>
      </c>
      <c r="I1080" s="52">
        <v>2434</v>
      </c>
      <c r="J1080" s="52" t="s">
        <v>71</v>
      </c>
      <c r="K1080" s="52">
        <v>73.3</v>
      </c>
      <c r="L1080" s="52">
        <v>4.02E-2</v>
      </c>
      <c r="M1080" s="52">
        <v>1</v>
      </c>
      <c r="N1080" s="52"/>
      <c r="O1080" s="52">
        <v>0</v>
      </c>
      <c r="P1080" s="52">
        <v>0</v>
      </c>
      <c r="Q1080" s="52">
        <v>21</v>
      </c>
      <c r="R1080" s="52"/>
      <c r="S1080" s="52">
        <v>0</v>
      </c>
      <c r="T1080" s="52">
        <v>0</v>
      </c>
      <c r="U1080" s="52">
        <v>310</v>
      </c>
      <c r="V1080" s="52">
        <f t="shared" si="34"/>
        <v>7.1721704399999986</v>
      </c>
      <c r="W1080" s="52">
        <f t="shared" si="35"/>
        <v>7.1721704399999986</v>
      </c>
      <c r="X1080" s="52">
        <v>0</v>
      </c>
      <c r="Y1080" s="52">
        <v>0</v>
      </c>
    </row>
    <row r="1081" spans="1:25" x14ac:dyDescent="0.25">
      <c r="A1081" s="52">
        <v>2013</v>
      </c>
      <c r="B1081" s="52" t="s">
        <v>107</v>
      </c>
      <c r="C1081" s="52" t="s">
        <v>116</v>
      </c>
      <c r="D1081" s="52">
        <v>20291</v>
      </c>
      <c r="E1081" s="52">
        <v>3350002</v>
      </c>
      <c r="F1081" s="52">
        <v>9</v>
      </c>
      <c r="G1081" s="52" t="s">
        <v>119</v>
      </c>
      <c r="H1081" s="52" t="s">
        <v>91</v>
      </c>
      <c r="I1081" s="52">
        <v>58870</v>
      </c>
      <c r="J1081" s="52" t="s">
        <v>71</v>
      </c>
      <c r="K1081" s="52">
        <v>73.3</v>
      </c>
      <c r="L1081" s="52">
        <v>4.02E-2</v>
      </c>
      <c r="M1081" s="52">
        <v>1</v>
      </c>
      <c r="N1081" s="52"/>
      <c r="O1081" s="52">
        <v>0</v>
      </c>
      <c r="P1081" s="52">
        <v>0</v>
      </c>
      <c r="Q1081" s="52">
        <v>21</v>
      </c>
      <c r="R1081" s="52"/>
      <c r="S1081" s="52">
        <v>0</v>
      </c>
      <c r="T1081" s="52">
        <v>0</v>
      </c>
      <c r="U1081" s="52">
        <v>310</v>
      </c>
      <c r="V1081" s="52">
        <f t="shared" si="34"/>
        <v>173.46987419999999</v>
      </c>
      <c r="W1081" s="52">
        <f t="shared" si="35"/>
        <v>173.46987419999999</v>
      </c>
      <c r="X1081" s="52">
        <v>0</v>
      </c>
      <c r="Y1081" s="52">
        <v>0</v>
      </c>
    </row>
    <row r="1082" spans="1:25" x14ac:dyDescent="0.25">
      <c r="A1082" s="52">
        <v>2013</v>
      </c>
      <c r="B1082" s="52" t="s">
        <v>107</v>
      </c>
      <c r="C1082" s="52" t="s">
        <v>116</v>
      </c>
      <c r="D1082" s="52">
        <v>20291</v>
      </c>
      <c r="E1082" s="52">
        <v>3350002</v>
      </c>
      <c r="F1082" s="52">
        <v>9</v>
      </c>
      <c r="G1082" s="52" t="s">
        <v>119</v>
      </c>
      <c r="H1082" s="52" t="s">
        <v>91</v>
      </c>
      <c r="I1082" s="52">
        <v>7138</v>
      </c>
      <c r="J1082" s="52" t="s">
        <v>71</v>
      </c>
      <c r="K1082" s="52">
        <v>73.3</v>
      </c>
      <c r="L1082" s="52">
        <v>4.02E-2</v>
      </c>
      <c r="M1082" s="52">
        <v>1</v>
      </c>
      <c r="N1082" s="52"/>
      <c r="O1082" s="52">
        <v>0</v>
      </c>
      <c r="P1082" s="52">
        <v>0</v>
      </c>
      <c r="Q1082" s="52">
        <v>21</v>
      </c>
      <c r="R1082" s="52"/>
      <c r="S1082" s="52">
        <v>0</v>
      </c>
      <c r="T1082" s="52">
        <v>0</v>
      </c>
      <c r="U1082" s="52">
        <v>310</v>
      </c>
      <c r="V1082" s="52">
        <f t="shared" si="34"/>
        <v>21.033259080000001</v>
      </c>
      <c r="W1082" s="52">
        <f t="shared" si="35"/>
        <v>21.033259080000001</v>
      </c>
      <c r="X1082" s="52">
        <v>0</v>
      </c>
      <c r="Y1082" s="52">
        <v>0</v>
      </c>
    </row>
    <row r="1083" spans="1:25" x14ac:dyDescent="0.25">
      <c r="A1083" s="52">
        <v>2013</v>
      </c>
      <c r="B1083" s="52" t="s">
        <v>107</v>
      </c>
      <c r="C1083" s="52" t="s">
        <v>116</v>
      </c>
      <c r="D1083" s="52">
        <v>20291</v>
      </c>
      <c r="E1083" s="52">
        <v>3350002</v>
      </c>
      <c r="F1083" s="52">
        <v>9</v>
      </c>
      <c r="G1083" s="52" t="s">
        <v>119</v>
      </c>
      <c r="H1083" s="52" t="s">
        <v>91</v>
      </c>
      <c r="I1083" s="52">
        <v>53475</v>
      </c>
      <c r="J1083" s="52" t="s">
        <v>71</v>
      </c>
      <c r="K1083" s="52">
        <v>73.3</v>
      </c>
      <c r="L1083" s="52">
        <v>4.02E-2</v>
      </c>
      <c r="M1083" s="52">
        <v>1</v>
      </c>
      <c r="N1083" s="52"/>
      <c r="O1083" s="52">
        <v>0</v>
      </c>
      <c r="P1083" s="52">
        <v>0</v>
      </c>
      <c r="Q1083" s="52">
        <v>21</v>
      </c>
      <c r="R1083" s="52"/>
      <c r="S1083" s="52">
        <v>0</v>
      </c>
      <c r="T1083" s="52">
        <v>0</v>
      </c>
      <c r="U1083" s="52">
        <v>310</v>
      </c>
      <c r="V1083" s="52">
        <f t="shared" si="34"/>
        <v>157.5726435</v>
      </c>
      <c r="W1083" s="52">
        <f t="shared" si="35"/>
        <v>157.5726435</v>
      </c>
      <c r="X1083" s="52">
        <v>0</v>
      </c>
      <c r="Y1083" s="52">
        <v>0</v>
      </c>
    </row>
    <row r="1084" spans="1:25" x14ac:dyDescent="0.25">
      <c r="A1084" s="52">
        <v>2013</v>
      </c>
      <c r="B1084" s="52" t="s">
        <v>107</v>
      </c>
      <c r="C1084" s="52" t="s">
        <v>116</v>
      </c>
      <c r="D1084" s="52">
        <v>20291</v>
      </c>
      <c r="E1084" s="52">
        <v>3350002</v>
      </c>
      <c r="F1084" s="52">
        <v>9</v>
      </c>
      <c r="G1084" s="52" t="s">
        <v>119</v>
      </c>
      <c r="H1084" s="52" t="s">
        <v>91</v>
      </c>
      <c r="I1084" s="52">
        <v>68345</v>
      </c>
      <c r="J1084" s="52" t="s">
        <v>71</v>
      </c>
      <c r="K1084" s="52">
        <v>73.3</v>
      </c>
      <c r="L1084" s="52">
        <v>4.02E-2</v>
      </c>
      <c r="M1084" s="52">
        <v>1</v>
      </c>
      <c r="N1084" s="52"/>
      <c r="O1084" s="52">
        <v>0</v>
      </c>
      <c r="P1084" s="52">
        <v>0</v>
      </c>
      <c r="Q1084" s="52">
        <v>21</v>
      </c>
      <c r="R1084" s="52"/>
      <c r="S1084" s="52">
        <v>0</v>
      </c>
      <c r="T1084" s="52">
        <v>0</v>
      </c>
      <c r="U1084" s="52">
        <v>310</v>
      </c>
      <c r="V1084" s="52">
        <f t="shared" si="34"/>
        <v>201.38947769999999</v>
      </c>
      <c r="W1084" s="52">
        <f t="shared" si="35"/>
        <v>201.38947769999999</v>
      </c>
      <c r="X1084" s="52">
        <v>0</v>
      </c>
      <c r="Y1084" s="52">
        <v>0</v>
      </c>
    </row>
    <row r="1085" spans="1:25" x14ac:dyDescent="0.25">
      <c r="A1085" s="52">
        <v>2013</v>
      </c>
      <c r="B1085" s="52" t="s">
        <v>107</v>
      </c>
      <c r="C1085" s="52" t="s">
        <v>116</v>
      </c>
      <c r="D1085" s="52">
        <v>20291</v>
      </c>
      <c r="E1085" s="52">
        <v>3350002</v>
      </c>
      <c r="F1085" s="52">
        <v>9</v>
      </c>
      <c r="G1085" s="52" t="s">
        <v>119</v>
      </c>
      <c r="H1085" s="52" t="s">
        <v>91</v>
      </c>
      <c r="I1085" s="52">
        <v>499914</v>
      </c>
      <c r="J1085" s="52" t="s">
        <v>71</v>
      </c>
      <c r="K1085" s="52">
        <v>73.3</v>
      </c>
      <c r="L1085" s="52">
        <v>4.02E-2</v>
      </c>
      <c r="M1085" s="52">
        <v>1</v>
      </c>
      <c r="N1085" s="52"/>
      <c r="O1085" s="52">
        <v>0</v>
      </c>
      <c r="P1085" s="52">
        <v>0</v>
      </c>
      <c r="Q1085" s="52">
        <v>21</v>
      </c>
      <c r="R1085" s="52"/>
      <c r="S1085" s="52">
        <v>0</v>
      </c>
      <c r="T1085" s="52">
        <v>0</v>
      </c>
      <c r="U1085" s="52">
        <v>310</v>
      </c>
      <c r="V1085" s="52">
        <f t="shared" si="34"/>
        <v>1473.0765872399998</v>
      </c>
      <c r="W1085" s="52">
        <f t="shared" si="35"/>
        <v>1473.0765872399998</v>
      </c>
      <c r="X1085" s="52">
        <v>0</v>
      </c>
      <c r="Y1085" s="52">
        <v>0</v>
      </c>
    </row>
    <row r="1086" spans="1:25" x14ac:dyDescent="0.25">
      <c r="A1086" s="52">
        <v>2013</v>
      </c>
      <c r="B1086" s="52" t="s">
        <v>107</v>
      </c>
      <c r="C1086" s="52" t="s">
        <v>116</v>
      </c>
      <c r="D1086" s="52">
        <v>20291</v>
      </c>
      <c r="E1086" s="52">
        <v>3350002</v>
      </c>
      <c r="F1086" s="52">
        <v>9</v>
      </c>
      <c r="G1086" s="52" t="s">
        <v>119</v>
      </c>
      <c r="H1086" s="52" t="s">
        <v>91</v>
      </c>
      <c r="I1086" s="52">
        <v>21054</v>
      </c>
      <c r="J1086" s="52" t="s">
        <v>71</v>
      </c>
      <c r="K1086" s="52">
        <v>73.3</v>
      </c>
      <c r="L1086" s="52">
        <v>4.02E-2</v>
      </c>
      <c r="M1086" s="52">
        <v>1</v>
      </c>
      <c r="N1086" s="52"/>
      <c r="O1086" s="52">
        <v>0</v>
      </c>
      <c r="P1086" s="52">
        <v>0</v>
      </c>
      <c r="Q1086" s="52">
        <v>21</v>
      </c>
      <c r="R1086" s="52"/>
      <c r="S1086" s="52">
        <v>0</v>
      </c>
      <c r="T1086" s="52">
        <v>0</v>
      </c>
      <c r="U1086" s="52">
        <v>310</v>
      </c>
      <c r="V1086" s="52">
        <f t="shared" si="34"/>
        <v>62.038979640000001</v>
      </c>
      <c r="W1086" s="52">
        <f t="shared" si="35"/>
        <v>62.038979640000001</v>
      </c>
      <c r="X1086" s="52">
        <v>0</v>
      </c>
      <c r="Y1086" s="52">
        <v>0</v>
      </c>
    </row>
    <row r="1087" spans="1:25" x14ac:dyDescent="0.25">
      <c r="A1087" s="52">
        <v>2013</v>
      </c>
      <c r="B1087" s="52" t="s">
        <v>107</v>
      </c>
      <c r="C1087" s="52" t="s">
        <v>116</v>
      </c>
      <c r="D1087" s="52">
        <v>20291</v>
      </c>
      <c r="E1087" s="52">
        <v>3350002</v>
      </c>
      <c r="F1087" s="52">
        <v>9</v>
      </c>
      <c r="G1087" s="52" t="s">
        <v>119</v>
      </c>
      <c r="H1087" s="52" t="s">
        <v>91</v>
      </c>
      <c r="I1087" s="52">
        <v>663525</v>
      </c>
      <c r="J1087" s="52" t="s">
        <v>71</v>
      </c>
      <c r="K1087" s="52">
        <v>73.3</v>
      </c>
      <c r="L1087" s="52">
        <v>4.02E-2</v>
      </c>
      <c r="M1087" s="52">
        <v>1</v>
      </c>
      <c r="N1087" s="52"/>
      <c r="O1087" s="52">
        <v>0</v>
      </c>
      <c r="P1087" s="52">
        <v>0</v>
      </c>
      <c r="Q1087" s="52">
        <v>21</v>
      </c>
      <c r="R1087" s="52"/>
      <c r="S1087" s="52">
        <v>0</v>
      </c>
      <c r="T1087" s="52">
        <v>0</v>
      </c>
      <c r="U1087" s="52">
        <v>310</v>
      </c>
      <c r="V1087" s="52">
        <f t="shared" si="34"/>
        <v>1955.1825764999999</v>
      </c>
      <c r="W1087" s="52">
        <f t="shared" si="35"/>
        <v>1955.1825764999999</v>
      </c>
      <c r="X1087" s="52">
        <v>0</v>
      </c>
      <c r="Y1087" s="52">
        <v>0</v>
      </c>
    </row>
    <row r="1088" spans="1:25" x14ac:dyDescent="0.25">
      <c r="A1088" s="52">
        <v>2013</v>
      </c>
      <c r="B1088" s="52" t="s">
        <v>107</v>
      </c>
      <c r="C1088" s="52" t="s">
        <v>116</v>
      </c>
      <c r="D1088" s="52">
        <v>20291</v>
      </c>
      <c r="E1088" s="52">
        <v>3350002</v>
      </c>
      <c r="F1088" s="52">
        <v>9</v>
      </c>
      <c r="G1088" s="52" t="s">
        <v>119</v>
      </c>
      <c r="H1088" s="52" t="s">
        <v>91</v>
      </c>
      <c r="I1088" s="52">
        <v>11161.48</v>
      </c>
      <c r="J1088" s="52" t="s">
        <v>71</v>
      </c>
      <c r="K1088" s="52">
        <v>73.3</v>
      </c>
      <c r="L1088" s="52">
        <v>4.02E-2</v>
      </c>
      <c r="M1088" s="52">
        <v>1</v>
      </c>
      <c r="N1088" s="52"/>
      <c r="O1088" s="52">
        <v>0</v>
      </c>
      <c r="P1088" s="52">
        <v>0</v>
      </c>
      <c r="Q1088" s="52">
        <v>21</v>
      </c>
      <c r="R1088" s="52"/>
      <c r="S1088" s="52">
        <v>0</v>
      </c>
      <c r="T1088" s="52">
        <v>0</v>
      </c>
      <c r="U1088" s="52">
        <v>310</v>
      </c>
      <c r="V1088" s="52">
        <f t="shared" si="34"/>
        <v>32.889086656799996</v>
      </c>
      <c r="W1088" s="52">
        <f t="shared" si="35"/>
        <v>32.889086656799996</v>
      </c>
      <c r="X1088" s="52">
        <v>0</v>
      </c>
      <c r="Y1088" s="52">
        <v>0</v>
      </c>
    </row>
    <row r="1089" spans="1:25" x14ac:dyDescent="0.25">
      <c r="A1089" s="52">
        <v>2013</v>
      </c>
      <c r="B1089" s="52" t="s">
        <v>107</v>
      </c>
      <c r="C1089" s="52" t="s">
        <v>116</v>
      </c>
      <c r="D1089" s="52">
        <v>20291</v>
      </c>
      <c r="E1089" s="52">
        <v>3350002</v>
      </c>
      <c r="F1089" s="52">
        <v>9</v>
      </c>
      <c r="G1089" s="52" t="s">
        <v>119</v>
      </c>
      <c r="H1089" s="52" t="s">
        <v>91</v>
      </c>
      <c r="I1089" s="52">
        <v>34255</v>
      </c>
      <c r="J1089" s="52" t="s">
        <v>71</v>
      </c>
      <c r="K1089" s="52">
        <v>73.3</v>
      </c>
      <c r="L1089" s="52">
        <v>4.02E-2</v>
      </c>
      <c r="M1089" s="52">
        <v>1</v>
      </c>
      <c r="N1089" s="52"/>
      <c r="O1089" s="52">
        <v>0</v>
      </c>
      <c r="P1089" s="52">
        <v>0</v>
      </c>
      <c r="Q1089" s="52">
        <v>21</v>
      </c>
      <c r="R1089" s="52"/>
      <c r="S1089" s="52">
        <v>0</v>
      </c>
      <c r="T1089" s="52">
        <v>0</v>
      </c>
      <c r="U1089" s="52">
        <v>310</v>
      </c>
      <c r="V1089" s="52">
        <f t="shared" si="34"/>
        <v>100.93783830000001</v>
      </c>
      <c r="W1089" s="52">
        <f t="shared" si="35"/>
        <v>100.93783830000001</v>
      </c>
      <c r="X1089" s="52">
        <v>0</v>
      </c>
      <c r="Y1089" s="52">
        <v>0</v>
      </c>
    </row>
    <row r="1090" spans="1:25" x14ac:dyDescent="0.25">
      <c r="A1090" s="52">
        <v>2013</v>
      </c>
      <c r="B1090" s="52" t="s">
        <v>107</v>
      </c>
      <c r="C1090" s="52" t="s">
        <v>116</v>
      </c>
      <c r="D1090" s="52">
        <v>20292</v>
      </c>
      <c r="E1090" s="52">
        <v>3350002</v>
      </c>
      <c r="F1090" s="52">
        <v>9</v>
      </c>
      <c r="G1090" s="52" t="s">
        <v>119</v>
      </c>
      <c r="H1090" s="52" t="s">
        <v>91</v>
      </c>
      <c r="I1090" s="52">
        <v>211309</v>
      </c>
      <c r="J1090" s="52" t="s">
        <v>71</v>
      </c>
      <c r="K1090" s="52">
        <v>73.3</v>
      </c>
      <c r="L1090" s="52">
        <v>4.02E-2</v>
      </c>
      <c r="M1090" s="52">
        <v>1</v>
      </c>
      <c r="N1090" s="52"/>
      <c r="O1090" s="52">
        <v>0</v>
      </c>
      <c r="P1090" s="52">
        <v>0</v>
      </c>
      <c r="Q1090" s="52">
        <v>21</v>
      </c>
      <c r="R1090" s="52"/>
      <c r="S1090" s="52">
        <v>0</v>
      </c>
      <c r="T1090" s="52">
        <v>0</v>
      </c>
      <c r="U1090" s="52">
        <v>310</v>
      </c>
      <c r="V1090" s="52">
        <f t="shared" si="34"/>
        <v>622.65577793999989</v>
      </c>
      <c r="W1090" s="52">
        <f t="shared" si="35"/>
        <v>622.65577793999989</v>
      </c>
      <c r="X1090" s="52">
        <v>0</v>
      </c>
      <c r="Y1090" s="52">
        <v>0</v>
      </c>
    </row>
    <row r="1091" spans="1:25" x14ac:dyDescent="0.25">
      <c r="A1091" s="52">
        <v>2013</v>
      </c>
      <c r="B1091" s="52" t="s">
        <v>107</v>
      </c>
      <c r="C1091" s="52" t="s">
        <v>116</v>
      </c>
      <c r="D1091" s="52">
        <v>20292</v>
      </c>
      <c r="E1091" s="52">
        <v>3350002</v>
      </c>
      <c r="F1091" s="52">
        <v>9</v>
      </c>
      <c r="G1091" s="52" t="s">
        <v>119</v>
      </c>
      <c r="H1091" s="52" t="s">
        <v>91</v>
      </c>
      <c r="I1091" s="52">
        <v>115952</v>
      </c>
      <c r="J1091" s="52" t="s">
        <v>71</v>
      </c>
      <c r="K1091" s="52">
        <v>73.3</v>
      </c>
      <c r="L1091" s="52">
        <v>4.02E-2</v>
      </c>
      <c r="M1091" s="52">
        <v>1</v>
      </c>
      <c r="N1091" s="52"/>
      <c r="O1091" s="52">
        <v>0</v>
      </c>
      <c r="P1091" s="52">
        <v>0</v>
      </c>
      <c r="Q1091" s="52">
        <v>21</v>
      </c>
      <c r="R1091" s="52"/>
      <c r="S1091" s="52">
        <v>0</v>
      </c>
      <c r="T1091" s="52">
        <v>0</v>
      </c>
      <c r="U1091" s="52">
        <v>310</v>
      </c>
      <c r="V1091" s="52">
        <f t="shared" ref="V1091:V1154" si="36">IF(F1091=9,((I1091*K1091*L1091*M1091)+(I1091*O1091*P1091*Q1091)+(I1091*S1091*T1091*U1091))/1000, (I1091*K1091*L1091*M1091)+(I1091*O1091*P1091*Q1091)+(I1091*S1091*T1091*U1091))</f>
        <v>341.67112032</v>
      </c>
      <c r="W1091" s="52">
        <f t="shared" si="35"/>
        <v>341.67112032</v>
      </c>
      <c r="X1091" s="52">
        <v>0</v>
      </c>
      <c r="Y1091" s="52">
        <v>0</v>
      </c>
    </row>
    <row r="1092" spans="1:25" x14ac:dyDescent="0.25">
      <c r="A1092" s="52">
        <v>2013</v>
      </c>
      <c r="B1092" s="52" t="s">
        <v>107</v>
      </c>
      <c r="C1092" s="52" t="s">
        <v>116</v>
      </c>
      <c r="D1092" s="52">
        <v>20292</v>
      </c>
      <c r="E1092" s="52">
        <v>3350002</v>
      </c>
      <c r="F1092" s="52">
        <v>9</v>
      </c>
      <c r="G1092" s="52" t="s">
        <v>119</v>
      </c>
      <c r="H1092" s="52" t="s">
        <v>91</v>
      </c>
      <c r="I1092" s="52">
        <v>1284375</v>
      </c>
      <c r="J1092" s="52" t="s">
        <v>71</v>
      </c>
      <c r="K1092" s="52">
        <v>73.3</v>
      </c>
      <c r="L1092" s="52">
        <v>4.02E-2</v>
      </c>
      <c r="M1092" s="52">
        <v>1</v>
      </c>
      <c r="N1092" s="52"/>
      <c r="O1092" s="52">
        <v>0</v>
      </c>
      <c r="P1092" s="52">
        <v>0</v>
      </c>
      <c r="Q1092" s="52">
        <v>21</v>
      </c>
      <c r="R1092" s="52"/>
      <c r="S1092" s="52">
        <v>0</v>
      </c>
      <c r="T1092" s="52">
        <v>0</v>
      </c>
      <c r="U1092" s="52">
        <v>310</v>
      </c>
      <c r="V1092" s="52">
        <f t="shared" si="36"/>
        <v>3784.6164374999998</v>
      </c>
      <c r="W1092" s="52">
        <f t="shared" si="35"/>
        <v>3784.6164374999998</v>
      </c>
      <c r="X1092" s="52">
        <v>0</v>
      </c>
      <c r="Y1092" s="52">
        <v>0</v>
      </c>
    </row>
    <row r="1093" spans="1:25" x14ac:dyDescent="0.25">
      <c r="A1093" s="52">
        <v>2013</v>
      </c>
      <c r="B1093" s="52" t="s">
        <v>107</v>
      </c>
      <c r="C1093" s="52" t="s">
        <v>116</v>
      </c>
      <c r="D1093" s="52">
        <v>20292</v>
      </c>
      <c r="E1093" s="52">
        <v>3350002</v>
      </c>
      <c r="F1093" s="52">
        <v>9</v>
      </c>
      <c r="G1093" s="52" t="s">
        <v>119</v>
      </c>
      <c r="H1093" s="52" t="s">
        <v>91</v>
      </c>
      <c r="I1093" s="52">
        <v>93000</v>
      </c>
      <c r="J1093" s="52" t="s">
        <v>71</v>
      </c>
      <c r="K1093" s="52">
        <v>73.3</v>
      </c>
      <c r="L1093" s="52">
        <v>4.02E-2</v>
      </c>
      <c r="M1093" s="52">
        <v>1</v>
      </c>
      <c r="N1093" s="52"/>
      <c r="O1093" s="52">
        <v>0</v>
      </c>
      <c r="P1093" s="52">
        <v>0</v>
      </c>
      <c r="Q1093" s="52">
        <v>21</v>
      </c>
      <c r="R1093" s="52"/>
      <c r="S1093" s="52">
        <v>0</v>
      </c>
      <c r="T1093" s="52">
        <v>0</v>
      </c>
      <c r="U1093" s="52">
        <v>310</v>
      </c>
      <c r="V1093" s="52">
        <f t="shared" si="36"/>
        <v>274.03937999999999</v>
      </c>
      <c r="W1093" s="52">
        <f t="shared" si="35"/>
        <v>274.03937999999999</v>
      </c>
      <c r="X1093" s="52">
        <v>0</v>
      </c>
      <c r="Y1093" s="52">
        <v>0</v>
      </c>
    </row>
    <row r="1094" spans="1:25" x14ac:dyDescent="0.25">
      <c r="A1094" s="52">
        <v>2013</v>
      </c>
      <c r="B1094" s="52" t="s">
        <v>107</v>
      </c>
      <c r="C1094" s="52" t="s">
        <v>116</v>
      </c>
      <c r="D1094" s="52">
        <v>20292</v>
      </c>
      <c r="E1094" s="52">
        <v>3350002</v>
      </c>
      <c r="F1094" s="52">
        <v>9</v>
      </c>
      <c r="G1094" s="52" t="s">
        <v>119</v>
      </c>
      <c r="H1094" s="52" t="s">
        <v>91</v>
      </c>
      <c r="I1094" s="52">
        <v>24397</v>
      </c>
      <c r="J1094" s="52" t="s">
        <v>71</v>
      </c>
      <c r="K1094" s="52">
        <v>73.3</v>
      </c>
      <c r="L1094" s="52">
        <v>4.02E-2</v>
      </c>
      <c r="M1094" s="52">
        <v>1</v>
      </c>
      <c r="N1094" s="52"/>
      <c r="O1094" s="52">
        <v>0</v>
      </c>
      <c r="P1094" s="52">
        <v>0</v>
      </c>
      <c r="Q1094" s="52">
        <v>21</v>
      </c>
      <c r="R1094" s="52"/>
      <c r="S1094" s="52">
        <v>0</v>
      </c>
      <c r="T1094" s="52">
        <v>0</v>
      </c>
      <c r="U1094" s="52">
        <v>310</v>
      </c>
      <c r="V1094" s="52">
        <f t="shared" si="36"/>
        <v>71.889664019999998</v>
      </c>
      <c r="W1094" s="52">
        <f t="shared" si="35"/>
        <v>71.889664019999998</v>
      </c>
      <c r="X1094" s="52">
        <v>0</v>
      </c>
      <c r="Y1094" s="52">
        <v>0</v>
      </c>
    </row>
    <row r="1095" spans="1:25" x14ac:dyDescent="0.25">
      <c r="A1095" s="52">
        <v>2013</v>
      </c>
      <c r="B1095" s="52" t="s">
        <v>107</v>
      </c>
      <c r="C1095" s="52" t="s">
        <v>116</v>
      </c>
      <c r="D1095" s="52">
        <v>20292</v>
      </c>
      <c r="E1095" s="52">
        <v>3350002</v>
      </c>
      <c r="F1095" s="52">
        <v>9</v>
      </c>
      <c r="G1095" s="52" t="s">
        <v>119</v>
      </c>
      <c r="H1095" s="52" t="s">
        <v>91</v>
      </c>
      <c r="I1095" s="52">
        <v>5094</v>
      </c>
      <c r="J1095" s="52" t="s">
        <v>71</v>
      </c>
      <c r="K1095" s="52">
        <v>73.3</v>
      </c>
      <c r="L1095" s="52">
        <v>4.02E-2</v>
      </c>
      <c r="M1095" s="52">
        <v>1</v>
      </c>
      <c r="N1095" s="52"/>
      <c r="O1095" s="52">
        <v>0</v>
      </c>
      <c r="P1095" s="52">
        <v>0</v>
      </c>
      <c r="Q1095" s="52">
        <v>21</v>
      </c>
      <c r="R1095" s="52"/>
      <c r="S1095" s="52">
        <v>0</v>
      </c>
      <c r="T1095" s="52">
        <v>0</v>
      </c>
      <c r="U1095" s="52">
        <v>310</v>
      </c>
      <c r="V1095" s="52">
        <f t="shared" si="36"/>
        <v>15.01028604</v>
      </c>
      <c r="W1095" s="52">
        <f t="shared" si="35"/>
        <v>15.01028604</v>
      </c>
      <c r="X1095" s="52">
        <v>0</v>
      </c>
      <c r="Y1095" s="52">
        <v>0</v>
      </c>
    </row>
    <row r="1096" spans="1:25" x14ac:dyDescent="0.25">
      <c r="A1096" s="52">
        <v>2013</v>
      </c>
      <c r="B1096" s="52" t="s">
        <v>107</v>
      </c>
      <c r="C1096" s="52" t="s">
        <v>116</v>
      </c>
      <c r="D1096" s="52">
        <v>20292</v>
      </c>
      <c r="E1096" s="52">
        <v>3350002</v>
      </c>
      <c r="F1096" s="52">
        <v>9</v>
      </c>
      <c r="G1096" s="52" t="s">
        <v>119</v>
      </c>
      <c r="H1096" s="52" t="s">
        <v>91</v>
      </c>
      <c r="I1096" s="52">
        <v>16965</v>
      </c>
      <c r="J1096" s="52" t="s">
        <v>71</v>
      </c>
      <c r="K1096" s="52">
        <v>73.3</v>
      </c>
      <c r="L1096" s="52">
        <v>4.02E-2</v>
      </c>
      <c r="M1096" s="52">
        <v>1</v>
      </c>
      <c r="N1096" s="52"/>
      <c r="O1096" s="52">
        <v>0</v>
      </c>
      <c r="P1096" s="52">
        <v>0</v>
      </c>
      <c r="Q1096" s="52">
        <v>21</v>
      </c>
      <c r="R1096" s="52"/>
      <c r="S1096" s="52">
        <v>0</v>
      </c>
      <c r="T1096" s="52">
        <v>0</v>
      </c>
      <c r="U1096" s="52">
        <v>310</v>
      </c>
      <c r="V1096" s="52">
        <f t="shared" si="36"/>
        <v>49.990086900000001</v>
      </c>
      <c r="W1096" s="52">
        <f t="shared" si="35"/>
        <v>49.990086900000001</v>
      </c>
      <c r="X1096" s="52">
        <v>0</v>
      </c>
      <c r="Y1096" s="52">
        <v>0</v>
      </c>
    </row>
    <row r="1097" spans="1:25" x14ac:dyDescent="0.25">
      <c r="A1097" s="52">
        <v>2013</v>
      </c>
      <c r="B1097" s="52" t="s">
        <v>107</v>
      </c>
      <c r="C1097" s="52" t="s">
        <v>116</v>
      </c>
      <c r="D1097" s="52">
        <v>20292</v>
      </c>
      <c r="E1097" s="52">
        <v>3350002</v>
      </c>
      <c r="F1097" s="52">
        <v>9</v>
      </c>
      <c r="G1097" s="52" t="s">
        <v>119</v>
      </c>
      <c r="H1097" s="52" t="s">
        <v>91</v>
      </c>
      <c r="I1097" s="52">
        <v>10775</v>
      </c>
      <c r="J1097" s="52" t="s">
        <v>71</v>
      </c>
      <c r="K1097" s="52">
        <v>73.3</v>
      </c>
      <c r="L1097" s="52">
        <v>4.02E-2</v>
      </c>
      <c r="M1097" s="52">
        <v>1</v>
      </c>
      <c r="N1097" s="52"/>
      <c r="O1097" s="52">
        <v>0</v>
      </c>
      <c r="P1097" s="52">
        <v>0</v>
      </c>
      <c r="Q1097" s="52">
        <v>21</v>
      </c>
      <c r="R1097" s="52"/>
      <c r="S1097" s="52">
        <v>0</v>
      </c>
      <c r="T1097" s="52">
        <v>0</v>
      </c>
      <c r="U1097" s="52">
        <v>310</v>
      </c>
      <c r="V1097" s="52">
        <f t="shared" si="36"/>
        <v>31.750261500000001</v>
      </c>
      <c r="W1097" s="52">
        <f t="shared" si="35"/>
        <v>31.750261500000001</v>
      </c>
      <c r="X1097" s="52">
        <v>0</v>
      </c>
      <c r="Y1097" s="52">
        <v>0</v>
      </c>
    </row>
    <row r="1098" spans="1:25" x14ac:dyDescent="0.25">
      <c r="A1098" s="52">
        <v>2013</v>
      </c>
      <c r="B1098" s="52" t="s">
        <v>107</v>
      </c>
      <c r="C1098" s="52" t="s">
        <v>116</v>
      </c>
      <c r="D1098" s="52">
        <v>20295</v>
      </c>
      <c r="E1098" s="52">
        <v>3350002</v>
      </c>
      <c r="F1098" s="52">
        <v>9</v>
      </c>
      <c r="G1098" s="52" t="s">
        <v>119</v>
      </c>
      <c r="H1098" s="52" t="s">
        <v>91</v>
      </c>
      <c r="I1098" s="52">
        <v>482</v>
      </c>
      <c r="J1098" s="52" t="s">
        <v>71</v>
      </c>
      <c r="K1098" s="52">
        <v>73.3</v>
      </c>
      <c r="L1098" s="52">
        <v>4.02E-2</v>
      </c>
      <c r="M1098" s="52">
        <v>1</v>
      </c>
      <c r="N1098" s="52"/>
      <c r="O1098" s="52">
        <v>0</v>
      </c>
      <c r="P1098" s="52">
        <v>0</v>
      </c>
      <c r="Q1098" s="52">
        <v>21</v>
      </c>
      <c r="R1098" s="52"/>
      <c r="S1098" s="52">
        <v>0</v>
      </c>
      <c r="T1098" s="52">
        <v>0</v>
      </c>
      <c r="U1098" s="52">
        <v>310</v>
      </c>
      <c r="V1098" s="52">
        <f t="shared" si="36"/>
        <v>1.42029012</v>
      </c>
      <c r="W1098" s="52">
        <f t="shared" si="35"/>
        <v>1.42029012</v>
      </c>
      <c r="X1098" s="52">
        <v>0</v>
      </c>
      <c r="Y1098" s="52">
        <v>0</v>
      </c>
    </row>
    <row r="1099" spans="1:25" x14ac:dyDescent="0.25">
      <c r="A1099" s="52">
        <v>2013</v>
      </c>
      <c r="B1099" s="52" t="s">
        <v>107</v>
      </c>
      <c r="C1099" s="52" t="s">
        <v>116</v>
      </c>
      <c r="D1099" s="52">
        <v>20297</v>
      </c>
      <c r="E1099" s="52">
        <v>3350002</v>
      </c>
      <c r="F1099" s="52">
        <v>9</v>
      </c>
      <c r="G1099" s="52" t="s">
        <v>119</v>
      </c>
      <c r="H1099" s="52" t="s">
        <v>91</v>
      </c>
      <c r="I1099" s="52">
        <v>202465</v>
      </c>
      <c r="J1099" s="52" t="s">
        <v>71</v>
      </c>
      <c r="K1099" s="52">
        <v>73.3</v>
      </c>
      <c r="L1099" s="52">
        <v>4.02E-2</v>
      </c>
      <c r="M1099" s="52">
        <v>1</v>
      </c>
      <c r="N1099" s="52"/>
      <c r="O1099" s="52">
        <v>0</v>
      </c>
      <c r="P1099" s="52">
        <v>0</v>
      </c>
      <c r="Q1099" s="52">
        <v>21</v>
      </c>
      <c r="R1099" s="52"/>
      <c r="S1099" s="52">
        <v>0</v>
      </c>
      <c r="T1099" s="52">
        <v>0</v>
      </c>
      <c r="U1099" s="52">
        <v>310</v>
      </c>
      <c r="V1099" s="52">
        <f t="shared" si="36"/>
        <v>596.59551690000001</v>
      </c>
      <c r="W1099" s="52">
        <f t="shared" si="35"/>
        <v>596.59551690000001</v>
      </c>
      <c r="X1099" s="52">
        <v>0</v>
      </c>
      <c r="Y1099" s="52">
        <v>0</v>
      </c>
    </row>
    <row r="1100" spans="1:25" x14ac:dyDescent="0.25">
      <c r="A1100" s="52">
        <v>2013</v>
      </c>
      <c r="B1100" s="52" t="s">
        <v>107</v>
      </c>
      <c r="C1100" s="52" t="s">
        <v>116</v>
      </c>
      <c r="D1100" s="52">
        <v>20297</v>
      </c>
      <c r="E1100" s="52">
        <v>3350002</v>
      </c>
      <c r="F1100" s="52">
        <v>9</v>
      </c>
      <c r="G1100" s="52" t="s">
        <v>119</v>
      </c>
      <c r="H1100" s="52" t="s">
        <v>91</v>
      </c>
      <c r="I1100" s="52">
        <v>599755</v>
      </c>
      <c r="J1100" s="52" t="s">
        <v>71</v>
      </c>
      <c r="K1100" s="52">
        <v>73.3</v>
      </c>
      <c r="L1100" s="52">
        <v>4.02E-2</v>
      </c>
      <c r="M1100" s="52">
        <v>1</v>
      </c>
      <c r="N1100" s="52"/>
      <c r="O1100" s="52">
        <v>0</v>
      </c>
      <c r="P1100" s="52">
        <v>0</v>
      </c>
      <c r="Q1100" s="52">
        <v>21</v>
      </c>
      <c r="R1100" s="52"/>
      <c r="S1100" s="52">
        <v>0</v>
      </c>
      <c r="T1100" s="52">
        <v>0</v>
      </c>
      <c r="U1100" s="52">
        <v>310</v>
      </c>
      <c r="V1100" s="52">
        <f t="shared" si="36"/>
        <v>1767.2740683</v>
      </c>
      <c r="W1100" s="52">
        <f t="shared" si="35"/>
        <v>1767.2740683</v>
      </c>
      <c r="X1100" s="52">
        <v>0</v>
      </c>
      <c r="Y1100" s="52">
        <v>0</v>
      </c>
    </row>
    <row r="1101" spans="1:25" x14ac:dyDescent="0.25">
      <c r="A1101" s="52">
        <v>2013</v>
      </c>
      <c r="B1101" s="52" t="s">
        <v>107</v>
      </c>
      <c r="C1101" s="52" t="s">
        <v>116</v>
      </c>
      <c r="D1101" s="52">
        <v>20297</v>
      </c>
      <c r="E1101" s="52">
        <v>3350002</v>
      </c>
      <c r="F1101" s="52">
        <v>9</v>
      </c>
      <c r="G1101" s="52" t="s">
        <v>119</v>
      </c>
      <c r="H1101" s="52" t="s">
        <v>91</v>
      </c>
      <c r="I1101" s="52">
        <v>115237</v>
      </c>
      <c r="J1101" s="52" t="s">
        <v>71</v>
      </c>
      <c r="K1101" s="52">
        <v>73.3</v>
      </c>
      <c r="L1101" s="52">
        <v>4.02E-2</v>
      </c>
      <c r="M1101" s="52">
        <v>1</v>
      </c>
      <c r="N1101" s="52"/>
      <c r="O1101" s="52">
        <v>0</v>
      </c>
      <c r="P1101" s="52">
        <v>0</v>
      </c>
      <c r="Q1101" s="52">
        <v>21</v>
      </c>
      <c r="R1101" s="52"/>
      <c r="S1101" s="52">
        <v>0</v>
      </c>
      <c r="T1101" s="52">
        <v>0</v>
      </c>
      <c r="U1101" s="52">
        <v>310</v>
      </c>
      <c r="V1101" s="52">
        <f t="shared" si="36"/>
        <v>339.56425841999999</v>
      </c>
      <c r="W1101" s="52">
        <f t="shared" si="35"/>
        <v>339.56425841999999</v>
      </c>
      <c r="X1101" s="52">
        <v>0</v>
      </c>
      <c r="Y1101" s="52">
        <v>0</v>
      </c>
    </row>
    <row r="1102" spans="1:25" x14ac:dyDescent="0.25">
      <c r="A1102" s="52">
        <v>2013</v>
      </c>
      <c r="B1102" s="52" t="s">
        <v>107</v>
      </c>
      <c r="C1102" s="52" t="s">
        <v>116</v>
      </c>
      <c r="D1102" s="52">
        <v>20297</v>
      </c>
      <c r="E1102" s="52">
        <v>3350002</v>
      </c>
      <c r="F1102" s="52">
        <v>9</v>
      </c>
      <c r="G1102" s="52" t="s">
        <v>119</v>
      </c>
      <c r="H1102" s="52" t="s">
        <v>91</v>
      </c>
      <c r="I1102" s="52">
        <v>8500</v>
      </c>
      <c r="J1102" s="52" t="s">
        <v>71</v>
      </c>
      <c r="K1102" s="52">
        <v>73.3</v>
      </c>
      <c r="L1102" s="52">
        <v>4.02E-2</v>
      </c>
      <c r="M1102" s="52">
        <v>1</v>
      </c>
      <c r="N1102" s="52"/>
      <c r="O1102" s="52">
        <v>0</v>
      </c>
      <c r="P1102" s="52">
        <v>0</v>
      </c>
      <c r="Q1102" s="52">
        <v>21</v>
      </c>
      <c r="R1102" s="52"/>
      <c r="S1102" s="52">
        <v>0</v>
      </c>
      <c r="T1102" s="52">
        <v>0</v>
      </c>
      <c r="U1102" s="52">
        <v>310</v>
      </c>
      <c r="V1102" s="52">
        <f t="shared" si="36"/>
        <v>25.046610000000001</v>
      </c>
      <c r="W1102" s="52">
        <f t="shared" si="35"/>
        <v>25.046610000000001</v>
      </c>
      <c r="X1102" s="52">
        <v>0</v>
      </c>
      <c r="Y1102" s="52">
        <v>0</v>
      </c>
    </row>
    <row r="1103" spans="1:25" x14ac:dyDescent="0.25">
      <c r="A1103" s="52">
        <v>2013</v>
      </c>
      <c r="B1103" s="52" t="s">
        <v>107</v>
      </c>
      <c r="C1103" s="52" t="s">
        <v>116</v>
      </c>
      <c r="D1103" s="52">
        <v>20297</v>
      </c>
      <c r="E1103" s="52">
        <v>3350002</v>
      </c>
      <c r="F1103" s="52">
        <v>9</v>
      </c>
      <c r="G1103" s="52" t="s">
        <v>119</v>
      </c>
      <c r="H1103" s="52" t="s">
        <v>91</v>
      </c>
      <c r="I1103" s="52">
        <v>560130</v>
      </c>
      <c r="J1103" s="52" t="s">
        <v>71</v>
      </c>
      <c r="K1103" s="52">
        <v>73.3</v>
      </c>
      <c r="L1103" s="52">
        <v>4.02E-2</v>
      </c>
      <c r="M1103" s="52">
        <v>1</v>
      </c>
      <c r="N1103" s="52"/>
      <c r="O1103" s="52">
        <v>0</v>
      </c>
      <c r="P1103" s="52">
        <v>0</v>
      </c>
      <c r="Q1103" s="52">
        <v>21</v>
      </c>
      <c r="R1103" s="52"/>
      <c r="S1103" s="52">
        <v>0</v>
      </c>
      <c r="T1103" s="52">
        <v>0</v>
      </c>
      <c r="U1103" s="52">
        <v>310</v>
      </c>
      <c r="V1103" s="52">
        <f t="shared" si="36"/>
        <v>1650.5126658000001</v>
      </c>
      <c r="W1103" s="52">
        <f t="shared" si="35"/>
        <v>1650.5126658000001</v>
      </c>
      <c r="X1103" s="52">
        <v>0</v>
      </c>
      <c r="Y1103" s="52">
        <v>0</v>
      </c>
    </row>
    <row r="1104" spans="1:25" x14ac:dyDescent="0.25">
      <c r="A1104" s="52">
        <v>2013</v>
      </c>
      <c r="B1104" s="52" t="s">
        <v>107</v>
      </c>
      <c r="C1104" s="52" t="s">
        <v>116</v>
      </c>
      <c r="D1104" s="52">
        <v>20299</v>
      </c>
      <c r="E1104" s="52">
        <v>3350002</v>
      </c>
      <c r="F1104" s="52">
        <v>9</v>
      </c>
      <c r="G1104" s="52" t="s">
        <v>119</v>
      </c>
      <c r="H1104" s="52" t="s">
        <v>91</v>
      </c>
      <c r="I1104" s="52">
        <v>138149</v>
      </c>
      <c r="J1104" s="52" t="s">
        <v>71</v>
      </c>
      <c r="K1104" s="52">
        <v>73.3</v>
      </c>
      <c r="L1104" s="52">
        <v>4.02E-2</v>
      </c>
      <c r="M1104" s="52">
        <v>1</v>
      </c>
      <c r="N1104" s="52"/>
      <c r="O1104" s="52">
        <v>0</v>
      </c>
      <c r="P1104" s="52">
        <v>0</v>
      </c>
      <c r="Q1104" s="52">
        <v>21</v>
      </c>
      <c r="R1104" s="52"/>
      <c r="S1104" s="52">
        <v>0</v>
      </c>
      <c r="T1104" s="52">
        <v>0</v>
      </c>
      <c r="U1104" s="52">
        <v>310</v>
      </c>
      <c r="V1104" s="52">
        <f t="shared" si="36"/>
        <v>407.07813233999997</v>
      </c>
      <c r="W1104" s="52">
        <f t="shared" si="35"/>
        <v>407.07813233999997</v>
      </c>
      <c r="X1104" s="52">
        <v>0</v>
      </c>
      <c r="Y1104" s="52">
        <v>0</v>
      </c>
    </row>
    <row r="1105" spans="1:25" x14ac:dyDescent="0.25">
      <c r="A1105" s="52">
        <v>2013</v>
      </c>
      <c r="B1105" s="52" t="s">
        <v>107</v>
      </c>
      <c r="C1105" s="52" t="s">
        <v>116</v>
      </c>
      <c r="D1105" s="52">
        <v>21001</v>
      </c>
      <c r="E1105" s="52">
        <v>3350002</v>
      </c>
      <c r="F1105" s="52">
        <v>9</v>
      </c>
      <c r="G1105" s="52" t="s">
        <v>119</v>
      </c>
      <c r="H1105" s="52" t="s">
        <v>91</v>
      </c>
      <c r="I1105" s="52">
        <v>11756</v>
      </c>
      <c r="J1105" s="52" t="s">
        <v>71</v>
      </c>
      <c r="K1105" s="52">
        <v>73.3</v>
      </c>
      <c r="L1105" s="52">
        <v>4.02E-2</v>
      </c>
      <c r="M1105" s="52">
        <v>1</v>
      </c>
      <c r="N1105" s="52"/>
      <c r="O1105" s="52">
        <v>0</v>
      </c>
      <c r="P1105" s="52">
        <v>0</v>
      </c>
      <c r="Q1105" s="52">
        <v>21</v>
      </c>
      <c r="R1105" s="52"/>
      <c r="S1105" s="52">
        <v>0</v>
      </c>
      <c r="T1105" s="52">
        <v>0</v>
      </c>
      <c r="U1105" s="52">
        <v>310</v>
      </c>
      <c r="V1105" s="52">
        <f t="shared" si="36"/>
        <v>34.640934959999996</v>
      </c>
      <c r="W1105" s="52">
        <f t="shared" si="35"/>
        <v>34.640934959999996</v>
      </c>
      <c r="X1105" s="52">
        <v>0</v>
      </c>
      <c r="Y1105" s="52">
        <v>0</v>
      </c>
    </row>
    <row r="1106" spans="1:25" x14ac:dyDescent="0.25">
      <c r="A1106" s="52">
        <v>2013</v>
      </c>
      <c r="B1106" s="52" t="s">
        <v>107</v>
      </c>
      <c r="C1106" s="52" t="s">
        <v>116</v>
      </c>
      <c r="D1106" s="52">
        <v>21002</v>
      </c>
      <c r="E1106" s="52">
        <v>3350002</v>
      </c>
      <c r="F1106" s="52">
        <v>9</v>
      </c>
      <c r="G1106" s="52" t="s">
        <v>119</v>
      </c>
      <c r="H1106" s="52" t="s">
        <v>91</v>
      </c>
      <c r="I1106" s="52">
        <v>184922</v>
      </c>
      <c r="J1106" s="52" t="s">
        <v>71</v>
      </c>
      <c r="K1106" s="52">
        <v>73.3</v>
      </c>
      <c r="L1106" s="52">
        <v>4.02E-2</v>
      </c>
      <c r="M1106" s="52">
        <v>1</v>
      </c>
      <c r="N1106" s="52"/>
      <c r="O1106" s="52">
        <v>0</v>
      </c>
      <c r="P1106" s="52">
        <v>0</v>
      </c>
      <c r="Q1106" s="52">
        <v>21</v>
      </c>
      <c r="R1106" s="52"/>
      <c r="S1106" s="52">
        <v>0</v>
      </c>
      <c r="T1106" s="52">
        <v>0</v>
      </c>
      <c r="U1106" s="52">
        <v>310</v>
      </c>
      <c r="V1106" s="52">
        <f t="shared" si="36"/>
        <v>544.90226052000003</v>
      </c>
      <c r="W1106" s="52">
        <f t="shared" si="35"/>
        <v>544.90226052000003</v>
      </c>
      <c r="X1106" s="52">
        <v>0</v>
      </c>
      <c r="Y1106" s="52">
        <v>0</v>
      </c>
    </row>
    <row r="1107" spans="1:25" x14ac:dyDescent="0.25">
      <c r="A1107" s="52">
        <v>2013</v>
      </c>
      <c r="B1107" s="52" t="s">
        <v>107</v>
      </c>
      <c r="C1107" s="52" t="s">
        <v>116</v>
      </c>
      <c r="D1107" s="52">
        <v>21002</v>
      </c>
      <c r="E1107" s="52">
        <v>3350002</v>
      </c>
      <c r="F1107" s="52">
        <v>9</v>
      </c>
      <c r="G1107" s="52" t="s">
        <v>119</v>
      </c>
      <c r="H1107" s="52" t="s">
        <v>91</v>
      </c>
      <c r="I1107" s="52">
        <v>97334.25</v>
      </c>
      <c r="J1107" s="52" t="s">
        <v>71</v>
      </c>
      <c r="K1107" s="52">
        <v>73.3</v>
      </c>
      <c r="L1107" s="52">
        <v>4.02E-2</v>
      </c>
      <c r="M1107" s="52">
        <v>1</v>
      </c>
      <c r="N1107" s="52"/>
      <c r="O1107" s="52">
        <v>0</v>
      </c>
      <c r="P1107" s="52">
        <v>0</v>
      </c>
      <c r="Q1107" s="52">
        <v>21</v>
      </c>
      <c r="R1107" s="52"/>
      <c r="S1107" s="52">
        <v>0</v>
      </c>
      <c r="T1107" s="52">
        <v>0</v>
      </c>
      <c r="U1107" s="52">
        <v>310</v>
      </c>
      <c r="V1107" s="52">
        <f t="shared" si="36"/>
        <v>286.81094110499998</v>
      </c>
      <c r="W1107" s="52">
        <f t="shared" si="35"/>
        <v>286.81094110499998</v>
      </c>
      <c r="X1107" s="52">
        <v>0</v>
      </c>
      <c r="Y1107" s="52">
        <v>0</v>
      </c>
    </row>
    <row r="1108" spans="1:25" x14ac:dyDescent="0.25">
      <c r="A1108" s="52">
        <v>2013</v>
      </c>
      <c r="B1108" s="52" t="s">
        <v>107</v>
      </c>
      <c r="C1108" s="52" t="s">
        <v>116</v>
      </c>
      <c r="D1108" s="52">
        <v>21002</v>
      </c>
      <c r="E1108" s="52">
        <v>3350002</v>
      </c>
      <c r="F1108" s="52">
        <v>9</v>
      </c>
      <c r="G1108" s="52" t="s">
        <v>119</v>
      </c>
      <c r="H1108" s="52" t="s">
        <v>91</v>
      </c>
      <c r="I1108" s="52">
        <v>2855</v>
      </c>
      <c r="J1108" s="52" t="s">
        <v>71</v>
      </c>
      <c r="K1108" s="52">
        <v>73.3</v>
      </c>
      <c r="L1108" s="52">
        <v>4.02E-2</v>
      </c>
      <c r="M1108" s="52">
        <v>1</v>
      </c>
      <c r="N1108" s="52"/>
      <c r="O1108" s="52">
        <v>0</v>
      </c>
      <c r="P1108" s="52">
        <v>0</v>
      </c>
      <c r="Q1108" s="52">
        <v>21</v>
      </c>
      <c r="R1108" s="52"/>
      <c r="S1108" s="52">
        <v>0</v>
      </c>
      <c r="T1108" s="52">
        <v>0</v>
      </c>
      <c r="U1108" s="52">
        <v>310</v>
      </c>
      <c r="V1108" s="52">
        <f t="shared" si="36"/>
        <v>8.4127142999999993</v>
      </c>
      <c r="W1108" s="52">
        <f t="shared" si="35"/>
        <v>8.4127142999999993</v>
      </c>
      <c r="X1108" s="52">
        <v>0</v>
      </c>
      <c r="Y1108" s="52">
        <v>0</v>
      </c>
    </row>
    <row r="1109" spans="1:25" x14ac:dyDescent="0.25">
      <c r="A1109" s="52">
        <v>2013</v>
      </c>
      <c r="B1109" s="52" t="s">
        <v>107</v>
      </c>
      <c r="C1109" s="52" t="s">
        <v>116</v>
      </c>
      <c r="D1109" s="52">
        <v>21002</v>
      </c>
      <c r="E1109" s="52">
        <v>3350002</v>
      </c>
      <c r="F1109" s="52">
        <v>9</v>
      </c>
      <c r="G1109" s="52" t="s">
        <v>119</v>
      </c>
      <c r="H1109" s="52" t="s">
        <v>91</v>
      </c>
      <c r="I1109" s="52">
        <v>439707</v>
      </c>
      <c r="J1109" s="52" t="s">
        <v>71</v>
      </c>
      <c r="K1109" s="52">
        <v>73.3</v>
      </c>
      <c r="L1109" s="52">
        <v>4.02E-2</v>
      </c>
      <c r="M1109" s="52">
        <v>1</v>
      </c>
      <c r="N1109" s="52"/>
      <c r="O1109" s="52">
        <v>0</v>
      </c>
      <c r="P1109" s="52">
        <v>0</v>
      </c>
      <c r="Q1109" s="52">
        <v>21</v>
      </c>
      <c r="R1109" s="52"/>
      <c r="S1109" s="52">
        <v>0</v>
      </c>
      <c r="T1109" s="52">
        <v>0</v>
      </c>
      <c r="U1109" s="52">
        <v>310</v>
      </c>
      <c r="V1109" s="52">
        <f t="shared" si="36"/>
        <v>1295.6670286200001</v>
      </c>
      <c r="W1109" s="52">
        <f t="shared" si="35"/>
        <v>1295.6670286200001</v>
      </c>
      <c r="X1109" s="52">
        <v>0</v>
      </c>
      <c r="Y1109" s="52">
        <v>0</v>
      </c>
    </row>
    <row r="1110" spans="1:25" x14ac:dyDescent="0.25">
      <c r="A1110" s="52">
        <v>2013</v>
      </c>
      <c r="B1110" s="52" t="s">
        <v>107</v>
      </c>
      <c r="C1110" s="52" t="s">
        <v>116</v>
      </c>
      <c r="D1110" s="52">
        <v>21002</v>
      </c>
      <c r="E1110" s="52">
        <v>3350002</v>
      </c>
      <c r="F1110" s="52">
        <v>9</v>
      </c>
      <c r="G1110" s="52" t="s">
        <v>119</v>
      </c>
      <c r="H1110" s="52" t="s">
        <v>91</v>
      </c>
      <c r="I1110" s="52">
        <v>786076.5</v>
      </c>
      <c r="J1110" s="52" t="s">
        <v>71</v>
      </c>
      <c r="K1110" s="52">
        <v>73.3</v>
      </c>
      <c r="L1110" s="52">
        <v>4.02E-2</v>
      </c>
      <c r="M1110" s="52">
        <v>1</v>
      </c>
      <c r="N1110" s="52"/>
      <c r="O1110" s="52">
        <v>0</v>
      </c>
      <c r="P1110" s="52">
        <v>0</v>
      </c>
      <c r="Q1110" s="52">
        <v>21</v>
      </c>
      <c r="R1110" s="52"/>
      <c r="S1110" s="52">
        <v>0</v>
      </c>
      <c r="T1110" s="52">
        <v>0</v>
      </c>
      <c r="U1110" s="52">
        <v>310</v>
      </c>
      <c r="V1110" s="52">
        <f t="shared" si="36"/>
        <v>2316.3001794900001</v>
      </c>
      <c r="W1110" s="52">
        <f t="shared" si="35"/>
        <v>2316.3001794900001</v>
      </c>
      <c r="X1110" s="52">
        <v>0</v>
      </c>
      <c r="Y1110" s="52">
        <v>0</v>
      </c>
    </row>
    <row r="1111" spans="1:25" x14ac:dyDescent="0.25">
      <c r="A1111" s="52">
        <v>2013</v>
      </c>
      <c r="B1111" s="52" t="s">
        <v>107</v>
      </c>
      <c r="C1111" s="52" t="s">
        <v>116</v>
      </c>
      <c r="D1111" s="52">
        <v>21002</v>
      </c>
      <c r="E1111" s="52">
        <v>3350002</v>
      </c>
      <c r="F1111" s="52">
        <v>9</v>
      </c>
      <c r="G1111" s="52" t="s">
        <v>119</v>
      </c>
      <c r="H1111" s="52" t="s">
        <v>91</v>
      </c>
      <c r="I1111" s="52">
        <v>17352.89</v>
      </c>
      <c r="J1111" s="52" t="s">
        <v>71</v>
      </c>
      <c r="K1111" s="52">
        <v>73.3</v>
      </c>
      <c r="L1111" s="52">
        <v>4.02E-2</v>
      </c>
      <c r="M1111" s="52">
        <v>1</v>
      </c>
      <c r="N1111" s="52"/>
      <c r="O1111" s="52">
        <v>0</v>
      </c>
      <c r="P1111" s="52">
        <v>0</v>
      </c>
      <c r="Q1111" s="52">
        <v>21</v>
      </c>
      <c r="R1111" s="52"/>
      <c r="S1111" s="52">
        <v>0</v>
      </c>
      <c r="T1111" s="52">
        <v>0</v>
      </c>
      <c r="U1111" s="52">
        <v>310</v>
      </c>
      <c r="V1111" s="52">
        <f t="shared" si="36"/>
        <v>51.133066847399988</v>
      </c>
      <c r="W1111" s="52">
        <f t="shared" si="35"/>
        <v>51.133066847399988</v>
      </c>
      <c r="X1111" s="52">
        <v>0</v>
      </c>
      <c r="Y1111" s="52">
        <v>0</v>
      </c>
    </row>
    <row r="1112" spans="1:25" x14ac:dyDescent="0.25">
      <c r="A1112" s="52">
        <v>2013</v>
      </c>
      <c r="B1112" s="52" t="s">
        <v>107</v>
      </c>
      <c r="C1112" s="52" t="s">
        <v>116</v>
      </c>
      <c r="D1112" s="52">
        <v>21002</v>
      </c>
      <c r="E1112" s="52">
        <v>3350002</v>
      </c>
      <c r="F1112" s="52">
        <v>9</v>
      </c>
      <c r="G1112" s="52" t="s">
        <v>119</v>
      </c>
      <c r="H1112" s="52" t="s">
        <v>91</v>
      </c>
      <c r="I1112" s="52">
        <v>366820</v>
      </c>
      <c r="J1112" s="52" t="s">
        <v>71</v>
      </c>
      <c r="K1112" s="52">
        <v>73.3</v>
      </c>
      <c r="L1112" s="52">
        <v>4.02E-2</v>
      </c>
      <c r="M1112" s="52">
        <v>1</v>
      </c>
      <c r="N1112" s="52"/>
      <c r="O1112" s="52">
        <v>0</v>
      </c>
      <c r="P1112" s="52">
        <v>0</v>
      </c>
      <c r="Q1112" s="52">
        <v>21</v>
      </c>
      <c r="R1112" s="52"/>
      <c r="S1112" s="52">
        <v>0</v>
      </c>
      <c r="T1112" s="52">
        <v>0</v>
      </c>
      <c r="U1112" s="52">
        <v>310</v>
      </c>
      <c r="V1112" s="52">
        <f t="shared" si="36"/>
        <v>1080.8938211999998</v>
      </c>
      <c r="W1112" s="52">
        <f t="shared" si="35"/>
        <v>1080.8938211999998</v>
      </c>
      <c r="X1112" s="52">
        <v>0</v>
      </c>
      <c r="Y1112" s="52">
        <v>0</v>
      </c>
    </row>
    <row r="1113" spans="1:25" x14ac:dyDescent="0.25">
      <c r="A1113" s="52">
        <v>2013</v>
      </c>
      <c r="B1113" s="52" t="s">
        <v>107</v>
      </c>
      <c r="C1113" s="52" t="s">
        <v>116</v>
      </c>
      <c r="D1113" s="52">
        <v>21002</v>
      </c>
      <c r="E1113" s="52">
        <v>3350002</v>
      </c>
      <c r="F1113" s="52">
        <v>9</v>
      </c>
      <c r="G1113" s="52" t="s">
        <v>119</v>
      </c>
      <c r="H1113" s="52" t="s">
        <v>91</v>
      </c>
      <c r="I1113" s="52">
        <v>18450</v>
      </c>
      <c r="J1113" s="52" t="s">
        <v>71</v>
      </c>
      <c r="K1113" s="52">
        <v>73.3</v>
      </c>
      <c r="L1113" s="52">
        <v>4.02E-2</v>
      </c>
      <c r="M1113" s="52">
        <v>1</v>
      </c>
      <c r="N1113" s="52"/>
      <c r="O1113" s="52">
        <v>0</v>
      </c>
      <c r="P1113" s="52">
        <v>0</v>
      </c>
      <c r="Q1113" s="52">
        <v>21</v>
      </c>
      <c r="R1113" s="52"/>
      <c r="S1113" s="52">
        <v>0</v>
      </c>
      <c r="T1113" s="52">
        <v>0</v>
      </c>
      <c r="U1113" s="52">
        <v>310</v>
      </c>
      <c r="V1113" s="52">
        <f t="shared" si="36"/>
        <v>54.365876999999998</v>
      </c>
      <c r="W1113" s="52">
        <f t="shared" si="35"/>
        <v>54.365876999999998</v>
      </c>
      <c r="X1113" s="52">
        <v>0</v>
      </c>
      <c r="Y1113" s="52">
        <v>0</v>
      </c>
    </row>
    <row r="1114" spans="1:25" x14ac:dyDescent="0.25">
      <c r="A1114" s="52">
        <v>2013</v>
      </c>
      <c r="B1114" s="52" t="s">
        <v>107</v>
      </c>
      <c r="C1114" s="52" t="s">
        <v>116</v>
      </c>
      <c r="D1114" s="52">
        <v>21002</v>
      </c>
      <c r="E1114" s="52">
        <v>3350002</v>
      </c>
      <c r="F1114" s="52">
        <v>9</v>
      </c>
      <c r="G1114" s="52" t="s">
        <v>119</v>
      </c>
      <c r="H1114" s="52" t="s">
        <v>91</v>
      </c>
      <c r="I1114" s="52">
        <v>178904</v>
      </c>
      <c r="J1114" s="52" t="s">
        <v>71</v>
      </c>
      <c r="K1114" s="52">
        <v>73.3</v>
      </c>
      <c r="L1114" s="52">
        <v>4.02E-2</v>
      </c>
      <c r="M1114" s="52">
        <v>1</v>
      </c>
      <c r="N1114" s="52"/>
      <c r="O1114" s="52">
        <v>0</v>
      </c>
      <c r="P1114" s="52">
        <v>0</v>
      </c>
      <c r="Q1114" s="52">
        <v>21</v>
      </c>
      <c r="R1114" s="52"/>
      <c r="S1114" s="52">
        <v>0</v>
      </c>
      <c r="T1114" s="52">
        <v>0</v>
      </c>
      <c r="U1114" s="52">
        <v>310</v>
      </c>
      <c r="V1114" s="52">
        <f t="shared" si="36"/>
        <v>527.16926063999995</v>
      </c>
      <c r="W1114" s="52">
        <f t="shared" si="35"/>
        <v>527.16926063999995</v>
      </c>
      <c r="X1114" s="52">
        <v>0</v>
      </c>
      <c r="Y1114" s="52">
        <v>0</v>
      </c>
    </row>
    <row r="1115" spans="1:25" x14ac:dyDescent="0.25">
      <c r="A1115" s="52">
        <v>2013</v>
      </c>
      <c r="B1115" s="52" t="s">
        <v>107</v>
      </c>
      <c r="C1115" s="52" t="s">
        <v>116</v>
      </c>
      <c r="D1115" s="52">
        <v>21002</v>
      </c>
      <c r="E1115" s="52">
        <v>3350002</v>
      </c>
      <c r="F1115" s="52">
        <v>9</v>
      </c>
      <c r="G1115" s="52" t="s">
        <v>119</v>
      </c>
      <c r="H1115" s="52" t="s">
        <v>91</v>
      </c>
      <c r="I1115" s="52">
        <v>10506</v>
      </c>
      <c r="J1115" s="52" t="s">
        <v>71</v>
      </c>
      <c r="K1115" s="52">
        <v>73.3</v>
      </c>
      <c r="L1115" s="52">
        <v>4.02E-2</v>
      </c>
      <c r="M1115" s="52">
        <v>1</v>
      </c>
      <c r="N1115" s="52"/>
      <c r="O1115" s="52">
        <v>0</v>
      </c>
      <c r="P1115" s="52">
        <v>0</v>
      </c>
      <c r="Q1115" s="52">
        <v>21</v>
      </c>
      <c r="R1115" s="52"/>
      <c r="S1115" s="52">
        <v>0</v>
      </c>
      <c r="T1115" s="52">
        <v>0</v>
      </c>
      <c r="U1115" s="52">
        <v>310</v>
      </c>
      <c r="V1115" s="52">
        <f t="shared" si="36"/>
        <v>30.957609959999999</v>
      </c>
      <c r="W1115" s="52">
        <f t="shared" si="35"/>
        <v>30.957609959999999</v>
      </c>
      <c r="X1115" s="52">
        <v>0</v>
      </c>
      <c r="Y1115" s="52">
        <v>0</v>
      </c>
    </row>
    <row r="1116" spans="1:25" x14ac:dyDescent="0.25">
      <c r="A1116" s="52">
        <v>2013</v>
      </c>
      <c r="B1116" s="52" t="s">
        <v>107</v>
      </c>
      <c r="C1116" s="52" t="s">
        <v>116</v>
      </c>
      <c r="D1116" s="52">
        <v>21002</v>
      </c>
      <c r="E1116" s="52">
        <v>3350002</v>
      </c>
      <c r="F1116" s="52">
        <v>9</v>
      </c>
      <c r="G1116" s="52" t="s">
        <v>119</v>
      </c>
      <c r="H1116" s="52" t="s">
        <v>91</v>
      </c>
      <c r="I1116" s="52">
        <v>164426</v>
      </c>
      <c r="J1116" s="52" t="s">
        <v>71</v>
      </c>
      <c r="K1116" s="52">
        <v>73.3</v>
      </c>
      <c r="L1116" s="52">
        <v>4.02E-2</v>
      </c>
      <c r="M1116" s="52">
        <v>1</v>
      </c>
      <c r="N1116" s="52"/>
      <c r="O1116" s="52">
        <v>0</v>
      </c>
      <c r="P1116" s="52">
        <v>0</v>
      </c>
      <c r="Q1116" s="52">
        <v>21</v>
      </c>
      <c r="R1116" s="52"/>
      <c r="S1116" s="52">
        <v>0</v>
      </c>
      <c r="T1116" s="52">
        <v>0</v>
      </c>
      <c r="U1116" s="52">
        <v>310</v>
      </c>
      <c r="V1116" s="52">
        <f t="shared" si="36"/>
        <v>484.50751715999991</v>
      </c>
      <c r="W1116" s="52">
        <f t="shared" si="35"/>
        <v>484.50751715999991</v>
      </c>
      <c r="X1116" s="52">
        <v>0</v>
      </c>
      <c r="Y1116" s="52">
        <v>0</v>
      </c>
    </row>
    <row r="1117" spans="1:25" x14ac:dyDescent="0.25">
      <c r="A1117" s="52">
        <v>2013</v>
      </c>
      <c r="B1117" s="52" t="s">
        <v>107</v>
      </c>
      <c r="C1117" s="52" t="s">
        <v>116</v>
      </c>
      <c r="D1117" s="52">
        <v>21002</v>
      </c>
      <c r="E1117" s="52">
        <v>3350002</v>
      </c>
      <c r="F1117" s="52">
        <v>9</v>
      </c>
      <c r="G1117" s="52" t="s">
        <v>119</v>
      </c>
      <c r="H1117" s="52" t="s">
        <v>91</v>
      </c>
      <c r="I1117" s="52">
        <v>122900</v>
      </c>
      <c r="J1117" s="52" t="s">
        <v>71</v>
      </c>
      <c r="K1117" s="52">
        <v>73.3</v>
      </c>
      <c r="L1117" s="52">
        <v>4.02E-2</v>
      </c>
      <c r="M1117" s="52">
        <v>1</v>
      </c>
      <c r="N1117" s="52"/>
      <c r="O1117" s="52">
        <v>0</v>
      </c>
      <c r="P1117" s="52">
        <v>0</v>
      </c>
      <c r="Q1117" s="52">
        <v>21</v>
      </c>
      <c r="R1117" s="52"/>
      <c r="S1117" s="52">
        <v>0</v>
      </c>
      <c r="T1117" s="52">
        <v>0</v>
      </c>
      <c r="U1117" s="52">
        <v>310</v>
      </c>
      <c r="V1117" s="52">
        <f t="shared" si="36"/>
        <v>362.14451400000002</v>
      </c>
      <c r="W1117" s="52">
        <f t="shared" si="35"/>
        <v>362.14451400000002</v>
      </c>
      <c r="X1117" s="52">
        <v>0</v>
      </c>
      <c r="Y1117" s="52">
        <v>0</v>
      </c>
    </row>
    <row r="1118" spans="1:25" x14ac:dyDescent="0.25">
      <c r="A1118" s="52">
        <v>2013</v>
      </c>
      <c r="B1118" s="52" t="s">
        <v>107</v>
      </c>
      <c r="C1118" s="52" t="s">
        <v>116</v>
      </c>
      <c r="D1118" s="52">
        <v>21002</v>
      </c>
      <c r="E1118" s="52">
        <v>3350002</v>
      </c>
      <c r="F1118" s="52">
        <v>9</v>
      </c>
      <c r="G1118" s="52" t="s">
        <v>119</v>
      </c>
      <c r="H1118" s="52" t="s">
        <v>91</v>
      </c>
      <c r="I1118" s="52">
        <v>36777</v>
      </c>
      <c r="J1118" s="52" t="s">
        <v>71</v>
      </c>
      <c r="K1118" s="52">
        <v>73.3</v>
      </c>
      <c r="L1118" s="52">
        <v>4.02E-2</v>
      </c>
      <c r="M1118" s="52">
        <v>1</v>
      </c>
      <c r="N1118" s="52"/>
      <c r="O1118" s="52">
        <v>0</v>
      </c>
      <c r="P1118" s="52">
        <v>0</v>
      </c>
      <c r="Q1118" s="52">
        <v>21</v>
      </c>
      <c r="R1118" s="52"/>
      <c r="S1118" s="52">
        <v>0</v>
      </c>
      <c r="T1118" s="52">
        <v>0</v>
      </c>
      <c r="U1118" s="52">
        <v>310</v>
      </c>
      <c r="V1118" s="52">
        <f t="shared" si="36"/>
        <v>108.36931482</v>
      </c>
      <c r="W1118" s="52">
        <f t="shared" si="35"/>
        <v>108.36931482</v>
      </c>
      <c r="X1118" s="52">
        <v>0</v>
      </c>
      <c r="Y1118" s="52">
        <v>0</v>
      </c>
    </row>
    <row r="1119" spans="1:25" x14ac:dyDescent="0.25">
      <c r="A1119" s="52">
        <v>2013</v>
      </c>
      <c r="B1119" s="52" t="s">
        <v>107</v>
      </c>
      <c r="C1119" s="52" t="s">
        <v>116</v>
      </c>
      <c r="D1119" s="52">
        <v>21002</v>
      </c>
      <c r="E1119" s="52">
        <v>3350002</v>
      </c>
      <c r="F1119" s="52">
        <v>9</v>
      </c>
      <c r="G1119" s="52" t="s">
        <v>119</v>
      </c>
      <c r="H1119" s="52" t="s">
        <v>91</v>
      </c>
      <c r="I1119" s="52">
        <v>3970336.25</v>
      </c>
      <c r="J1119" s="52" t="s">
        <v>71</v>
      </c>
      <c r="K1119" s="52">
        <v>73.3</v>
      </c>
      <c r="L1119" s="52">
        <v>4.02E-2</v>
      </c>
      <c r="M1119" s="52">
        <v>1</v>
      </c>
      <c r="N1119" s="52"/>
      <c r="O1119" s="52">
        <v>0</v>
      </c>
      <c r="P1119" s="52">
        <v>0</v>
      </c>
      <c r="Q1119" s="52">
        <v>21</v>
      </c>
      <c r="R1119" s="52"/>
      <c r="S1119" s="52">
        <v>0</v>
      </c>
      <c r="T1119" s="52">
        <v>0</v>
      </c>
      <c r="U1119" s="52">
        <v>310</v>
      </c>
      <c r="V1119" s="52">
        <f t="shared" si="36"/>
        <v>11699.231014425</v>
      </c>
      <c r="W1119" s="52">
        <f t="shared" si="35"/>
        <v>11699.231014425</v>
      </c>
      <c r="X1119" s="52">
        <v>0</v>
      </c>
      <c r="Y1119" s="52">
        <v>0</v>
      </c>
    </row>
    <row r="1120" spans="1:25" x14ac:dyDescent="0.25">
      <c r="A1120" s="52">
        <v>2013</v>
      </c>
      <c r="B1120" s="52" t="s">
        <v>107</v>
      </c>
      <c r="C1120" s="52" t="s">
        <v>116</v>
      </c>
      <c r="D1120" s="52">
        <v>21002</v>
      </c>
      <c r="E1120" s="52">
        <v>3350002</v>
      </c>
      <c r="F1120" s="52">
        <v>9</v>
      </c>
      <c r="G1120" s="52" t="s">
        <v>119</v>
      </c>
      <c r="H1120" s="52" t="s">
        <v>91</v>
      </c>
      <c r="I1120" s="52">
        <v>32220</v>
      </c>
      <c r="J1120" s="52" t="s">
        <v>71</v>
      </c>
      <c r="K1120" s="52">
        <v>73.3</v>
      </c>
      <c r="L1120" s="52">
        <v>4.02E-2</v>
      </c>
      <c r="M1120" s="52">
        <v>1</v>
      </c>
      <c r="N1120" s="52"/>
      <c r="O1120" s="52">
        <v>0</v>
      </c>
      <c r="P1120" s="52">
        <v>0</v>
      </c>
      <c r="Q1120" s="52">
        <v>21</v>
      </c>
      <c r="R1120" s="52"/>
      <c r="S1120" s="52">
        <v>0</v>
      </c>
      <c r="T1120" s="52">
        <v>0</v>
      </c>
      <c r="U1120" s="52">
        <v>310</v>
      </c>
      <c r="V1120" s="52">
        <f t="shared" si="36"/>
        <v>94.941385199999999</v>
      </c>
      <c r="W1120" s="52">
        <f t="shared" si="35"/>
        <v>94.941385199999999</v>
      </c>
      <c r="X1120" s="52">
        <v>0</v>
      </c>
      <c r="Y1120" s="52">
        <v>0</v>
      </c>
    </row>
    <row r="1121" spans="1:25" x14ac:dyDescent="0.25">
      <c r="A1121" s="52">
        <v>2013</v>
      </c>
      <c r="B1121" s="52" t="s">
        <v>107</v>
      </c>
      <c r="C1121" s="52" t="s">
        <v>116</v>
      </c>
      <c r="D1121" s="52">
        <v>21003</v>
      </c>
      <c r="E1121" s="52">
        <v>3350002</v>
      </c>
      <c r="F1121" s="52">
        <v>9</v>
      </c>
      <c r="G1121" s="52" t="s">
        <v>119</v>
      </c>
      <c r="H1121" s="52" t="s">
        <v>91</v>
      </c>
      <c r="I1121" s="52">
        <v>30412</v>
      </c>
      <c r="J1121" s="52" t="s">
        <v>71</v>
      </c>
      <c r="K1121" s="52">
        <v>73.3</v>
      </c>
      <c r="L1121" s="52">
        <v>4.02E-2</v>
      </c>
      <c r="M1121" s="52">
        <v>1</v>
      </c>
      <c r="N1121" s="52"/>
      <c r="O1121" s="52">
        <v>0</v>
      </c>
      <c r="P1121" s="52">
        <v>0</v>
      </c>
      <c r="Q1121" s="52">
        <v>21</v>
      </c>
      <c r="R1121" s="52"/>
      <c r="S1121" s="52">
        <v>0</v>
      </c>
      <c r="T1121" s="52">
        <v>0</v>
      </c>
      <c r="U1121" s="52">
        <v>310</v>
      </c>
      <c r="V1121" s="52">
        <f t="shared" si="36"/>
        <v>89.613823920000016</v>
      </c>
      <c r="W1121" s="52">
        <f t="shared" si="35"/>
        <v>89.613823920000016</v>
      </c>
      <c r="X1121" s="52">
        <v>0</v>
      </c>
      <c r="Y1121" s="52">
        <v>0</v>
      </c>
    </row>
    <row r="1122" spans="1:25" x14ac:dyDescent="0.25">
      <c r="A1122" s="52">
        <v>2013</v>
      </c>
      <c r="B1122" s="52" t="s">
        <v>107</v>
      </c>
      <c r="C1122" s="52" t="s">
        <v>116</v>
      </c>
      <c r="D1122" s="52">
        <v>21003</v>
      </c>
      <c r="E1122" s="52">
        <v>3350002</v>
      </c>
      <c r="F1122" s="52">
        <v>9</v>
      </c>
      <c r="G1122" s="52" t="s">
        <v>119</v>
      </c>
      <c r="H1122" s="52" t="s">
        <v>91</v>
      </c>
      <c r="I1122" s="52">
        <v>10550</v>
      </c>
      <c r="J1122" s="52" t="s">
        <v>71</v>
      </c>
      <c r="K1122" s="52">
        <v>73.3</v>
      </c>
      <c r="L1122" s="52">
        <v>4.02E-2</v>
      </c>
      <c r="M1122" s="52">
        <v>1</v>
      </c>
      <c r="N1122" s="52"/>
      <c r="O1122" s="52">
        <v>0</v>
      </c>
      <c r="P1122" s="52">
        <v>0</v>
      </c>
      <c r="Q1122" s="52">
        <v>21</v>
      </c>
      <c r="R1122" s="52"/>
      <c r="S1122" s="52">
        <v>0</v>
      </c>
      <c r="T1122" s="52">
        <v>0</v>
      </c>
      <c r="U1122" s="52">
        <v>310</v>
      </c>
      <c r="V1122" s="52">
        <f t="shared" si="36"/>
        <v>31.087263</v>
      </c>
      <c r="W1122" s="52">
        <f t="shared" si="35"/>
        <v>31.087263</v>
      </c>
      <c r="X1122" s="52">
        <v>0</v>
      </c>
      <c r="Y1122" s="52">
        <v>0</v>
      </c>
    </row>
    <row r="1123" spans="1:25" x14ac:dyDescent="0.25">
      <c r="A1123" s="52">
        <v>2013</v>
      </c>
      <c r="B1123" s="52" t="s">
        <v>107</v>
      </c>
      <c r="C1123" s="52" t="s">
        <v>116</v>
      </c>
      <c r="D1123" s="52">
        <v>21003</v>
      </c>
      <c r="E1123" s="52">
        <v>3350002</v>
      </c>
      <c r="F1123" s="52">
        <v>9</v>
      </c>
      <c r="G1123" s="52" t="s">
        <v>119</v>
      </c>
      <c r="H1123" s="52" t="s">
        <v>91</v>
      </c>
      <c r="I1123" s="52">
        <v>295</v>
      </c>
      <c r="J1123" s="52" t="s">
        <v>71</v>
      </c>
      <c r="K1123" s="52">
        <v>73.3</v>
      </c>
      <c r="L1123" s="52">
        <v>4.02E-2</v>
      </c>
      <c r="M1123" s="52">
        <v>1</v>
      </c>
      <c r="N1123" s="52"/>
      <c r="O1123" s="52">
        <v>0</v>
      </c>
      <c r="P1123" s="52">
        <v>0</v>
      </c>
      <c r="Q1123" s="52">
        <v>21</v>
      </c>
      <c r="R1123" s="52"/>
      <c r="S1123" s="52">
        <v>0</v>
      </c>
      <c r="T1123" s="52">
        <v>0</v>
      </c>
      <c r="U1123" s="52">
        <v>310</v>
      </c>
      <c r="V1123" s="52">
        <f t="shared" si="36"/>
        <v>0.8692647</v>
      </c>
      <c r="W1123" s="52">
        <f t="shared" si="35"/>
        <v>0.8692647</v>
      </c>
      <c r="X1123" s="52">
        <v>0</v>
      </c>
      <c r="Y1123" s="52">
        <v>0</v>
      </c>
    </row>
    <row r="1124" spans="1:25" x14ac:dyDescent="0.25">
      <c r="A1124" s="52">
        <v>2013</v>
      </c>
      <c r="B1124" s="52" t="s">
        <v>107</v>
      </c>
      <c r="C1124" s="52" t="s">
        <v>116</v>
      </c>
      <c r="D1124" s="52">
        <v>21003</v>
      </c>
      <c r="E1124" s="52">
        <v>3350002</v>
      </c>
      <c r="F1124" s="52">
        <v>9</v>
      </c>
      <c r="G1124" s="52" t="s">
        <v>119</v>
      </c>
      <c r="H1124" s="52" t="s">
        <v>91</v>
      </c>
      <c r="I1124" s="52">
        <v>111166</v>
      </c>
      <c r="J1124" s="52" t="s">
        <v>71</v>
      </c>
      <c r="K1124" s="52">
        <v>73.3</v>
      </c>
      <c r="L1124" s="52">
        <v>4.02E-2</v>
      </c>
      <c r="M1124" s="52">
        <v>1</v>
      </c>
      <c r="N1124" s="52"/>
      <c r="O1124" s="52">
        <v>0</v>
      </c>
      <c r="P1124" s="52">
        <v>0</v>
      </c>
      <c r="Q1124" s="52">
        <v>21</v>
      </c>
      <c r="R1124" s="52"/>
      <c r="S1124" s="52">
        <v>0</v>
      </c>
      <c r="T1124" s="52">
        <v>0</v>
      </c>
      <c r="U1124" s="52">
        <v>310</v>
      </c>
      <c r="V1124" s="52">
        <f t="shared" si="36"/>
        <v>327.56840555999997</v>
      </c>
      <c r="W1124" s="52">
        <f t="shared" si="35"/>
        <v>327.56840555999997</v>
      </c>
      <c r="X1124" s="52">
        <v>0</v>
      </c>
      <c r="Y1124" s="52">
        <v>0</v>
      </c>
    </row>
    <row r="1125" spans="1:25" x14ac:dyDescent="0.25">
      <c r="A1125" s="52">
        <v>2013</v>
      </c>
      <c r="B1125" s="52" t="s">
        <v>107</v>
      </c>
      <c r="C1125" s="52" t="s">
        <v>116</v>
      </c>
      <c r="D1125" s="52">
        <v>21003</v>
      </c>
      <c r="E1125" s="52">
        <v>3350002</v>
      </c>
      <c r="F1125" s="52">
        <v>9</v>
      </c>
      <c r="G1125" s="52" t="s">
        <v>119</v>
      </c>
      <c r="H1125" s="52" t="s">
        <v>91</v>
      </c>
      <c r="I1125" s="52">
        <v>24</v>
      </c>
      <c r="J1125" s="52" t="s">
        <v>71</v>
      </c>
      <c r="K1125" s="52">
        <v>73.3</v>
      </c>
      <c r="L1125" s="52">
        <v>4.02E-2</v>
      </c>
      <c r="M1125" s="52">
        <v>1</v>
      </c>
      <c r="N1125" s="52"/>
      <c r="O1125" s="52">
        <v>0</v>
      </c>
      <c r="P1125" s="52">
        <v>0</v>
      </c>
      <c r="Q1125" s="52">
        <v>21</v>
      </c>
      <c r="R1125" s="52"/>
      <c r="S1125" s="52">
        <v>0</v>
      </c>
      <c r="T1125" s="52">
        <v>0</v>
      </c>
      <c r="U1125" s="52">
        <v>310</v>
      </c>
      <c r="V1125" s="52">
        <f t="shared" si="36"/>
        <v>7.0719839999999992E-2</v>
      </c>
      <c r="W1125" s="52">
        <f t="shared" si="35"/>
        <v>7.0719839999999992E-2</v>
      </c>
      <c r="X1125" s="52">
        <v>0</v>
      </c>
      <c r="Y1125" s="52">
        <v>0</v>
      </c>
    </row>
    <row r="1126" spans="1:25" x14ac:dyDescent="0.25">
      <c r="A1126" s="52">
        <v>2013</v>
      </c>
      <c r="B1126" s="52" t="s">
        <v>107</v>
      </c>
      <c r="C1126" s="52" t="s">
        <v>116</v>
      </c>
      <c r="D1126" s="52">
        <v>21003</v>
      </c>
      <c r="E1126" s="52">
        <v>3350002</v>
      </c>
      <c r="F1126" s="52">
        <v>9</v>
      </c>
      <c r="G1126" s="52" t="s">
        <v>119</v>
      </c>
      <c r="H1126" s="52" t="s">
        <v>91</v>
      </c>
      <c r="I1126" s="52">
        <v>37966</v>
      </c>
      <c r="J1126" s="52" t="s">
        <v>71</v>
      </c>
      <c r="K1126" s="52">
        <v>73.3</v>
      </c>
      <c r="L1126" s="52">
        <v>4.02E-2</v>
      </c>
      <c r="M1126" s="52">
        <v>1</v>
      </c>
      <c r="N1126" s="52"/>
      <c r="O1126" s="52">
        <v>0</v>
      </c>
      <c r="P1126" s="52">
        <v>0</v>
      </c>
      <c r="Q1126" s="52">
        <v>21</v>
      </c>
      <c r="R1126" s="52"/>
      <c r="S1126" s="52">
        <v>0</v>
      </c>
      <c r="T1126" s="52">
        <v>0</v>
      </c>
      <c r="U1126" s="52">
        <v>310</v>
      </c>
      <c r="V1126" s="52">
        <f t="shared" si="36"/>
        <v>111.87289355999999</v>
      </c>
      <c r="W1126" s="52">
        <f t="shared" si="35"/>
        <v>111.87289355999999</v>
      </c>
      <c r="X1126" s="52">
        <v>0</v>
      </c>
      <c r="Y1126" s="52">
        <v>0</v>
      </c>
    </row>
    <row r="1127" spans="1:25" x14ac:dyDescent="0.25">
      <c r="A1127" s="52">
        <v>2013</v>
      </c>
      <c r="B1127" s="52" t="s">
        <v>107</v>
      </c>
      <c r="C1127" s="52" t="s">
        <v>116</v>
      </c>
      <c r="D1127" s="52">
        <v>21003</v>
      </c>
      <c r="E1127" s="52">
        <v>3350002</v>
      </c>
      <c r="F1127" s="52">
        <v>9</v>
      </c>
      <c r="G1127" s="52" t="s">
        <v>119</v>
      </c>
      <c r="H1127" s="52" t="s">
        <v>91</v>
      </c>
      <c r="I1127" s="52">
        <v>3424828.0731279999</v>
      </c>
      <c r="J1127" s="52" t="s">
        <v>71</v>
      </c>
      <c r="K1127" s="52">
        <v>73.3</v>
      </c>
      <c r="L1127" s="52">
        <v>4.02E-2</v>
      </c>
      <c r="M1127" s="52">
        <v>1</v>
      </c>
      <c r="N1127" s="52"/>
      <c r="O1127" s="52">
        <v>0</v>
      </c>
      <c r="P1127" s="52">
        <v>0</v>
      </c>
      <c r="Q1127" s="52">
        <v>21</v>
      </c>
      <c r="R1127" s="52"/>
      <c r="S1127" s="52">
        <v>0</v>
      </c>
      <c r="T1127" s="52">
        <v>0</v>
      </c>
      <c r="U1127" s="52">
        <v>310</v>
      </c>
      <c r="V1127" s="52">
        <f t="shared" si="36"/>
        <v>10091.803889963354</v>
      </c>
      <c r="W1127" s="52">
        <f t="shared" si="35"/>
        <v>10091.803889963354</v>
      </c>
      <c r="X1127" s="52">
        <v>0</v>
      </c>
      <c r="Y1127" s="52">
        <v>0</v>
      </c>
    </row>
    <row r="1128" spans="1:25" x14ac:dyDescent="0.25">
      <c r="A1128" s="52">
        <v>2013</v>
      </c>
      <c r="B1128" s="52" t="s">
        <v>107</v>
      </c>
      <c r="C1128" s="52" t="s">
        <v>116</v>
      </c>
      <c r="D1128" s="52">
        <v>21003</v>
      </c>
      <c r="E1128" s="52">
        <v>3350002</v>
      </c>
      <c r="F1128" s="52">
        <v>9</v>
      </c>
      <c r="G1128" s="52" t="s">
        <v>119</v>
      </c>
      <c r="H1128" s="52" t="s">
        <v>91</v>
      </c>
      <c r="I1128" s="52">
        <v>17027.5</v>
      </c>
      <c r="J1128" s="52" t="s">
        <v>71</v>
      </c>
      <c r="K1128" s="52">
        <v>73.3</v>
      </c>
      <c r="L1128" s="52">
        <v>4.02E-2</v>
      </c>
      <c r="M1128" s="52">
        <v>1</v>
      </c>
      <c r="N1128" s="52"/>
      <c r="O1128" s="52">
        <v>0</v>
      </c>
      <c r="P1128" s="52">
        <v>0</v>
      </c>
      <c r="Q1128" s="52">
        <v>21</v>
      </c>
      <c r="R1128" s="52"/>
      <c r="S1128" s="52">
        <v>0</v>
      </c>
      <c r="T1128" s="52">
        <v>0</v>
      </c>
      <c r="U1128" s="52">
        <v>310</v>
      </c>
      <c r="V1128" s="52">
        <f t="shared" si="36"/>
        <v>50.174253149999998</v>
      </c>
      <c r="W1128" s="52">
        <f t="shared" si="35"/>
        <v>50.174253149999998</v>
      </c>
      <c r="X1128" s="52">
        <v>0</v>
      </c>
      <c r="Y1128" s="52">
        <v>0</v>
      </c>
    </row>
    <row r="1129" spans="1:25" x14ac:dyDescent="0.25">
      <c r="A1129" s="52">
        <v>2013</v>
      </c>
      <c r="B1129" s="52" t="s">
        <v>107</v>
      </c>
      <c r="C1129" s="52" t="s">
        <v>116</v>
      </c>
      <c r="D1129" s="52">
        <v>21003</v>
      </c>
      <c r="E1129" s="52">
        <v>3350002</v>
      </c>
      <c r="F1129" s="52">
        <v>9</v>
      </c>
      <c r="G1129" s="52" t="s">
        <v>119</v>
      </c>
      <c r="H1129" s="52" t="s">
        <v>91</v>
      </c>
      <c r="I1129" s="52">
        <v>2047859</v>
      </c>
      <c r="J1129" s="52" t="s">
        <v>71</v>
      </c>
      <c r="K1129" s="52">
        <v>73.3</v>
      </c>
      <c r="L1129" s="52">
        <v>4.02E-2</v>
      </c>
      <c r="M1129" s="52">
        <v>1</v>
      </c>
      <c r="N1129" s="52"/>
      <c r="O1129" s="52">
        <v>0</v>
      </c>
      <c r="P1129" s="52">
        <v>0</v>
      </c>
      <c r="Q1129" s="52">
        <v>21</v>
      </c>
      <c r="R1129" s="52"/>
      <c r="S1129" s="52">
        <v>0</v>
      </c>
      <c r="T1129" s="52">
        <v>0</v>
      </c>
      <c r="U1129" s="52">
        <v>310</v>
      </c>
      <c r="V1129" s="52">
        <f t="shared" si="36"/>
        <v>6034.3442009399996</v>
      </c>
      <c r="W1129" s="52">
        <f t="shared" si="35"/>
        <v>6034.3442009399996</v>
      </c>
      <c r="X1129" s="52">
        <v>0</v>
      </c>
      <c r="Y1129" s="52">
        <v>0</v>
      </c>
    </row>
    <row r="1130" spans="1:25" x14ac:dyDescent="0.25">
      <c r="A1130" s="52">
        <v>2013</v>
      </c>
      <c r="B1130" s="52" t="s">
        <v>107</v>
      </c>
      <c r="C1130" s="52" t="s">
        <v>116</v>
      </c>
      <c r="D1130" s="52">
        <v>21003</v>
      </c>
      <c r="E1130" s="52">
        <v>3350002</v>
      </c>
      <c r="F1130" s="52">
        <v>9</v>
      </c>
      <c r="G1130" s="52" t="s">
        <v>119</v>
      </c>
      <c r="H1130" s="52" t="s">
        <v>91</v>
      </c>
      <c r="I1130" s="52">
        <v>1462880</v>
      </c>
      <c r="J1130" s="52" t="s">
        <v>71</v>
      </c>
      <c r="K1130" s="52">
        <v>73.3</v>
      </c>
      <c r="L1130" s="52">
        <v>4.02E-2</v>
      </c>
      <c r="M1130" s="52">
        <v>1</v>
      </c>
      <c r="N1130" s="52"/>
      <c r="O1130" s="52">
        <v>0</v>
      </c>
      <c r="P1130" s="52">
        <v>0</v>
      </c>
      <c r="Q1130" s="52">
        <v>21</v>
      </c>
      <c r="R1130" s="52"/>
      <c r="S1130" s="52">
        <v>0</v>
      </c>
      <c r="T1130" s="52">
        <v>0</v>
      </c>
      <c r="U1130" s="52">
        <v>310</v>
      </c>
      <c r="V1130" s="52">
        <f t="shared" si="36"/>
        <v>4310.6099807999999</v>
      </c>
      <c r="W1130" s="52">
        <f t="shared" ref="W1130:W1177" si="37">(V1130-((O1130*I1130*P1130*Q1130)+(S1130*I1130*T1130*U1130)))/M1130</f>
        <v>4310.6099807999999</v>
      </c>
      <c r="X1130" s="52">
        <v>0</v>
      </c>
      <c r="Y1130" s="52">
        <v>0</v>
      </c>
    </row>
    <row r="1131" spans="1:25" x14ac:dyDescent="0.25">
      <c r="A1131" s="52">
        <v>2013</v>
      </c>
      <c r="B1131" s="52" t="s">
        <v>107</v>
      </c>
      <c r="C1131" s="52" t="s">
        <v>116</v>
      </c>
      <c r="D1131" s="52">
        <v>21003</v>
      </c>
      <c r="E1131" s="52">
        <v>3350002</v>
      </c>
      <c r="F1131" s="52">
        <v>9</v>
      </c>
      <c r="G1131" s="52" t="s">
        <v>119</v>
      </c>
      <c r="H1131" s="52" t="s">
        <v>91</v>
      </c>
      <c r="I1131" s="52">
        <v>171704</v>
      </c>
      <c r="J1131" s="52" t="s">
        <v>71</v>
      </c>
      <c r="K1131" s="52">
        <v>73.3</v>
      </c>
      <c r="L1131" s="52">
        <v>4.02E-2</v>
      </c>
      <c r="M1131" s="52">
        <v>1</v>
      </c>
      <c r="N1131" s="52"/>
      <c r="O1131" s="52">
        <v>0</v>
      </c>
      <c r="P1131" s="52">
        <v>0</v>
      </c>
      <c r="Q1131" s="52">
        <v>21</v>
      </c>
      <c r="R1131" s="52"/>
      <c r="S1131" s="52">
        <v>0</v>
      </c>
      <c r="T1131" s="52">
        <v>0</v>
      </c>
      <c r="U1131" s="52">
        <v>310</v>
      </c>
      <c r="V1131" s="52">
        <f t="shared" si="36"/>
        <v>505.95330863999993</v>
      </c>
      <c r="W1131" s="52">
        <f t="shared" si="37"/>
        <v>505.95330863999993</v>
      </c>
      <c r="X1131" s="52">
        <v>0</v>
      </c>
      <c r="Y1131" s="52">
        <v>0</v>
      </c>
    </row>
    <row r="1132" spans="1:25" x14ac:dyDescent="0.25">
      <c r="A1132" s="52">
        <v>2013</v>
      </c>
      <c r="B1132" s="52" t="s">
        <v>107</v>
      </c>
      <c r="C1132" s="52" t="s">
        <v>116</v>
      </c>
      <c r="D1132" s="52">
        <v>21004</v>
      </c>
      <c r="E1132" s="52">
        <v>3350002</v>
      </c>
      <c r="F1132" s="52">
        <v>9</v>
      </c>
      <c r="G1132" s="52" t="s">
        <v>119</v>
      </c>
      <c r="H1132" s="52" t="s">
        <v>91</v>
      </c>
      <c r="I1132" s="52">
        <v>2146278.75</v>
      </c>
      <c r="J1132" s="52" t="s">
        <v>71</v>
      </c>
      <c r="K1132" s="52">
        <v>73.3</v>
      </c>
      <c r="L1132" s="52">
        <v>4.02E-2</v>
      </c>
      <c r="M1132" s="52">
        <v>1</v>
      </c>
      <c r="N1132" s="52"/>
      <c r="O1132" s="52">
        <v>0</v>
      </c>
      <c r="P1132" s="52">
        <v>0</v>
      </c>
      <c r="Q1132" s="52">
        <v>21</v>
      </c>
      <c r="R1132" s="52"/>
      <c r="S1132" s="52">
        <v>0</v>
      </c>
      <c r="T1132" s="52">
        <v>0</v>
      </c>
      <c r="U1132" s="52">
        <v>310</v>
      </c>
      <c r="V1132" s="52">
        <f t="shared" si="36"/>
        <v>6324.3537414749999</v>
      </c>
      <c r="W1132" s="52">
        <f t="shared" si="37"/>
        <v>6324.3537414749999</v>
      </c>
      <c r="X1132" s="52">
        <v>0</v>
      </c>
      <c r="Y1132" s="52">
        <v>0</v>
      </c>
    </row>
    <row r="1133" spans="1:25" x14ac:dyDescent="0.25">
      <c r="A1133" s="52">
        <v>2013</v>
      </c>
      <c r="B1133" s="52" t="s">
        <v>107</v>
      </c>
      <c r="C1133" s="52" t="s">
        <v>116</v>
      </c>
      <c r="D1133" s="52">
        <v>21004</v>
      </c>
      <c r="E1133" s="52">
        <v>3350002</v>
      </c>
      <c r="F1133" s="52">
        <v>9</v>
      </c>
      <c r="G1133" s="52" t="s">
        <v>119</v>
      </c>
      <c r="H1133" s="52" t="s">
        <v>91</v>
      </c>
      <c r="I1133" s="52">
        <v>115616</v>
      </c>
      <c r="J1133" s="52" t="s">
        <v>71</v>
      </c>
      <c r="K1133" s="52">
        <v>73.3</v>
      </c>
      <c r="L1133" s="52">
        <v>4.02E-2</v>
      </c>
      <c r="M1133" s="52">
        <v>1</v>
      </c>
      <c r="N1133" s="52"/>
      <c r="O1133" s="52">
        <v>0</v>
      </c>
      <c r="P1133" s="52">
        <v>0</v>
      </c>
      <c r="Q1133" s="52">
        <v>21</v>
      </c>
      <c r="R1133" s="52"/>
      <c r="S1133" s="52">
        <v>0</v>
      </c>
      <c r="T1133" s="52">
        <v>0</v>
      </c>
      <c r="U1133" s="52">
        <v>310</v>
      </c>
      <c r="V1133" s="52">
        <f t="shared" si="36"/>
        <v>340.68104255999998</v>
      </c>
      <c r="W1133" s="52">
        <f t="shared" si="37"/>
        <v>340.68104255999998</v>
      </c>
      <c r="X1133" s="52">
        <v>0</v>
      </c>
      <c r="Y1133" s="52">
        <v>0</v>
      </c>
    </row>
    <row r="1134" spans="1:25" x14ac:dyDescent="0.25">
      <c r="A1134" s="52">
        <v>2013</v>
      </c>
      <c r="B1134" s="52" t="s">
        <v>107</v>
      </c>
      <c r="C1134" s="52" t="s">
        <v>116</v>
      </c>
      <c r="D1134" s="52">
        <v>21004</v>
      </c>
      <c r="E1134" s="52">
        <v>3350002</v>
      </c>
      <c r="F1134" s="52">
        <v>9</v>
      </c>
      <c r="G1134" s="52" t="s">
        <v>119</v>
      </c>
      <c r="H1134" s="52" t="s">
        <v>91</v>
      </c>
      <c r="I1134" s="52">
        <v>603</v>
      </c>
      <c r="J1134" s="52" t="s">
        <v>71</v>
      </c>
      <c r="K1134" s="52">
        <v>73.3</v>
      </c>
      <c r="L1134" s="52">
        <v>4.02E-2</v>
      </c>
      <c r="M1134" s="52">
        <v>1</v>
      </c>
      <c r="N1134" s="52"/>
      <c r="O1134" s="52">
        <v>0</v>
      </c>
      <c r="P1134" s="52">
        <v>0</v>
      </c>
      <c r="Q1134" s="52">
        <v>21</v>
      </c>
      <c r="R1134" s="52"/>
      <c r="S1134" s="52">
        <v>0</v>
      </c>
      <c r="T1134" s="52">
        <v>0</v>
      </c>
      <c r="U1134" s="52">
        <v>310</v>
      </c>
      <c r="V1134" s="52">
        <f t="shared" si="36"/>
        <v>1.77683598</v>
      </c>
      <c r="W1134" s="52">
        <f t="shared" si="37"/>
        <v>1.77683598</v>
      </c>
      <c r="X1134" s="52">
        <v>0</v>
      </c>
      <c r="Y1134" s="52">
        <v>0</v>
      </c>
    </row>
    <row r="1135" spans="1:25" x14ac:dyDescent="0.25">
      <c r="A1135" s="52">
        <v>2013</v>
      </c>
      <c r="B1135" s="52" t="s">
        <v>107</v>
      </c>
      <c r="C1135" s="52" t="s">
        <v>116</v>
      </c>
      <c r="D1135" s="52">
        <v>21009</v>
      </c>
      <c r="E1135" s="52">
        <v>3350002</v>
      </c>
      <c r="F1135" s="52">
        <v>9</v>
      </c>
      <c r="G1135" s="52" t="s">
        <v>119</v>
      </c>
      <c r="H1135" s="52" t="s">
        <v>91</v>
      </c>
      <c r="I1135" s="52">
        <v>75095</v>
      </c>
      <c r="J1135" s="52" t="s">
        <v>71</v>
      </c>
      <c r="K1135" s="52">
        <v>73.3</v>
      </c>
      <c r="L1135" s="52">
        <v>4.02E-2</v>
      </c>
      <c r="M1135" s="52">
        <v>1</v>
      </c>
      <c r="N1135" s="52"/>
      <c r="O1135" s="52">
        <v>0</v>
      </c>
      <c r="P1135" s="52">
        <v>0</v>
      </c>
      <c r="Q1135" s="52">
        <v>21</v>
      </c>
      <c r="R1135" s="52"/>
      <c r="S1135" s="52">
        <v>0</v>
      </c>
      <c r="T1135" s="52">
        <v>0</v>
      </c>
      <c r="U1135" s="52">
        <v>310</v>
      </c>
      <c r="V1135" s="52">
        <f t="shared" si="36"/>
        <v>221.2794327</v>
      </c>
      <c r="W1135" s="52">
        <f t="shared" si="37"/>
        <v>221.2794327</v>
      </c>
      <c r="X1135" s="52">
        <v>0</v>
      </c>
      <c r="Y1135" s="52">
        <v>0</v>
      </c>
    </row>
    <row r="1136" spans="1:25" x14ac:dyDescent="0.25">
      <c r="A1136" s="52">
        <v>2013</v>
      </c>
      <c r="B1136" s="52" t="s">
        <v>107</v>
      </c>
      <c r="C1136" s="52" t="s">
        <v>116</v>
      </c>
      <c r="D1136" s="52">
        <v>22111</v>
      </c>
      <c r="E1136" s="52">
        <v>3350002</v>
      </c>
      <c r="F1136" s="52">
        <v>9</v>
      </c>
      <c r="G1136" s="52" t="s">
        <v>119</v>
      </c>
      <c r="H1136" s="52" t="s">
        <v>91</v>
      </c>
      <c r="I1136" s="52">
        <v>1113</v>
      </c>
      <c r="J1136" s="52" t="s">
        <v>71</v>
      </c>
      <c r="K1136" s="52">
        <v>73.3</v>
      </c>
      <c r="L1136" s="52">
        <v>4.02E-2</v>
      </c>
      <c r="M1136" s="52">
        <v>1</v>
      </c>
      <c r="N1136" s="52"/>
      <c r="O1136" s="52">
        <v>0</v>
      </c>
      <c r="P1136" s="52">
        <v>0</v>
      </c>
      <c r="Q1136" s="52">
        <v>21</v>
      </c>
      <c r="R1136" s="52"/>
      <c r="S1136" s="52">
        <v>0</v>
      </c>
      <c r="T1136" s="52">
        <v>0</v>
      </c>
      <c r="U1136" s="52">
        <v>310</v>
      </c>
      <c r="V1136" s="52">
        <f t="shared" si="36"/>
        <v>3.2796325799999999</v>
      </c>
      <c r="W1136" s="52">
        <f t="shared" si="37"/>
        <v>3.2796325799999999</v>
      </c>
      <c r="X1136" s="52">
        <v>0</v>
      </c>
      <c r="Y1136" s="52">
        <v>0</v>
      </c>
    </row>
    <row r="1137" spans="1:25" x14ac:dyDescent="0.25">
      <c r="A1137" s="52">
        <v>2013</v>
      </c>
      <c r="B1137" s="52" t="s">
        <v>107</v>
      </c>
      <c r="C1137" s="52" t="s">
        <v>116</v>
      </c>
      <c r="D1137" s="52">
        <v>22119</v>
      </c>
      <c r="E1137" s="52">
        <v>3350002</v>
      </c>
      <c r="F1137" s="52">
        <v>9</v>
      </c>
      <c r="G1137" s="52" t="s">
        <v>119</v>
      </c>
      <c r="H1137" s="52" t="s">
        <v>91</v>
      </c>
      <c r="I1137" s="52">
        <v>1000</v>
      </c>
      <c r="J1137" s="52" t="s">
        <v>71</v>
      </c>
      <c r="K1137" s="52">
        <v>73.3</v>
      </c>
      <c r="L1137" s="52">
        <v>4.02E-2</v>
      </c>
      <c r="M1137" s="52">
        <v>1</v>
      </c>
      <c r="N1137" s="52"/>
      <c r="O1137" s="52">
        <v>0</v>
      </c>
      <c r="P1137" s="52">
        <v>0</v>
      </c>
      <c r="Q1137" s="52">
        <v>21</v>
      </c>
      <c r="R1137" s="52"/>
      <c r="S1137" s="52">
        <v>0</v>
      </c>
      <c r="T1137" s="52">
        <v>0</v>
      </c>
      <c r="U1137" s="52">
        <v>310</v>
      </c>
      <c r="V1137" s="52">
        <f t="shared" si="36"/>
        <v>2.9466600000000001</v>
      </c>
      <c r="W1137" s="52">
        <f t="shared" si="37"/>
        <v>2.9466600000000001</v>
      </c>
      <c r="X1137" s="52">
        <v>0</v>
      </c>
      <c r="Y1137" s="52">
        <v>0</v>
      </c>
    </row>
    <row r="1138" spans="1:25" x14ac:dyDescent="0.25">
      <c r="A1138" s="52">
        <v>2013</v>
      </c>
      <c r="B1138" s="52" t="s">
        <v>107</v>
      </c>
      <c r="C1138" s="52" t="s">
        <v>116</v>
      </c>
      <c r="D1138" s="52">
        <v>22191</v>
      </c>
      <c r="E1138" s="52">
        <v>3350002</v>
      </c>
      <c r="F1138" s="52">
        <v>9</v>
      </c>
      <c r="G1138" s="52" t="s">
        <v>119</v>
      </c>
      <c r="H1138" s="52" t="s">
        <v>91</v>
      </c>
      <c r="I1138" s="52">
        <v>42584</v>
      </c>
      <c r="J1138" s="52" t="s">
        <v>71</v>
      </c>
      <c r="K1138" s="52">
        <v>73.3</v>
      </c>
      <c r="L1138" s="52">
        <v>4.02E-2</v>
      </c>
      <c r="M1138" s="52">
        <v>1</v>
      </c>
      <c r="N1138" s="52"/>
      <c r="O1138" s="52">
        <v>0</v>
      </c>
      <c r="P1138" s="52">
        <v>0</v>
      </c>
      <c r="Q1138" s="52">
        <v>21</v>
      </c>
      <c r="R1138" s="52"/>
      <c r="S1138" s="52">
        <v>0</v>
      </c>
      <c r="T1138" s="52">
        <v>0</v>
      </c>
      <c r="U1138" s="52">
        <v>310</v>
      </c>
      <c r="V1138" s="52">
        <f t="shared" si="36"/>
        <v>125.48056944</v>
      </c>
      <c r="W1138" s="52">
        <f t="shared" si="37"/>
        <v>125.48056944</v>
      </c>
      <c r="X1138" s="52">
        <v>0</v>
      </c>
      <c r="Y1138" s="52">
        <v>0</v>
      </c>
    </row>
    <row r="1139" spans="1:25" x14ac:dyDescent="0.25">
      <c r="A1139" s="52">
        <v>2013</v>
      </c>
      <c r="B1139" s="52" t="s">
        <v>107</v>
      </c>
      <c r="C1139" s="52" t="s">
        <v>116</v>
      </c>
      <c r="D1139" s="52">
        <v>22191</v>
      </c>
      <c r="E1139" s="52">
        <v>3350002</v>
      </c>
      <c r="F1139" s="52">
        <v>9</v>
      </c>
      <c r="G1139" s="52" t="s">
        <v>119</v>
      </c>
      <c r="H1139" s="52" t="s">
        <v>91</v>
      </c>
      <c r="I1139" s="52">
        <v>7834</v>
      </c>
      <c r="J1139" s="52" t="s">
        <v>71</v>
      </c>
      <c r="K1139" s="52">
        <v>73.3</v>
      </c>
      <c r="L1139" s="52">
        <v>4.02E-2</v>
      </c>
      <c r="M1139" s="52">
        <v>1</v>
      </c>
      <c r="N1139" s="52"/>
      <c r="O1139" s="52">
        <v>0</v>
      </c>
      <c r="P1139" s="52">
        <v>0</v>
      </c>
      <c r="Q1139" s="52">
        <v>21</v>
      </c>
      <c r="R1139" s="52"/>
      <c r="S1139" s="52">
        <v>0</v>
      </c>
      <c r="T1139" s="52">
        <v>0</v>
      </c>
      <c r="U1139" s="52">
        <v>310</v>
      </c>
      <c r="V1139" s="52">
        <f t="shared" si="36"/>
        <v>23.08413444</v>
      </c>
      <c r="W1139" s="52">
        <f t="shared" si="37"/>
        <v>23.08413444</v>
      </c>
      <c r="X1139" s="52">
        <v>0</v>
      </c>
      <c r="Y1139" s="52">
        <v>0</v>
      </c>
    </row>
    <row r="1140" spans="1:25" x14ac:dyDescent="0.25">
      <c r="A1140" s="52">
        <v>2013</v>
      </c>
      <c r="B1140" s="52" t="s">
        <v>107</v>
      </c>
      <c r="C1140" s="52" t="s">
        <v>116</v>
      </c>
      <c r="D1140" s="52">
        <v>22191</v>
      </c>
      <c r="E1140" s="52">
        <v>3350002</v>
      </c>
      <c r="F1140" s="52">
        <v>9</v>
      </c>
      <c r="G1140" s="52" t="s">
        <v>119</v>
      </c>
      <c r="H1140" s="52" t="s">
        <v>91</v>
      </c>
      <c r="I1140" s="52">
        <v>2506</v>
      </c>
      <c r="J1140" s="52" t="s">
        <v>71</v>
      </c>
      <c r="K1140" s="52">
        <v>73.3</v>
      </c>
      <c r="L1140" s="52">
        <v>4.02E-2</v>
      </c>
      <c r="M1140" s="52">
        <v>1</v>
      </c>
      <c r="N1140" s="52"/>
      <c r="O1140" s="52">
        <v>0</v>
      </c>
      <c r="P1140" s="52">
        <v>0</v>
      </c>
      <c r="Q1140" s="52">
        <v>21</v>
      </c>
      <c r="R1140" s="52"/>
      <c r="S1140" s="52">
        <v>0</v>
      </c>
      <c r="T1140" s="52">
        <v>0</v>
      </c>
      <c r="U1140" s="52">
        <v>310</v>
      </c>
      <c r="V1140" s="52">
        <f t="shared" si="36"/>
        <v>7.3843299599999987</v>
      </c>
      <c r="W1140" s="52">
        <f t="shared" si="37"/>
        <v>7.3843299599999987</v>
      </c>
      <c r="X1140" s="52">
        <v>0</v>
      </c>
      <c r="Y1140" s="52">
        <v>0</v>
      </c>
    </row>
    <row r="1141" spans="1:25" x14ac:dyDescent="0.25">
      <c r="A1141" s="52">
        <v>2013</v>
      </c>
      <c r="B1141" s="52" t="s">
        <v>107</v>
      </c>
      <c r="C1141" s="52" t="s">
        <v>116</v>
      </c>
      <c r="D1141" s="52">
        <v>22192</v>
      </c>
      <c r="E1141" s="52">
        <v>3350002</v>
      </c>
      <c r="F1141" s="52">
        <v>9</v>
      </c>
      <c r="G1141" s="52" t="s">
        <v>119</v>
      </c>
      <c r="H1141" s="52" t="s">
        <v>91</v>
      </c>
      <c r="I1141" s="52">
        <v>515500</v>
      </c>
      <c r="J1141" s="52" t="s">
        <v>71</v>
      </c>
      <c r="K1141" s="52">
        <v>73.3</v>
      </c>
      <c r="L1141" s="52">
        <v>4.02E-2</v>
      </c>
      <c r="M1141" s="52">
        <v>1</v>
      </c>
      <c r="N1141" s="52"/>
      <c r="O1141" s="52">
        <v>0</v>
      </c>
      <c r="P1141" s="52">
        <v>0</v>
      </c>
      <c r="Q1141" s="52">
        <v>21</v>
      </c>
      <c r="R1141" s="52"/>
      <c r="S1141" s="52">
        <v>0</v>
      </c>
      <c r="T1141" s="52">
        <v>0</v>
      </c>
      <c r="U1141" s="52">
        <v>310</v>
      </c>
      <c r="V1141" s="52">
        <f t="shared" si="36"/>
        <v>1519.00323</v>
      </c>
      <c r="W1141" s="52">
        <f t="shared" si="37"/>
        <v>1519.00323</v>
      </c>
      <c r="X1141" s="52">
        <v>0</v>
      </c>
      <c r="Y1141" s="52">
        <v>0</v>
      </c>
    </row>
    <row r="1142" spans="1:25" x14ac:dyDescent="0.25">
      <c r="A1142" s="52">
        <v>2013</v>
      </c>
      <c r="B1142" s="52" t="s">
        <v>107</v>
      </c>
      <c r="C1142" s="52" t="s">
        <v>116</v>
      </c>
      <c r="D1142" s="52">
        <v>22199</v>
      </c>
      <c r="E1142" s="52">
        <v>3350002</v>
      </c>
      <c r="F1142" s="52">
        <v>9</v>
      </c>
      <c r="G1142" s="52" t="s">
        <v>119</v>
      </c>
      <c r="H1142" s="52" t="s">
        <v>91</v>
      </c>
      <c r="I1142" s="52">
        <v>19065</v>
      </c>
      <c r="J1142" s="52" t="s">
        <v>71</v>
      </c>
      <c r="K1142" s="52">
        <v>73.3</v>
      </c>
      <c r="L1142" s="52">
        <v>4.02E-2</v>
      </c>
      <c r="M1142" s="52">
        <v>1</v>
      </c>
      <c r="N1142" s="52"/>
      <c r="O1142" s="52">
        <v>0</v>
      </c>
      <c r="P1142" s="52">
        <v>0</v>
      </c>
      <c r="Q1142" s="52">
        <v>21</v>
      </c>
      <c r="R1142" s="52"/>
      <c r="S1142" s="52">
        <v>0</v>
      </c>
      <c r="T1142" s="52">
        <v>0</v>
      </c>
      <c r="U1142" s="52">
        <v>310</v>
      </c>
      <c r="V1142" s="52">
        <f t="shared" si="36"/>
        <v>56.178072899999997</v>
      </c>
      <c r="W1142" s="52">
        <f t="shared" si="37"/>
        <v>56.178072899999997</v>
      </c>
      <c r="X1142" s="52">
        <v>0</v>
      </c>
      <c r="Y1142" s="52">
        <v>0</v>
      </c>
    </row>
    <row r="1143" spans="1:25" x14ac:dyDescent="0.25">
      <c r="A1143" s="52">
        <v>2013</v>
      </c>
      <c r="B1143" s="52" t="s">
        <v>107</v>
      </c>
      <c r="C1143" s="52" t="s">
        <v>116</v>
      </c>
      <c r="D1143" s="52">
        <v>22199</v>
      </c>
      <c r="E1143" s="52">
        <v>3350002</v>
      </c>
      <c r="F1143" s="52">
        <v>9</v>
      </c>
      <c r="G1143" s="52" t="s">
        <v>119</v>
      </c>
      <c r="H1143" s="52" t="s">
        <v>91</v>
      </c>
      <c r="I1143" s="52">
        <v>2953</v>
      </c>
      <c r="J1143" s="52" t="s">
        <v>71</v>
      </c>
      <c r="K1143" s="52">
        <v>73.3</v>
      </c>
      <c r="L1143" s="52">
        <v>4.02E-2</v>
      </c>
      <c r="M1143" s="52">
        <v>1</v>
      </c>
      <c r="N1143" s="52"/>
      <c r="O1143" s="52">
        <v>0</v>
      </c>
      <c r="P1143" s="52">
        <v>0</v>
      </c>
      <c r="Q1143" s="52">
        <v>21</v>
      </c>
      <c r="R1143" s="52"/>
      <c r="S1143" s="52">
        <v>0</v>
      </c>
      <c r="T1143" s="52">
        <v>0</v>
      </c>
      <c r="U1143" s="52">
        <v>310</v>
      </c>
      <c r="V1143" s="52">
        <f t="shared" si="36"/>
        <v>8.7014869800000003</v>
      </c>
      <c r="W1143" s="52">
        <f t="shared" si="37"/>
        <v>8.7014869800000003</v>
      </c>
      <c r="X1143" s="52">
        <v>0</v>
      </c>
      <c r="Y1143" s="52">
        <v>0</v>
      </c>
    </row>
    <row r="1144" spans="1:25" x14ac:dyDescent="0.25">
      <c r="A1144" s="52">
        <v>2013</v>
      </c>
      <c r="B1144" s="52" t="s">
        <v>107</v>
      </c>
      <c r="C1144" s="52" t="s">
        <v>116</v>
      </c>
      <c r="D1144" s="52">
        <v>22199</v>
      </c>
      <c r="E1144" s="52">
        <v>3350002</v>
      </c>
      <c r="F1144" s="52">
        <v>9</v>
      </c>
      <c r="G1144" s="52" t="s">
        <v>119</v>
      </c>
      <c r="H1144" s="52" t="s">
        <v>91</v>
      </c>
      <c r="I1144" s="52">
        <v>2145</v>
      </c>
      <c r="J1144" s="52" t="s">
        <v>71</v>
      </c>
      <c r="K1144" s="52">
        <v>73.3</v>
      </c>
      <c r="L1144" s="52">
        <v>4.02E-2</v>
      </c>
      <c r="M1144" s="52">
        <v>1</v>
      </c>
      <c r="N1144" s="52"/>
      <c r="O1144" s="52">
        <v>0</v>
      </c>
      <c r="P1144" s="52">
        <v>0</v>
      </c>
      <c r="Q1144" s="52">
        <v>21</v>
      </c>
      <c r="R1144" s="52"/>
      <c r="S1144" s="52">
        <v>0</v>
      </c>
      <c r="T1144" s="52">
        <v>0</v>
      </c>
      <c r="U1144" s="52">
        <v>310</v>
      </c>
      <c r="V1144" s="52">
        <f t="shared" si="36"/>
        <v>6.3205856999999996</v>
      </c>
      <c r="W1144" s="52">
        <f t="shared" si="37"/>
        <v>6.3205856999999996</v>
      </c>
      <c r="X1144" s="52">
        <v>0</v>
      </c>
      <c r="Y1144" s="52">
        <v>0</v>
      </c>
    </row>
    <row r="1145" spans="1:25" x14ac:dyDescent="0.25">
      <c r="A1145" s="52">
        <v>2013</v>
      </c>
      <c r="B1145" s="52" t="s">
        <v>107</v>
      </c>
      <c r="C1145" s="52" t="s">
        <v>116</v>
      </c>
      <c r="D1145" s="52">
        <v>22203</v>
      </c>
      <c r="E1145" s="52">
        <v>3350002</v>
      </c>
      <c r="F1145" s="52">
        <v>9</v>
      </c>
      <c r="G1145" s="52" t="s">
        <v>119</v>
      </c>
      <c r="H1145" s="52" t="s">
        <v>91</v>
      </c>
      <c r="I1145" s="52">
        <v>2530</v>
      </c>
      <c r="J1145" s="52" t="s">
        <v>71</v>
      </c>
      <c r="K1145" s="52">
        <v>73.3</v>
      </c>
      <c r="L1145" s="52">
        <v>4.02E-2</v>
      </c>
      <c r="M1145" s="52">
        <v>1</v>
      </c>
      <c r="N1145" s="52"/>
      <c r="O1145" s="52">
        <v>0</v>
      </c>
      <c r="P1145" s="52">
        <v>0</v>
      </c>
      <c r="Q1145" s="52">
        <v>21</v>
      </c>
      <c r="R1145" s="52"/>
      <c r="S1145" s="52">
        <v>0</v>
      </c>
      <c r="T1145" s="52">
        <v>0</v>
      </c>
      <c r="U1145" s="52">
        <v>310</v>
      </c>
      <c r="V1145" s="52">
        <f t="shared" si="36"/>
        <v>7.4550497999999994</v>
      </c>
      <c r="W1145" s="52">
        <f t="shared" si="37"/>
        <v>7.4550497999999994</v>
      </c>
      <c r="X1145" s="52">
        <v>0</v>
      </c>
      <c r="Y1145" s="52">
        <v>0</v>
      </c>
    </row>
    <row r="1146" spans="1:25" x14ac:dyDescent="0.25">
      <c r="A1146" s="52">
        <v>2013</v>
      </c>
      <c r="B1146" s="52" t="s">
        <v>107</v>
      </c>
      <c r="C1146" s="52" t="s">
        <v>116</v>
      </c>
      <c r="D1146" s="52">
        <v>22203</v>
      </c>
      <c r="E1146" s="52">
        <v>3350002</v>
      </c>
      <c r="F1146" s="52">
        <v>9</v>
      </c>
      <c r="G1146" s="52" t="s">
        <v>119</v>
      </c>
      <c r="H1146" s="52" t="s">
        <v>91</v>
      </c>
      <c r="I1146" s="52">
        <v>447120</v>
      </c>
      <c r="J1146" s="52" t="s">
        <v>71</v>
      </c>
      <c r="K1146" s="52">
        <v>73.3</v>
      </c>
      <c r="L1146" s="52">
        <v>4.02E-2</v>
      </c>
      <c r="M1146" s="52">
        <v>1</v>
      </c>
      <c r="N1146" s="52"/>
      <c r="O1146" s="52">
        <v>0</v>
      </c>
      <c r="P1146" s="52">
        <v>0</v>
      </c>
      <c r="Q1146" s="52">
        <v>21</v>
      </c>
      <c r="R1146" s="52"/>
      <c r="S1146" s="52">
        <v>0</v>
      </c>
      <c r="T1146" s="52">
        <v>0</v>
      </c>
      <c r="U1146" s="52">
        <v>310</v>
      </c>
      <c r="V1146" s="52">
        <f t="shared" si="36"/>
        <v>1317.5106192000001</v>
      </c>
      <c r="W1146" s="52">
        <f t="shared" si="37"/>
        <v>1317.5106192000001</v>
      </c>
      <c r="X1146" s="52">
        <v>0</v>
      </c>
      <c r="Y1146" s="52">
        <v>0</v>
      </c>
    </row>
    <row r="1147" spans="1:25" x14ac:dyDescent="0.25">
      <c r="A1147" s="52">
        <v>2013</v>
      </c>
      <c r="B1147" s="52" t="s">
        <v>107</v>
      </c>
      <c r="C1147" s="52" t="s">
        <v>116</v>
      </c>
      <c r="D1147" s="52">
        <v>22203</v>
      </c>
      <c r="E1147" s="52">
        <v>3350002</v>
      </c>
      <c r="F1147" s="52">
        <v>9</v>
      </c>
      <c r="G1147" s="52" t="s">
        <v>119</v>
      </c>
      <c r="H1147" s="52" t="s">
        <v>91</v>
      </c>
      <c r="I1147" s="52">
        <v>46842</v>
      </c>
      <c r="J1147" s="52" t="s">
        <v>71</v>
      </c>
      <c r="K1147" s="52">
        <v>73.3</v>
      </c>
      <c r="L1147" s="52">
        <v>4.02E-2</v>
      </c>
      <c r="M1147" s="52">
        <v>1</v>
      </c>
      <c r="N1147" s="52"/>
      <c r="O1147" s="52">
        <v>0</v>
      </c>
      <c r="P1147" s="52">
        <v>0</v>
      </c>
      <c r="Q1147" s="52">
        <v>21</v>
      </c>
      <c r="R1147" s="52"/>
      <c r="S1147" s="52">
        <v>0</v>
      </c>
      <c r="T1147" s="52">
        <v>0</v>
      </c>
      <c r="U1147" s="52">
        <v>310</v>
      </c>
      <c r="V1147" s="52">
        <f t="shared" si="36"/>
        <v>138.02744772</v>
      </c>
      <c r="W1147" s="52">
        <f t="shared" si="37"/>
        <v>138.02744772</v>
      </c>
      <c r="X1147" s="52">
        <v>0</v>
      </c>
      <c r="Y1147" s="52">
        <v>0</v>
      </c>
    </row>
    <row r="1148" spans="1:25" x14ac:dyDescent="0.25">
      <c r="A1148" s="52">
        <v>2013</v>
      </c>
      <c r="B1148" s="52" t="s">
        <v>107</v>
      </c>
      <c r="C1148" s="52" t="s">
        <v>116</v>
      </c>
      <c r="D1148" s="52">
        <v>22207</v>
      </c>
      <c r="E1148" s="52">
        <v>3350002</v>
      </c>
      <c r="F1148" s="52">
        <v>9</v>
      </c>
      <c r="G1148" s="52" t="s">
        <v>119</v>
      </c>
      <c r="H1148" s="52" t="s">
        <v>91</v>
      </c>
      <c r="I1148" s="52">
        <v>2452</v>
      </c>
      <c r="J1148" s="52" t="s">
        <v>71</v>
      </c>
      <c r="K1148" s="52">
        <v>73.3</v>
      </c>
      <c r="L1148" s="52">
        <v>4.02E-2</v>
      </c>
      <c r="M1148" s="52">
        <v>1</v>
      </c>
      <c r="N1148" s="52"/>
      <c r="O1148" s="52">
        <v>0</v>
      </c>
      <c r="P1148" s="52">
        <v>0</v>
      </c>
      <c r="Q1148" s="52">
        <v>21</v>
      </c>
      <c r="R1148" s="52"/>
      <c r="S1148" s="52">
        <v>0</v>
      </c>
      <c r="T1148" s="52">
        <v>0</v>
      </c>
      <c r="U1148" s="52">
        <v>310</v>
      </c>
      <c r="V1148" s="52">
        <f t="shared" si="36"/>
        <v>7.2252103200000004</v>
      </c>
      <c r="W1148" s="52">
        <f t="shared" si="37"/>
        <v>7.2252103200000004</v>
      </c>
      <c r="X1148" s="52">
        <v>0</v>
      </c>
      <c r="Y1148" s="52">
        <v>0</v>
      </c>
    </row>
    <row r="1149" spans="1:25" x14ac:dyDescent="0.25">
      <c r="A1149" s="52">
        <v>2013</v>
      </c>
      <c r="B1149" s="52" t="s">
        <v>107</v>
      </c>
      <c r="C1149" s="52" t="s">
        <v>116</v>
      </c>
      <c r="D1149" s="52">
        <v>22209</v>
      </c>
      <c r="E1149" s="52">
        <v>3350002</v>
      </c>
      <c r="F1149" s="52">
        <v>9</v>
      </c>
      <c r="G1149" s="52" t="s">
        <v>119</v>
      </c>
      <c r="H1149" s="52" t="s">
        <v>91</v>
      </c>
      <c r="I1149" s="52">
        <v>24900</v>
      </c>
      <c r="J1149" s="52" t="s">
        <v>71</v>
      </c>
      <c r="K1149" s="52">
        <v>73.3</v>
      </c>
      <c r="L1149" s="52">
        <v>4.02E-2</v>
      </c>
      <c r="M1149" s="52">
        <v>1</v>
      </c>
      <c r="N1149" s="52"/>
      <c r="O1149" s="52">
        <v>0</v>
      </c>
      <c r="P1149" s="52">
        <v>0</v>
      </c>
      <c r="Q1149" s="52">
        <v>21</v>
      </c>
      <c r="R1149" s="52"/>
      <c r="S1149" s="52">
        <v>0</v>
      </c>
      <c r="T1149" s="52">
        <v>0</v>
      </c>
      <c r="U1149" s="52">
        <v>310</v>
      </c>
      <c r="V1149" s="52">
        <f t="shared" si="36"/>
        <v>73.371834000000007</v>
      </c>
      <c r="W1149" s="52">
        <f t="shared" si="37"/>
        <v>73.371834000000007</v>
      </c>
      <c r="X1149" s="52">
        <v>0</v>
      </c>
      <c r="Y1149" s="52">
        <v>0</v>
      </c>
    </row>
    <row r="1150" spans="1:25" x14ac:dyDescent="0.25">
      <c r="A1150" s="52">
        <v>2013</v>
      </c>
      <c r="B1150" s="52" t="s">
        <v>107</v>
      </c>
      <c r="C1150" s="52" t="s">
        <v>116</v>
      </c>
      <c r="D1150" s="52">
        <v>22209</v>
      </c>
      <c r="E1150" s="52">
        <v>3350002</v>
      </c>
      <c r="F1150" s="52">
        <v>9</v>
      </c>
      <c r="G1150" s="52" t="s">
        <v>119</v>
      </c>
      <c r="H1150" s="52" t="s">
        <v>91</v>
      </c>
      <c r="I1150" s="52">
        <v>26020</v>
      </c>
      <c r="J1150" s="52" t="s">
        <v>71</v>
      </c>
      <c r="K1150" s="52">
        <v>73.3</v>
      </c>
      <c r="L1150" s="52">
        <v>4.02E-2</v>
      </c>
      <c r="M1150" s="52">
        <v>1</v>
      </c>
      <c r="N1150" s="52"/>
      <c r="O1150" s="52">
        <v>0</v>
      </c>
      <c r="P1150" s="52">
        <v>0</v>
      </c>
      <c r="Q1150" s="52">
        <v>21</v>
      </c>
      <c r="R1150" s="52"/>
      <c r="S1150" s="52">
        <v>0</v>
      </c>
      <c r="T1150" s="52">
        <v>0</v>
      </c>
      <c r="U1150" s="52">
        <v>310</v>
      </c>
      <c r="V1150" s="52">
        <f t="shared" si="36"/>
        <v>76.672093200000006</v>
      </c>
      <c r="W1150" s="52">
        <f t="shared" si="37"/>
        <v>76.672093200000006</v>
      </c>
      <c r="X1150" s="52">
        <v>0</v>
      </c>
      <c r="Y1150" s="52">
        <v>0</v>
      </c>
    </row>
    <row r="1151" spans="1:25" x14ac:dyDescent="0.25">
      <c r="A1151" s="52">
        <v>2013</v>
      </c>
      <c r="B1151" s="52" t="s">
        <v>107</v>
      </c>
      <c r="C1151" s="52" t="s">
        <v>116</v>
      </c>
      <c r="D1151" s="52">
        <v>22209</v>
      </c>
      <c r="E1151" s="52">
        <v>3350002</v>
      </c>
      <c r="F1151" s="52">
        <v>9</v>
      </c>
      <c r="G1151" s="52" t="s">
        <v>119</v>
      </c>
      <c r="H1151" s="52" t="s">
        <v>91</v>
      </c>
      <c r="I1151" s="52">
        <v>16240</v>
      </c>
      <c r="J1151" s="52" t="s">
        <v>71</v>
      </c>
      <c r="K1151" s="52">
        <v>73.3</v>
      </c>
      <c r="L1151" s="52">
        <v>4.02E-2</v>
      </c>
      <c r="M1151" s="52">
        <v>1</v>
      </c>
      <c r="N1151" s="52"/>
      <c r="O1151" s="52">
        <v>0</v>
      </c>
      <c r="P1151" s="52">
        <v>0</v>
      </c>
      <c r="Q1151" s="52">
        <v>21</v>
      </c>
      <c r="R1151" s="52"/>
      <c r="S1151" s="52">
        <v>0</v>
      </c>
      <c r="T1151" s="52">
        <v>0</v>
      </c>
      <c r="U1151" s="52">
        <v>310</v>
      </c>
      <c r="V1151" s="52">
        <f t="shared" si="36"/>
        <v>47.853758399999997</v>
      </c>
      <c r="W1151" s="52">
        <f t="shared" si="37"/>
        <v>47.853758399999997</v>
      </c>
      <c r="X1151" s="52">
        <v>0</v>
      </c>
      <c r="Y1151" s="52">
        <v>0</v>
      </c>
    </row>
    <row r="1152" spans="1:25" x14ac:dyDescent="0.25">
      <c r="A1152" s="52">
        <v>2013</v>
      </c>
      <c r="B1152" s="52" t="s">
        <v>107</v>
      </c>
      <c r="C1152" s="52" t="s">
        <v>116</v>
      </c>
      <c r="D1152" s="52">
        <v>22209</v>
      </c>
      <c r="E1152" s="52">
        <v>3350002</v>
      </c>
      <c r="F1152" s="52">
        <v>9</v>
      </c>
      <c r="G1152" s="52" t="s">
        <v>119</v>
      </c>
      <c r="H1152" s="52" t="s">
        <v>91</v>
      </c>
      <c r="I1152" s="52">
        <v>2950</v>
      </c>
      <c r="J1152" s="52" t="s">
        <v>71</v>
      </c>
      <c r="K1152" s="52">
        <v>73.3</v>
      </c>
      <c r="L1152" s="52">
        <v>4.02E-2</v>
      </c>
      <c r="M1152" s="52">
        <v>1</v>
      </c>
      <c r="N1152" s="52"/>
      <c r="O1152" s="52">
        <v>0</v>
      </c>
      <c r="P1152" s="52">
        <v>0</v>
      </c>
      <c r="Q1152" s="52">
        <v>21</v>
      </c>
      <c r="R1152" s="52"/>
      <c r="S1152" s="52">
        <v>0</v>
      </c>
      <c r="T1152" s="52">
        <v>0</v>
      </c>
      <c r="U1152" s="52">
        <v>310</v>
      </c>
      <c r="V1152" s="52">
        <f t="shared" si="36"/>
        <v>8.6926469999999991</v>
      </c>
      <c r="W1152" s="52">
        <f t="shared" si="37"/>
        <v>8.6926469999999991</v>
      </c>
      <c r="X1152" s="52">
        <v>0</v>
      </c>
      <c r="Y1152" s="52">
        <v>0</v>
      </c>
    </row>
    <row r="1153" spans="1:25" x14ac:dyDescent="0.25">
      <c r="A1153" s="52">
        <v>2013</v>
      </c>
      <c r="B1153" s="52" t="s">
        <v>107</v>
      </c>
      <c r="C1153" s="52" t="s">
        <v>116</v>
      </c>
      <c r="D1153" s="52">
        <v>22209</v>
      </c>
      <c r="E1153" s="52">
        <v>3350002</v>
      </c>
      <c r="F1153" s="52">
        <v>9</v>
      </c>
      <c r="G1153" s="52" t="s">
        <v>119</v>
      </c>
      <c r="H1153" s="52" t="s">
        <v>91</v>
      </c>
      <c r="I1153" s="52">
        <v>902</v>
      </c>
      <c r="J1153" s="52" t="s">
        <v>71</v>
      </c>
      <c r="K1153" s="52">
        <v>73.3</v>
      </c>
      <c r="L1153" s="52">
        <v>4.02E-2</v>
      </c>
      <c r="M1153" s="52">
        <v>1</v>
      </c>
      <c r="N1153" s="52"/>
      <c r="O1153" s="52">
        <v>0</v>
      </c>
      <c r="P1153" s="52">
        <v>0</v>
      </c>
      <c r="Q1153" s="52">
        <v>21</v>
      </c>
      <c r="R1153" s="52"/>
      <c r="S1153" s="52">
        <v>0</v>
      </c>
      <c r="T1153" s="52">
        <v>0</v>
      </c>
      <c r="U1153" s="52">
        <v>310</v>
      </c>
      <c r="V1153" s="52">
        <f t="shared" si="36"/>
        <v>2.6578873199999999</v>
      </c>
      <c r="W1153" s="52">
        <f t="shared" si="37"/>
        <v>2.6578873199999999</v>
      </c>
      <c r="X1153" s="52">
        <v>0</v>
      </c>
      <c r="Y1153" s="52">
        <v>0</v>
      </c>
    </row>
    <row r="1154" spans="1:25" x14ac:dyDescent="0.25">
      <c r="A1154" s="52">
        <v>2013</v>
      </c>
      <c r="B1154" s="52" t="s">
        <v>107</v>
      </c>
      <c r="C1154" s="52" t="s">
        <v>116</v>
      </c>
      <c r="D1154" s="52">
        <v>22209</v>
      </c>
      <c r="E1154" s="52">
        <v>3350002</v>
      </c>
      <c r="F1154" s="52">
        <v>9</v>
      </c>
      <c r="G1154" s="52" t="s">
        <v>119</v>
      </c>
      <c r="H1154" s="52" t="s">
        <v>91</v>
      </c>
      <c r="I1154" s="52">
        <v>3843</v>
      </c>
      <c r="J1154" s="52" t="s">
        <v>71</v>
      </c>
      <c r="K1154" s="52">
        <v>73.3</v>
      </c>
      <c r="L1154" s="52">
        <v>4.02E-2</v>
      </c>
      <c r="M1154" s="52">
        <v>1</v>
      </c>
      <c r="N1154" s="52"/>
      <c r="O1154" s="52">
        <v>0</v>
      </c>
      <c r="P1154" s="52">
        <v>0</v>
      </c>
      <c r="Q1154" s="52">
        <v>21</v>
      </c>
      <c r="R1154" s="52"/>
      <c r="S1154" s="52">
        <v>0</v>
      </c>
      <c r="T1154" s="52">
        <v>0</v>
      </c>
      <c r="U1154" s="52">
        <v>310</v>
      </c>
      <c r="V1154" s="52">
        <f t="shared" si="36"/>
        <v>11.324014379999999</v>
      </c>
      <c r="W1154" s="52">
        <f t="shared" si="37"/>
        <v>11.324014379999999</v>
      </c>
      <c r="X1154" s="52">
        <v>0</v>
      </c>
      <c r="Y1154" s="52">
        <v>0</v>
      </c>
    </row>
    <row r="1155" spans="1:25" x14ac:dyDescent="0.25">
      <c r="A1155" s="52">
        <v>2013</v>
      </c>
      <c r="B1155" s="52" t="s">
        <v>107</v>
      </c>
      <c r="C1155" s="52" t="s">
        <v>116</v>
      </c>
      <c r="D1155" s="52">
        <v>22209</v>
      </c>
      <c r="E1155" s="52">
        <v>3350002</v>
      </c>
      <c r="F1155" s="52">
        <v>9</v>
      </c>
      <c r="G1155" s="52" t="s">
        <v>119</v>
      </c>
      <c r="H1155" s="52" t="s">
        <v>91</v>
      </c>
      <c r="I1155" s="52">
        <v>11136666.452500001</v>
      </c>
      <c r="J1155" s="52" t="s">
        <v>71</v>
      </c>
      <c r="K1155" s="52">
        <v>73.3</v>
      </c>
      <c r="L1155" s="52">
        <v>4.02E-2</v>
      </c>
      <c r="M1155" s="52">
        <v>1</v>
      </c>
      <c r="N1155" s="52"/>
      <c r="O1155" s="52">
        <v>0</v>
      </c>
      <c r="P1155" s="52">
        <v>0</v>
      </c>
      <c r="Q1155" s="52">
        <v>21</v>
      </c>
      <c r="R1155" s="52"/>
      <c r="S1155" s="52">
        <v>0</v>
      </c>
      <c r="T1155" s="52">
        <v>0</v>
      </c>
      <c r="U1155" s="52">
        <v>310</v>
      </c>
      <c r="V1155" s="52">
        <f t="shared" ref="V1155:V1177" si="38">IF(F1155=9,((I1155*K1155*L1155*M1155)+(I1155*O1155*P1155*Q1155)+(I1155*S1155*T1155*U1155))/1000, (I1155*K1155*L1155*M1155)+(I1155*O1155*P1155*Q1155)+(I1155*S1155*T1155*U1155))</f>
        <v>32815.969568923654</v>
      </c>
      <c r="W1155" s="52">
        <f t="shared" si="37"/>
        <v>32815.969568923654</v>
      </c>
      <c r="X1155" s="52">
        <v>0</v>
      </c>
      <c r="Y1155" s="52">
        <v>0</v>
      </c>
    </row>
    <row r="1156" spans="1:25" x14ac:dyDescent="0.25">
      <c r="A1156" s="52">
        <v>2013</v>
      </c>
      <c r="B1156" s="52" t="s">
        <v>107</v>
      </c>
      <c r="C1156" s="52" t="s">
        <v>116</v>
      </c>
      <c r="D1156" s="52">
        <v>23999</v>
      </c>
      <c r="E1156" s="52">
        <v>3350002</v>
      </c>
      <c r="F1156" s="52">
        <v>9</v>
      </c>
      <c r="G1156" s="52" t="s">
        <v>119</v>
      </c>
      <c r="H1156" s="52" t="s">
        <v>91</v>
      </c>
      <c r="I1156" s="52">
        <v>8510</v>
      </c>
      <c r="J1156" s="52" t="s">
        <v>71</v>
      </c>
      <c r="K1156" s="52">
        <v>73.3</v>
      </c>
      <c r="L1156" s="52">
        <v>4.02E-2</v>
      </c>
      <c r="M1156" s="52">
        <v>1</v>
      </c>
      <c r="N1156" s="52"/>
      <c r="O1156" s="52">
        <v>0</v>
      </c>
      <c r="P1156" s="52">
        <v>0</v>
      </c>
      <c r="Q1156" s="52">
        <v>21</v>
      </c>
      <c r="R1156" s="52"/>
      <c r="S1156" s="52">
        <v>0</v>
      </c>
      <c r="T1156" s="52">
        <v>0</v>
      </c>
      <c r="U1156" s="52">
        <v>310</v>
      </c>
      <c r="V1156" s="52">
        <f t="shared" si="38"/>
        <v>25.0760766</v>
      </c>
      <c r="W1156" s="52">
        <f t="shared" si="37"/>
        <v>25.0760766</v>
      </c>
      <c r="X1156" s="52">
        <v>0</v>
      </c>
      <c r="Y1156" s="52">
        <v>0</v>
      </c>
    </row>
    <row r="1157" spans="1:25" x14ac:dyDescent="0.25">
      <c r="A1157" s="52">
        <v>2013</v>
      </c>
      <c r="B1157" s="52" t="s">
        <v>107</v>
      </c>
      <c r="C1157" s="52" t="s">
        <v>116</v>
      </c>
      <c r="D1157" s="52">
        <v>24311</v>
      </c>
      <c r="E1157" s="52">
        <v>3350002</v>
      </c>
      <c r="F1157" s="52">
        <v>9</v>
      </c>
      <c r="G1157" s="52" t="s">
        <v>119</v>
      </c>
      <c r="H1157" s="52" t="s">
        <v>91</v>
      </c>
      <c r="I1157" s="52">
        <v>12427</v>
      </c>
      <c r="J1157" s="52" t="s">
        <v>71</v>
      </c>
      <c r="K1157" s="52">
        <v>73.3</v>
      </c>
      <c r="L1157" s="52">
        <v>4.02E-2</v>
      </c>
      <c r="M1157" s="52">
        <v>1</v>
      </c>
      <c r="N1157" s="52"/>
      <c r="O1157" s="52">
        <v>0</v>
      </c>
      <c r="P1157" s="52">
        <v>0</v>
      </c>
      <c r="Q1157" s="52">
        <v>21</v>
      </c>
      <c r="R1157" s="52"/>
      <c r="S1157" s="52">
        <v>0</v>
      </c>
      <c r="T1157" s="52">
        <v>0</v>
      </c>
      <c r="U1157" s="52">
        <v>310</v>
      </c>
      <c r="V1157" s="52">
        <f t="shared" si="38"/>
        <v>36.61814382</v>
      </c>
      <c r="W1157" s="52">
        <f t="shared" si="37"/>
        <v>36.61814382</v>
      </c>
      <c r="X1157" s="52">
        <v>0</v>
      </c>
      <c r="Y1157" s="52">
        <v>0</v>
      </c>
    </row>
    <row r="1158" spans="1:25" x14ac:dyDescent="0.25">
      <c r="A1158" s="52">
        <v>2013</v>
      </c>
      <c r="B1158" s="52" t="s">
        <v>107</v>
      </c>
      <c r="C1158" s="52" t="s">
        <v>116</v>
      </c>
      <c r="D1158" s="52">
        <v>24320</v>
      </c>
      <c r="E1158" s="52">
        <v>3350002</v>
      </c>
      <c r="F1158" s="52">
        <v>9</v>
      </c>
      <c r="G1158" s="52" t="s">
        <v>119</v>
      </c>
      <c r="H1158" s="52" t="s">
        <v>91</v>
      </c>
      <c r="I1158" s="52">
        <v>2450</v>
      </c>
      <c r="J1158" s="52" t="s">
        <v>71</v>
      </c>
      <c r="K1158" s="52">
        <v>73.3</v>
      </c>
      <c r="L1158" s="52">
        <v>4.02E-2</v>
      </c>
      <c r="M1158" s="52">
        <v>1</v>
      </c>
      <c r="N1158" s="52"/>
      <c r="O1158" s="52">
        <v>0</v>
      </c>
      <c r="P1158" s="52">
        <v>0</v>
      </c>
      <c r="Q1158" s="52">
        <v>21</v>
      </c>
      <c r="R1158" s="52"/>
      <c r="S1158" s="52">
        <v>0</v>
      </c>
      <c r="T1158" s="52">
        <v>0</v>
      </c>
      <c r="U1158" s="52">
        <v>310</v>
      </c>
      <c r="V1158" s="52">
        <f t="shared" si="38"/>
        <v>7.2193170000000002</v>
      </c>
      <c r="W1158" s="52">
        <f t="shared" si="37"/>
        <v>7.2193170000000002</v>
      </c>
      <c r="X1158" s="52">
        <v>0</v>
      </c>
      <c r="Y1158" s="52">
        <v>0</v>
      </c>
    </row>
    <row r="1159" spans="1:25" x14ac:dyDescent="0.25">
      <c r="A1159" s="52">
        <v>2013</v>
      </c>
      <c r="B1159" s="52" t="s">
        <v>107</v>
      </c>
      <c r="C1159" s="52" t="s">
        <v>116</v>
      </c>
      <c r="D1159" s="52">
        <v>25999</v>
      </c>
      <c r="E1159" s="52">
        <v>3350002</v>
      </c>
      <c r="F1159" s="52">
        <v>9</v>
      </c>
      <c r="G1159" s="52" t="s">
        <v>119</v>
      </c>
      <c r="H1159" s="52" t="s">
        <v>91</v>
      </c>
      <c r="I1159" s="52">
        <v>26308</v>
      </c>
      <c r="J1159" s="52" t="s">
        <v>71</v>
      </c>
      <c r="K1159" s="52">
        <v>73.3</v>
      </c>
      <c r="L1159" s="52">
        <v>4.02E-2</v>
      </c>
      <c r="M1159" s="52">
        <v>1</v>
      </c>
      <c r="N1159" s="52"/>
      <c r="O1159" s="52">
        <v>0</v>
      </c>
      <c r="P1159" s="52">
        <v>0</v>
      </c>
      <c r="Q1159" s="52">
        <v>21</v>
      </c>
      <c r="R1159" s="52"/>
      <c r="S1159" s="52">
        <v>0</v>
      </c>
      <c r="T1159" s="52">
        <v>0</v>
      </c>
      <c r="U1159" s="52">
        <v>310</v>
      </c>
      <c r="V1159" s="52">
        <f t="shared" si="38"/>
        <v>77.520731279999993</v>
      </c>
      <c r="W1159" s="52">
        <f t="shared" si="37"/>
        <v>77.520731279999993</v>
      </c>
      <c r="X1159" s="52">
        <v>0</v>
      </c>
      <c r="Y1159" s="52">
        <v>0</v>
      </c>
    </row>
    <row r="1160" spans="1:25" x14ac:dyDescent="0.25">
      <c r="A1160" s="52">
        <v>2013</v>
      </c>
      <c r="B1160" s="52" t="s">
        <v>107</v>
      </c>
      <c r="C1160" s="52" t="s">
        <v>116</v>
      </c>
      <c r="D1160" s="52">
        <v>25999</v>
      </c>
      <c r="E1160" s="52">
        <v>3350002</v>
      </c>
      <c r="F1160" s="52">
        <v>9</v>
      </c>
      <c r="G1160" s="52" t="s">
        <v>119</v>
      </c>
      <c r="H1160" s="52" t="s">
        <v>91</v>
      </c>
      <c r="I1160" s="52">
        <v>2404</v>
      </c>
      <c r="J1160" s="52" t="s">
        <v>71</v>
      </c>
      <c r="K1160" s="52">
        <v>73.3</v>
      </c>
      <c r="L1160" s="52">
        <v>4.02E-2</v>
      </c>
      <c r="M1160" s="52">
        <v>1</v>
      </c>
      <c r="N1160" s="52"/>
      <c r="O1160" s="52">
        <v>0</v>
      </c>
      <c r="P1160" s="52">
        <v>0</v>
      </c>
      <c r="Q1160" s="52">
        <v>21</v>
      </c>
      <c r="R1160" s="52"/>
      <c r="S1160" s="52">
        <v>0</v>
      </c>
      <c r="T1160" s="52">
        <v>0</v>
      </c>
      <c r="U1160" s="52">
        <v>310</v>
      </c>
      <c r="V1160" s="52">
        <f t="shared" si="38"/>
        <v>7.0837706399999991</v>
      </c>
      <c r="W1160" s="52">
        <f t="shared" si="37"/>
        <v>7.0837706399999991</v>
      </c>
      <c r="X1160" s="52">
        <v>0</v>
      </c>
      <c r="Y1160" s="52">
        <v>0</v>
      </c>
    </row>
    <row r="1161" spans="1:25" x14ac:dyDescent="0.25">
      <c r="A1161" s="52">
        <v>2013</v>
      </c>
      <c r="B1161" s="52" t="s">
        <v>107</v>
      </c>
      <c r="C1161" s="52" t="s">
        <v>116</v>
      </c>
      <c r="D1161" s="52">
        <v>26101</v>
      </c>
      <c r="E1161" s="52">
        <v>3350002</v>
      </c>
      <c r="F1161" s="52">
        <v>9</v>
      </c>
      <c r="G1161" s="52" t="s">
        <v>119</v>
      </c>
      <c r="H1161" s="52" t="s">
        <v>91</v>
      </c>
      <c r="I1161" s="52">
        <v>2532</v>
      </c>
      <c r="J1161" s="52" t="s">
        <v>71</v>
      </c>
      <c r="K1161" s="52">
        <v>73.3</v>
      </c>
      <c r="L1161" s="52">
        <v>4.02E-2</v>
      </c>
      <c r="M1161" s="52">
        <v>1</v>
      </c>
      <c r="N1161" s="52"/>
      <c r="O1161" s="52">
        <v>0</v>
      </c>
      <c r="P1161" s="52">
        <v>0</v>
      </c>
      <c r="Q1161" s="52">
        <v>21</v>
      </c>
      <c r="R1161" s="52"/>
      <c r="S1161" s="52">
        <v>0</v>
      </c>
      <c r="T1161" s="52">
        <v>0</v>
      </c>
      <c r="U1161" s="52">
        <v>310</v>
      </c>
      <c r="V1161" s="52">
        <f t="shared" si="38"/>
        <v>7.4609431199999996</v>
      </c>
      <c r="W1161" s="52">
        <f t="shared" si="37"/>
        <v>7.4609431199999996</v>
      </c>
      <c r="X1161" s="52">
        <v>0</v>
      </c>
      <c r="Y1161" s="52">
        <v>0</v>
      </c>
    </row>
    <row r="1162" spans="1:25" x14ac:dyDescent="0.25">
      <c r="A1162" s="52">
        <v>2013</v>
      </c>
      <c r="B1162" s="52" t="s">
        <v>107</v>
      </c>
      <c r="C1162" s="52" t="s">
        <v>116</v>
      </c>
      <c r="D1162" s="52">
        <v>26309</v>
      </c>
      <c r="E1162" s="52">
        <v>3350002</v>
      </c>
      <c r="F1162" s="52">
        <v>9</v>
      </c>
      <c r="G1162" s="52" t="s">
        <v>119</v>
      </c>
      <c r="H1162" s="52" t="s">
        <v>91</v>
      </c>
      <c r="I1162" s="52">
        <v>19360</v>
      </c>
      <c r="J1162" s="52" t="s">
        <v>71</v>
      </c>
      <c r="K1162" s="52">
        <v>73.3</v>
      </c>
      <c r="L1162" s="52">
        <v>4.02E-2</v>
      </c>
      <c r="M1162" s="52">
        <v>1</v>
      </c>
      <c r="N1162" s="52"/>
      <c r="O1162" s="52">
        <v>0</v>
      </c>
      <c r="P1162" s="52">
        <v>0</v>
      </c>
      <c r="Q1162" s="52">
        <v>21</v>
      </c>
      <c r="R1162" s="52"/>
      <c r="S1162" s="52">
        <v>0</v>
      </c>
      <c r="T1162" s="52">
        <v>0</v>
      </c>
      <c r="U1162" s="52">
        <v>310</v>
      </c>
      <c r="V1162" s="52">
        <f t="shared" si="38"/>
        <v>57.047337599999999</v>
      </c>
      <c r="W1162" s="52">
        <f t="shared" si="37"/>
        <v>57.047337599999999</v>
      </c>
      <c r="X1162" s="52">
        <v>0</v>
      </c>
      <c r="Y1162" s="52">
        <v>0</v>
      </c>
    </row>
    <row r="1163" spans="1:25" x14ac:dyDescent="0.25">
      <c r="A1163" s="52">
        <v>2013</v>
      </c>
      <c r="B1163" s="52" t="s">
        <v>107</v>
      </c>
      <c r="C1163" s="52" t="s">
        <v>116</v>
      </c>
      <c r="D1163" s="52">
        <v>27201</v>
      </c>
      <c r="E1163" s="52">
        <v>3350002</v>
      </c>
      <c r="F1163" s="52">
        <v>9</v>
      </c>
      <c r="G1163" s="52" t="s">
        <v>119</v>
      </c>
      <c r="H1163" s="52" t="s">
        <v>91</v>
      </c>
      <c r="I1163" s="52">
        <v>252989</v>
      </c>
      <c r="J1163" s="52" t="s">
        <v>71</v>
      </c>
      <c r="K1163" s="52">
        <v>73.3</v>
      </c>
      <c r="L1163" s="52">
        <v>4.02E-2</v>
      </c>
      <c r="M1163" s="52">
        <v>1</v>
      </c>
      <c r="N1163" s="52"/>
      <c r="O1163" s="52">
        <v>0</v>
      </c>
      <c r="P1163" s="52">
        <v>0</v>
      </c>
      <c r="Q1163" s="52">
        <v>21</v>
      </c>
      <c r="R1163" s="52"/>
      <c r="S1163" s="52">
        <v>0</v>
      </c>
      <c r="T1163" s="52">
        <v>0</v>
      </c>
      <c r="U1163" s="52">
        <v>310</v>
      </c>
      <c r="V1163" s="52">
        <f t="shared" si="38"/>
        <v>745.47256673999993</v>
      </c>
      <c r="W1163" s="52">
        <f t="shared" si="37"/>
        <v>745.47256673999993</v>
      </c>
      <c r="X1163" s="52">
        <v>0</v>
      </c>
      <c r="Y1163" s="52">
        <v>0</v>
      </c>
    </row>
    <row r="1164" spans="1:25" x14ac:dyDescent="0.25">
      <c r="A1164" s="52">
        <v>2013</v>
      </c>
      <c r="B1164" s="52" t="s">
        <v>107</v>
      </c>
      <c r="C1164" s="52" t="s">
        <v>116</v>
      </c>
      <c r="D1164" s="52">
        <v>28251</v>
      </c>
      <c r="E1164" s="52">
        <v>3350002</v>
      </c>
      <c r="F1164" s="52">
        <v>9</v>
      </c>
      <c r="G1164" s="52" t="s">
        <v>119</v>
      </c>
      <c r="H1164" s="52" t="s">
        <v>91</v>
      </c>
      <c r="I1164" s="52">
        <v>5287.5</v>
      </c>
      <c r="J1164" s="52" t="s">
        <v>71</v>
      </c>
      <c r="K1164" s="52">
        <v>73.3</v>
      </c>
      <c r="L1164" s="52">
        <v>4.02E-2</v>
      </c>
      <c r="M1164" s="52">
        <v>1</v>
      </c>
      <c r="N1164" s="52"/>
      <c r="O1164" s="52">
        <v>0</v>
      </c>
      <c r="P1164" s="52">
        <v>0</v>
      </c>
      <c r="Q1164" s="52">
        <v>21</v>
      </c>
      <c r="R1164" s="52"/>
      <c r="S1164" s="52">
        <v>0</v>
      </c>
      <c r="T1164" s="52">
        <v>0</v>
      </c>
      <c r="U1164" s="52">
        <v>310</v>
      </c>
      <c r="V1164" s="52">
        <f t="shared" si="38"/>
        <v>15.580464749999999</v>
      </c>
      <c r="W1164" s="52">
        <f t="shared" si="37"/>
        <v>15.580464749999999</v>
      </c>
      <c r="X1164" s="52">
        <v>0</v>
      </c>
      <c r="Y1164" s="52">
        <v>0</v>
      </c>
    </row>
    <row r="1165" spans="1:25" x14ac:dyDescent="0.25">
      <c r="A1165" s="52">
        <v>2013</v>
      </c>
      <c r="B1165" s="52" t="s">
        <v>107</v>
      </c>
      <c r="C1165" s="52" t="s">
        <v>116</v>
      </c>
      <c r="D1165" s="52">
        <v>28252</v>
      </c>
      <c r="E1165" s="52">
        <v>3350002</v>
      </c>
      <c r="F1165" s="52">
        <v>9</v>
      </c>
      <c r="G1165" s="52" t="s">
        <v>119</v>
      </c>
      <c r="H1165" s="52" t="s">
        <v>91</v>
      </c>
      <c r="I1165" s="52">
        <v>309</v>
      </c>
      <c r="J1165" s="52" t="s">
        <v>71</v>
      </c>
      <c r="K1165" s="52">
        <v>73.3</v>
      </c>
      <c r="L1165" s="52">
        <v>4.02E-2</v>
      </c>
      <c r="M1165" s="52">
        <v>1</v>
      </c>
      <c r="N1165" s="52"/>
      <c r="O1165" s="52">
        <v>0</v>
      </c>
      <c r="P1165" s="52">
        <v>0</v>
      </c>
      <c r="Q1165" s="52">
        <v>21</v>
      </c>
      <c r="R1165" s="52"/>
      <c r="S1165" s="52">
        <v>0</v>
      </c>
      <c r="T1165" s="52">
        <v>0</v>
      </c>
      <c r="U1165" s="52">
        <v>310</v>
      </c>
      <c r="V1165" s="52">
        <f t="shared" si="38"/>
        <v>0.91051794000000008</v>
      </c>
      <c r="W1165" s="52">
        <f t="shared" si="37"/>
        <v>0.91051794000000008</v>
      </c>
      <c r="X1165" s="52">
        <v>0</v>
      </c>
      <c r="Y1165" s="52">
        <v>0</v>
      </c>
    </row>
    <row r="1166" spans="1:25" x14ac:dyDescent="0.25">
      <c r="A1166" s="52">
        <v>2013</v>
      </c>
      <c r="B1166" s="52" t="s">
        <v>107</v>
      </c>
      <c r="C1166" s="52" t="s">
        <v>116</v>
      </c>
      <c r="D1166" s="52">
        <v>32120</v>
      </c>
      <c r="E1166" s="52">
        <v>3350002</v>
      </c>
      <c r="F1166" s="52">
        <v>9</v>
      </c>
      <c r="G1166" s="52" t="s">
        <v>119</v>
      </c>
      <c r="H1166" s="52" t="s">
        <v>91</v>
      </c>
      <c r="I1166" s="52">
        <v>253452</v>
      </c>
      <c r="J1166" s="52" t="s">
        <v>71</v>
      </c>
      <c r="K1166" s="52">
        <v>73.3</v>
      </c>
      <c r="L1166" s="52">
        <v>4.02E-2</v>
      </c>
      <c r="M1166" s="52">
        <v>1</v>
      </c>
      <c r="N1166" s="52"/>
      <c r="O1166" s="52">
        <v>0</v>
      </c>
      <c r="P1166" s="52">
        <v>0</v>
      </c>
      <c r="Q1166" s="52">
        <v>21</v>
      </c>
      <c r="R1166" s="52"/>
      <c r="S1166" s="52">
        <v>0</v>
      </c>
      <c r="T1166" s="52">
        <v>0</v>
      </c>
      <c r="U1166" s="52">
        <v>310</v>
      </c>
      <c r="V1166" s="52">
        <f t="shared" si="38"/>
        <v>746.83687031999989</v>
      </c>
      <c r="W1166" s="52">
        <f t="shared" si="37"/>
        <v>746.83687031999989</v>
      </c>
      <c r="X1166" s="52">
        <v>0</v>
      </c>
      <c r="Y1166" s="52">
        <v>0</v>
      </c>
    </row>
    <row r="1167" spans="1:25" x14ac:dyDescent="0.25">
      <c r="A1167" s="52">
        <v>2013</v>
      </c>
      <c r="B1167" s="52" t="s">
        <v>107</v>
      </c>
      <c r="C1167" s="52" t="s">
        <v>116</v>
      </c>
      <c r="D1167" s="52">
        <v>32501</v>
      </c>
      <c r="E1167" s="52">
        <v>3350002</v>
      </c>
      <c r="F1167" s="52">
        <v>9</v>
      </c>
      <c r="G1167" s="52" t="s">
        <v>119</v>
      </c>
      <c r="H1167" s="52" t="s">
        <v>91</v>
      </c>
      <c r="I1167" s="52">
        <v>9900</v>
      </c>
      <c r="J1167" s="52" t="s">
        <v>71</v>
      </c>
      <c r="K1167" s="52">
        <v>73.3</v>
      </c>
      <c r="L1167" s="52">
        <v>4.02E-2</v>
      </c>
      <c r="M1167" s="52">
        <v>1</v>
      </c>
      <c r="N1167" s="52"/>
      <c r="O1167" s="52">
        <v>0</v>
      </c>
      <c r="P1167" s="52">
        <v>0</v>
      </c>
      <c r="Q1167" s="52">
        <v>21</v>
      </c>
      <c r="R1167" s="52"/>
      <c r="S1167" s="52">
        <v>0</v>
      </c>
      <c r="T1167" s="52">
        <v>0</v>
      </c>
      <c r="U1167" s="52">
        <v>310</v>
      </c>
      <c r="V1167" s="52">
        <f t="shared" si="38"/>
        <v>29.171934</v>
      </c>
      <c r="W1167" s="52">
        <f t="shared" si="37"/>
        <v>29.171934</v>
      </c>
      <c r="X1167" s="52">
        <v>0</v>
      </c>
      <c r="Y1167" s="52">
        <v>0</v>
      </c>
    </row>
    <row r="1168" spans="1:25" x14ac:dyDescent="0.25">
      <c r="A1168" s="52">
        <v>2013</v>
      </c>
      <c r="B1168" s="52" t="s">
        <v>107</v>
      </c>
      <c r="C1168" s="52" t="s">
        <v>116</v>
      </c>
      <c r="D1168" s="52">
        <v>32901</v>
      </c>
      <c r="E1168" s="52">
        <v>3350002</v>
      </c>
      <c r="F1168" s="52">
        <v>9</v>
      </c>
      <c r="G1168" s="52" t="s">
        <v>119</v>
      </c>
      <c r="H1168" s="52" t="s">
        <v>91</v>
      </c>
      <c r="I1168" s="52">
        <v>83275</v>
      </c>
      <c r="J1168" s="52" t="s">
        <v>71</v>
      </c>
      <c r="K1168" s="52">
        <v>73.3</v>
      </c>
      <c r="L1168" s="52">
        <v>4.02E-2</v>
      </c>
      <c r="M1168" s="52">
        <v>1</v>
      </c>
      <c r="N1168" s="52"/>
      <c r="O1168" s="52">
        <v>0</v>
      </c>
      <c r="P1168" s="52">
        <v>0</v>
      </c>
      <c r="Q1168" s="52">
        <v>21</v>
      </c>
      <c r="R1168" s="52"/>
      <c r="S1168" s="52">
        <v>0</v>
      </c>
      <c r="T1168" s="52">
        <v>0</v>
      </c>
      <c r="U1168" s="52">
        <v>310</v>
      </c>
      <c r="V1168" s="52">
        <f t="shared" si="38"/>
        <v>245.38311150000001</v>
      </c>
      <c r="W1168" s="52">
        <f t="shared" si="37"/>
        <v>245.38311150000001</v>
      </c>
      <c r="X1168" s="52">
        <v>0</v>
      </c>
      <c r="Y1168" s="52">
        <v>0</v>
      </c>
    </row>
    <row r="1169" spans="1:25" x14ac:dyDescent="0.25">
      <c r="A1169" s="52">
        <v>2013</v>
      </c>
      <c r="B1169" s="52" t="s">
        <v>107</v>
      </c>
      <c r="C1169" s="52" t="s">
        <v>116</v>
      </c>
      <c r="D1169" s="52">
        <v>32901</v>
      </c>
      <c r="E1169" s="52">
        <v>3350002</v>
      </c>
      <c r="F1169" s="52">
        <v>9</v>
      </c>
      <c r="G1169" s="52" t="s">
        <v>119</v>
      </c>
      <c r="H1169" s="52" t="s">
        <v>91</v>
      </c>
      <c r="I1169" s="52">
        <v>470</v>
      </c>
      <c r="J1169" s="52" t="s">
        <v>71</v>
      </c>
      <c r="K1169" s="52">
        <v>73.3</v>
      </c>
      <c r="L1169" s="52">
        <v>4.02E-2</v>
      </c>
      <c r="M1169" s="52">
        <v>1</v>
      </c>
      <c r="N1169" s="52"/>
      <c r="O1169" s="52">
        <v>0</v>
      </c>
      <c r="P1169" s="52">
        <v>0</v>
      </c>
      <c r="Q1169" s="52">
        <v>21</v>
      </c>
      <c r="R1169" s="52"/>
      <c r="S1169" s="52">
        <v>0</v>
      </c>
      <c r="T1169" s="52">
        <v>0</v>
      </c>
      <c r="U1169" s="52">
        <v>310</v>
      </c>
      <c r="V1169" s="52">
        <f t="shared" si="38"/>
        <v>1.3849302000000001</v>
      </c>
      <c r="W1169" s="52">
        <f t="shared" si="37"/>
        <v>1.3849302000000001</v>
      </c>
      <c r="X1169" s="52">
        <v>0</v>
      </c>
      <c r="Y1169" s="52">
        <v>0</v>
      </c>
    </row>
    <row r="1170" spans="1:25" x14ac:dyDescent="0.25">
      <c r="A1170" s="52">
        <v>2013</v>
      </c>
      <c r="B1170" s="52" t="s">
        <v>107</v>
      </c>
      <c r="C1170" s="52" t="s">
        <v>116</v>
      </c>
      <c r="D1170" s="52">
        <v>32901</v>
      </c>
      <c r="E1170" s="52">
        <v>3350002</v>
      </c>
      <c r="F1170" s="52">
        <v>9</v>
      </c>
      <c r="G1170" s="52" t="s">
        <v>119</v>
      </c>
      <c r="H1170" s="52" t="s">
        <v>91</v>
      </c>
      <c r="I1170" s="52">
        <v>10482</v>
      </c>
      <c r="J1170" s="52" t="s">
        <v>71</v>
      </c>
      <c r="K1170" s="52">
        <v>73.3</v>
      </c>
      <c r="L1170" s="52">
        <v>4.02E-2</v>
      </c>
      <c r="M1170" s="52">
        <v>1</v>
      </c>
      <c r="N1170" s="52"/>
      <c r="O1170" s="52">
        <v>0</v>
      </c>
      <c r="P1170" s="52">
        <v>0</v>
      </c>
      <c r="Q1170" s="52">
        <v>21</v>
      </c>
      <c r="R1170" s="52"/>
      <c r="S1170" s="52">
        <v>0</v>
      </c>
      <c r="T1170" s="52">
        <v>0</v>
      </c>
      <c r="U1170" s="52">
        <v>310</v>
      </c>
      <c r="V1170" s="52">
        <f t="shared" si="38"/>
        <v>30.88689012</v>
      </c>
      <c r="W1170" s="52">
        <f t="shared" si="37"/>
        <v>30.88689012</v>
      </c>
      <c r="X1170" s="52">
        <v>0</v>
      </c>
      <c r="Y1170" s="52">
        <v>0</v>
      </c>
    </row>
    <row r="1171" spans="1:25" x14ac:dyDescent="0.25">
      <c r="A1171" s="52">
        <v>2013</v>
      </c>
      <c r="B1171" s="52" t="s">
        <v>107</v>
      </c>
      <c r="C1171" s="52" t="s">
        <v>116</v>
      </c>
      <c r="D1171" s="52">
        <v>32901</v>
      </c>
      <c r="E1171" s="52">
        <v>3350002</v>
      </c>
      <c r="F1171" s="52">
        <v>9</v>
      </c>
      <c r="G1171" s="52" t="s">
        <v>119</v>
      </c>
      <c r="H1171" s="52" t="s">
        <v>91</v>
      </c>
      <c r="I1171" s="52">
        <v>109064</v>
      </c>
      <c r="J1171" s="52" t="s">
        <v>71</v>
      </c>
      <c r="K1171" s="52">
        <v>73.3</v>
      </c>
      <c r="L1171" s="52">
        <v>4.02E-2</v>
      </c>
      <c r="M1171" s="52">
        <v>1</v>
      </c>
      <c r="N1171" s="52"/>
      <c r="O1171" s="52">
        <v>0</v>
      </c>
      <c r="P1171" s="52">
        <v>0</v>
      </c>
      <c r="Q1171" s="52">
        <v>21</v>
      </c>
      <c r="R1171" s="52"/>
      <c r="S1171" s="52">
        <v>0</v>
      </c>
      <c r="T1171" s="52">
        <v>0</v>
      </c>
      <c r="U1171" s="52">
        <v>310</v>
      </c>
      <c r="V1171" s="52">
        <f t="shared" si="38"/>
        <v>321.37452623999997</v>
      </c>
      <c r="W1171" s="52">
        <f t="shared" si="37"/>
        <v>321.37452623999997</v>
      </c>
      <c r="X1171" s="52">
        <v>0</v>
      </c>
      <c r="Y1171" s="52">
        <v>0</v>
      </c>
    </row>
    <row r="1172" spans="1:25" x14ac:dyDescent="0.25">
      <c r="A1172" s="52">
        <v>2013</v>
      </c>
      <c r="B1172" s="52" t="s">
        <v>107</v>
      </c>
      <c r="C1172" s="52" t="s">
        <v>116</v>
      </c>
      <c r="D1172" s="52">
        <v>32901</v>
      </c>
      <c r="E1172" s="52">
        <v>3350002</v>
      </c>
      <c r="F1172" s="52">
        <v>9</v>
      </c>
      <c r="G1172" s="52" t="s">
        <v>119</v>
      </c>
      <c r="H1172" s="52" t="s">
        <v>91</v>
      </c>
      <c r="I1172" s="52">
        <v>288793</v>
      </c>
      <c r="J1172" s="52" t="s">
        <v>71</v>
      </c>
      <c r="K1172" s="52">
        <v>73.3</v>
      </c>
      <c r="L1172" s="52">
        <v>4.02E-2</v>
      </c>
      <c r="M1172" s="52">
        <v>1</v>
      </c>
      <c r="N1172" s="52"/>
      <c r="O1172" s="52">
        <v>0</v>
      </c>
      <c r="P1172" s="52">
        <v>0</v>
      </c>
      <c r="Q1172" s="52">
        <v>21</v>
      </c>
      <c r="R1172" s="52"/>
      <c r="S1172" s="52">
        <v>0</v>
      </c>
      <c r="T1172" s="52">
        <v>0</v>
      </c>
      <c r="U1172" s="52">
        <v>310</v>
      </c>
      <c r="V1172" s="52">
        <f t="shared" si="38"/>
        <v>850.97478137999997</v>
      </c>
      <c r="W1172" s="52">
        <f t="shared" si="37"/>
        <v>850.97478137999997</v>
      </c>
      <c r="X1172" s="52">
        <v>0</v>
      </c>
      <c r="Y1172" s="52">
        <v>0</v>
      </c>
    </row>
    <row r="1173" spans="1:25" x14ac:dyDescent="0.25">
      <c r="A1173" s="52">
        <v>2013</v>
      </c>
      <c r="B1173" s="52" t="s">
        <v>107</v>
      </c>
      <c r="C1173" s="52" t="s">
        <v>116</v>
      </c>
      <c r="D1173" s="52">
        <v>32909</v>
      </c>
      <c r="E1173" s="52">
        <v>3350002</v>
      </c>
      <c r="F1173" s="52">
        <v>9</v>
      </c>
      <c r="G1173" s="52" t="s">
        <v>119</v>
      </c>
      <c r="H1173" s="52" t="s">
        <v>91</v>
      </c>
      <c r="I1173" s="52">
        <v>836386</v>
      </c>
      <c r="J1173" s="52" t="s">
        <v>71</v>
      </c>
      <c r="K1173" s="52">
        <v>73.3</v>
      </c>
      <c r="L1173" s="52">
        <v>4.02E-2</v>
      </c>
      <c r="M1173" s="52">
        <v>1</v>
      </c>
      <c r="N1173" s="52"/>
      <c r="O1173" s="52">
        <v>0</v>
      </c>
      <c r="P1173" s="52">
        <v>0</v>
      </c>
      <c r="Q1173" s="52">
        <v>21</v>
      </c>
      <c r="R1173" s="52"/>
      <c r="S1173" s="52">
        <v>0</v>
      </c>
      <c r="T1173" s="52">
        <v>0</v>
      </c>
      <c r="U1173" s="52">
        <v>310</v>
      </c>
      <c r="V1173" s="52">
        <f t="shared" si="38"/>
        <v>2464.5451707599996</v>
      </c>
      <c r="W1173" s="52">
        <f t="shared" si="37"/>
        <v>2464.5451707599996</v>
      </c>
      <c r="X1173" s="52">
        <v>0</v>
      </c>
      <c r="Y1173" s="52">
        <v>0</v>
      </c>
    </row>
    <row r="1174" spans="1:25" x14ac:dyDescent="0.25">
      <c r="A1174" s="52">
        <v>2013</v>
      </c>
      <c r="B1174" s="52" t="s">
        <v>107</v>
      </c>
      <c r="C1174" s="52" t="s">
        <v>116</v>
      </c>
      <c r="D1174" s="52">
        <v>32909</v>
      </c>
      <c r="E1174" s="52">
        <v>3350002</v>
      </c>
      <c r="F1174" s="52">
        <v>9</v>
      </c>
      <c r="G1174" s="52" t="s">
        <v>119</v>
      </c>
      <c r="H1174" s="52" t="s">
        <v>91</v>
      </c>
      <c r="I1174" s="52">
        <v>8292</v>
      </c>
      <c r="J1174" s="52" t="s">
        <v>71</v>
      </c>
      <c r="K1174" s="52">
        <v>73.3</v>
      </c>
      <c r="L1174" s="52">
        <v>4.02E-2</v>
      </c>
      <c r="M1174" s="52">
        <v>1</v>
      </c>
      <c r="N1174" s="52"/>
      <c r="O1174" s="52">
        <v>0</v>
      </c>
      <c r="P1174" s="52">
        <v>0</v>
      </c>
      <c r="Q1174" s="52">
        <v>21</v>
      </c>
      <c r="R1174" s="52"/>
      <c r="S1174" s="52">
        <v>0</v>
      </c>
      <c r="T1174" s="52">
        <v>0</v>
      </c>
      <c r="U1174" s="52">
        <v>310</v>
      </c>
      <c r="V1174" s="52">
        <f t="shared" si="38"/>
        <v>24.433704719999998</v>
      </c>
      <c r="W1174" s="52">
        <f t="shared" si="37"/>
        <v>24.433704719999998</v>
      </c>
      <c r="X1174" s="52">
        <v>0</v>
      </c>
      <c r="Y1174" s="52">
        <v>0</v>
      </c>
    </row>
    <row r="1175" spans="1:25" x14ac:dyDescent="0.25">
      <c r="A1175" s="52">
        <v>2013</v>
      </c>
      <c r="B1175" s="52" t="s">
        <v>107</v>
      </c>
      <c r="C1175" s="52" t="s">
        <v>116</v>
      </c>
      <c r="D1175" s="52">
        <v>32909</v>
      </c>
      <c r="E1175" s="52">
        <v>3350002</v>
      </c>
      <c r="F1175" s="52">
        <v>9</v>
      </c>
      <c r="G1175" s="52" t="s">
        <v>119</v>
      </c>
      <c r="H1175" s="52" t="s">
        <v>91</v>
      </c>
      <c r="I1175" s="52">
        <v>25000</v>
      </c>
      <c r="J1175" s="52" t="s">
        <v>71</v>
      </c>
      <c r="K1175" s="52">
        <v>73.3</v>
      </c>
      <c r="L1175" s="52">
        <v>4.02E-2</v>
      </c>
      <c r="M1175" s="52">
        <v>1</v>
      </c>
      <c r="N1175" s="52"/>
      <c r="O1175" s="52">
        <v>0</v>
      </c>
      <c r="P1175" s="52">
        <v>0</v>
      </c>
      <c r="Q1175" s="52">
        <v>21</v>
      </c>
      <c r="R1175" s="52"/>
      <c r="S1175" s="52">
        <v>0</v>
      </c>
      <c r="T1175" s="52">
        <v>0</v>
      </c>
      <c r="U1175" s="52">
        <v>310</v>
      </c>
      <c r="V1175" s="52">
        <f t="shared" si="38"/>
        <v>73.666499999999999</v>
      </c>
      <c r="W1175" s="52">
        <f t="shared" si="37"/>
        <v>73.666499999999999</v>
      </c>
      <c r="X1175" s="52">
        <v>0</v>
      </c>
      <c r="Y1175" s="52">
        <v>0</v>
      </c>
    </row>
    <row r="1176" spans="1:25" x14ac:dyDescent="0.25">
      <c r="A1176" s="52">
        <v>2013</v>
      </c>
      <c r="B1176" s="52" t="s">
        <v>107</v>
      </c>
      <c r="C1176" s="52" t="s">
        <v>116</v>
      </c>
      <c r="D1176" s="52">
        <v>32909</v>
      </c>
      <c r="E1176" s="52">
        <v>3350002</v>
      </c>
      <c r="F1176" s="52">
        <v>9</v>
      </c>
      <c r="G1176" s="52" t="s">
        <v>119</v>
      </c>
      <c r="H1176" s="52" t="s">
        <v>91</v>
      </c>
      <c r="I1176" s="52">
        <v>273110</v>
      </c>
      <c r="J1176" s="52" t="s">
        <v>71</v>
      </c>
      <c r="K1176" s="52">
        <v>73.3</v>
      </c>
      <c r="L1176" s="52">
        <v>4.02E-2</v>
      </c>
      <c r="M1176" s="52">
        <v>1</v>
      </c>
      <c r="N1176" s="52"/>
      <c r="O1176" s="52">
        <v>0</v>
      </c>
      <c r="P1176" s="52">
        <v>0</v>
      </c>
      <c r="Q1176" s="52">
        <v>21</v>
      </c>
      <c r="R1176" s="52"/>
      <c r="S1176" s="52">
        <v>0</v>
      </c>
      <c r="T1176" s="52">
        <v>0</v>
      </c>
      <c r="U1176" s="52">
        <v>310</v>
      </c>
      <c r="V1176" s="52">
        <f t="shared" si="38"/>
        <v>804.76231259999997</v>
      </c>
      <c r="W1176" s="52">
        <f t="shared" si="37"/>
        <v>804.76231259999997</v>
      </c>
      <c r="X1176" s="52">
        <v>0</v>
      </c>
      <c r="Y1176" s="52">
        <v>0</v>
      </c>
    </row>
    <row r="1177" spans="1:25" x14ac:dyDescent="0.25">
      <c r="A1177" s="52">
        <v>2013</v>
      </c>
      <c r="B1177" s="52" t="s">
        <v>107</v>
      </c>
      <c r="C1177" s="52" t="s">
        <v>116</v>
      </c>
      <c r="D1177" s="52">
        <v>32909</v>
      </c>
      <c r="E1177" s="52">
        <v>3350002</v>
      </c>
      <c r="F1177" s="52">
        <v>9</v>
      </c>
      <c r="G1177" s="52" t="s">
        <v>119</v>
      </c>
      <c r="H1177" s="52" t="s">
        <v>91</v>
      </c>
      <c r="I1177" s="52">
        <v>29183</v>
      </c>
      <c r="J1177" s="52" t="s">
        <v>71</v>
      </c>
      <c r="K1177" s="52">
        <v>73.3</v>
      </c>
      <c r="L1177" s="52">
        <v>4.02E-2</v>
      </c>
      <c r="M1177" s="52">
        <v>1</v>
      </c>
      <c r="N1177" s="52"/>
      <c r="O1177" s="52">
        <v>0</v>
      </c>
      <c r="P1177" s="52">
        <v>0</v>
      </c>
      <c r="Q1177" s="52">
        <v>21</v>
      </c>
      <c r="R1177" s="52"/>
      <c r="S1177" s="52">
        <v>0</v>
      </c>
      <c r="T1177" s="52">
        <v>0</v>
      </c>
      <c r="U1177" s="52">
        <v>310</v>
      </c>
      <c r="V1177" s="52">
        <f t="shared" si="38"/>
        <v>85.992378779999996</v>
      </c>
      <c r="W1177" s="52">
        <f t="shared" si="37"/>
        <v>85.992378779999996</v>
      </c>
      <c r="X1177" s="52">
        <v>0</v>
      </c>
      <c r="Y1177" s="52">
        <v>0</v>
      </c>
    </row>
  </sheetData>
  <autoFilter ref="A2:Y1177" xr:uid="{00000000-0009-0000-0000-000010000000}">
    <sortState ref="A2:Y1176">
      <sortCondition ref="C1:C1176"/>
    </sortState>
  </autoFilter>
  <mergeCells count="1">
    <mergeCell ref="A1:C1"/>
  </mergeCells>
  <pageMargins left="0.7" right="0.7" top="0.75" bottom="0.75" header="0.3" footer="0.3"/>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3:K29"/>
  <sheetViews>
    <sheetView zoomScale="56" zoomScaleNormal="56" zoomScalePageLayoutView="56" workbookViewId="0"/>
  </sheetViews>
  <sheetFormatPr defaultColWidth="10.875" defaultRowHeight="15.75" x14ac:dyDescent="0.25"/>
  <cols>
    <col min="1" max="1" width="10.875" style="3"/>
    <col min="2" max="2" width="31" style="3" customWidth="1"/>
    <col min="3" max="3" width="10.875" style="3"/>
    <col min="4" max="4" width="25.125" style="3" customWidth="1"/>
    <col min="5" max="5" width="13.625" style="3" customWidth="1"/>
    <col min="6" max="6" width="12.375" style="3" customWidth="1"/>
    <col min="7" max="7" width="13" style="3" customWidth="1"/>
    <col min="8" max="9" width="10.875" style="3"/>
    <col min="10" max="10" width="12.875" style="3" customWidth="1"/>
    <col min="11" max="11" width="17.125" style="3" customWidth="1"/>
    <col min="12" max="16384" width="10.875" style="3"/>
  </cols>
  <sheetData>
    <row r="3" spans="2:11" x14ac:dyDescent="0.25">
      <c r="C3" s="17"/>
      <c r="D3" s="17"/>
      <c r="E3" s="17"/>
      <c r="F3" s="17"/>
      <c r="G3" s="17"/>
      <c r="H3" s="17"/>
      <c r="I3" s="17"/>
    </row>
    <row r="4" spans="2:11" x14ac:dyDescent="0.25">
      <c r="B4" s="173" t="s">
        <v>308</v>
      </c>
      <c r="C4" s="173"/>
      <c r="D4" s="173"/>
      <c r="E4" s="173"/>
      <c r="F4" s="173"/>
      <c r="G4" s="173"/>
      <c r="H4" s="173"/>
      <c r="I4" s="173"/>
      <c r="J4" s="173"/>
      <c r="K4" s="173"/>
    </row>
    <row r="5" spans="2:11" x14ac:dyDescent="0.25">
      <c r="B5" s="15" t="s">
        <v>0</v>
      </c>
      <c r="C5" s="15" t="s">
        <v>146</v>
      </c>
      <c r="D5" s="15" t="s">
        <v>259</v>
      </c>
      <c r="E5" s="15" t="s">
        <v>260</v>
      </c>
      <c r="F5" s="15" t="s">
        <v>261</v>
      </c>
      <c r="G5" s="15" t="s">
        <v>262</v>
      </c>
      <c r="H5" s="15" t="s">
        <v>81</v>
      </c>
      <c r="I5" s="15" t="s">
        <v>84</v>
      </c>
      <c r="J5" s="15" t="s">
        <v>87</v>
      </c>
      <c r="K5" s="15" t="s">
        <v>263</v>
      </c>
    </row>
    <row r="6" spans="2:11" x14ac:dyDescent="0.25">
      <c r="B6" s="16" t="s">
        <v>8</v>
      </c>
      <c r="C6" s="16" t="s">
        <v>264</v>
      </c>
      <c r="D6" s="18" t="s">
        <v>282</v>
      </c>
      <c r="E6" s="4">
        <f>C26</f>
        <v>2207684.2523175003</v>
      </c>
      <c r="F6" s="7">
        <f>C27</f>
        <v>0</v>
      </c>
      <c r="G6" s="7">
        <f>C28</f>
        <v>0</v>
      </c>
      <c r="H6" s="16">
        <v>1</v>
      </c>
      <c r="I6" s="16">
        <v>21</v>
      </c>
      <c r="J6" s="16">
        <v>310</v>
      </c>
      <c r="K6" s="4">
        <f>E6*H6+F6*I6+G6*J6</f>
        <v>2207684.2523175003</v>
      </c>
    </row>
    <row r="7" spans="2:11" x14ac:dyDescent="0.25">
      <c r="B7" s="16" t="s">
        <v>9</v>
      </c>
      <c r="C7" s="19" t="s">
        <v>264</v>
      </c>
      <c r="D7" s="18" t="s">
        <v>282</v>
      </c>
      <c r="E7" s="4">
        <f>D26</f>
        <v>2345963.9968050001</v>
      </c>
      <c r="F7" s="7">
        <f>D27</f>
        <v>0</v>
      </c>
      <c r="G7" s="7">
        <f>D28</f>
        <v>0</v>
      </c>
      <c r="H7" s="16">
        <v>1</v>
      </c>
      <c r="I7" s="16">
        <v>21</v>
      </c>
      <c r="J7" s="16">
        <v>310</v>
      </c>
      <c r="K7" s="4">
        <f t="shared" ref="K7:K12" si="0">E7*H7+F7*I7+G7*J7</f>
        <v>2345963.9968050001</v>
      </c>
    </row>
    <row r="8" spans="2:11" x14ac:dyDescent="0.25">
      <c r="B8" s="16" t="s">
        <v>15</v>
      </c>
      <c r="C8" s="19" t="s">
        <v>264</v>
      </c>
      <c r="D8" s="18" t="s">
        <v>282</v>
      </c>
      <c r="E8" s="4">
        <f>E26</f>
        <v>2508947.3017949997</v>
      </c>
      <c r="F8" s="7">
        <f>E27</f>
        <v>0</v>
      </c>
      <c r="G8" s="7">
        <f>E28</f>
        <v>0</v>
      </c>
      <c r="H8" s="16">
        <v>1</v>
      </c>
      <c r="I8" s="16">
        <v>21</v>
      </c>
      <c r="J8" s="16">
        <v>310</v>
      </c>
      <c r="K8" s="4">
        <f t="shared" si="0"/>
        <v>2508947.3017949997</v>
      </c>
    </row>
    <row r="9" spans="2:11" x14ac:dyDescent="0.25">
      <c r="B9" s="16" t="s">
        <v>16</v>
      </c>
      <c r="C9" s="19" t="s">
        <v>264</v>
      </c>
      <c r="D9" s="18" t="s">
        <v>282</v>
      </c>
      <c r="E9" s="4">
        <f>F26</f>
        <v>2704507.2030075002</v>
      </c>
      <c r="F9" s="7">
        <f>F27</f>
        <v>0</v>
      </c>
      <c r="G9" s="7">
        <f>F28</f>
        <v>0</v>
      </c>
      <c r="H9" s="16">
        <v>1</v>
      </c>
      <c r="I9" s="16">
        <v>21</v>
      </c>
      <c r="J9" s="16">
        <v>310</v>
      </c>
      <c r="K9" s="4">
        <f t="shared" si="0"/>
        <v>2704507.2030075002</v>
      </c>
    </row>
    <row r="10" spans="2:11" x14ac:dyDescent="0.25">
      <c r="B10" s="16" t="s">
        <v>17</v>
      </c>
      <c r="C10" s="19" t="s">
        <v>264</v>
      </c>
      <c r="D10" s="18" t="s">
        <v>282</v>
      </c>
      <c r="E10" s="4">
        <f>G26</f>
        <v>2725116.5938425004</v>
      </c>
      <c r="F10" s="7">
        <f>G27</f>
        <v>0</v>
      </c>
      <c r="G10" s="7">
        <f>G28</f>
        <v>0</v>
      </c>
      <c r="H10" s="16">
        <v>1</v>
      </c>
      <c r="I10" s="16">
        <v>21</v>
      </c>
      <c r="J10" s="16">
        <v>310</v>
      </c>
      <c r="K10" s="4">
        <f t="shared" si="0"/>
        <v>2725116.5938425004</v>
      </c>
    </row>
    <row r="11" spans="2:11" x14ac:dyDescent="0.25">
      <c r="B11" s="16" t="s">
        <v>18</v>
      </c>
      <c r="C11" s="19" t="s">
        <v>264</v>
      </c>
      <c r="D11" s="18" t="s">
        <v>282</v>
      </c>
      <c r="E11" s="4">
        <f>H26</f>
        <v>2781751.8113549999</v>
      </c>
      <c r="F11" s="7">
        <f>H27</f>
        <v>0</v>
      </c>
      <c r="G11" s="7">
        <f>H28</f>
        <v>0</v>
      </c>
      <c r="H11" s="16">
        <v>1</v>
      </c>
      <c r="I11" s="16">
        <v>21</v>
      </c>
      <c r="J11" s="16">
        <v>310</v>
      </c>
      <c r="K11" s="4">
        <f t="shared" si="0"/>
        <v>2781751.8113549999</v>
      </c>
    </row>
    <row r="12" spans="2:11" x14ac:dyDescent="0.25">
      <c r="B12" s="16" t="s">
        <v>19</v>
      </c>
      <c r="C12" s="19" t="s">
        <v>264</v>
      </c>
      <c r="D12" s="18" t="s">
        <v>282</v>
      </c>
      <c r="E12" s="4">
        <f>I26</f>
        <v>2880035.7700124998</v>
      </c>
      <c r="F12" s="7">
        <f>I27</f>
        <v>0</v>
      </c>
      <c r="G12" s="7">
        <f>I28</f>
        <v>0</v>
      </c>
      <c r="H12" s="16">
        <v>1</v>
      </c>
      <c r="I12" s="16">
        <v>21</v>
      </c>
      <c r="J12" s="16">
        <v>310</v>
      </c>
      <c r="K12" s="4">
        <f t="shared" si="0"/>
        <v>2880035.7700124998</v>
      </c>
    </row>
    <row r="13" spans="2:11" x14ac:dyDescent="0.25">
      <c r="B13" s="5"/>
      <c r="C13" s="17"/>
      <c r="D13" s="17"/>
      <c r="E13" s="17"/>
      <c r="F13" s="17"/>
      <c r="G13" s="17"/>
      <c r="H13" s="17"/>
      <c r="I13" s="17"/>
    </row>
    <row r="14" spans="2:11" x14ac:dyDescent="0.25">
      <c r="B14" s="5"/>
      <c r="C14" s="17"/>
      <c r="D14" s="17"/>
      <c r="E14" s="17"/>
      <c r="F14" s="17"/>
      <c r="G14" s="17"/>
      <c r="H14" s="17"/>
      <c r="I14" s="17"/>
    </row>
    <row r="16" spans="2:11" x14ac:dyDescent="0.25">
      <c r="B16" s="171" t="s">
        <v>309</v>
      </c>
      <c r="C16" s="171"/>
      <c r="D16" s="171"/>
      <c r="E16" s="171"/>
      <c r="F16" s="171"/>
      <c r="G16" s="171"/>
      <c r="H16" s="171"/>
      <c r="I16" s="171"/>
    </row>
    <row r="17" spans="2:10" x14ac:dyDescent="0.25">
      <c r="B17" s="55"/>
      <c r="C17" s="56" t="s">
        <v>8</v>
      </c>
      <c r="D17" s="56" t="s">
        <v>9</v>
      </c>
      <c r="E17" s="56" t="s">
        <v>15</v>
      </c>
      <c r="F17" s="56" t="s">
        <v>16</v>
      </c>
      <c r="G17" s="56" t="s">
        <v>17</v>
      </c>
      <c r="H17" s="56" t="s">
        <v>18</v>
      </c>
      <c r="I17" s="56" t="s">
        <v>19</v>
      </c>
      <c r="J17" s="56" t="s">
        <v>159</v>
      </c>
    </row>
    <row r="18" spans="2:10" ht="31.5" x14ac:dyDescent="0.25">
      <c r="B18" s="58" t="s">
        <v>283</v>
      </c>
      <c r="C18" s="59">
        <v>7.9000000000000001E-2</v>
      </c>
      <c r="D18" s="59">
        <v>7.9000000000000001E-2</v>
      </c>
      <c r="E18" s="59">
        <v>7.9000000000000001E-2</v>
      </c>
      <c r="F18" s="59">
        <v>7.9000000000000001E-2</v>
      </c>
      <c r="G18" s="59">
        <v>7.9000000000000001E-2</v>
      </c>
      <c r="H18" s="59">
        <v>7.9000000000000001E-2</v>
      </c>
      <c r="I18" s="59">
        <v>7.9000000000000001E-2</v>
      </c>
      <c r="J18" s="66" t="s">
        <v>287</v>
      </c>
    </row>
    <row r="19" spans="2:10" ht="30" x14ac:dyDescent="0.25">
      <c r="B19" s="57" t="s">
        <v>253</v>
      </c>
      <c r="C19" s="29">
        <f>462117*1000</f>
        <v>462117000</v>
      </c>
      <c r="D19" s="29">
        <v>491062000</v>
      </c>
      <c r="E19" s="29">
        <v>525178000</v>
      </c>
      <c r="F19" s="29">
        <v>566113000</v>
      </c>
      <c r="G19" s="29">
        <v>570427000</v>
      </c>
      <c r="H19" s="29">
        <v>582282000</v>
      </c>
      <c r="I19" s="29">
        <v>602855000</v>
      </c>
      <c r="J19" s="54" t="s">
        <v>288</v>
      </c>
    </row>
    <row r="20" spans="2:10" x14ac:dyDescent="0.25">
      <c r="B20" s="172" t="s">
        <v>284</v>
      </c>
      <c r="C20" s="172"/>
      <c r="D20" s="172"/>
      <c r="E20" s="172"/>
      <c r="F20" s="172"/>
      <c r="G20" s="172"/>
      <c r="H20" s="172"/>
      <c r="I20" s="172"/>
      <c r="J20" s="60"/>
    </row>
    <row r="21" spans="2:10" x14ac:dyDescent="0.25">
      <c r="B21" s="29" t="s">
        <v>115</v>
      </c>
      <c r="C21" s="29">
        <f>C$18*C19</f>
        <v>36507243</v>
      </c>
      <c r="D21" s="29">
        <f>D$18*D19</f>
        <v>38793898</v>
      </c>
      <c r="E21" s="29">
        <f t="shared" ref="E21:I21" si="1">E$18*E19</f>
        <v>41489062</v>
      </c>
      <c r="F21" s="29">
        <f t="shared" si="1"/>
        <v>44722927</v>
      </c>
      <c r="G21" s="29">
        <f t="shared" si="1"/>
        <v>45063733</v>
      </c>
      <c r="H21" s="29">
        <f t="shared" si="1"/>
        <v>46000278</v>
      </c>
      <c r="I21" s="29">
        <f t="shared" si="1"/>
        <v>47625545</v>
      </c>
      <c r="J21" s="60"/>
    </row>
    <row r="22" spans="2:10" x14ac:dyDescent="0.25">
      <c r="B22" s="172" t="s">
        <v>285</v>
      </c>
      <c r="C22" s="172"/>
      <c r="D22" s="172"/>
      <c r="E22" s="172"/>
      <c r="F22" s="172"/>
      <c r="G22" s="172"/>
      <c r="H22" s="172"/>
      <c r="I22" s="172"/>
      <c r="J22" s="60"/>
    </row>
    <row r="23" spans="2:10" x14ac:dyDescent="0.25">
      <c r="B23" s="29" t="s">
        <v>286</v>
      </c>
      <c r="C23" s="61">
        <f t="shared" ref="C23:I23" si="2">C21/1000</f>
        <v>36507.243000000002</v>
      </c>
      <c r="D23" s="61">
        <f t="shared" si="2"/>
        <v>38793.898000000001</v>
      </c>
      <c r="E23" s="61">
        <f t="shared" si="2"/>
        <v>41489.061999999998</v>
      </c>
      <c r="F23" s="61">
        <f t="shared" si="2"/>
        <v>44722.927000000003</v>
      </c>
      <c r="G23" s="61">
        <f t="shared" si="2"/>
        <v>45063.733</v>
      </c>
      <c r="H23" s="61">
        <f t="shared" si="2"/>
        <v>46000.277999999998</v>
      </c>
      <c r="I23" s="61">
        <f t="shared" si="2"/>
        <v>47625.544999999998</v>
      </c>
      <c r="J23" s="60"/>
    </row>
    <row r="24" spans="2:10" x14ac:dyDescent="0.25">
      <c r="B24" s="29" t="s">
        <v>254</v>
      </c>
      <c r="C24" s="61">
        <v>825</v>
      </c>
      <c r="D24" s="61">
        <v>825</v>
      </c>
      <c r="E24" s="61">
        <v>825</v>
      </c>
      <c r="F24" s="61">
        <v>825</v>
      </c>
      <c r="G24" s="61">
        <v>825</v>
      </c>
      <c r="H24" s="61">
        <v>825</v>
      </c>
      <c r="I24" s="61">
        <v>825</v>
      </c>
      <c r="J24" s="60"/>
    </row>
    <row r="25" spans="2:10" x14ac:dyDescent="0.25">
      <c r="B25" s="62" t="s">
        <v>255</v>
      </c>
      <c r="C25" s="63">
        <v>73.3</v>
      </c>
      <c r="D25" s="63">
        <v>73.3</v>
      </c>
      <c r="E25" s="63">
        <v>73.3</v>
      </c>
      <c r="F25" s="63">
        <v>73.3</v>
      </c>
      <c r="G25" s="63">
        <v>73.3</v>
      </c>
      <c r="H25" s="63">
        <v>73.3</v>
      </c>
      <c r="I25" s="63">
        <v>73.3</v>
      </c>
      <c r="J25" s="60"/>
    </row>
    <row r="26" spans="2:10" x14ac:dyDescent="0.25">
      <c r="B26" s="29" t="s">
        <v>256</v>
      </c>
      <c r="C26" s="61">
        <f>((C23*C24)/1000)*C25</f>
        <v>2207684.2523175003</v>
      </c>
      <c r="D26" s="61">
        <f>((D23*D24)/1000)*D25</f>
        <v>2345963.9968050001</v>
      </c>
      <c r="E26" s="61">
        <f t="shared" ref="E26:I26" si="3">((E23*E24)/1000)*E25</f>
        <v>2508947.3017949997</v>
      </c>
      <c r="F26" s="61">
        <f t="shared" si="3"/>
        <v>2704507.2030075002</v>
      </c>
      <c r="G26" s="61">
        <f t="shared" si="3"/>
        <v>2725116.5938425004</v>
      </c>
      <c r="H26" s="61">
        <f t="shared" si="3"/>
        <v>2781751.8113549999</v>
      </c>
      <c r="I26" s="61">
        <f t="shared" si="3"/>
        <v>2880035.7700124998</v>
      </c>
      <c r="J26" s="60"/>
    </row>
    <row r="27" spans="2:10" x14ac:dyDescent="0.25">
      <c r="B27" s="29" t="s">
        <v>257</v>
      </c>
      <c r="C27" s="29">
        <v>0</v>
      </c>
      <c r="D27" s="29">
        <v>0</v>
      </c>
      <c r="E27" s="29">
        <v>0</v>
      </c>
      <c r="F27" s="29">
        <v>0</v>
      </c>
      <c r="G27" s="29">
        <v>0</v>
      </c>
      <c r="H27" s="29">
        <v>0</v>
      </c>
      <c r="I27" s="29">
        <v>0</v>
      </c>
      <c r="J27" s="60"/>
    </row>
    <row r="28" spans="2:10" x14ac:dyDescent="0.25">
      <c r="B28" s="29" t="s">
        <v>258</v>
      </c>
      <c r="C28" s="29">
        <v>0</v>
      </c>
      <c r="D28" s="29">
        <v>0</v>
      </c>
      <c r="E28" s="29">
        <v>0</v>
      </c>
      <c r="F28" s="29">
        <v>0</v>
      </c>
      <c r="G28" s="29">
        <v>0</v>
      </c>
      <c r="H28" s="29">
        <v>0</v>
      </c>
      <c r="I28" s="29">
        <v>0</v>
      </c>
      <c r="J28" s="60"/>
    </row>
    <row r="29" spans="2:10" x14ac:dyDescent="0.25">
      <c r="B29" s="64" t="s">
        <v>7</v>
      </c>
      <c r="C29" s="65">
        <f>SUM(C26:C28)</f>
        <v>2207684.2523175003</v>
      </c>
      <c r="D29" s="65">
        <f t="shared" ref="D29:I29" si="4">SUM(D26:D28)</f>
        <v>2345963.9968050001</v>
      </c>
      <c r="E29" s="65">
        <f t="shared" si="4"/>
        <v>2508947.3017949997</v>
      </c>
      <c r="F29" s="65">
        <f t="shared" si="4"/>
        <v>2704507.2030075002</v>
      </c>
      <c r="G29" s="65">
        <f t="shared" si="4"/>
        <v>2725116.5938425004</v>
      </c>
      <c r="H29" s="65">
        <f t="shared" si="4"/>
        <v>2781751.8113549999</v>
      </c>
      <c r="I29" s="65">
        <f t="shared" si="4"/>
        <v>2880035.7700124998</v>
      </c>
      <c r="J29" s="60"/>
    </row>
  </sheetData>
  <mergeCells count="4">
    <mergeCell ref="B16:I16"/>
    <mergeCell ref="B20:I20"/>
    <mergeCell ref="B22:I22"/>
    <mergeCell ref="B4:K4"/>
  </mergeCells>
  <hyperlinks>
    <hyperlink ref="J18" r:id="rId1" display="Source: Central Coalfields Ltd (Annual Report 2006-07)" xr:uid="{00000000-0004-0000-1100-000000000000}"/>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T114"/>
  <sheetViews>
    <sheetView zoomScale="56" zoomScaleNormal="56" zoomScalePageLayoutView="56" workbookViewId="0">
      <selection activeCell="F38" sqref="F38"/>
    </sheetView>
  </sheetViews>
  <sheetFormatPr defaultColWidth="10.875" defaultRowHeight="15.75" x14ac:dyDescent="0.25"/>
  <cols>
    <col min="1" max="1" width="11.125" style="3" customWidth="1"/>
    <col min="2" max="2" width="17.875" style="3" customWidth="1"/>
    <col min="3" max="3" width="54.125" style="3" customWidth="1"/>
    <col min="4" max="16384" width="10.875" style="3"/>
  </cols>
  <sheetData>
    <row r="2" spans="2:20" x14ac:dyDescent="0.25">
      <c r="B2" s="8" t="s">
        <v>14</v>
      </c>
      <c r="C2" s="146" t="s">
        <v>224</v>
      </c>
      <c r="D2" s="146"/>
      <c r="E2" s="146"/>
      <c r="F2" s="146"/>
      <c r="G2" s="146"/>
      <c r="H2" s="146"/>
      <c r="I2" s="146"/>
      <c r="J2" s="146"/>
      <c r="K2" s="146"/>
      <c r="L2" s="146"/>
      <c r="M2" s="146"/>
      <c r="N2" s="146"/>
      <c r="O2" s="146"/>
      <c r="P2" s="146"/>
      <c r="Q2" s="146"/>
      <c r="R2" s="146"/>
      <c r="S2" s="146"/>
      <c r="T2" s="146"/>
    </row>
    <row r="3" spans="2:20" ht="39" customHeight="1" x14ac:dyDescent="0.25">
      <c r="B3" s="8" t="s">
        <v>225</v>
      </c>
      <c r="C3" s="146" t="s">
        <v>226</v>
      </c>
      <c r="D3" s="146"/>
      <c r="E3" s="146"/>
      <c r="F3" s="146"/>
      <c r="G3" s="146"/>
      <c r="H3" s="146"/>
      <c r="I3" s="146"/>
      <c r="J3" s="146"/>
      <c r="K3" s="146"/>
      <c r="L3" s="146"/>
      <c r="M3" s="146"/>
      <c r="N3" s="146"/>
      <c r="O3" s="146"/>
      <c r="P3" s="146"/>
      <c r="Q3" s="146"/>
      <c r="R3" s="146"/>
      <c r="S3" s="146"/>
      <c r="T3" s="146"/>
    </row>
    <row r="4" spans="2:20" x14ac:dyDescent="0.25">
      <c r="B4" s="8" t="s">
        <v>137</v>
      </c>
      <c r="C4" s="146" t="s">
        <v>138</v>
      </c>
      <c r="D4" s="146"/>
      <c r="E4" s="146"/>
      <c r="F4" s="146"/>
      <c r="G4" s="146"/>
      <c r="H4" s="146"/>
      <c r="I4" s="146"/>
      <c r="J4" s="146"/>
      <c r="K4" s="146"/>
      <c r="L4" s="146"/>
      <c r="M4" s="146"/>
      <c r="N4" s="146"/>
      <c r="O4" s="146"/>
      <c r="P4" s="146"/>
      <c r="Q4" s="146"/>
      <c r="R4" s="146"/>
      <c r="S4" s="146"/>
      <c r="T4" s="146"/>
    </row>
    <row r="5" spans="2:20" x14ac:dyDescent="0.25">
      <c r="B5" s="8" t="s">
        <v>139</v>
      </c>
      <c r="C5" s="146" t="s">
        <v>140</v>
      </c>
      <c r="D5" s="146"/>
      <c r="E5" s="146"/>
      <c r="F5" s="146"/>
      <c r="G5" s="146"/>
      <c r="H5" s="146"/>
      <c r="I5" s="146"/>
      <c r="J5" s="146"/>
      <c r="K5" s="146"/>
      <c r="L5" s="146"/>
      <c r="M5" s="146"/>
      <c r="N5" s="146"/>
      <c r="O5" s="146"/>
      <c r="P5" s="146"/>
      <c r="Q5" s="146"/>
      <c r="R5" s="146"/>
      <c r="S5" s="146"/>
      <c r="T5" s="146"/>
    </row>
    <row r="6" spans="2:20" x14ac:dyDescent="0.25">
      <c r="B6" s="8" t="s">
        <v>14</v>
      </c>
      <c r="C6" s="146" t="s">
        <v>227</v>
      </c>
      <c r="D6" s="146"/>
      <c r="E6" s="146"/>
      <c r="F6" s="146"/>
      <c r="G6" s="146"/>
      <c r="H6" s="146"/>
      <c r="I6" s="146"/>
      <c r="J6" s="146"/>
      <c r="K6" s="146"/>
      <c r="L6" s="146"/>
      <c r="M6" s="146"/>
      <c r="N6" s="146"/>
      <c r="O6" s="146"/>
      <c r="P6" s="146"/>
      <c r="Q6" s="146"/>
      <c r="R6" s="146"/>
      <c r="S6" s="146"/>
      <c r="T6" s="146"/>
    </row>
    <row r="8" spans="2:20" x14ac:dyDescent="0.25">
      <c r="B8" s="13" t="s">
        <v>235</v>
      </c>
      <c r="C8" s="13" t="s">
        <v>147</v>
      </c>
      <c r="D8" s="9"/>
      <c r="E8" s="9"/>
    </row>
    <row r="9" spans="2:20" x14ac:dyDescent="0.25">
      <c r="B9" s="11">
        <v>1</v>
      </c>
      <c r="C9" s="11" t="s">
        <v>236</v>
      </c>
      <c r="D9" s="9"/>
      <c r="E9" s="9"/>
    </row>
    <row r="10" spans="2:20" x14ac:dyDescent="0.25">
      <c r="B10" s="11">
        <v>2</v>
      </c>
      <c r="C10" s="11" t="s">
        <v>237</v>
      </c>
      <c r="D10" s="9"/>
      <c r="E10" s="9"/>
    </row>
    <row r="11" spans="2:20" x14ac:dyDescent="0.25">
      <c r="B11" s="11">
        <v>3</v>
      </c>
      <c r="C11" s="11" t="s">
        <v>238</v>
      </c>
      <c r="D11" s="9"/>
      <c r="E11" s="9"/>
      <c r="G11" s="10"/>
    </row>
    <row r="12" spans="2:20" x14ac:dyDescent="0.25">
      <c r="B12" s="11">
        <v>4</v>
      </c>
      <c r="C12" s="11" t="s">
        <v>240</v>
      </c>
      <c r="D12" s="9"/>
      <c r="E12" s="9"/>
      <c r="G12" s="9"/>
    </row>
    <row r="13" spans="2:20" x14ac:dyDescent="0.25">
      <c r="B13" s="11">
        <v>5</v>
      </c>
      <c r="C13" s="11" t="s">
        <v>239</v>
      </c>
      <c r="D13" s="9"/>
      <c r="E13" s="9"/>
      <c r="G13" s="9"/>
    </row>
    <row r="14" spans="2:20" x14ac:dyDescent="0.25">
      <c r="B14" s="11">
        <v>6</v>
      </c>
      <c r="C14" s="11" t="s">
        <v>241</v>
      </c>
      <c r="D14" s="9"/>
      <c r="E14" s="9"/>
      <c r="G14" s="9"/>
    </row>
    <row r="15" spans="2:20" x14ac:dyDescent="0.25">
      <c r="B15" s="11">
        <v>7</v>
      </c>
      <c r="C15" s="11" t="s">
        <v>243</v>
      </c>
      <c r="D15" s="9"/>
      <c r="E15" s="9"/>
      <c r="G15" s="9"/>
    </row>
    <row r="16" spans="2:20" x14ac:dyDescent="0.25">
      <c r="B16" s="11">
        <v>8</v>
      </c>
      <c r="C16" s="11" t="s">
        <v>242</v>
      </c>
      <c r="D16" s="9"/>
      <c r="E16" s="9"/>
      <c r="G16" s="9"/>
    </row>
    <row r="17" spans="2:7" x14ac:dyDescent="0.25">
      <c r="B17" s="11">
        <v>9</v>
      </c>
      <c r="C17" s="11" t="s">
        <v>244</v>
      </c>
      <c r="D17" s="9"/>
      <c r="E17" s="9"/>
      <c r="G17" s="9"/>
    </row>
    <row r="18" spans="2:7" x14ac:dyDescent="0.25">
      <c r="B18" s="11">
        <v>10</v>
      </c>
      <c r="C18" s="11" t="s">
        <v>245</v>
      </c>
      <c r="D18" s="9"/>
      <c r="E18" s="9"/>
      <c r="G18" s="9"/>
    </row>
    <row r="19" spans="2:7" x14ac:dyDescent="0.25">
      <c r="B19" s="11">
        <v>11</v>
      </c>
      <c r="C19" s="11" t="s">
        <v>246</v>
      </c>
      <c r="D19" s="9"/>
      <c r="E19" s="9"/>
      <c r="G19" s="9"/>
    </row>
    <row r="20" spans="2:7" x14ac:dyDescent="0.25">
      <c r="B20" s="11">
        <v>12</v>
      </c>
      <c r="C20" s="11" t="s">
        <v>247</v>
      </c>
      <c r="D20" s="9"/>
      <c r="E20" s="9"/>
      <c r="G20" s="9"/>
    </row>
    <row r="21" spans="2:7" x14ac:dyDescent="0.25">
      <c r="B21" s="11">
        <v>13</v>
      </c>
      <c r="C21" s="11" t="s">
        <v>248</v>
      </c>
      <c r="D21" s="9"/>
      <c r="E21" s="9"/>
      <c r="G21" s="9"/>
    </row>
    <row r="22" spans="2:7" x14ac:dyDescent="0.25">
      <c r="B22" s="11">
        <v>14</v>
      </c>
      <c r="C22" s="11" t="s">
        <v>249</v>
      </c>
      <c r="D22" s="9"/>
      <c r="E22" s="9"/>
      <c r="G22" s="9"/>
    </row>
    <row r="23" spans="2:7" x14ac:dyDescent="0.25">
      <c r="B23" s="11">
        <v>15</v>
      </c>
      <c r="C23" s="11" t="s">
        <v>250</v>
      </c>
      <c r="D23" s="9"/>
      <c r="E23" s="9"/>
      <c r="G23" s="9"/>
    </row>
    <row r="24" spans="2:7" x14ac:dyDescent="0.25">
      <c r="B24" s="16">
        <v>16</v>
      </c>
      <c r="C24" s="16" t="s">
        <v>266</v>
      </c>
      <c r="D24" s="9"/>
      <c r="E24" s="9"/>
      <c r="G24" s="9"/>
    </row>
    <row r="25" spans="2:7" x14ac:dyDescent="0.25">
      <c r="D25" s="9"/>
      <c r="E25" s="9"/>
      <c r="G25" s="9"/>
    </row>
    <row r="26" spans="2:7" x14ac:dyDescent="0.25">
      <c r="D26" s="9"/>
      <c r="E26" s="9"/>
      <c r="G26" s="9"/>
    </row>
    <row r="27" spans="2:7" x14ac:dyDescent="0.25">
      <c r="D27" s="9"/>
      <c r="E27" s="9"/>
      <c r="G27" s="9"/>
    </row>
    <row r="28" spans="2:7" x14ac:dyDescent="0.25">
      <c r="D28" s="9"/>
      <c r="E28" s="9"/>
      <c r="G28" s="9"/>
    </row>
    <row r="29" spans="2:7" x14ac:dyDescent="0.25">
      <c r="D29" s="9"/>
      <c r="E29" s="9"/>
      <c r="G29" s="9"/>
    </row>
    <row r="30" spans="2:7" x14ac:dyDescent="0.25">
      <c r="D30" s="9"/>
      <c r="E30" s="9"/>
      <c r="G30" s="9"/>
    </row>
    <row r="31" spans="2:7" x14ac:dyDescent="0.25">
      <c r="D31" s="9"/>
      <c r="E31" s="9"/>
      <c r="G31" s="9"/>
    </row>
    <row r="32" spans="2:7" x14ac:dyDescent="0.25">
      <c r="D32" s="9"/>
      <c r="E32" s="9"/>
      <c r="G32" s="9"/>
    </row>
    <row r="33" spans="4:7" x14ac:dyDescent="0.25">
      <c r="D33" s="9"/>
      <c r="E33" s="9"/>
      <c r="G33" s="9"/>
    </row>
    <row r="34" spans="4:7" x14ac:dyDescent="0.25">
      <c r="D34" s="9"/>
      <c r="E34" s="9"/>
      <c r="G34" s="9"/>
    </row>
    <row r="35" spans="4:7" x14ac:dyDescent="0.25">
      <c r="D35" s="9"/>
      <c r="E35" s="9"/>
      <c r="G35" s="9"/>
    </row>
    <row r="36" spans="4:7" x14ac:dyDescent="0.25">
      <c r="D36" s="9"/>
      <c r="E36" s="9"/>
      <c r="G36" s="9"/>
    </row>
    <row r="37" spans="4:7" x14ac:dyDescent="0.25">
      <c r="D37" s="9"/>
      <c r="E37" s="9"/>
      <c r="G37" s="9"/>
    </row>
    <row r="38" spans="4:7" x14ac:dyDescent="0.25">
      <c r="D38" s="9"/>
      <c r="E38" s="9"/>
      <c r="G38" s="9"/>
    </row>
    <row r="39" spans="4:7" x14ac:dyDescent="0.25">
      <c r="D39" s="9"/>
      <c r="E39" s="9"/>
      <c r="G39" s="9"/>
    </row>
    <row r="40" spans="4:7" x14ac:dyDescent="0.25">
      <c r="D40" s="9"/>
      <c r="E40" s="9"/>
      <c r="G40" s="9"/>
    </row>
    <row r="41" spans="4:7" x14ac:dyDescent="0.25">
      <c r="D41" s="9"/>
      <c r="E41" s="9"/>
      <c r="G41" s="9"/>
    </row>
    <row r="42" spans="4:7" x14ac:dyDescent="0.25">
      <c r="D42" s="9"/>
      <c r="E42" s="9"/>
      <c r="G42" s="9"/>
    </row>
    <row r="43" spans="4:7" x14ac:dyDescent="0.25">
      <c r="D43" s="9"/>
      <c r="E43" s="9"/>
      <c r="G43" s="9"/>
    </row>
    <row r="44" spans="4:7" x14ac:dyDescent="0.25">
      <c r="D44" s="9"/>
      <c r="E44" s="9"/>
      <c r="G44" s="9"/>
    </row>
    <row r="45" spans="4:7" x14ac:dyDescent="0.25">
      <c r="D45" s="9"/>
      <c r="E45" s="9"/>
      <c r="G45" s="9"/>
    </row>
    <row r="46" spans="4:7" x14ac:dyDescent="0.25">
      <c r="D46" s="9"/>
      <c r="E46" s="9"/>
      <c r="G46" s="9"/>
    </row>
    <row r="47" spans="4:7" x14ac:dyDescent="0.25">
      <c r="D47" s="9"/>
      <c r="E47" s="9"/>
      <c r="G47" s="9"/>
    </row>
    <row r="48" spans="4:7" x14ac:dyDescent="0.25">
      <c r="D48" s="9"/>
      <c r="E48" s="9"/>
      <c r="G48" s="9"/>
    </row>
    <row r="49" spans="4:7" x14ac:dyDescent="0.25">
      <c r="D49" s="9"/>
      <c r="E49" s="9"/>
      <c r="G49" s="9"/>
    </row>
    <row r="50" spans="4:7" x14ac:dyDescent="0.25">
      <c r="D50" s="9"/>
      <c r="E50" s="9"/>
      <c r="G50" s="9"/>
    </row>
    <row r="51" spans="4:7" x14ac:dyDescent="0.25">
      <c r="D51" s="9"/>
      <c r="E51" s="9"/>
      <c r="G51" s="9"/>
    </row>
    <row r="52" spans="4:7" x14ac:dyDescent="0.25">
      <c r="D52" s="9"/>
      <c r="E52" s="9"/>
      <c r="G52" s="9"/>
    </row>
    <row r="53" spans="4:7" x14ac:dyDescent="0.25">
      <c r="D53" s="9"/>
      <c r="E53" s="9"/>
      <c r="G53" s="9"/>
    </row>
    <row r="54" spans="4:7" x14ac:dyDescent="0.25">
      <c r="D54" s="9"/>
      <c r="E54" s="9"/>
      <c r="G54" s="9"/>
    </row>
    <row r="55" spans="4:7" x14ac:dyDescent="0.25">
      <c r="D55" s="9"/>
      <c r="E55" s="9"/>
      <c r="G55" s="9"/>
    </row>
    <row r="56" spans="4:7" x14ac:dyDescent="0.25">
      <c r="D56" s="9"/>
      <c r="E56" s="9"/>
      <c r="G56" s="9"/>
    </row>
    <row r="57" spans="4:7" x14ac:dyDescent="0.25">
      <c r="D57" s="9"/>
      <c r="E57" s="9"/>
      <c r="G57" s="9"/>
    </row>
    <row r="58" spans="4:7" x14ac:dyDescent="0.25">
      <c r="D58" s="9"/>
      <c r="E58" s="9"/>
      <c r="G58" s="9"/>
    </row>
    <row r="59" spans="4:7" x14ac:dyDescent="0.25">
      <c r="D59" s="9"/>
      <c r="E59" s="9"/>
      <c r="G59" s="9"/>
    </row>
    <row r="60" spans="4:7" x14ac:dyDescent="0.25">
      <c r="D60" s="9"/>
      <c r="E60" s="9"/>
    </row>
    <row r="61" spans="4:7" x14ac:dyDescent="0.25">
      <c r="D61" s="9"/>
      <c r="E61" s="9"/>
    </row>
    <row r="62" spans="4:7" x14ac:dyDescent="0.25">
      <c r="D62" s="9"/>
      <c r="E62" s="9"/>
    </row>
    <row r="63" spans="4:7" x14ac:dyDescent="0.25">
      <c r="D63" s="9"/>
      <c r="E63" s="9"/>
    </row>
    <row r="64" spans="4:7" x14ac:dyDescent="0.25">
      <c r="D64" s="9"/>
      <c r="E64" s="9"/>
    </row>
    <row r="65" spans="4:5" x14ac:dyDescent="0.25">
      <c r="D65" s="9"/>
      <c r="E65" s="9"/>
    </row>
    <row r="66" spans="4:5" x14ac:dyDescent="0.25">
      <c r="D66" s="9"/>
      <c r="E66" s="9"/>
    </row>
    <row r="67" spans="4:5" x14ac:dyDescent="0.25">
      <c r="D67" s="9"/>
      <c r="E67" s="9"/>
    </row>
    <row r="68" spans="4:5" x14ac:dyDescent="0.25">
      <c r="D68" s="9"/>
      <c r="E68" s="9"/>
    </row>
    <row r="69" spans="4:5" x14ac:dyDescent="0.25">
      <c r="D69" s="9"/>
      <c r="E69" s="9"/>
    </row>
    <row r="70" spans="4:5" x14ac:dyDescent="0.25">
      <c r="D70" s="9"/>
      <c r="E70" s="9"/>
    </row>
    <row r="71" spans="4:5" x14ac:dyDescent="0.25">
      <c r="D71" s="9"/>
      <c r="E71" s="9"/>
    </row>
    <row r="72" spans="4:5" x14ac:dyDescent="0.25">
      <c r="D72" s="9"/>
      <c r="E72" s="9"/>
    </row>
    <row r="73" spans="4:5" x14ac:dyDescent="0.25">
      <c r="D73" s="9"/>
      <c r="E73" s="9"/>
    </row>
    <row r="74" spans="4:5" x14ac:dyDescent="0.25">
      <c r="D74" s="9"/>
      <c r="E74" s="9"/>
    </row>
    <row r="75" spans="4:5" x14ac:dyDescent="0.25">
      <c r="D75" s="9"/>
      <c r="E75" s="9"/>
    </row>
    <row r="76" spans="4:5" x14ac:dyDescent="0.25">
      <c r="D76" s="9"/>
      <c r="E76" s="9"/>
    </row>
    <row r="77" spans="4:5" x14ac:dyDescent="0.25">
      <c r="D77" s="9"/>
      <c r="E77" s="9"/>
    </row>
    <row r="78" spans="4:5" x14ac:dyDescent="0.25">
      <c r="D78" s="9"/>
      <c r="E78" s="9"/>
    </row>
    <row r="79" spans="4:5" x14ac:dyDescent="0.25">
      <c r="D79" s="9"/>
      <c r="E79" s="9"/>
    </row>
    <row r="80" spans="4:5" x14ac:dyDescent="0.25">
      <c r="D80" s="9"/>
      <c r="E80" s="9"/>
    </row>
    <row r="81" spans="4:5" x14ac:dyDescent="0.25">
      <c r="D81" s="9"/>
      <c r="E81" s="9"/>
    </row>
    <row r="82" spans="4:5" x14ac:dyDescent="0.25">
      <c r="D82" s="9"/>
      <c r="E82" s="9"/>
    </row>
    <row r="83" spans="4:5" x14ac:dyDescent="0.25">
      <c r="D83" s="9"/>
      <c r="E83" s="9"/>
    </row>
    <row r="84" spans="4:5" x14ac:dyDescent="0.25">
      <c r="D84" s="9"/>
      <c r="E84" s="9"/>
    </row>
    <row r="85" spans="4:5" x14ac:dyDescent="0.25">
      <c r="D85" s="9"/>
      <c r="E85" s="9"/>
    </row>
    <row r="86" spans="4:5" x14ac:dyDescent="0.25">
      <c r="D86" s="9"/>
      <c r="E86" s="9"/>
    </row>
    <row r="87" spans="4:5" x14ac:dyDescent="0.25">
      <c r="D87" s="9"/>
      <c r="E87" s="9"/>
    </row>
    <row r="88" spans="4:5" x14ac:dyDescent="0.25">
      <c r="D88" s="9"/>
      <c r="E88" s="9"/>
    </row>
    <row r="89" spans="4:5" x14ac:dyDescent="0.25">
      <c r="D89" s="9"/>
      <c r="E89" s="9"/>
    </row>
    <row r="90" spans="4:5" x14ac:dyDescent="0.25">
      <c r="D90" s="9"/>
      <c r="E90" s="9"/>
    </row>
    <row r="91" spans="4:5" x14ac:dyDescent="0.25">
      <c r="D91" s="9"/>
      <c r="E91" s="9"/>
    </row>
    <row r="92" spans="4:5" x14ac:dyDescent="0.25">
      <c r="D92" s="9"/>
      <c r="E92" s="9"/>
    </row>
    <row r="93" spans="4:5" x14ac:dyDescent="0.25">
      <c r="D93" s="9"/>
      <c r="E93" s="9"/>
    </row>
    <row r="94" spans="4:5" x14ac:dyDescent="0.25">
      <c r="D94" s="9"/>
      <c r="E94" s="9"/>
    </row>
    <row r="95" spans="4:5" x14ac:dyDescent="0.25">
      <c r="D95" s="9"/>
      <c r="E95" s="9"/>
    </row>
    <row r="96" spans="4:5" x14ac:dyDescent="0.25">
      <c r="D96" s="9"/>
      <c r="E96" s="9"/>
    </row>
    <row r="97" spans="4:5" x14ac:dyDescent="0.25">
      <c r="D97" s="9"/>
      <c r="E97" s="9"/>
    </row>
    <row r="98" spans="4:5" x14ac:dyDescent="0.25">
      <c r="D98" s="9"/>
      <c r="E98" s="9"/>
    </row>
    <row r="99" spans="4:5" x14ac:dyDescent="0.25">
      <c r="D99" s="9"/>
      <c r="E99" s="9"/>
    </row>
    <row r="100" spans="4:5" x14ac:dyDescent="0.25">
      <c r="D100" s="9"/>
      <c r="E100" s="9"/>
    </row>
    <row r="101" spans="4:5" x14ac:dyDescent="0.25">
      <c r="D101" s="9"/>
      <c r="E101" s="9"/>
    </row>
    <row r="102" spans="4:5" x14ac:dyDescent="0.25">
      <c r="D102" s="9"/>
      <c r="E102" s="9"/>
    </row>
    <row r="103" spans="4:5" x14ac:dyDescent="0.25">
      <c r="D103" s="9"/>
      <c r="E103" s="9"/>
    </row>
    <row r="104" spans="4:5" x14ac:dyDescent="0.25">
      <c r="D104" s="9"/>
      <c r="E104" s="9"/>
    </row>
    <row r="105" spans="4:5" x14ac:dyDescent="0.25">
      <c r="D105" s="9"/>
      <c r="E105" s="9"/>
    </row>
    <row r="106" spans="4:5" x14ac:dyDescent="0.25">
      <c r="D106" s="9"/>
      <c r="E106" s="9"/>
    </row>
    <row r="107" spans="4:5" x14ac:dyDescent="0.25">
      <c r="D107" s="9"/>
      <c r="E107" s="9"/>
    </row>
    <row r="108" spans="4:5" x14ac:dyDescent="0.25">
      <c r="D108" s="9"/>
      <c r="E108" s="9"/>
    </row>
    <row r="109" spans="4:5" x14ac:dyDescent="0.25">
      <c r="D109" s="9"/>
      <c r="E109" s="9"/>
    </row>
    <row r="110" spans="4:5" x14ac:dyDescent="0.25">
      <c r="D110" s="9"/>
      <c r="E110" s="9"/>
    </row>
    <row r="111" spans="4:5" x14ac:dyDescent="0.25">
      <c r="D111" s="9"/>
      <c r="E111" s="9"/>
    </row>
    <row r="112" spans="4:5" x14ac:dyDescent="0.25">
      <c r="D112" s="9"/>
      <c r="E112" s="9"/>
    </row>
    <row r="113" spans="4:5" x14ac:dyDescent="0.25">
      <c r="D113" s="9"/>
      <c r="E113" s="9"/>
    </row>
    <row r="114" spans="4:5" x14ac:dyDescent="0.25">
      <c r="D114" s="9"/>
      <c r="E114" s="9"/>
    </row>
  </sheetData>
  <mergeCells count="5">
    <mergeCell ref="C2:T2"/>
    <mergeCell ref="C3:T3"/>
    <mergeCell ref="C4:T4"/>
    <mergeCell ref="C5:T5"/>
    <mergeCell ref="C6:T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U186"/>
  <sheetViews>
    <sheetView zoomScale="50" zoomScaleNormal="50" zoomScalePageLayoutView="50" workbookViewId="0">
      <selection activeCell="C22" sqref="C22"/>
    </sheetView>
  </sheetViews>
  <sheetFormatPr defaultColWidth="10.875" defaultRowHeight="15.75" x14ac:dyDescent="0.25"/>
  <cols>
    <col min="1" max="1" width="33.375" style="3" bestFit="1" customWidth="1"/>
    <col min="2" max="2" width="41.125" style="3" bestFit="1" customWidth="1"/>
    <col min="3" max="3" width="43.5" style="3" bestFit="1" customWidth="1"/>
    <col min="4" max="4" width="43.5" style="3" customWidth="1"/>
    <col min="5" max="5" width="42.625" style="3" bestFit="1" customWidth="1"/>
    <col min="6" max="6" width="35.625" style="3" bestFit="1" customWidth="1"/>
    <col min="7" max="7" width="22.875" style="3" customWidth="1"/>
    <col min="8" max="8" width="13.125" style="3" bestFit="1" customWidth="1"/>
    <col min="9" max="16384" width="10.875" style="3"/>
  </cols>
  <sheetData>
    <row r="1" spans="1:21" s="100" customFormat="1" x14ac:dyDescent="0.25">
      <c r="A1" s="148" t="s">
        <v>289</v>
      </c>
      <c r="B1" s="148"/>
      <c r="C1" s="99"/>
      <c r="D1" s="99"/>
      <c r="E1" s="99"/>
      <c r="F1" s="99"/>
      <c r="G1" s="99"/>
      <c r="H1" s="99"/>
      <c r="I1" s="147" t="s">
        <v>200</v>
      </c>
      <c r="J1" s="147"/>
      <c r="K1" s="147"/>
      <c r="L1" s="147"/>
      <c r="M1" s="147"/>
      <c r="N1" s="147"/>
      <c r="O1" s="147"/>
      <c r="P1" s="147" t="s">
        <v>201</v>
      </c>
      <c r="Q1" s="147"/>
      <c r="R1" s="147"/>
      <c r="S1" s="147"/>
      <c r="T1" s="147"/>
      <c r="U1" s="147"/>
    </row>
    <row r="2" spans="1:21" s="96" customFormat="1" x14ac:dyDescent="0.25">
      <c r="A2" s="97" t="s">
        <v>272</v>
      </c>
      <c r="B2" s="97" t="s">
        <v>273</v>
      </c>
      <c r="C2" s="97" t="s">
        <v>274</v>
      </c>
      <c r="D2" s="97" t="s">
        <v>310</v>
      </c>
      <c r="E2" s="97" t="s">
        <v>275</v>
      </c>
      <c r="F2" s="97" t="s">
        <v>148</v>
      </c>
      <c r="G2" s="97" t="s">
        <v>149</v>
      </c>
      <c r="H2" s="97" t="s">
        <v>150</v>
      </c>
      <c r="I2" s="97" t="s">
        <v>8</v>
      </c>
      <c r="J2" s="97" t="s">
        <v>9</v>
      </c>
      <c r="K2" s="97" t="s">
        <v>15</v>
      </c>
      <c r="L2" s="97" t="s">
        <v>16</v>
      </c>
      <c r="M2" s="97" t="s">
        <v>17</v>
      </c>
      <c r="N2" s="97" t="s">
        <v>18</v>
      </c>
      <c r="O2" s="97" t="s">
        <v>19</v>
      </c>
      <c r="P2" s="98">
        <v>2007</v>
      </c>
      <c r="Q2" s="98">
        <v>2008</v>
      </c>
      <c r="R2" s="98">
        <v>2009</v>
      </c>
      <c r="S2" s="98">
        <v>2010</v>
      </c>
      <c r="T2" s="98">
        <v>2011</v>
      </c>
      <c r="U2" s="98">
        <v>2012</v>
      </c>
    </row>
    <row r="3" spans="1:21" s="6" customFormat="1" x14ac:dyDescent="0.25">
      <c r="A3" s="40" t="s">
        <v>271</v>
      </c>
      <c r="B3" s="41" t="s">
        <v>151</v>
      </c>
      <c r="C3" s="24" t="s">
        <v>145</v>
      </c>
      <c r="D3" s="68" t="s">
        <v>130</v>
      </c>
      <c r="E3" s="24" t="s">
        <v>154</v>
      </c>
      <c r="F3" s="24" t="s">
        <v>154</v>
      </c>
      <c r="G3" s="24" t="s">
        <v>152</v>
      </c>
      <c r="H3" s="40" t="s">
        <v>276</v>
      </c>
      <c r="I3" s="42">
        <f>I5*1+I6*5+I7*270</f>
        <v>63036872.700000003</v>
      </c>
      <c r="J3" s="42">
        <f t="shared" ref="J3:O3" si="0">J5*1+J6*5+J7*270</f>
        <v>67775736.600000009</v>
      </c>
      <c r="K3" s="42">
        <f t="shared" si="0"/>
        <v>76747878.900000006</v>
      </c>
      <c r="L3" s="42">
        <f t="shared" si="0"/>
        <v>84744775.5</v>
      </c>
      <c r="M3" s="42">
        <f t="shared" si="0"/>
        <v>89429617.200000003</v>
      </c>
      <c r="N3" s="42">
        <f t="shared" si="0"/>
        <v>95206072.5</v>
      </c>
      <c r="O3" s="42">
        <f t="shared" si="0"/>
        <v>97215633.900000006</v>
      </c>
      <c r="P3" s="43">
        <f>IFERROR((((1/4)*I3)+((3/4)*J3))/10^6,"")</f>
        <v>66.591020624999999</v>
      </c>
      <c r="Q3" s="43">
        <f>IFERROR((((1/4)*J3)+((3/4)*K3))/10^6,"")</f>
        <v>74.504843324999996</v>
      </c>
      <c r="R3" s="43">
        <f t="shared" ref="R3:U18" si="1">IFERROR((((1/4)*K3)+((3/4)*L3))/10^6,"")</f>
        <v>82.74555135</v>
      </c>
      <c r="S3" s="43">
        <f t="shared" si="1"/>
        <v>88.258406775000012</v>
      </c>
      <c r="T3" s="43">
        <f t="shared" si="1"/>
        <v>93.761958675000002</v>
      </c>
      <c r="U3" s="43">
        <f t="shared" si="1"/>
        <v>96.713243550000016</v>
      </c>
    </row>
    <row r="4" spans="1:21" x14ac:dyDescent="0.25">
      <c r="A4" s="24" t="s">
        <v>271</v>
      </c>
      <c r="B4" s="24" t="s">
        <v>151</v>
      </c>
      <c r="C4" s="24" t="s">
        <v>145</v>
      </c>
      <c r="D4" s="68" t="s">
        <v>130</v>
      </c>
      <c r="E4" s="24" t="s">
        <v>154</v>
      </c>
      <c r="F4" s="24" t="s">
        <v>154</v>
      </c>
      <c r="G4" s="24" t="s">
        <v>152</v>
      </c>
      <c r="H4" s="24" t="s">
        <v>153</v>
      </c>
      <c r="I4" s="44">
        <f>'4'!E7</f>
        <v>63036872.700000003</v>
      </c>
      <c r="J4" s="44">
        <f>'4'!E8</f>
        <v>67775736.600000009</v>
      </c>
      <c r="K4" s="44">
        <f>'4'!E9</f>
        <v>76747878.900000006</v>
      </c>
      <c r="L4" s="44">
        <f>'4'!E10</f>
        <v>84744775.5</v>
      </c>
      <c r="M4" s="44">
        <f>'4'!E11</f>
        <v>89429617.200000003</v>
      </c>
      <c r="N4" s="44">
        <f>'4'!E12</f>
        <v>95206072.5</v>
      </c>
      <c r="O4" s="44">
        <f>'4'!E13</f>
        <v>97215633.900000006</v>
      </c>
      <c r="P4" s="43">
        <f t="shared" ref="P4:Q67" si="2">IFERROR((((1/4)*I4)+((3/4)*J4))/10^6,"")</f>
        <v>66.591020624999999</v>
      </c>
      <c r="Q4" s="43">
        <f t="shared" si="2"/>
        <v>74.504843324999996</v>
      </c>
      <c r="R4" s="43">
        <f t="shared" si="1"/>
        <v>82.74555135</v>
      </c>
      <c r="S4" s="43">
        <f t="shared" si="1"/>
        <v>88.258406775000012</v>
      </c>
      <c r="T4" s="43">
        <f t="shared" si="1"/>
        <v>93.761958675000002</v>
      </c>
      <c r="U4" s="43">
        <f t="shared" si="1"/>
        <v>96.713243550000016</v>
      </c>
    </row>
    <row r="5" spans="1:21" x14ac:dyDescent="0.25">
      <c r="A5" s="24" t="s">
        <v>271</v>
      </c>
      <c r="B5" s="24" t="s">
        <v>151</v>
      </c>
      <c r="C5" s="24" t="s">
        <v>145</v>
      </c>
      <c r="D5" s="68" t="s">
        <v>130</v>
      </c>
      <c r="E5" s="24" t="s">
        <v>154</v>
      </c>
      <c r="F5" s="24" t="s">
        <v>154</v>
      </c>
      <c r="G5" s="24" t="s">
        <v>152</v>
      </c>
      <c r="H5" s="24" t="s">
        <v>71</v>
      </c>
      <c r="I5" s="44">
        <f>'4'!$E7</f>
        <v>63036872.700000003</v>
      </c>
      <c r="J5" s="44">
        <f>'4'!$E8</f>
        <v>67775736.600000009</v>
      </c>
      <c r="K5" s="44">
        <f>'4'!$E9</f>
        <v>76747878.900000006</v>
      </c>
      <c r="L5" s="44">
        <f>'4'!$E10</f>
        <v>84744775.5</v>
      </c>
      <c r="M5" s="44">
        <f>'4'!$E11</f>
        <v>89429617.200000003</v>
      </c>
      <c r="N5" s="44">
        <f>'4'!$E12</f>
        <v>95206072.5</v>
      </c>
      <c r="O5" s="44">
        <f>'4'!$E13</f>
        <v>97215633.900000006</v>
      </c>
      <c r="P5" s="43">
        <f t="shared" si="2"/>
        <v>66.591020624999999</v>
      </c>
      <c r="Q5" s="43">
        <f t="shared" si="2"/>
        <v>74.504843324999996</v>
      </c>
      <c r="R5" s="43">
        <f t="shared" si="1"/>
        <v>82.74555135</v>
      </c>
      <c r="S5" s="43">
        <f t="shared" si="1"/>
        <v>88.258406775000012</v>
      </c>
      <c r="T5" s="43">
        <f t="shared" si="1"/>
        <v>93.761958675000002</v>
      </c>
      <c r="U5" s="43">
        <f t="shared" si="1"/>
        <v>96.713243550000016</v>
      </c>
    </row>
    <row r="6" spans="1:21" x14ac:dyDescent="0.25">
      <c r="A6" s="24" t="s">
        <v>271</v>
      </c>
      <c r="B6" s="24" t="s">
        <v>151</v>
      </c>
      <c r="C6" s="24" t="s">
        <v>145</v>
      </c>
      <c r="D6" s="68" t="s">
        <v>130</v>
      </c>
      <c r="E6" s="24" t="s">
        <v>154</v>
      </c>
      <c r="F6" s="24" t="s">
        <v>154</v>
      </c>
      <c r="G6" s="24" t="s">
        <v>152</v>
      </c>
      <c r="H6" s="24" t="s">
        <v>73</v>
      </c>
      <c r="I6" s="44">
        <v>0</v>
      </c>
      <c r="J6" s="44">
        <v>0</v>
      </c>
      <c r="K6" s="44">
        <v>0</v>
      </c>
      <c r="L6" s="44">
        <v>0</v>
      </c>
      <c r="M6" s="44">
        <v>0</v>
      </c>
      <c r="N6" s="44">
        <v>0</v>
      </c>
      <c r="O6" s="44">
        <v>0</v>
      </c>
      <c r="P6" s="43">
        <f t="shared" si="2"/>
        <v>0</v>
      </c>
      <c r="Q6" s="43">
        <f t="shared" si="2"/>
        <v>0</v>
      </c>
      <c r="R6" s="43">
        <f t="shared" si="1"/>
        <v>0</v>
      </c>
      <c r="S6" s="43">
        <f t="shared" si="1"/>
        <v>0</v>
      </c>
      <c r="T6" s="43">
        <f t="shared" si="1"/>
        <v>0</v>
      </c>
      <c r="U6" s="43">
        <f t="shared" si="1"/>
        <v>0</v>
      </c>
    </row>
    <row r="7" spans="1:21" x14ac:dyDescent="0.25">
      <c r="A7" s="24" t="s">
        <v>271</v>
      </c>
      <c r="B7" s="24" t="s">
        <v>151</v>
      </c>
      <c r="C7" s="24" t="s">
        <v>145</v>
      </c>
      <c r="D7" s="68" t="s">
        <v>130</v>
      </c>
      <c r="E7" s="24"/>
      <c r="F7" s="24" t="s">
        <v>154</v>
      </c>
      <c r="G7" s="24" t="s">
        <v>152</v>
      </c>
      <c r="H7" s="24" t="s">
        <v>72</v>
      </c>
      <c r="I7" s="44">
        <v>0</v>
      </c>
      <c r="J7" s="44">
        <v>0</v>
      </c>
      <c r="K7" s="44">
        <v>0</v>
      </c>
      <c r="L7" s="44">
        <v>0</v>
      </c>
      <c r="M7" s="44">
        <v>0</v>
      </c>
      <c r="N7" s="44">
        <v>0</v>
      </c>
      <c r="O7" s="44">
        <v>0</v>
      </c>
      <c r="P7" s="43">
        <f t="shared" si="2"/>
        <v>0</v>
      </c>
      <c r="Q7" s="43">
        <f t="shared" si="2"/>
        <v>0</v>
      </c>
      <c r="R7" s="43">
        <f t="shared" si="1"/>
        <v>0</v>
      </c>
      <c r="S7" s="43">
        <f t="shared" si="1"/>
        <v>0</v>
      </c>
      <c r="T7" s="43">
        <f t="shared" si="1"/>
        <v>0</v>
      </c>
      <c r="U7" s="43">
        <f t="shared" si="1"/>
        <v>0</v>
      </c>
    </row>
    <row r="8" spans="1:21" x14ac:dyDescent="0.25">
      <c r="A8" s="24" t="s">
        <v>271</v>
      </c>
      <c r="B8" s="24" t="s">
        <v>151</v>
      </c>
      <c r="C8" s="24" t="s">
        <v>108</v>
      </c>
      <c r="D8" s="68" t="s">
        <v>92</v>
      </c>
      <c r="E8" s="24" t="s">
        <v>154</v>
      </c>
      <c r="F8" s="24" t="s">
        <v>154</v>
      </c>
      <c r="G8" s="24" t="s">
        <v>152</v>
      </c>
      <c r="H8" s="24" t="s">
        <v>276</v>
      </c>
      <c r="I8" s="44">
        <f>I10*1+I11*5+I12*270</f>
        <v>855789.24915000016</v>
      </c>
      <c r="J8" s="44">
        <f t="shared" ref="J8:O8" si="3">J10*1+J11*5+J12*270</f>
        <v>1392711.4376059501</v>
      </c>
      <c r="K8" s="44">
        <f t="shared" si="3"/>
        <v>928113.67807499983</v>
      </c>
      <c r="L8" s="44">
        <f t="shared" si="3"/>
        <v>1031581.0389000002</v>
      </c>
      <c r="M8" s="44">
        <f t="shared" si="3"/>
        <v>1016447.5661999999</v>
      </c>
      <c r="N8" s="44">
        <f t="shared" si="3"/>
        <v>957535.69064999989</v>
      </c>
      <c r="O8" s="44">
        <f t="shared" si="3"/>
        <v>368824.40625</v>
      </c>
      <c r="P8" s="43">
        <f t="shared" si="2"/>
        <v>1.2584808904919627</v>
      </c>
      <c r="Q8" s="43">
        <f t="shared" si="2"/>
        <v>1.0442631179577375</v>
      </c>
      <c r="R8" s="43">
        <f t="shared" si="1"/>
        <v>1.0057141986937501</v>
      </c>
      <c r="S8" s="43">
        <f t="shared" si="1"/>
        <v>1.020230934375</v>
      </c>
      <c r="T8" s="43">
        <f t="shared" si="1"/>
        <v>0.97226365953749994</v>
      </c>
      <c r="U8" s="43">
        <f t="shared" si="1"/>
        <v>0.5160022273499999</v>
      </c>
    </row>
    <row r="9" spans="1:21" x14ac:dyDescent="0.25">
      <c r="A9" s="24" t="s">
        <v>271</v>
      </c>
      <c r="B9" s="24" t="s">
        <v>151</v>
      </c>
      <c r="C9" s="24" t="s">
        <v>108</v>
      </c>
      <c r="D9" s="68" t="s">
        <v>92</v>
      </c>
      <c r="E9" s="24" t="s">
        <v>154</v>
      </c>
      <c r="F9" s="24" t="s">
        <v>154</v>
      </c>
      <c r="G9" s="24" t="s">
        <v>152</v>
      </c>
      <c r="H9" s="24" t="s">
        <v>153</v>
      </c>
      <c r="I9" s="44">
        <f>GETPIVOTDATA("IPPUEmissions (tonnes)",'9'!$AA$3,"Sector","Lime Production")</f>
        <v>855789.24915000016</v>
      </c>
      <c r="J9" s="44">
        <f>GETPIVOTDATA("IPPUEmissions (tonnes)",'10'!$AA$5,"Sector","Lime Production")</f>
        <v>1392711.4376059501</v>
      </c>
      <c r="K9" s="44">
        <f>GETPIVOTDATA("IPPUEmissions",'11'!$AA$5,"Sector","Lime Production")</f>
        <v>928113.67807499983</v>
      </c>
      <c r="L9" s="44">
        <f>GETPIVOTDATA("IPPUEmissions",'12'!$AA$4,"Sector","Lime Production")</f>
        <v>1031581.0389000002</v>
      </c>
      <c r="M9" s="44">
        <f>GETPIVOTDATA("IPPUEmissions",'13'!$AA$4,"Sectors","Lime Production")</f>
        <v>1016447.5661999999</v>
      </c>
      <c r="N9" s="44">
        <f>GETPIVOTDATA("IPPUEmissions",'14'!$AA$6,"Sectors","Lime Production")</f>
        <v>957535.69064999989</v>
      </c>
      <c r="O9" s="44">
        <f>GETPIVOTDATA("IPPUEmissions",'15'!$AA$6,"Sectors","Lime Production")</f>
        <v>368824.40625</v>
      </c>
      <c r="P9" s="43">
        <f t="shared" si="2"/>
        <v>1.2584808904919627</v>
      </c>
      <c r="Q9" s="43">
        <f t="shared" si="2"/>
        <v>1.0442631179577375</v>
      </c>
      <c r="R9" s="43">
        <f t="shared" si="1"/>
        <v>1.0057141986937501</v>
      </c>
      <c r="S9" s="43">
        <f t="shared" si="1"/>
        <v>1.020230934375</v>
      </c>
      <c r="T9" s="43">
        <f t="shared" si="1"/>
        <v>0.97226365953749994</v>
      </c>
      <c r="U9" s="43">
        <f t="shared" si="1"/>
        <v>0.5160022273499999</v>
      </c>
    </row>
    <row r="10" spans="1:21" x14ac:dyDescent="0.25">
      <c r="A10" s="24" t="s">
        <v>271</v>
      </c>
      <c r="B10" s="24" t="s">
        <v>151</v>
      </c>
      <c r="C10" s="24" t="s">
        <v>108</v>
      </c>
      <c r="D10" s="68" t="s">
        <v>92</v>
      </c>
      <c r="E10" s="24" t="s">
        <v>154</v>
      </c>
      <c r="F10" s="24" t="s">
        <v>154</v>
      </c>
      <c r="G10" s="24" t="s">
        <v>152</v>
      </c>
      <c r="H10" s="24" t="s">
        <v>71</v>
      </c>
      <c r="I10" s="44">
        <f>I9</f>
        <v>855789.24915000016</v>
      </c>
      <c r="J10" s="44">
        <f t="shared" ref="J10:O10" si="4">J9</f>
        <v>1392711.4376059501</v>
      </c>
      <c r="K10" s="44">
        <f t="shared" si="4"/>
        <v>928113.67807499983</v>
      </c>
      <c r="L10" s="44">
        <f t="shared" si="4"/>
        <v>1031581.0389000002</v>
      </c>
      <c r="M10" s="44">
        <f t="shared" si="4"/>
        <v>1016447.5661999999</v>
      </c>
      <c r="N10" s="44">
        <f t="shared" si="4"/>
        <v>957535.69064999989</v>
      </c>
      <c r="O10" s="44">
        <f t="shared" si="4"/>
        <v>368824.40625</v>
      </c>
      <c r="P10" s="43">
        <f t="shared" si="2"/>
        <v>1.2584808904919627</v>
      </c>
      <c r="Q10" s="43">
        <f t="shared" si="2"/>
        <v>1.0442631179577375</v>
      </c>
      <c r="R10" s="43">
        <f t="shared" si="1"/>
        <v>1.0057141986937501</v>
      </c>
      <c r="S10" s="43">
        <f t="shared" si="1"/>
        <v>1.020230934375</v>
      </c>
      <c r="T10" s="43">
        <f t="shared" si="1"/>
        <v>0.97226365953749994</v>
      </c>
      <c r="U10" s="43">
        <f t="shared" si="1"/>
        <v>0.5160022273499999</v>
      </c>
    </row>
    <row r="11" spans="1:21" x14ac:dyDescent="0.25">
      <c r="A11" s="24" t="s">
        <v>271</v>
      </c>
      <c r="B11" s="24" t="s">
        <v>151</v>
      </c>
      <c r="C11" s="24" t="s">
        <v>108</v>
      </c>
      <c r="D11" s="68" t="s">
        <v>92</v>
      </c>
      <c r="E11" s="24" t="s">
        <v>154</v>
      </c>
      <c r="F11" s="24" t="s">
        <v>154</v>
      </c>
      <c r="G11" s="24" t="s">
        <v>152</v>
      </c>
      <c r="H11" s="24" t="s">
        <v>73</v>
      </c>
      <c r="I11" s="44">
        <v>0</v>
      </c>
      <c r="J11" s="44">
        <v>0</v>
      </c>
      <c r="K11" s="44">
        <v>0</v>
      </c>
      <c r="L11" s="44">
        <v>0</v>
      </c>
      <c r="M11" s="44">
        <v>0</v>
      </c>
      <c r="N11" s="44">
        <v>0</v>
      </c>
      <c r="O11" s="44">
        <v>0</v>
      </c>
      <c r="P11" s="43">
        <f t="shared" si="2"/>
        <v>0</v>
      </c>
      <c r="Q11" s="43">
        <f t="shared" si="2"/>
        <v>0</v>
      </c>
      <c r="R11" s="43">
        <f t="shared" si="1"/>
        <v>0</v>
      </c>
      <c r="S11" s="43">
        <f t="shared" si="1"/>
        <v>0</v>
      </c>
      <c r="T11" s="43">
        <f t="shared" si="1"/>
        <v>0</v>
      </c>
      <c r="U11" s="43">
        <f t="shared" si="1"/>
        <v>0</v>
      </c>
    </row>
    <row r="12" spans="1:21" x14ac:dyDescent="0.25">
      <c r="A12" s="24" t="s">
        <v>271</v>
      </c>
      <c r="B12" s="24" t="s">
        <v>151</v>
      </c>
      <c r="C12" s="24" t="s">
        <v>108</v>
      </c>
      <c r="D12" s="68" t="s">
        <v>92</v>
      </c>
      <c r="E12" s="24" t="s">
        <v>154</v>
      </c>
      <c r="F12" s="24" t="s">
        <v>154</v>
      </c>
      <c r="G12" s="24" t="s">
        <v>152</v>
      </c>
      <c r="H12" s="24" t="s">
        <v>72</v>
      </c>
      <c r="I12" s="44">
        <v>0</v>
      </c>
      <c r="J12" s="44">
        <v>0</v>
      </c>
      <c r="K12" s="44">
        <v>0</v>
      </c>
      <c r="L12" s="44">
        <v>0</v>
      </c>
      <c r="M12" s="44">
        <v>0</v>
      </c>
      <c r="N12" s="44">
        <v>0</v>
      </c>
      <c r="O12" s="44">
        <v>0</v>
      </c>
      <c r="P12" s="43">
        <f t="shared" si="2"/>
        <v>0</v>
      </c>
      <c r="Q12" s="43">
        <f t="shared" si="2"/>
        <v>0</v>
      </c>
      <c r="R12" s="43">
        <f t="shared" si="1"/>
        <v>0</v>
      </c>
      <c r="S12" s="43">
        <f t="shared" si="1"/>
        <v>0</v>
      </c>
      <c r="T12" s="43">
        <f t="shared" si="1"/>
        <v>0</v>
      </c>
      <c r="U12" s="43">
        <f t="shared" si="1"/>
        <v>0</v>
      </c>
    </row>
    <row r="13" spans="1:21" x14ac:dyDescent="0.25">
      <c r="A13" s="24" t="s">
        <v>271</v>
      </c>
      <c r="B13" s="24" t="s">
        <v>151</v>
      </c>
      <c r="C13" s="24" t="s">
        <v>109</v>
      </c>
      <c r="D13" s="68" t="s">
        <v>94</v>
      </c>
      <c r="E13" s="24" t="s">
        <v>154</v>
      </c>
      <c r="F13" s="24" t="s">
        <v>154</v>
      </c>
      <c r="G13" s="24" t="s">
        <v>152</v>
      </c>
      <c r="H13" s="24" t="s">
        <v>276</v>
      </c>
      <c r="I13" s="44">
        <f>I15*1+I16*5+I17*270</f>
        <v>765864.95261076814</v>
      </c>
      <c r="J13" s="44">
        <f t="shared" ref="J13:O13" si="5">J15*1+J16*5+J17*270</f>
        <v>317355.50066023011</v>
      </c>
      <c r="K13" s="44">
        <f t="shared" si="5"/>
        <v>198605.22616239896</v>
      </c>
      <c r="L13" s="44">
        <f t="shared" si="5"/>
        <v>179787.60357149201</v>
      </c>
      <c r="M13" s="44">
        <f t="shared" si="5"/>
        <v>3884529.4003170533</v>
      </c>
      <c r="N13" s="44">
        <f t="shared" si="5"/>
        <v>395786.24407199945</v>
      </c>
      <c r="O13" s="44">
        <f t="shared" si="5"/>
        <v>425291.51346057485</v>
      </c>
      <c r="P13" s="43">
        <f t="shared" si="2"/>
        <v>0.42948286364786459</v>
      </c>
      <c r="Q13" s="43">
        <f t="shared" si="2"/>
        <v>0.22829279478685674</v>
      </c>
      <c r="R13" s="43">
        <f t="shared" si="1"/>
        <v>0.18449200921921874</v>
      </c>
      <c r="S13" s="43">
        <f t="shared" si="1"/>
        <v>2.9583439511306624</v>
      </c>
      <c r="T13" s="43">
        <f t="shared" si="1"/>
        <v>1.2679720331332627</v>
      </c>
      <c r="U13" s="43">
        <f t="shared" si="1"/>
        <v>0.41791519611343103</v>
      </c>
    </row>
    <row r="14" spans="1:21" x14ac:dyDescent="0.25">
      <c r="A14" s="24" t="s">
        <v>271</v>
      </c>
      <c r="B14" s="24" t="s">
        <v>151</v>
      </c>
      <c r="C14" s="24" t="s">
        <v>109</v>
      </c>
      <c r="D14" s="68" t="s">
        <v>94</v>
      </c>
      <c r="E14" s="24" t="s">
        <v>154</v>
      </c>
      <c r="F14" s="24" t="s">
        <v>154</v>
      </c>
      <c r="G14" s="24" t="s">
        <v>152</v>
      </c>
      <c r="H14" s="24" t="s">
        <v>153</v>
      </c>
      <c r="I14" s="44">
        <f>GETPIVOTDATA("IPPUEmissions (tonnes)",'9'!$AA$3,"Sector","Glass Production")</f>
        <v>765864.95261076814</v>
      </c>
      <c r="J14" s="44">
        <f>GETPIVOTDATA("IPPUEmissions (tonnes)",'10'!$AA$5,"Sector","Glass Production")</f>
        <v>317355.50066023011</v>
      </c>
      <c r="K14" s="44">
        <f>GETPIVOTDATA("IPPUEmissions",'11'!$AA$5,"Sector","Glass Production")</f>
        <v>198605.22616239896</v>
      </c>
      <c r="L14" s="44">
        <f>GETPIVOTDATA("IPPUEmissions",'12'!$AA$4,"Sector","Glass Production")</f>
        <v>179787.60357149201</v>
      </c>
      <c r="M14" s="44">
        <f>GETPIVOTDATA("IPPUEmissions",'13'!$AA$4,"Sectors","Glass Production")</f>
        <v>3884529.4003170533</v>
      </c>
      <c r="N14" s="44">
        <f>GETPIVOTDATA("IPPUEmissions",'14'!$AA$6,"Sectors","Glass Production")</f>
        <v>395786.24407199945</v>
      </c>
      <c r="O14" s="44">
        <f>GETPIVOTDATA("IPPUEmissions",'15'!$AA$6,"Sectors","Glass Production")</f>
        <v>425291.51346057485</v>
      </c>
      <c r="P14" s="43">
        <f t="shared" si="2"/>
        <v>0.42948286364786459</v>
      </c>
      <c r="Q14" s="43">
        <f t="shared" si="2"/>
        <v>0.22829279478685674</v>
      </c>
      <c r="R14" s="43">
        <f t="shared" si="1"/>
        <v>0.18449200921921874</v>
      </c>
      <c r="S14" s="43">
        <f t="shared" si="1"/>
        <v>2.9583439511306624</v>
      </c>
      <c r="T14" s="43">
        <f t="shared" si="1"/>
        <v>1.2679720331332627</v>
      </c>
      <c r="U14" s="43">
        <f t="shared" si="1"/>
        <v>0.41791519611343103</v>
      </c>
    </row>
    <row r="15" spans="1:21" x14ac:dyDescent="0.25">
      <c r="A15" s="24" t="s">
        <v>271</v>
      </c>
      <c r="B15" s="24" t="s">
        <v>151</v>
      </c>
      <c r="C15" s="24" t="s">
        <v>109</v>
      </c>
      <c r="D15" s="68" t="s">
        <v>94</v>
      </c>
      <c r="E15" s="24" t="s">
        <v>154</v>
      </c>
      <c r="F15" s="24" t="s">
        <v>154</v>
      </c>
      <c r="G15" s="24" t="s">
        <v>152</v>
      </c>
      <c r="H15" s="24" t="s">
        <v>71</v>
      </c>
      <c r="I15" s="44">
        <f>I14</f>
        <v>765864.95261076814</v>
      </c>
      <c r="J15" s="44">
        <f t="shared" ref="J15:O15" si="6">J14</f>
        <v>317355.50066023011</v>
      </c>
      <c r="K15" s="44">
        <f t="shared" si="6"/>
        <v>198605.22616239896</v>
      </c>
      <c r="L15" s="44">
        <f t="shared" si="6"/>
        <v>179787.60357149201</v>
      </c>
      <c r="M15" s="44">
        <f t="shared" si="6"/>
        <v>3884529.4003170533</v>
      </c>
      <c r="N15" s="44">
        <f t="shared" si="6"/>
        <v>395786.24407199945</v>
      </c>
      <c r="O15" s="44">
        <f t="shared" si="6"/>
        <v>425291.51346057485</v>
      </c>
      <c r="P15" s="43">
        <f t="shared" si="2"/>
        <v>0.42948286364786459</v>
      </c>
      <c r="Q15" s="43">
        <f t="shared" si="2"/>
        <v>0.22829279478685674</v>
      </c>
      <c r="R15" s="43">
        <f t="shared" si="1"/>
        <v>0.18449200921921874</v>
      </c>
      <c r="S15" s="43">
        <f t="shared" si="1"/>
        <v>2.9583439511306624</v>
      </c>
      <c r="T15" s="43">
        <f t="shared" si="1"/>
        <v>1.2679720331332627</v>
      </c>
      <c r="U15" s="43">
        <f t="shared" si="1"/>
        <v>0.41791519611343103</v>
      </c>
    </row>
    <row r="16" spans="1:21" x14ac:dyDescent="0.25">
      <c r="A16" s="24" t="s">
        <v>271</v>
      </c>
      <c r="B16" s="24" t="s">
        <v>151</v>
      </c>
      <c r="C16" s="24" t="s">
        <v>109</v>
      </c>
      <c r="D16" s="68" t="s">
        <v>94</v>
      </c>
      <c r="E16" s="24" t="s">
        <v>154</v>
      </c>
      <c r="F16" s="24" t="s">
        <v>154</v>
      </c>
      <c r="G16" s="24" t="s">
        <v>152</v>
      </c>
      <c r="H16" s="24" t="s">
        <v>73</v>
      </c>
      <c r="I16" s="44">
        <v>0</v>
      </c>
      <c r="J16" s="44">
        <v>0</v>
      </c>
      <c r="K16" s="44">
        <v>0</v>
      </c>
      <c r="L16" s="44">
        <v>0</v>
      </c>
      <c r="M16" s="44">
        <v>0</v>
      </c>
      <c r="N16" s="44">
        <v>0</v>
      </c>
      <c r="O16" s="44">
        <v>0</v>
      </c>
      <c r="P16" s="43">
        <f t="shared" si="2"/>
        <v>0</v>
      </c>
      <c r="Q16" s="43">
        <f t="shared" si="2"/>
        <v>0</v>
      </c>
      <c r="R16" s="43">
        <f t="shared" si="1"/>
        <v>0</v>
      </c>
      <c r="S16" s="43">
        <f t="shared" si="1"/>
        <v>0</v>
      </c>
      <c r="T16" s="43">
        <f t="shared" si="1"/>
        <v>0</v>
      </c>
      <c r="U16" s="43">
        <f t="shared" si="1"/>
        <v>0</v>
      </c>
    </row>
    <row r="17" spans="1:21" x14ac:dyDescent="0.25">
      <c r="A17" s="24" t="s">
        <v>271</v>
      </c>
      <c r="B17" s="24" t="s">
        <v>151</v>
      </c>
      <c r="C17" s="24" t="s">
        <v>109</v>
      </c>
      <c r="D17" s="68" t="s">
        <v>94</v>
      </c>
      <c r="E17" s="24" t="s">
        <v>154</v>
      </c>
      <c r="F17" s="24" t="s">
        <v>154</v>
      </c>
      <c r="G17" s="24" t="s">
        <v>152</v>
      </c>
      <c r="H17" s="24" t="s">
        <v>72</v>
      </c>
      <c r="I17" s="44">
        <v>0</v>
      </c>
      <c r="J17" s="44">
        <v>0</v>
      </c>
      <c r="K17" s="44">
        <v>0</v>
      </c>
      <c r="L17" s="44">
        <v>0</v>
      </c>
      <c r="M17" s="44">
        <v>0</v>
      </c>
      <c r="N17" s="44">
        <v>0</v>
      </c>
      <c r="O17" s="44">
        <v>0</v>
      </c>
      <c r="P17" s="43">
        <f t="shared" si="2"/>
        <v>0</v>
      </c>
      <c r="Q17" s="43">
        <f t="shared" si="2"/>
        <v>0</v>
      </c>
      <c r="R17" s="43">
        <f t="shared" si="1"/>
        <v>0</v>
      </c>
      <c r="S17" s="43">
        <f t="shared" si="1"/>
        <v>0</v>
      </c>
      <c r="T17" s="43">
        <f t="shared" si="1"/>
        <v>0</v>
      </c>
      <c r="U17" s="43">
        <f t="shared" si="1"/>
        <v>0</v>
      </c>
    </row>
    <row r="18" spans="1:21" x14ac:dyDescent="0.25">
      <c r="A18" s="24" t="s">
        <v>271</v>
      </c>
      <c r="B18" s="24" t="s">
        <v>151</v>
      </c>
      <c r="C18" s="24" t="s">
        <v>164</v>
      </c>
      <c r="D18" s="68" t="s">
        <v>98</v>
      </c>
      <c r="E18" s="24" t="s">
        <v>165</v>
      </c>
      <c r="F18" s="24" t="s">
        <v>154</v>
      </c>
      <c r="G18" s="24" t="s">
        <v>152</v>
      </c>
      <c r="H18" s="24" t="s">
        <v>276</v>
      </c>
      <c r="I18" s="44">
        <f>I20*1+I21*5+I22*270</f>
        <v>350.81731235999996</v>
      </c>
      <c r="J18" s="44">
        <f t="shared" ref="J18:O18" si="7">J20*1+J21*5+J22*270</f>
        <v>140979.79162999999</v>
      </c>
      <c r="K18" s="44">
        <f t="shared" si="7"/>
        <v>141786.51591627998</v>
      </c>
      <c r="L18" s="44">
        <f t="shared" si="7"/>
        <v>63981.974104720008</v>
      </c>
      <c r="M18" s="44">
        <f t="shared" si="7"/>
        <v>4596.801238944</v>
      </c>
      <c r="N18" s="44">
        <f t="shared" si="7"/>
        <v>40743.934120111007</v>
      </c>
      <c r="O18" s="44">
        <f t="shared" si="7"/>
        <v>5921.5179000000007</v>
      </c>
      <c r="P18" s="43">
        <f t="shared" si="2"/>
        <v>0.10582254805058999</v>
      </c>
      <c r="Q18" s="43">
        <f t="shared" si="2"/>
        <v>0.14158483484470999</v>
      </c>
      <c r="R18" s="43">
        <f t="shared" si="1"/>
        <v>8.3433109557610005E-2</v>
      </c>
      <c r="S18" s="43">
        <f t="shared" si="1"/>
        <v>1.9443094455388003E-2</v>
      </c>
      <c r="T18" s="43">
        <f t="shared" si="1"/>
        <v>3.1707150899819257E-2</v>
      </c>
      <c r="U18" s="43">
        <f t="shared" si="1"/>
        <v>1.4627121955027753E-2</v>
      </c>
    </row>
    <row r="19" spans="1:21" x14ac:dyDescent="0.25">
      <c r="A19" s="24" t="s">
        <v>271</v>
      </c>
      <c r="B19" s="24" t="s">
        <v>151</v>
      </c>
      <c r="C19" s="24" t="s">
        <v>164</v>
      </c>
      <c r="D19" s="68" t="s">
        <v>98</v>
      </c>
      <c r="E19" s="24" t="s">
        <v>165</v>
      </c>
      <c r="F19" s="24" t="s">
        <v>154</v>
      </c>
      <c r="G19" s="24" t="s">
        <v>152</v>
      </c>
      <c r="H19" s="24" t="s">
        <v>153</v>
      </c>
      <c r="I19" s="44">
        <f>GETPIVOTDATA("IPPUEmissions (tonnes)",'9'!$AA$3,"Sector","Other process Uses of Carbonates - Ceramics")</f>
        <v>350.81731235999996</v>
      </c>
      <c r="J19" s="44">
        <f>GETPIVOTDATA("IPPUEmissions (tonnes)",'10'!$AA$5,"Sector","Other process Uses of Carbonates - Ceramics")</f>
        <v>140979.79162999999</v>
      </c>
      <c r="K19" s="44">
        <f>GETPIVOTDATA("IPPUEmissions",'11'!$AA$5,"Sector","Other process Uses of Carbonates - Ceramics")</f>
        <v>141786.51591627998</v>
      </c>
      <c r="L19" s="44">
        <f>GETPIVOTDATA("IPPUEmissions",'12'!$AA$4,"Sector","Other process Uses of Carbonates - Ceramics")</f>
        <v>63981.974104720008</v>
      </c>
      <c r="M19" s="44">
        <f>GETPIVOTDATA("IPPUEmissions",'13'!$AA$4,"Sectors","Other process Uses of Carbonates - Ceramics")</f>
        <v>4596.801238944</v>
      </c>
      <c r="N19" s="44">
        <f>GETPIVOTDATA("IPPUEmissions",'14'!$AA$6,"Sectors","Other process Uses of Carbonates - Ceramics")</f>
        <v>40743.934120111007</v>
      </c>
      <c r="O19" s="44">
        <f>GETPIVOTDATA("IPPUEmissions",'15'!$AA$6,"Sectors","Other process Uses of Carbonates - Ceramics")</f>
        <v>5921.5179000000007</v>
      </c>
      <c r="P19" s="43">
        <f t="shared" si="2"/>
        <v>0.10582254805058999</v>
      </c>
      <c r="Q19" s="43">
        <f t="shared" si="2"/>
        <v>0.14158483484470999</v>
      </c>
      <c r="R19" s="43">
        <f t="shared" ref="R19:R82" si="8">IFERROR((((1/4)*K19)+((3/4)*L19))/10^6,"")</f>
        <v>8.3433109557610005E-2</v>
      </c>
      <c r="S19" s="43">
        <f t="shared" ref="S19:S82" si="9">IFERROR((((1/4)*L19)+((3/4)*M19))/10^6,"")</f>
        <v>1.9443094455388003E-2</v>
      </c>
      <c r="T19" s="43">
        <f t="shared" ref="T19:T82" si="10">IFERROR((((1/4)*M19)+((3/4)*N19))/10^6,"")</f>
        <v>3.1707150899819257E-2</v>
      </c>
      <c r="U19" s="43">
        <f t="shared" ref="U19:U82" si="11">IFERROR((((1/4)*N19)+((3/4)*O19))/10^6,"")</f>
        <v>1.4627121955027753E-2</v>
      </c>
    </row>
    <row r="20" spans="1:21" x14ac:dyDescent="0.25">
      <c r="A20" s="24" t="s">
        <v>271</v>
      </c>
      <c r="B20" s="24" t="s">
        <v>151</v>
      </c>
      <c r="C20" s="24" t="s">
        <v>164</v>
      </c>
      <c r="D20" s="68" t="s">
        <v>98</v>
      </c>
      <c r="E20" s="24" t="s">
        <v>165</v>
      </c>
      <c r="F20" s="24" t="s">
        <v>154</v>
      </c>
      <c r="G20" s="24" t="s">
        <v>152</v>
      </c>
      <c r="H20" s="24" t="s">
        <v>71</v>
      </c>
      <c r="I20" s="44">
        <f>I19</f>
        <v>350.81731235999996</v>
      </c>
      <c r="J20" s="44">
        <f t="shared" ref="J20:O20" si="12">J19</f>
        <v>140979.79162999999</v>
      </c>
      <c r="K20" s="44">
        <f t="shared" si="12"/>
        <v>141786.51591627998</v>
      </c>
      <c r="L20" s="44">
        <f t="shared" si="12"/>
        <v>63981.974104720008</v>
      </c>
      <c r="M20" s="44">
        <f t="shared" si="12"/>
        <v>4596.801238944</v>
      </c>
      <c r="N20" s="44">
        <f t="shared" si="12"/>
        <v>40743.934120111007</v>
      </c>
      <c r="O20" s="44">
        <f t="shared" si="12"/>
        <v>5921.5179000000007</v>
      </c>
      <c r="P20" s="43">
        <f t="shared" si="2"/>
        <v>0.10582254805058999</v>
      </c>
      <c r="Q20" s="43">
        <f t="shared" si="2"/>
        <v>0.14158483484470999</v>
      </c>
      <c r="R20" s="43">
        <f t="shared" si="8"/>
        <v>8.3433109557610005E-2</v>
      </c>
      <c r="S20" s="43">
        <f t="shared" si="9"/>
        <v>1.9443094455388003E-2</v>
      </c>
      <c r="T20" s="43">
        <f t="shared" si="10"/>
        <v>3.1707150899819257E-2</v>
      </c>
      <c r="U20" s="43">
        <f t="shared" si="11"/>
        <v>1.4627121955027753E-2</v>
      </c>
    </row>
    <row r="21" spans="1:21" x14ac:dyDescent="0.25">
      <c r="A21" s="24" t="s">
        <v>271</v>
      </c>
      <c r="B21" s="24" t="s">
        <v>151</v>
      </c>
      <c r="C21" s="24" t="s">
        <v>164</v>
      </c>
      <c r="D21" s="68" t="s">
        <v>98</v>
      </c>
      <c r="E21" s="24" t="s">
        <v>165</v>
      </c>
      <c r="F21" s="24" t="s">
        <v>154</v>
      </c>
      <c r="G21" s="24" t="s">
        <v>152</v>
      </c>
      <c r="H21" s="24" t="s">
        <v>73</v>
      </c>
      <c r="I21" s="44">
        <v>0</v>
      </c>
      <c r="J21" s="44">
        <v>0</v>
      </c>
      <c r="K21" s="44">
        <v>0</v>
      </c>
      <c r="L21" s="44">
        <v>0</v>
      </c>
      <c r="M21" s="44">
        <v>0</v>
      </c>
      <c r="N21" s="44">
        <v>0</v>
      </c>
      <c r="O21" s="44">
        <v>0</v>
      </c>
      <c r="P21" s="43">
        <f t="shared" si="2"/>
        <v>0</v>
      </c>
      <c r="Q21" s="43">
        <f t="shared" si="2"/>
        <v>0</v>
      </c>
      <c r="R21" s="43">
        <f t="shared" si="8"/>
        <v>0</v>
      </c>
      <c r="S21" s="43">
        <f t="shared" si="9"/>
        <v>0</v>
      </c>
      <c r="T21" s="43">
        <f t="shared" si="10"/>
        <v>0</v>
      </c>
      <c r="U21" s="43">
        <f t="shared" si="11"/>
        <v>0</v>
      </c>
    </row>
    <row r="22" spans="1:21" x14ac:dyDescent="0.25">
      <c r="A22" s="24" t="s">
        <v>271</v>
      </c>
      <c r="B22" s="24" t="s">
        <v>151</v>
      </c>
      <c r="C22" s="24" t="s">
        <v>164</v>
      </c>
      <c r="D22" s="68" t="s">
        <v>98</v>
      </c>
      <c r="E22" s="24" t="s">
        <v>165</v>
      </c>
      <c r="F22" s="24" t="s">
        <v>154</v>
      </c>
      <c r="G22" s="24" t="s">
        <v>152</v>
      </c>
      <c r="H22" s="24" t="s">
        <v>72</v>
      </c>
      <c r="I22" s="44">
        <v>0</v>
      </c>
      <c r="J22" s="44">
        <v>0</v>
      </c>
      <c r="K22" s="44">
        <v>0</v>
      </c>
      <c r="L22" s="44">
        <v>0</v>
      </c>
      <c r="M22" s="44">
        <v>0</v>
      </c>
      <c r="N22" s="44">
        <v>0</v>
      </c>
      <c r="O22" s="44">
        <v>0</v>
      </c>
      <c r="P22" s="43">
        <f t="shared" si="2"/>
        <v>0</v>
      </c>
      <c r="Q22" s="43">
        <f t="shared" si="2"/>
        <v>0</v>
      </c>
      <c r="R22" s="43">
        <f t="shared" si="8"/>
        <v>0</v>
      </c>
      <c r="S22" s="43">
        <f t="shared" si="9"/>
        <v>0</v>
      </c>
      <c r="T22" s="43">
        <f t="shared" si="10"/>
        <v>0</v>
      </c>
      <c r="U22" s="43">
        <f t="shared" si="11"/>
        <v>0</v>
      </c>
    </row>
    <row r="23" spans="1:21" x14ac:dyDescent="0.25">
      <c r="A23" s="24" t="s">
        <v>271</v>
      </c>
      <c r="B23" s="24" t="s">
        <v>151</v>
      </c>
      <c r="C23" s="24" t="s">
        <v>164</v>
      </c>
      <c r="D23" s="68" t="s">
        <v>101</v>
      </c>
      <c r="E23" s="24" t="s">
        <v>166</v>
      </c>
      <c r="F23" s="24" t="s">
        <v>154</v>
      </c>
      <c r="G23" s="24" t="s">
        <v>152</v>
      </c>
      <c r="H23" s="24" t="s">
        <v>276</v>
      </c>
      <c r="I23" s="44">
        <f>I25*1+I26*5+I27*270</f>
        <v>3172616.0444999998</v>
      </c>
      <c r="J23" s="44">
        <f t="shared" ref="J23:O23" si="13">J25*1+J26*5+J27*270</f>
        <v>82485.40155000001</v>
      </c>
      <c r="K23" s="44">
        <f t="shared" si="13"/>
        <v>16940.858175000001</v>
      </c>
      <c r="L23" s="44">
        <f t="shared" si="13"/>
        <v>47378.802749999995</v>
      </c>
      <c r="M23" s="44">
        <f t="shared" si="13"/>
        <v>17549.545425</v>
      </c>
      <c r="N23" s="44">
        <f t="shared" si="13"/>
        <v>19780.355549999997</v>
      </c>
      <c r="O23" s="44">
        <f t="shared" si="13"/>
        <v>4050.75</v>
      </c>
      <c r="P23" s="43">
        <f t="shared" si="2"/>
        <v>0.85501806228749999</v>
      </c>
      <c r="Q23" s="43">
        <f t="shared" si="2"/>
        <v>3.332699401875E-2</v>
      </c>
      <c r="R23" s="43">
        <f t="shared" si="8"/>
        <v>3.9769316606249994E-2</v>
      </c>
      <c r="S23" s="43">
        <f t="shared" si="9"/>
        <v>2.5006859756249999E-2</v>
      </c>
      <c r="T23" s="43">
        <f t="shared" si="10"/>
        <v>1.9222653018750001E-2</v>
      </c>
      <c r="U23" s="43">
        <f t="shared" si="11"/>
        <v>7.9831513874999999E-3</v>
      </c>
    </row>
    <row r="24" spans="1:21" x14ac:dyDescent="0.25">
      <c r="A24" s="24" t="s">
        <v>271</v>
      </c>
      <c r="B24" s="24" t="s">
        <v>151</v>
      </c>
      <c r="C24" s="24" t="s">
        <v>164</v>
      </c>
      <c r="D24" s="68" t="s">
        <v>101</v>
      </c>
      <c r="E24" s="24" t="s">
        <v>166</v>
      </c>
      <c r="F24" s="24" t="s">
        <v>154</v>
      </c>
      <c r="G24" s="24" t="s">
        <v>152</v>
      </c>
      <c r="H24" s="24" t="s">
        <v>153</v>
      </c>
      <c r="I24" s="44">
        <f>GETPIVOTDATA("IPPUEmissions (tonnes)",'9'!$AA$3,"Sector","Other Uses of Carbonates(In Mineral Industry) - Brick Industry")</f>
        <v>3172616.0444999998</v>
      </c>
      <c r="J24" s="44">
        <f>GETPIVOTDATA("IPPUEmissions (tonnes)",'10'!$AA$5,"Sector","Other Uses of Carbonates(In Mineral Industry) - Brick Industry")</f>
        <v>82485.40155000001</v>
      </c>
      <c r="K24" s="44">
        <f>GETPIVOTDATA("IPPUEmissions",'11'!$AA$5,"Sector","Other Uses of Carbonates(In Mineral Industry) - Brick Industry")</f>
        <v>16940.858175000001</v>
      </c>
      <c r="L24" s="44">
        <f>GETPIVOTDATA("IPPUEmissions",'12'!$AA$4,"Sector","Other Uses of Carbonates(In Mineral Industry) - Brick Industry")</f>
        <v>47378.802749999995</v>
      </c>
      <c r="M24" s="44">
        <f>GETPIVOTDATA("IPPUEmissions",'13'!$AA$4,"Sectors","Other Uses of Carbonates(In Mineral Industry) - Brick Industry")</f>
        <v>17549.545425</v>
      </c>
      <c r="N24" s="44">
        <f>GETPIVOTDATA("IPPUEmissions",'14'!$AA$6,"Sectors","Other Uses of Carbonates(In Mineral Industry) - Brick Industry")</f>
        <v>19780.355549999997</v>
      </c>
      <c r="O24" s="44">
        <f>GETPIVOTDATA("IPPUEmissions",'15'!$AA$6,"Sectors","Other Uses of Carbonates(In Mineral Industry) - Brick Industry")</f>
        <v>4050.75</v>
      </c>
      <c r="P24" s="43">
        <f t="shared" si="2"/>
        <v>0.85501806228749999</v>
      </c>
      <c r="Q24" s="43">
        <f t="shared" si="2"/>
        <v>3.332699401875E-2</v>
      </c>
      <c r="R24" s="43">
        <f t="shared" si="8"/>
        <v>3.9769316606249994E-2</v>
      </c>
      <c r="S24" s="43">
        <f t="shared" si="9"/>
        <v>2.5006859756249999E-2</v>
      </c>
      <c r="T24" s="43">
        <f t="shared" si="10"/>
        <v>1.9222653018750001E-2</v>
      </c>
      <c r="U24" s="43">
        <f t="shared" si="11"/>
        <v>7.9831513874999999E-3</v>
      </c>
    </row>
    <row r="25" spans="1:21" x14ac:dyDescent="0.25">
      <c r="A25" s="24" t="s">
        <v>271</v>
      </c>
      <c r="B25" s="24" t="s">
        <v>151</v>
      </c>
      <c r="C25" s="24" t="s">
        <v>164</v>
      </c>
      <c r="D25" s="68" t="s">
        <v>101</v>
      </c>
      <c r="E25" s="24" t="s">
        <v>166</v>
      </c>
      <c r="F25" s="24" t="s">
        <v>154</v>
      </c>
      <c r="G25" s="24" t="s">
        <v>152</v>
      </c>
      <c r="H25" s="24" t="s">
        <v>71</v>
      </c>
      <c r="I25" s="44">
        <f>I24</f>
        <v>3172616.0444999998</v>
      </c>
      <c r="J25" s="44">
        <f t="shared" ref="J25:O25" si="14">J24</f>
        <v>82485.40155000001</v>
      </c>
      <c r="K25" s="44">
        <f t="shared" si="14"/>
        <v>16940.858175000001</v>
      </c>
      <c r="L25" s="44">
        <f t="shared" si="14"/>
        <v>47378.802749999995</v>
      </c>
      <c r="M25" s="44">
        <f t="shared" si="14"/>
        <v>17549.545425</v>
      </c>
      <c r="N25" s="44">
        <f t="shared" si="14"/>
        <v>19780.355549999997</v>
      </c>
      <c r="O25" s="44">
        <f t="shared" si="14"/>
        <v>4050.75</v>
      </c>
      <c r="P25" s="43">
        <f t="shared" si="2"/>
        <v>0.85501806228749999</v>
      </c>
      <c r="Q25" s="43">
        <f t="shared" si="2"/>
        <v>3.332699401875E-2</v>
      </c>
      <c r="R25" s="43">
        <f t="shared" si="8"/>
        <v>3.9769316606249994E-2</v>
      </c>
      <c r="S25" s="43">
        <f t="shared" si="9"/>
        <v>2.5006859756249999E-2</v>
      </c>
      <c r="T25" s="43">
        <f t="shared" si="10"/>
        <v>1.9222653018750001E-2</v>
      </c>
      <c r="U25" s="43">
        <f t="shared" si="11"/>
        <v>7.9831513874999999E-3</v>
      </c>
    </row>
    <row r="26" spans="1:21" x14ac:dyDescent="0.25">
      <c r="A26" s="24" t="s">
        <v>271</v>
      </c>
      <c r="B26" s="24" t="s">
        <v>151</v>
      </c>
      <c r="C26" s="24" t="s">
        <v>164</v>
      </c>
      <c r="D26" s="68" t="s">
        <v>101</v>
      </c>
      <c r="E26" s="24" t="s">
        <v>166</v>
      </c>
      <c r="F26" s="24" t="s">
        <v>154</v>
      </c>
      <c r="G26" s="24" t="s">
        <v>152</v>
      </c>
      <c r="H26" s="24" t="s">
        <v>73</v>
      </c>
      <c r="I26" s="44">
        <v>0</v>
      </c>
      <c r="J26" s="44">
        <v>0</v>
      </c>
      <c r="K26" s="44">
        <v>0</v>
      </c>
      <c r="L26" s="44">
        <v>0</v>
      </c>
      <c r="M26" s="44">
        <v>0</v>
      </c>
      <c r="N26" s="44">
        <v>0</v>
      </c>
      <c r="O26" s="44">
        <v>0</v>
      </c>
      <c r="P26" s="43">
        <f t="shared" si="2"/>
        <v>0</v>
      </c>
      <c r="Q26" s="43">
        <f t="shared" si="2"/>
        <v>0</v>
      </c>
      <c r="R26" s="43">
        <f t="shared" si="8"/>
        <v>0</v>
      </c>
      <c r="S26" s="43">
        <f t="shared" si="9"/>
        <v>0</v>
      </c>
      <c r="T26" s="43">
        <f t="shared" si="10"/>
        <v>0</v>
      </c>
      <c r="U26" s="43">
        <f t="shared" si="11"/>
        <v>0</v>
      </c>
    </row>
    <row r="27" spans="1:21" x14ac:dyDescent="0.25">
      <c r="A27" s="24" t="s">
        <v>271</v>
      </c>
      <c r="B27" s="24" t="s">
        <v>151</v>
      </c>
      <c r="C27" s="24" t="s">
        <v>164</v>
      </c>
      <c r="D27" s="68" t="s">
        <v>101</v>
      </c>
      <c r="E27" s="24" t="s">
        <v>166</v>
      </c>
      <c r="F27" s="24" t="s">
        <v>154</v>
      </c>
      <c r="G27" s="24" t="s">
        <v>152</v>
      </c>
      <c r="H27" s="24" t="s">
        <v>72</v>
      </c>
      <c r="I27" s="44">
        <v>0</v>
      </c>
      <c r="J27" s="44">
        <v>0</v>
      </c>
      <c r="K27" s="44">
        <v>0</v>
      </c>
      <c r="L27" s="44">
        <v>0</v>
      </c>
      <c r="M27" s="44">
        <v>0</v>
      </c>
      <c r="N27" s="44">
        <v>0</v>
      </c>
      <c r="O27" s="44">
        <v>0</v>
      </c>
      <c r="P27" s="43">
        <f t="shared" si="2"/>
        <v>0</v>
      </c>
      <c r="Q27" s="43">
        <f t="shared" si="2"/>
        <v>0</v>
      </c>
      <c r="R27" s="43">
        <f t="shared" si="8"/>
        <v>0</v>
      </c>
      <c r="S27" s="43">
        <f t="shared" si="9"/>
        <v>0</v>
      </c>
      <c r="T27" s="43">
        <f t="shared" si="10"/>
        <v>0</v>
      </c>
      <c r="U27" s="43">
        <f t="shared" si="11"/>
        <v>0</v>
      </c>
    </row>
    <row r="28" spans="1:21" x14ac:dyDescent="0.25">
      <c r="A28" s="24" t="s">
        <v>271</v>
      </c>
      <c r="B28" s="24" t="s">
        <v>151</v>
      </c>
      <c r="C28" s="24" t="s">
        <v>164</v>
      </c>
      <c r="D28" s="68" t="s">
        <v>99</v>
      </c>
      <c r="E28" s="24" t="s">
        <v>167</v>
      </c>
      <c r="F28" s="24" t="s">
        <v>154</v>
      </c>
      <c r="G28" s="24" t="s">
        <v>152</v>
      </c>
      <c r="H28" s="24" t="s">
        <v>276</v>
      </c>
      <c r="I28" s="44">
        <f>I30*1+I31*5+I32*270</f>
        <v>2291403.0951173441</v>
      </c>
      <c r="J28" s="44">
        <f t="shared" ref="J28:O28" si="15">J30*1+J31*5+J32*270</f>
        <v>3148168.743309001</v>
      </c>
      <c r="K28" s="44">
        <f t="shared" si="15"/>
        <v>63830.616538176022</v>
      </c>
      <c r="L28" s="44">
        <f t="shared" si="15"/>
        <v>212173.91959799992</v>
      </c>
      <c r="M28" s="44">
        <f t="shared" si="15"/>
        <v>246367.17501959999</v>
      </c>
      <c r="N28" s="44">
        <f t="shared" si="15"/>
        <v>417661.92332940007</v>
      </c>
      <c r="O28" s="44">
        <f t="shared" si="15"/>
        <v>9976132.6008818224</v>
      </c>
      <c r="P28" s="43">
        <f t="shared" si="2"/>
        <v>2.9339773312610866</v>
      </c>
      <c r="Q28" s="43">
        <f t="shared" si="2"/>
        <v>0.8349151482308822</v>
      </c>
      <c r="R28" s="43">
        <f t="shared" si="8"/>
        <v>0.17508809383304394</v>
      </c>
      <c r="S28" s="43">
        <f t="shared" si="9"/>
        <v>0.23781886116419998</v>
      </c>
      <c r="T28" s="43">
        <f t="shared" si="10"/>
        <v>0.37483823625195001</v>
      </c>
      <c r="U28" s="43">
        <f t="shared" si="11"/>
        <v>7.586514931493717</v>
      </c>
    </row>
    <row r="29" spans="1:21" x14ac:dyDescent="0.25">
      <c r="A29" s="24" t="s">
        <v>271</v>
      </c>
      <c r="B29" s="24" t="s">
        <v>151</v>
      </c>
      <c r="C29" s="24" t="s">
        <v>164</v>
      </c>
      <c r="D29" s="68" t="s">
        <v>99</v>
      </c>
      <c r="E29" s="24" t="s">
        <v>167</v>
      </c>
      <c r="F29" s="24" t="s">
        <v>154</v>
      </c>
      <c r="G29" s="24" t="s">
        <v>152</v>
      </c>
      <c r="H29" s="24" t="s">
        <v>153</v>
      </c>
      <c r="I29" s="44">
        <f>GETPIVOTDATA("IPPUEmissions (tonnes)",'9'!$AA$3,"Sector","Other Uses of Carbonates(In Mineral Industry) - Soap/Paper/Water Treatment &amp; Usage in Chemicals")</f>
        <v>2291403.0951173441</v>
      </c>
      <c r="J29" s="44">
        <f>GETPIVOTDATA("IPPUEmissions (tonnes)",'10'!$AA$5,"Sector","Other Uses of Carbonates(In Mineral Industry) - Soap/Paper/Water Treatment &amp; Usage in Chemicals")</f>
        <v>3148168.743309001</v>
      </c>
      <c r="K29" s="44">
        <f>GETPIVOTDATA("IPPUEmissions",'11'!$AA$5,"Sector","Other Uses of Carbonates(In Mineral Industry) - Soap/Paper/Water Treatment &amp; Usage in Chemicals")</f>
        <v>63830.616538176022</v>
      </c>
      <c r="L29" s="44">
        <f>GETPIVOTDATA("IPPUEmissions",'12'!$AA$4,"Sector","Other Uses of Carbonates(In Mineral Industry) - Soap/Paper/Water Treatment &amp; Usage in Chemicals")</f>
        <v>212173.91959799992</v>
      </c>
      <c r="M29" s="44">
        <f>GETPIVOTDATA("IPPUEmissions",'13'!$AA$4,"Sectors","Other Uses of Carbonates(In Mineral Industry) - Soap/Paper/Water Treatment &amp; Usage in Chemicals")</f>
        <v>246367.17501959999</v>
      </c>
      <c r="N29" s="44">
        <f>GETPIVOTDATA("IPPUEmissions",'14'!$AA$6,"Sectors","Other Uses of Carbonates(In Mineral Industry) - Soap/Paper/Water Treatment &amp; Usage in Chemicals")</f>
        <v>417661.92332940007</v>
      </c>
      <c r="O29" s="44">
        <f>GETPIVOTDATA("IPPUEmissions",'15'!$AA$6,"Sectors","Other Uses of Carbonates(In Mineral Industry) - Soap/Paper/Water Treatment &amp; Usage in Chemicals")</f>
        <v>9976132.6008818224</v>
      </c>
      <c r="P29" s="43">
        <f t="shared" si="2"/>
        <v>2.9339773312610866</v>
      </c>
      <c r="Q29" s="43">
        <f t="shared" si="2"/>
        <v>0.8349151482308822</v>
      </c>
      <c r="R29" s="43">
        <f t="shared" si="8"/>
        <v>0.17508809383304394</v>
      </c>
      <c r="S29" s="43">
        <f t="shared" si="9"/>
        <v>0.23781886116419998</v>
      </c>
      <c r="T29" s="43">
        <f t="shared" si="10"/>
        <v>0.37483823625195001</v>
      </c>
      <c r="U29" s="43">
        <f t="shared" si="11"/>
        <v>7.586514931493717</v>
      </c>
    </row>
    <row r="30" spans="1:21" x14ac:dyDescent="0.25">
      <c r="A30" s="24" t="s">
        <v>271</v>
      </c>
      <c r="B30" s="24" t="s">
        <v>151</v>
      </c>
      <c r="C30" s="24" t="s">
        <v>164</v>
      </c>
      <c r="D30" s="68" t="s">
        <v>99</v>
      </c>
      <c r="E30" s="24" t="s">
        <v>167</v>
      </c>
      <c r="F30" s="24" t="s">
        <v>154</v>
      </c>
      <c r="G30" s="24" t="s">
        <v>152</v>
      </c>
      <c r="H30" s="24" t="s">
        <v>71</v>
      </c>
      <c r="I30" s="44">
        <f>I29</f>
        <v>2291403.0951173441</v>
      </c>
      <c r="J30" s="44">
        <f t="shared" ref="J30:O30" si="16">J29</f>
        <v>3148168.743309001</v>
      </c>
      <c r="K30" s="44">
        <f t="shared" si="16"/>
        <v>63830.616538176022</v>
      </c>
      <c r="L30" s="44">
        <f t="shared" si="16"/>
        <v>212173.91959799992</v>
      </c>
      <c r="M30" s="44">
        <f t="shared" si="16"/>
        <v>246367.17501959999</v>
      </c>
      <c r="N30" s="44">
        <f t="shared" si="16"/>
        <v>417661.92332940007</v>
      </c>
      <c r="O30" s="44">
        <f t="shared" si="16"/>
        <v>9976132.6008818224</v>
      </c>
      <c r="P30" s="43">
        <f t="shared" si="2"/>
        <v>2.9339773312610866</v>
      </c>
      <c r="Q30" s="43">
        <f t="shared" si="2"/>
        <v>0.8349151482308822</v>
      </c>
      <c r="R30" s="43">
        <f t="shared" si="8"/>
        <v>0.17508809383304394</v>
      </c>
      <c r="S30" s="43">
        <f t="shared" si="9"/>
        <v>0.23781886116419998</v>
      </c>
      <c r="T30" s="43">
        <f t="shared" si="10"/>
        <v>0.37483823625195001</v>
      </c>
      <c r="U30" s="43">
        <f t="shared" si="11"/>
        <v>7.586514931493717</v>
      </c>
    </row>
    <row r="31" spans="1:21" x14ac:dyDescent="0.25">
      <c r="A31" s="24" t="s">
        <v>271</v>
      </c>
      <c r="B31" s="24" t="s">
        <v>151</v>
      </c>
      <c r="C31" s="24" t="s">
        <v>164</v>
      </c>
      <c r="D31" s="68" t="s">
        <v>99</v>
      </c>
      <c r="E31" s="24" t="s">
        <v>167</v>
      </c>
      <c r="F31" s="24" t="s">
        <v>154</v>
      </c>
      <c r="G31" s="24" t="s">
        <v>152</v>
      </c>
      <c r="H31" s="24" t="s">
        <v>73</v>
      </c>
      <c r="I31" s="44">
        <v>0</v>
      </c>
      <c r="J31" s="44">
        <v>0</v>
      </c>
      <c r="K31" s="44">
        <v>0</v>
      </c>
      <c r="L31" s="44">
        <v>0</v>
      </c>
      <c r="M31" s="44">
        <v>0</v>
      </c>
      <c r="N31" s="44">
        <v>0</v>
      </c>
      <c r="O31" s="44">
        <v>0</v>
      </c>
      <c r="P31" s="43">
        <f t="shared" si="2"/>
        <v>0</v>
      </c>
      <c r="Q31" s="43">
        <f t="shared" si="2"/>
        <v>0</v>
      </c>
      <c r="R31" s="43">
        <f t="shared" si="8"/>
        <v>0</v>
      </c>
      <c r="S31" s="43">
        <f t="shared" si="9"/>
        <v>0</v>
      </c>
      <c r="T31" s="43">
        <f t="shared" si="10"/>
        <v>0</v>
      </c>
      <c r="U31" s="43">
        <f t="shared" si="11"/>
        <v>0</v>
      </c>
    </row>
    <row r="32" spans="1:21" x14ac:dyDescent="0.25">
      <c r="A32" s="24" t="s">
        <v>271</v>
      </c>
      <c r="B32" s="24" t="s">
        <v>151</v>
      </c>
      <c r="C32" s="24" t="s">
        <v>164</v>
      </c>
      <c r="D32" s="68" t="s">
        <v>99</v>
      </c>
      <c r="E32" s="24" t="s">
        <v>167</v>
      </c>
      <c r="F32" s="24" t="s">
        <v>154</v>
      </c>
      <c r="G32" s="24" t="s">
        <v>152</v>
      </c>
      <c r="H32" s="24" t="s">
        <v>72</v>
      </c>
      <c r="I32" s="44">
        <v>0</v>
      </c>
      <c r="J32" s="44">
        <v>0</v>
      </c>
      <c r="K32" s="44">
        <v>0</v>
      </c>
      <c r="L32" s="44">
        <v>0</v>
      </c>
      <c r="M32" s="44">
        <v>0</v>
      </c>
      <c r="N32" s="44">
        <v>0</v>
      </c>
      <c r="O32" s="44">
        <v>0</v>
      </c>
      <c r="P32" s="43">
        <f t="shared" si="2"/>
        <v>0</v>
      </c>
      <c r="Q32" s="43">
        <f t="shared" si="2"/>
        <v>0</v>
      </c>
      <c r="R32" s="43">
        <f t="shared" si="8"/>
        <v>0</v>
      </c>
      <c r="S32" s="43">
        <f t="shared" si="9"/>
        <v>0</v>
      </c>
      <c r="T32" s="43">
        <f t="shared" si="10"/>
        <v>0</v>
      </c>
      <c r="U32" s="43">
        <f t="shared" si="11"/>
        <v>0</v>
      </c>
    </row>
    <row r="33" spans="1:21" x14ac:dyDescent="0.25">
      <c r="A33" s="24" t="s">
        <v>271</v>
      </c>
      <c r="B33" s="24" t="s">
        <v>151</v>
      </c>
      <c r="C33" s="24" t="s">
        <v>164</v>
      </c>
      <c r="D33" s="68" t="s">
        <v>100</v>
      </c>
      <c r="E33" s="24" t="s">
        <v>168</v>
      </c>
      <c r="F33" s="24" t="s">
        <v>154</v>
      </c>
      <c r="G33" s="24" t="s">
        <v>152</v>
      </c>
      <c r="H33" s="24" t="s">
        <v>276</v>
      </c>
      <c r="I33" s="44">
        <f>I35*1+I36*5+I37*270</f>
        <v>2954.0672922600002</v>
      </c>
      <c r="J33" s="44">
        <f t="shared" ref="J33:O33" si="17">J35*1+J36*5+J37*270</f>
        <v>51894.882981044997</v>
      </c>
      <c r="K33" s="44">
        <f t="shared" si="17"/>
        <v>487.14447478200009</v>
      </c>
      <c r="L33" s="44">
        <f t="shared" si="17"/>
        <v>513.61952394000002</v>
      </c>
      <c r="M33" s="44">
        <f t="shared" si="17"/>
        <v>71.975539437000009</v>
      </c>
      <c r="N33" s="44">
        <f t="shared" si="17"/>
        <v>4.9587150000000007</v>
      </c>
      <c r="O33" s="44">
        <f t="shared" si="17"/>
        <v>0</v>
      </c>
      <c r="P33" s="43">
        <f t="shared" si="2"/>
        <v>3.9659679058848749E-2</v>
      </c>
      <c r="Q33" s="43">
        <f t="shared" si="2"/>
        <v>1.333907910134775E-2</v>
      </c>
      <c r="R33" s="43">
        <f t="shared" si="8"/>
        <v>5.0700076165050012E-4</v>
      </c>
      <c r="S33" s="43">
        <f t="shared" si="9"/>
        <v>1.8238653556275E-4</v>
      </c>
      <c r="T33" s="43">
        <f t="shared" si="10"/>
        <v>2.1712921109250005E-5</v>
      </c>
      <c r="U33" s="43">
        <f t="shared" si="11"/>
        <v>1.2396787500000002E-6</v>
      </c>
    </row>
    <row r="34" spans="1:21" x14ac:dyDescent="0.25">
      <c r="A34" s="24" t="s">
        <v>271</v>
      </c>
      <c r="B34" s="24" t="s">
        <v>151</v>
      </c>
      <c r="C34" s="24" t="s">
        <v>164</v>
      </c>
      <c r="D34" s="68" t="s">
        <v>100</v>
      </c>
      <c r="E34" s="24" t="s">
        <v>168</v>
      </c>
      <c r="F34" s="24" t="s">
        <v>154</v>
      </c>
      <c r="G34" s="24" t="s">
        <v>152</v>
      </c>
      <c r="H34" s="24" t="s">
        <v>153</v>
      </c>
      <c r="I34" s="44">
        <f>GETPIVOTDATA("IPPUEmissions (tonnes)",'9'!$AA$3,"Sector","Other Uses of Carbonates(In Mineral Industry)- Non-Metallic Magnesia")</f>
        <v>2954.0672922600002</v>
      </c>
      <c r="J34" s="44">
        <f>GETPIVOTDATA("IPPUEmissions (tonnes)",'10'!$AA$5,"Sector","Other Uses of Carbonates(In Mineral Industry)- Non-Metallic Magnesia")</f>
        <v>51894.882981044997</v>
      </c>
      <c r="K34" s="44">
        <f>GETPIVOTDATA("IPPUEmissions",'11'!$AA$5,"Sector","Other Uses of Carbonates(In Mineral Industry)- Non-Metallic Magnesia")</f>
        <v>487.14447478200009</v>
      </c>
      <c r="L34" s="44">
        <f>GETPIVOTDATA("IPPUEmissions",'12'!$AA$4,"Sector","Other Uses of Carbonates(In Mineral Industry)- Non-Metallic Magnesia")</f>
        <v>513.61952394000002</v>
      </c>
      <c r="M34" s="44">
        <f>GETPIVOTDATA("IPPUEmissions",'13'!$AA$4,"Sectors","Other Uses of Carbonates(In Mineral Industry)- Non-Metallic Magnesia")</f>
        <v>71.975539437000009</v>
      </c>
      <c r="N34" s="44">
        <f>GETPIVOTDATA("IPPUEmissions",'14'!$AA$6,"Sectors","Other Uses of Carbonates(In Mineral Industry)- Non-Metallic Magnesia")</f>
        <v>4.9587150000000007</v>
      </c>
      <c r="O34" s="44">
        <v>0</v>
      </c>
      <c r="P34" s="43">
        <f t="shared" si="2"/>
        <v>3.9659679058848749E-2</v>
      </c>
      <c r="Q34" s="43">
        <f t="shared" si="2"/>
        <v>1.333907910134775E-2</v>
      </c>
      <c r="R34" s="43">
        <f t="shared" si="8"/>
        <v>5.0700076165050012E-4</v>
      </c>
      <c r="S34" s="43">
        <f t="shared" si="9"/>
        <v>1.8238653556275E-4</v>
      </c>
      <c r="T34" s="43">
        <f t="shared" si="10"/>
        <v>2.1712921109250005E-5</v>
      </c>
      <c r="U34" s="43">
        <f t="shared" si="11"/>
        <v>1.2396787500000002E-6</v>
      </c>
    </row>
    <row r="35" spans="1:21" x14ac:dyDescent="0.25">
      <c r="A35" s="24" t="s">
        <v>271</v>
      </c>
      <c r="B35" s="24" t="s">
        <v>151</v>
      </c>
      <c r="C35" s="24" t="s">
        <v>164</v>
      </c>
      <c r="D35" s="68" t="s">
        <v>100</v>
      </c>
      <c r="E35" s="24" t="s">
        <v>168</v>
      </c>
      <c r="F35" s="24" t="s">
        <v>154</v>
      </c>
      <c r="G35" s="24" t="s">
        <v>152</v>
      </c>
      <c r="H35" s="24" t="s">
        <v>71</v>
      </c>
      <c r="I35" s="44">
        <f>I34</f>
        <v>2954.0672922600002</v>
      </c>
      <c r="J35" s="44">
        <f t="shared" ref="J35:O35" si="18">J34</f>
        <v>51894.882981044997</v>
      </c>
      <c r="K35" s="44">
        <f t="shared" si="18"/>
        <v>487.14447478200009</v>
      </c>
      <c r="L35" s="44">
        <f t="shared" si="18"/>
        <v>513.61952394000002</v>
      </c>
      <c r="M35" s="44">
        <f t="shared" si="18"/>
        <v>71.975539437000009</v>
      </c>
      <c r="N35" s="44">
        <f t="shared" si="18"/>
        <v>4.9587150000000007</v>
      </c>
      <c r="O35" s="44">
        <f t="shared" si="18"/>
        <v>0</v>
      </c>
      <c r="P35" s="43">
        <f t="shared" si="2"/>
        <v>3.9659679058848749E-2</v>
      </c>
      <c r="Q35" s="43">
        <f t="shared" si="2"/>
        <v>1.333907910134775E-2</v>
      </c>
      <c r="R35" s="43">
        <f t="shared" si="8"/>
        <v>5.0700076165050012E-4</v>
      </c>
      <c r="S35" s="43">
        <f t="shared" si="9"/>
        <v>1.8238653556275E-4</v>
      </c>
      <c r="T35" s="43">
        <f t="shared" si="10"/>
        <v>2.1712921109250005E-5</v>
      </c>
      <c r="U35" s="43">
        <f t="shared" si="11"/>
        <v>1.2396787500000002E-6</v>
      </c>
    </row>
    <row r="36" spans="1:21" x14ac:dyDescent="0.25">
      <c r="A36" s="24" t="s">
        <v>271</v>
      </c>
      <c r="B36" s="24" t="s">
        <v>151</v>
      </c>
      <c r="C36" s="24" t="s">
        <v>164</v>
      </c>
      <c r="D36" s="68" t="s">
        <v>100</v>
      </c>
      <c r="E36" s="24" t="s">
        <v>168</v>
      </c>
      <c r="F36" s="24" t="s">
        <v>154</v>
      </c>
      <c r="G36" s="24" t="s">
        <v>152</v>
      </c>
      <c r="H36" s="24" t="s">
        <v>73</v>
      </c>
      <c r="I36" s="44">
        <v>0</v>
      </c>
      <c r="J36" s="44">
        <v>0</v>
      </c>
      <c r="K36" s="44">
        <v>0</v>
      </c>
      <c r="L36" s="44">
        <v>0</v>
      </c>
      <c r="M36" s="44">
        <v>0</v>
      </c>
      <c r="N36" s="44">
        <v>0</v>
      </c>
      <c r="O36" s="44">
        <v>0</v>
      </c>
      <c r="P36" s="43">
        <f t="shared" si="2"/>
        <v>0</v>
      </c>
      <c r="Q36" s="43">
        <f t="shared" si="2"/>
        <v>0</v>
      </c>
      <c r="R36" s="43">
        <f t="shared" si="8"/>
        <v>0</v>
      </c>
      <c r="S36" s="43">
        <f t="shared" si="9"/>
        <v>0</v>
      </c>
      <c r="T36" s="43">
        <f t="shared" si="10"/>
        <v>0</v>
      </c>
      <c r="U36" s="43">
        <f t="shared" si="11"/>
        <v>0</v>
      </c>
    </row>
    <row r="37" spans="1:21" x14ac:dyDescent="0.25">
      <c r="A37" s="24" t="s">
        <v>271</v>
      </c>
      <c r="B37" s="24" t="s">
        <v>151</v>
      </c>
      <c r="C37" s="24" t="s">
        <v>164</v>
      </c>
      <c r="D37" s="68" t="s">
        <v>100</v>
      </c>
      <c r="E37" s="24" t="s">
        <v>168</v>
      </c>
      <c r="F37" s="24" t="s">
        <v>154</v>
      </c>
      <c r="G37" s="24" t="s">
        <v>152</v>
      </c>
      <c r="H37" s="24" t="s">
        <v>72</v>
      </c>
      <c r="I37" s="44">
        <v>0</v>
      </c>
      <c r="J37" s="44">
        <v>0</v>
      </c>
      <c r="K37" s="44">
        <v>0</v>
      </c>
      <c r="L37" s="44">
        <v>0</v>
      </c>
      <c r="M37" s="44">
        <v>0</v>
      </c>
      <c r="N37" s="44">
        <v>0</v>
      </c>
      <c r="O37" s="44">
        <v>0</v>
      </c>
      <c r="P37" s="43">
        <f t="shared" si="2"/>
        <v>0</v>
      </c>
      <c r="Q37" s="43">
        <f t="shared" si="2"/>
        <v>0</v>
      </c>
      <c r="R37" s="43">
        <f t="shared" si="8"/>
        <v>0</v>
      </c>
      <c r="S37" s="43">
        <f t="shared" si="9"/>
        <v>0</v>
      </c>
      <c r="T37" s="43">
        <f t="shared" si="10"/>
        <v>0</v>
      </c>
      <c r="U37" s="43">
        <f t="shared" si="11"/>
        <v>0</v>
      </c>
    </row>
    <row r="38" spans="1:21" x14ac:dyDescent="0.25">
      <c r="A38" s="24" t="s">
        <v>271</v>
      </c>
      <c r="B38" s="24" t="s">
        <v>151</v>
      </c>
      <c r="C38" s="24" t="s">
        <v>169</v>
      </c>
      <c r="D38" s="68" t="s">
        <v>105</v>
      </c>
      <c r="E38" s="24" t="s">
        <v>170</v>
      </c>
      <c r="F38" s="24" t="s">
        <v>154</v>
      </c>
      <c r="G38" s="24" t="s">
        <v>152</v>
      </c>
      <c r="H38" s="24" t="s">
        <v>276</v>
      </c>
      <c r="I38" s="44">
        <f>I40*1+I41*5+I42*270</f>
        <v>22693.25244</v>
      </c>
      <c r="J38" s="44">
        <f t="shared" ref="J38:O38" si="19">J40*1+J41*5+J42*270</f>
        <v>20720.969250000002</v>
      </c>
      <c r="K38" s="44">
        <f t="shared" si="19"/>
        <v>617.89454999999998</v>
      </c>
      <c r="L38" s="44">
        <f t="shared" si="19"/>
        <v>0</v>
      </c>
      <c r="M38" s="44">
        <f t="shared" si="19"/>
        <v>521.32014000000004</v>
      </c>
      <c r="N38" s="44">
        <f t="shared" si="19"/>
        <v>0</v>
      </c>
      <c r="O38" s="44">
        <f t="shared" si="19"/>
        <v>169.03410600000001</v>
      </c>
      <c r="P38" s="43">
        <f t="shared" si="2"/>
        <v>2.1214040047500004E-2</v>
      </c>
      <c r="Q38" s="43">
        <f t="shared" si="2"/>
        <v>5.6436632250000006E-3</v>
      </c>
      <c r="R38" s="43">
        <f t="shared" si="8"/>
        <v>1.544736375E-4</v>
      </c>
      <c r="S38" s="43">
        <f t="shared" si="9"/>
        <v>3.9099010500000004E-4</v>
      </c>
      <c r="T38" s="43">
        <f t="shared" si="10"/>
        <v>1.30330035E-4</v>
      </c>
      <c r="U38" s="43">
        <f t="shared" si="11"/>
        <v>1.2677557949999999E-4</v>
      </c>
    </row>
    <row r="39" spans="1:21" x14ac:dyDescent="0.25">
      <c r="A39" s="24" t="s">
        <v>271</v>
      </c>
      <c r="B39" s="24" t="s">
        <v>151</v>
      </c>
      <c r="C39" s="24" t="s">
        <v>169</v>
      </c>
      <c r="D39" s="68" t="s">
        <v>105</v>
      </c>
      <c r="E39" s="24" t="s">
        <v>170</v>
      </c>
      <c r="F39" s="24" t="s">
        <v>154</v>
      </c>
      <c r="G39" s="24" t="s">
        <v>152</v>
      </c>
      <c r="H39" s="24" t="s">
        <v>153</v>
      </c>
      <c r="I39" s="44">
        <f>GETPIVOTDATA("IPPUEmissions (tonnes)",'9'!$AA$3,"Sector","Others (metal emissions)")</f>
        <v>22693.25244</v>
      </c>
      <c r="J39" s="44">
        <f>GETPIVOTDATA("IPPUEmissions (tonnes)",'10'!$AA$5,"Sector","Others (metal emissions)")</f>
        <v>20720.969250000002</v>
      </c>
      <c r="K39" s="44">
        <f>GETPIVOTDATA("IPPUEmissions",'11'!$AA$5,"Sector","Others (metal emissions)")</f>
        <v>617.89454999999998</v>
      </c>
      <c r="L39" s="44"/>
      <c r="M39" s="44">
        <f>GETPIVOTDATA("IPPUEmissions",'13'!$AA$4,"Sectors","Others (metal emissions)")</f>
        <v>521.32014000000004</v>
      </c>
      <c r="N39" s="44"/>
      <c r="O39" s="44">
        <f>GETPIVOTDATA("IPPUEmissions",'15'!$AA$6,"Sectors","Others (metal emissions)")</f>
        <v>169.03410600000001</v>
      </c>
      <c r="P39" s="43">
        <f t="shared" si="2"/>
        <v>2.1214040047500004E-2</v>
      </c>
      <c r="Q39" s="43">
        <f t="shared" si="2"/>
        <v>5.6436632250000006E-3</v>
      </c>
      <c r="R39" s="43">
        <f t="shared" si="8"/>
        <v>1.544736375E-4</v>
      </c>
      <c r="S39" s="43">
        <f t="shared" si="9"/>
        <v>3.9099010500000004E-4</v>
      </c>
      <c r="T39" s="43">
        <f t="shared" si="10"/>
        <v>1.30330035E-4</v>
      </c>
      <c r="U39" s="43">
        <f t="shared" si="11"/>
        <v>1.2677557949999999E-4</v>
      </c>
    </row>
    <row r="40" spans="1:21" x14ac:dyDescent="0.25">
      <c r="A40" s="24" t="s">
        <v>271</v>
      </c>
      <c r="B40" s="24" t="s">
        <v>151</v>
      </c>
      <c r="C40" s="24" t="s">
        <v>169</v>
      </c>
      <c r="D40" s="68" t="s">
        <v>105</v>
      </c>
      <c r="E40" s="24" t="s">
        <v>170</v>
      </c>
      <c r="F40" s="24" t="s">
        <v>154</v>
      </c>
      <c r="G40" s="24" t="s">
        <v>152</v>
      </c>
      <c r="H40" s="24" t="s">
        <v>71</v>
      </c>
      <c r="I40" s="44">
        <f>I39</f>
        <v>22693.25244</v>
      </c>
      <c r="J40" s="44">
        <f t="shared" ref="J40:O40" si="20">J39</f>
        <v>20720.969250000002</v>
      </c>
      <c r="K40" s="44">
        <f t="shared" si="20"/>
        <v>617.89454999999998</v>
      </c>
      <c r="L40" s="44">
        <f t="shared" si="20"/>
        <v>0</v>
      </c>
      <c r="M40" s="44">
        <f t="shared" si="20"/>
        <v>521.32014000000004</v>
      </c>
      <c r="N40" s="44">
        <f t="shared" si="20"/>
        <v>0</v>
      </c>
      <c r="O40" s="44">
        <f t="shared" si="20"/>
        <v>169.03410600000001</v>
      </c>
      <c r="P40" s="43">
        <f t="shared" si="2"/>
        <v>2.1214040047500004E-2</v>
      </c>
      <c r="Q40" s="43">
        <f t="shared" si="2"/>
        <v>5.6436632250000006E-3</v>
      </c>
      <c r="R40" s="43">
        <f t="shared" si="8"/>
        <v>1.544736375E-4</v>
      </c>
      <c r="S40" s="43">
        <f t="shared" si="9"/>
        <v>3.9099010500000004E-4</v>
      </c>
      <c r="T40" s="43">
        <f t="shared" si="10"/>
        <v>1.30330035E-4</v>
      </c>
      <c r="U40" s="43">
        <f t="shared" si="11"/>
        <v>1.2677557949999999E-4</v>
      </c>
    </row>
    <row r="41" spans="1:21" x14ac:dyDescent="0.25">
      <c r="A41" s="24" t="s">
        <v>271</v>
      </c>
      <c r="B41" s="24" t="s">
        <v>151</v>
      </c>
      <c r="C41" s="24" t="s">
        <v>169</v>
      </c>
      <c r="D41" s="68" t="s">
        <v>105</v>
      </c>
      <c r="E41" s="24" t="s">
        <v>170</v>
      </c>
      <c r="F41" s="24" t="s">
        <v>154</v>
      </c>
      <c r="G41" s="24" t="s">
        <v>152</v>
      </c>
      <c r="H41" s="24" t="s">
        <v>73</v>
      </c>
      <c r="I41" s="44">
        <v>0</v>
      </c>
      <c r="J41" s="44">
        <v>0</v>
      </c>
      <c r="K41" s="44">
        <v>0</v>
      </c>
      <c r="L41" s="44">
        <v>0</v>
      </c>
      <c r="M41" s="44">
        <v>0</v>
      </c>
      <c r="N41" s="44">
        <v>0</v>
      </c>
      <c r="O41" s="44">
        <v>0</v>
      </c>
      <c r="P41" s="43">
        <f t="shared" si="2"/>
        <v>0</v>
      </c>
      <c r="Q41" s="43">
        <f t="shared" si="2"/>
        <v>0</v>
      </c>
      <c r="R41" s="43">
        <f t="shared" si="8"/>
        <v>0</v>
      </c>
      <c r="S41" s="43">
        <f t="shared" si="9"/>
        <v>0</v>
      </c>
      <c r="T41" s="43">
        <f t="shared" si="10"/>
        <v>0</v>
      </c>
      <c r="U41" s="43">
        <f t="shared" si="11"/>
        <v>0</v>
      </c>
    </row>
    <row r="42" spans="1:21" x14ac:dyDescent="0.25">
      <c r="A42" s="24" t="s">
        <v>271</v>
      </c>
      <c r="B42" s="24" t="s">
        <v>151</v>
      </c>
      <c r="C42" s="24" t="s">
        <v>169</v>
      </c>
      <c r="D42" s="68" t="s">
        <v>105</v>
      </c>
      <c r="E42" s="24" t="s">
        <v>170</v>
      </c>
      <c r="F42" s="24" t="s">
        <v>154</v>
      </c>
      <c r="G42" s="24" t="s">
        <v>152</v>
      </c>
      <c r="H42" s="24" t="s">
        <v>72</v>
      </c>
      <c r="I42" s="44">
        <v>0</v>
      </c>
      <c r="J42" s="44">
        <v>0</v>
      </c>
      <c r="K42" s="44">
        <v>0</v>
      </c>
      <c r="L42" s="44">
        <v>0</v>
      </c>
      <c r="M42" s="44">
        <v>0</v>
      </c>
      <c r="N42" s="44">
        <v>0</v>
      </c>
      <c r="O42" s="44">
        <v>0</v>
      </c>
      <c r="P42" s="43">
        <f t="shared" si="2"/>
        <v>0</v>
      </c>
      <c r="Q42" s="43">
        <f t="shared" si="2"/>
        <v>0</v>
      </c>
      <c r="R42" s="43">
        <f t="shared" si="8"/>
        <v>0</v>
      </c>
      <c r="S42" s="43">
        <f t="shared" si="9"/>
        <v>0</v>
      </c>
      <c r="T42" s="43">
        <f t="shared" si="10"/>
        <v>0</v>
      </c>
      <c r="U42" s="43">
        <f t="shared" si="11"/>
        <v>0</v>
      </c>
    </row>
    <row r="43" spans="1:21" x14ac:dyDescent="0.25">
      <c r="A43" s="24" t="s">
        <v>271</v>
      </c>
      <c r="B43" s="24" t="s">
        <v>26</v>
      </c>
      <c r="C43" s="24" t="s">
        <v>36</v>
      </c>
      <c r="D43" s="68" t="s">
        <v>35</v>
      </c>
      <c r="E43" s="24" t="s">
        <v>154</v>
      </c>
      <c r="F43" s="24" t="s">
        <v>154</v>
      </c>
      <c r="G43" s="24" t="s">
        <v>152</v>
      </c>
      <c r="H43" s="24" t="s">
        <v>276</v>
      </c>
      <c r="I43" s="44">
        <f>I45*1+I46*5+I47*270</f>
        <v>20951788.606394552</v>
      </c>
      <c r="J43" s="44">
        <f t="shared" ref="J43:O43" si="21">J45*1+J46*5+J47*270</f>
        <v>20218352.049838684</v>
      </c>
      <c r="K43" s="44">
        <f t="shared" si="21"/>
        <v>20266679.835033149</v>
      </c>
      <c r="L43" s="44">
        <f t="shared" si="21"/>
        <v>21711923.057741355</v>
      </c>
      <c r="M43" s="44">
        <f t="shared" si="21"/>
        <v>22597658.421123654</v>
      </c>
      <c r="N43" s="44">
        <f t="shared" si="21"/>
        <v>23402398.49640375</v>
      </c>
      <c r="O43" s="44">
        <f t="shared" si="21"/>
        <v>23156238.991925552</v>
      </c>
      <c r="P43" s="43">
        <f t="shared" si="2"/>
        <v>20.40171118897765</v>
      </c>
      <c r="Q43" s="43">
        <f t="shared" si="2"/>
        <v>20.254597888734533</v>
      </c>
      <c r="R43" s="43">
        <f t="shared" si="8"/>
        <v>21.350612252064302</v>
      </c>
      <c r="S43" s="43">
        <f t="shared" si="9"/>
        <v>22.37622458027808</v>
      </c>
      <c r="T43" s="43">
        <f t="shared" si="10"/>
        <v>23.201213477583725</v>
      </c>
      <c r="U43" s="43">
        <f t="shared" si="11"/>
        <v>23.217778868045102</v>
      </c>
    </row>
    <row r="44" spans="1:21" x14ac:dyDescent="0.25">
      <c r="A44" s="24" t="s">
        <v>271</v>
      </c>
      <c r="B44" s="24" t="s">
        <v>26</v>
      </c>
      <c r="C44" s="24" t="s">
        <v>36</v>
      </c>
      <c r="D44" s="68" t="s">
        <v>35</v>
      </c>
      <c r="E44" s="24" t="s">
        <v>154</v>
      </c>
      <c r="F44" s="24" t="s">
        <v>154</v>
      </c>
      <c r="G44" s="24" t="s">
        <v>152</v>
      </c>
      <c r="H44" s="24" t="s">
        <v>153</v>
      </c>
      <c r="I44" s="44">
        <f>'5'!F52-'5'!F51+'5'!F50</f>
        <v>20951788.606394552</v>
      </c>
      <c r="J44" s="44">
        <f>'5'!G52-'5'!G51+'5'!G50</f>
        <v>20218352.049838684</v>
      </c>
      <c r="K44" s="44">
        <f>'5'!H52-'5'!H51+'5'!H50</f>
        <v>20266679.835033149</v>
      </c>
      <c r="L44" s="44">
        <f>'5'!I52-'5'!I51+'5'!I50</f>
        <v>21711923.057741355</v>
      </c>
      <c r="M44" s="44">
        <f>'5'!J52-'5'!J51+'5'!J50</f>
        <v>22597658.421123654</v>
      </c>
      <c r="N44" s="44">
        <f>'5'!K52-'5'!K51+'5'!K50</f>
        <v>23402398.49640375</v>
      </c>
      <c r="O44" s="44">
        <f>'5'!L52-'5'!L51+'5'!L50</f>
        <v>23156238.991925552</v>
      </c>
      <c r="P44" s="43">
        <f t="shared" si="2"/>
        <v>20.40171118897765</v>
      </c>
      <c r="Q44" s="43">
        <f t="shared" si="2"/>
        <v>20.254597888734533</v>
      </c>
      <c r="R44" s="43">
        <f t="shared" si="8"/>
        <v>21.350612252064302</v>
      </c>
      <c r="S44" s="43">
        <f t="shared" si="9"/>
        <v>22.37622458027808</v>
      </c>
      <c r="T44" s="43">
        <f t="shared" si="10"/>
        <v>23.201213477583725</v>
      </c>
      <c r="U44" s="43">
        <f t="shared" si="11"/>
        <v>23.217778868045102</v>
      </c>
    </row>
    <row r="45" spans="1:21" x14ac:dyDescent="0.25">
      <c r="A45" s="24" t="s">
        <v>271</v>
      </c>
      <c r="B45" s="24" t="s">
        <v>26</v>
      </c>
      <c r="C45" s="24" t="s">
        <v>36</v>
      </c>
      <c r="D45" s="68" t="s">
        <v>35</v>
      </c>
      <c r="E45" s="24" t="s">
        <v>154</v>
      </c>
      <c r="F45" s="24" t="s">
        <v>154</v>
      </c>
      <c r="G45" s="24" t="s">
        <v>152</v>
      </c>
      <c r="H45" s="24" t="s">
        <v>71</v>
      </c>
      <c r="I45" s="44">
        <f>I44</f>
        <v>20951788.606394552</v>
      </c>
      <c r="J45" s="44">
        <f t="shared" ref="J45:O45" si="22">J44</f>
        <v>20218352.049838684</v>
      </c>
      <c r="K45" s="44">
        <f t="shared" si="22"/>
        <v>20266679.835033149</v>
      </c>
      <c r="L45" s="44">
        <f t="shared" si="22"/>
        <v>21711923.057741355</v>
      </c>
      <c r="M45" s="44">
        <f t="shared" si="22"/>
        <v>22597658.421123654</v>
      </c>
      <c r="N45" s="44">
        <f t="shared" si="22"/>
        <v>23402398.49640375</v>
      </c>
      <c r="O45" s="44">
        <f t="shared" si="22"/>
        <v>23156238.991925552</v>
      </c>
      <c r="P45" s="43">
        <f t="shared" si="2"/>
        <v>20.40171118897765</v>
      </c>
      <c r="Q45" s="43">
        <f t="shared" si="2"/>
        <v>20.254597888734533</v>
      </c>
      <c r="R45" s="43">
        <f t="shared" si="8"/>
        <v>21.350612252064302</v>
      </c>
      <c r="S45" s="43">
        <f t="shared" si="9"/>
        <v>22.37622458027808</v>
      </c>
      <c r="T45" s="43">
        <f t="shared" si="10"/>
        <v>23.201213477583725</v>
      </c>
      <c r="U45" s="43">
        <f t="shared" si="11"/>
        <v>23.217778868045102</v>
      </c>
    </row>
    <row r="46" spans="1:21" x14ac:dyDescent="0.25">
      <c r="A46" s="24" t="s">
        <v>271</v>
      </c>
      <c r="B46" s="24" t="s">
        <v>26</v>
      </c>
      <c r="C46" s="24" t="s">
        <v>36</v>
      </c>
      <c r="D46" s="68" t="s">
        <v>35</v>
      </c>
      <c r="E46" s="24" t="s">
        <v>154</v>
      </c>
      <c r="F46" s="24" t="s">
        <v>154</v>
      </c>
      <c r="G46" s="24" t="s">
        <v>152</v>
      </c>
      <c r="H46" s="24" t="s">
        <v>73</v>
      </c>
      <c r="I46" s="44">
        <v>0</v>
      </c>
      <c r="J46" s="44">
        <v>0</v>
      </c>
      <c r="K46" s="44">
        <v>0</v>
      </c>
      <c r="L46" s="44">
        <v>0</v>
      </c>
      <c r="M46" s="44">
        <v>0</v>
      </c>
      <c r="N46" s="44">
        <v>0</v>
      </c>
      <c r="O46" s="44">
        <v>0</v>
      </c>
      <c r="P46" s="43">
        <f t="shared" si="2"/>
        <v>0</v>
      </c>
      <c r="Q46" s="43">
        <f t="shared" si="2"/>
        <v>0</v>
      </c>
      <c r="R46" s="43">
        <f t="shared" si="8"/>
        <v>0</v>
      </c>
      <c r="S46" s="43">
        <f t="shared" si="9"/>
        <v>0</v>
      </c>
      <c r="T46" s="43">
        <f t="shared" si="10"/>
        <v>0</v>
      </c>
      <c r="U46" s="43">
        <f t="shared" si="11"/>
        <v>0</v>
      </c>
    </row>
    <row r="47" spans="1:21" x14ac:dyDescent="0.25">
      <c r="A47" s="24" t="s">
        <v>271</v>
      </c>
      <c r="B47" s="24" t="s">
        <v>26</v>
      </c>
      <c r="C47" s="24" t="s">
        <v>36</v>
      </c>
      <c r="D47" s="68" t="s">
        <v>35</v>
      </c>
      <c r="E47" s="24" t="s">
        <v>154</v>
      </c>
      <c r="F47" s="24" t="s">
        <v>154</v>
      </c>
      <c r="G47" s="24" t="s">
        <v>152</v>
      </c>
      <c r="H47" s="24" t="s">
        <v>72</v>
      </c>
      <c r="I47" s="44">
        <v>0</v>
      </c>
      <c r="J47" s="44">
        <v>0</v>
      </c>
      <c r="K47" s="44">
        <v>0</v>
      </c>
      <c r="L47" s="44">
        <v>0</v>
      </c>
      <c r="M47" s="44">
        <v>0</v>
      </c>
      <c r="N47" s="44">
        <v>0</v>
      </c>
      <c r="O47" s="44">
        <v>0</v>
      </c>
      <c r="P47" s="43">
        <f t="shared" si="2"/>
        <v>0</v>
      </c>
      <c r="Q47" s="43">
        <f t="shared" si="2"/>
        <v>0</v>
      </c>
      <c r="R47" s="43">
        <f t="shared" si="8"/>
        <v>0</v>
      </c>
      <c r="S47" s="43">
        <f t="shared" si="9"/>
        <v>0</v>
      </c>
      <c r="T47" s="43">
        <f t="shared" si="10"/>
        <v>0</v>
      </c>
      <c r="U47" s="43">
        <f t="shared" si="11"/>
        <v>0</v>
      </c>
    </row>
    <row r="48" spans="1:21" x14ac:dyDescent="0.25">
      <c r="A48" s="24" t="s">
        <v>271</v>
      </c>
      <c r="B48" s="24" t="s">
        <v>26</v>
      </c>
      <c r="C48" s="24" t="s">
        <v>38</v>
      </c>
      <c r="D48" s="68" t="s">
        <v>37</v>
      </c>
      <c r="E48" s="24" t="s">
        <v>154</v>
      </c>
      <c r="F48" s="24" t="s">
        <v>154</v>
      </c>
      <c r="G48" s="24" t="s">
        <v>152</v>
      </c>
      <c r="H48" s="24" t="s">
        <v>276</v>
      </c>
      <c r="I48" s="44">
        <f>I50*1+I51*5+I52*270</f>
        <v>213721.2</v>
      </c>
      <c r="J48" s="44">
        <f t="shared" ref="J48:O48" si="23">J50*1+J51*5+J52*270</f>
        <v>432337.5</v>
      </c>
      <c r="K48" s="44">
        <f t="shared" si="23"/>
        <v>556200</v>
      </c>
      <c r="L48" s="44">
        <f t="shared" si="23"/>
        <v>513157.37768099998</v>
      </c>
      <c r="M48" s="44">
        <f t="shared" si="23"/>
        <v>1162080</v>
      </c>
      <c r="N48" s="44">
        <f t="shared" si="23"/>
        <v>1931850</v>
      </c>
      <c r="O48" s="44">
        <f t="shared" si="23"/>
        <v>340301.83319999999</v>
      </c>
      <c r="P48" s="43">
        <f t="shared" si="2"/>
        <v>0.37768342499999996</v>
      </c>
      <c r="Q48" s="43">
        <f t="shared" si="2"/>
        <v>0.52523437500000003</v>
      </c>
      <c r="R48" s="43">
        <f t="shared" si="8"/>
        <v>0.52391803326075004</v>
      </c>
      <c r="S48" s="43">
        <f t="shared" si="9"/>
        <v>0.99984934442025009</v>
      </c>
      <c r="T48" s="43">
        <f t="shared" si="10"/>
        <v>1.7394075</v>
      </c>
      <c r="U48" s="43">
        <f t="shared" si="11"/>
        <v>0.73818887489999996</v>
      </c>
    </row>
    <row r="49" spans="1:21" x14ac:dyDescent="0.25">
      <c r="A49" s="24" t="s">
        <v>271</v>
      </c>
      <c r="B49" s="24" t="s">
        <v>26</v>
      </c>
      <c r="C49" s="24" t="s">
        <v>38</v>
      </c>
      <c r="D49" s="68" t="s">
        <v>37</v>
      </c>
      <c r="E49" s="24" t="s">
        <v>154</v>
      </c>
      <c r="F49" s="24" t="s">
        <v>154</v>
      </c>
      <c r="G49" s="24" t="s">
        <v>152</v>
      </c>
      <c r="H49" s="24" t="s">
        <v>153</v>
      </c>
      <c r="I49" s="44">
        <f>GETPIVOTDATA("IPPUEmissions (tonnes)",'9'!$AA$3,"Sector","Nitric Acid Production")</f>
        <v>245383.6</v>
      </c>
      <c r="J49" s="44">
        <f>GETPIVOTDATA("IPPUEmissions (tonnes)",'10'!$AA$5,"Sector","Nitric Acid Production")</f>
        <v>496387.5</v>
      </c>
      <c r="K49" s="44">
        <f>GETPIVOTDATA("IPPUEmissions",'11'!$AA$5,"Sector","Nitric Acid Production")</f>
        <v>638600</v>
      </c>
      <c r="L49" s="44">
        <f>GETPIVOTDATA("IPPUEmissions",'12'!$AA$4,"Sector","Nitric Acid Production")</f>
        <v>589180.69289299997</v>
      </c>
      <c r="M49" s="44">
        <f>GETPIVOTDATA("IPPUEmissions",'13'!$AA$4,"Sectors","Nitric Acid Production")</f>
        <v>1334240</v>
      </c>
      <c r="N49" s="44">
        <f>GETPIVOTDATA("IPPUEmissions",'14'!$AA$6,"Sectors","Nitric Acid Production")</f>
        <v>2218050</v>
      </c>
      <c r="O49" s="44">
        <f>GETPIVOTDATA("IPPUEmissions",'15'!$AA$6,"Sectors","Nitric Acid Production")</f>
        <v>390716.91960000002</v>
      </c>
      <c r="P49" s="43">
        <f t="shared" si="2"/>
        <v>0.43363652500000005</v>
      </c>
      <c r="Q49" s="43">
        <f t="shared" si="2"/>
        <v>0.60304687499999998</v>
      </c>
      <c r="R49" s="43">
        <f t="shared" si="8"/>
        <v>0.60153551966975005</v>
      </c>
      <c r="S49" s="43">
        <f t="shared" si="9"/>
        <v>1.1479751732232502</v>
      </c>
      <c r="T49" s="43">
        <f t="shared" si="10"/>
        <v>1.9970975</v>
      </c>
      <c r="U49" s="43">
        <f t="shared" si="11"/>
        <v>0.84755018969999996</v>
      </c>
    </row>
    <row r="50" spans="1:21" x14ac:dyDescent="0.25">
      <c r="A50" s="24" t="s">
        <v>271</v>
      </c>
      <c r="B50" s="24" t="s">
        <v>26</v>
      </c>
      <c r="C50" s="24" t="s">
        <v>38</v>
      </c>
      <c r="D50" s="68" t="s">
        <v>37</v>
      </c>
      <c r="E50" s="24" t="s">
        <v>154</v>
      </c>
      <c r="F50" s="24" t="s">
        <v>154</v>
      </c>
      <c r="G50" s="24" t="s">
        <v>152</v>
      </c>
      <c r="H50" s="24" t="s">
        <v>71</v>
      </c>
      <c r="I50" s="44">
        <v>0</v>
      </c>
      <c r="J50" s="44">
        <v>0</v>
      </c>
      <c r="K50" s="44">
        <v>0</v>
      </c>
      <c r="L50" s="44">
        <v>0</v>
      </c>
      <c r="M50" s="44">
        <v>0</v>
      </c>
      <c r="N50" s="44">
        <v>0</v>
      </c>
      <c r="O50" s="44">
        <v>0</v>
      </c>
      <c r="P50" s="43">
        <f t="shared" si="2"/>
        <v>0</v>
      </c>
      <c r="Q50" s="43">
        <f t="shared" si="2"/>
        <v>0</v>
      </c>
      <c r="R50" s="43">
        <f t="shared" si="8"/>
        <v>0</v>
      </c>
      <c r="S50" s="43">
        <f t="shared" si="9"/>
        <v>0</v>
      </c>
      <c r="T50" s="43">
        <f t="shared" si="10"/>
        <v>0</v>
      </c>
      <c r="U50" s="43">
        <f t="shared" si="11"/>
        <v>0</v>
      </c>
    </row>
    <row r="51" spans="1:21" x14ac:dyDescent="0.25">
      <c r="A51" s="24" t="s">
        <v>271</v>
      </c>
      <c r="B51" s="24" t="s">
        <v>26</v>
      </c>
      <c r="C51" s="24" t="s">
        <v>38</v>
      </c>
      <c r="D51" s="68" t="s">
        <v>37</v>
      </c>
      <c r="E51" s="24" t="s">
        <v>154</v>
      </c>
      <c r="F51" s="24" t="s">
        <v>154</v>
      </c>
      <c r="G51" s="24" t="s">
        <v>152</v>
      </c>
      <c r="H51" s="24" t="s">
        <v>73</v>
      </c>
      <c r="I51" s="44">
        <v>0</v>
      </c>
      <c r="J51" s="44">
        <v>0</v>
      </c>
      <c r="K51" s="44">
        <v>0</v>
      </c>
      <c r="L51" s="44">
        <v>0</v>
      </c>
      <c r="M51" s="44">
        <v>0</v>
      </c>
      <c r="N51" s="44">
        <v>0</v>
      </c>
      <c r="O51" s="44">
        <v>0</v>
      </c>
      <c r="P51" s="43">
        <f t="shared" si="2"/>
        <v>0</v>
      </c>
      <c r="Q51" s="43">
        <f t="shared" si="2"/>
        <v>0</v>
      </c>
      <c r="R51" s="43">
        <f t="shared" si="8"/>
        <v>0</v>
      </c>
      <c r="S51" s="43">
        <f t="shared" si="9"/>
        <v>0</v>
      </c>
      <c r="T51" s="43">
        <f t="shared" si="10"/>
        <v>0</v>
      </c>
      <c r="U51" s="43">
        <f t="shared" si="11"/>
        <v>0</v>
      </c>
    </row>
    <row r="52" spans="1:21" x14ac:dyDescent="0.25">
      <c r="A52" s="24" t="s">
        <v>271</v>
      </c>
      <c r="B52" s="24" t="s">
        <v>26</v>
      </c>
      <c r="C52" s="24" t="s">
        <v>38</v>
      </c>
      <c r="D52" s="68" t="s">
        <v>37</v>
      </c>
      <c r="E52" s="24" t="s">
        <v>154</v>
      </c>
      <c r="F52" s="24" t="s">
        <v>154</v>
      </c>
      <c r="G52" s="24" t="s">
        <v>152</v>
      </c>
      <c r="H52" s="24" t="s">
        <v>72</v>
      </c>
      <c r="I52" s="44">
        <f>I49/310</f>
        <v>791.56000000000006</v>
      </c>
      <c r="J52" s="44">
        <f t="shared" ref="J52:O52" si="24">J49/310</f>
        <v>1601.25</v>
      </c>
      <c r="K52" s="44">
        <f t="shared" si="24"/>
        <v>2060</v>
      </c>
      <c r="L52" s="44">
        <f t="shared" si="24"/>
        <v>1900.5828802999999</v>
      </c>
      <c r="M52" s="44">
        <f t="shared" si="24"/>
        <v>4304</v>
      </c>
      <c r="N52" s="44">
        <f t="shared" si="24"/>
        <v>7155</v>
      </c>
      <c r="O52" s="44">
        <f t="shared" si="24"/>
        <v>1260.37716</v>
      </c>
      <c r="P52" s="43">
        <f t="shared" si="2"/>
        <v>1.3988275E-3</v>
      </c>
      <c r="Q52" s="43">
        <f t="shared" si="2"/>
        <v>1.9453125E-3</v>
      </c>
      <c r="R52" s="43">
        <f t="shared" si="8"/>
        <v>1.9404371602249999E-3</v>
      </c>
      <c r="S52" s="43">
        <f t="shared" si="9"/>
        <v>3.7031457200750002E-3</v>
      </c>
      <c r="T52" s="43">
        <f t="shared" si="10"/>
        <v>6.4422500000000001E-3</v>
      </c>
      <c r="U52" s="43">
        <f t="shared" si="11"/>
        <v>2.7340328699999999E-3</v>
      </c>
    </row>
    <row r="53" spans="1:21" x14ac:dyDescent="0.25">
      <c r="A53" s="24" t="s">
        <v>271</v>
      </c>
      <c r="B53" s="24" t="s">
        <v>26</v>
      </c>
      <c r="C53" s="24" t="s">
        <v>40</v>
      </c>
      <c r="D53" s="68" t="s">
        <v>39</v>
      </c>
      <c r="E53" s="24" t="s">
        <v>154</v>
      </c>
      <c r="F53" s="24" t="s">
        <v>154</v>
      </c>
      <c r="G53" s="24" t="s">
        <v>152</v>
      </c>
      <c r="H53" s="24" t="s">
        <v>276</v>
      </c>
      <c r="I53" s="44">
        <v>0</v>
      </c>
      <c r="J53" s="44">
        <v>0</v>
      </c>
      <c r="K53" s="44">
        <v>0</v>
      </c>
      <c r="L53" s="44">
        <v>0</v>
      </c>
      <c r="M53" s="44">
        <v>0</v>
      </c>
      <c r="N53" s="44">
        <v>0</v>
      </c>
      <c r="O53" s="44">
        <v>0</v>
      </c>
      <c r="P53" s="43">
        <f t="shared" si="2"/>
        <v>0</v>
      </c>
      <c r="Q53" s="43">
        <f t="shared" si="2"/>
        <v>0</v>
      </c>
      <c r="R53" s="43">
        <f t="shared" si="8"/>
        <v>0</v>
      </c>
      <c r="S53" s="43">
        <f t="shared" si="9"/>
        <v>0</v>
      </c>
      <c r="T53" s="43">
        <f t="shared" si="10"/>
        <v>0</v>
      </c>
      <c r="U53" s="43">
        <f t="shared" si="11"/>
        <v>0</v>
      </c>
    </row>
    <row r="54" spans="1:21" x14ac:dyDescent="0.25">
      <c r="A54" s="24" t="s">
        <v>271</v>
      </c>
      <c r="B54" s="24" t="s">
        <v>26</v>
      </c>
      <c r="C54" s="24" t="s">
        <v>40</v>
      </c>
      <c r="D54" s="68" t="s">
        <v>39</v>
      </c>
      <c r="E54" s="24" t="s">
        <v>154</v>
      </c>
      <c r="F54" s="24" t="s">
        <v>154</v>
      </c>
      <c r="G54" s="24" t="s">
        <v>152</v>
      </c>
      <c r="H54" s="24" t="s">
        <v>153</v>
      </c>
      <c r="I54" s="44">
        <v>0</v>
      </c>
      <c r="J54" s="44">
        <v>0</v>
      </c>
      <c r="K54" s="44">
        <v>0</v>
      </c>
      <c r="L54" s="44">
        <v>0</v>
      </c>
      <c r="M54" s="44">
        <v>0</v>
      </c>
      <c r="N54" s="44">
        <v>0</v>
      </c>
      <c r="O54" s="44">
        <v>0</v>
      </c>
      <c r="P54" s="43">
        <f t="shared" si="2"/>
        <v>0</v>
      </c>
      <c r="Q54" s="43">
        <f t="shared" si="2"/>
        <v>0</v>
      </c>
      <c r="R54" s="43">
        <f t="shared" si="8"/>
        <v>0</v>
      </c>
      <c r="S54" s="43">
        <f t="shared" si="9"/>
        <v>0</v>
      </c>
      <c r="T54" s="43">
        <f t="shared" si="10"/>
        <v>0</v>
      </c>
      <c r="U54" s="43">
        <f t="shared" si="11"/>
        <v>0</v>
      </c>
    </row>
    <row r="55" spans="1:21" x14ac:dyDescent="0.25">
      <c r="A55" s="24" t="s">
        <v>271</v>
      </c>
      <c r="B55" s="24" t="s">
        <v>26</v>
      </c>
      <c r="C55" s="24" t="s">
        <v>40</v>
      </c>
      <c r="D55" s="68" t="s">
        <v>39</v>
      </c>
      <c r="E55" s="24" t="s">
        <v>154</v>
      </c>
      <c r="F55" s="24" t="s">
        <v>154</v>
      </c>
      <c r="G55" s="24" t="s">
        <v>152</v>
      </c>
      <c r="H55" s="24" t="s">
        <v>71</v>
      </c>
      <c r="I55" s="44">
        <v>0</v>
      </c>
      <c r="J55" s="44">
        <v>0</v>
      </c>
      <c r="K55" s="44">
        <v>0</v>
      </c>
      <c r="L55" s="44">
        <v>0</v>
      </c>
      <c r="M55" s="44">
        <v>0</v>
      </c>
      <c r="N55" s="44">
        <v>0</v>
      </c>
      <c r="O55" s="44">
        <v>0</v>
      </c>
      <c r="P55" s="43">
        <f t="shared" si="2"/>
        <v>0</v>
      </c>
      <c r="Q55" s="43">
        <f t="shared" si="2"/>
        <v>0</v>
      </c>
      <c r="R55" s="43">
        <f t="shared" si="8"/>
        <v>0</v>
      </c>
      <c r="S55" s="43">
        <f t="shared" si="9"/>
        <v>0</v>
      </c>
      <c r="T55" s="43">
        <f t="shared" si="10"/>
        <v>0</v>
      </c>
      <c r="U55" s="43">
        <f t="shared" si="11"/>
        <v>0</v>
      </c>
    </row>
    <row r="56" spans="1:21" x14ac:dyDescent="0.25">
      <c r="A56" s="24" t="s">
        <v>271</v>
      </c>
      <c r="B56" s="24" t="s">
        <v>26</v>
      </c>
      <c r="C56" s="24" t="s">
        <v>40</v>
      </c>
      <c r="D56" s="68" t="s">
        <v>39</v>
      </c>
      <c r="E56" s="24" t="s">
        <v>154</v>
      </c>
      <c r="F56" s="24" t="s">
        <v>154</v>
      </c>
      <c r="G56" s="24" t="s">
        <v>152</v>
      </c>
      <c r="H56" s="24" t="s">
        <v>73</v>
      </c>
      <c r="I56" s="44">
        <v>0</v>
      </c>
      <c r="J56" s="44">
        <v>0</v>
      </c>
      <c r="K56" s="44">
        <v>0</v>
      </c>
      <c r="L56" s="44">
        <v>0</v>
      </c>
      <c r="M56" s="44">
        <v>0</v>
      </c>
      <c r="N56" s="44">
        <v>0</v>
      </c>
      <c r="O56" s="44">
        <v>0</v>
      </c>
      <c r="P56" s="43">
        <f t="shared" si="2"/>
        <v>0</v>
      </c>
      <c r="Q56" s="43">
        <f t="shared" si="2"/>
        <v>0</v>
      </c>
      <c r="R56" s="43">
        <f t="shared" si="8"/>
        <v>0</v>
      </c>
      <c r="S56" s="43">
        <f t="shared" si="9"/>
        <v>0</v>
      </c>
      <c r="T56" s="43">
        <f t="shared" si="10"/>
        <v>0</v>
      </c>
      <c r="U56" s="43">
        <f t="shared" si="11"/>
        <v>0</v>
      </c>
    </row>
    <row r="57" spans="1:21" x14ac:dyDescent="0.25">
      <c r="A57" s="24" t="s">
        <v>271</v>
      </c>
      <c r="B57" s="24" t="s">
        <v>26</v>
      </c>
      <c r="C57" s="24" t="s">
        <v>40</v>
      </c>
      <c r="D57" s="68" t="s">
        <v>39</v>
      </c>
      <c r="E57" s="24" t="s">
        <v>154</v>
      </c>
      <c r="F57" s="24" t="s">
        <v>154</v>
      </c>
      <c r="G57" s="24" t="s">
        <v>152</v>
      </c>
      <c r="H57" s="24" t="s">
        <v>72</v>
      </c>
      <c r="I57" s="44">
        <v>0</v>
      </c>
      <c r="J57" s="44">
        <v>0</v>
      </c>
      <c r="K57" s="44">
        <v>0</v>
      </c>
      <c r="L57" s="44">
        <v>0</v>
      </c>
      <c r="M57" s="44">
        <v>0</v>
      </c>
      <c r="N57" s="44">
        <v>0</v>
      </c>
      <c r="O57" s="44">
        <v>0</v>
      </c>
      <c r="P57" s="43">
        <f t="shared" si="2"/>
        <v>0</v>
      </c>
      <c r="Q57" s="43">
        <f t="shared" si="2"/>
        <v>0</v>
      </c>
      <c r="R57" s="43">
        <f t="shared" si="8"/>
        <v>0</v>
      </c>
      <c r="S57" s="43">
        <f t="shared" si="9"/>
        <v>0</v>
      </c>
      <c r="T57" s="43">
        <f t="shared" si="10"/>
        <v>0</v>
      </c>
      <c r="U57" s="43">
        <f t="shared" si="11"/>
        <v>0</v>
      </c>
    </row>
    <row r="58" spans="1:21" x14ac:dyDescent="0.25">
      <c r="A58" s="24" t="s">
        <v>271</v>
      </c>
      <c r="B58" s="24" t="s">
        <v>26</v>
      </c>
      <c r="C58" s="24" t="s">
        <v>42</v>
      </c>
      <c r="D58" s="68" t="s">
        <v>41</v>
      </c>
      <c r="E58" s="24" t="s">
        <v>43</v>
      </c>
      <c r="F58" s="24" t="s">
        <v>154</v>
      </c>
      <c r="G58" s="24" t="s">
        <v>152</v>
      </c>
      <c r="H58" s="24" t="s">
        <v>276</v>
      </c>
      <c r="I58" s="44">
        <f>I60*1+I61*5+I62*270</f>
        <v>294030</v>
      </c>
      <c r="J58" s="44">
        <f t="shared" ref="J58:O58" si="25">J60*1+J61*5+J62*270</f>
        <v>208979.99999999997</v>
      </c>
      <c r="K58" s="44">
        <f t="shared" si="25"/>
        <v>204119.99999999997</v>
      </c>
      <c r="L58" s="44">
        <f t="shared" si="25"/>
        <v>298890</v>
      </c>
      <c r="M58" s="44">
        <f t="shared" si="25"/>
        <v>298890</v>
      </c>
      <c r="N58" s="44">
        <f t="shared" si="25"/>
        <v>286740</v>
      </c>
      <c r="O58" s="44">
        <f t="shared" si="25"/>
        <v>240569.99999999994</v>
      </c>
      <c r="P58" s="43">
        <f t="shared" si="2"/>
        <v>0.23024249999999996</v>
      </c>
      <c r="Q58" s="43">
        <f t="shared" si="2"/>
        <v>0.20533499999999996</v>
      </c>
      <c r="R58" s="43">
        <f t="shared" si="8"/>
        <v>0.27519749999999998</v>
      </c>
      <c r="S58" s="43">
        <f t="shared" si="9"/>
        <v>0.29888999999999999</v>
      </c>
      <c r="T58" s="43">
        <f t="shared" si="10"/>
        <v>0.28977750000000002</v>
      </c>
      <c r="U58" s="43">
        <f t="shared" si="11"/>
        <v>0.25211249999999996</v>
      </c>
    </row>
    <row r="59" spans="1:21" x14ac:dyDescent="0.25">
      <c r="A59" s="24" t="s">
        <v>271</v>
      </c>
      <c r="B59" s="24" t="s">
        <v>26</v>
      </c>
      <c r="C59" s="24" t="s">
        <v>42</v>
      </c>
      <c r="D59" s="68" t="s">
        <v>41</v>
      </c>
      <c r="E59" s="24" t="s">
        <v>43</v>
      </c>
      <c r="F59" s="24" t="s">
        <v>154</v>
      </c>
      <c r="G59" s="24" t="s">
        <v>152</v>
      </c>
      <c r="H59" s="24" t="s">
        <v>153</v>
      </c>
      <c r="I59" s="44">
        <f>'5'!D9</f>
        <v>337590</v>
      </c>
      <c r="J59" s="44">
        <f>'5'!E9</f>
        <v>239939.99999999997</v>
      </c>
      <c r="K59" s="44">
        <f>'5'!F9</f>
        <v>234359.99999999997</v>
      </c>
      <c r="L59" s="44">
        <f>'5'!G9</f>
        <v>343170</v>
      </c>
      <c r="M59" s="44">
        <f>'5'!H9</f>
        <v>343170</v>
      </c>
      <c r="N59" s="44">
        <f>'5'!I9</f>
        <v>329220</v>
      </c>
      <c r="O59" s="44">
        <f>'5'!J9</f>
        <v>276209.99999999994</v>
      </c>
      <c r="P59" s="43">
        <f t="shared" si="2"/>
        <v>0.26435249999999999</v>
      </c>
      <c r="Q59" s="43">
        <f t="shared" si="2"/>
        <v>0.23575499999999996</v>
      </c>
      <c r="R59" s="43">
        <f t="shared" si="8"/>
        <v>0.31596750000000001</v>
      </c>
      <c r="S59" s="43">
        <f t="shared" si="9"/>
        <v>0.34316999999999998</v>
      </c>
      <c r="T59" s="43">
        <f t="shared" si="10"/>
        <v>0.33270749999999999</v>
      </c>
      <c r="U59" s="43">
        <f t="shared" si="11"/>
        <v>0.28946249999999996</v>
      </c>
    </row>
    <row r="60" spans="1:21" x14ac:dyDescent="0.25">
      <c r="A60" s="24" t="s">
        <v>271</v>
      </c>
      <c r="B60" s="24" t="s">
        <v>26</v>
      </c>
      <c r="C60" s="24" t="s">
        <v>42</v>
      </c>
      <c r="D60" s="68" t="s">
        <v>41</v>
      </c>
      <c r="E60" s="24" t="s">
        <v>43</v>
      </c>
      <c r="F60" s="24" t="s">
        <v>154</v>
      </c>
      <c r="G60" s="24" t="s">
        <v>152</v>
      </c>
      <c r="H60" s="24" t="s">
        <v>71</v>
      </c>
      <c r="I60" s="44">
        <v>0</v>
      </c>
      <c r="J60" s="44">
        <v>0</v>
      </c>
      <c r="K60" s="44">
        <v>0</v>
      </c>
      <c r="L60" s="44">
        <v>0</v>
      </c>
      <c r="M60" s="44">
        <v>0</v>
      </c>
      <c r="N60" s="44">
        <v>0</v>
      </c>
      <c r="O60" s="44">
        <v>0</v>
      </c>
      <c r="P60" s="43">
        <f t="shared" si="2"/>
        <v>0</v>
      </c>
      <c r="Q60" s="43">
        <f t="shared" si="2"/>
        <v>0</v>
      </c>
      <c r="R60" s="43">
        <f t="shared" si="8"/>
        <v>0</v>
      </c>
      <c r="S60" s="43">
        <f t="shared" si="9"/>
        <v>0</v>
      </c>
      <c r="T60" s="43">
        <f t="shared" si="10"/>
        <v>0</v>
      </c>
      <c r="U60" s="43">
        <f t="shared" si="11"/>
        <v>0</v>
      </c>
    </row>
    <row r="61" spans="1:21" x14ac:dyDescent="0.25">
      <c r="A61" s="24" t="s">
        <v>271</v>
      </c>
      <c r="B61" s="24" t="s">
        <v>26</v>
      </c>
      <c r="C61" s="24" t="s">
        <v>42</v>
      </c>
      <c r="D61" s="68" t="s">
        <v>41</v>
      </c>
      <c r="E61" s="24" t="s">
        <v>43</v>
      </c>
      <c r="F61" s="24" t="s">
        <v>154</v>
      </c>
      <c r="G61" s="24" t="s">
        <v>152</v>
      </c>
      <c r="H61" s="24" t="s">
        <v>73</v>
      </c>
      <c r="I61" s="44">
        <v>0</v>
      </c>
      <c r="J61" s="44">
        <v>0</v>
      </c>
      <c r="K61" s="44">
        <v>0</v>
      </c>
      <c r="L61" s="44">
        <v>0</v>
      </c>
      <c r="M61" s="44">
        <v>0</v>
      </c>
      <c r="N61" s="44">
        <v>0</v>
      </c>
      <c r="O61" s="44">
        <v>0</v>
      </c>
      <c r="P61" s="43">
        <f t="shared" si="2"/>
        <v>0</v>
      </c>
      <c r="Q61" s="43">
        <f t="shared" si="2"/>
        <v>0</v>
      </c>
      <c r="R61" s="43">
        <f t="shared" si="8"/>
        <v>0</v>
      </c>
      <c r="S61" s="43">
        <f t="shared" si="9"/>
        <v>0</v>
      </c>
      <c r="T61" s="43">
        <f t="shared" si="10"/>
        <v>0</v>
      </c>
      <c r="U61" s="43">
        <f t="shared" si="11"/>
        <v>0</v>
      </c>
    </row>
    <row r="62" spans="1:21" x14ac:dyDescent="0.25">
      <c r="A62" s="24" t="s">
        <v>271</v>
      </c>
      <c r="B62" s="24" t="s">
        <v>26</v>
      </c>
      <c r="C62" s="24" t="s">
        <v>42</v>
      </c>
      <c r="D62" s="68" t="s">
        <v>41</v>
      </c>
      <c r="E62" s="24" t="s">
        <v>43</v>
      </c>
      <c r="F62" s="24" t="s">
        <v>154</v>
      </c>
      <c r="G62" s="24" t="s">
        <v>152</v>
      </c>
      <c r="H62" s="24" t="s">
        <v>72</v>
      </c>
      <c r="I62" s="44">
        <f>'5'!F28/310</f>
        <v>1089</v>
      </c>
      <c r="J62" s="44">
        <f>'5'!G28/310</f>
        <v>773.99999999999989</v>
      </c>
      <c r="K62" s="44">
        <f>'5'!H28/310</f>
        <v>755.99999999999989</v>
      </c>
      <c r="L62" s="44">
        <f>'5'!I28/310</f>
        <v>1107</v>
      </c>
      <c r="M62" s="44">
        <f>'5'!J28/310</f>
        <v>1107</v>
      </c>
      <c r="N62" s="44">
        <f>'5'!K28/310</f>
        <v>1062</v>
      </c>
      <c r="O62" s="44">
        <f>'5'!L28/310</f>
        <v>890.99999999999977</v>
      </c>
      <c r="P62" s="43">
        <f t="shared" si="2"/>
        <v>8.5274999999999988E-4</v>
      </c>
      <c r="Q62" s="43">
        <f t="shared" si="2"/>
        <v>7.6049999999999989E-4</v>
      </c>
      <c r="R62" s="43">
        <f t="shared" si="8"/>
        <v>1.01925E-3</v>
      </c>
      <c r="S62" s="43">
        <f t="shared" si="9"/>
        <v>1.1069999999999999E-3</v>
      </c>
      <c r="T62" s="43">
        <f t="shared" si="10"/>
        <v>1.07325E-3</v>
      </c>
      <c r="U62" s="43">
        <f t="shared" si="11"/>
        <v>9.3374999999999979E-4</v>
      </c>
    </row>
    <row r="63" spans="1:21" x14ac:dyDescent="0.25">
      <c r="A63" s="24" t="s">
        <v>271</v>
      </c>
      <c r="B63" s="24" t="s">
        <v>26</v>
      </c>
      <c r="C63" s="24" t="s">
        <v>42</v>
      </c>
      <c r="D63" s="68" t="s">
        <v>41</v>
      </c>
      <c r="E63" s="24" t="s">
        <v>44</v>
      </c>
      <c r="F63" s="24" t="s">
        <v>154</v>
      </c>
      <c r="G63" s="24" t="s">
        <v>152</v>
      </c>
      <c r="H63" s="24" t="s">
        <v>276</v>
      </c>
      <c r="I63" s="44">
        <v>0</v>
      </c>
      <c r="J63" s="44">
        <v>0</v>
      </c>
      <c r="K63" s="44">
        <v>0</v>
      </c>
      <c r="L63" s="44">
        <v>0</v>
      </c>
      <c r="M63" s="44">
        <v>0</v>
      </c>
      <c r="N63" s="44">
        <v>0</v>
      </c>
      <c r="O63" s="44">
        <v>0</v>
      </c>
      <c r="P63" s="43">
        <f t="shared" si="2"/>
        <v>0</v>
      </c>
      <c r="Q63" s="43">
        <f t="shared" si="2"/>
        <v>0</v>
      </c>
      <c r="R63" s="43">
        <f t="shared" si="8"/>
        <v>0</v>
      </c>
      <c r="S63" s="43">
        <f t="shared" si="9"/>
        <v>0</v>
      </c>
      <c r="T63" s="43">
        <f t="shared" si="10"/>
        <v>0</v>
      </c>
      <c r="U63" s="43">
        <f t="shared" si="11"/>
        <v>0</v>
      </c>
    </row>
    <row r="64" spans="1:21" x14ac:dyDescent="0.25">
      <c r="A64" s="24" t="s">
        <v>271</v>
      </c>
      <c r="B64" s="24" t="s">
        <v>26</v>
      </c>
      <c r="C64" s="24" t="s">
        <v>42</v>
      </c>
      <c r="D64" s="68" t="s">
        <v>41</v>
      </c>
      <c r="E64" s="24" t="s">
        <v>44</v>
      </c>
      <c r="F64" s="24" t="s">
        <v>154</v>
      </c>
      <c r="G64" s="24" t="s">
        <v>152</v>
      </c>
      <c r="H64" s="24" t="s">
        <v>153</v>
      </c>
      <c r="I64" s="44">
        <v>0</v>
      </c>
      <c r="J64" s="44">
        <v>0</v>
      </c>
      <c r="K64" s="44">
        <v>0</v>
      </c>
      <c r="L64" s="44">
        <v>0</v>
      </c>
      <c r="M64" s="44">
        <v>0</v>
      </c>
      <c r="N64" s="44">
        <v>0</v>
      </c>
      <c r="O64" s="44">
        <v>0</v>
      </c>
      <c r="P64" s="43">
        <f t="shared" si="2"/>
        <v>0</v>
      </c>
      <c r="Q64" s="43">
        <f t="shared" si="2"/>
        <v>0</v>
      </c>
      <c r="R64" s="43">
        <f t="shared" si="8"/>
        <v>0</v>
      </c>
      <c r="S64" s="43">
        <f t="shared" si="9"/>
        <v>0</v>
      </c>
      <c r="T64" s="43">
        <f t="shared" si="10"/>
        <v>0</v>
      </c>
      <c r="U64" s="43">
        <f t="shared" si="11"/>
        <v>0</v>
      </c>
    </row>
    <row r="65" spans="1:21" x14ac:dyDescent="0.25">
      <c r="A65" s="24" t="s">
        <v>271</v>
      </c>
      <c r="B65" s="24" t="s">
        <v>26</v>
      </c>
      <c r="C65" s="24" t="s">
        <v>42</v>
      </c>
      <c r="D65" s="68" t="s">
        <v>41</v>
      </c>
      <c r="E65" s="24" t="s">
        <v>44</v>
      </c>
      <c r="F65" s="24" t="s">
        <v>154</v>
      </c>
      <c r="G65" s="24" t="s">
        <v>152</v>
      </c>
      <c r="H65" s="24" t="s">
        <v>71</v>
      </c>
      <c r="I65" s="44">
        <v>0</v>
      </c>
      <c r="J65" s="44">
        <v>0</v>
      </c>
      <c r="K65" s="44">
        <v>0</v>
      </c>
      <c r="L65" s="44">
        <v>0</v>
      </c>
      <c r="M65" s="44">
        <v>0</v>
      </c>
      <c r="N65" s="44">
        <v>0</v>
      </c>
      <c r="O65" s="44">
        <v>0</v>
      </c>
      <c r="P65" s="43">
        <f t="shared" si="2"/>
        <v>0</v>
      </c>
      <c r="Q65" s="43">
        <f t="shared" si="2"/>
        <v>0</v>
      </c>
      <c r="R65" s="43">
        <f t="shared" si="8"/>
        <v>0</v>
      </c>
      <c r="S65" s="43">
        <f t="shared" si="9"/>
        <v>0</v>
      </c>
      <c r="T65" s="43">
        <f t="shared" si="10"/>
        <v>0</v>
      </c>
      <c r="U65" s="43">
        <f t="shared" si="11"/>
        <v>0</v>
      </c>
    </row>
    <row r="66" spans="1:21" x14ac:dyDescent="0.25">
      <c r="A66" s="24" t="s">
        <v>271</v>
      </c>
      <c r="B66" s="24" t="s">
        <v>26</v>
      </c>
      <c r="C66" s="24" t="s">
        <v>42</v>
      </c>
      <c r="D66" s="68" t="s">
        <v>41</v>
      </c>
      <c r="E66" s="24" t="s">
        <v>44</v>
      </c>
      <c r="F66" s="24" t="s">
        <v>154</v>
      </c>
      <c r="G66" s="24" t="s">
        <v>152</v>
      </c>
      <c r="H66" s="24" t="s">
        <v>73</v>
      </c>
      <c r="I66" s="44">
        <v>0</v>
      </c>
      <c r="J66" s="44">
        <v>0</v>
      </c>
      <c r="K66" s="44">
        <v>0</v>
      </c>
      <c r="L66" s="44">
        <v>0</v>
      </c>
      <c r="M66" s="44">
        <v>0</v>
      </c>
      <c r="N66" s="44">
        <v>0</v>
      </c>
      <c r="O66" s="44">
        <v>0</v>
      </c>
      <c r="P66" s="43">
        <f t="shared" si="2"/>
        <v>0</v>
      </c>
      <c r="Q66" s="43">
        <f t="shared" si="2"/>
        <v>0</v>
      </c>
      <c r="R66" s="43">
        <f t="shared" si="8"/>
        <v>0</v>
      </c>
      <c r="S66" s="43">
        <f t="shared" si="9"/>
        <v>0</v>
      </c>
      <c r="T66" s="43">
        <f t="shared" si="10"/>
        <v>0</v>
      </c>
      <c r="U66" s="43">
        <f t="shared" si="11"/>
        <v>0</v>
      </c>
    </row>
    <row r="67" spans="1:21" x14ac:dyDescent="0.25">
      <c r="A67" s="24" t="s">
        <v>271</v>
      </c>
      <c r="B67" s="24" t="s">
        <v>26</v>
      </c>
      <c r="C67" s="24" t="s">
        <v>42</v>
      </c>
      <c r="D67" s="68" t="s">
        <v>41</v>
      </c>
      <c r="E67" s="24" t="s">
        <v>44</v>
      </c>
      <c r="F67" s="24" t="s">
        <v>154</v>
      </c>
      <c r="G67" s="24" t="s">
        <v>152</v>
      </c>
      <c r="H67" s="24" t="s">
        <v>72</v>
      </c>
      <c r="I67" s="44">
        <v>0</v>
      </c>
      <c r="J67" s="44">
        <v>0</v>
      </c>
      <c r="K67" s="44">
        <v>0</v>
      </c>
      <c r="L67" s="44">
        <v>0</v>
      </c>
      <c r="M67" s="44">
        <v>0</v>
      </c>
      <c r="N67" s="44">
        <v>0</v>
      </c>
      <c r="O67" s="44">
        <v>0</v>
      </c>
      <c r="P67" s="43">
        <f t="shared" si="2"/>
        <v>0</v>
      </c>
      <c r="Q67" s="43">
        <f t="shared" si="2"/>
        <v>0</v>
      </c>
      <c r="R67" s="43">
        <f t="shared" si="8"/>
        <v>0</v>
      </c>
      <c r="S67" s="43">
        <f t="shared" si="9"/>
        <v>0</v>
      </c>
      <c r="T67" s="43">
        <f t="shared" si="10"/>
        <v>0</v>
      </c>
      <c r="U67" s="43">
        <f t="shared" si="11"/>
        <v>0</v>
      </c>
    </row>
    <row r="68" spans="1:21" x14ac:dyDescent="0.25">
      <c r="A68" s="24" t="s">
        <v>271</v>
      </c>
      <c r="B68" s="24" t="s">
        <v>26</v>
      </c>
      <c r="C68" s="24" t="s">
        <v>42</v>
      </c>
      <c r="D68" s="68" t="s">
        <v>41</v>
      </c>
      <c r="E68" s="24" t="s">
        <v>267</v>
      </c>
      <c r="F68" s="24" t="s">
        <v>154</v>
      </c>
      <c r="G68" s="24" t="s">
        <v>152</v>
      </c>
      <c r="H68" s="24" t="s">
        <v>276</v>
      </c>
      <c r="I68" s="44">
        <v>0</v>
      </c>
      <c r="J68" s="44">
        <v>0</v>
      </c>
      <c r="K68" s="44">
        <v>0</v>
      </c>
      <c r="L68" s="44">
        <v>0</v>
      </c>
      <c r="M68" s="44">
        <v>0</v>
      </c>
      <c r="N68" s="44">
        <v>0</v>
      </c>
      <c r="O68" s="44">
        <v>0</v>
      </c>
      <c r="P68" s="43">
        <f t="shared" ref="P68:Q131" si="26">IFERROR((((1/4)*I68)+((3/4)*J68))/10^6,"")</f>
        <v>0</v>
      </c>
      <c r="Q68" s="43">
        <f t="shared" si="26"/>
        <v>0</v>
      </c>
      <c r="R68" s="43">
        <f t="shared" si="8"/>
        <v>0</v>
      </c>
      <c r="S68" s="43">
        <f t="shared" si="9"/>
        <v>0</v>
      </c>
      <c r="T68" s="43">
        <f t="shared" si="10"/>
        <v>0</v>
      </c>
      <c r="U68" s="43">
        <f t="shared" si="11"/>
        <v>0</v>
      </c>
    </row>
    <row r="69" spans="1:21" x14ac:dyDescent="0.25">
      <c r="A69" s="24" t="s">
        <v>271</v>
      </c>
      <c r="B69" s="24" t="s">
        <v>26</v>
      </c>
      <c r="C69" s="24" t="s">
        <v>42</v>
      </c>
      <c r="D69" s="68" t="s">
        <v>41</v>
      </c>
      <c r="E69" s="24" t="s">
        <v>267</v>
      </c>
      <c r="F69" s="24" t="s">
        <v>154</v>
      </c>
      <c r="G69" s="24" t="s">
        <v>152</v>
      </c>
      <c r="H69" s="24" t="s">
        <v>153</v>
      </c>
      <c r="I69" s="44">
        <v>0</v>
      </c>
      <c r="J69" s="44">
        <v>0</v>
      </c>
      <c r="K69" s="44">
        <v>0</v>
      </c>
      <c r="L69" s="44">
        <v>0</v>
      </c>
      <c r="M69" s="44">
        <v>0</v>
      </c>
      <c r="N69" s="44">
        <v>0</v>
      </c>
      <c r="O69" s="44">
        <v>0</v>
      </c>
      <c r="P69" s="43">
        <f t="shared" si="26"/>
        <v>0</v>
      </c>
      <c r="Q69" s="43">
        <f t="shared" si="26"/>
        <v>0</v>
      </c>
      <c r="R69" s="43">
        <f t="shared" si="8"/>
        <v>0</v>
      </c>
      <c r="S69" s="43">
        <f t="shared" si="9"/>
        <v>0</v>
      </c>
      <c r="T69" s="43">
        <f t="shared" si="10"/>
        <v>0</v>
      </c>
      <c r="U69" s="43">
        <f t="shared" si="11"/>
        <v>0</v>
      </c>
    </row>
    <row r="70" spans="1:21" x14ac:dyDescent="0.25">
      <c r="A70" s="24" t="s">
        <v>271</v>
      </c>
      <c r="B70" s="24" t="s">
        <v>26</v>
      </c>
      <c r="C70" s="24" t="s">
        <v>42</v>
      </c>
      <c r="D70" s="68" t="s">
        <v>41</v>
      </c>
      <c r="E70" s="24" t="s">
        <v>267</v>
      </c>
      <c r="F70" s="24" t="s">
        <v>154</v>
      </c>
      <c r="G70" s="24" t="s">
        <v>152</v>
      </c>
      <c r="H70" s="24" t="s">
        <v>71</v>
      </c>
      <c r="I70" s="44">
        <v>0</v>
      </c>
      <c r="J70" s="44">
        <v>0</v>
      </c>
      <c r="K70" s="44">
        <v>0</v>
      </c>
      <c r="L70" s="44">
        <v>0</v>
      </c>
      <c r="M70" s="44">
        <v>0</v>
      </c>
      <c r="N70" s="44">
        <v>0</v>
      </c>
      <c r="O70" s="44">
        <v>0</v>
      </c>
      <c r="P70" s="43">
        <f t="shared" si="26"/>
        <v>0</v>
      </c>
      <c r="Q70" s="43">
        <f t="shared" si="26"/>
        <v>0</v>
      </c>
      <c r="R70" s="43">
        <f t="shared" si="8"/>
        <v>0</v>
      </c>
      <c r="S70" s="43">
        <f t="shared" si="9"/>
        <v>0</v>
      </c>
      <c r="T70" s="43">
        <f t="shared" si="10"/>
        <v>0</v>
      </c>
      <c r="U70" s="43">
        <f t="shared" si="11"/>
        <v>0</v>
      </c>
    </row>
    <row r="71" spans="1:21" x14ac:dyDescent="0.25">
      <c r="A71" s="24" t="s">
        <v>271</v>
      </c>
      <c r="B71" s="24" t="s">
        <v>26</v>
      </c>
      <c r="C71" s="24" t="s">
        <v>42</v>
      </c>
      <c r="D71" s="68" t="s">
        <v>41</v>
      </c>
      <c r="E71" s="24" t="s">
        <v>267</v>
      </c>
      <c r="F71" s="24" t="s">
        <v>154</v>
      </c>
      <c r="G71" s="24" t="s">
        <v>152</v>
      </c>
      <c r="H71" s="24" t="s">
        <v>73</v>
      </c>
      <c r="I71" s="44">
        <v>0</v>
      </c>
      <c r="J71" s="44">
        <v>0</v>
      </c>
      <c r="K71" s="44">
        <v>0</v>
      </c>
      <c r="L71" s="44">
        <v>0</v>
      </c>
      <c r="M71" s="44">
        <v>0</v>
      </c>
      <c r="N71" s="44">
        <v>0</v>
      </c>
      <c r="O71" s="44">
        <v>0</v>
      </c>
      <c r="P71" s="43">
        <f t="shared" si="26"/>
        <v>0</v>
      </c>
      <c r="Q71" s="43">
        <f t="shared" si="26"/>
        <v>0</v>
      </c>
      <c r="R71" s="43">
        <f t="shared" si="8"/>
        <v>0</v>
      </c>
      <c r="S71" s="43">
        <f t="shared" si="9"/>
        <v>0</v>
      </c>
      <c r="T71" s="43">
        <f t="shared" si="10"/>
        <v>0</v>
      </c>
      <c r="U71" s="43">
        <f t="shared" si="11"/>
        <v>0</v>
      </c>
    </row>
    <row r="72" spans="1:21" x14ac:dyDescent="0.25">
      <c r="A72" s="24" t="s">
        <v>271</v>
      </c>
      <c r="B72" s="24" t="s">
        <v>26</v>
      </c>
      <c r="C72" s="24" t="s">
        <v>42</v>
      </c>
      <c r="D72" s="68" t="s">
        <v>41</v>
      </c>
      <c r="E72" s="24" t="s">
        <v>267</v>
      </c>
      <c r="F72" s="24" t="s">
        <v>154</v>
      </c>
      <c r="G72" s="24" t="s">
        <v>152</v>
      </c>
      <c r="H72" s="24" t="s">
        <v>72</v>
      </c>
      <c r="I72" s="44">
        <v>0</v>
      </c>
      <c r="J72" s="44">
        <v>0</v>
      </c>
      <c r="K72" s="44">
        <v>0</v>
      </c>
      <c r="L72" s="44">
        <v>0</v>
      </c>
      <c r="M72" s="44">
        <v>0</v>
      </c>
      <c r="N72" s="44">
        <v>0</v>
      </c>
      <c r="O72" s="44">
        <v>0</v>
      </c>
      <c r="P72" s="43">
        <f t="shared" si="26"/>
        <v>0</v>
      </c>
      <c r="Q72" s="43">
        <f t="shared" si="26"/>
        <v>0</v>
      </c>
      <c r="R72" s="43">
        <f t="shared" si="8"/>
        <v>0</v>
      </c>
      <c r="S72" s="43">
        <f t="shared" si="9"/>
        <v>0</v>
      </c>
      <c r="T72" s="43">
        <f t="shared" si="10"/>
        <v>0</v>
      </c>
      <c r="U72" s="43">
        <f t="shared" si="11"/>
        <v>0</v>
      </c>
    </row>
    <row r="73" spans="1:21" x14ac:dyDescent="0.25">
      <c r="A73" s="24" t="s">
        <v>271</v>
      </c>
      <c r="B73" s="24" t="s">
        <v>26</v>
      </c>
      <c r="C73" s="24" t="s">
        <v>47</v>
      </c>
      <c r="D73" s="68" t="s">
        <v>46</v>
      </c>
      <c r="E73" s="24" t="s">
        <v>48</v>
      </c>
      <c r="F73" s="24" t="s">
        <v>154</v>
      </c>
      <c r="G73" s="24" t="s">
        <v>152</v>
      </c>
      <c r="H73" s="24" t="s">
        <v>276</v>
      </c>
      <c r="I73" s="44">
        <f>I75*1+I76*5+I77*270</f>
        <v>101145.00000000001</v>
      </c>
      <c r="J73" s="44">
        <f t="shared" ref="J73:O73" si="27">J75*1+J76*5+J77*270</f>
        <v>107151.00000000001</v>
      </c>
      <c r="K73" s="44">
        <f t="shared" si="27"/>
        <v>73205</v>
      </c>
      <c r="L73" s="44">
        <f t="shared" si="27"/>
        <v>24222.000000000004</v>
      </c>
      <c r="M73" s="44">
        <f t="shared" si="27"/>
        <v>49170.000000000007</v>
      </c>
      <c r="N73" s="44">
        <f t="shared" si="27"/>
        <v>73029</v>
      </c>
      <c r="O73" s="44">
        <f t="shared" si="27"/>
        <v>78078</v>
      </c>
      <c r="P73" s="43">
        <f t="shared" si="26"/>
        <v>0.10564950000000002</v>
      </c>
      <c r="Q73" s="43">
        <f t="shared" si="26"/>
        <v>8.16915E-2</v>
      </c>
      <c r="R73" s="43">
        <f t="shared" si="8"/>
        <v>3.646775E-2</v>
      </c>
      <c r="S73" s="43">
        <f t="shared" si="9"/>
        <v>4.2933000000000006E-2</v>
      </c>
      <c r="T73" s="43">
        <f t="shared" si="10"/>
        <v>6.7064250000000006E-2</v>
      </c>
      <c r="U73" s="43">
        <f t="shared" si="11"/>
        <v>7.6815750000000002E-2</v>
      </c>
    </row>
    <row r="74" spans="1:21" x14ac:dyDescent="0.25">
      <c r="A74" s="24" t="s">
        <v>271</v>
      </c>
      <c r="B74" s="24" t="s">
        <v>26</v>
      </c>
      <c r="C74" s="24" t="s">
        <v>47</v>
      </c>
      <c r="D74" s="68" t="s">
        <v>46</v>
      </c>
      <c r="E74" s="24" t="s">
        <v>48</v>
      </c>
      <c r="F74" s="24" t="s">
        <v>154</v>
      </c>
      <c r="G74" s="24" t="s">
        <v>152</v>
      </c>
      <c r="H74" s="24" t="s">
        <v>153</v>
      </c>
      <c r="I74" s="44">
        <f>'5'!D10</f>
        <v>101145.00000000001</v>
      </c>
      <c r="J74" s="44">
        <f>'5'!E10</f>
        <v>107151.00000000001</v>
      </c>
      <c r="K74" s="44">
        <f>'5'!F10</f>
        <v>73205</v>
      </c>
      <c r="L74" s="44">
        <f>'5'!G10</f>
        <v>24222.000000000004</v>
      </c>
      <c r="M74" s="44">
        <f>'5'!H10</f>
        <v>49170.000000000007</v>
      </c>
      <c r="N74" s="44">
        <f>'5'!I10</f>
        <v>73029</v>
      </c>
      <c r="O74" s="44">
        <f>'5'!J10</f>
        <v>78078</v>
      </c>
      <c r="P74" s="43">
        <f t="shared" si="26"/>
        <v>0.10564950000000002</v>
      </c>
      <c r="Q74" s="43">
        <f t="shared" si="26"/>
        <v>8.16915E-2</v>
      </c>
      <c r="R74" s="43">
        <f t="shared" si="8"/>
        <v>3.646775E-2</v>
      </c>
      <c r="S74" s="43">
        <f t="shared" si="9"/>
        <v>4.2933000000000006E-2</v>
      </c>
      <c r="T74" s="43">
        <f t="shared" si="10"/>
        <v>6.7064250000000006E-2</v>
      </c>
      <c r="U74" s="43">
        <f t="shared" si="11"/>
        <v>7.6815750000000002E-2</v>
      </c>
    </row>
    <row r="75" spans="1:21" x14ac:dyDescent="0.25">
      <c r="A75" s="24" t="s">
        <v>271</v>
      </c>
      <c r="B75" s="24" t="s">
        <v>26</v>
      </c>
      <c r="C75" s="24" t="s">
        <v>47</v>
      </c>
      <c r="D75" s="68" t="s">
        <v>46</v>
      </c>
      <c r="E75" s="24" t="s">
        <v>48</v>
      </c>
      <c r="F75" s="24" t="s">
        <v>154</v>
      </c>
      <c r="G75" s="24" t="s">
        <v>152</v>
      </c>
      <c r="H75" s="24" t="s">
        <v>71</v>
      </c>
      <c r="I75" s="44">
        <f>I74</f>
        <v>101145.00000000001</v>
      </c>
      <c r="J75" s="44">
        <f t="shared" ref="J75:O75" si="28">J74</f>
        <v>107151.00000000001</v>
      </c>
      <c r="K75" s="44">
        <f t="shared" si="28"/>
        <v>73205</v>
      </c>
      <c r="L75" s="44">
        <f t="shared" si="28"/>
        <v>24222.000000000004</v>
      </c>
      <c r="M75" s="44">
        <f t="shared" si="28"/>
        <v>49170.000000000007</v>
      </c>
      <c r="N75" s="44">
        <f t="shared" si="28"/>
        <v>73029</v>
      </c>
      <c r="O75" s="44">
        <f t="shared" si="28"/>
        <v>78078</v>
      </c>
      <c r="P75" s="43">
        <f t="shared" si="26"/>
        <v>0.10564950000000002</v>
      </c>
      <c r="Q75" s="43">
        <f t="shared" si="26"/>
        <v>8.16915E-2</v>
      </c>
      <c r="R75" s="43">
        <f t="shared" si="8"/>
        <v>3.646775E-2</v>
      </c>
      <c r="S75" s="43">
        <f t="shared" si="9"/>
        <v>4.2933000000000006E-2</v>
      </c>
      <c r="T75" s="43">
        <f t="shared" si="10"/>
        <v>6.7064250000000006E-2</v>
      </c>
      <c r="U75" s="43">
        <f t="shared" si="11"/>
        <v>7.6815750000000002E-2</v>
      </c>
    </row>
    <row r="76" spans="1:21" x14ac:dyDescent="0.25">
      <c r="A76" s="24" t="s">
        <v>271</v>
      </c>
      <c r="B76" s="24" t="s">
        <v>26</v>
      </c>
      <c r="C76" s="24" t="s">
        <v>47</v>
      </c>
      <c r="D76" s="68" t="s">
        <v>46</v>
      </c>
      <c r="E76" s="24" t="s">
        <v>48</v>
      </c>
      <c r="F76" s="24" t="s">
        <v>154</v>
      </c>
      <c r="G76" s="24" t="s">
        <v>152</v>
      </c>
      <c r="H76" s="24" t="s">
        <v>73</v>
      </c>
      <c r="I76" s="44">
        <v>0</v>
      </c>
      <c r="J76" s="44">
        <v>0</v>
      </c>
      <c r="K76" s="44">
        <v>0</v>
      </c>
      <c r="L76" s="44">
        <v>0</v>
      </c>
      <c r="M76" s="44">
        <v>0</v>
      </c>
      <c r="N76" s="44">
        <v>0</v>
      </c>
      <c r="O76" s="44">
        <v>0</v>
      </c>
      <c r="P76" s="43">
        <f t="shared" si="26"/>
        <v>0</v>
      </c>
      <c r="Q76" s="43">
        <f t="shared" si="26"/>
        <v>0</v>
      </c>
      <c r="R76" s="43">
        <f t="shared" si="8"/>
        <v>0</v>
      </c>
      <c r="S76" s="43">
        <f t="shared" si="9"/>
        <v>0</v>
      </c>
      <c r="T76" s="43">
        <f t="shared" si="10"/>
        <v>0</v>
      </c>
      <c r="U76" s="43">
        <f t="shared" si="11"/>
        <v>0</v>
      </c>
    </row>
    <row r="77" spans="1:21" x14ac:dyDescent="0.25">
      <c r="A77" s="24" t="s">
        <v>271</v>
      </c>
      <c r="B77" s="24" t="s">
        <v>26</v>
      </c>
      <c r="C77" s="24" t="s">
        <v>47</v>
      </c>
      <c r="D77" s="68" t="s">
        <v>46</v>
      </c>
      <c r="E77" s="24" t="s">
        <v>48</v>
      </c>
      <c r="F77" s="24" t="s">
        <v>154</v>
      </c>
      <c r="G77" s="24" t="s">
        <v>152</v>
      </c>
      <c r="H77" s="24" t="s">
        <v>72</v>
      </c>
      <c r="I77" s="44">
        <v>0</v>
      </c>
      <c r="J77" s="44">
        <v>0</v>
      </c>
      <c r="K77" s="44">
        <v>0</v>
      </c>
      <c r="L77" s="44">
        <v>0</v>
      </c>
      <c r="M77" s="44">
        <v>0</v>
      </c>
      <c r="N77" s="44">
        <v>0</v>
      </c>
      <c r="O77" s="44">
        <v>0</v>
      </c>
      <c r="P77" s="43">
        <f t="shared" si="26"/>
        <v>0</v>
      </c>
      <c r="Q77" s="43">
        <f t="shared" si="26"/>
        <v>0</v>
      </c>
      <c r="R77" s="43">
        <f t="shared" si="8"/>
        <v>0</v>
      </c>
      <c r="S77" s="43">
        <f t="shared" si="9"/>
        <v>0</v>
      </c>
      <c r="T77" s="43">
        <f t="shared" si="10"/>
        <v>0</v>
      </c>
      <c r="U77" s="43">
        <f t="shared" si="11"/>
        <v>0</v>
      </c>
    </row>
    <row r="78" spans="1:21" x14ac:dyDescent="0.25">
      <c r="A78" s="24" t="s">
        <v>271</v>
      </c>
      <c r="B78" s="24" t="s">
        <v>26</v>
      </c>
      <c r="C78" s="24" t="s">
        <v>50</v>
      </c>
      <c r="D78" s="68" t="s">
        <v>49</v>
      </c>
      <c r="E78" s="24" t="s">
        <v>154</v>
      </c>
      <c r="F78" s="24" t="s">
        <v>154</v>
      </c>
      <c r="G78" s="24" t="s">
        <v>152</v>
      </c>
      <c r="H78" s="24" t="s">
        <v>276</v>
      </c>
      <c r="I78" s="44">
        <f>I80*1+I81*5+I82*270</f>
        <v>87144.2</v>
      </c>
      <c r="J78" s="44">
        <f t="shared" ref="J78:O78" si="29">J80*1+J81*5+J82*270</f>
        <v>81922.75</v>
      </c>
      <c r="K78" s="44">
        <f t="shared" si="29"/>
        <v>73792.800000000003</v>
      </c>
      <c r="L78" s="44">
        <f t="shared" si="29"/>
        <v>84928.2</v>
      </c>
      <c r="M78" s="44">
        <f t="shared" si="29"/>
        <v>88667.7</v>
      </c>
      <c r="N78" s="44">
        <f t="shared" si="29"/>
        <v>72213.899999999994</v>
      </c>
      <c r="O78" s="44">
        <f t="shared" si="29"/>
        <v>69443.899999999994</v>
      </c>
      <c r="P78" s="43">
        <f t="shared" si="26"/>
        <v>8.3228112500000007E-2</v>
      </c>
      <c r="Q78" s="43">
        <f t="shared" si="26"/>
        <v>7.5825287500000005E-2</v>
      </c>
      <c r="R78" s="43">
        <f t="shared" si="8"/>
        <v>8.2144349999999991E-2</v>
      </c>
      <c r="S78" s="43">
        <f t="shared" si="9"/>
        <v>8.7732825E-2</v>
      </c>
      <c r="T78" s="43">
        <f t="shared" si="10"/>
        <v>7.6327349999999988E-2</v>
      </c>
      <c r="U78" s="43">
        <f t="shared" si="11"/>
        <v>7.0136399999999988E-2</v>
      </c>
    </row>
    <row r="79" spans="1:21" x14ac:dyDescent="0.25">
      <c r="A79" s="24" t="s">
        <v>271</v>
      </c>
      <c r="B79" s="24" t="s">
        <v>26</v>
      </c>
      <c r="C79" s="24" t="s">
        <v>50</v>
      </c>
      <c r="D79" s="68" t="s">
        <v>49</v>
      </c>
      <c r="E79" s="24" t="s">
        <v>154</v>
      </c>
      <c r="F79" s="24" t="s">
        <v>154</v>
      </c>
      <c r="G79" s="24" t="s">
        <v>152</v>
      </c>
      <c r="H79" s="24" t="s">
        <v>153</v>
      </c>
      <c r="I79" s="44">
        <f>'5'!D11</f>
        <v>87144.2</v>
      </c>
      <c r="J79" s="44">
        <f>'5'!E11</f>
        <v>81922.75</v>
      </c>
      <c r="K79" s="44">
        <f>'5'!F11</f>
        <v>73792.800000000003</v>
      </c>
      <c r="L79" s="44">
        <f>'5'!G11</f>
        <v>84928.2</v>
      </c>
      <c r="M79" s="44">
        <f>'5'!H11</f>
        <v>88667.7</v>
      </c>
      <c r="N79" s="44">
        <f>'5'!I11</f>
        <v>72213.899999999994</v>
      </c>
      <c r="O79" s="44">
        <f>'5'!J11</f>
        <v>69443.899999999994</v>
      </c>
      <c r="P79" s="43">
        <f t="shared" si="26"/>
        <v>8.3228112500000007E-2</v>
      </c>
      <c r="Q79" s="43">
        <f t="shared" si="26"/>
        <v>7.5825287500000005E-2</v>
      </c>
      <c r="R79" s="43">
        <f t="shared" si="8"/>
        <v>8.2144349999999991E-2</v>
      </c>
      <c r="S79" s="43">
        <f t="shared" si="9"/>
        <v>8.7732825E-2</v>
      </c>
      <c r="T79" s="43">
        <f t="shared" si="10"/>
        <v>7.6327349999999988E-2</v>
      </c>
      <c r="U79" s="43">
        <f t="shared" si="11"/>
        <v>7.0136399999999988E-2</v>
      </c>
    </row>
    <row r="80" spans="1:21" x14ac:dyDescent="0.25">
      <c r="A80" s="24" t="s">
        <v>271</v>
      </c>
      <c r="B80" s="24" t="s">
        <v>26</v>
      </c>
      <c r="C80" s="24" t="s">
        <v>50</v>
      </c>
      <c r="D80" s="68" t="s">
        <v>49</v>
      </c>
      <c r="E80" s="24" t="s">
        <v>154</v>
      </c>
      <c r="F80" s="24" t="s">
        <v>154</v>
      </c>
      <c r="G80" s="24" t="s">
        <v>152</v>
      </c>
      <c r="H80" s="24" t="s">
        <v>71</v>
      </c>
      <c r="I80" s="44">
        <f>I79</f>
        <v>87144.2</v>
      </c>
      <c r="J80" s="44">
        <f t="shared" ref="J80:O80" si="30">J79</f>
        <v>81922.75</v>
      </c>
      <c r="K80" s="44">
        <f t="shared" si="30"/>
        <v>73792.800000000003</v>
      </c>
      <c r="L80" s="44">
        <f t="shared" si="30"/>
        <v>84928.2</v>
      </c>
      <c r="M80" s="44">
        <f t="shared" si="30"/>
        <v>88667.7</v>
      </c>
      <c r="N80" s="44">
        <f t="shared" si="30"/>
        <v>72213.899999999994</v>
      </c>
      <c r="O80" s="44">
        <f t="shared" si="30"/>
        <v>69443.899999999994</v>
      </c>
      <c r="P80" s="43">
        <f t="shared" si="26"/>
        <v>8.3228112500000007E-2</v>
      </c>
      <c r="Q80" s="43">
        <f t="shared" si="26"/>
        <v>7.5825287500000005E-2</v>
      </c>
      <c r="R80" s="43">
        <f t="shared" si="8"/>
        <v>8.2144349999999991E-2</v>
      </c>
      <c r="S80" s="43">
        <f t="shared" si="9"/>
        <v>8.7732825E-2</v>
      </c>
      <c r="T80" s="43">
        <f t="shared" si="10"/>
        <v>7.6327349999999988E-2</v>
      </c>
      <c r="U80" s="43">
        <f t="shared" si="11"/>
        <v>7.0136399999999988E-2</v>
      </c>
    </row>
    <row r="81" spans="1:21" x14ac:dyDescent="0.25">
      <c r="A81" s="24" t="s">
        <v>271</v>
      </c>
      <c r="B81" s="24" t="s">
        <v>26</v>
      </c>
      <c r="C81" s="24" t="s">
        <v>50</v>
      </c>
      <c r="D81" s="68" t="s">
        <v>49</v>
      </c>
      <c r="E81" s="24" t="s">
        <v>154</v>
      </c>
      <c r="F81" s="24" t="s">
        <v>154</v>
      </c>
      <c r="G81" s="24" t="s">
        <v>152</v>
      </c>
      <c r="H81" s="24" t="s">
        <v>73</v>
      </c>
      <c r="I81" s="44">
        <v>0</v>
      </c>
      <c r="J81" s="44">
        <v>0</v>
      </c>
      <c r="K81" s="44">
        <v>0</v>
      </c>
      <c r="L81" s="44">
        <v>0</v>
      </c>
      <c r="M81" s="44">
        <v>0</v>
      </c>
      <c r="N81" s="44">
        <v>0</v>
      </c>
      <c r="O81" s="44">
        <v>0</v>
      </c>
      <c r="P81" s="43">
        <f t="shared" si="26"/>
        <v>0</v>
      </c>
      <c r="Q81" s="43">
        <f t="shared" si="26"/>
        <v>0</v>
      </c>
      <c r="R81" s="43">
        <f t="shared" si="8"/>
        <v>0</v>
      </c>
      <c r="S81" s="43">
        <f t="shared" si="9"/>
        <v>0</v>
      </c>
      <c r="T81" s="43">
        <f t="shared" si="10"/>
        <v>0</v>
      </c>
      <c r="U81" s="43">
        <f t="shared" si="11"/>
        <v>0</v>
      </c>
    </row>
    <row r="82" spans="1:21" x14ac:dyDescent="0.25">
      <c r="A82" s="24" t="s">
        <v>271</v>
      </c>
      <c r="B82" s="24" t="s">
        <v>26</v>
      </c>
      <c r="C82" s="24" t="s">
        <v>50</v>
      </c>
      <c r="D82" s="68" t="s">
        <v>49</v>
      </c>
      <c r="E82" s="24" t="s">
        <v>154</v>
      </c>
      <c r="F82" s="24" t="s">
        <v>154</v>
      </c>
      <c r="G82" s="24" t="s">
        <v>152</v>
      </c>
      <c r="H82" s="24" t="s">
        <v>72</v>
      </c>
      <c r="I82" s="44">
        <v>0</v>
      </c>
      <c r="J82" s="44">
        <v>0</v>
      </c>
      <c r="K82" s="44">
        <v>0</v>
      </c>
      <c r="L82" s="44">
        <v>0</v>
      </c>
      <c r="M82" s="44">
        <v>0</v>
      </c>
      <c r="N82" s="44">
        <v>0</v>
      </c>
      <c r="O82" s="44">
        <v>0</v>
      </c>
      <c r="P82" s="43">
        <f t="shared" si="26"/>
        <v>0</v>
      </c>
      <c r="Q82" s="43">
        <f t="shared" si="26"/>
        <v>0</v>
      </c>
      <c r="R82" s="43">
        <f t="shared" si="8"/>
        <v>0</v>
      </c>
      <c r="S82" s="43">
        <f t="shared" si="9"/>
        <v>0</v>
      </c>
      <c r="T82" s="43">
        <f t="shared" si="10"/>
        <v>0</v>
      </c>
      <c r="U82" s="43">
        <f t="shared" si="11"/>
        <v>0</v>
      </c>
    </row>
    <row r="83" spans="1:21" x14ac:dyDescent="0.25">
      <c r="A83" s="24" t="s">
        <v>271</v>
      </c>
      <c r="B83" s="24" t="s">
        <v>26</v>
      </c>
      <c r="C83" s="24" t="s">
        <v>52</v>
      </c>
      <c r="D83" s="68" t="s">
        <v>51</v>
      </c>
      <c r="E83" s="24" t="s">
        <v>154</v>
      </c>
      <c r="F83" s="24" t="s">
        <v>154</v>
      </c>
      <c r="G83" s="24" t="s">
        <v>152</v>
      </c>
      <c r="H83" s="24" t="s">
        <v>276</v>
      </c>
      <c r="I83" s="44">
        <f>I85*1+I86*5+I87*270</f>
        <v>286772.28000000003</v>
      </c>
      <c r="J83" s="44">
        <f t="shared" ref="J83:O83" si="31">J85*1+J86*5+J87*270</f>
        <v>276760.38</v>
      </c>
      <c r="K83" s="44">
        <f t="shared" si="31"/>
        <v>274488.90000000002</v>
      </c>
      <c r="L83" s="44">
        <f t="shared" si="31"/>
        <v>284050.92000000004</v>
      </c>
      <c r="M83" s="44">
        <f t="shared" si="31"/>
        <v>317228.88</v>
      </c>
      <c r="N83" s="44">
        <f t="shared" si="31"/>
        <v>332693.16000000003</v>
      </c>
      <c r="O83" s="44">
        <f t="shared" si="31"/>
        <v>336415.02</v>
      </c>
      <c r="P83" s="43">
        <f t="shared" si="26"/>
        <v>0.27926335499999999</v>
      </c>
      <c r="Q83" s="43">
        <f t="shared" si="26"/>
        <v>0.27505677000000001</v>
      </c>
      <c r="R83" s="43">
        <f t="shared" ref="R83:R146" si="32">IFERROR((((1/4)*K83)+((3/4)*L83))/10^6,"")</f>
        <v>0.28166041500000005</v>
      </c>
      <c r="S83" s="43">
        <f t="shared" ref="S83:S146" si="33">IFERROR((((1/4)*L83)+((3/4)*M83))/10^6,"")</f>
        <v>0.30893439</v>
      </c>
      <c r="T83" s="43">
        <f t="shared" ref="T83:T146" si="34">IFERROR((((1/4)*M83)+((3/4)*N83))/10^6,"")</f>
        <v>0.32882709000000004</v>
      </c>
      <c r="U83" s="43">
        <f t="shared" ref="U83:U146" si="35">IFERROR((((1/4)*N83)+((3/4)*O83))/10^6,"")</f>
        <v>0.33548455500000007</v>
      </c>
    </row>
    <row r="84" spans="1:21" x14ac:dyDescent="0.25">
      <c r="A84" s="24" t="s">
        <v>271</v>
      </c>
      <c r="B84" s="24" t="s">
        <v>26</v>
      </c>
      <c r="C84" s="24" t="s">
        <v>52</v>
      </c>
      <c r="D84" s="68" t="s">
        <v>51</v>
      </c>
      <c r="E84" s="24" t="s">
        <v>154</v>
      </c>
      <c r="F84" s="24" t="s">
        <v>154</v>
      </c>
      <c r="G84" s="24" t="s">
        <v>152</v>
      </c>
      <c r="H84" s="24" t="s">
        <v>153</v>
      </c>
      <c r="I84" s="44">
        <f>'5'!D12</f>
        <v>286772.28000000003</v>
      </c>
      <c r="J84" s="44">
        <f>'5'!E12</f>
        <v>276760.38</v>
      </c>
      <c r="K84" s="44">
        <f>'5'!F12</f>
        <v>274488.90000000002</v>
      </c>
      <c r="L84" s="44">
        <f>'5'!G12</f>
        <v>284050.92000000004</v>
      </c>
      <c r="M84" s="44">
        <f>'5'!H12</f>
        <v>317228.88</v>
      </c>
      <c r="N84" s="44">
        <f>'5'!I12</f>
        <v>332693.16000000003</v>
      </c>
      <c r="O84" s="44">
        <f>'5'!J12</f>
        <v>336415.02</v>
      </c>
      <c r="P84" s="43">
        <f t="shared" si="26"/>
        <v>0.27926335499999999</v>
      </c>
      <c r="Q84" s="43">
        <f t="shared" si="26"/>
        <v>0.27505677000000001</v>
      </c>
      <c r="R84" s="43">
        <f t="shared" si="32"/>
        <v>0.28166041500000005</v>
      </c>
      <c r="S84" s="43">
        <f t="shared" si="33"/>
        <v>0.30893439</v>
      </c>
      <c r="T84" s="43">
        <f t="shared" si="34"/>
        <v>0.32882709000000004</v>
      </c>
      <c r="U84" s="43">
        <f t="shared" si="35"/>
        <v>0.33548455500000007</v>
      </c>
    </row>
    <row r="85" spans="1:21" x14ac:dyDescent="0.25">
      <c r="A85" s="24" t="s">
        <v>271</v>
      </c>
      <c r="B85" s="24" t="s">
        <v>26</v>
      </c>
      <c r="C85" s="24" t="s">
        <v>52</v>
      </c>
      <c r="D85" s="68" t="s">
        <v>51</v>
      </c>
      <c r="E85" s="24" t="s">
        <v>154</v>
      </c>
      <c r="F85" s="24" t="s">
        <v>154</v>
      </c>
      <c r="G85" s="24" t="s">
        <v>152</v>
      </c>
      <c r="H85" s="24" t="s">
        <v>71</v>
      </c>
      <c r="I85" s="44">
        <f>I84</f>
        <v>286772.28000000003</v>
      </c>
      <c r="J85" s="44">
        <f t="shared" ref="J85:O85" si="36">J84</f>
        <v>276760.38</v>
      </c>
      <c r="K85" s="44">
        <f t="shared" si="36"/>
        <v>274488.90000000002</v>
      </c>
      <c r="L85" s="44">
        <f t="shared" si="36"/>
        <v>284050.92000000004</v>
      </c>
      <c r="M85" s="44">
        <f t="shared" si="36"/>
        <v>317228.88</v>
      </c>
      <c r="N85" s="44">
        <f t="shared" si="36"/>
        <v>332693.16000000003</v>
      </c>
      <c r="O85" s="44">
        <f t="shared" si="36"/>
        <v>336415.02</v>
      </c>
      <c r="P85" s="43">
        <f t="shared" si="26"/>
        <v>0.27926335499999999</v>
      </c>
      <c r="Q85" s="43">
        <f t="shared" si="26"/>
        <v>0.27505677000000001</v>
      </c>
      <c r="R85" s="43">
        <f t="shared" si="32"/>
        <v>0.28166041500000005</v>
      </c>
      <c r="S85" s="43">
        <f t="shared" si="33"/>
        <v>0.30893439</v>
      </c>
      <c r="T85" s="43">
        <f t="shared" si="34"/>
        <v>0.32882709000000004</v>
      </c>
      <c r="U85" s="43">
        <f t="shared" si="35"/>
        <v>0.33548455500000007</v>
      </c>
    </row>
    <row r="86" spans="1:21" x14ac:dyDescent="0.25">
      <c r="A86" s="24" t="s">
        <v>271</v>
      </c>
      <c r="B86" s="24" t="s">
        <v>26</v>
      </c>
      <c r="C86" s="24" t="s">
        <v>52</v>
      </c>
      <c r="D86" s="68" t="s">
        <v>51</v>
      </c>
      <c r="E86" s="24" t="s">
        <v>154</v>
      </c>
      <c r="F86" s="24" t="s">
        <v>154</v>
      </c>
      <c r="G86" s="24" t="s">
        <v>152</v>
      </c>
      <c r="H86" s="24" t="s">
        <v>73</v>
      </c>
      <c r="I86" s="44">
        <v>0</v>
      </c>
      <c r="J86" s="44">
        <v>0</v>
      </c>
      <c r="K86" s="44">
        <v>0</v>
      </c>
      <c r="L86" s="44">
        <v>0</v>
      </c>
      <c r="M86" s="44">
        <v>0</v>
      </c>
      <c r="N86" s="44">
        <v>0</v>
      </c>
      <c r="O86" s="44">
        <v>0</v>
      </c>
      <c r="P86" s="43">
        <f t="shared" si="26"/>
        <v>0</v>
      </c>
      <c r="Q86" s="43">
        <f t="shared" si="26"/>
        <v>0</v>
      </c>
      <c r="R86" s="43">
        <f t="shared" si="32"/>
        <v>0</v>
      </c>
      <c r="S86" s="43">
        <f t="shared" si="33"/>
        <v>0</v>
      </c>
      <c r="T86" s="43">
        <f t="shared" si="34"/>
        <v>0</v>
      </c>
      <c r="U86" s="43">
        <f t="shared" si="35"/>
        <v>0</v>
      </c>
    </row>
    <row r="87" spans="1:21" x14ac:dyDescent="0.25">
      <c r="A87" s="24" t="s">
        <v>271</v>
      </c>
      <c r="B87" s="24" t="s">
        <v>26</v>
      </c>
      <c r="C87" s="24" t="s">
        <v>52</v>
      </c>
      <c r="D87" s="68" t="s">
        <v>51</v>
      </c>
      <c r="E87" s="24" t="s">
        <v>154</v>
      </c>
      <c r="F87" s="24" t="s">
        <v>154</v>
      </c>
      <c r="G87" s="24" t="s">
        <v>152</v>
      </c>
      <c r="H87" s="24" t="s">
        <v>72</v>
      </c>
      <c r="I87" s="44">
        <v>0</v>
      </c>
      <c r="J87" s="44">
        <v>0</v>
      </c>
      <c r="K87" s="44">
        <v>0</v>
      </c>
      <c r="L87" s="44">
        <v>0</v>
      </c>
      <c r="M87" s="44">
        <v>0</v>
      </c>
      <c r="N87" s="44">
        <v>0</v>
      </c>
      <c r="O87" s="44">
        <v>0</v>
      </c>
      <c r="P87" s="43">
        <f t="shared" si="26"/>
        <v>0</v>
      </c>
      <c r="Q87" s="43">
        <f t="shared" si="26"/>
        <v>0</v>
      </c>
      <c r="R87" s="43">
        <f t="shared" si="32"/>
        <v>0</v>
      </c>
      <c r="S87" s="43">
        <f t="shared" si="33"/>
        <v>0</v>
      </c>
      <c r="T87" s="43">
        <f t="shared" si="34"/>
        <v>0</v>
      </c>
      <c r="U87" s="43">
        <f t="shared" si="35"/>
        <v>0</v>
      </c>
    </row>
    <row r="88" spans="1:21" x14ac:dyDescent="0.25">
      <c r="A88" s="24" t="s">
        <v>271</v>
      </c>
      <c r="B88" s="24" t="s">
        <v>26</v>
      </c>
      <c r="C88" s="24" t="s">
        <v>56</v>
      </c>
      <c r="D88" s="68" t="s">
        <v>55</v>
      </c>
      <c r="E88" s="24" t="s">
        <v>154</v>
      </c>
      <c r="F88" s="24" t="s">
        <v>154</v>
      </c>
      <c r="G88" s="24" t="s">
        <v>152</v>
      </c>
      <c r="H88" s="24" t="s">
        <v>276</v>
      </c>
      <c r="I88" s="44">
        <f>I90*1+I91*5+I92*270</f>
        <v>311040.55000000005</v>
      </c>
      <c r="J88" s="44">
        <f t="shared" ref="J88:O88" si="37">J90*1+J91*5+J92*270</f>
        <v>276108.05</v>
      </c>
      <c r="K88" s="44">
        <f t="shared" si="37"/>
        <v>186139.2</v>
      </c>
      <c r="L88" s="44">
        <f t="shared" si="37"/>
        <v>259701.55000000002</v>
      </c>
      <c r="M88" s="44">
        <f t="shared" si="37"/>
        <v>294006.05</v>
      </c>
      <c r="N88" s="44">
        <f t="shared" si="37"/>
        <v>282545.05</v>
      </c>
      <c r="O88" s="44">
        <f t="shared" si="37"/>
        <v>200104.35</v>
      </c>
      <c r="P88" s="43">
        <f t="shared" si="26"/>
        <v>0.284841175</v>
      </c>
      <c r="Q88" s="43">
        <f t="shared" si="26"/>
        <v>0.20863141250000003</v>
      </c>
      <c r="R88" s="43">
        <f t="shared" si="32"/>
        <v>0.24131096250000003</v>
      </c>
      <c r="S88" s="43">
        <f t="shared" si="33"/>
        <v>0.28542992499999997</v>
      </c>
      <c r="T88" s="43">
        <f t="shared" si="34"/>
        <v>0.28541030000000001</v>
      </c>
      <c r="U88" s="43">
        <f t="shared" si="35"/>
        <v>0.22071452500000002</v>
      </c>
    </row>
    <row r="89" spans="1:21" x14ac:dyDescent="0.25">
      <c r="A89" s="24" t="s">
        <v>271</v>
      </c>
      <c r="B89" s="24" t="s">
        <v>26</v>
      </c>
      <c r="C89" s="24" t="s">
        <v>56</v>
      </c>
      <c r="D89" s="68" t="s">
        <v>55</v>
      </c>
      <c r="E89" s="24" t="s">
        <v>154</v>
      </c>
      <c r="F89" s="24" t="s">
        <v>154</v>
      </c>
      <c r="G89" s="24" t="s">
        <v>152</v>
      </c>
      <c r="H89" s="24" t="s">
        <v>153</v>
      </c>
      <c r="I89" s="44">
        <f>'5'!D14</f>
        <v>456853.19</v>
      </c>
      <c r="J89" s="44">
        <f>'5'!E14</f>
        <v>405544.69</v>
      </c>
      <c r="K89" s="44">
        <f>'5'!F14</f>
        <v>273399.36000000004</v>
      </c>
      <c r="L89" s="44">
        <f>'5'!G14</f>
        <v>381446.99</v>
      </c>
      <c r="M89" s="44">
        <f>'5'!H14</f>
        <v>431833.09</v>
      </c>
      <c r="N89" s="44">
        <f>'5'!I14</f>
        <v>414999.29000000004</v>
      </c>
      <c r="O89" s="44">
        <f>'5'!J14</f>
        <v>293911.23</v>
      </c>
      <c r="P89" s="43">
        <f t="shared" si="26"/>
        <v>0.41837181499999998</v>
      </c>
      <c r="Q89" s="43">
        <f t="shared" si="26"/>
        <v>0.30643569250000002</v>
      </c>
      <c r="R89" s="43">
        <f t="shared" si="32"/>
        <v>0.3544350825</v>
      </c>
      <c r="S89" s="43">
        <f t="shared" si="33"/>
        <v>0.41923656500000001</v>
      </c>
      <c r="T89" s="43">
        <f t="shared" si="34"/>
        <v>0.41920774000000005</v>
      </c>
      <c r="U89" s="43">
        <f t="shared" si="35"/>
        <v>0.32418324500000001</v>
      </c>
    </row>
    <row r="90" spans="1:21" x14ac:dyDescent="0.25">
      <c r="A90" s="24" t="s">
        <v>271</v>
      </c>
      <c r="B90" s="24" t="s">
        <v>26</v>
      </c>
      <c r="C90" s="24" t="s">
        <v>56</v>
      </c>
      <c r="D90" s="68" t="s">
        <v>55</v>
      </c>
      <c r="E90" s="24" t="s">
        <v>154</v>
      </c>
      <c r="F90" s="24" t="s">
        <v>154</v>
      </c>
      <c r="G90" s="24" t="s">
        <v>152</v>
      </c>
      <c r="H90" s="24" t="s">
        <v>71</v>
      </c>
      <c r="I90" s="44">
        <f>'5'!F36</f>
        <v>265474.10000000003</v>
      </c>
      <c r="J90" s="44">
        <f>'5'!G36</f>
        <v>235659.1</v>
      </c>
      <c r="K90" s="44">
        <f>'5'!H36</f>
        <v>158870.40000000002</v>
      </c>
      <c r="L90" s="44">
        <f>'5'!I36</f>
        <v>221656.1</v>
      </c>
      <c r="M90" s="44">
        <f>'5'!J36</f>
        <v>250935.1</v>
      </c>
      <c r="N90" s="44">
        <f>'5'!K36</f>
        <v>241153.1</v>
      </c>
      <c r="O90" s="44">
        <f>'5'!L36</f>
        <v>170789.7</v>
      </c>
      <c r="P90" s="43">
        <f t="shared" si="26"/>
        <v>0.24311285000000005</v>
      </c>
      <c r="Q90" s="43">
        <f t="shared" si="26"/>
        <v>0.17806757500000001</v>
      </c>
      <c r="R90" s="43">
        <f t="shared" si="32"/>
        <v>0.20595967500000001</v>
      </c>
      <c r="S90" s="43">
        <f t="shared" si="33"/>
        <v>0.24361535000000001</v>
      </c>
      <c r="T90" s="43">
        <f t="shared" si="34"/>
        <v>0.2435986</v>
      </c>
      <c r="U90" s="43">
        <f t="shared" si="35"/>
        <v>0.18838055000000001</v>
      </c>
    </row>
    <row r="91" spans="1:21" x14ac:dyDescent="0.25">
      <c r="A91" s="24" t="s">
        <v>271</v>
      </c>
      <c r="B91" s="24" t="s">
        <v>26</v>
      </c>
      <c r="C91" s="24" t="s">
        <v>56</v>
      </c>
      <c r="D91" s="68" t="s">
        <v>55</v>
      </c>
      <c r="E91" s="24" t="s">
        <v>154</v>
      </c>
      <c r="F91" s="24" t="s">
        <v>154</v>
      </c>
      <c r="G91" s="24" t="s">
        <v>152</v>
      </c>
      <c r="H91" s="24" t="s">
        <v>73</v>
      </c>
      <c r="I91" s="44">
        <f>'5'!F37/21</f>
        <v>9113.2899999999991</v>
      </c>
      <c r="J91" s="44">
        <f>'5'!G37/21</f>
        <v>8089.79</v>
      </c>
      <c r="K91" s="44">
        <f>'5'!H37/21</f>
        <v>5453.76</v>
      </c>
      <c r="L91" s="44">
        <f>'5'!I37/21</f>
        <v>7609.0900000000011</v>
      </c>
      <c r="M91" s="44">
        <f>'5'!J37/21</f>
        <v>8614.19</v>
      </c>
      <c r="N91" s="44">
        <f>'5'!K37/21</f>
        <v>8278.39</v>
      </c>
      <c r="O91" s="44">
        <f>'5'!L37/21</f>
        <v>5862.93</v>
      </c>
      <c r="P91" s="43">
        <f t="shared" si="26"/>
        <v>8.3456649999999986E-3</v>
      </c>
      <c r="Q91" s="43">
        <f t="shared" si="26"/>
        <v>6.1127674999999996E-3</v>
      </c>
      <c r="R91" s="43">
        <f t="shared" si="32"/>
        <v>7.0702575000000014E-3</v>
      </c>
      <c r="S91" s="43">
        <f t="shared" si="33"/>
        <v>8.3629150000000003E-3</v>
      </c>
      <c r="T91" s="43">
        <f t="shared" si="34"/>
        <v>8.3623399999999994E-3</v>
      </c>
      <c r="U91" s="43">
        <f t="shared" si="35"/>
        <v>6.466795E-3</v>
      </c>
    </row>
    <row r="92" spans="1:21" x14ac:dyDescent="0.25">
      <c r="A92" s="24" t="s">
        <v>271</v>
      </c>
      <c r="B92" s="24" t="s">
        <v>26</v>
      </c>
      <c r="C92" s="24" t="s">
        <v>56</v>
      </c>
      <c r="D92" s="68" t="s">
        <v>55</v>
      </c>
      <c r="E92" s="24" t="s">
        <v>154</v>
      </c>
      <c r="F92" s="24" t="s">
        <v>154</v>
      </c>
      <c r="G92" s="24" t="s">
        <v>152</v>
      </c>
      <c r="H92" s="24" t="s">
        <v>72</v>
      </c>
      <c r="I92" s="44">
        <v>0</v>
      </c>
      <c r="J92" s="44">
        <v>0</v>
      </c>
      <c r="K92" s="44">
        <v>0</v>
      </c>
      <c r="L92" s="44">
        <v>0</v>
      </c>
      <c r="M92" s="44">
        <v>0</v>
      </c>
      <c r="N92" s="44">
        <v>0</v>
      </c>
      <c r="O92" s="44">
        <v>0</v>
      </c>
      <c r="P92" s="43">
        <f t="shared" si="26"/>
        <v>0</v>
      </c>
      <c r="Q92" s="43">
        <f t="shared" si="26"/>
        <v>0</v>
      </c>
      <c r="R92" s="43">
        <f t="shared" si="32"/>
        <v>0</v>
      </c>
      <c r="S92" s="43">
        <f t="shared" si="33"/>
        <v>0</v>
      </c>
      <c r="T92" s="43">
        <f t="shared" si="34"/>
        <v>0</v>
      </c>
      <c r="U92" s="43">
        <f t="shared" si="35"/>
        <v>0</v>
      </c>
    </row>
    <row r="93" spans="1:21" x14ac:dyDescent="0.25">
      <c r="A93" s="24" t="s">
        <v>271</v>
      </c>
      <c r="B93" s="24" t="s">
        <v>26</v>
      </c>
      <c r="C93" s="24" t="s">
        <v>58</v>
      </c>
      <c r="D93" s="68" t="s">
        <v>57</v>
      </c>
      <c r="E93" s="24" t="s">
        <v>154</v>
      </c>
      <c r="F93" s="24" t="s">
        <v>154</v>
      </c>
      <c r="G93" s="24" t="s">
        <v>152</v>
      </c>
      <c r="H93" s="24" t="s">
        <v>276</v>
      </c>
      <c r="I93" s="44">
        <f>I95*1+I96*5+I97*270</f>
        <v>4681835</v>
      </c>
      <c r="J93" s="44">
        <f t="shared" ref="J93:O93" si="38">J95*1+J96*5+J97*270</f>
        <v>4903450</v>
      </c>
      <c r="K93" s="44">
        <f t="shared" si="38"/>
        <v>4605055</v>
      </c>
      <c r="L93" s="44">
        <f t="shared" si="38"/>
        <v>4388675</v>
      </c>
      <c r="M93" s="44">
        <f t="shared" si="38"/>
        <v>4650425</v>
      </c>
      <c r="N93" s="44">
        <f t="shared" si="38"/>
        <v>5793400</v>
      </c>
      <c r="O93" s="44">
        <f t="shared" si="38"/>
        <v>5784675</v>
      </c>
      <c r="P93" s="43">
        <f t="shared" si="26"/>
        <v>4.8480462500000003</v>
      </c>
      <c r="Q93" s="43">
        <f t="shared" si="26"/>
        <v>4.6796537499999999</v>
      </c>
      <c r="R93" s="43">
        <f t="shared" si="32"/>
        <v>4.4427700000000003</v>
      </c>
      <c r="S93" s="43">
        <f t="shared" si="33"/>
        <v>4.5849875000000004</v>
      </c>
      <c r="T93" s="43">
        <f t="shared" si="34"/>
        <v>5.5076562500000001</v>
      </c>
      <c r="U93" s="43">
        <f t="shared" si="35"/>
        <v>5.7868562499999996</v>
      </c>
    </row>
    <row r="94" spans="1:21" x14ac:dyDescent="0.25">
      <c r="A94" s="24" t="s">
        <v>271</v>
      </c>
      <c r="B94" s="24" t="s">
        <v>26</v>
      </c>
      <c r="C94" s="24" t="s">
        <v>58</v>
      </c>
      <c r="D94" s="68" t="s">
        <v>57</v>
      </c>
      <c r="E94" s="24" t="s">
        <v>154</v>
      </c>
      <c r="F94" s="24" t="s">
        <v>154</v>
      </c>
      <c r="G94" s="24" t="s">
        <v>152</v>
      </c>
      <c r="H94" s="24" t="s">
        <v>153</v>
      </c>
      <c r="I94" s="44">
        <f>'5'!D15</f>
        <v>4810619</v>
      </c>
      <c r="J94" s="44">
        <f>'5'!E15</f>
        <v>5038330</v>
      </c>
      <c r="K94" s="44">
        <f>'5'!F15</f>
        <v>4731727</v>
      </c>
      <c r="L94" s="44">
        <f>'5'!G15</f>
        <v>4509395</v>
      </c>
      <c r="M94" s="44">
        <f>'5'!H15</f>
        <v>4778345</v>
      </c>
      <c r="N94" s="44">
        <f>'5'!I15</f>
        <v>5952760</v>
      </c>
      <c r="O94" s="44">
        <f>'5'!J15</f>
        <v>5943795</v>
      </c>
      <c r="P94" s="43">
        <f t="shared" si="26"/>
        <v>4.9814022500000004</v>
      </c>
      <c r="Q94" s="43">
        <f t="shared" si="26"/>
        <v>4.80837775</v>
      </c>
      <c r="R94" s="43">
        <f t="shared" si="32"/>
        <v>4.564978</v>
      </c>
      <c r="S94" s="43">
        <f t="shared" si="33"/>
        <v>4.7111074999999998</v>
      </c>
      <c r="T94" s="43">
        <f t="shared" si="34"/>
        <v>5.6591562499999997</v>
      </c>
      <c r="U94" s="43">
        <f t="shared" si="35"/>
        <v>5.9460362499999997</v>
      </c>
    </row>
    <row r="95" spans="1:21" x14ac:dyDescent="0.25">
      <c r="A95" s="24" t="s">
        <v>271</v>
      </c>
      <c r="B95" s="24" t="s">
        <v>26</v>
      </c>
      <c r="C95" s="24" t="s">
        <v>58</v>
      </c>
      <c r="D95" s="68" t="s">
        <v>57</v>
      </c>
      <c r="E95" s="24" t="s">
        <v>154</v>
      </c>
      <c r="F95" s="24" t="s">
        <v>154</v>
      </c>
      <c r="G95" s="24" t="s">
        <v>152</v>
      </c>
      <c r="H95" s="24" t="s">
        <v>71</v>
      </c>
      <c r="I95" s="44">
        <f>'5'!F38</f>
        <v>4641590</v>
      </c>
      <c r="J95" s="44">
        <f>'5'!G38</f>
        <v>4861300</v>
      </c>
      <c r="K95" s="44">
        <f>'5'!H38</f>
        <v>4565470</v>
      </c>
      <c r="L95" s="44">
        <f>'5'!I38</f>
        <v>4350950</v>
      </c>
      <c r="M95" s="44">
        <f>'5'!J38</f>
        <v>4610450</v>
      </c>
      <c r="N95" s="44">
        <f>'5'!K38</f>
        <v>5743600</v>
      </c>
      <c r="O95" s="44">
        <f>'5'!L38</f>
        <v>5734950</v>
      </c>
      <c r="P95" s="43">
        <f t="shared" si="26"/>
        <v>4.8063725000000002</v>
      </c>
      <c r="Q95" s="43">
        <f t="shared" si="26"/>
        <v>4.6394275</v>
      </c>
      <c r="R95" s="43">
        <f t="shared" si="32"/>
        <v>4.4045800000000002</v>
      </c>
      <c r="S95" s="43">
        <f t="shared" si="33"/>
        <v>4.5455750000000004</v>
      </c>
      <c r="T95" s="43">
        <f t="shared" si="34"/>
        <v>5.4603124999999997</v>
      </c>
      <c r="U95" s="43">
        <f t="shared" si="35"/>
        <v>5.7371125000000003</v>
      </c>
    </row>
    <row r="96" spans="1:21" x14ac:dyDescent="0.25">
      <c r="A96" s="24" t="s">
        <v>271</v>
      </c>
      <c r="B96" s="24" t="s">
        <v>26</v>
      </c>
      <c r="C96" s="24" t="s">
        <v>58</v>
      </c>
      <c r="D96" s="68" t="s">
        <v>57</v>
      </c>
      <c r="E96" s="24" t="s">
        <v>154</v>
      </c>
      <c r="F96" s="24" t="s">
        <v>154</v>
      </c>
      <c r="G96" s="24" t="s">
        <v>152</v>
      </c>
      <c r="H96" s="24" t="s">
        <v>73</v>
      </c>
      <c r="I96" s="44">
        <f>'5'!F39/21</f>
        <v>8049</v>
      </c>
      <c r="J96" s="44">
        <f>'5'!G39/21</f>
        <v>8430</v>
      </c>
      <c r="K96" s="44">
        <f>'5'!H39/21</f>
        <v>7917</v>
      </c>
      <c r="L96" s="44">
        <f>'5'!I39/21</f>
        <v>7545</v>
      </c>
      <c r="M96" s="44">
        <f>'5'!J39/21</f>
        <v>7995</v>
      </c>
      <c r="N96" s="44">
        <f>'5'!K39/21</f>
        <v>9960</v>
      </c>
      <c r="O96" s="44">
        <f>'5'!L39/21</f>
        <v>9945</v>
      </c>
      <c r="P96" s="43">
        <f t="shared" si="26"/>
        <v>8.3347500000000001E-3</v>
      </c>
      <c r="Q96" s="43">
        <f t="shared" si="26"/>
        <v>8.0452500000000003E-3</v>
      </c>
      <c r="R96" s="43">
        <f t="shared" si="32"/>
        <v>7.6379999999999998E-3</v>
      </c>
      <c r="S96" s="43">
        <f t="shared" si="33"/>
        <v>7.8825000000000006E-3</v>
      </c>
      <c r="T96" s="43">
        <f t="shared" si="34"/>
        <v>9.4687499999999997E-3</v>
      </c>
      <c r="U96" s="43">
        <f t="shared" si="35"/>
        <v>9.9487499999999993E-3</v>
      </c>
    </row>
    <row r="97" spans="1:21" x14ac:dyDescent="0.25">
      <c r="A97" s="24" t="s">
        <v>271</v>
      </c>
      <c r="B97" s="24" t="s">
        <v>26</v>
      </c>
      <c r="C97" s="24" t="s">
        <v>58</v>
      </c>
      <c r="D97" s="68" t="s">
        <v>57</v>
      </c>
      <c r="E97" s="24" t="s">
        <v>154</v>
      </c>
      <c r="F97" s="24" t="s">
        <v>154</v>
      </c>
      <c r="G97" s="24" t="s">
        <v>152</v>
      </c>
      <c r="H97" s="24" t="s">
        <v>72</v>
      </c>
      <c r="I97" s="44">
        <v>0</v>
      </c>
      <c r="J97" s="44">
        <v>0</v>
      </c>
      <c r="K97" s="44">
        <v>0</v>
      </c>
      <c r="L97" s="44">
        <v>0</v>
      </c>
      <c r="M97" s="44">
        <v>0</v>
      </c>
      <c r="N97" s="44">
        <v>0</v>
      </c>
      <c r="O97" s="44">
        <v>0</v>
      </c>
      <c r="P97" s="43">
        <f t="shared" si="26"/>
        <v>0</v>
      </c>
      <c r="Q97" s="43">
        <f t="shared" si="26"/>
        <v>0</v>
      </c>
      <c r="R97" s="43">
        <f t="shared" si="32"/>
        <v>0</v>
      </c>
      <c r="S97" s="43">
        <f t="shared" si="33"/>
        <v>0</v>
      </c>
      <c r="T97" s="43">
        <f t="shared" si="34"/>
        <v>0</v>
      </c>
      <c r="U97" s="43">
        <f t="shared" si="35"/>
        <v>0</v>
      </c>
    </row>
    <row r="98" spans="1:21" x14ac:dyDescent="0.25">
      <c r="A98" s="24" t="s">
        <v>271</v>
      </c>
      <c r="B98" s="24" t="s">
        <v>26</v>
      </c>
      <c r="C98" s="24" t="s">
        <v>60</v>
      </c>
      <c r="D98" s="68" t="s">
        <v>59</v>
      </c>
      <c r="E98" s="24" t="s">
        <v>61</v>
      </c>
      <c r="F98" s="24" t="s">
        <v>154</v>
      </c>
      <c r="G98" s="24" t="s">
        <v>152</v>
      </c>
      <c r="H98" s="24" t="s">
        <v>276</v>
      </c>
      <c r="I98" s="44">
        <f>I100*1+I101*5+I102*270</f>
        <v>65120</v>
      </c>
      <c r="J98" s="44">
        <f t="shared" ref="J98:O98" si="39">J100*1+J101*5+J102*270</f>
        <v>79032</v>
      </c>
      <c r="K98" s="44">
        <f t="shared" si="39"/>
        <v>81992</v>
      </c>
      <c r="L98" s="44">
        <f t="shared" si="39"/>
        <v>131720</v>
      </c>
      <c r="M98" s="44">
        <f t="shared" si="39"/>
        <v>134384</v>
      </c>
      <c r="N98" s="44">
        <f t="shared" si="39"/>
        <v>128760</v>
      </c>
      <c r="O98" s="44">
        <f t="shared" si="39"/>
        <v>93536</v>
      </c>
      <c r="P98" s="43">
        <f t="shared" si="26"/>
        <v>7.5553999999999996E-2</v>
      </c>
      <c r="Q98" s="43">
        <f t="shared" si="26"/>
        <v>8.1252000000000005E-2</v>
      </c>
      <c r="R98" s="43">
        <f t="shared" si="32"/>
        <v>0.11928800000000001</v>
      </c>
      <c r="S98" s="43">
        <f t="shared" si="33"/>
        <v>0.133718</v>
      </c>
      <c r="T98" s="43">
        <f t="shared" si="34"/>
        <v>0.130166</v>
      </c>
      <c r="U98" s="43">
        <f t="shared" si="35"/>
        <v>0.102342</v>
      </c>
    </row>
    <row r="99" spans="1:21" x14ac:dyDescent="0.25">
      <c r="A99" s="24" t="s">
        <v>271</v>
      </c>
      <c r="B99" s="24" t="s">
        <v>26</v>
      </c>
      <c r="C99" s="24" t="s">
        <v>60</v>
      </c>
      <c r="D99" s="68" t="s">
        <v>59</v>
      </c>
      <c r="E99" s="24" t="s">
        <v>61</v>
      </c>
      <c r="F99" s="24" t="s">
        <v>154</v>
      </c>
      <c r="G99" s="24" t="s">
        <v>152</v>
      </c>
      <c r="H99" s="24" t="s">
        <v>153</v>
      </c>
      <c r="I99" s="44">
        <f>'5'!F41</f>
        <v>65120</v>
      </c>
      <c r="J99" s="44">
        <f>'5'!G41</f>
        <v>79032</v>
      </c>
      <c r="K99" s="44">
        <f>'5'!H41</f>
        <v>81992</v>
      </c>
      <c r="L99" s="44">
        <f>'5'!I41</f>
        <v>131720</v>
      </c>
      <c r="M99" s="44">
        <f>'5'!J41</f>
        <v>134384</v>
      </c>
      <c r="N99" s="44">
        <f>'5'!K41</f>
        <v>128760</v>
      </c>
      <c r="O99" s="44">
        <f>'5'!L41</f>
        <v>93536</v>
      </c>
      <c r="P99" s="43">
        <f t="shared" si="26"/>
        <v>7.5553999999999996E-2</v>
      </c>
      <c r="Q99" s="43">
        <f t="shared" si="26"/>
        <v>8.1252000000000005E-2</v>
      </c>
      <c r="R99" s="43">
        <f t="shared" si="32"/>
        <v>0.11928800000000001</v>
      </c>
      <c r="S99" s="43">
        <f t="shared" si="33"/>
        <v>0.133718</v>
      </c>
      <c r="T99" s="43">
        <f t="shared" si="34"/>
        <v>0.130166</v>
      </c>
      <c r="U99" s="43">
        <f t="shared" si="35"/>
        <v>0.102342</v>
      </c>
    </row>
    <row r="100" spans="1:21" x14ac:dyDescent="0.25">
      <c r="A100" s="24" t="s">
        <v>271</v>
      </c>
      <c r="B100" s="24" t="s">
        <v>26</v>
      </c>
      <c r="C100" s="24" t="s">
        <v>60</v>
      </c>
      <c r="D100" s="68" t="s">
        <v>59</v>
      </c>
      <c r="E100" s="24" t="s">
        <v>61</v>
      </c>
      <c r="F100" s="24" t="s">
        <v>154</v>
      </c>
      <c r="G100" s="24" t="s">
        <v>152</v>
      </c>
      <c r="H100" s="24" t="s">
        <v>71</v>
      </c>
      <c r="I100" s="44">
        <f>I99</f>
        <v>65120</v>
      </c>
      <c r="J100" s="44">
        <f t="shared" ref="J100:O100" si="40">J99</f>
        <v>79032</v>
      </c>
      <c r="K100" s="44">
        <f t="shared" si="40"/>
        <v>81992</v>
      </c>
      <c r="L100" s="44">
        <f t="shared" si="40"/>
        <v>131720</v>
      </c>
      <c r="M100" s="44">
        <f t="shared" si="40"/>
        <v>134384</v>
      </c>
      <c r="N100" s="44">
        <f t="shared" si="40"/>
        <v>128760</v>
      </c>
      <c r="O100" s="44">
        <f t="shared" si="40"/>
        <v>93536</v>
      </c>
      <c r="P100" s="43">
        <f t="shared" si="26"/>
        <v>7.5553999999999996E-2</v>
      </c>
      <c r="Q100" s="43">
        <f t="shared" si="26"/>
        <v>8.1252000000000005E-2</v>
      </c>
      <c r="R100" s="43">
        <f t="shared" si="32"/>
        <v>0.11928800000000001</v>
      </c>
      <c r="S100" s="43">
        <f t="shared" si="33"/>
        <v>0.133718</v>
      </c>
      <c r="T100" s="43">
        <f t="shared" si="34"/>
        <v>0.130166</v>
      </c>
      <c r="U100" s="43">
        <f t="shared" si="35"/>
        <v>0.102342</v>
      </c>
    </row>
    <row r="101" spans="1:21" x14ac:dyDescent="0.25">
      <c r="A101" s="24" t="s">
        <v>271</v>
      </c>
      <c r="B101" s="24" t="s">
        <v>26</v>
      </c>
      <c r="C101" s="24" t="s">
        <v>60</v>
      </c>
      <c r="D101" s="68" t="s">
        <v>59</v>
      </c>
      <c r="E101" s="24" t="s">
        <v>61</v>
      </c>
      <c r="F101" s="24" t="s">
        <v>154</v>
      </c>
      <c r="G101" s="24" t="s">
        <v>152</v>
      </c>
      <c r="H101" s="24" t="s">
        <v>73</v>
      </c>
      <c r="I101" s="44">
        <v>0</v>
      </c>
      <c r="J101" s="44">
        <v>0</v>
      </c>
      <c r="K101" s="44">
        <v>0</v>
      </c>
      <c r="L101" s="44">
        <v>0</v>
      </c>
      <c r="M101" s="44">
        <v>0</v>
      </c>
      <c r="N101" s="44">
        <v>0</v>
      </c>
      <c r="O101" s="44">
        <v>0</v>
      </c>
      <c r="P101" s="43">
        <f t="shared" si="26"/>
        <v>0</v>
      </c>
      <c r="Q101" s="43">
        <f t="shared" si="26"/>
        <v>0</v>
      </c>
      <c r="R101" s="43">
        <f t="shared" si="32"/>
        <v>0</v>
      </c>
      <c r="S101" s="43">
        <f t="shared" si="33"/>
        <v>0</v>
      </c>
      <c r="T101" s="43">
        <f t="shared" si="34"/>
        <v>0</v>
      </c>
      <c r="U101" s="43">
        <f t="shared" si="35"/>
        <v>0</v>
      </c>
    </row>
    <row r="102" spans="1:21" x14ac:dyDescent="0.25">
      <c r="A102" s="24" t="s">
        <v>271</v>
      </c>
      <c r="B102" s="24" t="s">
        <v>26</v>
      </c>
      <c r="C102" s="24" t="s">
        <v>60</v>
      </c>
      <c r="D102" s="68" t="s">
        <v>59</v>
      </c>
      <c r="E102" s="24" t="s">
        <v>61</v>
      </c>
      <c r="F102" s="24" t="s">
        <v>154</v>
      </c>
      <c r="G102" s="24" t="s">
        <v>152</v>
      </c>
      <c r="H102" s="24" t="s">
        <v>72</v>
      </c>
      <c r="I102" s="44">
        <v>0</v>
      </c>
      <c r="J102" s="44">
        <v>0</v>
      </c>
      <c r="K102" s="44">
        <v>0</v>
      </c>
      <c r="L102" s="44">
        <v>0</v>
      </c>
      <c r="M102" s="44">
        <v>0</v>
      </c>
      <c r="N102" s="44">
        <v>0</v>
      </c>
      <c r="O102" s="44">
        <v>0</v>
      </c>
      <c r="P102" s="43">
        <f t="shared" si="26"/>
        <v>0</v>
      </c>
      <c r="Q102" s="43">
        <f t="shared" si="26"/>
        <v>0</v>
      </c>
      <c r="R102" s="43">
        <f t="shared" si="32"/>
        <v>0</v>
      </c>
      <c r="S102" s="43">
        <f t="shared" si="33"/>
        <v>0</v>
      </c>
      <c r="T102" s="43">
        <f t="shared" si="34"/>
        <v>0</v>
      </c>
      <c r="U102" s="43">
        <f t="shared" si="35"/>
        <v>0</v>
      </c>
    </row>
    <row r="103" spans="1:21" x14ac:dyDescent="0.25">
      <c r="A103" s="24" t="s">
        <v>271</v>
      </c>
      <c r="B103" s="24" t="s">
        <v>26</v>
      </c>
      <c r="C103" s="24" t="s">
        <v>60</v>
      </c>
      <c r="D103" s="68" t="s">
        <v>59</v>
      </c>
      <c r="E103" s="24" t="s">
        <v>62</v>
      </c>
      <c r="F103" s="24" t="s">
        <v>154</v>
      </c>
      <c r="G103" s="24" t="s">
        <v>152</v>
      </c>
      <c r="H103" s="24" t="s">
        <v>276</v>
      </c>
      <c r="I103" s="44">
        <f>I105*1+I106*5+I107*270</f>
        <v>134764</v>
      </c>
      <c r="J103" s="44">
        <f t="shared" ref="J103:O103" si="41">J105*1+J106*5+J107*270</f>
        <v>139095.70000000001</v>
      </c>
      <c r="K103" s="44">
        <f t="shared" si="41"/>
        <v>145833.9</v>
      </c>
      <c r="L103" s="44">
        <f t="shared" si="41"/>
        <v>324396.2</v>
      </c>
      <c r="M103" s="44">
        <f t="shared" si="41"/>
        <v>323433.59999999998</v>
      </c>
      <c r="N103" s="44">
        <f t="shared" si="41"/>
        <v>331615.7</v>
      </c>
      <c r="O103" s="44">
        <f t="shared" si="41"/>
        <v>321989.7</v>
      </c>
      <c r="P103" s="43">
        <f t="shared" si="26"/>
        <v>0.13801277500000003</v>
      </c>
      <c r="Q103" s="43">
        <f t="shared" si="26"/>
        <v>0.14414934999999998</v>
      </c>
      <c r="R103" s="43">
        <f t="shared" si="32"/>
        <v>0.27975562500000001</v>
      </c>
      <c r="S103" s="43">
        <f t="shared" si="33"/>
        <v>0.32367425</v>
      </c>
      <c r="T103" s="43">
        <f t="shared" si="34"/>
        <v>0.32957017500000002</v>
      </c>
      <c r="U103" s="43">
        <f t="shared" si="35"/>
        <v>0.32439620000000002</v>
      </c>
    </row>
    <row r="104" spans="1:21" x14ac:dyDescent="0.25">
      <c r="A104" s="24" t="s">
        <v>271</v>
      </c>
      <c r="B104" s="24" t="s">
        <v>26</v>
      </c>
      <c r="C104" s="24" t="s">
        <v>60</v>
      </c>
      <c r="D104" s="68" t="s">
        <v>59</v>
      </c>
      <c r="E104" s="24" t="s">
        <v>62</v>
      </c>
      <c r="F104" s="24" t="s">
        <v>154</v>
      </c>
      <c r="G104" s="24" t="s">
        <v>152</v>
      </c>
      <c r="H104" s="24" t="s">
        <v>153</v>
      </c>
      <c r="I104" s="44">
        <f>'5'!F42+'5'!F43</f>
        <v>144888.79999999999</v>
      </c>
      <c r="J104" s="44">
        <f>'5'!G42+'5'!G43</f>
        <v>149545.94</v>
      </c>
      <c r="K104" s="44">
        <f>'5'!H42+'5'!H43</f>
        <v>156790.38</v>
      </c>
      <c r="L104" s="44">
        <f>'5'!I42+'5'!I43</f>
        <v>348768.04</v>
      </c>
      <c r="M104" s="44">
        <f>'5'!J42+'5'!J43</f>
        <v>347733.12</v>
      </c>
      <c r="N104" s="44">
        <f>'5'!K42+'5'!K43</f>
        <v>356529.94</v>
      </c>
      <c r="O104" s="44">
        <f>'5'!L42+'5'!L43</f>
        <v>346180.74</v>
      </c>
      <c r="P104" s="43">
        <f t="shared" si="26"/>
        <v>0.148381655</v>
      </c>
      <c r="Q104" s="43">
        <f t="shared" si="26"/>
        <v>0.15497927000000003</v>
      </c>
      <c r="R104" s="43">
        <f t="shared" si="32"/>
        <v>0.30077362499999999</v>
      </c>
      <c r="S104" s="43">
        <f t="shared" si="33"/>
        <v>0.34799184999999999</v>
      </c>
      <c r="T104" s="43">
        <f t="shared" si="34"/>
        <v>0.35433073500000001</v>
      </c>
      <c r="U104" s="43">
        <f t="shared" si="35"/>
        <v>0.34876804</v>
      </c>
    </row>
    <row r="105" spans="1:21" x14ac:dyDescent="0.25">
      <c r="A105" s="24" t="s">
        <v>271</v>
      </c>
      <c r="B105" s="24" t="s">
        <v>26</v>
      </c>
      <c r="C105" s="24" t="s">
        <v>60</v>
      </c>
      <c r="D105" s="68" t="s">
        <v>59</v>
      </c>
      <c r="E105" s="24" t="s">
        <v>62</v>
      </c>
      <c r="F105" s="24" t="s">
        <v>154</v>
      </c>
      <c r="G105" s="24" t="s">
        <v>152</v>
      </c>
      <c r="H105" s="24" t="s">
        <v>71</v>
      </c>
      <c r="I105" s="44">
        <f>'5'!F42</f>
        <v>131600</v>
      </c>
      <c r="J105" s="44">
        <f>'5'!G42</f>
        <v>135830</v>
      </c>
      <c r="K105" s="44">
        <f>'5'!H42</f>
        <v>142410</v>
      </c>
      <c r="L105" s="44">
        <f>'5'!I42</f>
        <v>316780</v>
      </c>
      <c r="M105" s="44">
        <f>'5'!J42</f>
        <v>315840</v>
      </c>
      <c r="N105" s="44">
        <f>'5'!K42</f>
        <v>323830</v>
      </c>
      <c r="O105" s="44">
        <f>'5'!L42</f>
        <v>314430</v>
      </c>
      <c r="P105" s="43">
        <f t="shared" si="26"/>
        <v>0.13477249999999999</v>
      </c>
      <c r="Q105" s="43">
        <f t="shared" si="26"/>
        <v>0.140765</v>
      </c>
      <c r="R105" s="43">
        <f t="shared" si="32"/>
        <v>0.27318750000000003</v>
      </c>
      <c r="S105" s="43">
        <f t="shared" si="33"/>
        <v>0.31607499999999999</v>
      </c>
      <c r="T105" s="43">
        <f t="shared" si="34"/>
        <v>0.32183250000000002</v>
      </c>
      <c r="U105" s="43">
        <f t="shared" si="35"/>
        <v>0.31678000000000001</v>
      </c>
    </row>
    <row r="106" spans="1:21" x14ac:dyDescent="0.25">
      <c r="A106" s="24" t="s">
        <v>271</v>
      </c>
      <c r="B106" s="24" t="s">
        <v>26</v>
      </c>
      <c r="C106" s="24" t="s">
        <v>60</v>
      </c>
      <c r="D106" s="68" t="s">
        <v>59</v>
      </c>
      <c r="E106" s="24" t="s">
        <v>62</v>
      </c>
      <c r="F106" s="24" t="s">
        <v>154</v>
      </c>
      <c r="G106" s="24" t="s">
        <v>152</v>
      </c>
      <c r="H106" s="24" t="s">
        <v>73</v>
      </c>
      <c r="I106" s="44">
        <f>'5'!F43/21</f>
        <v>632.79999999999995</v>
      </c>
      <c r="J106" s="44">
        <f>'5'!G43/21</f>
        <v>653.14</v>
      </c>
      <c r="K106" s="44">
        <f>'5'!H43/21</f>
        <v>684.78</v>
      </c>
      <c r="L106" s="44">
        <f>'5'!I43/21</f>
        <v>1523.24</v>
      </c>
      <c r="M106" s="44">
        <f>'5'!J43/21</f>
        <v>1518.7199999999998</v>
      </c>
      <c r="N106" s="44">
        <f>'5'!K43/21</f>
        <v>1557.1399999999999</v>
      </c>
      <c r="O106" s="44">
        <f>'5'!L43/21</f>
        <v>1511.9399999999998</v>
      </c>
      <c r="P106" s="43">
        <f t="shared" si="26"/>
        <v>6.4805500000000003E-4</v>
      </c>
      <c r="Q106" s="43">
        <f t="shared" si="26"/>
        <v>6.7686999999999999E-4</v>
      </c>
      <c r="R106" s="43">
        <f t="shared" si="32"/>
        <v>1.3136249999999999E-3</v>
      </c>
      <c r="S106" s="43">
        <f t="shared" si="33"/>
        <v>1.5198499999999999E-3</v>
      </c>
      <c r="T106" s="43">
        <f t="shared" si="34"/>
        <v>1.5475349999999998E-3</v>
      </c>
      <c r="U106" s="43">
        <f t="shared" si="35"/>
        <v>1.5232399999999997E-3</v>
      </c>
    </row>
    <row r="107" spans="1:21" x14ac:dyDescent="0.25">
      <c r="A107" s="24" t="s">
        <v>271</v>
      </c>
      <c r="B107" s="24" t="s">
        <v>26</v>
      </c>
      <c r="C107" s="24" t="s">
        <v>60</v>
      </c>
      <c r="D107" s="68" t="s">
        <v>59</v>
      </c>
      <c r="E107" s="24" t="s">
        <v>62</v>
      </c>
      <c r="F107" s="24" t="s">
        <v>154</v>
      </c>
      <c r="G107" s="24" t="s">
        <v>152</v>
      </c>
      <c r="H107" s="24" t="s">
        <v>72</v>
      </c>
      <c r="I107" s="44">
        <v>0</v>
      </c>
      <c r="J107" s="44">
        <v>0</v>
      </c>
      <c r="K107" s="44">
        <v>0</v>
      </c>
      <c r="L107" s="44">
        <v>0</v>
      </c>
      <c r="M107" s="44">
        <v>0</v>
      </c>
      <c r="N107" s="44">
        <v>0</v>
      </c>
      <c r="O107" s="44">
        <v>0</v>
      </c>
      <c r="P107" s="43">
        <f t="shared" si="26"/>
        <v>0</v>
      </c>
      <c r="Q107" s="43">
        <f t="shared" si="26"/>
        <v>0</v>
      </c>
      <c r="R107" s="43">
        <f t="shared" si="32"/>
        <v>0</v>
      </c>
      <c r="S107" s="43">
        <f t="shared" si="33"/>
        <v>0</v>
      </c>
      <c r="T107" s="43">
        <f t="shared" si="34"/>
        <v>0</v>
      </c>
      <c r="U107" s="43">
        <f t="shared" si="35"/>
        <v>0</v>
      </c>
    </row>
    <row r="108" spans="1:21" x14ac:dyDescent="0.25">
      <c r="A108" s="24" t="s">
        <v>271</v>
      </c>
      <c r="B108" s="24" t="s">
        <v>26</v>
      </c>
      <c r="C108" s="24" t="s">
        <v>64</v>
      </c>
      <c r="D108" s="68" t="s">
        <v>63</v>
      </c>
      <c r="E108" s="24" t="s">
        <v>154</v>
      </c>
      <c r="F108" s="24" t="s">
        <v>154</v>
      </c>
      <c r="G108" s="24" t="s">
        <v>152</v>
      </c>
      <c r="H108" s="24" t="s">
        <v>276</v>
      </c>
      <c r="I108" s="44">
        <f>I110*1+I111*5+I112*270</f>
        <v>942048</v>
      </c>
      <c r="J108" s="44">
        <f t="shared" ref="J108:O108" si="42">J110*1+J111*5+J112*270</f>
        <v>1118682</v>
      </c>
      <c r="K108" s="44">
        <f t="shared" si="42"/>
        <v>1148121</v>
      </c>
      <c r="L108" s="44">
        <f t="shared" si="42"/>
        <v>1511202</v>
      </c>
      <c r="M108" s="44">
        <f t="shared" si="42"/>
        <v>1609332</v>
      </c>
      <c r="N108" s="44">
        <f t="shared" si="42"/>
        <v>1658397</v>
      </c>
      <c r="O108" s="44">
        <f t="shared" si="42"/>
        <v>1687836</v>
      </c>
      <c r="P108" s="43">
        <f t="shared" si="26"/>
        <v>1.0745235</v>
      </c>
      <c r="Q108" s="43">
        <f t="shared" si="26"/>
        <v>1.1407612499999999</v>
      </c>
      <c r="R108" s="43">
        <f t="shared" si="32"/>
        <v>1.4204317500000001</v>
      </c>
      <c r="S108" s="43">
        <f t="shared" si="33"/>
        <v>1.5847994999999999</v>
      </c>
      <c r="T108" s="43">
        <f t="shared" si="34"/>
        <v>1.64613075</v>
      </c>
      <c r="U108" s="43">
        <f t="shared" si="35"/>
        <v>1.6804762499999999</v>
      </c>
    </row>
    <row r="109" spans="1:21" x14ac:dyDescent="0.25">
      <c r="A109" s="24" t="s">
        <v>271</v>
      </c>
      <c r="B109" s="24" t="s">
        <v>26</v>
      </c>
      <c r="C109" s="24" t="s">
        <v>64</v>
      </c>
      <c r="D109" s="68" t="s">
        <v>63</v>
      </c>
      <c r="E109" s="24" t="s">
        <v>154</v>
      </c>
      <c r="F109" s="24" t="s">
        <v>154</v>
      </c>
      <c r="G109" s="24" t="s">
        <v>152</v>
      </c>
      <c r="H109" s="24" t="s">
        <v>153</v>
      </c>
      <c r="I109" s="44">
        <f>'5'!D17</f>
        <v>3691488</v>
      </c>
      <c r="J109" s="44">
        <f>'5'!E17</f>
        <v>4383642</v>
      </c>
      <c r="K109" s="44">
        <f>'5'!F17</f>
        <v>4499001</v>
      </c>
      <c r="L109" s="44">
        <f>'5'!G17</f>
        <v>5921762</v>
      </c>
      <c r="M109" s="44">
        <f>'5'!H17</f>
        <v>6306292</v>
      </c>
      <c r="N109" s="44">
        <f>'5'!I17</f>
        <v>6498557</v>
      </c>
      <c r="O109" s="44">
        <f>'5'!J17</f>
        <v>6613916</v>
      </c>
      <c r="P109" s="43">
        <f t="shared" si="26"/>
        <v>4.2106035000000004</v>
      </c>
      <c r="Q109" s="43">
        <f t="shared" si="26"/>
        <v>4.4701612500000003</v>
      </c>
      <c r="R109" s="43">
        <f t="shared" si="32"/>
        <v>5.5660717499999999</v>
      </c>
      <c r="S109" s="43">
        <f t="shared" si="33"/>
        <v>6.2101594999999996</v>
      </c>
      <c r="T109" s="43">
        <f t="shared" si="34"/>
        <v>6.4504907500000002</v>
      </c>
      <c r="U109" s="43">
        <f t="shared" si="35"/>
        <v>6.5850762500000002</v>
      </c>
    </row>
    <row r="110" spans="1:21" x14ac:dyDescent="0.25">
      <c r="A110" s="24" t="s">
        <v>271</v>
      </c>
      <c r="B110" s="24" t="s">
        <v>26</v>
      </c>
      <c r="C110" s="24" t="s">
        <v>64</v>
      </c>
      <c r="D110" s="68" t="s">
        <v>63</v>
      </c>
      <c r="E110" s="24" t="s">
        <v>154</v>
      </c>
      <c r="F110" s="24" t="s">
        <v>154</v>
      </c>
      <c r="G110" s="24" t="s">
        <v>152</v>
      </c>
      <c r="H110" s="24" t="s">
        <v>71</v>
      </c>
      <c r="I110" s="44">
        <f>'5'!F44</f>
        <v>82848</v>
      </c>
      <c r="J110" s="44">
        <f>'5'!G44</f>
        <v>98382</v>
      </c>
      <c r="K110" s="44">
        <f>'5'!H44</f>
        <v>100971</v>
      </c>
      <c r="L110" s="44">
        <f>'5'!I44</f>
        <v>132902</v>
      </c>
      <c r="M110" s="44">
        <f>'5'!J44</f>
        <v>141532</v>
      </c>
      <c r="N110" s="44">
        <f>'5'!K44</f>
        <v>145847</v>
      </c>
      <c r="O110" s="44">
        <f>'5'!L44</f>
        <v>148436</v>
      </c>
      <c r="P110" s="43">
        <f t="shared" si="26"/>
        <v>9.4498499999999999E-2</v>
      </c>
      <c r="Q110" s="43">
        <f t="shared" si="26"/>
        <v>0.10032375</v>
      </c>
      <c r="R110" s="43">
        <f t="shared" si="32"/>
        <v>0.12491925</v>
      </c>
      <c r="S110" s="43">
        <f t="shared" si="33"/>
        <v>0.13937450000000001</v>
      </c>
      <c r="T110" s="43">
        <f t="shared" si="34"/>
        <v>0.14476824999999999</v>
      </c>
      <c r="U110" s="43">
        <f t="shared" si="35"/>
        <v>0.14778875</v>
      </c>
    </row>
    <row r="111" spans="1:21" x14ac:dyDescent="0.25">
      <c r="A111" s="24" t="s">
        <v>271</v>
      </c>
      <c r="B111" s="24" t="s">
        <v>26</v>
      </c>
      <c r="C111" s="24" t="s">
        <v>64</v>
      </c>
      <c r="D111" s="68" t="s">
        <v>63</v>
      </c>
      <c r="E111" s="24" t="s">
        <v>154</v>
      </c>
      <c r="F111" s="24" t="s">
        <v>154</v>
      </c>
      <c r="G111" s="24" t="s">
        <v>152</v>
      </c>
      <c r="H111" s="24" t="s">
        <v>73</v>
      </c>
      <c r="I111" s="44">
        <f>'5'!F45/21</f>
        <v>171840</v>
      </c>
      <c r="J111" s="44">
        <f>'5'!G45/21</f>
        <v>204060</v>
      </c>
      <c r="K111" s="44">
        <f>'5'!H45/21</f>
        <v>209430</v>
      </c>
      <c r="L111" s="44">
        <f>'5'!I45/21</f>
        <v>275660</v>
      </c>
      <c r="M111" s="44">
        <f>'5'!J45/21</f>
        <v>293560</v>
      </c>
      <c r="N111" s="44">
        <f>'5'!K45/21</f>
        <v>302510</v>
      </c>
      <c r="O111" s="44">
        <f>'5'!L45/21</f>
        <v>307880</v>
      </c>
      <c r="P111" s="43">
        <f t="shared" si="26"/>
        <v>0.19600500000000001</v>
      </c>
      <c r="Q111" s="43">
        <f t="shared" si="26"/>
        <v>0.20808750000000001</v>
      </c>
      <c r="R111" s="43">
        <f t="shared" si="32"/>
        <v>0.25910250000000001</v>
      </c>
      <c r="S111" s="43">
        <f t="shared" si="33"/>
        <v>0.28908499999999998</v>
      </c>
      <c r="T111" s="43">
        <f t="shared" si="34"/>
        <v>0.3002725</v>
      </c>
      <c r="U111" s="43">
        <f t="shared" si="35"/>
        <v>0.30653750000000002</v>
      </c>
    </row>
    <row r="112" spans="1:21" x14ac:dyDescent="0.25">
      <c r="A112" s="24" t="s">
        <v>271</v>
      </c>
      <c r="B112" s="24" t="s">
        <v>26</v>
      </c>
      <c r="C112" s="24" t="s">
        <v>64</v>
      </c>
      <c r="D112" s="68" t="s">
        <v>63</v>
      </c>
      <c r="E112" s="24" t="s">
        <v>154</v>
      </c>
      <c r="F112" s="24" t="s">
        <v>154</v>
      </c>
      <c r="G112" s="24" t="s">
        <v>152</v>
      </c>
      <c r="H112" s="24" t="s">
        <v>72</v>
      </c>
      <c r="I112" s="44">
        <v>0</v>
      </c>
      <c r="J112" s="44">
        <v>0</v>
      </c>
      <c r="K112" s="44">
        <v>0</v>
      </c>
      <c r="L112" s="44">
        <v>0</v>
      </c>
      <c r="M112" s="44">
        <v>0</v>
      </c>
      <c r="N112" s="44">
        <v>0</v>
      </c>
      <c r="O112" s="44">
        <v>0</v>
      </c>
      <c r="P112" s="43">
        <f t="shared" si="26"/>
        <v>0</v>
      </c>
      <c r="Q112" s="43">
        <f t="shared" si="26"/>
        <v>0</v>
      </c>
      <c r="R112" s="43">
        <f t="shared" si="32"/>
        <v>0</v>
      </c>
      <c r="S112" s="43">
        <f t="shared" si="33"/>
        <v>0</v>
      </c>
      <c r="T112" s="43">
        <f t="shared" si="34"/>
        <v>0</v>
      </c>
      <c r="U112" s="43">
        <f t="shared" si="35"/>
        <v>0</v>
      </c>
    </row>
    <row r="113" spans="1:21" x14ac:dyDescent="0.25">
      <c r="A113" s="24" t="s">
        <v>271</v>
      </c>
      <c r="B113" s="24" t="s">
        <v>26</v>
      </c>
      <c r="C113" s="24" t="s">
        <v>66</v>
      </c>
      <c r="D113" s="68" t="s">
        <v>65</v>
      </c>
      <c r="E113" s="24" t="s">
        <v>154</v>
      </c>
      <c r="F113" s="24" t="s">
        <v>154</v>
      </c>
      <c r="G113" s="24" t="s">
        <v>152</v>
      </c>
      <c r="H113" s="24" t="s">
        <v>276</v>
      </c>
      <c r="I113" s="44">
        <f>I115*1+I116*5+I117*270</f>
        <v>70300</v>
      </c>
      <c r="J113" s="44">
        <f t="shared" ref="J113:O113" si="43">J115*1+J116*5+J117*270</f>
        <v>74100</v>
      </c>
      <c r="K113" s="44">
        <f t="shared" si="43"/>
        <v>57000</v>
      </c>
      <c r="L113" s="44">
        <f t="shared" si="43"/>
        <v>74100</v>
      </c>
      <c r="M113" s="44">
        <f t="shared" si="43"/>
        <v>72200</v>
      </c>
      <c r="N113" s="44">
        <f t="shared" si="43"/>
        <v>72200</v>
      </c>
      <c r="O113" s="44">
        <f t="shared" si="43"/>
        <v>62700</v>
      </c>
      <c r="P113" s="43">
        <f t="shared" si="26"/>
        <v>7.3150000000000007E-2</v>
      </c>
      <c r="Q113" s="43">
        <f t="shared" si="26"/>
        <v>6.1275000000000003E-2</v>
      </c>
      <c r="R113" s="43">
        <f t="shared" si="32"/>
        <v>6.9824999999999998E-2</v>
      </c>
      <c r="S113" s="43">
        <f t="shared" si="33"/>
        <v>7.2675000000000003E-2</v>
      </c>
      <c r="T113" s="43">
        <f t="shared" si="34"/>
        <v>7.22E-2</v>
      </c>
      <c r="U113" s="43">
        <f t="shared" si="35"/>
        <v>6.5074999999999994E-2</v>
      </c>
    </row>
    <row r="114" spans="1:21" x14ac:dyDescent="0.25">
      <c r="A114" s="24" t="s">
        <v>271</v>
      </c>
      <c r="B114" s="24" t="s">
        <v>26</v>
      </c>
      <c r="C114" s="24" t="s">
        <v>66</v>
      </c>
      <c r="D114" s="68" t="s">
        <v>65</v>
      </c>
      <c r="E114" s="24" t="s">
        <v>154</v>
      </c>
      <c r="F114" s="24" t="s">
        <v>154</v>
      </c>
      <c r="G114" s="24" t="s">
        <v>152</v>
      </c>
      <c r="H114" s="24" t="s">
        <v>153</v>
      </c>
      <c r="I114" s="44">
        <f>'5'!D18</f>
        <v>176860</v>
      </c>
      <c r="J114" s="44">
        <f>'5'!E18</f>
        <v>186420</v>
      </c>
      <c r="K114" s="44">
        <f>'5'!F18</f>
        <v>143400</v>
      </c>
      <c r="L114" s="44">
        <f>'5'!G18</f>
        <v>186420</v>
      </c>
      <c r="M114" s="44">
        <f>'5'!H18</f>
        <v>181640</v>
      </c>
      <c r="N114" s="44">
        <f>'5'!I18</f>
        <v>181640</v>
      </c>
      <c r="O114" s="44">
        <f>'5'!J18</f>
        <v>157740</v>
      </c>
      <c r="P114" s="43">
        <f t="shared" si="26"/>
        <v>0.18403</v>
      </c>
      <c r="Q114" s="43">
        <f t="shared" si="26"/>
        <v>0.15415499999999999</v>
      </c>
      <c r="R114" s="43">
        <f t="shared" si="32"/>
        <v>0.17566499999999999</v>
      </c>
      <c r="S114" s="43">
        <f t="shared" si="33"/>
        <v>0.182835</v>
      </c>
      <c r="T114" s="43">
        <f t="shared" si="34"/>
        <v>0.18164</v>
      </c>
      <c r="U114" s="43">
        <f t="shared" si="35"/>
        <v>0.163715</v>
      </c>
    </row>
    <row r="115" spans="1:21" x14ac:dyDescent="0.25">
      <c r="A115" s="24" t="s">
        <v>271</v>
      </c>
      <c r="B115" s="24" t="s">
        <v>26</v>
      </c>
      <c r="C115" s="24" t="s">
        <v>66</v>
      </c>
      <c r="D115" s="68" t="s">
        <v>65</v>
      </c>
      <c r="E115" s="24" t="s">
        <v>154</v>
      </c>
      <c r="F115" s="24" t="s">
        <v>154</v>
      </c>
      <c r="G115" s="24" t="s">
        <v>152</v>
      </c>
      <c r="H115" s="24" t="s">
        <v>71</v>
      </c>
      <c r="I115" s="44">
        <f>'5'!F46</f>
        <v>37000</v>
      </c>
      <c r="J115" s="44">
        <f>'5'!G46</f>
        <v>39000</v>
      </c>
      <c r="K115" s="44">
        <f>'5'!H46</f>
        <v>30000</v>
      </c>
      <c r="L115" s="44">
        <f>'5'!I46</f>
        <v>39000</v>
      </c>
      <c r="M115" s="44">
        <f>'5'!J46</f>
        <v>38000</v>
      </c>
      <c r="N115" s="44">
        <f>'5'!K46</f>
        <v>38000</v>
      </c>
      <c r="O115" s="44">
        <f>'5'!L46</f>
        <v>33000</v>
      </c>
      <c r="P115" s="43">
        <f t="shared" si="26"/>
        <v>3.85E-2</v>
      </c>
      <c r="Q115" s="43">
        <f t="shared" si="26"/>
        <v>3.2250000000000001E-2</v>
      </c>
      <c r="R115" s="43">
        <f t="shared" si="32"/>
        <v>3.6749999999999998E-2</v>
      </c>
      <c r="S115" s="43">
        <f t="shared" si="33"/>
        <v>3.8249999999999999E-2</v>
      </c>
      <c r="T115" s="43">
        <f t="shared" si="34"/>
        <v>3.7999999999999999E-2</v>
      </c>
      <c r="U115" s="43">
        <f t="shared" si="35"/>
        <v>3.4250000000000003E-2</v>
      </c>
    </row>
    <row r="116" spans="1:21" x14ac:dyDescent="0.25">
      <c r="A116" s="24" t="s">
        <v>271</v>
      </c>
      <c r="B116" s="24" t="s">
        <v>26</v>
      </c>
      <c r="C116" s="24" t="s">
        <v>66</v>
      </c>
      <c r="D116" s="68" t="s">
        <v>65</v>
      </c>
      <c r="E116" s="24" t="s">
        <v>154</v>
      </c>
      <c r="F116" s="24" t="s">
        <v>154</v>
      </c>
      <c r="G116" s="24" t="s">
        <v>152</v>
      </c>
      <c r="H116" s="24" t="s">
        <v>73</v>
      </c>
      <c r="I116" s="44">
        <f>'5'!F47/21</f>
        <v>6660</v>
      </c>
      <c r="J116" s="44">
        <f>'5'!G47/21</f>
        <v>7020</v>
      </c>
      <c r="K116" s="44">
        <f>'5'!H47/21</f>
        <v>5400</v>
      </c>
      <c r="L116" s="44">
        <f>'5'!I47/21</f>
        <v>7020</v>
      </c>
      <c r="M116" s="44">
        <f>'5'!J47/21</f>
        <v>6840</v>
      </c>
      <c r="N116" s="44">
        <f>'5'!K47/21</f>
        <v>6840</v>
      </c>
      <c r="O116" s="44">
        <f>'5'!L47/21</f>
        <v>5940</v>
      </c>
      <c r="P116" s="43">
        <f t="shared" si="26"/>
        <v>6.9300000000000004E-3</v>
      </c>
      <c r="Q116" s="43">
        <f t="shared" si="26"/>
        <v>5.8050000000000003E-3</v>
      </c>
      <c r="R116" s="43">
        <f t="shared" si="32"/>
        <v>6.6150000000000002E-3</v>
      </c>
      <c r="S116" s="43">
        <f t="shared" si="33"/>
        <v>6.8849999999999996E-3</v>
      </c>
      <c r="T116" s="43">
        <f t="shared" si="34"/>
        <v>6.8399999999999997E-3</v>
      </c>
      <c r="U116" s="43">
        <f t="shared" si="35"/>
        <v>6.1650000000000003E-3</v>
      </c>
    </row>
    <row r="117" spans="1:21" x14ac:dyDescent="0.25">
      <c r="A117" s="24" t="s">
        <v>271</v>
      </c>
      <c r="B117" s="24" t="s">
        <v>26</v>
      </c>
      <c r="C117" s="24" t="s">
        <v>66</v>
      </c>
      <c r="D117" s="68" t="s">
        <v>65</v>
      </c>
      <c r="E117" s="24" t="s">
        <v>154</v>
      </c>
      <c r="F117" s="24" t="s">
        <v>154</v>
      </c>
      <c r="G117" s="24" t="s">
        <v>152</v>
      </c>
      <c r="H117" s="24" t="s">
        <v>72</v>
      </c>
      <c r="I117" s="44">
        <v>0</v>
      </c>
      <c r="J117" s="44">
        <v>0</v>
      </c>
      <c r="K117" s="44">
        <v>0</v>
      </c>
      <c r="L117" s="44">
        <v>0</v>
      </c>
      <c r="M117" s="44">
        <v>0</v>
      </c>
      <c r="N117" s="44">
        <v>0</v>
      </c>
      <c r="O117" s="44">
        <v>0</v>
      </c>
      <c r="P117" s="43">
        <f t="shared" si="26"/>
        <v>0</v>
      </c>
      <c r="Q117" s="43">
        <f t="shared" si="26"/>
        <v>0</v>
      </c>
      <c r="R117" s="43">
        <f t="shared" si="32"/>
        <v>0</v>
      </c>
      <c r="S117" s="43">
        <f t="shared" si="33"/>
        <v>0</v>
      </c>
      <c r="T117" s="43">
        <f t="shared" si="34"/>
        <v>0</v>
      </c>
      <c r="U117" s="43">
        <f t="shared" si="35"/>
        <v>0</v>
      </c>
    </row>
    <row r="118" spans="1:21" x14ac:dyDescent="0.25">
      <c r="A118" s="24" t="s">
        <v>271</v>
      </c>
      <c r="B118" s="24" t="s">
        <v>26</v>
      </c>
      <c r="C118" s="24" t="s">
        <v>68</v>
      </c>
      <c r="D118" s="68" t="s">
        <v>67</v>
      </c>
      <c r="E118" s="24" t="s">
        <v>154</v>
      </c>
      <c r="F118" s="24" t="s">
        <v>154</v>
      </c>
      <c r="G118" s="24" t="s">
        <v>152</v>
      </c>
      <c r="H118" s="24" t="s">
        <v>276</v>
      </c>
      <c r="I118" s="44">
        <f>I120*1+I121*5+I122*270</f>
        <v>1233612.4000000001</v>
      </c>
      <c r="J118" s="44">
        <f t="shared" ref="J118:O118" si="44">J120*1+J121*5+J122*270</f>
        <v>1246723.2</v>
      </c>
      <c r="K118" s="44">
        <f t="shared" si="44"/>
        <v>1084488</v>
      </c>
      <c r="L118" s="44">
        <f t="shared" si="44"/>
        <v>1224735.6000000001</v>
      </c>
      <c r="M118" s="44">
        <f t="shared" si="44"/>
        <v>1321124.8</v>
      </c>
      <c r="N118" s="44">
        <f t="shared" si="44"/>
        <v>1307196.4000000001</v>
      </c>
      <c r="O118" s="44">
        <f t="shared" si="44"/>
        <v>1179738.4000000001</v>
      </c>
      <c r="P118" s="43">
        <f t="shared" si="26"/>
        <v>1.2434455</v>
      </c>
      <c r="Q118" s="43">
        <f t="shared" si="26"/>
        <v>1.1250468</v>
      </c>
      <c r="R118" s="43">
        <f t="shared" si="32"/>
        <v>1.1896737000000002</v>
      </c>
      <c r="S118" s="43">
        <f t="shared" si="33"/>
        <v>1.2970275</v>
      </c>
      <c r="T118" s="43">
        <f t="shared" si="34"/>
        <v>1.3106785000000001</v>
      </c>
      <c r="U118" s="43">
        <f t="shared" si="35"/>
        <v>1.2116029000000001</v>
      </c>
    </row>
    <row r="119" spans="1:21" x14ac:dyDescent="0.25">
      <c r="A119" s="24" t="s">
        <v>271</v>
      </c>
      <c r="B119" s="24" t="s">
        <v>26</v>
      </c>
      <c r="C119" s="24" t="s">
        <v>68</v>
      </c>
      <c r="D119" s="68" t="s">
        <v>67</v>
      </c>
      <c r="E119" s="24" t="s">
        <v>154</v>
      </c>
      <c r="F119" s="24" t="s">
        <v>154</v>
      </c>
      <c r="G119" s="24" t="s">
        <v>152</v>
      </c>
      <c r="H119" s="24" t="s">
        <v>153</v>
      </c>
      <c r="I119" s="44">
        <f>'5'!D19</f>
        <v>1639183.6</v>
      </c>
      <c r="J119" s="44">
        <f>'5'!E19</f>
        <v>1656604.7999999998</v>
      </c>
      <c r="K119" s="44">
        <f>'5'!F19</f>
        <v>1441032</v>
      </c>
      <c r="L119" s="44">
        <f>'5'!G19</f>
        <v>1627388.4</v>
      </c>
      <c r="M119" s="44">
        <f>'5'!H19</f>
        <v>1755467.2</v>
      </c>
      <c r="N119" s="44">
        <f>'5'!I19</f>
        <v>1736959.6</v>
      </c>
      <c r="O119" s="44">
        <f>'5'!J19</f>
        <v>1567597.6</v>
      </c>
      <c r="P119" s="43">
        <f t="shared" si="26"/>
        <v>1.6522494999999999</v>
      </c>
      <c r="Q119" s="43">
        <f t="shared" si="26"/>
        <v>1.4949252</v>
      </c>
      <c r="R119" s="43">
        <f t="shared" si="32"/>
        <v>1.5807992999999998</v>
      </c>
      <c r="S119" s="43">
        <f t="shared" si="33"/>
        <v>1.7234475</v>
      </c>
      <c r="T119" s="43">
        <f t="shared" si="34"/>
        <v>1.7415865000000001</v>
      </c>
      <c r="U119" s="43">
        <f t="shared" si="35"/>
        <v>1.6099381000000001</v>
      </c>
    </row>
    <row r="120" spans="1:21" x14ac:dyDescent="0.25">
      <c r="A120" s="24" t="s">
        <v>271</v>
      </c>
      <c r="B120" s="24" t="s">
        <v>26</v>
      </c>
      <c r="C120" s="24" t="s">
        <v>68</v>
      </c>
      <c r="D120" s="68" t="s">
        <v>67</v>
      </c>
      <c r="E120" s="24" t="s">
        <v>154</v>
      </c>
      <c r="F120" s="24" t="s">
        <v>154</v>
      </c>
      <c r="G120" s="24" t="s">
        <v>152</v>
      </c>
      <c r="H120" s="24" t="s">
        <v>71</v>
      </c>
      <c r="I120" s="44">
        <f>'5'!F48</f>
        <v>1106871.4000000001</v>
      </c>
      <c r="J120" s="44">
        <f>'5'!G48</f>
        <v>1118635.2</v>
      </c>
      <c r="K120" s="44">
        <f>'5'!H48</f>
        <v>973068</v>
      </c>
      <c r="L120" s="44">
        <f>'5'!I48</f>
        <v>1098906.6000000001</v>
      </c>
      <c r="M120" s="44">
        <f>'5'!J48</f>
        <v>1185392.8</v>
      </c>
      <c r="N120" s="44">
        <f>'5'!K48</f>
        <v>1172895.4000000001</v>
      </c>
      <c r="O120" s="44">
        <f>'5'!L48</f>
        <v>1058532.4000000001</v>
      </c>
      <c r="P120" s="43">
        <f t="shared" si="26"/>
        <v>1.11569425</v>
      </c>
      <c r="Q120" s="43">
        <f t="shared" si="26"/>
        <v>1.0094598000000001</v>
      </c>
      <c r="R120" s="43">
        <f t="shared" si="32"/>
        <v>1.0674469500000001</v>
      </c>
      <c r="S120" s="43">
        <f t="shared" si="33"/>
        <v>1.1637712499999999</v>
      </c>
      <c r="T120" s="43">
        <f t="shared" si="34"/>
        <v>1.17601975</v>
      </c>
      <c r="U120" s="43">
        <f t="shared" si="35"/>
        <v>1.08712315</v>
      </c>
    </row>
    <row r="121" spans="1:21" x14ac:dyDescent="0.25">
      <c r="A121" s="24" t="s">
        <v>271</v>
      </c>
      <c r="B121" s="24" t="s">
        <v>26</v>
      </c>
      <c r="C121" s="24" t="s">
        <v>68</v>
      </c>
      <c r="D121" s="68" t="s">
        <v>67</v>
      </c>
      <c r="E121" s="24" t="s">
        <v>154</v>
      </c>
      <c r="F121" s="24" t="s">
        <v>154</v>
      </c>
      <c r="G121" s="24" t="s">
        <v>152</v>
      </c>
      <c r="H121" s="24" t="s">
        <v>73</v>
      </c>
      <c r="I121" s="44">
        <f>'5'!F49/21</f>
        <v>25348.200000000004</v>
      </c>
      <c r="J121" s="44">
        <f>'5'!G49/21</f>
        <v>25617.599999999999</v>
      </c>
      <c r="K121" s="44">
        <f>'5'!H49/21</f>
        <v>22284</v>
      </c>
      <c r="L121" s="44">
        <f>'5'!I49/21</f>
        <v>25165.799999999996</v>
      </c>
      <c r="M121" s="44">
        <f>'5'!J49/21</f>
        <v>27146.399999999994</v>
      </c>
      <c r="N121" s="44">
        <f>'5'!K49/21</f>
        <v>26860.200000000004</v>
      </c>
      <c r="O121" s="44">
        <f>'5'!L49/21</f>
        <v>24241.200000000001</v>
      </c>
      <c r="P121" s="43">
        <f t="shared" si="26"/>
        <v>2.555025E-2</v>
      </c>
      <c r="Q121" s="43">
        <f t="shared" si="26"/>
        <v>2.31174E-2</v>
      </c>
      <c r="R121" s="43">
        <f t="shared" si="32"/>
        <v>2.4445349999999998E-2</v>
      </c>
      <c r="S121" s="43">
        <f t="shared" si="33"/>
        <v>2.6651249999999994E-2</v>
      </c>
      <c r="T121" s="43">
        <f t="shared" si="34"/>
        <v>2.6931750000000001E-2</v>
      </c>
      <c r="U121" s="43">
        <f t="shared" si="35"/>
        <v>2.4895950000000003E-2</v>
      </c>
    </row>
    <row r="122" spans="1:21" x14ac:dyDescent="0.25">
      <c r="A122" s="24" t="s">
        <v>271</v>
      </c>
      <c r="B122" s="24" t="s">
        <v>26</v>
      </c>
      <c r="C122" s="24" t="s">
        <v>68</v>
      </c>
      <c r="D122" s="68" t="s">
        <v>67</v>
      </c>
      <c r="E122" s="24" t="s">
        <v>154</v>
      </c>
      <c r="F122" s="24" t="s">
        <v>154</v>
      </c>
      <c r="G122" s="24" t="s">
        <v>152</v>
      </c>
      <c r="H122" s="24" t="s">
        <v>72</v>
      </c>
      <c r="I122" s="44">
        <v>0</v>
      </c>
      <c r="J122" s="44">
        <v>0</v>
      </c>
      <c r="K122" s="44">
        <v>0</v>
      </c>
      <c r="L122" s="44">
        <v>0</v>
      </c>
      <c r="M122" s="44">
        <v>0</v>
      </c>
      <c r="N122" s="44">
        <v>0</v>
      </c>
      <c r="O122" s="44">
        <v>0</v>
      </c>
      <c r="P122" s="43">
        <f t="shared" si="26"/>
        <v>0</v>
      </c>
      <c r="Q122" s="43">
        <f t="shared" si="26"/>
        <v>0</v>
      </c>
      <c r="R122" s="43">
        <f t="shared" si="32"/>
        <v>0</v>
      </c>
      <c r="S122" s="43">
        <f t="shared" si="33"/>
        <v>0</v>
      </c>
      <c r="T122" s="43">
        <f t="shared" si="34"/>
        <v>0</v>
      </c>
      <c r="U122" s="43">
        <f t="shared" si="35"/>
        <v>0</v>
      </c>
    </row>
    <row r="123" spans="1:21" x14ac:dyDescent="0.25">
      <c r="A123" s="24" t="s">
        <v>271</v>
      </c>
      <c r="B123" s="24" t="s">
        <v>171</v>
      </c>
      <c r="C123" s="24" t="s">
        <v>172</v>
      </c>
      <c r="D123" s="68" t="s">
        <v>103</v>
      </c>
      <c r="E123" s="24" t="s">
        <v>183</v>
      </c>
      <c r="F123" s="24" t="s">
        <v>154</v>
      </c>
      <c r="G123" s="24" t="s">
        <v>152</v>
      </c>
      <c r="H123" s="24" t="s">
        <v>276</v>
      </c>
      <c r="I123" s="44">
        <f>I125*1+I126*5+I127*270</f>
        <v>3898805.6115474966</v>
      </c>
      <c r="J123" s="44">
        <f t="shared" ref="J123:O123" si="45">J125*1+J126*5+J127*270</f>
        <v>4379911.8783640228</v>
      </c>
      <c r="K123" s="44">
        <f t="shared" si="45"/>
        <v>4578177.95786973</v>
      </c>
      <c r="L123" s="44">
        <f t="shared" si="45"/>
        <v>4093524.8403994013</v>
      </c>
      <c r="M123" s="44">
        <f t="shared" si="45"/>
        <v>4689987.2280663075</v>
      </c>
      <c r="N123" s="44">
        <f t="shared" si="45"/>
        <v>12586870.367680507</v>
      </c>
      <c r="O123" s="44">
        <f t="shared" si="45"/>
        <v>8811860.2376075499</v>
      </c>
      <c r="P123" s="43">
        <f t="shared" si="26"/>
        <v>4.2596353116598911</v>
      </c>
      <c r="Q123" s="43">
        <f t="shared" si="26"/>
        <v>4.5286114379933027</v>
      </c>
      <c r="R123" s="43">
        <f t="shared" si="32"/>
        <v>4.2146881197669828</v>
      </c>
      <c r="S123" s="43">
        <f t="shared" si="33"/>
        <v>4.5408716311495807</v>
      </c>
      <c r="T123" s="43">
        <f t="shared" si="34"/>
        <v>10.612649582776958</v>
      </c>
      <c r="U123" s="43">
        <f t="shared" si="35"/>
        <v>9.75561277012579</v>
      </c>
    </row>
    <row r="124" spans="1:21" x14ac:dyDescent="0.25">
      <c r="A124" s="24" t="s">
        <v>271</v>
      </c>
      <c r="B124" s="24" t="s">
        <v>171</v>
      </c>
      <c r="C124" s="24" t="s">
        <v>172</v>
      </c>
      <c r="D124" s="68" t="s">
        <v>103</v>
      </c>
      <c r="E124" s="24" t="s">
        <v>183</v>
      </c>
      <c r="F124" s="24" t="s">
        <v>154</v>
      </c>
      <c r="G124" s="24" t="s">
        <v>152</v>
      </c>
      <c r="H124" s="24" t="s">
        <v>153</v>
      </c>
      <c r="I124" s="44">
        <f>GETPIVOTDATA("IPPUEmissions (tonnes)",'9'!$AA$3,"Sector","Iron &amp; Steel Production (Limestone Consumption)")</f>
        <v>3898805.6115474966</v>
      </c>
      <c r="J124" s="44">
        <f>GETPIVOTDATA("IPPUEmissions (tonnes)",'10'!$AA$5,"Sector","Iron &amp; Steel Production (Limestone Consumption)")</f>
        <v>4379911.8783640228</v>
      </c>
      <c r="K124" s="44">
        <f>GETPIVOTDATA("IPPUEmissions",'11'!$AA$5,"Sector","Iron &amp; Steel Production (Limestone Consumption)")</f>
        <v>4578177.95786973</v>
      </c>
      <c r="L124" s="44">
        <f>GETPIVOTDATA("IPPUEmissions",'12'!$AA$4,"Sector","Iron &amp; Steel Production (Limestone consumption)")</f>
        <v>4093524.8403994013</v>
      </c>
      <c r="M124" s="44">
        <f>GETPIVOTDATA("IPPUEmissions",'13'!$AA$4,"Sectors","Iron &amp; Steel Production (Limestone consumption)")</f>
        <v>4689987.2280663075</v>
      </c>
      <c r="N124" s="44">
        <f>GETPIVOTDATA("IPPUEmissions",'14'!$AA$6,"Sectors","Iron &amp; Steel Production (Limestone consumption)")</f>
        <v>12586870.367680507</v>
      </c>
      <c r="O124" s="44">
        <f>GETPIVOTDATA("IPPUEmissions",'15'!$AA$6,"Sectors","Iron &amp; Steel Production (Limestone consumption)")</f>
        <v>8811860.2376075499</v>
      </c>
      <c r="P124" s="43">
        <f t="shared" si="26"/>
        <v>4.2596353116598911</v>
      </c>
      <c r="Q124" s="43">
        <f t="shared" si="26"/>
        <v>4.5286114379933027</v>
      </c>
      <c r="R124" s="43">
        <f t="shared" si="32"/>
        <v>4.2146881197669828</v>
      </c>
      <c r="S124" s="43">
        <f t="shared" si="33"/>
        <v>4.5408716311495807</v>
      </c>
      <c r="T124" s="43">
        <f t="shared" si="34"/>
        <v>10.612649582776958</v>
      </c>
      <c r="U124" s="43">
        <f t="shared" si="35"/>
        <v>9.75561277012579</v>
      </c>
    </row>
    <row r="125" spans="1:21" x14ac:dyDescent="0.25">
      <c r="A125" s="24" t="s">
        <v>271</v>
      </c>
      <c r="B125" s="24" t="s">
        <v>171</v>
      </c>
      <c r="C125" s="24" t="s">
        <v>172</v>
      </c>
      <c r="D125" s="68" t="s">
        <v>103</v>
      </c>
      <c r="E125" s="24" t="s">
        <v>183</v>
      </c>
      <c r="F125" s="24" t="s">
        <v>154</v>
      </c>
      <c r="G125" s="24" t="s">
        <v>152</v>
      </c>
      <c r="H125" s="24" t="s">
        <v>71</v>
      </c>
      <c r="I125" s="44">
        <f>I124</f>
        <v>3898805.6115474966</v>
      </c>
      <c r="J125" s="44">
        <f t="shared" ref="J125:O125" si="46">J124</f>
        <v>4379911.8783640228</v>
      </c>
      <c r="K125" s="44">
        <f t="shared" si="46"/>
        <v>4578177.95786973</v>
      </c>
      <c r="L125" s="44">
        <f t="shared" si="46"/>
        <v>4093524.8403994013</v>
      </c>
      <c r="M125" s="44">
        <f t="shared" si="46"/>
        <v>4689987.2280663075</v>
      </c>
      <c r="N125" s="44">
        <f t="shared" si="46"/>
        <v>12586870.367680507</v>
      </c>
      <c r="O125" s="44">
        <f t="shared" si="46"/>
        <v>8811860.2376075499</v>
      </c>
      <c r="P125" s="43">
        <f t="shared" si="26"/>
        <v>4.2596353116598911</v>
      </c>
      <c r="Q125" s="43">
        <f t="shared" si="26"/>
        <v>4.5286114379933027</v>
      </c>
      <c r="R125" s="43">
        <f t="shared" si="32"/>
        <v>4.2146881197669828</v>
      </c>
      <c r="S125" s="43">
        <f t="shared" si="33"/>
        <v>4.5408716311495807</v>
      </c>
      <c r="T125" s="43">
        <f t="shared" si="34"/>
        <v>10.612649582776958</v>
      </c>
      <c r="U125" s="43">
        <f t="shared" si="35"/>
        <v>9.75561277012579</v>
      </c>
    </row>
    <row r="126" spans="1:21" x14ac:dyDescent="0.25">
      <c r="A126" s="24" t="s">
        <v>271</v>
      </c>
      <c r="B126" s="24" t="s">
        <v>171</v>
      </c>
      <c r="C126" s="24" t="s">
        <v>172</v>
      </c>
      <c r="D126" s="68" t="s">
        <v>103</v>
      </c>
      <c r="E126" s="24" t="s">
        <v>183</v>
      </c>
      <c r="F126" s="24" t="s">
        <v>154</v>
      </c>
      <c r="G126" s="24" t="s">
        <v>152</v>
      </c>
      <c r="H126" s="24" t="s">
        <v>73</v>
      </c>
      <c r="I126" s="44">
        <v>0</v>
      </c>
      <c r="J126" s="44">
        <v>0</v>
      </c>
      <c r="K126" s="44">
        <v>0</v>
      </c>
      <c r="L126" s="44">
        <v>0</v>
      </c>
      <c r="M126" s="44">
        <v>0</v>
      </c>
      <c r="N126" s="44">
        <v>0</v>
      </c>
      <c r="O126" s="44">
        <v>0</v>
      </c>
      <c r="P126" s="43">
        <f t="shared" si="26"/>
        <v>0</v>
      </c>
      <c r="Q126" s="43">
        <f t="shared" si="26"/>
        <v>0</v>
      </c>
      <c r="R126" s="43">
        <f t="shared" si="32"/>
        <v>0</v>
      </c>
      <c r="S126" s="43">
        <f t="shared" si="33"/>
        <v>0</v>
      </c>
      <c r="T126" s="43">
        <f t="shared" si="34"/>
        <v>0</v>
      </c>
      <c r="U126" s="43">
        <f t="shared" si="35"/>
        <v>0</v>
      </c>
    </row>
    <row r="127" spans="1:21" x14ac:dyDescent="0.25">
      <c r="A127" s="24" t="s">
        <v>271</v>
      </c>
      <c r="B127" s="24" t="s">
        <v>171</v>
      </c>
      <c r="C127" s="24" t="s">
        <v>172</v>
      </c>
      <c r="D127" s="68" t="s">
        <v>103</v>
      </c>
      <c r="E127" s="24" t="s">
        <v>183</v>
      </c>
      <c r="F127" s="24" t="s">
        <v>154</v>
      </c>
      <c r="G127" s="24" t="s">
        <v>152</v>
      </c>
      <c r="H127" s="24" t="s">
        <v>72</v>
      </c>
      <c r="I127" s="44">
        <v>0</v>
      </c>
      <c r="J127" s="44">
        <v>0</v>
      </c>
      <c r="K127" s="44">
        <v>0</v>
      </c>
      <c r="L127" s="44">
        <v>0</v>
      </c>
      <c r="M127" s="44">
        <v>0</v>
      </c>
      <c r="N127" s="44">
        <v>0</v>
      </c>
      <c r="O127" s="44">
        <v>0</v>
      </c>
      <c r="P127" s="43">
        <f t="shared" si="26"/>
        <v>0</v>
      </c>
      <c r="Q127" s="43">
        <f t="shared" si="26"/>
        <v>0</v>
      </c>
      <c r="R127" s="43">
        <f t="shared" si="32"/>
        <v>0</v>
      </c>
      <c r="S127" s="43">
        <f t="shared" si="33"/>
        <v>0</v>
      </c>
      <c r="T127" s="43">
        <f t="shared" si="34"/>
        <v>0</v>
      </c>
      <c r="U127" s="43">
        <f t="shared" si="35"/>
        <v>0</v>
      </c>
    </row>
    <row r="128" spans="1:21" x14ac:dyDescent="0.25">
      <c r="A128" s="24" t="s">
        <v>271</v>
      </c>
      <c r="B128" s="24" t="s">
        <v>171</v>
      </c>
      <c r="C128" s="24" t="s">
        <v>172</v>
      </c>
      <c r="D128" s="68" t="s">
        <v>103</v>
      </c>
      <c r="E128" s="24" t="s">
        <v>184</v>
      </c>
      <c r="F128" s="24" t="s">
        <v>154</v>
      </c>
      <c r="G128" s="24" t="s">
        <v>152</v>
      </c>
      <c r="H128" s="24" t="s">
        <v>276</v>
      </c>
      <c r="I128" s="44">
        <f>I130*1+I131*5+I132*270</f>
        <v>1784119.2547040405</v>
      </c>
      <c r="J128" s="44">
        <f t="shared" ref="J128:O128" si="47">J130*1+J131*5+J132*270</f>
        <v>2173008.3831424797</v>
      </c>
      <c r="K128" s="44">
        <f t="shared" si="47"/>
        <v>2960699.4641254619</v>
      </c>
      <c r="L128" s="44">
        <f t="shared" si="47"/>
        <v>2086652.7743965266</v>
      </c>
      <c r="M128" s="44">
        <f t="shared" si="47"/>
        <v>2463373.7421174133</v>
      </c>
      <c r="N128" s="44">
        <f t="shared" si="47"/>
        <v>3543544.4525637529</v>
      </c>
      <c r="O128" s="44">
        <f t="shared" si="47"/>
        <v>2491665.9332960001</v>
      </c>
      <c r="P128" s="43">
        <f t="shared" si="26"/>
        <v>2.07578610103287</v>
      </c>
      <c r="Q128" s="43">
        <f t="shared" si="26"/>
        <v>2.7637766938797159</v>
      </c>
      <c r="R128" s="43">
        <f t="shared" si="32"/>
        <v>2.3051644468287602</v>
      </c>
      <c r="S128" s="43">
        <f t="shared" si="33"/>
        <v>2.3691935001871918</v>
      </c>
      <c r="T128" s="43">
        <f t="shared" si="34"/>
        <v>3.2735017749521678</v>
      </c>
      <c r="U128" s="43">
        <f t="shared" si="35"/>
        <v>2.7546355631129384</v>
      </c>
    </row>
    <row r="129" spans="1:21" x14ac:dyDescent="0.25">
      <c r="A129" s="24" t="s">
        <v>271</v>
      </c>
      <c r="B129" s="24" t="s">
        <v>171</v>
      </c>
      <c r="C129" s="24" t="s">
        <v>172</v>
      </c>
      <c r="D129" s="68" t="s">
        <v>103</v>
      </c>
      <c r="E129" s="24" t="s">
        <v>184</v>
      </c>
      <c r="F129" s="24" t="s">
        <v>154</v>
      </c>
      <c r="G129" s="24" t="s">
        <v>152</v>
      </c>
      <c r="H129" s="24" t="s">
        <v>153</v>
      </c>
      <c r="I129" s="44">
        <f>GETPIVOTDATA("IPPUEmissions (tonnes)",'9'!$AA$3,"Sector","Iron &amp; Steel Production (Dolomite Consumption)")</f>
        <v>1784119.2547040405</v>
      </c>
      <c r="J129" s="44">
        <f>GETPIVOTDATA("IPPUEmissions (tonnes)",'10'!$AA$5,"Sector","Iron &amp; Steel Production (Dolomite Consumption)")</f>
        <v>2173008.3831424797</v>
      </c>
      <c r="K129" s="44">
        <f>GETPIVOTDATA("IPPUEmissions",'11'!$AA$5,"Sector","Iron &amp; Steel Production (Dolomite consumption)")</f>
        <v>2960699.4641254619</v>
      </c>
      <c r="L129" s="44">
        <f>GETPIVOTDATA("IPPUEmissions",'12'!$AA$4,"Sector","Iron &amp; Steel Production (Dolomite Consumption)")</f>
        <v>2086652.7743965266</v>
      </c>
      <c r="M129" s="44">
        <f>GETPIVOTDATA("IPPUEmissions",'13'!$AA$4,"Sectors","Iron &amp; Steel Production (Dolomite consumption)")</f>
        <v>2463373.7421174133</v>
      </c>
      <c r="N129" s="44">
        <f>GETPIVOTDATA("IPPUEmissions",'14'!$AA$6,"Sectors","Iron &amp; Steel Production (Dolomite consumption)")</f>
        <v>3543544.4525637529</v>
      </c>
      <c r="O129" s="44">
        <f>GETPIVOTDATA("IPPUEmissions",'15'!$AA$6,"Sectors","Iron &amp; Steel Production (Dolomite consumption)")</f>
        <v>2491665.9332960001</v>
      </c>
      <c r="P129" s="43">
        <f t="shared" si="26"/>
        <v>2.07578610103287</v>
      </c>
      <c r="Q129" s="43">
        <f t="shared" si="26"/>
        <v>2.7637766938797159</v>
      </c>
      <c r="R129" s="43">
        <f t="shared" si="32"/>
        <v>2.3051644468287602</v>
      </c>
      <c r="S129" s="43">
        <f t="shared" si="33"/>
        <v>2.3691935001871918</v>
      </c>
      <c r="T129" s="43">
        <f t="shared" si="34"/>
        <v>3.2735017749521678</v>
      </c>
      <c r="U129" s="43">
        <f t="shared" si="35"/>
        <v>2.7546355631129384</v>
      </c>
    </row>
    <row r="130" spans="1:21" x14ac:dyDescent="0.25">
      <c r="A130" s="24" t="s">
        <v>271</v>
      </c>
      <c r="B130" s="24" t="s">
        <v>171</v>
      </c>
      <c r="C130" s="24" t="s">
        <v>172</v>
      </c>
      <c r="D130" s="68" t="s">
        <v>103</v>
      </c>
      <c r="E130" s="24" t="s">
        <v>184</v>
      </c>
      <c r="F130" s="24" t="s">
        <v>154</v>
      </c>
      <c r="G130" s="24" t="s">
        <v>152</v>
      </c>
      <c r="H130" s="24" t="s">
        <v>71</v>
      </c>
      <c r="I130" s="44">
        <f>I129</f>
        <v>1784119.2547040405</v>
      </c>
      <c r="J130" s="44">
        <f t="shared" ref="J130:O130" si="48">J129</f>
        <v>2173008.3831424797</v>
      </c>
      <c r="K130" s="44">
        <f t="shared" si="48"/>
        <v>2960699.4641254619</v>
      </c>
      <c r="L130" s="44">
        <f t="shared" si="48"/>
        <v>2086652.7743965266</v>
      </c>
      <c r="M130" s="44">
        <f t="shared" si="48"/>
        <v>2463373.7421174133</v>
      </c>
      <c r="N130" s="44">
        <f t="shared" si="48"/>
        <v>3543544.4525637529</v>
      </c>
      <c r="O130" s="44">
        <f t="shared" si="48"/>
        <v>2491665.9332960001</v>
      </c>
      <c r="P130" s="43">
        <f t="shared" si="26"/>
        <v>2.07578610103287</v>
      </c>
      <c r="Q130" s="43">
        <f t="shared" si="26"/>
        <v>2.7637766938797159</v>
      </c>
      <c r="R130" s="43">
        <f t="shared" si="32"/>
        <v>2.3051644468287602</v>
      </c>
      <c r="S130" s="43">
        <f t="shared" si="33"/>
        <v>2.3691935001871918</v>
      </c>
      <c r="T130" s="43">
        <f t="shared" si="34"/>
        <v>3.2735017749521678</v>
      </c>
      <c r="U130" s="43">
        <f t="shared" si="35"/>
        <v>2.7546355631129384</v>
      </c>
    </row>
    <row r="131" spans="1:21" x14ac:dyDescent="0.25">
      <c r="A131" s="24" t="s">
        <v>271</v>
      </c>
      <c r="B131" s="24" t="s">
        <v>171</v>
      </c>
      <c r="C131" s="24" t="s">
        <v>172</v>
      </c>
      <c r="D131" s="68" t="s">
        <v>103</v>
      </c>
      <c r="E131" s="24" t="s">
        <v>184</v>
      </c>
      <c r="F131" s="24" t="s">
        <v>154</v>
      </c>
      <c r="G131" s="24" t="s">
        <v>152</v>
      </c>
      <c r="H131" s="24" t="s">
        <v>73</v>
      </c>
      <c r="I131" s="44">
        <v>0</v>
      </c>
      <c r="J131" s="44">
        <v>0</v>
      </c>
      <c r="K131" s="44">
        <v>0</v>
      </c>
      <c r="L131" s="44">
        <v>0</v>
      </c>
      <c r="M131" s="44">
        <v>0</v>
      </c>
      <c r="N131" s="44">
        <v>0</v>
      </c>
      <c r="O131" s="44">
        <v>0</v>
      </c>
      <c r="P131" s="43">
        <f t="shared" si="26"/>
        <v>0</v>
      </c>
      <c r="Q131" s="43">
        <f t="shared" si="26"/>
        <v>0</v>
      </c>
      <c r="R131" s="43">
        <f t="shared" si="32"/>
        <v>0</v>
      </c>
      <c r="S131" s="43">
        <f t="shared" si="33"/>
        <v>0</v>
      </c>
      <c r="T131" s="43">
        <f t="shared" si="34"/>
        <v>0</v>
      </c>
      <c r="U131" s="43">
        <f t="shared" si="35"/>
        <v>0</v>
      </c>
    </row>
    <row r="132" spans="1:21" x14ac:dyDescent="0.25">
      <c r="A132" s="24" t="s">
        <v>271</v>
      </c>
      <c r="B132" s="24" t="s">
        <v>171</v>
      </c>
      <c r="C132" s="24" t="s">
        <v>172</v>
      </c>
      <c r="D132" s="68" t="s">
        <v>103</v>
      </c>
      <c r="E132" s="24" t="s">
        <v>184</v>
      </c>
      <c r="F132" s="24" t="s">
        <v>154</v>
      </c>
      <c r="G132" s="24" t="s">
        <v>152</v>
      </c>
      <c r="H132" s="24" t="s">
        <v>72</v>
      </c>
      <c r="I132" s="44">
        <v>0</v>
      </c>
      <c r="J132" s="44">
        <v>0</v>
      </c>
      <c r="K132" s="44">
        <v>0</v>
      </c>
      <c r="L132" s="44">
        <v>0</v>
      </c>
      <c r="M132" s="44">
        <v>0</v>
      </c>
      <c r="N132" s="44">
        <v>0</v>
      </c>
      <c r="O132" s="44">
        <v>0</v>
      </c>
      <c r="P132" s="43">
        <f t="shared" ref="P132:Q184" si="49">IFERROR((((1/4)*I132)+((3/4)*J132))/10^6,"")</f>
        <v>0</v>
      </c>
      <c r="Q132" s="43">
        <f t="shared" si="49"/>
        <v>0</v>
      </c>
      <c r="R132" s="43">
        <f t="shared" si="32"/>
        <v>0</v>
      </c>
      <c r="S132" s="43">
        <f t="shared" si="33"/>
        <v>0</v>
      </c>
      <c r="T132" s="43">
        <f t="shared" si="34"/>
        <v>0</v>
      </c>
      <c r="U132" s="43">
        <f t="shared" si="35"/>
        <v>0</v>
      </c>
    </row>
    <row r="133" spans="1:21" x14ac:dyDescent="0.25">
      <c r="A133" s="24" t="s">
        <v>271</v>
      </c>
      <c r="B133" s="24" t="s">
        <v>171</v>
      </c>
      <c r="C133" s="24" t="s">
        <v>172</v>
      </c>
      <c r="D133" s="68" t="s">
        <v>103</v>
      </c>
      <c r="E133" s="24" t="s">
        <v>185</v>
      </c>
      <c r="F133" s="24" t="s">
        <v>154</v>
      </c>
      <c r="G133" s="24" t="s">
        <v>152</v>
      </c>
      <c r="H133" s="24" t="s">
        <v>276</v>
      </c>
      <c r="I133" s="44">
        <f>I135*1+I136*5+I137*270</f>
        <v>0</v>
      </c>
      <c r="J133" s="44">
        <f t="shared" ref="J133:O133" si="50">J135*1+J136*5+J137*270</f>
        <v>0</v>
      </c>
      <c r="K133" s="44">
        <f t="shared" si="50"/>
        <v>0</v>
      </c>
      <c r="L133" s="44">
        <f t="shared" si="50"/>
        <v>0</v>
      </c>
      <c r="M133" s="44">
        <f t="shared" si="50"/>
        <v>0</v>
      </c>
      <c r="N133" s="44">
        <f t="shared" si="50"/>
        <v>0</v>
      </c>
      <c r="O133" s="44">
        <f t="shared" si="50"/>
        <v>1448178.0389999999</v>
      </c>
      <c r="P133" s="43">
        <f t="shared" si="49"/>
        <v>0</v>
      </c>
      <c r="Q133" s="43">
        <f t="shared" si="49"/>
        <v>0</v>
      </c>
      <c r="R133" s="43">
        <f t="shared" si="32"/>
        <v>0</v>
      </c>
      <c r="S133" s="43">
        <f t="shared" si="33"/>
        <v>0</v>
      </c>
      <c r="T133" s="43">
        <f t="shared" si="34"/>
        <v>0</v>
      </c>
      <c r="U133" s="43">
        <f t="shared" si="35"/>
        <v>1.0861335292499998</v>
      </c>
    </row>
    <row r="134" spans="1:21" x14ac:dyDescent="0.25">
      <c r="A134" s="24" t="s">
        <v>271</v>
      </c>
      <c r="B134" s="24" t="s">
        <v>171</v>
      </c>
      <c r="C134" s="24" t="s">
        <v>172</v>
      </c>
      <c r="D134" s="68" t="s">
        <v>103</v>
      </c>
      <c r="E134" s="24" t="s">
        <v>185</v>
      </c>
      <c r="F134" s="24" t="s">
        <v>154</v>
      </c>
      <c r="G134" s="24" t="s">
        <v>152</v>
      </c>
      <c r="H134" s="24" t="s">
        <v>153</v>
      </c>
      <c r="I134" s="44"/>
      <c r="J134" s="44"/>
      <c r="K134" s="44"/>
      <c r="L134" s="44"/>
      <c r="M134" s="44"/>
      <c r="N134" s="44"/>
      <c r="O134" s="44">
        <f>GETPIVOTDATA("IPPUEmissions",'15'!$AA$6,"Sectors","Iron &amp; Steel Production (EAF)")</f>
        <v>1448178.0389999999</v>
      </c>
      <c r="P134" s="43">
        <f t="shared" si="49"/>
        <v>0</v>
      </c>
      <c r="Q134" s="43">
        <f t="shared" si="49"/>
        <v>0</v>
      </c>
      <c r="R134" s="43">
        <f t="shared" si="32"/>
        <v>0</v>
      </c>
      <c r="S134" s="43">
        <f t="shared" si="33"/>
        <v>0</v>
      </c>
      <c r="T134" s="43">
        <f t="shared" si="34"/>
        <v>0</v>
      </c>
      <c r="U134" s="43">
        <f t="shared" si="35"/>
        <v>1.0861335292499998</v>
      </c>
    </row>
    <row r="135" spans="1:21" x14ac:dyDescent="0.25">
      <c r="A135" s="24" t="s">
        <v>271</v>
      </c>
      <c r="B135" s="24" t="s">
        <v>171</v>
      </c>
      <c r="C135" s="24" t="s">
        <v>172</v>
      </c>
      <c r="D135" s="68" t="s">
        <v>103</v>
      </c>
      <c r="E135" s="24" t="s">
        <v>185</v>
      </c>
      <c r="F135" s="24" t="s">
        <v>154</v>
      </c>
      <c r="G135" s="24" t="s">
        <v>152</v>
      </c>
      <c r="H135" s="24" t="s">
        <v>71</v>
      </c>
      <c r="I135" s="44">
        <f>I134</f>
        <v>0</v>
      </c>
      <c r="J135" s="44">
        <f t="shared" ref="J135:O135" si="51">J134</f>
        <v>0</v>
      </c>
      <c r="K135" s="44">
        <f t="shared" si="51"/>
        <v>0</v>
      </c>
      <c r="L135" s="44">
        <f t="shared" si="51"/>
        <v>0</v>
      </c>
      <c r="M135" s="44">
        <f t="shared" si="51"/>
        <v>0</v>
      </c>
      <c r="N135" s="44">
        <f t="shared" si="51"/>
        <v>0</v>
      </c>
      <c r="O135" s="44">
        <f t="shared" si="51"/>
        <v>1448178.0389999999</v>
      </c>
      <c r="P135" s="43">
        <f t="shared" si="49"/>
        <v>0</v>
      </c>
      <c r="Q135" s="43">
        <f t="shared" si="49"/>
        <v>0</v>
      </c>
      <c r="R135" s="43">
        <f t="shared" si="32"/>
        <v>0</v>
      </c>
      <c r="S135" s="43">
        <f t="shared" si="33"/>
        <v>0</v>
      </c>
      <c r="T135" s="43">
        <f t="shared" si="34"/>
        <v>0</v>
      </c>
      <c r="U135" s="43">
        <f t="shared" si="35"/>
        <v>1.0861335292499998</v>
      </c>
    </row>
    <row r="136" spans="1:21" x14ac:dyDescent="0.25">
      <c r="A136" s="24" t="s">
        <v>271</v>
      </c>
      <c r="B136" s="24" t="s">
        <v>171</v>
      </c>
      <c r="C136" s="24" t="s">
        <v>172</v>
      </c>
      <c r="D136" s="68" t="s">
        <v>103</v>
      </c>
      <c r="E136" s="24" t="s">
        <v>185</v>
      </c>
      <c r="F136" s="24" t="s">
        <v>154</v>
      </c>
      <c r="G136" s="24" t="s">
        <v>152</v>
      </c>
      <c r="H136" s="24" t="s">
        <v>73</v>
      </c>
      <c r="I136" s="44">
        <v>0</v>
      </c>
      <c r="J136" s="44">
        <v>0</v>
      </c>
      <c r="K136" s="44">
        <v>0</v>
      </c>
      <c r="L136" s="44">
        <v>0</v>
      </c>
      <c r="M136" s="44">
        <v>0</v>
      </c>
      <c r="N136" s="44">
        <v>0</v>
      </c>
      <c r="O136" s="44">
        <v>0</v>
      </c>
      <c r="P136" s="43">
        <f t="shared" si="49"/>
        <v>0</v>
      </c>
      <c r="Q136" s="43">
        <f t="shared" si="49"/>
        <v>0</v>
      </c>
      <c r="R136" s="43">
        <f t="shared" si="32"/>
        <v>0</v>
      </c>
      <c r="S136" s="43">
        <f t="shared" si="33"/>
        <v>0</v>
      </c>
      <c r="T136" s="43">
        <f t="shared" si="34"/>
        <v>0</v>
      </c>
      <c r="U136" s="43">
        <f t="shared" si="35"/>
        <v>0</v>
      </c>
    </row>
    <row r="137" spans="1:21" x14ac:dyDescent="0.25">
      <c r="A137" s="24" t="s">
        <v>271</v>
      </c>
      <c r="B137" s="24" t="s">
        <v>171</v>
      </c>
      <c r="C137" s="24" t="s">
        <v>172</v>
      </c>
      <c r="D137" s="68" t="s">
        <v>103</v>
      </c>
      <c r="E137" s="24" t="s">
        <v>185</v>
      </c>
      <c r="F137" s="24" t="s">
        <v>154</v>
      </c>
      <c r="G137" s="24" t="s">
        <v>152</v>
      </c>
      <c r="H137" s="24" t="s">
        <v>72</v>
      </c>
      <c r="I137" s="44">
        <v>0</v>
      </c>
      <c r="J137" s="44">
        <v>0</v>
      </c>
      <c r="K137" s="44">
        <v>0</v>
      </c>
      <c r="L137" s="44">
        <v>0</v>
      </c>
      <c r="M137" s="44">
        <v>0</v>
      </c>
      <c r="N137" s="44">
        <v>0</v>
      </c>
      <c r="O137" s="44">
        <v>0</v>
      </c>
      <c r="P137" s="43">
        <f t="shared" si="49"/>
        <v>0</v>
      </c>
      <c r="Q137" s="43">
        <f t="shared" si="49"/>
        <v>0</v>
      </c>
      <c r="R137" s="43">
        <f t="shared" si="32"/>
        <v>0</v>
      </c>
      <c r="S137" s="43">
        <f t="shared" si="33"/>
        <v>0</v>
      </c>
      <c r="T137" s="43">
        <f t="shared" si="34"/>
        <v>0</v>
      </c>
      <c r="U137" s="43">
        <f t="shared" si="35"/>
        <v>0</v>
      </c>
    </row>
    <row r="138" spans="1:21" x14ac:dyDescent="0.25">
      <c r="A138" s="24" t="s">
        <v>271</v>
      </c>
      <c r="B138" s="24" t="s">
        <v>171</v>
      </c>
      <c r="C138" s="24" t="s">
        <v>173</v>
      </c>
      <c r="D138" s="68" t="s">
        <v>104</v>
      </c>
      <c r="E138" s="24" t="s">
        <v>186</v>
      </c>
      <c r="F138" s="24" t="s">
        <v>154</v>
      </c>
      <c r="G138" s="24" t="s">
        <v>152</v>
      </c>
      <c r="H138" s="24" t="s">
        <v>276</v>
      </c>
      <c r="I138" s="44">
        <f>I140*1+I141*5+I142*270</f>
        <v>496568.91440000001</v>
      </c>
      <c r="J138" s="44">
        <f t="shared" ref="J138:O138" si="52">J140*1+J141*5+J142*270</f>
        <v>1163819.8</v>
      </c>
      <c r="K138" s="44">
        <f t="shared" si="52"/>
        <v>457546.05</v>
      </c>
      <c r="L138" s="44">
        <f t="shared" si="52"/>
        <v>537170.34077199991</v>
      </c>
      <c r="M138" s="44">
        <f t="shared" si="52"/>
        <v>3397813.6846136469</v>
      </c>
      <c r="N138" s="44">
        <f t="shared" si="52"/>
        <v>730657.05946999998</v>
      </c>
      <c r="O138" s="44">
        <f t="shared" si="52"/>
        <v>547774.5</v>
      </c>
      <c r="P138" s="43">
        <f t="shared" si="49"/>
        <v>0.99700707860000015</v>
      </c>
      <c r="Q138" s="43">
        <f t="shared" si="49"/>
        <v>0.6341144875000001</v>
      </c>
      <c r="R138" s="43">
        <f t="shared" si="32"/>
        <v>0.51726426807899994</v>
      </c>
      <c r="S138" s="43">
        <f t="shared" si="33"/>
        <v>2.6826528486532348</v>
      </c>
      <c r="T138" s="43">
        <f t="shared" si="34"/>
        <v>1.3974462157559118</v>
      </c>
      <c r="U138" s="43">
        <f t="shared" si="35"/>
        <v>0.59349513986749991</v>
      </c>
    </row>
    <row r="139" spans="1:21" x14ac:dyDescent="0.25">
      <c r="A139" s="24" t="s">
        <v>271</v>
      </c>
      <c r="B139" s="24" t="s">
        <v>171</v>
      </c>
      <c r="C139" s="24" t="s">
        <v>173</v>
      </c>
      <c r="D139" s="68" t="s">
        <v>104</v>
      </c>
      <c r="E139" s="24" t="s">
        <v>186</v>
      </c>
      <c r="F139" s="24" t="s">
        <v>154</v>
      </c>
      <c r="G139" s="24" t="s">
        <v>152</v>
      </c>
      <c r="H139" s="24" t="s">
        <v>153</v>
      </c>
      <c r="I139" s="44">
        <f>GETPIVOTDATA("IPPUEmissions (tonnes)",'9'!$AA$3,"Sector","ferro-chrome")</f>
        <v>496568.91440000001</v>
      </c>
      <c r="J139" s="44">
        <f>GETPIVOTDATA("IPPUEmissions (tonnes)",'10'!$AA$5,"Sector","ferro-chrome")</f>
        <v>1163819.8</v>
      </c>
      <c r="K139" s="44">
        <f>GETPIVOTDATA("IPPUEmissions",'11'!$AA$5,"Sector","ferro-chrome")</f>
        <v>457546.05</v>
      </c>
      <c r="L139" s="44">
        <f>GETPIVOTDATA("IPPUEmissions",'12'!$AA$4,"Sector","ferro-chrome")</f>
        <v>537170.34077199991</v>
      </c>
      <c r="M139" s="44">
        <f>GETPIVOTDATA("IPPUEmissions",'13'!$AA$4,"Sectors","ferro-chrome")</f>
        <v>3397813.6846136469</v>
      </c>
      <c r="N139" s="44">
        <f>GETPIVOTDATA("IPPUEmissions",'14'!$AA$6,"Sectors","ferro-chrome")</f>
        <v>730657.05946999998</v>
      </c>
      <c r="O139" s="44">
        <f>GETPIVOTDATA("IPPUEmissions",'15'!$AA$6,"Sectors","ferro-chrome")</f>
        <v>547774.5</v>
      </c>
      <c r="P139" s="43">
        <f t="shared" si="49"/>
        <v>0.99700707860000015</v>
      </c>
      <c r="Q139" s="43">
        <f t="shared" si="49"/>
        <v>0.6341144875000001</v>
      </c>
      <c r="R139" s="43">
        <f t="shared" si="32"/>
        <v>0.51726426807899994</v>
      </c>
      <c r="S139" s="43">
        <f t="shared" si="33"/>
        <v>2.6826528486532348</v>
      </c>
      <c r="T139" s="43">
        <f t="shared" si="34"/>
        <v>1.3974462157559118</v>
      </c>
      <c r="U139" s="43">
        <f t="shared" si="35"/>
        <v>0.59349513986749991</v>
      </c>
    </row>
    <row r="140" spans="1:21" x14ac:dyDescent="0.25">
      <c r="A140" s="24" t="s">
        <v>271</v>
      </c>
      <c r="B140" s="24" t="s">
        <v>171</v>
      </c>
      <c r="C140" s="24" t="s">
        <v>173</v>
      </c>
      <c r="D140" s="68" t="s">
        <v>104</v>
      </c>
      <c r="E140" s="24" t="s">
        <v>186</v>
      </c>
      <c r="F140" s="24" t="s">
        <v>154</v>
      </c>
      <c r="G140" s="24" t="s">
        <v>152</v>
      </c>
      <c r="H140" s="24" t="s">
        <v>71</v>
      </c>
      <c r="I140" s="44">
        <f>I139</f>
        <v>496568.91440000001</v>
      </c>
      <c r="J140" s="44">
        <f t="shared" ref="J140:O140" si="53">J139</f>
        <v>1163819.8</v>
      </c>
      <c r="K140" s="44">
        <f t="shared" si="53"/>
        <v>457546.05</v>
      </c>
      <c r="L140" s="44">
        <f t="shared" si="53"/>
        <v>537170.34077199991</v>
      </c>
      <c r="M140" s="44">
        <f t="shared" si="53"/>
        <v>3397813.6846136469</v>
      </c>
      <c r="N140" s="44">
        <f t="shared" si="53"/>
        <v>730657.05946999998</v>
      </c>
      <c r="O140" s="44">
        <f t="shared" si="53"/>
        <v>547774.5</v>
      </c>
      <c r="P140" s="43">
        <f t="shared" si="49"/>
        <v>0.99700707860000015</v>
      </c>
      <c r="Q140" s="43">
        <f t="shared" si="49"/>
        <v>0.6341144875000001</v>
      </c>
      <c r="R140" s="43">
        <f t="shared" si="32"/>
        <v>0.51726426807899994</v>
      </c>
      <c r="S140" s="43">
        <f t="shared" si="33"/>
        <v>2.6826528486532348</v>
      </c>
      <c r="T140" s="43">
        <f t="shared" si="34"/>
        <v>1.3974462157559118</v>
      </c>
      <c r="U140" s="43">
        <f t="shared" si="35"/>
        <v>0.59349513986749991</v>
      </c>
    </row>
    <row r="141" spans="1:21" x14ac:dyDescent="0.25">
      <c r="A141" s="24" t="s">
        <v>271</v>
      </c>
      <c r="B141" s="24" t="s">
        <v>171</v>
      </c>
      <c r="C141" s="24" t="s">
        <v>173</v>
      </c>
      <c r="D141" s="68" t="s">
        <v>104</v>
      </c>
      <c r="E141" s="24" t="s">
        <v>186</v>
      </c>
      <c r="F141" s="24" t="s">
        <v>154</v>
      </c>
      <c r="G141" s="24" t="s">
        <v>152</v>
      </c>
      <c r="H141" s="24" t="s">
        <v>73</v>
      </c>
      <c r="I141" s="44">
        <v>0</v>
      </c>
      <c r="J141" s="44">
        <v>0</v>
      </c>
      <c r="K141" s="44">
        <v>0</v>
      </c>
      <c r="L141" s="44">
        <v>0</v>
      </c>
      <c r="M141" s="44">
        <v>0</v>
      </c>
      <c r="N141" s="44">
        <v>0</v>
      </c>
      <c r="O141" s="44">
        <v>0</v>
      </c>
      <c r="P141" s="43">
        <f t="shared" si="49"/>
        <v>0</v>
      </c>
      <c r="Q141" s="43">
        <f t="shared" si="49"/>
        <v>0</v>
      </c>
      <c r="R141" s="43">
        <f t="shared" si="32"/>
        <v>0</v>
      </c>
      <c r="S141" s="43">
        <f t="shared" si="33"/>
        <v>0</v>
      </c>
      <c r="T141" s="43">
        <f t="shared" si="34"/>
        <v>0</v>
      </c>
      <c r="U141" s="43">
        <f t="shared" si="35"/>
        <v>0</v>
      </c>
    </row>
    <row r="142" spans="1:21" x14ac:dyDescent="0.25">
      <c r="A142" s="24" t="s">
        <v>271</v>
      </c>
      <c r="B142" s="24" t="s">
        <v>171</v>
      </c>
      <c r="C142" s="24" t="s">
        <v>173</v>
      </c>
      <c r="D142" s="68" t="s">
        <v>104</v>
      </c>
      <c r="E142" s="24" t="s">
        <v>186</v>
      </c>
      <c r="F142" s="24" t="s">
        <v>154</v>
      </c>
      <c r="G142" s="24" t="s">
        <v>152</v>
      </c>
      <c r="H142" s="24" t="s">
        <v>72</v>
      </c>
      <c r="I142" s="44">
        <v>0</v>
      </c>
      <c r="J142" s="44">
        <v>0</v>
      </c>
      <c r="K142" s="44">
        <v>0</v>
      </c>
      <c r="L142" s="44">
        <v>0</v>
      </c>
      <c r="M142" s="44">
        <v>0</v>
      </c>
      <c r="N142" s="44">
        <v>0</v>
      </c>
      <c r="O142" s="44">
        <v>0</v>
      </c>
      <c r="P142" s="43">
        <f t="shared" si="49"/>
        <v>0</v>
      </c>
      <c r="Q142" s="43">
        <f t="shared" si="49"/>
        <v>0</v>
      </c>
      <c r="R142" s="43">
        <f t="shared" si="32"/>
        <v>0</v>
      </c>
      <c r="S142" s="43">
        <f t="shared" si="33"/>
        <v>0</v>
      </c>
      <c r="T142" s="43">
        <f t="shared" si="34"/>
        <v>0</v>
      </c>
      <c r="U142" s="43">
        <f t="shared" si="35"/>
        <v>0</v>
      </c>
    </row>
    <row r="143" spans="1:21" x14ac:dyDescent="0.25">
      <c r="A143" s="24" t="s">
        <v>271</v>
      </c>
      <c r="B143" s="24" t="s">
        <v>171</v>
      </c>
      <c r="C143" s="24" t="s">
        <v>173</v>
      </c>
      <c r="D143" s="68" t="s">
        <v>104</v>
      </c>
      <c r="E143" s="24" t="s">
        <v>187</v>
      </c>
      <c r="F143" s="24" t="s">
        <v>154</v>
      </c>
      <c r="G143" s="24" t="s">
        <v>152</v>
      </c>
      <c r="H143" s="24" t="s">
        <v>276</v>
      </c>
      <c r="I143" s="44">
        <f>I145*1+I146*5+I147*270</f>
        <v>68504.273482245888</v>
      </c>
      <c r="J143" s="44">
        <f t="shared" ref="J143:O143" si="54">J145*1+J146*5+J147*270</f>
        <v>395256.8956630532</v>
      </c>
      <c r="K143" s="44">
        <f t="shared" si="54"/>
        <v>700.32070874136014</v>
      </c>
      <c r="L143" s="44">
        <f t="shared" si="54"/>
        <v>720.55399775700005</v>
      </c>
      <c r="M143" s="44">
        <f t="shared" si="54"/>
        <v>940.17124436235008</v>
      </c>
      <c r="N143" s="44">
        <f t="shared" si="54"/>
        <v>306.85811558999995</v>
      </c>
      <c r="O143" s="44">
        <f t="shared" si="54"/>
        <v>1819.37474118</v>
      </c>
      <c r="P143" s="43">
        <f t="shared" si="49"/>
        <v>0.31356874011785135</v>
      </c>
      <c r="Q143" s="43">
        <f t="shared" si="49"/>
        <v>9.9339464447319323E-2</v>
      </c>
      <c r="R143" s="43">
        <f t="shared" si="32"/>
        <v>7.1549567550309012E-4</v>
      </c>
      <c r="S143" s="43">
        <f t="shared" si="33"/>
        <v>8.852669327110126E-4</v>
      </c>
      <c r="T143" s="43">
        <f t="shared" si="34"/>
        <v>4.6518639778308748E-4</v>
      </c>
      <c r="U143" s="43">
        <f t="shared" si="35"/>
        <v>1.4412455847825001E-3</v>
      </c>
    </row>
    <row r="144" spans="1:21" x14ac:dyDescent="0.25">
      <c r="A144" s="24" t="s">
        <v>271</v>
      </c>
      <c r="B144" s="24" t="s">
        <v>171</v>
      </c>
      <c r="C144" s="24" t="s">
        <v>173</v>
      </c>
      <c r="D144" s="68" t="s">
        <v>104</v>
      </c>
      <c r="E144" s="24" t="s">
        <v>187</v>
      </c>
      <c r="F144" s="24" t="s">
        <v>154</v>
      </c>
      <c r="G144" s="24" t="s">
        <v>152</v>
      </c>
      <c r="H144" s="24" t="s">
        <v>153</v>
      </c>
      <c r="I144" s="44">
        <f>GETPIVOTDATA("IPPUEmissions (tonnes)",'9'!$AA$3,"Sector","Ferro silicon")</f>
        <v>68805.82493263272</v>
      </c>
      <c r="J144" s="44">
        <f>GETPIVOTDATA("IPPUEmissions (tonnes)",'10'!$AA$5,"Sector","Ferro silicon")</f>
        <v>396996.79135282326</v>
      </c>
      <c r="K144" s="44">
        <f>GETPIVOTDATA("IPPUEmissions",'11'!$AA$5,"Sector","Ferro silicon")</f>
        <v>703.40347591371221</v>
      </c>
      <c r="L144" s="44">
        <f>GETPIVOTDATA("IPPUEmissions",'12'!$AA$4,"Sector","Ferro silicon")</f>
        <v>723.72583057940017</v>
      </c>
      <c r="M144" s="44">
        <f>GETPIVOTDATA("IPPUEmissions",'13'!$AA$4,"Sectors","Ferro silicon")</f>
        <v>944.30981832187013</v>
      </c>
      <c r="N144" s="44">
        <f>GETPIVOTDATA("IPPUEmissions",'14'!$AA$6,"Sectors","Ferro silicon")</f>
        <v>308.20888547799996</v>
      </c>
      <c r="O144" s="44">
        <f>GETPIVOTDATA("IPPUEmissions",'15'!$AA$6,"Sectors","Ferro silicon")</f>
        <v>1827.383512956</v>
      </c>
      <c r="P144" s="43">
        <f t="shared" si="49"/>
        <v>0.3149490497477756</v>
      </c>
      <c r="Q144" s="43">
        <f t="shared" si="49"/>
        <v>9.9776750445141088E-2</v>
      </c>
      <c r="R144" s="43">
        <f t="shared" si="32"/>
        <v>7.1864524191297811E-4</v>
      </c>
      <c r="S144" s="43">
        <f t="shared" si="33"/>
        <v>8.8916382138625274E-4</v>
      </c>
      <c r="T144" s="43">
        <f t="shared" si="34"/>
        <v>4.6723411868896747E-4</v>
      </c>
      <c r="U144" s="43">
        <f t="shared" si="35"/>
        <v>1.4475898560864999E-3</v>
      </c>
    </row>
    <row r="145" spans="1:21" x14ac:dyDescent="0.25">
      <c r="A145" s="24" t="s">
        <v>271</v>
      </c>
      <c r="B145" s="24" t="s">
        <v>171</v>
      </c>
      <c r="C145" s="24" t="s">
        <v>173</v>
      </c>
      <c r="D145" s="68" t="s">
        <v>104</v>
      </c>
      <c r="E145" s="24" t="s">
        <v>187</v>
      </c>
      <c r="F145" s="24" t="s">
        <v>154</v>
      </c>
      <c r="G145" s="24" t="s">
        <v>152</v>
      </c>
      <c r="H145" s="24" t="s">
        <v>71</v>
      </c>
      <c r="I145" s="44">
        <f>SUM('9'!W49:W67)</f>
        <v>68410.038654000004</v>
      </c>
      <c r="J145" s="44">
        <f>SUM('10'!W56:W76)</f>
        <v>394713.17826000007</v>
      </c>
      <c r="K145" s="44">
        <f>SUM('11'!W63:W92)</f>
        <v>699.35734400000013</v>
      </c>
      <c r="L145" s="44">
        <f>SUM('12'!W56:W80)</f>
        <v>719.56280000000004</v>
      </c>
      <c r="M145" s="44">
        <f>SUM('13'!W47:W66)</f>
        <v>938.87794000000008</v>
      </c>
      <c r="N145" s="44">
        <f>SUM('14'!W47:W67)</f>
        <v>306.43599999999998</v>
      </c>
      <c r="O145" s="44">
        <f>SUM('15'!W60:W79)</f>
        <v>1816.8720000000001</v>
      </c>
      <c r="P145" s="43">
        <f t="shared" si="49"/>
        <v>0.3131373933585001</v>
      </c>
      <c r="Q145" s="43">
        <f t="shared" si="49"/>
        <v>9.9202812573000024E-2</v>
      </c>
      <c r="R145" s="43">
        <f t="shared" si="32"/>
        <v>7.1451143600000002E-4</v>
      </c>
      <c r="S145" s="43">
        <f t="shared" si="33"/>
        <v>8.8404915500000006E-4</v>
      </c>
      <c r="T145" s="43">
        <f t="shared" si="34"/>
        <v>4.6454648499999999E-4</v>
      </c>
      <c r="U145" s="43">
        <f t="shared" si="35"/>
        <v>1.4392629999999999E-3</v>
      </c>
    </row>
    <row r="146" spans="1:21" x14ac:dyDescent="0.25">
      <c r="A146" s="24" t="s">
        <v>271</v>
      </c>
      <c r="B146" s="24" t="s">
        <v>171</v>
      </c>
      <c r="C146" s="24" t="s">
        <v>173</v>
      </c>
      <c r="D146" s="68" t="s">
        <v>104</v>
      </c>
      <c r="E146" s="24" t="s">
        <v>187</v>
      </c>
      <c r="F146" s="24" t="s">
        <v>154</v>
      </c>
      <c r="G146" s="24" t="s">
        <v>152</v>
      </c>
      <c r="H146" s="24" t="s">
        <v>73</v>
      </c>
      <c r="I146" s="44">
        <f>SUM('9'!X49:X67)</f>
        <v>18.846965649177072</v>
      </c>
      <c r="J146" s="44">
        <f>SUM('10'!X56:X76)</f>
        <v>108.74348061063127</v>
      </c>
      <c r="K146" s="43">
        <f>SUM('11'!X63:X92)</f>
        <v>0.19267294827200068</v>
      </c>
      <c r="L146" s="43">
        <f>SUM('12'!X56:X80)</f>
        <v>0.1982395513999991</v>
      </c>
      <c r="M146" s="43">
        <f>SUM('13'!X47:X66)</f>
        <v>0.25866087247000097</v>
      </c>
      <c r="N146" s="43">
        <f>SUM('14'!X47:X67)</f>
        <v>8.4423118000000241E-2</v>
      </c>
      <c r="O146" s="44">
        <f>SUM('15'!X60:X79)</f>
        <v>0.5005482360000022</v>
      </c>
      <c r="P146" s="43">
        <f t="shared" si="49"/>
        <v>8.6269351870267729E-5</v>
      </c>
      <c r="Q146" s="43">
        <f t="shared" si="49"/>
        <v>2.7330374863861815E-5</v>
      </c>
      <c r="R146" s="43">
        <f t="shared" si="32"/>
        <v>1.968479006179995E-7</v>
      </c>
      <c r="S146" s="43">
        <f t="shared" si="33"/>
        <v>2.4355554220250045E-7</v>
      </c>
      <c r="T146" s="43">
        <f t="shared" si="34"/>
        <v>1.2798255661750041E-7</v>
      </c>
      <c r="U146" s="43">
        <f t="shared" si="35"/>
        <v>3.9651695650000172E-7</v>
      </c>
    </row>
    <row r="147" spans="1:21" x14ac:dyDescent="0.25">
      <c r="A147" s="24" t="s">
        <v>271</v>
      </c>
      <c r="B147" s="24" t="s">
        <v>171</v>
      </c>
      <c r="C147" s="24" t="s">
        <v>173</v>
      </c>
      <c r="D147" s="68" t="s">
        <v>104</v>
      </c>
      <c r="E147" s="24" t="s">
        <v>187</v>
      </c>
      <c r="F147" s="24" t="s">
        <v>154</v>
      </c>
      <c r="G147" s="24" t="s">
        <v>152</v>
      </c>
      <c r="H147" s="24" t="s">
        <v>72</v>
      </c>
      <c r="I147" s="44">
        <v>0</v>
      </c>
      <c r="J147" s="44">
        <v>0</v>
      </c>
      <c r="K147" s="44">
        <v>0</v>
      </c>
      <c r="L147" s="44">
        <v>0</v>
      </c>
      <c r="M147" s="44">
        <v>0</v>
      </c>
      <c r="N147" s="44"/>
      <c r="O147" s="44"/>
      <c r="P147" s="43">
        <f t="shared" si="49"/>
        <v>0</v>
      </c>
      <c r="Q147" s="43">
        <f t="shared" si="49"/>
        <v>0</v>
      </c>
      <c r="R147" s="43">
        <f t="shared" ref="R147:R184" si="55">IFERROR((((1/4)*K147)+((3/4)*L147))/10^6,"")</f>
        <v>0</v>
      </c>
      <c r="S147" s="43">
        <f t="shared" ref="S147:S184" si="56">IFERROR((((1/4)*L147)+((3/4)*M147))/10^6,"")</f>
        <v>0</v>
      </c>
      <c r="T147" s="43">
        <f t="shared" ref="T147:T184" si="57">IFERROR((((1/4)*M147)+((3/4)*N147))/10^6,"")</f>
        <v>0</v>
      </c>
      <c r="U147" s="43">
        <f t="shared" ref="U147:U184" si="58">IFERROR((((1/4)*N147)+((3/4)*O147))/10^6,"")</f>
        <v>0</v>
      </c>
    </row>
    <row r="148" spans="1:21" x14ac:dyDescent="0.25">
      <c r="A148" s="24" t="s">
        <v>271</v>
      </c>
      <c r="B148" s="24" t="s">
        <v>171</v>
      </c>
      <c r="C148" s="24" t="s">
        <v>173</v>
      </c>
      <c r="D148" s="68" t="s">
        <v>104</v>
      </c>
      <c r="E148" s="24" t="s">
        <v>188</v>
      </c>
      <c r="F148" s="24" t="s">
        <v>154</v>
      </c>
      <c r="G148" s="24" t="s">
        <v>152</v>
      </c>
      <c r="H148" s="24" t="s">
        <v>276</v>
      </c>
      <c r="I148" s="44">
        <f>I150*1+I151*5+I152*270</f>
        <v>153146.65935</v>
      </c>
      <c r="J148" s="44">
        <f t="shared" ref="J148:O148" si="59">J150*1+J151*5+J152*270</f>
        <v>346854</v>
      </c>
      <c r="K148" s="44">
        <f t="shared" si="59"/>
        <v>331775.50949999999</v>
      </c>
      <c r="L148" s="44">
        <f t="shared" si="59"/>
        <v>342299.18728499999</v>
      </c>
      <c r="M148" s="44">
        <f t="shared" si="59"/>
        <v>355465.5</v>
      </c>
      <c r="N148" s="44">
        <f t="shared" si="59"/>
        <v>174179.42924999999</v>
      </c>
      <c r="O148" s="44">
        <f t="shared" si="59"/>
        <v>678682.5</v>
      </c>
      <c r="P148" s="43">
        <f t="shared" si="49"/>
        <v>0.29842716483750004</v>
      </c>
      <c r="Q148" s="43">
        <f t="shared" si="49"/>
        <v>0.33554513212499998</v>
      </c>
      <c r="R148" s="43">
        <f t="shared" si="55"/>
        <v>0.33966826783874998</v>
      </c>
      <c r="S148" s="43">
        <f t="shared" si="56"/>
        <v>0.35217392182125001</v>
      </c>
      <c r="T148" s="43">
        <f t="shared" si="57"/>
        <v>0.21950094693749997</v>
      </c>
      <c r="U148" s="43">
        <f t="shared" si="58"/>
        <v>0.55255673231250002</v>
      </c>
    </row>
    <row r="149" spans="1:21" x14ac:dyDescent="0.25">
      <c r="A149" s="24" t="s">
        <v>271</v>
      </c>
      <c r="B149" s="24" t="s">
        <v>171</v>
      </c>
      <c r="C149" s="24" t="s">
        <v>173</v>
      </c>
      <c r="D149" s="68" t="s">
        <v>104</v>
      </c>
      <c r="E149" s="24" t="s">
        <v>188</v>
      </c>
      <c r="F149" s="24" t="s">
        <v>154</v>
      </c>
      <c r="G149" s="24" t="s">
        <v>152</v>
      </c>
      <c r="H149" s="24" t="s">
        <v>153</v>
      </c>
      <c r="I149" s="44">
        <f>GETPIVOTDATA("IPPUEmissions (tonnes)",'9'!$AA$3,"Sector","ferro Manganese")</f>
        <v>153146.65935</v>
      </c>
      <c r="J149" s="44">
        <f>GETPIVOTDATA("IPPUEmissions (tonnes)",'10'!$AA$5,"Sector","ferro Manganese")</f>
        <v>346854</v>
      </c>
      <c r="K149" s="44">
        <f>GETPIVOTDATA("IPPUEmissions",'11'!$AA$5,"Sector","ferro Manganese")</f>
        <v>331775.50949999999</v>
      </c>
      <c r="L149" s="44">
        <f>GETPIVOTDATA("IPPUEmissions",'12'!$AA$4,"Sector","ferro Manganese")</f>
        <v>342299.18728499999</v>
      </c>
      <c r="M149" s="44">
        <f>GETPIVOTDATA("IPPUEmissions",'13'!$AA$4,"Sectors","ferro Manganese")</f>
        <v>355465.5</v>
      </c>
      <c r="N149" s="44">
        <f>GETPIVOTDATA("IPPUEmissions",'14'!$AA$6,"Sectors","ferro Manganese")</f>
        <v>174179.42924999999</v>
      </c>
      <c r="O149" s="44">
        <f>GETPIVOTDATA("IPPUEmissions",'15'!$AA$6,"Sectors","ferro Manganese")</f>
        <v>678682.5</v>
      </c>
      <c r="P149" s="43">
        <f t="shared" si="49"/>
        <v>0.29842716483750004</v>
      </c>
      <c r="Q149" s="43">
        <f t="shared" si="49"/>
        <v>0.33554513212499998</v>
      </c>
      <c r="R149" s="43">
        <f t="shared" si="55"/>
        <v>0.33966826783874998</v>
      </c>
      <c r="S149" s="43">
        <f t="shared" si="56"/>
        <v>0.35217392182125001</v>
      </c>
      <c r="T149" s="43">
        <f t="shared" si="57"/>
        <v>0.21950094693749997</v>
      </c>
      <c r="U149" s="43">
        <f t="shared" si="58"/>
        <v>0.55255673231250002</v>
      </c>
    </row>
    <row r="150" spans="1:21" x14ac:dyDescent="0.25">
      <c r="A150" s="24" t="s">
        <v>271</v>
      </c>
      <c r="B150" s="24" t="s">
        <v>171</v>
      </c>
      <c r="C150" s="24" t="s">
        <v>173</v>
      </c>
      <c r="D150" s="68" t="s">
        <v>104</v>
      </c>
      <c r="E150" s="24" t="s">
        <v>188</v>
      </c>
      <c r="F150" s="24" t="s">
        <v>154</v>
      </c>
      <c r="G150" s="24" t="s">
        <v>152</v>
      </c>
      <c r="H150" s="24" t="s">
        <v>71</v>
      </c>
      <c r="I150" s="44">
        <f>I149</f>
        <v>153146.65935</v>
      </c>
      <c r="J150" s="44">
        <f t="shared" ref="J150:O150" si="60">J149</f>
        <v>346854</v>
      </c>
      <c r="K150" s="44">
        <f t="shared" si="60"/>
        <v>331775.50949999999</v>
      </c>
      <c r="L150" s="44">
        <f t="shared" si="60"/>
        <v>342299.18728499999</v>
      </c>
      <c r="M150" s="44">
        <f t="shared" si="60"/>
        <v>355465.5</v>
      </c>
      <c r="N150" s="44">
        <f t="shared" si="60"/>
        <v>174179.42924999999</v>
      </c>
      <c r="O150" s="44">
        <f t="shared" si="60"/>
        <v>678682.5</v>
      </c>
      <c r="P150" s="43">
        <f t="shared" si="49"/>
        <v>0.29842716483750004</v>
      </c>
      <c r="Q150" s="43">
        <f t="shared" si="49"/>
        <v>0.33554513212499998</v>
      </c>
      <c r="R150" s="43">
        <f t="shared" si="55"/>
        <v>0.33966826783874998</v>
      </c>
      <c r="S150" s="43">
        <f t="shared" si="56"/>
        <v>0.35217392182125001</v>
      </c>
      <c r="T150" s="43">
        <f t="shared" si="57"/>
        <v>0.21950094693749997</v>
      </c>
      <c r="U150" s="43">
        <f t="shared" si="58"/>
        <v>0.55255673231250002</v>
      </c>
    </row>
    <row r="151" spans="1:21" x14ac:dyDescent="0.25">
      <c r="A151" s="24" t="s">
        <v>271</v>
      </c>
      <c r="B151" s="24" t="s">
        <v>171</v>
      </c>
      <c r="C151" s="24" t="s">
        <v>173</v>
      </c>
      <c r="D151" s="68" t="s">
        <v>104</v>
      </c>
      <c r="E151" s="24" t="s">
        <v>188</v>
      </c>
      <c r="F151" s="24" t="s">
        <v>154</v>
      </c>
      <c r="G151" s="24" t="s">
        <v>152</v>
      </c>
      <c r="H151" s="24" t="s">
        <v>73</v>
      </c>
      <c r="I151" s="44">
        <v>0</v>
      </c>
      <c r="J151" s="44">
        <v>0</v>
      </c>
      <c r="K151" s="44">
        <v>0</v>
      </c>
      <c r="L151" s="44">
        <v>0</v>
      </c>
      <c r="M151" s="44">
        <v>0</v>
      </c>
      <c r="N151" s="44">
        <v>0</v>
      </c>
      <c r="O151" s="44">
        <v>0</v>
      </c>
      <c r="P151" s="43">
        <f t="shared" si="49"/>
        <v>0</v>
      </c>
      <c r="Q151" s="43">
        <f t="shared" si="49"/>
        <v>0</v>
      </c>
      <c r="R151" s="43">
        <f t="shared" si="55"/>
        <v>0</v>
      </c>
      <c r="S151" s="43">
        <f t="shared" si="56"/>
        <v>0</v>
      </c>
      <c r="T151" s="43">
        <f t="shared" si="57"/>
        <v>0</v>
      </c>
      <c r="U151" s="43">
        <f t="shared" si="58"/>
        <v>0</v>
      </c>
    </row>
    <row r="152" spans="1:21" x14ac:dyDescent="0.25">
      <c r="A152" s="24" t="s">
        <v>271</v>
      </c>
      <c r="B152" s="24" t="s">
        <v>171</v>
      </c>
      <c r="C152" s="24" t="s">
        <v>173</v>
      </c>
      <c r="D152" s="68" t="s">
        <v>104</v>
      </c>
      <c r="E152" s="24" t="s">
        <v>188</v>
      </c>
      <c r="F152" s="24" t="s">
        <v>154</v>
      </c>
      <c r="G152" s="24" t="s">
        <v>152</v>
      </c>
      <c r="H152" s="24" t="s">
        <v>72</v>
      </c>
      <c r="I152" s="44">
        <v>0</v>
      </c>
      <c r="J152" s="44">
        <v>0</v>
      </c>
      <c r="K152" s="44">
        <v>0</v>
      </c>
      <c r="L152" s="44">
        <v>0</v>
      </c>
      <c r="M152" s="44">
        <v>0</v>
      </c>
      <c r="N152" s="44">
        <v>0</v>
      </c>
      <c r="O152" s="44">
        <v>0</v>
      </c>
      <c r="P152" s="43">
        <f t="shared" si="49"/>
        <v>0</v>
      </c>
      <c r="Q152" s="43">
        <f t="shared" si="49"/>
        <v>0</v>
      </c>
      <c r="R152" s="43">
        <f t="shared" si="55"/>
        <v>0</v>
      </c>
      <c r="S152" s="43">
        <f t="shared" si="56"/>
        <v>0</v>
      </c>
      <c r="T152" s="43">
        <f t="shared" si="57"/>
        <v>0</v>
      </c>
      <c r="U152" s="43">
        <f t="shared" si="58"/>
        <v>0</v>
      </c>
    </row>
    <row r="153" spans="1:21" x14ac:dyDescent="0.25">
      <c r="A153" s="24" t="s">
        <v>271</v>
      </c>
      <c r="B153" s="24" t="s">
        <v>171</v>
      </c>
      <c r="C153" s="24" t="s">
        <v>75</v>
      </c>
      <c r="D153" s="68" t="s">
        <v>131</v>
      </c>
      <c r="E153" s="24" t="s">
        <v>154</v>
      </c>
      <c r="F153" s="24" t="s">
        <v>154</v>
      </c>
      <c r="G153" s="24" t="s">
        <v>152</v>
      </c>
      <c r="H153" s="24" t="s">
        <v>276</v>
      </c>
      <c r="I153" s="44">
        <f>I155*1+I156*5+I157*270</f>
        <v>1902450</v>
      </c>
      <c r="J153" s="44">
        <f t="shared" ref="J153:O153" si="61">J155*1+J156*5+J157*270</f>
        <v>2041050</v>
      </c>
      <c r="K153" s="44">
        <f t="shared" si="61"/>
        <v>2222139.15</v>
      </c>
      <c r="L153" s="44">
        <f t="shared" si="61"/>
        <v>2515839.15</v>
      </c>
      <c r="M153" s="44">
        <f t="shared" si="61"/>
        <v>2674704.4499999997</v>
      </c>
      <c r="N153" s="44">
        <f t="shared" si="61"/>
        <v>2729357.4</v>
      </c>
      <c r="O153" s="44">
        <f t="shared" si="61"/>
        <v>2838704.55</v>
      </c>
      <c r="P153" s="43">
        <f t="shared" si="49"/>
        <v>2.0064000000000002</v>
      </c>
      <c r="Q153" s="43">
        <f t="shared" si="49"/>
        <v>2.1768668624999998</v>
      </c>
      <c r="R153" s="43">
        <f t="shared" si="55"/>
        <v>2.4424141499999998</v>
      </c>
      <c r="S153" s="43">
        <f t="shared" si="56"/>
        <v>2.634988125</v>
      </c>
      <c r="T153" s="43">
        <f t="shared" si="57"/>
        <v>2.7156941624999997</v>
      </c>
      <c r="U153" s="43">
        <f t="shared" si="58"/>
        <v>2.8113677624999998</v>
      </c>
    </row>
    <row r="154" spans="1:21" x14ac:dyDescent="0.25">
      <c r="A154" s="24" t="s">
        <v>271</v>
      </c>
      <c r="B154" s="24" t="s">
        <v>171</v>
      </c>
      <c r="C154" s="24" t="s">
        <v>75</v>
      </c>
      <c r="D154" s="68" t="s">
        <v>131</v>
      </c>
      <c r="E154" s="24" t="s">
        <v>154</v>
      </c>
      <c r="F154" s="24" t="s">
        <v>154</v>
      </c>
      <c r="G154" s="24" t="s">
        <v>152</v>
      </c>
      <c r="H154" s="24" t="s">
        <v>153</v>
      </c>
      <c r="I154" s="44">
        <f>'6'!E6</f>
        <v>1902450</v>
      </c>
      <c r="J154" s="44">
        <f>'6'!E7</f>
        <v>2041050</v>
      </c>
      <c r="K154" s="44">
        <f>'6'!E8</f>
        <v>2222139.15</v>
      </c>
      <c r="L154" s="44">
        <f>'6'!E9</f>
        <v>2515839.15</v>
      </c>
      <c r="M154" s="44">
        <f>'6'!E10</f>
        <v>2674704.4499999997</v>
      </c>
      <c r="N154" s="44">
        <f>'6'!E11</f>
        <v>2729357.4</v>
      </c>
      <c r="O154" s="44">
        <f>'6'!E12</f>
        <v>2838704.55</v>
      </c>
      <c r="P154" s="43">
        <f t="shared" si="49"/>
        <v>2.0064000000000002</v>
      </c>
      <c r="Q154" s="43">
        <f t="shared" si="49"/>
        <v>2.1768668624999998</v>
      </c>
      <c r="R154" s="43">
        <f t="shared" si="55"/>
        <v>2.4424141499999998</v>
      </c>
      <c r="S154" s="43">
        <f t="shared" si="56"/>
        <v>2.634988125</v>
      </c>
      <c r="T154" s="43">
        <f t="shared" si="57"/>
        <v>2.7156941624999997</v>
      </c>
      <c r="U154" s="43">
        <f t="shared" si="58"/>
        <v>2.8113677624999998</v>
      </c>
    </row>
    <row r="155" spans="1:21" x14ac:dyDescent="0.25">
      <c r="A155" s="24" t="s">
        <v>271</v>
      </c>
      <c r="B155" s="24" t="s">
        <v>171</v>
      </c>
      <c r="C155" s="24" t="s">
        <v>75</v>
      </c>
      <c r="D155" s="68" t="s">
        <v>131</v>
      </c>
      <c r="E155" s="24" t="s">
        <v>154</v>
      </c>
      <c r="F155" s="24" t="s">
        <v>154</v>
      </c>
      <c r="G155" s="24" t="s">
        <v>152</v>
      </c>
      <c r="H155" s="24" t="s">
        <v>71</v>
      </c>
      <c r="I155" s="44">
        <f>I154</f>
        <v>1902450</v>
      </c>
      <c r="J155" s="44">
        <f t="shared" ref="J155:O155" si="62">J154</f>
        <v>2041050</v>
      </c>
      <c r="K155" s="44">
        <f t="shared" si="62"/>
        <v>2222139.15</v>
      </c>
      <c r="L155" s="44">
        <f t="shared" si="62"/>
        <v>2515839.15</v>
      </c>
      <c r="M155" s="44">
        <f t="shared" si="62"/>
        <v>2674704.4499999997</v>
      </c>
      <c r="N155" s="44">
        <f t="shared" si="62"/>
        <v>2729357.4</v>
      </c>
      <c r="O155" s="44">
        <f t="shared" si="62"/>
        <v>2838704.55</v>
      </c>
      <c r="P155" s="43">
        <f t="shared" si="49"/>
        <v>2.0064000000000002</v>
      </c>
      <c r="Q155" s="43">
        <f t="shared" si="49"/>
        <v>2.1768668624999998</v>
      </c>
      <c r="R155" s="43">
        <f t="shared" si="55"/>
        <v>2.4424141499999998</v>
      </c>
      <c r="S155" s="43">
        <f t="shared" si="56"/>
        <v>2.634988125</v>
      </c>
      <c r="T155" s="43">
        <f t="shared" si="57"/>
        <v>2.7156941624999997</v>
      </c>
      <c r="U155" s="43">
        <f t="shared" si="58"/>
        <v>2.8113677624999998</v>
      </c>
    </row>
    <row r="156" spans="1:21" x14ac:dyDescent="0.25">
      <c r="A156" s="24" t="s">
        <v>271</v>
      </c>
      <c r="B156" s="24" t="s">
        <v>171</v>
      </c>
      <c r="C156" s="24" t="s">
        <v>75</v>
      </c>
      <c r="D156" s="68" t="s">
        <v>131</v>
      </c>
      <c r="E156" s="24" t="s">
        <v>154</v>
      </c>
      <c r="F156" s="24" t="s">
        <v>154</v>
      </c>
      <c r="G156" s="24" t="s">
        <v>152</v>
      </c>
      <c r="H156" s="24" t="s">
        <v>73</v>
      </c>
      <c r="I156" s="44">
        <v>0</v>
      </c>
      <c r="J156" s="44">
        <v>0</v>
      </c>
      <c r="K156" s="44">
        <v>0</v>
      </c>
      <c r="L156" s="44">
        <v>0</v>
      </c>
      <c r="M156" s="44">
        <v>0</v>
      </c>
      <c r="N156" s="44">
        <v>0</v>
      </c>
      <c r="O156" s="44">
        <v>0</v>
      </c>
      <c r="P156" s="43">
        <f t="shared" si="49"/>
        <v>0</v>
      </c>
      <c r="Q156" s="43">
        <f t="shared" si="49"/>
        <v>0</v>
      </c>
      <c r="R156" s="43">
        <f t="shared" si="55"/>
        <v>0</v>
      </c>
      <c r="S156" s="43">
        <f t="shared" si="56"/>
        <v>0</v>
      </c>
      <c r="T156" s="43">
        <f t="shared" si="57"/>
        <v>0</v>
      </c>
      <c r="U156" s="43">
        <f t="shared" si="58"/>
        <v>0</v>
      </c>
    </row>
    <row r="157" spans="1:21" x14ac:dyDescent="0.25">
      <c r="A157" s="24" t="s">
        <v>271</v>
      </c>
      <c r="B157" s="24" t="s">
        <v>171</v>
      </c>
      <c r="C157" s="24" t="s">
        <v>75</v>
      </c>
      <c r="D157" s="68" t="s">
        <v>131</v>
      </c>
      <c r="E157" s="24" t="s">
        <v>154</v>
      </c>
      <c r="F157" s="24" t="s">
        <v>154</v>
      </c>
      <c r="G157" s="24" t="s">
        <v>152</v>
      </c>
      <c r="H157" s="24" t="s">
        <v>72</v>
      </c>
      <c r="I157" s="44">
        <v>0</v>
      </c>
      <c r="J157" s="44">
        <v>0</v>
      </c>
      <c r="K157" s="44">
        <v>0</v>
      </c>
      <c r="L157" s="44">
        <v>0</v>
      </c>
      <c r="M157" s="44">
        <v>0</v>
      </c>
      <c r="N157" s="44">
        <v>0</v>
      </c>
      <c r="O157" s="44">
        <v>0</v>
      </c>
      <c r="P157" s="43">
        <f t="shared" si="49"/>
        <v>0</v>
      </c>
      <c r="Q157" s="43">
        <f t="shared" si="49"/>
        <v>0</v>
      </c>
      <c r="R157" s="43">
        <f t="shared" si="55"/>
        <v>0</v>
      </c>
      <c r="S157" s="43">
        <f t="shared" si="56"/>
        <v>0</v>
      </c>
      <c r="T157" s="43">
        <f t="shared" si="57"/>
        <v>0</v>
      </c>
      <c r="U157" s="43">
        <f t="shared" si="58"/>
        <v>0</v>
      </c>
    </row>
    <row r="158" spans="1:21" x14ac:dyDescent="0.25">
      <c r="A158" s="24" t="s">
        <v>271</v>
      </c>
      <c r="B158" s="24" t="s">
        <v>171</v>
      </c>
      <c r="C158" s="24" t="s">
        <v>174</v>
      </c>
      <c r="D158" s="68" t="s">
        <v>233</v>
      </c>
      <c r="E158" s="24" t="s">
        <v>154</v>
      </c>
      <c r="F158" s="24" t="s">
        <v>154</v>
      </c>
      <c r="G158" s="24" t="s">
        <v>152</v>
      </c>
      <c r="H158" s="24" t="s">
        <v>276</v>
      </c>
      <c r="I158" s="44"/>
      <c r="J158" s="44"/>
      <c r="K158" s="44"/>
      <c r="L158" s="44"/>
      <c r="M158" s="44"/>
      <c r="N158" s="44"/>
      <c r="O158" s="44"/>
      <c r="P158" s="43">
        <f t="shared" si="49"/>
        <v>0</v>
      </c>
      <c r="Q158" s="43">
        <f t="shared" si="49"/>
        <v>0</v>
      </c>
      <c r="R158" s="43">
        <f t="shared" si="55"/>
        <v>0</v>
      </c>
      <c r="S158" s="43">
        <f t="shared" si="56"/>
        <v>0</v>
      </c>
      <c r="T158" s="43">
        <f t="shared" si="57"/>
        <v>0</v>
      </c>
      <c r="U158" s="43">
        <f t="shared" si="58"/>
        <v>0</v>
      </c>
    </row>
    <row r="159" spans="1:21" x14ac:dyDescent="0.25">
      <c r="A159" s="24" t="s">
        <v>271</v>
      </c>
      <c r="B159" s="24" t="s">
        <v>171</v>
      </c>
      <c r="C159" s="24" t="s">
        <v>174</v>
      </c>
      <c r="D159" s="68" t="s">
        <v>233</v>
      </c>
      <c r="E159" s="24" t="s">
        <v>154</v>
      </c>
      <c r="F159" s="24" t="s">
        <v>154</v>
      </c>
      <c r="G159" s="24" t="s">
        <v>152</v>
      </c>
      <c r="H159" s="24" t="s">
        <v>153</v>
      </c>
      <c r="I159" s="44"/>
      <c r="J159" s="44"/>
      <c r="K159" s="44"/>
      <c r="L159" s="44"/>
      <c r="M159" s="44"/>
      <c r="N159" s="44"/>
      <c r="O159" s="44"/>
      <c r="P159" s="43">
        <f t="shared" si="49"/>
        <v>0</v>
      </c>
      <c r="Q159" s="43">
        <f t="shared" si="49"/>
        <v>0</v>
      </c>
      <c r="R159" s="43">
        <f t="shared" si="55"/>
        <v>0</v>
      </c>
      <c r="S159" s="43">
        <f t="shared" si="56"/>
        <v>0</v>
      </c>
      <c r="T159" s="43">
        <f t="shared" si="57"/>
        <v>0</v>
      </c>
      <c r="U159" s="43">
        <f t="shared" si="58"/>
        <v>0</v>
      </c>
    </row>
    <row r="160" spans="1:21" x14ac:dyDescent="0.25">
      <c r="A160" s="24" t="s">
        <v>271</v>
      </c>
      <c r="B160" s="24" t="s">
        <v>171</v>
      </c>
      <c r="C160" s="24" t="s">
        <v>21</v>
      </c>
      <c r="D160" s="68" t="s">
        <v>132</v>
      </c>
      <c r="E160" s="24" t="s">
        <v>154</v>
      </c>
      <c r="F160" s="24" t="s">
        <v>154</v>
      </c>
      <c r="G160" s="24" t="s">
        <v>152</v>
      </c>
      <c r="H160" s="24" t="s">
        <v>276</v>
      </c>
      <c r="I160" s="44">
        <f t="shared" ref="I160:O160" si="63">I162*1+I163*5+I164*270</f>
        <v>23206.04</v>
      </c>
      <c r="J160" s="44">
        <f t="shared" si="63"/>
        <v>30287.920000000002</v>
      </c>
      <c r="K160" s="44">
        <f t="shared" si="63"/>
        <v>31367.960000000003</v>
      </c>
      <c r="L160" s="44">
        <f t="shared" si="63"/>
        <v>33445.880000000005</v>
      </c>
      <c r="M160" s="44">
        <f t="shared" si="63"/>
        <v>29792.880000000001</v>
      </c>
      <c r="N160" s="44">
        <f t="shared" si="63"/>
        <v>47892</v>
      </c>
      <c r="O160" s="44">
        <f t="shared" si="63"/>
        <v>61524.840000000004</v>
      </c>
      <c r="P160" s="43">
        <f t="shared" si="49"/>
        <v>2.8517450000000003E-2</v>
      </c>
      <c r="Q160" s="43">
        <f t="shared" si="49"/>
        <v>3.1097949999999999E-2</v>
      </c>
      <c r="R160" s="43">
        <f t="shared" si="55"/>
        <v>3.2926400000000002E-2</v>
      </c>
      <c r="S160" s="43">
        <f t="shared" si="56"/>
        <v>3.0706130000000002E-2</v>
      </c>
      <c r="T160" s="43">
        <f t="shared" si="57"/>
        <v>4.3367219999999998E-2</v>
      </c>
      <c r="U160" s="43">
        <f t="shared" si="58"/>
        <v>5.8116630000000002E-2</v>
      </c>
    </row>
    <row r="161" spans="1:21" x14ac:dyDescent="0.25">
      <c r="A161" s="24" t="s">
        <v>271</v>
      </c>
      <c r="B161" s="24" t="s">
        <v>171</v>
      </c>
      <c r="C161" s="24" t="s">
        <v>21</v>
      </c>
      <c r="D161" s="68" t="s">
        <v>132</v>
      </c>
      <c r="E161" s="24" t="s">
        <v>154</v>
      </c>
      <c r="F161" s="24" t="s">
        <v>154</v>
      </c>
      <c r="G161" s="24" t="s">
        <v>152</v>
      </c>
      <c r="H161" s="24" t="s">
        <v>153</v>
      </c>
      <c r="I161" s="44">
        <f>'7'!E6</f>
        <v>23206.04</v>
      </c>
      <c r="J161" s="44">
        <f>'7'!E7</f>
        <v>30287.920000000002</v>
      </c>
      <c r="K161" s="44">
        <f>'7'!E8</f>
        <v>31367.960000000003</v>
      </c>
      <c r="L161" s="44">
        <f>'7'!E9</f>
        <v>33445.880000000005</v>
      </c>
      <c r="M161" s="44">
        <f>'7'!E10</f>
        <v>29792.880000000001</v>
      </c>
      <c r="N161" s="44">
        <f>'7'!E11</f>
        <v>47892</v>
      </c>
      <c r="O161" s="44">
        <f>'7'!E12</f>
        <v>61524.840000000004</v>
      </c>
      <c r="P161" s="43">
        <f t="shared" si="49"/>
        <v>2.8517450000000003E-2</v>
      </c>
      <c r="Q161" s="43">
        <f t="shared" si="49"/>
        <v>3.1097949999999999E-2</v>
      </c>
      <c r="R161" s="43">
        <f t="shared" si="55"/>
        <v>3.2926400000000002E-2</v>
      </c>
      <c r="S161" s="43">
        <f t="shared" si="56"/>
        <v>3.0706130000000002E-2</v>
      </c>
      <c r="T161" s="43">
        <f t="shared" si="57"/>
        <v>4.3367219999999998E-2</v>
      </c>
      <c r="U161" s="43">
        <f t="shared" si="58"/>
        <v>5.8116630000000002E-2</v>
      </c>
    </row>
    <row r="162" spans="1:21" x14ac:dyDescent="0.25">
      <c r="A162" s="24" t="s">
        <v>271</v>
      </c>
      <c r="B162" s="24" t="s">
        <v>171</v>
      </c>
      <c r="C162" s="24" t="s">
        <v>21</v>
      </c>
      <c r="D162" s="68" t="s">
        <v>132</v>
      </c>
      <c r="E162" s="24" t="s">
        <v>154</v>
      </c>
      <c r="F162" s="24" t="s">
        <v>154</v>
      </c>
      <c r="G162" s="24" t="s">
        <v>152</v>
      </c>
      <c r="H162" s="24" t="s">
        <v>71</v>
      </c>
      <c r="I162" s="44">
        <f>I161</f>
        <v>23206.04</v>
      </c>
      <c r="J162" s="44">
        <f t="shared" ref="J162:O162" si="64">J161</f>
        <v>30287.920000000002</v>
      </c>
      <c r="K162" s="44">
        <f t="shared" si="64"/>
        <v>31367.960000000003</v>
      </c>
      <c r="L162" s="44">
        <f t="shared" si="64"/>
        <v>33445.880000000005</v>
      </c>
      <c r="M162" s="44">
        <f t="shared" si="64"/>
        <v>29792.880000000001</v>
      </c>
      <c r="N162" s="44">
        <f t="shared" si="64"/>
        <v>47892</v>
      </c>
      <c r="O162" s="44">
        <f t="shared" si="64"/>
        <v>61524.840000000004</v>
      </c>
      <c r="P162" s="43">
        <f t="shared" si="49"/>
        <v>2.8517450000000003E-2</v>
      </c>
      <c r="Q162" s="43">
        <f t="shared" si="49"/>
        <v>3.1097949999999999E-2</v>
      </c>
      <c r="R162" s="43">
        <f t="shared" si="55"/>
        <v>3.2926400000000002E-2</v>
      </c>
      <c r="S162" s="43">
        <f t="shared" si="56"/>
        <v>3.0706130000000002E-2</v>
      </c>
      <c r="T162" s="43">
        <f t="shared" si="57"/>
        <v>4.3367219999999998E-2</v>
      </c>
      <c r="U162" s="43">
        <f t="shared" si="58"/>
        <v>5.8116630000000002E-2</v>
      </c>
    </row>
    <row r="163" spans="1:21" x14ac:dyDescent="0.25">
      <c r="A163" s="24" t="s">
        <v>271</v>
      </c>
      <c r="B163" s="24" t="s">
        <v>171</v>
      </c>
      <c r="C163" s="24" t="s">
        <v>21</v>
      </c>
      <c r="D163" s="68" t="s">
        <v>132</v>
      </c>
      <c r="E163" s="24" t="s">
        <v>154</v>
      </c>
      <c r="F163" s="24" t="s">
        <v>154</v>
      </c>
      <c r="G163" s="24" t="s">
        <v>152</v>
      </c>
      <c r="H163" s="24" t="s">
        <v>73</v>
      </c>
      <c r="I163" s="44">
        <v>0</v>
      </c>
      <c r="J163" s="44">
        <v>0</v>
      </c>
      <c r="K163" s="44">
        <v>0</v>
      </c>
      <c r="L163" s="44">
        <v>0</v>
      </c>
      <c r="M163" s="44">
        <v>0</v>
      </c>
      <c r="N163" s="44">
        <v>0</v>
      </c>
      <c r="O163" s="44">
        <v>0</v>
      </c>
      <c r="P163" s="43">
        <f t="shared" si="49"/>
        <v>0</v>
      </c>
      <c r="Q163" s="43">
        <f t="shared" si="49"/>
        <v>0</v>
      </c>
      <c r="R163" s="43">
        <f t="shared" si="55"/>
        <v>0</v>
      </c>
      <c r="S163" s="43">
        <f t="shared" si="56"/>
        <v>0</v>
      </c>
      <c r="T163" s="43">
        <f t="shared" si="57"/>
        <v>0</v>
      </c>
      <c r="U163" s="43">
        <f t="shared" si="58"/>
        <v>0</v>
      </c>
    </row>
    <row r="164" spans="1:21" x14ac:dyDescent="0.25">
      <c r="A164" s="24" t="s">
        <v>271</v>
      </c>
      <c r="B164" s="24" t="s">
        <v>171</v>
      </c>
      <c r="C164" s="24" t="s">
        <v>21</v>
      </c>
      <c r="D164" s="68" t="s">
        <v>132</v>
      </c>
      <c r="E164" s="24" t="s">
        <v>154</v>
      </c>
      <c r="F164" s="24" t="s">
        <v>154</v>
      </c>
      <c r="G164" s="24" t="s">
        <v>152</v>
      </c>
      <c r="H164" s="24" t="s">
        <v>72</v>
      </c>
      <c r="I164" s="44">
        <v>0</v>
      </c>
      <c r="J164" s="44">
        <v>0</v>
      </c>
      <c r="K164" s="44">
        <v>0</v>
      </c>
      <c r="L164" s="44">
        <v>0</v>
      </c>
      <c r="M164" s="44">
        <v>0</v>
      </c>
      <c r="N164" s="44">
        <v>0</v>
      </c>
      <c r="O164" s="44">
        <v>0</v>
      </c>
      <c r="P164" s="43">
        <f t="shared" si="49"/>
        <v>0</v>
      </c>
      <c r="Q164" s="43">
        <f t="shared" si="49"/>
        <v>0</v>
      </c>
      <c r="R164" s="43">
        <f t="shared" si="55"/>
        <v>0</v>
      </c>
      <c r="S164" s="43">
        <f t="shared" si="56"/>
        <v>0</v>
      </c>
      <c r="T164" s="43">
        <f t="shared" si="57"/>
        <v>0</v>
      </c>
      <c r="U164" s="43">
        <f t="shared" si="58"/>
        <v>0</v>
      </c>
    </row>
    <row r="165" spans="1:21" x14ac:dyDescent="0.25">
      <c r="A165" s="24" t="s">
        <v>271</v>
      </c>
      <c r="B165" s="24" t="s">
        <v>171</v>
      </c>
      <c r="C165" s="24" t="s">
        <v>23</v>
      </c>
      <c r="D165" s="68" t="s">
        <v>133</v>
      </c>
      <c r="E165" s="24" t="s">
        <v>154</v>
      </c>
      <c r="F165" s="24" t="s">
        <v>154</v>
      </c>
      <c r="G165" s="24" t="s">
        <v>152</v>
      </c>
      <c r="H165" s="24" t="s">
        <v>276</v>
      </c>
      <c r="I165" s="44">
        <f>I167*1+I168*5+I169*270</f>
        <v>201900.85</v>
      </c>
      <c r="J165" s="44">
        <f t="shared" ref="J165:O165" si="65">J167*1+J168*5+J169*270</f>
        <v>242249.75</v>
      </c>
      <c r="K165" s="44">
        <f t="shared" si="65"/>
        <v>306918.23000000004</v>
      </c>
      <c r="L165" s="44">
        <f t="shared" si="65"/>
        <v>325400.92000000004</v>
      </c>
      <c r="M165" s="44">
        <f t="shared" si="65"/>
        <v>392413.06</v>
      </c>
      <c r="N165" s="44">
        <f t="shared" si="65"/>
        <v>415332.91000000003</v>
      </c>
      <c r="O165" s="44">
        <f t="shared" si="65"/>
        <v>373240.84</v>
      </c>
      <c r="P165" s="43">
        <f t="shared" si="49"/>
        <v>0.23216252499999998</v>
      </c>
      <c r="Q165" s="43">
        <f t="shared" si="49"/>
        <v>0.29075111000000003</v>
      </c>
      <c r="R165" s="43">
        <f t="shared" si="55"/>
        <v>0.32078024750000006</v>
      </c>
      <c r="S165" s="43">
        <f t="shared" si="56"/>
        <v>0.37566002500000001</v>
      </c>
      <c r="T165" s="43">
        <f t="shared" si="57"/>
        <v>0.40960294750000004</v>
      </c>
      <c r="U165" s="43">
        <f t="shared" si="58"/>
        <v>0.38376385750000003</v>
      </c>
    </row>
    <row r="166" spans="1:21" x14ac:dyDescent="0.25">
      <c r="A166" s="68" t="s">
        <v>271</v>
      </c>
      <c r="B166" s="68" t="s">
        <v>171</v>
      </c>
      <c r="C166" s="68" t="s">
        <v>23</v>
      </c>
      <c r="D166" s="68" t="s">
        <v>133</v>
      </c>
      <c r="E166" s="68" t="s">
        <v>154</v>
      </c>
      <c r="F166" s="68" t="s">
        <v>154</v>
      </c>
      <c r="G166" s="68" t="s">
        <v>152</v>
      </c>
      <c r="H166" s="68" t="s">
        <v>153</v>
      </c>
      <c r="I166" s="44">
        <f>I167*1+I168*21+I184*310</f>
        <v>201900.85</v>
      </c>
      <c r="J166" s="44">
        <f t="shared" ref="J166:O166" si="66">J167*1+J168*21+J184*310</f>
        <v>242249.75</v>
      </c>
      <c r="K166" s="44">
        <f t="shared" si="66"/>
        <v>306918.23000000004</v>
      </c>
      <c r="L166" s="44">
        <f t="shared" si="66"/>
        <v>325400.92000000004</v>
      </c>
      <c r="M166" s="44">
        <f t="shared" si="66"/>
        <v>392413.06</v>
      </c>
      <c r="N166" s="44">
        <f t="shared" si="66"/>
        <v>415332.91000000003</v>
      </c>
      <c r="O166" s="44">
        <f t="shared" si="66"/>
        <v>373240.84</v>
      </c>
      <c r="P166" s="43">
        <f t="shared" ref="P166" si="67">IFERROR((((1/4)*I166)+((3/4)*J166))/10^6,"")</f>
        <v>0.23216252499999998</v>
      </c>
      <c r="Q166" s="43">
        <f t="shared" ref="Q166" si="68">IFERROR((((1/4)*J166)+((3/4)*K166))/10^6,"")</f>
        <v>0.29075111000000003</v>
      </c>
      <c r="R166" s="43">
        <f t="shared" ref="R166" si="69">IFERROR((((1/4)*K166)+((3/4)*L166))/10^6,"")</f>
        <v>0.32078024750000006</v>
      </c>
      <c r="S166" s="43">
        <f t="shared" ref="S166" si="70">IFERROR((((1/4)*L166)+((3/4)*M166))/10^6,"")</f>
        <v>0.37566002500000001</v>
      </c>
      <c r="T166" s="43">
        <f t="shared" ref="T166" si="71">IFERROR((((1/4)*M166)+((3/4)*N166))/10^6,"")</f>
        <v>0.40960294750000004</v>
      </c>
      <c r="U166" s="43">
        <f t="shared" ref="U166" si="72">IFERROR((((1/4)*N166)+((3/4)*O166))/10^6,"")</f>
        <v>0.38376385750000003</v>
      </c>
    </row>
    <row r="167" spans="1:21" x14ac:dyDescent="0.25">
      <c r="A167" s="24" t="s">
        <v>271</v>
      </c>
      <c r="B167" s="24" t="s">
        <v>171</v>
      </c>
      <c r="C167" s="24" t="s">
        <v>23</v>
      </c>
      <c r="D167" s="68" t="s">
        <v>133</v>
      </c>
      <c r="E167" s="24" t="s">
        <v>154</v>
      </c>
      <c r="F167" s="24" t="s">
        <v>154</v>
      </c>
      <c r="G167" s="24" t="s">
        <v>152</v>
      </c>
      <c r="H167" s="24" t="s">
        <v>71</v>
      </c>
      <c r="I167" s="44">
        <f>'8'!E6</f>
        <v>201900.85</v>
      </c>
      <c r="J167" s="44">
        <f>'8'!E7</f>
        <v>242249.75</v>
      </c>
      <c r="K167" s="44">
        <f>'8'!E8</f>
        <v>306918.23000000004</v>
      </c>
      <c r="L167" s="44">
        <f>'8'!E9</f>
        <v>325400.92000000004</v>
      </c>
      <c r="M167" s="44">
        <f>'8'!E10</f>
        <v>392413.06</v>
      </c>
      <c r="N167" s="44">
        <f>'8'!E11</f>
        <v>415332.91000000003</v>
      </c>
      <c r="O167" s="44">
        <f>'8'!E12</f>
        <v>373240.84</v>
      </c>
      <c r="P167" s="43">
        <f t="shared" si="49"/>
        <v>0.23216252499999998</v>
      </c>
      <c r="Q167" s="43">
        <f t="shared" si="49"/>
        <v>0.29075111000000003</v>
      </c>
      <c r="R167" s="43">
        <f t="shared" si="55"/>
        <v>0.32078024750000006</v>
      </c>
      <c r="S167" s="43">
        <f t="shared" si="56"/>
        <v>0.37566002500000001</v>
      </c>
      <c r="T167" s="43">
        <f t="shared" si="57"/>
        <v>0.40960294750000004</v>
      </c>
      <c r="U167" s="43">
        <f t="shared" si="58"/>
        <v>0.38376385750000003</v>
      </c>
    </row>
    <row r="168" spans="1:21" x14ac:dyDescent="0.25">
      <c r="A168" s="24" t="s">
        <v>271</v>
      </c>
      <c r="B168" s="24" t="s">
        <v>171</v>
      </c>
      <c r="C168" s="24" t="s">
        <v>23</v>
      </c>
      <c r="D168" s="68" t="s">
        <v>133</v>
      </c>
      <c r="E168" s="24" t="s">
        <v>154</v>
      </c>
      <c r="F168" s="24" t="s">
        <v>154</v>
      </c>
      <c r="G168" s="24" t="s">
        <v>152</v>
      </c>
      <c r="H168" s="24" t="s">
        <v>73</v>
      </c>
      <c r="I168" s="44">
        <v>0</v>
      </c>
      <c r="J168" s="44">
        <v>0</v>
      </c>
      <c r="K168" s="44">
        <v>0</v>
      </c>
      <c r="L168" s="44">
        <v>0</v>
      </c>
      <c r="M168" s="44">
        <v>0</v>
      </c>
      <c r="N168" s="44">
        <v>0</v>
      </c>
      <c r="O168" s="44">
        <v>0</v>
      </c>
      <c r="P168" s="43">
        <f t="shared" si="49"/>
        <v>0</v>
      </c>
      <c r="Q168" s="43">
        <f t="shared" si="49"/>
        <v>0</v>
      </c>
      <c r="R168" s="43">
        <f t="shared" si="55"/>
        <v>0</v>
      </c>
      <c r="S168" s="43">
        <f t="shared" si="56"/>
        <v>0</v>
      </c>
      <c r="T168" s="43">
        <f t="shared" si="57"/>
        <v>0</v>
      </c>
      <c r="U168" s="43">
        <f t="shared" si="58"/>
        <v>0</v>
      </c>
    </row>
    <row r="169" spans="1:21" x14ac:dyDescent="0.25">
      <c r="A169" s="24" t="s">
        <v>271</v>
      </c>
      <c r="B169" s="24" t="s">
        <v>171</v>
      </c>
      <c r="C169" s="24" t="s">
        <v>23</v>
      </c>
      <c r="D169" s="68" t="s">
        <v>133</v>
      </c>
      <c r="E169" s="24" t="s">
        <v>154</v>
      </c>
      <c r="F169" s="24" t="s">
        <v>154</v>
      </c>
      <c r="G169" s="24" t="s">
        <v>152</v>
      </c>
      <c r="H169" s="24" t="s">
        <v>72</v>
      </c>
      <c r="I169" s="44">
        <v>0</v>
      </c>
      <c r="J169" s="44">
        <v>0</v>
      </c>
      <c r="K169" s="44">
        <v>0</v>
      </c>
      <c r="L169" s="44">
        <v>0</v>
      </c>
      <c r="M169" s="44">
        <v>0</v>
      </c>
      <c r="N169" s="44">
        <v>0</v>
      </c>
      <c r="O169" s="44">
        <v>0</v>
      </c>
      <c r="P169" s="43">
        <f t="shared" si="49"/>
        <v>0</v>
      </c>
      <c r="Q169" s="43">
        <f t="shared" si="49"/>
        <v>0</v>
      </c>
      <c r="R169" s="43">
        <f t="shared" si="55"/>
        <v>0</v>
      </c>
      <c r="S169" s="43">
        <f t="shared" si="56"/>
        <v>0</v>
      </c>
      <c r="T169" s="43">
        <f t="shared" si="57"/>
        <v>0</v>
      </c>
      <c r="U169" s="43">
        <f t="shared" si="58"/>
        <v>0</v>
      </c>
    </row>
    <row r="170" spans="1:21" x14ac:dyDescent="0.25">
      <c r="A170" s="24" t="s">
        <v>271</v>
      </c>
      <c r="B170" s="24" t="s">
        <v>231</v>
      </c>
      <c r="C170" s="24" t="s">
        <v>232</v>
      </c>
      <c r="D170" s="68" t="s">
        <v>106</v>
      </c>
      <c r="E170" s="24" t="s">
        <v>154</v>
      </c>
      <c r="F170" s="24" t="s">
        <v>154</v>
      </c>
      <c r="G170" s="24" t="s">
        <v>152</v>
      </c>
      <c r="H170" s="24" t="s">
        <v>276</v>
      </c>
      <c r="I170" s="44">
        <f>I172*1+I173*5+I174*270</f>
        <v>727020.35009340616</v>
      </c>
      <c r="J170" s="44">
        <f t="shared" ref="J170:O170" si="73">J172*1+J173*5+J174*270</f>
        <v>2110594.8409468825</v>
      </c>
      <c r="K170" s="44">
        <f t="shared" si="73"/>
        <v>536392.81903258432</v>
      </c>
      <c r="L170" s="44">
        <f t="shared" si="73"/>
        <v>492121.1203517784</v>
      </c>
      <c r="M170" s="44">
        <f t="shared" si="73"/>
        <v>1973496.227524756</v>
      </c>
      <c r="N170" s="44">
        <f t="shared" si="73"/>
        <v>1934581.6161904272</v>
      </c>
      <c r="O170" s="44">
        <f t="shared" si="73"/>
        <v>1843689.2724190503</v>
      </c>
      <c r="P170" s="43">
        <f t="shared" si="49"/>
        <v>1.7647012182335131</v>
      </c>
      <c r="Q170" s="43">
        <f t="shared" si="49"/>
        <v>0.92994332451115891</v>
      </c>
      <c r="R170" s="43">
        <f t="shared" si="55"/>
        <v>0.50318904502197992</v>
      </c>
      <c r="S170" s="43">
        <f t="shared" si="56"/>
        <v>1.6031524507315118</v>
      </c>
      <c r="T170" s="43">
        <f t="shared" si="57"/>
        <v>1.9443102690240093</v>
      </c>
      <c r="U170" s="43">
        <f t="shared" si="58"/>
        <v>1.8664123583618946</v>
      </c>
    </row>
    <row r="171" spans="1:21" x14ac:dyDescent="0.25">
      <c r="A171" s="24" t="s">
        <v>271</v>
      </c>
      <c r="B171" s="24" t="s">
        <v>231</v>
      </c>
      <c r="C171" s="24" t="s">
        <v>232</v>
      </c>
      <c r="D171" s="68" t="s">
        <v>106</v>
      </c>
      <c r="E171" s="24" t="s">
        <v>154</v>
      </c>
      <c r="F171" s="24" t="s">
        <v>154</v>
      </c>
      <c r="G171" s="24" t="s">
        <v>152</v>
      </c>
      <c r="H171" s="24" t="s">
        <v>153</v>
      </c>
      <c r="I171" s="44">
        <f>GETPIVOTDATA("IPPUEmissions (tonnes)",'9'!$AA$3,"Sector","Lubricants")</f>
        <v>727020.35009340616</v>
      </c>
      <c r="J171" s="44">
        <f>GETPIVOTDATA("IPPUEmissions (tonnes)",'10'!$AA$5,"Sector","Lubricants")</f>
        <v>2110594.8409468825</v>
      </c>
      <c r="K171" s="44">
        <f>GETPIVOTDATA("IPPUEmissions",'11'!$AA$5,"Sector","Lubricants")</f>
        <v>536392.81903258432</v>
      </c>
      <c r="L171" s="44">
        <f>GETPIVOTDATA("IPPUEmissions",'12'!$AA$4,"Sector","Lubricants")</f>
        <v>492121.1203517784</v>
      </c>
      <c r="M171" s="44">
        <f>GETPIVOTDATA("IPPUEmissions",'13'!$AA$4,"Sectors","Lubricants")</f>
        <v>1973496.227524756</v>
      </c>
      <c r="N171" s="44">
        <f>GETPIVOTDATA("IPPUEmissions",'14'!$AA$6,"Sectors","Lubricants")</f>
        <v>1934581.6161904272</v>
      </c>
      <c r="O171" s="44">
        <f>GETPIVOTDATA("IPPUEmissions",'15'!$AA$6,"Sectors","Lubricants")</f>
        <v>1843689.2724190503</v>
      </c>
      <c r="P171" s="43">
        <f t="shared" si="49"/>
        <v>1.7647012182335131</v>
      </c>
      <c r="Q171" s="43">
        <f t="shared" si="49"/>
        <v>0.92994332451115891</v>
      </c>
      <c r="R171" s="43">
        <f t="shared" si="55"/>
        <v>0.50318904502197992</v>
      </c>
      <c r="S171" s="43">
        <f t="shared" si="56"/>
        <v>1.6031524507315118</v>
      </c>
      <c r="T171" s="43">
        <f t="shared" si="57"/>
        <v>1.9443102690240093</v>
      </c>
      <c r="U171" s="43">
        <f t="shared" si="58"/>
        <v>1.8664123583618946</v>
      </c>
    </row>
    <row r="172" spans="1:21" x14ac:dyDescent="0.25">
      <c r="A172" s="24" t="s">
        <v>271</v>
      </c>
      <c r="B172" s="24" t="s">
        <v>231</v>
      </c>
      <c r="C172" s="24" t="s">
        <v>232</v>
      </c>
      <c r="D172" s="68" t="s">
        <v>106</v>
      </c>
      <c r="E172" s="24" t="s">
        <v>154</v>
      </c>
      <c r="F172" s="24" t="s">
        <v>154</v>
      </c>
      <c r="G172" s="24" t="s">
        <v>152</v>
      </c>
      <c r="H172" s="24" t="s">
        <v>71</v>
      </c>
      <c r="I172" s="44">
        <f>I171</f>
        <v>727020.35009340616</v>
      </c>
      <c r="J172" s="44">
        <f t="shared" ref="J172:O172" si="74">J171</f>
        <v>2110594.8409468825</v>
      </c>
      <c r="K172" s="44">
        <f t="shared" si="74"/>
        <v>536392.81903258432</v>
      </c>
      <c r="L172" s="44">
        <f t="shared" si="74"/>
        <v>492121.1203517784</v>
      </c>
      <c r="M172" s="44">
        <f t="shared" si="74"/>
        <v>1973496.227524756</v>
      </c>
      <c r="N172" s="44">
        <f t="shared" si="74"/>
        <v>1934581.6161904272</v>
      </c>
      <c r="O172" s="44">
        <f t="shared" si="74"/>
        <v>1843689.2724190503</v>
      </c>
      <c r="P172" s="43">
        <f t="shared" si="49"/>
        <v>1.7647012182335131</v>
      </c>
      <c r="Q172" s="43">
        <f t="shared" si="49"/>
        <v>0.92994332451115891</v>
      </c>
      <c r="R172" s="43">
        <f t="shared" si="55"/>
        <v>0.50318904502197992</v>
      </c>
      <c r="S172" s="43">
        <f t="shared" si="56"/>
        <v>1.6031524507315118</v>
      </c>
      <c r="T172" s="43">
        <f t="shared" si="57"/>
        <v>1.9443102690240093</v>
      </c>
      <c r="U172" s="43">
        <f t="shared" si="58"/>
        <v>1.8664123583618946</v>
      </c>
    </row>
    <row r="173" spans="1:21" x14ac:dyDescent="0.25">
      <c r="A173" s="24" t="s">
        <v>271</v>
      </c>
      <c r="B173" s="24" t="s">
        <v>231</v>
      </c>
      <c r="C173" s="24" t="s">
        <v>232</v>
      </c>
      <c r="D173" s="68" t="s">
        <v>106</v>
      </c>
      <c r="E173" s="24" t="s">
        <v>154</v>
      </c>
      <c r="F173" s="24" t="s">
        <v>154</v>
      </c>
      <c r="G173" s="24" t="s">
        <v>152</v>
      </c>
      <c r="H173" s="24" t="s">
        <v>73</v>
      </c>
      <c r="I173" s="44">
        <v>0</v>
      </c>
      <c r="J173" s="44">
        <v>0</v>
      </c>
      <c r="K173" s="44">
        <v>0</v>
      </c>
      <c r="L173" s="44">
        <v>0</v>
      </c>
      <c r="M173" s="44">
        <v>0</v>
      </c>
      <c r="N173" s="44">
        <v>0</v>
      </c>
      <c r="O173" s="44">
        <v>0</v>
      </c>
      <c r="P173" s="43">
        <f t="shared" si="49"/>
        <v>0</v>
      </c>
      <c r="Q173" s="43">
        <f t="shared" si="49"/>
        <v>0</v>
      </c>
      <c r="R173" s="43">
        <f t="shared" si="55"/>
        <v>0</v>
      </c>
      <c r="S173" s="43">
        <f t="shared" si="56"/>
        <v>0</v>
      </c>
      <c r="T173" s="43">
        <f t="shared" si="57"/>
        <v>0</v>
      </c>
      <c r="U173" s="43">
        <f t="shared" si="58"/>
        <v>0</v>
      </c>
    </row>
    <row r="174" spans="1:21" x14ac:dyDescent="0.25">
      <c r="A174" s="24" t="s">
        <v>271</v>
      </c>
      <c r="B174" s="24" t="s">
        <v>231</v>
      </c>
      <c r="C174" s="24" t="s">
        <v>232</v>
      </c>
      <c r="D174" s="68" t="s">
        <v>106</v>
      </c>
      <c r="E174" s="24" t="s">
        <v>154</v>
      </c>
      <c r="F174" s="24" t="s">
        <v>154</v>
      </c>
      <c r="G174" s="24" t="s">
        <v>152</v>
      </c>
      <c r="H174" s="24" t="s">
        <v>72</v>
      </c>
      <c r="I174" s="44">
        <v>0</v>
      </c>
      <c r="J174" s="44">
        <v>0</v>
      </c>
      <c r="K174" s="44">
        <v>0</v>
      </c>
      <c r="L174" s="44">
        <v>0</v>
      </c>
      <c r="M174" s="44">
        <v>0</v>
      </c>
      <c r="N174" s="44">
        <v>0</v>
      </c>
      <c r="O174" s="44">
        <v>0</v>
      </c>
      <c r="P174" s="43">
        <f t="shared" si="49"/>
        <v>0</v>
      </c>
      <c r="Q174" s="43">
        <f t="shared" si="49"/>
        <v>0</v>
      </c>
      <c r="R174" s="43">
        <f t="shared" si="55"/>
        <v>0</v>
      </c>
      <c r="S174" s="43">
        <f t="shared" si="56"/>
        <v>0</v>
      </c>
      <c r="T174" s="43">
        <f t="shared" si="57"/>
        <v>0</v>
      </c>
      <c r="U174" s="43">
        <f t="shared" si="58"/>
        <v>0</v>
      </c>
    </row>
    <row r="175" spans="1:21" x14ac:dyDescent="0.25">
      <c r="A175" s="24" t="s">
        <v>271</v>
      </c>
      <c r="B175" s="24" t="s">
        <v>231</v>
      </c>
      <c r="C175" s="24" t="s">
        <v>311</v>
      </c>
      <c r="D175" s="68" t="s">
        <v>107</v>
      </c>
      <c r="E175" s="24" t="s">
        <v>154</v>
      </c>
      <c r="F175" s="24" t="s">
        <v>154</v>
      </c>
      <c r="G175" s="24" t="s">
        <v>152</v>
      </c>
      <c r="H175" s="24" t="s">
        <v>276</v>
      </c>
      <c r="I175" s="44">
        <f>I177*1+I178*5+I179*270</f>
        <v>338324.80399795668</v>
      </c>
      <c r="J175" s="44">
        <f t="shared" ref="J175:O175" si="75">J177*1+J178*5+J179*270</f>
        <v>29695.47566198992</v>
      </c>
      <c r="K175" s="44">
        <f t="shared" si="75"/>
        <v>226472.12243165993</v>
      </c>
      <c r="L175" s="44">
        <f t="shared" si="75"/>
        <v>508670.7200245579</v>
      </c>
      <c r="M175" s="44">
        <f t="shared" si="75"/>
        <v>371729.50876745424</v>
      </c>
      <c r="N175" s="44">
        <f t="shared" si="75"/>
        <v>818835.71553567413</v>
      </c>
      <c r="O175" s="44">
        <f t="shared" si="75"/>
        <v>449876.52523144003</v>
      </c>
      <c r="P175" s="43">
        <f t="shared" si="49"/>
        <v>0.10685280774598162</v>
      </c>
      <c r="Q175" s="43">
        <f t="shared" si="49"/>
        <v>0.1772779607392424</v>
      </c>
      <c r="R175" s="43">
        <f t="shared" si="55"/>
        <v>0.43812107062633343</v>
      </c>
      <c r="S175" s="43">
        <f t="shared" si="56"/>
        <v>0.40596481158173015</v>
      </c>
      <c r="T175" s="43">
        <f t="shared" si="57"/>
        <v>0.70705916384361922</v>
      </c>
      <c r="U175" s="43">
        <f t="shared" si="58"/>
        <v>0.54211632280749855</v>
      </c>
    </row>
    <row r="176" spans="1:21" x14ac:dyDescent="0.25">
      <c r="A176" s="24" t="s">
        <v>271</v>
      </c>
      <c r="B176" s="24" t="s">
        <v>231</v>
      </c>
      <c r="C176" s="68" t="s">
        <v>311</v>
      </c>
      <c r="D176" s="68" t="s">
        <v>107</v>
      </c>
      <c r="E176" s="24" t="s">
        <v>154</v>
      </c>
      <c r="F176" s="24" t="s">
        <v>154</v>
      </c>
      <c r="G176" s="24" t="s">
        <v>152</v>
      </c>
      <c r="H176" s="24" t="s">
        <v>153</v>
      </c>
      <c r="I176" s="44">
        <f>GETPIVOTDATA("IPPUEmissions (tonnes)",'9'!$AA$3,"Sector","Paraffin Wax")</f>
        <v>338324.80399795668</v>
      </c>
      <c r="J176" s="44">
        <f>GETPIVOTDATA("IPPUEmissions (tonnes)",'10'!$AA$5,"Sector","Paraffin Wax")</f>
        <v>29695.47566198992</v>
      </c>
      <c r="K176" s="44">
        <f>GETPIVOTDATA("IPPUEmissions",'11'!$AA$5,"Sector","Paraffin Wax")</f>
        <v>226472.12243165993</v>
      </c>
      <c r="L176" s="44">
        <f>GETPIVOTDATA("IPPUEmissions",'12'!$AA$4,"Sector","Paraffin Wax")</f>
        <v>508670.7200245579</v>
      </c>
      <c r="M176" s="44">
        <f>GETPIVOTDATA("IPPUEmissions",'13'!$AA$4,"Sectors","Paraffin Wax")</f>
        <v>371729.50876745424</v>
      </c>
      <c r="N176" s="44">
        <f>GETPIVOTDATA("IPPUEmissions",'14'!$AA$6,"Sectors","Paraffin Wax")</f>
        <v>818835.71553567413</v>
      </c>
      <c r="O176" s="44">
        <f>GETPIVOTDATA("IPPUEmissions",'15'!$AA$6,"Sectors","Paraffin Wax")</f>
        <v>449876.52523144003</v>
      </c>
      <c r="P176" s="43">
        <f t="shared" si="49"/>
        <v>0.10685280774598162</v>
      </c>
      <c r="Q176" s="43">
        <f t="shared" si="49"/>
        <v>0.1772779607392424</v>
      </c>
      <c r="R176" s="43">
        <f t="shared" si="55"/>
        <v>0.43812107062633343</v>
      </c>
      <c r="S176" s="43">
        <f t="shared" si="56"/>
        <v>0.40596481158173015</v>
      </c>
      <c r="T176" s="43">
        <f t="shared" si="57"/>
        <v>0.70705916384361922</v>
      </c>
      <c r="U176" s="43">
        <f t="shared" si="58"/>
        <v>0.54211632280749855</v>
      </c>
    </row>
    <row r="177" spans="1:21" x14ac:dyDescent="0.25">
      <c r="A177" s="24" t="s">
        <v>271</v>
      </c>
      <c r="B177" s="24" t="s">
        <v>231</v>
      </c>
      <c r="C177" s="68" t="s">
        <v>311</v>
      </c>
      <c r="D177" s="68" t="s">
        <v>107</v>
      </c>
      <c r="E177" s="24" t="s">
        <v>154</v>
      </c>
      <c r="F177" s="24" t="s">
        <v>154</v>
      </c>
      <c r="G177" s="24" t="s">
        <v>152</v>
      </c>
      <c r="H177" s="24" t="s">
        <v>71</v>
      </c>
      <c r="I177" s="44">
        <f>I176</f>
        <v>338324.80399795668</v>
      </c>
      <c r="J177" s="44">
        <f t="shared" ref="J177:O177" si="76">J176</f>
        <v>29695.47566198992</v>
      </c>
      <c r="K177" s="44">
        <f t="shared" si="76"/>
        <v>226472.12243165993</v>
      </c>
      <c r="L177" s="44">
        <f t="shared" si="76"/>
        <v>508670.7200245579</v>
      </c>
      <c r="M177" s="44">
        <f t="shared" si="76"/>
        <v>371729.50876745424</v>
      </c>
      <c r="N177" s="44">
        <f t="shared" si="76"/>
        <v>818835.71553567413</v>
      </c>
      <c r="O177" s="44">
        <f t="shared" si="76"/>
        <v>449876.52523144003</v>
      </c>
      <c r="P177" s="43">
        <f t="shared" si="49"/>
        <v>0.10685280774598162</v>
      </c>
      <c r="Q177" s="43">
        <f t="shared" si="49"/>
        <v>0.1772779607392424</v>
      </c>
      <c r="R177" s="43">
        <f t="shared" si="55"/>
        <v>0.43812107062633343</v>
      </c>
      <c r="S177" s="43">
        <f t="shared" si="56"/>
        <v>0.40596481158173015</v>
      </c>
      <c r="T177" s="43">
        <f t="shared" si="57"/>
        <v>0.70705916384361922</v>
      </c>
      <c r="U177" s="43">
        <f t="shared" si="58"/>
        <v>0.54211632280749855</v>
      </c>
    </row>
    <row r="178" spans="1:21" x14ac:dyDescent="0.25">
      <c r="A178" s="24" t="s">
        <v>271</v>
      </c>
      <c r="B178" s="24" t="s">
        <v>231</v>
      </c>
      <c r="C178" s="68" t="s">
        <v>311</v>
      </c>
      <c r="D178" s="68" t="s">
        <v>107</v>
      </c>
      <c r="E178" s="24" t="s">
        <v>154</v>
      </c>
      <c r="F178" s="24" t="s">
        <v>154</v>
      </c>
      <c r="G178" s="24" t="s">
        <v>152</v>
      </c>
      <c r="H178" s="24" t="s">
        <v>73</v>
      </c>
      <c r="I178" s="44">
        <v>0</v>
      </c>
      <c r="J178" s="44">
        <v>0</v>
      </c>
      <c r="K178" s="44">
        <v>0</v>
      </c>
      <c r="L178" s="44">
        <v>0</v>
      </c>
      <c r="M178" s="44">
        <v>0</v>
      </c>
      <c r="N178" s="44">
        <v>0</v>
      </c>
      <c r="O178" s="44">
        <v>0</v>
      </c>
      <c r="P178" s="43">
        <f t="shared" si="49"/>
        <v>0</v>
      </c>
      <c r="Q178" s="43">
        <f t="shared" si="49"/>
        <v>0</v>
      </c>
      <c r="R178" s="43">
        <f t="shared" si="55"/>
        <v>0</v>
      </c>
      <c r="S178" s="43">
        <f t="shared" si="56"/>
        <v>0</v>
      </c>
      <c r="T178" s="43">
        <f t="shared" si="57"/>
        <v>0</v>
      </c>
      <c r="U178" s="43">
        <f t="shared" si="58"/>
        <v>0</v>
      </c>
    </row>
    <row r="179" spans="1:21" x14ac:dyDescent="0.25">
      <c r="A179" s="24" t="s">
        <v>271</v>
      </c>
      <c r="B179" s="24" t="s">
        <v>231</v>
      </c>
      <c r="C179" s="68" t="s">
        <v>311</v>
      </c>
      <c r="D179" s="68" t="s">
        <v>107</v>
      </c>
      <c r="E179" s="24" t="s">
        <v>154</v>
      </c>
      <c r="F179" s="24" t="s">
        <v>154</v>
      </c>
      <c r="G179" s="24" t="s">
        <v>152</v>
      </c>
      <c r="H179" s="24" t="s">
        <v>72</v>
      </c>
      <c r="I179" s="44">
        <v>0</v>
      </c>
      <c r="J179" s="44">
        <v>0</v>
      </c>
      <c r="K179" s="44">
        <v>0</v>
      </c>
      <c r="L179" s="44">
        <v>0</v>
      </c>
      <c r="M179" s="44">
        <v>0</v>
      </c>
      <c r="N179" s="44">
        <v>0</v>
      </c>
      <c r="O179" s="44">
        <v>0</v>
      </c>
      <c r="P179" s="43">
        <f t="shared" si="49"/>
        <v>0</v>
      </c>
      <c r="Q179" s="43">
        <f t="shared" si="49"/>
        <v>0</v>
      </c>
      <c r="R179" s="43">
        <f t="shared" si="55"/>
        <v>0</v>
      </c>
      <c r="S179" s="43">
        <f t="shared" si="56"/>
        <v>0</v>
      </c>
      <c r="T179" s="43">
        <f t="shared" si="57"/>
        <v>0</v>
      </c>
      <c r="U179" s="43">
        <f t="shared" si="58"/>
        <v>0</v>
      </c>
    </row>
    <row r="180" spans="1:21" x14ac:dyDescent="0.25">
      <c r="A180" s="24" t="s">
        <v>271</v>
      </c>
      <c r="B180" s="24" t="s">
        <v>231</v>
      </c>
      <c r="C180" s="24" t="s">
        <v>232</v>
      </c>
      <c r="D180" s="68" t="s">
        <v>264</v>
      </c>
      <c r="E180" s="24" t="s">
        <v>252</v>
      </c>
      <c r="F180" s="24" t="s">
        <v>154</v>
      </c>
      <c r="G180" s="24" t="s">
        <v>152</v>
      </c>
      <c r="H180" s="24" t="s">
        <v>276</v>
      </c>
      <c r="I180" s="44">
        <f>I182*1+I183*5+I184*270</f>
        <v>2207684.2523175003</v>
      </c>
      <c r="J180" s="44">
        <f t="shared" ref="J180:O180" si="77">J182*1+J183*5+J184*270</f>
        <v>2345963.9968050001</v>
      </c>
      <c r="K180" s="44">
        <f t="shared" si="77"/>
        <v>2508947.3017949997</v>
      </c>
      <c r="L180" s="44">
        <f t="shared" si="77"/>
        <v>2704507.2030075002</v>
      </c>
      <c r="M180" s="44">
        <f t="shared" si="77"/>
        <v>2725116.5938425004</v>
      </c>
      <c r="N180" s="44">
        <f t="shared" si="77"/>
        <v>2781751.8113549999</v>
      </c>
      <c r="O180" s="44">
        <f t="shared" si="77"/>
        <v>2880035.7700124998</v>
      </c>
      <c r="P180" s="43">
        <f t="shared" si="49"/>
        <v>2.3113940606831251</v>
      </c>
      <c r="Q180" s="43">
        <f t="shared" si="49"/>
        <v>2.4682014755475001</v>
      </c>
      <c r="R180" s="43">
        <f t="shared" si="55"/>
        <v>2.6556172277043752</v>
      </c>
      <c r="S180" s="43">
        <f t="shared" si="56"/>
        <v>2.7199642461337503</v>
      </c>
      <c r="T180" s="43">
        <f t="shared" si="57"/>
        <v>2.7675930069768748</v>
      </c>
      <c r="U180" s="43">
        <f t="shared" si="58"/>
        <v>2.8554647803481248</v>
      </c>
    </row>
    <row r="181" spans="1:21" x14ac:dyDescent="0.25">
      <c r="A181" s="24" t="s">
        <v>271</v>
      </c>
      <c r="B181" s="24" t="s">
        <v>231</v>
      </c>
      <c r="C181" s="24" t="s">
        <v>232</v>
      </c>
      <c r="D181" s="68" t="s">
        <v>264</v>
      </c>
      <c r="E181" s="24" t="s">
        <v>252</v>
      </c>
      <c r="F181" s="24" t="s">
        <v>154</v>
      </c>
      <c r="G181" s="24" t="s">
        <v>152</v>
      </c>
      <c r="H181" s="24" t="s">
        <v>153</v>
      </c>
      <c r="I181" s="44">
        <f>'16'!C29</f>
        <v>2207684.2523175003</v>
      </c>
      <c r="J181" s="44">
        <f>'16'!D29</f>
        <v>2345963.9968050001</v>
      </c>
      <c r="K181" s="44">
        <f>'16'!E29</f>
        <v>2508947.3017949997</v>
      </c>
      <c r="L181" s="44">
        <f>'16'!F29</f>
        <v>2704507.2030075002</v>
      </c>
      <c r="M181" s="44">
        <f>'16'!G29</f>
        <v>2725116.5938425004</v>
      </c>
      <c r="N181" s="44">
        <f>'16'!H29</f>
        <v>2781751.8113549999</v>
      </c>
      <c r="O181" s="44">
        <f>'16'!I29</f>
        <v>2880035.7700124998</v>
      </c>
      <c r="P181" s="43">
        <f t="shared" si="49"/>
        <v>2.3113940606831251</v>
      </c>
      <c r="Q181" s="43">
        <f t="shared" si="49"/>
        <v>2.4682014755475001</v>
      </c>
      <c r="R181" s="43">
        <f t="shared" si="55"/>
        <v>2.6556172277043752</v>
      </c>
      <c r="S181" s="43">
        <f t="shared" si="56"/>
        <v>2.7199642461337503</v>
      </c>
      <c r="T181" s="43">
        <f t="shared" si="57"/>
        <v>2.7675930069768748</v>
      </c>
      <c r="U181" s="43">
        <f t="shared" si="58"/>
        <v>2.8554647803481248</v>
      </c>
    </row>
    <row r="182" spans="1:21" x14ac:dyDescent="0.25">
      <c r="A182" s="24" t="s">
        <v>271</v>
      </c>
      <c r="B182" s="24" t="s">
        <v>231</v>
      </c>
      <c r="C182" s="24" t="s">
        <v>232</v>
      </c>
      <c r="D182" s="68" t="s">
        <v>264</v>
      </c>
      <c r="E182" s="24" t="s">
        <v>252</v>
      </c>
      <c r="F182" s="24" t="s">
        <v>154</v>
      </c>
      <c r="G182" s="24" t="s">
        <v>152</v>
      </c>
      <c r="H182" s="24" t="s">
        <v>71</v>
      </c>
      <c r="I182" s="44">
        <f>I181</f>
        <v>2207684.2523175003</v>
      </c>
      <c r="J182" s="44">
        <f t="shared" ref="J182:O182" si="78">J181</f>
        <v>2345963.9968050001</v>
      </c>
      <c r="K182" s="44">
        <f t="shared" si="78"/>
        <v>2508947.3017949997</v>
      </c>
      <c r="L182" s="44">
        <f t="shared" si="78"/>
        <v>2704507.2030075002</v>
      </c>
      <c r="M182" s="44">
        <f t="shared" si="78"/>
        <v>2725116.5938425004</v>
      </c>
      <c r="N182" s="44">
        <f t="shared" si="78"/>
        <v>2781751.8113549999</v>
      </c>
      <c r="O182" s="44">
        <f t="shared" si="78"/>
        <v>2880035.7700124998</v>
      </c>
      <c r="P182" s="43">
        <f t="shared" si="49"/>
        <v>2.3113940606831251</v>
      </c>
      <c r="Q182" s="43">
        <f t="shared" si="49"/>
        <v>2.4682014755475001</v>
      </c>
      <c r="R182" s="43">
        <f t="shared" si="55"/>
        <v>2.6556172277043752</v>
      </c>
      <c r="S182" s="43">
        <f t="shared" si="56"/>
        <v>2.7199642461337503</v>
      </c>
      <c r="T182" s="43">
        <f t="shared" si="57"/>
        <v>2.7675930069768748</v>
      </c>
      <c r="U182" s="43">
        <f t="shared" si="58"/>
        <v>2.8554647803481248</v>
      </c>
    </row>
    <row r="183" spans="1:21" x14ac:dyDescent="0.25">
      <c r="A183" s="24" t="s">
        <v>271</v>
      </c>
      <c r="B183" s="24" t="s">
        <v>231</v>
      </c>
      <c r="C183" s="24" t="s">
        <v>232</v>
      </c>
      <c r="D183" s="68" t="s">
        <v>264</v>
      </c>
      <c r="E183" s="24" t="s">
        <v>252</v>
      </c>
      <c r="F183" s="24" t="s">
        <v>154</v>
      </c>
      <c r="G183" s="24" t="s">
        <v>152</v>
      </c>
      <c r="H183" s="24" t="s">
        <v>73</v>
      </c>
      <c r="I183" s="44">
        <v>0</v>
      </c>
      <c r="J183" s="44">
        <v>0</v>
      </c>
      <c r="K183" s="44">
        <v>0</v>
      </c>
      <c r="L183" s="44">
        <v>0</v>
      </c>
      <c r="M183" s="44">
        <v>0</v>
      </c>
      <c r="N183" s="44">
        <v>0</v>
      </c>
      <c r="O183" s="44">
        <v>0</v>
      </c>
      <c r="P183" s="43">
        <f t="shared" si="49"/>
        <v>0</v>
      </c>
      <c r="Q183" s="43">
        <f t="shared" si="49"/>
        <v>0</v>
      </c>
      <c r="R183" s="43">
        <f t="shared" si="55"/>
        <v>0</v>
      </c>
      <c r="S183" s="43">
        <f t="shared" si="56"/>
        <v>0</v>
      </c>
      <c r="T183" s="43">
        <f t="shared" si="57"/>
        <v>0</v>
      </c>
      <c r="U183" s="43">
        <f t="shared" si="58"/>
        <v>0</v>
      </c>
    </row>
    <row r="184" spans="1:21" x14ac:dyDescent="0.25">
      <c r="A184" s="24" t="s">
        <v>271</v>
      </c>
      <c r="B184" s="24" t="s">
        <v>231</v>
      </c>
      <c r="C184" s="24" t="s">
        <v>232</v>
      </c>
      <c r="D184" s="68" t="s">
        <v>264</v>
      </c>
      <c r="E184" s="24" t="s">
        <v>252</v>
      </c>
      <c r="F184" s="24" t="s">
        <v>154</v>
      </c>
      <c r="G184" s="24" t="s">
        <v>152</v>
      </c>
      <c r="H184" s="24" t="s">
        <v>72</v>
      </c>
      <c r="I184" s="44">
        <v>0</v>
      </c>
      <c r="J184" s="44">
        <v>0</v>
      </c>
      <c r="K184" s="44">
        <v>0</v>
      </c>
      <c r="L184" s="44">
        <v>0</v>
      </c>
      <c r="M184" s="44">
        <v>0</v>
      </c>
      <c r="N184" s="44">
        <v>0</v>
      </c>
      <c r="O184" s="44">
        <v>0</v>
      </c>
      <c r="P184" s="43">
        <f t="shared" si="49"/>
        <v>0</v>
      </c>
      <c r="Q184" s="43">
        <f t="shared" si="49"/>
        <v>0</v>
      </c>
      <c r="R184" s="43">
        <f t="shared" si="55"/>
        <v>0</v>
      </c>
      <c r="S184" s="43">
        <f t="shared" si="56"/>
        <v>0</v>
      </c>
      <c r="T184" s="43">
        <f t="shared" si="57"/>
        <v>0</v>
      </c>
      <c r="U184" s="43">
        <f t="shared" si="58"/>
        <v>0</v>
      </c>
    </row>
    <row r="185" spans="1:21" ht="16.5" thickBot="1" x14ac:dyDescent="0.3">
      <c r="A185" s="45"/>
      <c r="B185" s="46"/>
      <c r="C185" s="46"/>
      <c r="D185" s="46"/>
      <c r="E185" s="46"/>
      <c r="F185" s="46"/>
      <c r="G185" s="46"/>
      <c r="H185" s="46"/>
      <c r="I185" s="46"/>
      <c r="J185" s="46"/>
      <c r="K185" s="46"/>
      <c r="L185" s="46"/>
      <c r="M185" s="46"/>
      <c r="N185" s="46"/>
      <c r="O185" s="46"/>
      <c r="P185" s="47"/>
      <c r="Q185" s="47"/>
      <c r="R185" s="47"/>
      <c r="S185" s="47"/>
      <c r="T185" s="47"/>
      <c r="U185" s="47"/>
    </row>
    <row r="186" spans="1:21" ht="16.5" thickTop="1" x14ac:dyDescent="0.25"/>
  </sheetData>
  <autoFilter ref="A2:U184" xr:uid="{00000000-0009-0000-0000-000002000000}"/>
  <mergeCells count="3">
    <mergeCell ref="I1:O1"/>
    <mergeCell ref="P1:U1"/>
    <mergeCell ref="A1:B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B3:W40"/>
  <sheetViews>
    <sheetView topLeftCell="C1" zoomScale="86" zoomScaleNormal="54" zoomScalePageLayoutView="54" workbookViewId="0">
      <selection activeCell="I16" sqref="I16"/>
    </sheetView>
  </sheetViews>
  <sheetFormatPr defaultColWidth="10.875" defaultRowHeight="15.75" x14ac:dyDescent="0.25"/>
  <cols>
    <col min="1" max="1" width="10.875" style="3"/>
    <col min="2" max="2" width="11.125" style="3" bestFit="1" customWidth="1"/>
    <col min="3" max="3" width="43.625" style="3" bestFit="1" customWidth="1"/>
    <col min="4" max="4" width="12.125" style="3" bestFit="1" customWidth="1"/>
    <col min="5" max="16" width="11.625" style="3" bestFit="1" customWidth="1"/>
    <col min="17" max="16384" width="10.875" style="3"/>
  </cols>
  <sheetData>
    <row r="3" spans="2:23" x14ac:dyDescent="0.25">
      <c r="B3" s="148" t="s">
        <v>290</v>
      </c>
      <c r="C3" s="150"/>
      <c r="D3" s="149" t="s">
        <v>335</v>
      </c>
      <c r="E3" s="149"/>
      <c r="F3" s="149"/>
      <c r="G3" s="149"/>
      <c r="H3" s="149"/>
      <c r="I3" s="149"/>
      <c r="J3" s="149"/>
      <c r="K3" s="149"/>
      <c r="L3" s="149"/>
      <c r="M3" s="149"/>
      <c r="N3" s="149"/>
      <c r="O3" s="149"/>
      <c r="P3" s="149"/>
      <c r="Q3" s="21"/>
    </row>
    <row r="4" spans="2:23" x14ac:dyDescent="0.25">
      <c r="B4" s="101" t="s">
        <v>129</v>
      </c>
      <c r="C4" s="102" t="s">
        <v>189</v>
      </c>
      <c r="D4" s="103" t="s">
        <v>8</v>
      </c>
      <c r="E4" s="103" t="s">
        <v>9</v>
      </c>
      <c r="F4" s="103" t="s">
        <v>15</v>
      </c>
      <c r="G4" s="103" t="s">
        <v>16</v>
      </c>
      <c r="H4" s="103" t="s">
        <v>17</v>
      </c>
      <c r="I4" s="103" t="s">
        <v>18</v>
      </c>
      <c r="J4" s="103" t="s">
        <v>19</v>
      </c>
      <c r="K4" s="103">
        <v>2007</v>
      </c>
      <c r="L4" s="103">
        <v>2008</v>
      </c>
      <c r="M4" s="103">
        <v>2009</v>
      </c>
      <c r="N4" s="103">
        <v>2010</v>
      </c>
      <c r="O4" s="103">
        <v>2011</v>
      </c>
      <c r="P4" s="103">
        <v>2012</v>
      </c>
      <c r="Q4" s="103" t="s">
        <v>159</v>
      </c>
    </row>
    <row r="5" spans="2:23" x14ac:dyDescent="0.25">
      <c r="B5" s="35" t="s">
        <v>130</v>
      </c>
      <c r="C5" s="35" t="str">
        <f>VLOOKUP(B5,'3'!$B$4:$F$33,2,FALSE)</f>
        <v>Cement Production</v>
      </c>
      <c r="D5" s="69">
        <v>63036872.700000003</v>
      </c>
      <c r="E5" s="69">
        <v>67775736.600000009</v>
      </c>
      <c r="F5" s="69">
        <v>76747878.900000006</v>
      </c>
      <c r="G5" s="69">
        <v>84744775.5</v>
      </c>
      <c r="H5" s="69">
        <v>89429617.200000003</v>
      </c>
      <c r="I5" s="69">
        <v>95206072.5</v>
      </c>
      <c r="J5" s="69">
        <v>97215633.900000006</v>
      </c>
      <c r="K5" s="69">
        <f>((1/4)*D5+(3/4)*E5)</f>
        <v>66591020.625</v>
      </c>
      <c r="L5" s="69">
        <f t="shared" ref="L5:P20" si="0">((1/4)*E5+(3/4)*F5)</f>
        <v>74504843.325000003</v>
      </c>
      <c r="M5" s="69">
        <f t="shared" si="0"/>
        <v>82745551.349999994</v>
      </c>
      <c r="N5" s="69">
        <f t="shared" si="0"/>
        <v>88258406.775000006</v>
      </c>
      <c r="O5" s="69">
        <f t="shared" si="0"/>
        <v>93761958.674999997</v>
      </c>
      <c r="P5" s="69">
        <f t="shared" si="0"/>
        <v>96713243.550000012</v>
      </c>
      <c r="Q5" s="36" t="s">
        <v>192</v>
      </c>
      <c r="R5" s="73"/>
      <c r="S5" s="73"/>
      <c r="T5" s="73"/>
      <c r="U5" s="73"/>
      <c r="V5" s="73"/>
      <c r="W5" s="73"/>
    </row>
    <row r="6" spans="2:23" x14ac:dyDescent="0.25">
      <c r="B6" s="37" t="s">
        <v>92</v>
      </c>
      <c r="C6" s="35" t="str">
        <f>VLOOKUP(B6,'3'!$B$4:$F$33,2,FALSE)</f>
        <v>Lime Production</v>
      </c>
      <c r="D6" s="70">
        <v>855789.24915000016</v>
      </c>
      <c r="E6" s="70">
        <v>1392711.4376059501</v>
      </c>
      <c r="F6" s="70">
        <v>928113.67807499983</v>
      </c>
      <c r="G6" s="69">
        <v>1031581.0389000002</v>
      </c>
      <c r="H6" s="70">
        <v>1016447.5661999999</v>
      </c>
      <c r="I6" s="70">
        <v>957535.69064999989</v>
      </c>
      <c r="J6" s="70">
        <v>368824.40625</v>
      </c>
      <c r="K6" s="69">
        <f t="shared" ref="K6:K32" si="1">((1/4)*D6+(3/4)*E6)</f>
        <v>1258480.8904919627</v>
      </c>
      <c r="L6" s="69">
        <f t="shared" si="0"/>
        <v>1044263.1179577374</v>
      </c>
      <c r="M6" s="69">
        <f t="shared" si="0"/>
        <v>1005714.1986937501</v>
      </c>
      <c r="N6" s="69">
        <f t="shared" si="0"/>
        <v>1020230.934375</v>
      </c>
      <c r="O6" s="69">
        <f t="shared" si="0"/>
        <v>972263.65953749989</v>
      </c>
      <c r="P6" s="69">
        <f t="shared" si="0"/>
        <v>516002.22734999994</v>
      </c>
      <c r="Q6" s="36" t="s">
        <v>190</v>
      </c>
      <c r="R6" s="73"/>
      <c r="S6" s="73"/>
      <c r="T6" s="73"/>
      <c r="U6" s="73"/>
      <c r="V6" s="73"/>
      <c r="W6" s="73"/>
    </row>
    <row r="7" spans="2:23" x14ac:dyDescent="0.25">
      <c r="B7" s="37" t="s">
        <v>94</v>
      </c>
      <c r="C7" s="35" t="str">
        <f>VLOOKUP(B7,'3'!$B$4:$F$33,2,FALSE)</f>
        <v>Glass Production</v>
      </c>
      <c r="D7" s="70">
        <v>765864.95261076814</v>
      </c>
      <c r="E7" s="70">
        <v>317355.50066023011</v>
      </c>
      <c r="F7" s="70">
        <v>198605.22616239896</v>
      </c>
      <c r="G7" s="69">
        <v>179787.60357149201</v>
      </c>
      <c r="H7" s="70">
        <v>3884529.4003170533</v>
      </c>
      <c r="I7" s="70">
        <v>395786.24407199945</v>
      </c>
      <c r="J7" s="70">
        <v>425291.51346057485</v>
      </c>
      <c r="K7" s="69">
        <f t="shared" si="1"/>
        <v>429482.86364786461</v>
      </c>
      <c r="L7" s="69">
        <f t="shared" si="0"/>
        <v>228292.79478685674</v>
      </c>
      <c r="M7" s="69">
        <f t="shared" si="0"/>
        <v>184492.00921921874</v>
      </c>
      <c r="N7" s="69">
        <f t="shared" si="0"/>
        <v>2958343.9511306626</v>
      </c>
      <c r="O7" s="69">
        <f t="shared" si="0"/>
        <v>1267972.0331332628</v>
      </c>
      <c r="P7" s="69">
        <f t="shared" si="0"/>
        <v>417915.19611343101</v>
      </c>
      <c r="Q7" s="36" t="s">
        <v>190</v>
      </c>
      <c r="R7" s="73"/>
      <c r="S7" s="73"/>
      <c r="T7" s="73"/>
      <c r="U7" s="73"/>
      <c r="V7" s="73"/>
      <c r="W7" s="73"/>
    </row>
    <row r="8" spans="2:23" x14ac:dyDescent="0.25">
      <c r="B8" s="37" t="s">
        <v>98</v>
      </c>
      <c r="C8" s="35" t="str">
        <f>VLOOKUP(B8,'3'!$B$4:$F$33,2,FALSE)</f>
        <v>Ceramics</v>
      </c>
      <c r="D8" s="70">
        <v>350.81731235999996</v>
      </c>
      <c r="E8" s="70">
        <v>140979.79162999999</v>
      </c>
      <c r="F8" s="70">
        <v>141786.51591627998</v>
      </c>
      <c r="G8" s="69">
        <v>63981.974104720008</v>
      </c>
      <c r="H8" s="70">
        <v>4596.801238944</v>
      </c>
      <c r="I8" s="70">
        <v>40743.934120111007</v>
      </c>
      <c r="J8" s="70">
        <v>5921.5179000000007</v>
      </c>
      <c r="K8" s="69">
        <f t="shared" si="1"/>
        <v>105822.54805058999</v>
      </c>
      <c r="L8" s="69">
        <f t="shared" si="0"/>
        <v>141584.83484470999</v>
      </c>
      <c r="M8" s="69">
        <f t="shared" si="0"/>
        <v>83433.109557610005</v>
      </c>
      <c r="N8" s="69">
        <f t="shared" si="0"/>
        <v>19443.094455388004</v>
      </c>
      <c r="O8" s="69">
        <f t="shared" si="0"/>
        <v>31707.150899819255</v>
      </c>
      <c r="P8" s="69">
        <f t="shared" si="0"/>
        <v>14627.121955027753</v>
      </c>
      <c r="Q8" s="36" t="s">
        <v>190</v>
      </c>
      <c r="R8" s="73"/>
      <c r="S8" s="73"/>
      <c r="T8" s="73"/>
      <c r="U8" s="73"/>
      <c r="V8" s="73"/>
      <c r="W8" s="73"/>
    </row>
    <row r="9" spans="2:23" x14ac:dyDescent="0.25">
      <c r="B9" s="37" t="s">
        <v>99</v>
      </c>
      <c r="C9" s="35" t="str">
        <f>VLOOKUP(B9,'3'!$B$4:$F$33,2,FALSE)</f>
        <v>Other Uses of Soda Ash</v>
      </c>
      <c r="D9" s="70">
        <v>2291403.0951173441</v>
      </c>
      <c r="E9" s="70">
        <v>3148168.743309001</v>
      </c>
      <c r="F9" s="70">
        <v>63830.616538176022</v>
      </c>
      <c r="G9" s="69">
        <v>212173.91959799992</v>
      </c>
      <c r="H9" s="70">
        <v>246367.17501959999</v>
      </c>
      <c r="I9" s="70">
        <v>417661.92332940007</v>
      </c>
      <c r="J9" s="70">
        <v>9976132.6008818224</v>
      </c>
      <c r="K9" s="69">
        <f t="shared" si="1"/>
        <v>2933977.3312610867</v>
      </c>
      <c r="L9" s="69">
        <f t="shared" si="0"/>
        <v>834915.14823088225</v>
      </c>
      <c r="M9" s="69">
        <f t="shared" si="0"/>
        <v>175088.09383304394</v>
      </c>
      <c r="N9" s="69">
        <f t="shared" si="0"/>
        <v>237818.86116419997</v>
      </c>
      <c r="O9" s="69">
        <f t="shared" si="0"/>
        <v>374838.23625195003</v>
      </c>
      <c r="P9" s="69">
        <f t="shared" si="0"/>
        <v>7586514.9314937172</v>
      </c>
      <c r="Q9" s="36" t="s">
        <v>190</v>
      </c>
      <c r="R9" s="73"/>
      <c r="S9" s="73"/>
      <c r="T9" s="73"/>
      <c r="U9" s="73"/>
      <c r="V9" s="73"/>
      <c r="W9" s="73"/>
    </row>
    <row r="10" spans="2:23" x14ac:dyDescent="0.25">
      <c r="B10" s="37" t="s">
        <v>100</v>
      </c>
      <c r="C10" s="35" t="str">
        <f>VLOOKUP(B10,'3'!$B$4:$F$33,2,FALSE)</f>
        <v>Non Metallurgical Magnesia Production</v>
      </c>
      <c r="D10" s="70">
        <v>2954.0672922600002</v>
      </c>
      <c r="E10" s="70">
        <v>51894.882981044997</v>
      </c>
      <c r="F10" s="70">
        <v>487.14447478200009</v>
      </c>
      <c r="G10" s="69">
        <v>513.61952394000002</v>
      </c>
      <c r="H10" s="70">
        <v>71.975539437000009</v>
      </c>
      <c r="I10" s="70">
        <v>4.9587150000000007</v>
      </c>
      <c r="J10" s="70">
        <v>0</v>
      </c>
      <c r="K10" s="69">
        <f t="shared" si="1"/>
        <v>39659.679058848749</v>
      </c>
      <c r="L10" s="69">
        <f t="shared" si="0"/>
        <v>13339.07910134775</v>
      </c>
      <c r="M10" s="69">
        <f t="shared" si="0"/>
        <v>507.00076165050007</v>
      </c>
      <c r="N10" s="69">
        <f t="shared" si="0"/>
        <v>182.38653556275</v>
      </c>
      <c r="O10" s="69">
        <f t="shared" si="0"/>
        <v>21.712921109250004</v>
      </c>
      <c r="P10" s="69">
        <f t="shared" si="0"/>
        <v>1.2396787500000002</v>
      </c>
      <c r="Q10" s="36" t="s">
        <v>190</v>
      </c>
      <c r="R10" s="73"/>
      <c r="S10" s="73"/>
      <c r="T10" s="73"/>
      <c r="U10" s="73"/>
      <c r="V10" s="73"/>
      <c r="W10" s="73"/>
    </row>
    <row r="11" spans="2:23" x14ac:dyDescent="0.25">
      <c r="B11" s="37" t="s">
        <v>101</v>
      </c>
      <c r="C11" s="35" t="str">
        <f>VLOOKUP(B11,'3'!$B$4:$F$33,2,FALSE)</f>
        <v>Other Process Uses of Carbonates</v>
      </c>
      <c r="D11" s="70">
        <v>3172616.0444999998</v>
      </c>
      <c r="E11" s="70">
        <v>82485.40155000001</v>
      </c>
      <c r="F11" s="70">
        <v>16940.858175000001</v>
      </c>
      <c r="G11" s="69">
        <v>47378.802749999995</v>
      </c>
      <c r="H11" s="70">
        <v>17549.545425</v>
      </c>
      <c r="I11" s="70">
        <v>19780.355549999997</v>
      </c>
      <c r="J11" s="70">
        <v>4050.75</v>
      </c>
      <c r="K11" s="69">
        <f t="shared" si="1"/>
        <v>855018.06228750001</v>
      </c>
      <c r="L11" s="69">
        <f t="shared" si="0"/>
        <v>33326.994018750003</v>
      </c>
      <c r="M11" s="69">
        <f t="shared" si="0"/>
        <v>39769.316606249995</v>
      </c>
      <c r="N11" s="69">
        <f t="shared" si="0"/>
        <v>25006.85975625</v>
      </c>
      <c r="O11" s="69">
        <f t="shared" si="0"/>
        <v>19222.653018749999</v>
      </c>
      <c r="P11" s="69">
        <f t="shared" si="0"/>
        <v>7983.1513874999991</v>
      </c>
      <c r="Q11" s="36" t="s">
        <v>190</v>
      </c>
      <c r="R11" s="73"/>
      <c r="S11" s="73"/>
      <c r="T11" s="73"/>
      <c r="U11" s="73"/>
      <c r="V11" s="73"/>
      <c r="W11" s="73"/>
    </row>
    <row r="12" spans="2:23" x14ac:dyDescent="0.25">
      <c r="B12" s="35" t="s">
        <v>35</v>
      </c>
      <c r="C12" s="35" t="str">
        <f>VLOOKUP(B12,'3'!$B$4:$F$33,2,FALSE)</f>
        <v>Ammonia Production</v>
      </c>
      <c r="D12" s="71">
        <v>20951788.606394552</v>
      </c>
      <c r="E12" s="71">
        <v>20218352.049838684</v>
      </c>
      <c r="F12" s="71">
        <v>20266679.835033149</v>
      </c>
      <c r="G12" s="71">
        <v>21711923.057741355</v>
      </c>
      <c r="H12" s="71">
        <v>22597658.421123654</v>
      </c>
      <c r="I12" s="71">
        <v>23402398.49640375</v>
      </c>
      <c r="J12" s="71">
        <v>23156238.991925552</v>
      </c>
      <c r="K12" s="69">
        <f t="shared" si="1"/>
        <v>20401711.188977651</v>
      </c>
      <c r="L12" s="69">
        <f t="shared" si="0"/>
        <v>20254597.888734534</v>
      </c>
      <c r="M12" s="69">
        <f t="shared" si="0"/>
        <v>21350612.252064303</v>
      </c>
      <c r="N12" s="69">
        <f t="shared" si="0"/>
        <v>22376224.58027808</v>
      </c>
      <c r="O12" s="69">
        <f t="shared" si="0"/>
        <v>23201213.477583725</v>
      </c>
      <c r="P12" s="69">
        <f t="shared" si="0"/>
        <v>23217778.868045103</v>
      </c>
      <c r="Q12" s="36" t="s">
        <v>193</v>
      </c>
      <c r="R12" s="73"/>
      <c r="S12" s="73"/>
      <c r="T12" s="73"/>
      <c r="U12" s="73"/>
      <c r="V12" s="73"/>
      <c r="W12" s="73"/>
    </row>
    <row r="13" spans="2:23" x14ac:dyDescent="0.25">
      <c r="B13" s="37" t="s">
        <v>37</v>
      </c>
      <c r="C13" s="35" t="str">
        <f>VLOOKUP(B13,'3'!$B$4:$F$33,2,FALSE)</f>
        <v>Nitric Acid Production</v>
      </c>
      <c r="D13" s="70">
        <v>245383.6</v>
      </c>
      <c r="E13" s="70">
        <v>496387.5</v>
      </c>
      <c r="F13" s="70">
        <v>638600</v>
      </c>
      <c r="G13" s="69">
        <v>589180.69289299997</v>
      </c>
      <c r="H13" s="70">
        <v>1334240</v>
      </c>
      <c r="I13" s="70">
        <v>2218050</v>
      </c>
      <c r="J13" s="70">
        <v>390716.91960000002</v>
      </c>
      <c r="K13" s="69">
        <f t="shared" si="1"/>
        <v>433636.52500000002</v>
      </c>
      <c r="L13" s="69">
        <f t="shared" si="0"/>
        <v>603046.875</v>
      </c>
      <c r="M13" s="69">
        <f t="shared" si="0"/>
        <v>601535.51966975001</v>
      </c>
      <c r="N13" s="69">
        <f t="shared" si="0"/>
        <v>1147975.1732232501</v>
      </c>
      <c r="O13" s="69">
        <f t="shared" si="0"/>
        <v>1997097.5</v>
      </c>
      <c r="P13" s="69">
        <f t="shared" si="0"/>
        <v>847550.18969999999</v>
      </c>
      <c r="Q13" s="36" t="s">
        <v>190</v>
      </c>
      <c r="R13" s="73"/>
      <c r="S13" s="73"/>
      <c r="T13" s="73"/>
      <c r="U13" s="73"/>
      <c r="V13" s="73"/>
      <c r="W13" s="73"/>
    </row>
    <row r="14" spans="2:23" x14ac:dyDescent="0.25">
      <c r="B14" s="35" t="s">
        <v>41</v>
      </c>
      <c r="C14" s="35" t="str">
        <f>VLOOKUP(B14,'3'!$B$4:$F$33,2,FALSE)</f>
        <v>Caprolactam, Glyoxal and Glyoxylic Acid Production</v>
      </c>
      <c r="D14" s="71">
        <v>337590</v>
      </c>
      <c r="E14" s="71">
        <v>239939.99999999997</v>
      </c>
      <c r="F14" s="71">
        <v>234359.99999999997</v>
      </c>
      <c r="G14" s="71">
        <v>343170</v>
      </c>
      <c r="H14" s="71">
        <v>343170</v>
      </c>
      <c r="I14" s="71">
        <v>329220</v>
      </c>
      <c r="J14" s="71">
        <v>276209.99999999994</v>
      </c>
      <c r="K14" s="69">
        <f t="shared" si="1"/>
        <v>264352.5</v>
      </c>
      <c r="L14" s="69">
        <f t="shared" si="0"/>
        <v>235754.99999999997</v>
      </c>
      <c r="M14" s="69">
        <f t="shared" si="0"/>
        <v>315967.5</v>
      </c>
      <c r="N14" s="69">
        <f t="shared" si="0"/>
        <v>343170</v>
      </c>
      <c r="O14" s="69">
        <f t="shared" si="0"/>
        <v>332707.5</v>
      </c>
      <c r="P14" s="69">
        <f t="shared" si="0"/>
        <v>289462.49999999994</v>
      </c>
      <c r="Q14" s="36" t="s">
        <v>191</v>
      </c>
      <c r="R14" s="73"/>
      <c r="S14" s="73"/>
      <c r="T14" s="73"/>
      <c r="U14" s="73"/>
      <c r="V14" s="73"/>
      <c r="W14" s="73"/>
    </row>
    <row r="15" spans="2:23" x14ac:dyDescent="0.25">
      <c r="B15" s="35" t="s">
        <v>46</v>
      </c>
      <c r="C15" s="35" t="str">
        <f>VLOOKUP(B15,'3'!$B$4:$F$33,2,FALSE)</f>
        <v>Carbide Production</v>
      </c>
      <c r="D15" s="71">
        <v>101145.00000000001</v>
      </c>
      <c r="E15" s="71">
        <v>107151.00000000001</v>
      </c>
      <c r="F15" s="71">
        <v>73205</v>
      </c>
      <c r="G15" s="71">
        <v>24222.000000000004</v>
      </c>
      <c r="H15" s="71">
        <v>49170.000000000007</v>
      </c>
      <c r="I15" s="71">
        <v>73029</v>
      </c>
      <c r="J15" s="71">
        <v>78078</v>
      </c>
      <c r="K15" s="69">
        <f t="shared" si="1"/>
        <v>105649.50000000001</v>
      </c>
      <c r="L15" s="69">
        <f t="shared" si="0"/>
        <v>81691.5</v>
      </c>
      <c r="M15" s="69">
        <f t="shared" si="0"/>
        <v>36467.75</v>
      </c>
      <c r="N15" s="69">
        <f t="shared" si="0"/>
        <v>42933.000000000007</v>
      </c>
      <c r="O15" s="69">
        <f t="shared" si="0"/>
        <v>67064.25</v>
      </c>
      <c r="P15" s="69">
        <f t="shared" si="0"/>
        <v>76815.75</v>
      </c>
      <c r="Q15" s="36" t="s">
        <v>191</v>
      </c>
      <c r="R15" s="73"/>
      <c r="S15" s="73"/>
      <c r="T15" s="73"/>
      <c r="U15" s="73"/>
      <c r="V15" s="73"/>
      <c r="W15" s="73"/>
    </row>
    <row r="16" spans="2:23" x14ac:dyDescent="0.25">
      <c r="B16" s="35" t="s">
        <v>49</v>
      </c>
      <c r="C16" s="35" t="str">
        <f>VLOOKUP(B16,'3'!$B$4:$F$33,2,FALSE)</f>
        <v>Titanium Dioxide Production</v>
      </c>
      <c r="D16" s="71">
        <v>87144.2</v>
      </c>
      <c r="E16" s="71">
        <v>81922.75</v>
      </c>
      <c r="F16" s="71">
        <v>73792.800000000003</v>
      </c>
      <c r="G16" s="71">
        <v>84928.2</v>
      </c>
      <c r="H16" s="71">
        <v>88667.7</v>
      </c>
      <c r="I16" s="71">
        <v>72213.899999999994</v>
      </c>
      <c r="J16" s="71">
        <v>69443.899999999994</v>
      </c>
      <c r="K16" s="69">
        <f t="shared" si="1"/>
        <v>83228.112500000003</v>
      </c>
      <c r="L16" s="69">
        <f t="shared" si="0"/>
        <v>75825.287500000006</v>
      </c>
      <c r="M16" s="69">
        <f t="shared" si="0"/>
        <v>82144.349999999991</v>
      </c>
      <c r="N16" s="69">
        <f t="shared" si="0"/>
        <v>87732.824999999997</v>
      </c>
      <c r="O16" s="69">
        <f t="shared" si="0"/>
        <v>76327.349999999991</v>
      </c>
      <c r="P16" s="69">
        <f t="shared" si="0"/>
        <v>70136.399999999994</v>
      </c>
      <c r="Q16" s="36" t="s">
        <v>191</v>
      </c>
      <c r="R16" s="73"/>
      <c r="S16" s="73"/>
      <c r="T16" s="73"/>
      <c r="U16" s="73"/>
      <c r="V16" s="73"/>
      <c r="W16" s="73"/>
    </row>
    <row r="17" spans="2:23" x14ac:dyDescent="0.25">
      <c r="B17" s="35" t="s">
        <v>51</v>
      </c>
      <c r="C17" s="35" t="str">
        <f>VLOOKUP(B17,'3'!$B$4:$F$33,2,FALSE)</f>
        <v>Soda Ash Production</v>
      </c>
      <c r="D17" s="71">
        <v>286772.28000000003</v>
      </c>
      <c r="E17" s="71">
        <v>276760.38</v>
      </c>
      <c r="F17" s="71">
        <v>274488.90000000002</v>
      </c>
      <c r="G17" s="71">
        <v>284050.92000000004</v>
      </c>
      <c r="H17" s="71">
        <v>317228.88</v>
      </c>
      <c r="I17" s="71">
        <v>332693.16000000003</v>
      </c>
      <c r="J17" s="71">
        <v>336415.02</v>
      </c>
      <c r="K17" s="69">
        <f t="shared" si="1"/>
        <v>279263.35499999998</v>
      </c>
      <c r="L17" s="69">
        <f t="shared" si="0"/>
        <v>275056.77</v>
      </c>
      <c r="M17" s="69">
        <f t="shared" si="0"/>
        <v>281660.41500000004</v>
      </c>
      <c r="N17" s="69">
        <f t="shared" si="0"/>
        <v>308934.39</v>
      </c>
      <c r="O17" s="69">
        <f t="shared" si="0"/>
        <v>328827.09000000003</v>
      </c>
      <c r="P17" s="69">
        <f t="shared" si="0"/>
        <v>335484.55500000005</v>
      </c>
      <c r="Q17" s="36" t="s">
        <v>191</v>
      </c>
      <c r="R17" s="73"/>
      <c r="S17" s="73"/>
      <c r="T17" s="73"/>
      <c r="U17" s="73"/>
      <c r="V17" s="73"/>
      <c r="W17" s="73"/>
    </row>
    <row r="18" spans="2:23" x14ac:dyDescent="0.25">
      <c r="B18" s="35" t="s">
        <v>55</v>
      </c>
      <c r="C18" s="35" t="str">
        <f>VLOOKUP(B18,'3'!$B$4:$F$33,2,FALSE)</f>
        <v>Methanol</v>
      </c>
      <c r="D18" s="71">
        <v>456853.19</v>
      </c>
      <c r="E18" s="71">
        <v>405544.69</v>
      </c>
      <c r="F18" s="71">
        <v>273399.36000000004</v>
      </c>
      <c r="G18" s="71">
        <v>381446.99</v>
      </c>
      <c r="H18" s="71">
        <v>431833.09</v>
      </c>
      <c r="I18" s="71">
        <v>414999.29000000004</v>
      </c>
      <c r="J18" s="71">
        <v>293911.23</v>
      </c>
      <c r="K18" s="69">
        <f t="shared" si="1"/>
        <v>418371.815</v>
      </c>
      <c r="L18" s="69">
        <f t="shared" si="0"/>
        <v>306435.6925</v>
      </c>
      <c r="M18" s="69">
        <f t="shared" si="0"/>
        <v>354435.08250000002</v>
      </c>
      <c r="N18" s="69">
        <f t="shared" si="0"/>
        <v>419236.565</v>
      </c>
      <c r="O18" s="69">
        <f t="shared" si="0"/>
        <v>419207.74000000005</v>
      </c>
      <c r="P18" s="69">
        <f t="shared" si="0"/>
        <v>324183.245</v>
      </c>
      <c r="Q18" s="36" t="s">
        <v>191</v>
      </c>
      <c r="R18" s="73"/>
      <c r="S18" s="73"/>
      <c r="T18" s="73"/>
      <c r="U18" s="73"/>
      <c r="V18" s="73"/>
      <c r="W18" s="73"/>
    </row>
    <row r="19" spans="2:23" x14ac:dyDescent="0.25">
      <c r="B19" s="35" t="s">
        <v>57</v>
      </c>
      <c r="C19" s="35" t="str">
        <f>VLOOKUP(B19,'3'!$B$4:$F$33,2,FALSE)</f>
        <v>Ethylene</v>
      </c>
      <c r="D19" s="71">
        <v>4810619</v>
      </c>
      <c r="E19" s="71">
        <v>5038330</v>
      </c>
      <c r="F19" s="71">
        <v>4731727</v>
      </c>
      <c r="G19" s="71">
        <v>4509395</v>
      </c>
      <c r="H19" s="71">
        <v>4778345</v>
      </c>
      <c r="I19" s="71">
        <v>5952760</v>
      </c>
      <c r="J19" s="71">
        <v>5943795</v>
      </c>
      <c r="K19" s="69">
        <f t="shared" si="1"/>
        <v>4981402.25</v>
      </c>
      <c r="L19" s="69">
        <f t="shared" si="0"/>
        <v>4808377.75</v>
      </c>
      <c r="M19" s="69">
        <f t="shared" si="0"/>
        <v>4564978</v>
      </c>
      <c r="N19" s="69">
        <f t="shared" si="0"/>
        <v>4711107.5</v>
      </c>
      <c r="O19" s="69">
        <f t="shared" si="0"/>
        <v>5659156.25</v>
      </c>
      <c r="P19" s="69">
        <f t="shared" si="0"/>
        <v>5946036.25</v>
      </c>
      <c r="Q19" s="36" t="s">
        <v>191</v>
      </c>
      <c r="R19" s="73"/>
      <c r="S19" s="73"/>
      <c r="T19" s="73"/>
      <c r="U19" s="73"/>
      <c r="V19" s="73"/>
      <c r="W19" s="73"/>
    </row>
    <row r="20" spans="2:23" x14ac:dyDescent="0.25">
      <c r="B20" s="35" t="s">
        <v>59</v>
      </c>
      <c r="C20" s="35" t="str">
        <f>VLOOKUP(B20,'3'!$B$4:$F$33,2,FALSE)</f>
        <v>Ethylene Dichloride and Vinyl Chloride Monomer</v>
      </c>
      <c r="D20" s="71">
        <v>210008.8</v>
      </c>
      <c r="E20" s="71">
        <v>228577.94</v>
      </c>
      <c r="F20" s="71">
        <v>238782.38</v>
      </c>
      <c r="G20" s="71">
        <v>480488.04</v>
      </c>
      <c r="H20" s="71">
        <v>482117.12</v>
      </c>
      <c r="I20" s="71">
        <v>485289.94</v>
      </c>
      <c r="J20" s="71">
        <v>439716.74</v>
      </c>
      <c r="K20" s="69">
        <f t="shared" si="1"/>
        <v>223935.65500000003</v>
      </c>
      <c r="L20" s="69">
        <f t="shared" si="0"/>
        <v>236231.27000000002</v>
      </c>
      <c r="M20" s="69">
        <f t="shared" si="0"/>
        <v>420061.625</v>
      </c>
      <c r="N20" s="69">
        <f t="shared" si="0"/>
        <v>481709.85</v>
      </c>
      <c r="O20" s="69">
        <f t="shared" si="0"/>
        <v>484496.73499999999</v>
      </c>
      <c r="P20" s="69">
        <f t="shared" si="0"/>
        <v>451110.04</v>
      </c>
      <c r="Q20" s="36" t="s">
        <v>191</v>
      </c>
      <c r="R20" s="73"/>
      <c r="S20" s="73"/>
      <c r="T20" s="73"/>
      <c r="U20" s="73"/>
      <c r="V20" s="73"/>
      <c r="W20" s="73"/>
    </row>
    <row r="21" spans="2:23" x14ac:dyDescent="0.25">
      <c r="B21" s="35" t="s">
        <v>63</v>
      </c>
      <c r="C21" s="35" t="str">
        <f>VLOOKUP(B21,'3'!$B$4:$F$33,2,FALSE)</f>
        <v>Ethylene Oxide</v>
      </c>
      <c r="D21" s="71">
        <v>3691488</v>
      </c>
      <c r="E21" s="71">
        <v>4383642</v>
      </c>
      <c r="F21" s="71">
        <v>4499001</v>
      </c>
      <c r="G21" s="71">
        <v>5921762</v>
      </c>
      <c r="H21" s="71">
        <v>6306292</v>
      </c>
      <c r="I21" s="71">
        <v>6498557</v>
      </c>
      <c r="J21" s="71">
        <v>6613916</v>
      </c>
      <c r="K21" s="69">
        <f t="shared" si="1"/>
        <v>4210603.5</v>
      </c>
      <c r="L21" s="69">
        <f t="shared" ref="L21:L32" si="2">((1/4)*E21+(3/4)*F21)</f>
        <v>4470161.25</v>
      </c>
      <c r="M21" s="69">
        <f t="shared" ref="M21:M32" si="3">((1/4)*F21+(3/4)*G21)</f>
        <v>5566071.75</v>
      </c>
      <c r="N21" s="69">
        <f t="shared" ref="N21:N32" si="4">((1/4)*G21+(3/4)*H21)</f>
        <v>6210159.5</v>
      </c>
      <c r="O21" s="69">
        <f t="shared" ref="O21:O32" si="5">((1/4)*H21+(3/4)*I21)</f>
        <v>6450490.75</v>
      </c>
      <c r="P21" s="69">
        <f t="shared" ref="P21:P32" si="6">((1/4)*I21+(3/4)*J21)</f>
        <v>6585076.25</v>
      </c>
      <c r="Q21" s="36" t="s">
        <v>191</v>
      </c>
      <c r="R21" s="73"/>
      <c r="S21" s="73"/>
      <c r="T21" s="73"/>
      <c r="U21" s="73"/>
      <c r="V21" s="73"/>
      <c r="W21" s="73"/>
    </row>
    <row r="22" spans="2:23" x14ac:dyDescent="0.25">
      <c r="B22" s="35" t="s">
        <v>65</v>
      </c>
      <c r="C22" s="35" t="str">
        <f>VLOOKUP(B22,'3'!$B$4:$F$33,2,FALSE)</f>
        <v>Acrylonitrile</v>
      </c>
      <c r="D22" s="71">
        <v>176860</v>
      </c>
      <c r="E22" s="71">
        <v>186420</v>
      </c>
      <c r="F22" s="71">
        <v>143400</v>
      </c>
      <c r="G22" s="71">
        <v>186420</v>
      </c>
      <c r="H22" s="71">
        <v>181640</v>
      </c>
      <c r="I22" s="71">
        <v>181640</v>
      </c>
      <c r="J22" s="71">
        <v>157740</v>
      </c>
      <c r="K22" s="69">
        <f t="shared" si="1"/>
        <v>184030</v>
      </c>
      <c r="L22" s="69">
        <f t="shared" si="2"/>
        <v>154155</v>
      </c>
      <c r="M22" s="69">
        <f t="shared" si="3"/>
        <v>175665</v>
      </c>
      <c r="N22" s="69">
        <f t="shared" si="4"/>
        <v>182835</v>
      </c>
      <c r="O22" s="69">
        <f t="shared" si="5"/>
        <v>181640</v>
      </c>
      <c r="P22" s="69">
        <f t="shared" si="6"/>
        <v>163715</v>
      </c>
      <c r="Q22" s="36" t="s">
        <v>191</v>
      </c>
      <c r="R22" s="73"/>
      <c r="S22" s="73"/>
      <c r="T22" s="73"/>
      <c r="U22" s="73"/>
      <c r="V22" s="73"/>
      <c r="W22" s="73"/>
    </row>
    <row r="23" spans="2:23" x14ac:dyDescent="0.25">
      <c r="B23" s="35" t="s">
        <v>67</v>
      </c>
      <c r="C23" s="35" t="str">
        <f>VLOOKUP(B23,'3'!$B$4:$F$33,2,FALSE)</f>
        <v>Carbon Black</v>
      </c>
      <c r="D23" s="71">
        <v>1639183.6</v>
      </c>
      <c r="E23" s="71">
        <v>1656604.7999999998</v>
      </c>
      <c r="F23" s="71">
        <v>1441032</v>
      </c>
      <c r="G23" s="71">
        <v>1627388.4</v>
      </c>
      <c r="H23" s="71">
        <v>1755467.2</v>
      </c>
      <c r="I23" s="71">
        <v>1736959.6</v>
      </c>
      <c r="J23" s="71">
        <v>1567597.6</v>
      </c>
      <c r="K23" s="69">
        <f t="shared" si="1"/>
        <v>1652249.5</v>
      </c>
      <c r="L23" s="69">
        <f t="shared" si="2"/>
        <v>1494925.2</v>
      </c>
      <c r="M23" s="69">
        <f t="shared" si="3"/>
        <v>1580799.2999999998</v>
      </c>
      <c r="N23" s="69">
        <f t="shared" si="4"/>
        <v>1723447.5</v>
      </c>
      <c r="O23" s="69">
        <f t="shared" si="5"/>
        <v>1741586.5000000002</v>
      </c>
      <c r="P23" s="69">
        <f t="shared" si="6"/>
        <v>1609938.1</v>
      </c>
      <c r="Q23" s="36" t="s">
        <v>191</v>
      </c>
      <c r="R23" s="73"/>
      <c r="S23" s="73"/>
      <c r="T23" s="73"/>
      <c r="U23" s="73"/>
      <c r="V23" s="73"/>
      <c r="W23" s="73"/>
    </row>
    <row r="24" spans="2:23" x14ac:dyDescent="0.25">
      <c r="B24" s="37" t="s">
        <v>103</v>
      </c>
      <c r="C24" s="35" t="str">
        <f>VLOOKUP(B24,'3'!$B$4:$F$33,2,FALSE)</f>
        <v>Iron and Steel Production</v>
      </c>
      <c r="D24" s="70">
        <v>5682924.8662515376</v>
      </c>
      <c r="E24" s="70">
        <v>6552920.2615065025</v>
      </c>
      <c r="F24" s="70">
        <v>7538877.4219951918</v>
      </c>
      <c r="G24" s="70">
        <v>6180177.6147959279</v>
      </c>
      <c r="H24" s="70">
        <v>7153360.9701837208</v>
      </c>
      <c r="I24" s="70">
        <v>16130414.82024426</v>
      </c>
      <c r="J24" s="70">
        <v>12751704.209903549</v>
      </c>
      <c r="K24" s="69">
        <f t="shared" si="1"/>
        <v>6335421.412692761</v>
      </c>
      <c r="L24" s="69">
        <f t="shared" si="2"/>
        <v>7292388.131873019</v>
      </c>
      <c r="M24" s="69">
        <f t="shared" si="3"/>
        <v>6519852.5665957443</v>
      </c>
      <c r="N24" s="69">
        <f t="shared" si="4"/>
        <v>6910065.1313367719</v>
      </c>
      <c r="O24" s="69">
        <f t="shared" si="5"/>
        <v>13886151.357729126</v>
      </c>
      <c r="P24" s="69">
        <f t="shared" si="6"/>
        <v>13596381.862488726</v>
      </c>
      <c r="Q24" s="36" t="s">
        <v>190</v>
      </c>
      <c r="R24" s="73"/>
      <c r="S24" s="73"/>
      <c r="T24" s="73"/>
      <c r="U24" s="73"/>
      <c r="V24" s="73"/>
      <c r="W24" s="73"/>
    </row>
    <row r="25" spans="2:23" x14ac:dyDescent="0.25">
      <c r="B25" s="37" t="s">
        <v>104</v>
      </c>
      <c r="C25" s="35" t="str">
        <f>VLOOKUP(B25,'3'!$B$4:$F$33,2,FALSE)</f>
        <v>Ferroalloys Production</v>
      </c>
      <c r="D25" s="70">
        <v>718521.39868263272</v>
      </c>
      <c r="E25" s="70">
        <v>1907670.5913528232</v>
      </c>
      <c r="F25" s="70">
        <v>790024.96297591366</v>
      </c>
      <c r="G25" s="70">
        <v>880193.25388757931</v>
      </c>
      <c r="H25" s="70">
        <v>3754223.4944319688</v>
      </c>
      <c r="I25" s="70">
        <v>905144.697605478</v>
      </c>
      <c r="J25" s="70">
        <v>1228284.3835129561</v>
      </c>
      <c r="K25" s="69">
        <f t="shared" si="1"/>
        <v>1610383.2931852755</v>
      </c>
      <c r="L25" s="69">
        <f t="shared" si="2"/>
        <v>1069436.370070141</v>
      </c>
      <c r="M25" s="69">
        <f t="shared" si="3"/>
        <v>857651.1811596629</v>
      </c>
      <c r="N25" s="69">
        <f t="shared" si="4"/>
        <v>3035715.9342958713</v>
      </c>
      <c r="O25" s="69">
        <f t="shared" si="5"/>
        <v>1617414.3968121007</v>
      </c>
      <c r="P25" s="69">
        <f t="shared" si="6"/>
        <v>1147499.4620360865</v>
      </c>
      <c r="Q25" s="36" t="s">
        <v>190</v>
      </c>
      <c r="R25" s="73"/>
      <c r="S25" s="73"/>
      <c r="T25" s="73"/>
      <c r="U25" s="73"/>
      <c r="V25" s="73"/>
      <c r="W25" s="73"/>
    </row>
    <row r="26" spans="2:23" x14ac:dyDescent="0.25">
      <c r="B26" s="35" t="s">
        <v>131</v>
      </c>
      <c r="C26" s="35" t="str">
        <f>VLOOKUP(B26,'3'!$B$4:$F$33,2,FALSE)</f>
        <v>Aluminium Production</v>
      </c>
      <c r="D26" s="72">
        <v>1902450</v>
      </c>
      <c r="E26" s="72">
        <v>2041050</v>
      </c>
      <c r="F26" s="72">
        <v>2222139.15</v>
      </c>
      <c r="G26" s="72">
        <v>2515839.15</v>
      </c>
      <c r="H26" s="72">
        <v>2674704.4499999997</v>
      </c>
      <c r="I26" s="72">
        <v>2729357.4</v>
      </c>
      <c r="J26" s="72">
        <v>2838704.55</v>
      </c>
      <c r="K26" s="69">
        <f t="shared" si="1"/>
        <v>2006400</v>
      </c>
      <c r="L26" s="69">
        <f t="shared" si="2"/>
        <v>2176866.8624999998</v>
      </c>
      <c r="M26" s="69">
        <f t="shared" si="3"/>
        <v>2442414.15</v>
      </c>
      <c r="N26" s="69">
        <f t="shared" si="4"/>
        <v>2634988.125</v>
      </c>
      <c r="O26" s="69">
        <f t="shared" si="5"/>
        <v>2715694.1624999996</v>
      </c>
      <c r="P26" s="69">
        <f t="shared" si="6"/>
        <v>2811367.7624999997</v>
      </c>
      <c r="Q26" s="36" t="s">
        <v>157</v>
      </c>
      <c r="R26" s="73"/>
      <c r="S26" s="73"/>
      <c r="T26" s="73"/>
      <c r="U26" s="73"/>
      <c r="V26" s="73"/>
      <c r="W26" s="73"/>
    </row>
    <row r="27" spans="2:23" x14ac:dyDescent="0.25">
      <c r="B27" s="35" t="s">
        <v>132</v>
      </c>
      <c r="C27" s="35" t="str">
        <f>VLOOKUP(B27,'3'!$B$4:$F$33,2,FALSE)</f>
        <v>Lead Production</v>
      </c>
      <c r="D27" s="72">
        <v>23206.04</v>
      </c>
      <c r="E27" s="72">
        <v>30287.920000000002</v>
      </c>
      <c r="F27" s="72">
        <v>31367.960000000003</v>
      </c>
      <c r="G27" s="72">
        <v>33445.880000000005</v>
      </c>
      <c r="H27" s="72">
        <v>29792.880000000001</v>
      </c>
      <c r="I27" s="72">
        <v>47892</v>
      </c>
      <c r="J27" s="72">
        <v>61524.840000000004</v>
      </c>
      <c r="K27" s="69">
        <f t="shared" si="1"/>
        <v>28517.450000000004</v>
      </c>
      <c r="L27" s="69">
        <f t="shared" si="2"/>
        <v>31097.95</v>
      </c>
      <c r="M27" s="69">
        <f t="shared" si="3"/>
        <v>32926.400000000001</v>
      </c>
      <c r="N27" s="69">
        <f t="shared" si="4"/>
        <v>30706.13</v>
      </c>
      <c r="O27" s="69">
        <f t="shared" si="5"/>
        <v>43367.22</v>
      </c>
      <c r="P27" s="69">
        <f t="shared" si="6"/>
        <v>58116.630000000005</v>
      </c>
      <c r="Q27" s="36" t="s">
        <v>157</v>
      </c>
      <c r="R27" s="73"/>
      <c r="S27" s="73"/>
      <c r="T27" s="73"/>
      <c r="U27" s="73"/>
      <c r="V27" s="73"/>
      <c r="W27" s="73"/>
    </row>
    <row r="28" spans="2:23" x14ac:dyDescent="0.25">
      <c r="B28" s="35" t="s">
        <v>133</v>
      </c>
      <c r="C28" s="35" t="str">
        <f>VLOOKUP(B28,'3'!$B$4:$F$33,2,FALSE)</f>
        <v>Zinc Production</v>
      </c>
      <c r="D28" s="72">
        <v>201900.85</v>
      </c>
      <c r="E28" s="72">
        <v>242249.75</v>
      </c>
      <c r="F28" s="72">
        <v>306918.23000000004</v>
      </c>
      <c r="G28" s="72">
        <v>325400.92000000004</v>
      </c>
      <c r="H28" s="72">
        <v>392413.06</v>
      </c>
      <c r="I28" s="72">
        <v>415332.91000000003</v>
      </c>
      <c r="J28" s="72">
        <v>373240.84</v>
      </c>
      <c r="K28" s="69">
        <f t="shared" si="1"/>
        <v>232162.52499999999</v>
      </c>
      <c r="L28" s="69">
        <f t="shared" si="2"/>
        <v>290751.11000000004</v>
      </c>
      <c r="M28" s="69">
        <f t="shared" si="3"/>
        <v>320780.24750000006</v>
      </c>
      <c r="N28" s="69">
        <f t="shared" si="4"/>
        <v>375660.02500000002</v>
      </c>
      <c r="O28" s="69">
        <f t="shared" si="5"/>
        <v>409602.94750000001</v>
      </c>
      <c r="P28" s="69">
        <f t="shared" si="6"/>
        <v>383763.85750000004</v>
      </c>
      <c r="Q28" s="36" t="s">
        <v>157</v>
      </c>
      <c r="R28" s="73"/>
      <c r="S28" s="73"/>
      <c r="T28" s="73"/>
      <c r="U28" s="73"/>
      <c r="V28" s="73"/>
      <c r="W28" s="73"/>
    </row>
    <row r="29" spans="2:23" x14ac:dyDescent="0.25">
      <c r="B29" s="37" t="s">
        <v>105</v>
      </c>
      <c r="C29" s="35" t="str">
        <f>VLOOKUP(B29,'3'!$B$4:$F$33,2,FALSE)</f>
        <v>Other</v>
      </c>
      <c r="D29" s="70">
        <v>22693.25244</v>
      </c>
      <c r="E29" s="70">
        <v>20720.969250000002</v>
      </c>
      <c r="F29" s="70">
        <v>617.89454999999998</v>
      </c>
      <c r="G29" s="70"/>
      <c r="H29" s="70">
        <v>521.32014000000004</v>
      </c>
      <c r="I29" s="70"/>
      <c r="J29" s="70">
        <v>169.03410600000001</v>
      </c>
      <c r="K29" s="69">
        <f t="shared" si="1"/>
        <v>21214.040047500002</v>
      </c>
      <c r="L29" s="69">
        <f t="shared" si="2"/>
        <v>5643.6632250000002</v>
      </c>
      <c r="M29" s="69">
        <f t="shared" si="3"/>
        <v>154.4736375</v>
      </c>
      <c r="N29" s="69">
        <f t="shared" si="4"/>
        <v>390.99010500000003</v>
      </c>
      <c r="O29" s="69">
        <f t="shared" si="5"/>
        <v>130.33003500000001</v>
      </c>
      <c r="P29" s="69">
        <f t="shared" si="6"/>
        <v>126.77557950000001</v>
      </c>
      <c r="Q29" s="36" t="s">
        <v>190</v>
      </c>
      <c r="R29" s="73"/>
      <c r="S29" s="73"/>
      <c r="T29" s="73"/>
      <c r="U29" s="73"/>
      <c r="V29" s="73"/>
      <c r="W29" s="73"/>
    </row>
    <row r="30" spans="2:23" x14ac:dyDescent="0.25">
      <c r="B30" s="37" t="s">
        <v>106</v>
      </c>
      <c r="C30" s="35" t="str">
        <f>VLOOKUP(B30,'3'!$B$4:$F$33,2,FALSE)</f>
        <v>Lubricant Use</v>
      </c>
      <c r="D30" s="70">
        <v>727020.35009340616</v>
      </c>
      <c r="E30" s="70">
        <v>2110594.8409468825</v>
      </c>
      <c r="F30" s="70">
        <v>536392.81903258432</v>
      </c>
      <c r="G30" s="70">
        <v>492121.1203517784</v>
      </c>
      <c r="H30" s="70">
        <v>1973496.227524756</v>
      </c>
      <c r="I30" s="70">
        <v>1934581.6161904272</v>
      </c>
      <c r="J30" s="70">
        <v>1843689.2724190503</v>
      </c>
      <c r="K30" s="69">
        <f t="shared" si="1"/>
        <v>1764701.2182335132</v>
      </c>
      <c r="L30" s="69">
        <f t="shared" si="2"/>
        <v>929943.32451115886</v>
      </c>
      <c r="M30" s="69">
        <f t="shared" si="3"/>
        <v>503189.04502197989</v>
      </c>
      <c r="N30" s="69">
        <f t="shared" si="4"/>
        <v>1603152.4507315117</v>
      </c>
      <c r="O30" s="69">
        <f t="shared" si="5"/>
        <v>1944310.2690240094</v>
      </c>
      <c r="P30" s="69">
        <f t="shared" si="6"/>
        <v>1866412.3583618945</v>
      </c>
      <c r="Q30" s="36" t="s">
        <v>190</v>
      </c>
      <c r="R30" s="73"/>
      <c r="S30" s="73"/>
      <c r="T30" s="73"/>
      <c r="U30" s="73"/>
      <c r="V30" s="73"/>
      <c r="W30" s="73"/>
    </row>
    <row r="31" spans="2:23" x14ac:dyDescent="0.25">
      <c r="B31" s="37" t="s">
        <v>107</v>
      </c>
      <c r="C31" s="35" t="str">
        <f>VLOOKUP(B31,'3'!$B$4:$F$33,2,FALSE)</f>
        <v>Paraffin Wax Use</v>
      </c>
      <c r="D31" s="70">
        <v>338324.80399795668</v>
      </c>
      <c r="E31" s="70">
        <v>29695.47566198992</v>
      </c>
      <c r="F31" s="70">
        <v>226472.12243165993</v>
      </c>
      <c r="G31" s="70">
        <v>508670.7200245579</v>
      </c>
      <c r="H31" s="70">
        <v>371729.50876745424</v>
      </c>
      <c r="I31" s="70">
        <v>818835.71553567413</v>
      </c>
      <c r="J31" s="70">
        <v>449876.52523144003</v>
      </c>
      <c r="K31" s="69">
        <f t="shared" si="1"/>
        <v>106852.80774598161</v>
      </c>
      <c r="L31" s="69">
        <f t="shared" si="2"/>
        <v>177277.96073924241</v>
      </c>
      <c r="M31" s="69">
        <f t="shared" si="3"/>
        <v>438121.07062633341</v>
      </c>
      <c r="N31" s="69">
        <f t="shared" si="4"/>
        <v>405964.81158173014</v>
      </c>
      <c r="O31" s="69">
        <f t="shared" si="5"/>
        <v>707059.16384361917</v>
      </c>
      <c r="P31" s="69">
        <f t="shared" si="6"/>
        <v>542116.32280749851</v>
      </c>
      <c r="Q31" s="36" t="s">
        <v>190</v>
      </c>
      <c r="R31" s="73"/>
      <c r="S31" s="73"/>
      <c r="T31" s="73"/>
      <c r="U31" s="73"/>
      <c r="V31" s="73"/>
      <c r="W31" s="73"/>
    </row>
    <row r="32" spans="2:23" x14ac:dyDescent="0.25">
      <c r="B32" s="37" t="s">
        <v>264</v>
      </c>
      <c r="C32" s="35" t="s">
        <v>169</v>
      </c>
      <c r="D32" s="70">
        <v>2207684.2523175003</v>
      </c>
      <c r="E32" s="70">
        <v>2345963.9968050001</v>
      </c>
      <c r="F32" s="70">
        <v>2508947.3017949997</v>
      </c>
      <c r="G32" s="70">
        <v>2704507.2030075002</v>
      </c>
      <c r="H32" s="70">
        <v>2725116.5938425004</v>
      </c>
      <c r="I32" s="70">
        <v>2781751.8113549999</v>
      </c>
      <c r="J32" s="70">
        <v>2880035.7700124998</v>
      </c>
      <c r="K32" s="69">
        <f t="shared" si="1"/>
        <v>2311394.0606831252</v>
      </c>
      <c r="L32" s="69">
        <f t="shared" si="2"/>
        <v>2468201.4755475</v>
      </c>
      <c r="M32" s="69">
        <f t="shared" si="3"/>
        <v>2655617.2277043751</v>
      </c>
      <c r="N32" s="69">
        <f t="shared" si="4"/>
        <v>2719964.2461337503</v>
      </c>
      <c r="O32" s="69">
        <f t="shared" si="5"/>
        <v>2767593.006976875</v>
      </c>
      <c r="P32" s="69">
        <f t="shared" si="6"/>
        <v>2855464.7803481249</v>
      </c>
      <c r="Q32" s="36" t="s">
        <v>265</v>
      </c>
      <c r="R32" s="73"/>
      <c r="S32" s="73"/>
      <c r="T32" s="73"/>
      <c r="U32" s="73"/>
      <c r="V32" s="73"/>
      <c r="W32" s="73"/>
    </row>
    <row r="33" spans="2:17" x14ac:dyDescent="0.25">
      <c r="B33" s="104" t="s">
        <v>7</v>
      </c>
      <c r="C33" s="104"/>
      <c r="D33" s="105">
        <f t="shared" ref="D33:P33" si="7">SUM(D5:D32)</f>
        <v>114945413.01616032</v>
      </c>
      <c r="E33" s="105">
        <f t="shared" si="7"/>
        <v>121510119.2730981</v>
      </c>
      <c r="F33" s="105">
        <f t="shared" si="7"/>
        <v>125147869.07715514</v>
      </c>
      <c r="G33" s="105">
        <f t="shared" si="7"/>
        <v>136064923.62114987</v>
      </c>
      <c r="H33" s="105">
        <f t="shared" si="7"/>
        <v>152340367.57975411</v>
      </c>
      <c r="I33" s="105">
        <f t="shared" si="7"/>
        <v>164498706.9637711</v>
      </c>
      <c r="J33" s="105">
        <f t="shared" si="7"/>
        <v>169746863.51520345</v>
      </c>
      <c r="K33" s="105">
        <f t="shared" si="7"/>
        <v>119868942.70886368</v>
      </c>
      <c r="L33" s="105">
        <f t="shared" si="7"/>
        <v>124238431.62614086</v>
      </c>
      <c r="M33" s="105">
        <f t="shared" si="7"/>
        <v>133335659.98515119</v>
      </c>
      <c r="N33" s="105">
        <f t="shared" si="7"/>
        <v>148271506.59010303</v>
      </c>
      <c r="O33" s="105">
        <f t="shared" si="7"/>
        <v>161459122.11776683</v>
      </c>
      <c r="P33" s="105">
        <f t="shared" si="7"/>
        <v>168434824.37734532</v>
      </c>
      <c r="Q33" s="105"/>
    </row>
    <row r="35" spans="2:17" x14ac:dyDescent="0.25">
      <c r="D35" s="12"/>
      <c r="E35" s="12"/>
      <c r="F35" s="12"/>
      <c r="G35" s="12"/>
      <c r="H35" s="12"/>
      <c r="I35" s="12"/>
      <c r="J35" s="12"/>
    </row>
    <row r="36" spans="2:17" x14ac:dyDescent="0.25">
      <c r="B36" s="38" t="s">
        <v>194</v>
      </c>
      <c r="C36" s="21"/>
    </row>
    <row r="37" spans="2:17" x14ac:dyDescent="0.25">
      <c r="B37" s="38" t="s">
        <v>190</v>
      </c>
      <c r="C37" s="39" t="s">
        <v>197</v>
      </c>
    </row>
    <row r="38" spans="2:17" x14ac:dyDescent="0.25">
      <c r="B38" s="38" t="s">
        <v>156</v>
      </c>
      <c r="C38" s="39" t="s">
        <v>198</v>
      </c>
    </row>
    <row r="39" spans="2:17" x14ac:dyDescent="0.25">
      <c r="B39" s="38" t="s">
        <v>195</v>
      </c>
      <c r="C39" s="39" t="s">
        <v>199</v>
      </c>
    </row>
    <row r="40" spans="2:17" x14ac:dyDescent="0.25">
      <c r="B40" s="38" t="s">
        <v>157</v>
      </c>
      <c r="C40" s="39" t="s">
        <v>196</v>
      </c>
    </row>
  </sheetData>
  <mergeCells count="2">
    <mergeCell ref="D3:P3"/>
    <mergeCell ref="B3:C3"/>
  </mergeCell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F33"/>
  <sheetViews>
    <sheetView topLeftCell="B1" zoomScale="125" zoomScaleNormal="45" zoomScalePageLayoutView="45" workbookViewId="0">
      <selection activeCell="H12" sqref="H12"/>
    </sheetView>
  </sheetViews>
  <sheetFormatPr defaultColWidth="10.875" defaultRowHeight="15.75" x14ac:dyDescent="0.25"/>
  <cols>
    <col min="1" max="1" width="10.875" style="3"/>
    <col min="2" max="2" width="26.375" style="3" bestFit="1" customWidth="1"/>
    <col min="3" max="13" width="10.875" style="3"/>
    <col min="14" max="14" width="12.375" style="3" customWidth="1"/>
    <col min="15" max="16384" width="10.875" style="3"/>
  </cols>
  <sheetData>
    <row r="2" spans="2:6" x14ac:dyDescent="0.25">
      <c r="B2" s="151" t="s">
        <v>291</v>
      </c>
      <c r="C2" s="151"/>
      <c r="D2" s="151"/>
      <c r="E2" s="151"/>
      <c r="F2" s="151"/>
    </row>
    <row r="3" spans="2:6" x14ac:dyDescent="0.25">
      <c r="B3" s="106" t="s">
        <v>228</v>
      </c>
      <c r="C3" s="154" t="s">
        <v>147</v>
      </c>
      <c r="D3" s="154"/>
      <c r="E3" s="154"/>
      <c r="F3" s="154"/>
    </row>
    <row r="4" spans="2:6" x14ac:dyDescent="0.25">
      <c r="B4" s="67" t="s">
        <v>130</v>
      </c>
      <c r="C4" s="153" t="s">
        <v>145</v>
      </c>
      <c r="D4" s="153"/>
      <c r="E4" s="153"/>
      <c r="F4" s="153"/>
    </row>
    <row r="5" spans="2:6" x14ac:dyDescent="0.25">
      <c r="B5" s="24" t="s">
        <v>92</v>
      </c>
      <c r="C5" s="152" t="s">
        <v>108</v>
      </c>
      <c r="D5" s="152"/>
      <c r="E5" s="152"/>
      <c r="F5" s="152"/>
    </row>
    <row r="6" spans="2:6" x14ac:dyDescent="0.25">
      <c r="B6" s="24" t="s">
        <v>94</v>
      </c>
      <c r="C6" s="152" t="s">
        <v>109</v>
      </c>
      <c r="D6" s="152"/>
      <c r="E6" s="152"/>
      <c r="F6" s="152"/>
    </row>
    <row r="7" spans="2:6" x14ac:dyDescent="0.25">
      <c r="B7" s="24" t="s">
        <v>98</v>
      </c>
      <c r="C7" s="152" t="s">
        <v>165</v>
      </c>
      <c r="D7" s="152"/>
      <c r="E7" s="152"/>
      <c r="F7" s="152"/>
    </row>
    <row r="8" spans="2:6" x14ac:dyDescent="0.25">
      <c r="B8" s="24" t="s">
        <v>99</v>
      </c>
      <c r="C8" s="152" t="s">
        <v>229</v>
      </c>
      <c r="D8" s="152"/>
      <c r="E8" s="152"/>
      <c r="F8" s="152"/>
    </row>
    <row r="9" spans="2:6" x14ac:dyDescent="0.25">
      <c r="B9" s="24" t="s">
        <v>100</v>
      </c>
      <c r="C9" s="152" t="s">
        <v>230</v>
      </c>
      <c r="D9" s="152"/>
      <c r="E9" s="152"/>
      <c r="F9" s="152"/>
    </row>
    <row r="10" spans="2:6" x14ac:dyDescent="0.25">
      <c r="B10" s="24" t="s">
        <v>101</v>
      </c>
      <c r="C10" s="152" t="s">
        <v>164</v>
      </c>
      <c r="D10" s="152"/>
      <c r="E10" s="152"/>
      <c r="F10" s="152"/>
    </row>
    <row r="11" spans="2:6" x14ac:dyDescent="0.25">
      <c r="B11" s="24" t="s">
        <v>35</v>
      </c>
      <c r="C11" s="152" t="s">
        <v>36</v>
      </c>
      <c r="D11" s="152"/>
      <c r="E11" s="152"/>
      <c r="F11" s="152"/>
    </row>
    <row r="12" spans="2:6" x14ac:dyDescent="0.25">
      <c r="B12" s="24" t="s">
        <v>37</v>
      </c>
      <c r="C12" s="152" t="s">
        <v>38</v>
      </c>
      <c r="D12" s="152"/>
      <c r="E12" s="152"/>
      <c r="F12" s="152"/>
    </row>
    <row r="13" spans="2:6" x14ac:dyDescent="0.25">
      <c r="B13" s="24" t="s">
        <v>39</v>
      </c>
      <c r="C13" s="152" t="s">
        <v>40</v>
      </c>
      <c r="D13" s="152"/>
      <c r="E13" s="152"/>
      <c r="F13" s="152"/>
    </row>
    <row r="14" spans="2:6" x14ac:dyDescent="0.25">
      <c r="B14" s="24" t="s">
        <v>41</v>
      </c>
      <c r="C14" s="152" t="s">
        <v>42</v>
      </c>
      <c r="D14" s="152"/>
      <c r="E14" s="152"/>
      <c r="F14" s="152"/>
    </row>
    <row r="15" spans="2:6" x14ac:dyDescent="0.25">
      <c r="B15" s="24" t="s">
        <v>46</v>
      </c>
      <c r="C15" s="152" t="s">
        <v>47</v>
      </c>
      <c r="D15" s="152"/>
      <c r="E15" s="152"/>
      <c r="F15" s="152"/>
    </row>
    <row r="16" spans="2:6" x14ac:dyDescent="0.25">
      <c r="B16" s="24" t="s">
        <v>49</v>
      </c>
      <c r="C16" s="152" t="s">
        <v>50</v>
      </c>
      <c r="D16" s="152"/>
      <c r="E16" s="152"/>
      <c r="F16" s="152"/>
    </row>
    <row r="17" spans="2:6" x14ac:dyDescent="0.25">
      <c r="B17" s="24" t="s">
        <v>51</v>
      </c>
      <c r="C17" s="152" t="s">
        <v>52</v>
      </c>
      <c r="D17" s="152"/>
      <c r="E17" s="152"/>
      <c r="F17" s="152"/>
    </row>
    <row r="18" spans="2:6" x14ac:dyDescent="0.25">
      <c r="B18" s="24" t="s">
        <v>53</v>
      </c>
      <c r="C18" s="152" t="s">
        <v>54</v>
      </c>
      <c r="D18" s="152"/>
      <c r="E18" s="152"/>
      <c r="F18" s="152"/>
    </row>
    <row r="19" spans="2:6" x14ac:dyDescent="0.25">
      <c r="B19" s="24" t="s">
        <v>55</v>
      </c>
      <c r="C19" s="152" t="s">
        <v>56</v>
      </c>
      <c r="D19" s="152"/>
      <c r="E19" s="152"/>
      <c r="F19" s="152"/>
    </row>
    <row r="20" spans="2:6" x14ac:dyDescent="0.25">
      <c r="B20" s="24" t="s">
        <v>57</v>
      </c>
      <c r="C20" s="152" t="s">
        <v>58</v>
      </c>
      <c r="D20" s="152"/>
      <c r="E20" s="152"/>
      <c r="F20" s="152"/>
    </row>
    <row r="21" spans="2:6" x14ac:dyDescent="0.25">
      <c r="B21" s="24" t="s">
        <v>59</v>
      </c>
      <c r="C21" s="152" t="s">
        <v>60</v>
      </c>
      <c r="D21" s="152"/>
      <c r="E21" s="152"/>
      <c r="F21" s="152"/>
    </row>
    <row r="22" spans="2:6" x14ac:dyDescent="0.25">
      <c r="B22" s="24" t="s">
        <v>63</v>
      </c>
      <c r="C22" s="152" t="s">
        <v>64</v>
      </c>
      <c r="D22" s="152"/>
      <c r="E22" s="152"/>
      <c r="F22" s="152"/>
    </row>
    <row r="23" spans="2:6" x14ac:dyDescent="0.25">
      <c r="B23" s="24" t="s">
        <v>65</v>
      </c>
      <c r="C23" s="152" t="s">
        <v>66</v>
      </c>
      <c r="D23" s="152"/>
      <c r="E23" s="152"/>
      <c r="F23" s="152"/>
    </row>
    <row r="24" spans="2:6" x14ac:dyDescent="0.25">
      <c r="B24" s="24" t="s">
        <v>67</v>
      </c>
      <c r="C24" s="152" t="s">
        <v>68</v>
      </c>
      <c r="D24" s="152"/>
      <c r="E24" s="152"/>
      <c r="F24" s="152"/>
    </row>
    <row r="25" spans="2:6" x14ac:dyDescent="0.25">
      <c r="B25" s="24" t="s">
        <v>103</v>
      </c>
      <c r="C25" s="152" t="s">
        <v>172</v>
      </c>
      <c r="D25" s="152"/>
      <c r="E25" s="152"/>
      <c r="F25" s="152"/>
    </row>
    <row r="26" spans="2:6" x14ac:dyDescent="0.25">
      <c r="B26" s="24" t="s">
        <v>104</v>
      </c>
      <c r="C26" s="152" t="s">
        <v>173</v>
      </c>
      <c r="D26" s="152"/>
      <c r="E26" s="152"/>
      <c r="F26" s="152"/>
    </row>
    <row r="27" spans="2:6" x14ac:dyDescent="0.25">
      <c r="B27" s="24" t="s">
        <v>131</v>
      </c>
      <c r="C27" s="152" t="s">
        <v>75</v>
      </c>
      <c r="D27" s="152"/>
      <c r="E27" s="152"/>
      <c r="F27" s="152"/>
    </row>
    <row r="28" spans="2:6" x14ac:dyDescent="0.25">
      <c r="B28" s="24" t="s">
        <v>233</v>
      </c>
      <c r="C28" s="152" t="s">
        <v>174</v>
      </c>
      <c r="D28" s="152"/>
      <c r="E28" s="152"/>
      <c r="F28" s="152"/>
    </row>
    <row r="29" spans="2:6" x14ac:dyDescent="0.25">
      <c r="B29" s="24" t="s">
        <v>132</v>
      </c>
      <c r="C29" s="152" t="s">
        <v>21</v>
      </c>
      <c r="D29" s="152"/>
      <c r="E29" s="152"/>
      <c r="F29" s="152"/>
    </row>
    <row r="30" spans="2:6" x14ac:dyDescent="0.25">
      <c r="B30" s="24" t="s">
        <v>133</v>
      </c>
      <c r="C30" s="152" t="s">
        <v>23</v>
      </c>
      <c r="D30" s="152"/>
      <c r="E30" s="152"/>
      <c r="F30" s="152"/>
    </row>
    <row r="31" spans="2:6" x14ac:dyDescent="0.25">
      <c r="B31" s="24" t="s">
        <v>105</v>
      </c>
      <c r="C31" s="152" t="s">
        <v>169</v>
      </c>
      <c r="D31" s="152"/>
      <c r="E31" s="152"/>
      <c r="F31" s="152"/>
    </row>
    <row r="32" spans="2:6" x14ac:dyDescent="0.25">
      <c r="B32" s="24" t="s">
        <v>106</v>
      </c>
      <c r="C32" s="152" t="s">
        <v>232</v>
      </c>
      <c r="D32" s="152"/>
      <c r="E32" s="152"/>
      <c r="F32" s="152"/>
    </row>
    <row r="33" spans="2:6" x14ac:dyDescent="0.25">
      <c r="B33" s="24" t="s">
        <v>107</v>
      </c>
      <c r="C33" s="152" t="s">
        <v>234</v>
      </c>
      <c r="D33" s="152"/>
      <c r="E33" s="152"/>
      <c r="F33" s="152"/>
    </row>
  </sheetData>
  <mergeCells count="32">
    <mergeCell ref="C21:F21"/>
    <mergeCell ref="C22:F22"/>
    <mergeCell ref="C23:F23"/>
    <mergeCell ref="C3:F3"/>
    <mergeCell ref="C13:F13"/>
    <mergeCell ref="C14:F14"/>
    <mergeCell ref="C15:F15"/>
    <mergeCell ref="C16:F16"/>
    <mergeCell ref="C8:F8"/>
    <mergeCell ref="C9:F9"/>
    <mergeCell ref="C10:F10"/>
    <mergeCell ref="C7:F7"/>
    <mergeCell ref="C18:F18"/>
    <mergeCell ref="C17:F17"/>
    <mergeCell ref="C19:F19"/>
    <mergeCell ref="C20:F20"/>
    <mergeCell ref="B2:F2"/>
    <mergeCell ref="C31:F31"/>
    <mergeCell ref="C32:F32"/>
    <mergeCell ref="C33:F33"/>
    <mergeCell ref="C25:F25"/>
    <mergeCell ref="C26:F26"/>
    <mergeCell ref="C27:F27"/>
    <mergeCell ref="C28:F28"/>
    <mergeCell ref="C29:F29"/>
    <mergeCell ref="C30:F30"/>
    <mergeCell ref="C24:F24"/>
    <mergeCell ref="C11:F11"/>
    <mergeCell ref="C12:F12"/>
    <mergeCell ref="C4:F4"/>
    <mergeCell ref="C5:F5"/>
    <mergeCell ref="C6:F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4:K37"/>
  <sheetViews>
    <sheetView topLeftCell="A8" zoomScaleNormal="45" zoomScalePageLayoutView="45" workbookViewId="0">
      <selection activeCell="A21" sqref="A21"/>
    </sheetView>
  </sheetViews>
  <sheetFormatPr defaultColWidth="11" defaultRowHeight="15.75" x14ac:dyDescent="0.25"/>
  <cols>
    <col min="1" max="1" width="11" style="3"/>
    <col min="2" max="2" width="18.875" style="3" customWidth="1"/>
    <col min="3" max="3" width="18.625" style="3" customWidth="1"/>
    <col min="4" max="4" width="13" style="3" customWidth="1"/>
    <col min="5" max="5" width="13.375" style="3" bestFit="1" customWidth="1"/>
    <col min="6" max="6" width="14.125" style="3" customWidth="1"/>
    <col min="7" max="9" width="11" style="3" bestFit="1" customWidth="1"/>
    <col min="10" max="10" width="16.5" style="3" bestFit="1" customWidth="1"/>
    <col min="11" max="11" width="15.875" style="3" bestFit="1" customWidth="1"/>
    <col min="12" max="16384" width="11" style="3"/>
  </cols>
  <sheetData>
    <row r="4" spans="2:5" x14ac:dyDescent="0.25">
      <c r="B4" s="154" t="s">
        <v>292</v>
      </c>
      <c r="C4" s="154"/>
      <c r="D4" s="154"/>
      <c r="E4" s="154"/>
    </row>
    <row r="5" spans="2:5" x14ac:dyDescent="0.25">
      <c r="B5" s="22" t="s">
        <v>0</v>
      </c>
      <c r="C5" s="23" t="s">
        <v>160</v>
      </c>
      <c r="D5" s="23" t="s">
        <v>161</v>
      </c>
      <c r="E5" s="23" t="s">
        <v>162</v>
      </c>
    </row>
    <row r="6" spans="2:5" x14ac:dyDescent="0.25">
      <c r="B6" s="24" t="s">
        <v>12</v>
      </c>
      <c r="C6" s="24" t="s">
        <v>154</v>
      </c>
      <c r="D6" s="24" t="s">
        <v>154</v>
      </c>
      <c r="E6" s="24" t="s">
        <v>154</v>
      </c>
    </row>
    <row r="7" spans="2:5" x14ac:dyDescent="0.25">
      <c r="B7" s="24" t="s">
        <v>8</v>
      </c>
      <c r="C7" s="44">
        <f>((D21*D31+E21*E31+F21*F31+G21*G31+H21*H31+I21*I31)*$C$15)+((C21-C20)*C31*$C$15)</f>
        <v>63036872.700000003</v>
      </c>
      <c r="D7" s="24">
        <v>1</v>
      </c>
      <c r="E7" s="44">
        <f>C7*D7</f>
        <v>63036872.700000003</v>
      </c>
    </row>
    <row r="8" spans="2:5" x14ac:dyDescent="0.25">
      <c r="B8" s="24" t="s">
        <v>9</v>
      </c>
      <c r="C8" s="44">
        <f>((D22*D32+E22*E32+F22*F32+G22*G32+H22*H32+I22*I32)*$C$15)+((C22-C21)*C32*$C$15)</f>
        <v>67775736.600000009</v>
      </c>
      <c r="D8" s="24">
        <v>1</v>
      </c>
      <c r="E8" s="44">
        <f t="shared" ref="E8:E13" si="0">C8*D8</f>
        <v>67775736.600000009</v>
      </c>
    </row>
    <row r="9" spans="2:5" x14ac:dyDescent="0.25">
      <c r="B9" s="24" t="s">
        <v>15</v>
      </c>
      <c r="C9" s="44">
        <f>J23*J33*$C$15</f>
        <v>76747878.900000006</v>
      </c>
      <c r="D9" s="24">
        <v>1</v>
      </c>
      <c r="E9" s="44">
        <f t="shared" si="0"/>
        <v>76747878.900000006</v>
      </c>
    </row>
    <row r="10" spans="2:5" x14ac:dyDescent="0.25">
      <c r="B10" s="24" t="s">
        <v>16</v>
      </c>
      <c r="C10" s="44">
        <f>J24*J34*$C$15</f>
        <v>84744775.5</v>
      </c>
      <c r="D10" s="24">
        <v>1</v>
      </c>
      <c r="E10" s="44">
        <f t="shared" si="0"/>
        <v>84744775.5</v>
      </c>
    </row>
    <row r="11" spans="2:5" x14ac:dyDescent="0.25">
      <c r="B11" s="24" t="s">
        <v>17</v>
      </c>
      <c r="C11" s="44">
        <f>J25*J35*$C$15</f>
        <v>89429617.200000003</v>
      </c>
      <c r="D11" s="24">
        <v>1</v>
      </c>
      <c r="E11" s="44">
        <f t="shared" si="0"/>
        <v>89429617.200000003</v>
      </c>
    </row>
    <row r="12" spans="2:5" x14ac:dyDescent="0.25">
      <c r="B12" s="24" t="s">
        <v>18</v>
      </c>
      <c r="C12" s="44">
        <f>J26*J36*$C$15</f>
        <v>95206072.5</v>
      </c>
      <c r="D12" s="24">
        <v>1</v>
      </c>
      <c r="E12" s="44">
        <f t="shared" si="0"/>
        <v>95206072.5</v>
      </c>
    </row>
    <row r="13" spans="2:5" x14ac:dyDescent="0.25">
      <c r="B13" s="24" t="s">
        <v>19</v>
      </c>
      <c r="C13" s="44">
        <f>J27*J37*$C$15</f>
        <v>97215633.900000006</v>
      </c>
      <c r="D13" s="24">
        <v>1</v>
      </c>
      <c r="E13" s="44">
        <f t="shared" si="0"/>
        <v>97215633.900000006</v>
      </c>
    </row>
    <row r="15" spans="2:5" ht="33" customHeight="1" x14ac:dyDescent="0.25">
      <c r="B15" s="20" t="s">
        <v>20</v>
      </c>
      <c r="C15" s="14">
        <v>0.53700000000000003</v>
      </c>
      <c r="D15" s="14" t="s">
        <v>10</v>
      </c>
    </row>
    <row r="17" spans="2:11" x14ac:dyDescent="0.25">
      <c r="B17" s="156" t="s">
        <v>293</v>
      </c>
      <c r="C17" s="156"/>
      <c r="D17" s="156"/>
      <c r="E17" s="156"/>
      <c r="F17" s="156"/>
      <c r="G17" s="156"/>
      <c r="H17" s="156"/>
      <c r="I17" s="156"/>
      <c r="J17" s="156"/>
      <c r="K17" s="156"/>
    </row>
    <row r="18" spans="2:11" x14ac:dyDescent="0.25">
      <c r="B18" s="157"/>
      <c r="C18" s="158"/>
      <c r="D18" s="155" t="s">
        <v>277</v>
      </c>
      <c r="E18" s="155"/>
      <c r="F18" s="155"/>
      <c r="G18" s="155"/>
      <c r="H18" s="155"/>
      <c r="I18" s="155"/>
      <c r="J18" s="25"/>
      <c r="K18" s="25"/>
    </row>
    <row r="19" spans="2:11" x14ac:dyDescent="0.25">
      <c r="B19" s="26" t="s">
        <v>0</v>
      </c>
      <c r="C19" s="27" t="s">
        <v>11</v>
      </c>
      <c r="D19" s="107" t="s">
        <v>1</v>
      </c>
      <c r="E19" s="107" t="s">
        <v>2</v>
      </c>
      <c r="F19" s="107" t="s">
        <v>3</v>
      </c>
      <c r="G19" s="107" t="s">
        <v>4</v>
      </c>
      <c r="H19" s="107" t="s">
        <v>5</v>
      </c>
      <c r="I19" s="107" t="s">
        <v>6</v>
      </c>
      <c r="J19" s="107" t="s">
        <v>155</v>
      </c>
      <c r="K19" s="28" t="s">
        <v>158</v>
      </c>
    </row>
    <row r="20" spans="2:11" x14ac:dyDescent="0.25">
      <c r="B20" s="29" t="s">
        <v>12</v>
      </c>
      <c r="C20" s="29">
        <f>5.12*10^6</f>
        <v>5120000</v>
      </c>
      <c r="D20" s="29" t="s">
        <v>154</v>
      </c>
      <c r="E20" s="29" t="s">
        <v>154</v>
      </c>
      <c r="F20" s="29" t="s">
        <v>154</v>
      </c>
      <c r="G20" s="29" t="s">
        <v>154</v>
      </c>
      <c r="H20" s="29" t="s">
        <v>154</v>
      </c>
      <c r="I20" s="29" t="s">
        <v>154</v>
      </c>
      <c r="J20" s="29" t="s">
        <v>154</v>
      </c>
      <c r="K20" s="30" t="s">
        <v>156</v>
      </c>
    </row>
    <row r="21" spans="2:11" x14ac:dyDescent="0.25">
      <c r="B21" s="29" t="s">
        <v>8</v>
      </c>
      <c r="C21" s="29">
        <f>4.4*10^6</f>
        <v>4400000</v>
      </c>
      <c r="D21" s="48">
        <f>48.59*10^6</f>
        <v>48590000</v>
      </c>
      <c r="E21" s="48">
        <f>93.57*10^6</f>
        <v>93570000</v>
      </c>
      <c r="F21" s="48">
        <f>12.82*10^6</f>
        <v>12820000</v>
      </c>
      <c r="G21" s="49">
        <f>0.07*10^6</f>
        <v>70000</v>
      </c>
      <c r="H21" s="48">
        <f>0.52*10^6</f>
        <v>520000</v>
      </c>
      <c r="I21" s="48">
        <f>0.07*10^6</f>
        <v>70000</v>
      </c>
      <c r="J21" s="31">
        <f>SUM(D21:I21)</f>
        <v>155640000</v>
      </c>
      <c r="K21" s="30" t="s">
        <v>156</v>
      </c>
    </row>
    <row r="22" spans="2:11" x14ac:dyDescent="0.25">
      <c r="B22" s="29" t="s">
        <v>9</v>
      </c>
      <c r="C22" s="29">
        <f>5.49*10^6</f>
        <v>5490000</v>
      </c>
      <c r="D22" s="50">
        <f>42.84*10^6</f>
        <v>42840000</v>
      </c>
      <c r="E22" s="50">
        <f>111.21*10^6</f>
        <v>111210000</v>
      </c>
      <c r="F22" s="50">
        <f>13.56*10^6</f>
        <v>13560000</v>
      </c>
      <c r="G22" s="51">
        <f>0.04*10^6</f>
        <v>40000</v>
      </c>
      <c r="H22" s="50">
        <f>0.58*10^6</f>
        <v>580000</v>
      </c>
      <c r="I22" s="50">
        <f>0.08*10^6</f>
        <v>80000</v>
      </c>
      <c r="J22" s="31">
        <f>SUM(D22:I22)</f>
        <v>168310000</v>
      </c>
      <c r="K22" s="30" t="s">
        <v>156</v>
      </c>
    </row>
    <row r="23" spans="2:11" x14ac:dyDescent="0.25">
      <c r="B23" s="29" t="s">
        <v>15</v>
      </c>
      <c r="C23" s="29" t="s">
        <v>154</v>
      </c>
      <c r="D23" s="29" t="s">
        <v>154</v>
      </c>
      <c r="E23" s="29" t="s">
        <v>154</v>
      </c>
      <c r="F23" s="29" t="s">
        <v>154</v>
      </c>
      <c r="G23" s="29" t="s">
        <v>154</v>
      </c>
      <c r="H23" s="29" t="s">
        <v>154</v>
      </c>
      <c r="I23" s="29" t="s">
        <v>154</v>
      </c>
      <c r="J23" s="32">
        <f>185.61*10^6</f>
        <v>185610000</v>
      </c>
      <c r="K23" s="33" t="s">
        <v>157</v>
      </c>
    </row>
    <row r="24" spans="2:11" x14ac:dyDescent="0.25">
      <c r="B24" s="29" t="s">
        <v>16</v>
      </c>
      <c r="C24" s="29" t="s">
        <v>154</v>
      </c>
      <c r="D24" s="29" t="s">
        <v>154</v>
      </c>
      <c r="E24" s="29" t="s">
        <v>154</v>
      </c>
      <c r="F24" s="29" t="s">
        <v>154</v>
      </c>
      <c r="G24" s="29" t="s">
        <v>154</v>
      </c>
      <c r="H24" s="29" t="s">
        <v>154</v>
      </c>
      <c r="I24" s="29" t="s">
        <v>154</v>
      </c>
      <c r="J24" s="26">
        <f>204.95*10^6</f>
        <v>204950000</v>
      </c>
      <c r="K24" s="33" t="s">
        <v>157</v>
      </c>
    </row>
    <row r="25" spans="2:11" x14ac:dyDescent="0.25">
      <c r="B25" s="29" t="s">
        <v>17</v>
      </c>
      <c r="C25" s="29" t="s">
        <v>154</v>
      </c>
      <c r="D25" s="29" t="s">
        <v>154</v>
      </c>
      <c r="E25" s="29" t="s">
        <v>154</v>
      </c>
      <c r="F25" s="29" t="s">
        <v>154</v>
      </c>
      <c r="G25" s="29" t="s">
        <v>154</v>
      </c>
      <c r="H25" s="29" t="s">
        <v>154</v>
      </c>
      <c r="I25" s="29" t="s">
        <v>154</v>
      </c>
      <c r="J25" s="26">
        <f>216.28*10^6</f>
        <v>216280000</v>
      </c>
      <c r="K25" s="33" t="s">
        <v>157</v>
      </c>
    </row>
    <row r="26" spans="2:11" x14ac:dyDescent="0.25">
      <c r="B26" s="29" t="s">
        <v>18</v>
      </c>
      <c r="C26" s="29" t="s">
        <v>154</v>
      </c>
      <c r="D26" s="29" t="s">
        <v>154</v>
      </c>
      <c r="E26" s="29" t="s">
        <v>154</v>
      </c>
      <c r="F26" s="29" t="s">
        <v>154</v>
      </c>
      <c r="G26" s="29" t="s">
        <v>154</v>
      </c>
      <c r="H26" s="29" t="s">
        <v>154</v>
      </c>
      <c r="I26" s="29" t="s">
        <v>154</v>
      </c>
      <c r="J26" s="26">
        <f>230.25*10^6</f>
        <v>230250000</v>
      </c>
      <c r="K26" s="33" t="s">
        <v>157</v>
      </c>
    </row>
    <row r="27" spans="2:11" x14ac:dyDescent="0.25">
      <c r="B27" s="29" t="s">
        <v>19</v>
      </c>
      <c r="C27" s="29" t="s">
        <v>154</v>
      </c>
      <c r="D27" s="29" t="s">
        <v>154</v>
      </c>
      <c r="E27" s="29" t="s">
        <v>154</v>
      </c>
      <c r="F27" s="29" t="s">
        <v>154</v>
      </c>
      <c r="G27" s="29" t="s">
        <v>154</v>
      </c>
      <c r="H27" s="29" t="s">
        <v>154</v>
      </c>
      <c r="I27" s="29" t="s">
        <v>154</v>
      </c>
      <c r="J27" s="26">
        <f>235.11*10^6</f>
        <v>235110000</v>
      </c>
      <c r="K27" s="33" t="s">
        <v>157</v>
      </c>
    </row>
    <row r="28" spans="2:11" x14ac:dyDescent="0.25">
      <c r="B28" s="159" t="s">
        <v>294</v>
      </c>
      <c r="C28" s="159"/>
      <c r="D28" s="159"/>
      <c r="E28" s="159"/>
      <c r="F28" s="159"/>
      <c r="G28" s="159"/>
      <c r="H28" s="159"/>
      <c r="I28" s="159"/>
      <c r="J28" s="159"/>
      <c r="K28" s="159"/>
    </row>
    <row r="29" spans="2:11" x14ac:dyDescent="0.25">
      <c r="B29" s="26" t="s">
        <v>0</v>
      </c>
      <c r="C29" s="27" t="s">
        <v>11</v>
      </c>
      <c r="D29" s="34" t="s">
        <v>1</v>
      </c>
      <c r="E29" s="34" t="s">
        <v>2</v>
      </c>
      <c r="F29" s="34" t="s">
        <v>3</v>
      </c>
      <c r="G29" s="34" t="s">
        <v>4</v>
      </c>
      <c r="H29" s="34" t="s">
        <v>5</v>
      </c>
      <c r="I29" s="34" t="s">
        <v>6</v>
      </c>
      <c r="J29" s="34" t="s">
        <v>155</v>
      </c>
      <c r="K29" s="28" t="s">
        <v>159</v>
      </c>
    </row>
    <row r="30" spans="2:11" x14ac:dyDescent="0.25">
      <c r="B30" s="29" t="s">
        <v>12</v>
      </c>
      <c r="C30" s="29">
        <v>1</v>
      </c>
      <c r="D30" s="29" t="s">
        <v>154</v>
      </c>
      <c r="E30" s="29" t="s">
        <v>154</v>
      </c>
      <c r="F30" s="29" t="s">
        <v>154</v>
      </c>
      <c r="G30" s="29" t="s">
        <v>154</v>
      </c>
      <c r="H30" s="29" t="s">
        <v>154</v>
      </c>
      <c r="I30" s="29" t="s">
        <v>154</v>
      </c>
      <c r="J30" s="29" t="s">
        <v>154</v>
      </c>
      <c r="K30" s="30" t="s">
        <v>156</v>
      </c>
    </row>
    <row r="31" spans="2:11" x14ac:dyDescent="0.25">
      <c r="B31" s="29" t="s">
        <v>8</v>
      </c>
      <c r="C31" s="29">
        <v>1</v>
      </c>
      <c r="D31" s="29">
        <v>0.95</v>
      </c>
      <c r="E31" s="29">
        <v>0.68</v>
      </c>
      <c r="F31" s="29">
        <v>0.6</v>
      </c>
      <c r="G31" s="29">
        <v>0.95</v>
      </c>
      <c r="H31" s="29">
        <v>0.95</v>
      </c>
      <c r="I31" s="29">
        <v>0.95</v>
      </c>
      <c r="J31" s="29" t="s">
        <v>154</v>
      </c>
      <c r="K31" s="30" t="s">
        <v>156</v>
      </c>
    </row>
    <row r="32" spans="2:11" x14ac:dyDescent="0.25">
      <c r="B32" s="29" t="s">
        <v>9</v>
      </c>
      <c r="C32" s="29">
        <v>1</v>
      </c>
      <c r="D32" s="29">
        <v>0.95</v>
      </c>
      <c r="E32" s="29">
        <v>0.68</v>
      </c>
      <c r="F32" s="29">
        <v>0.6</v>
      </c>
      <c r="G32" s="29">
        <v>0.95</v>
      </c>
      <c r="H32" s="29">
        <v>0.95</v>
      </c>
      <c r="I32" s="29">
        <v>0.95</v>
      </c>
      <c r="J32" s="29" t="s">
        <v>154</v>
      </c>
      <c r="K32" s="30" t="s">
        <v>156</v>
      </c>
    </row>
    <row r="33" spans="2:11" x14ac:dyDescent="0.25">
      <c r="B33" s="29" t="s">
        <v>15</v>
      </c>
      <c r="C33" s="29" t="s">
        <v>154</v>
      </c>
      <c r="D33" s="29" t="s">
        <v>154</v>
      </c>
      <c r="E33" s="29" t="s">
        <v>154</v>
      </c>
      <c r="F33" s="29" t="s">
        <v>154</v>
      </c>
      <c r="G33" s="29" t="s">
        <v>154</v>
      </c>
      <c r="H33" s="29" t="s">
        <v>154</v>
      </c>
      <c r="I33" s="29" t="s">
        <v>154</v>
      </c>
      <c r="J33" s="29">
        <v>0.77</v>
      </c>
      <c r="K33" s="30" t="s">
        <v>163</v>
      </c>
    </row>
    <row r="34" spans="2:11" x14ac:dyDescent="0.25">
      <c r="B34" s="29" t="s">
        <v>16</v>
      </c>
      <c r="C34" s="29" t="s">
        <v>154</v>
      </c>
      <c r="D34" s="29" t="s">
        <v>154</v>
      </c>
      <c r="E34" s="29" t="s">
        <v>154</v>
      </c>
      <c r="F34" s="29" t="s">
        <v>154</v>
      </c>
      <c r="G34" s="29" t="s">
        <v>154</v>
      </c>
      <c r="H34" s="29" t="s">
        <v>154</v>
      </c>
      <c r="I34" s="29" t="s">
        <v>154</v>
      </c>
      <c r="J34" s="29">
        <v>0.77</v>
      </c>
      <c r="K34" s="30" t="s">
        <v>163</v>
      </c>
    </row>
    <row r="35" spans="2:11" x14ac:dyDescent="0.25">
      <c r="B35" s="29" t="s">
        <v>17</v>
      </c>
      <c r="C35" s="29" t="s">
        <v>154</v>
      </c>
      <c r="D35" s="29" t="s">
        <v>154</v>
      </c>
      <c r="E35" s="29" t="s">
        <v>154</v>
      </c>
      <c r="F35" s="29" t="s">
        <v>154</v>
      </c>
      <c r="G35" s="29" t="s">
        <v>154</v>
      </c>
      <c r="H35" s="29" t="s">
        <v>154</v>
      </c>
      <c r="I35" s="29" t="s">
        <v>154</v>
      </c>
      <c r="J35" s="29">
        <v>0.77</v>
      </c>
      <c r="K35" s="30" t="s">
        <v>163</v>
      </c>
    </row>
    <row r="36" spans="2:11" x14ac:dyDescent="0.25">
      <c r="B36" s="29" t="s">
        <v>18</v>
      </c>
      <c r="C36" s="29" t="s">
        <v>154</v>
      </c>
      <c r="D36" s="29" t="s">
        <v>154</v>
      </c>
      <c r="E36" s="29" t="s">
        <v>154</v>
      </c>
      <c r="F36" s="29" t="s">
        <v>154</v>
      </c>
      <c r="G36" s="29" t="s">
        <v>154</v>
      </c>
      <c r="H36" s="29" t="s">
        <v>154</v>
      </c>
      <c r="I36" s="29" t="s">
        <v>154</v>
      </c>
      <c r="J36" s="29">
        <v>0.77</v>
      </c>
      <c r="K36" s="30" t="s">
        <v>163</v>
      </c>
    </row>
    <row r="37" spans="2:11" x14ac:dyDescent="0.25">
      <c r="B37" s="29" t="s">
        <v>19</v>
      </c>
      <c r="C37" s="29" t="s">
        <v>154</v>
      </c>
      <c r="D37" s="29" t="s">
        <v>154</v>
      </c>
      <c r="E37" s="29" t="s">
        <v>154</v>
      </c>
      <c r="F37" s="29" t="s">
        <v>154</v>
      </c>
      <c r="G37" s="29" t="s">
        <v>154</v>
      </c>
      <c r="H37" s="29" t="s">
        <v>154</v>
      </c>
      <c r="I37" s="29" t="s">
        <v>154</v>
      </c>
      <c r="J37" s="29">
        <v>0.77</v>
      </c>
      <c r="K37" s="30" t="s">
        <v>163</v>
      </c>
    </row>
  </sheetData>
  <mergeCells count="5">
    <mergeCell ref="D18:I18"/>
    <mergeCell ref="B4:E4"/>
    <mergeCell ref="B17:K17"/>
    <mergeCell ref="B18:C18"/>
    <mergeCell ref="B28:K28"/>
  </mergeCells>
  <hyperlinks>
    <hyperlink ref="K23" r:id="rId1" xr:uid="{00000000-0004-0000-0500-000000000000}"/>
    <hyperlink ref="K24" r:id="rId2" xr:uid="{00000000-0004-0000-0500-000001000000}"/>
    <hyperlink ref="K25" r:id="rId3" xr:uid="{00000000-0004-0000-0500-000002000000}"/>
    <hyperlink ref="K26" r:id="rId4" xr:uid="{00000000-0004-0000-0500-000003000000}"/>
    <hyperlink ref="K27" r:id="rId5" xr:uid="{00000000-0004-0000-0500-000004000000}"/>
  </hyperlinks>
  <pageMargins left="0.7" right="0.7" top="0.75" bottom="0.75" header="0.3" footer="0.3"/>
  <ignoredErrors>
    <ignoredError sqref="H21" formula="1"/>
  </ignoredErrors>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3:N112"/>
  <sheetViews>
    <sheetView zoomScale="63" zoomScaleNormal="63" zoomScalePageLayoutView="63" workbookViewId="0">
      <selection activeCell="E63" sqref="E63"/>
    </sheetView>
  </sheetViews>
  <sheetFormatPr defaultColWidth="11" defaultRowHeight="15.75" x14ac:dyDescent="0.25"/>
  <cols>
    <col min="1" max="1" width="11" style="100"/>
    <col min="2" max="2" width="18" style="100" customWidth="1"/>
    <col min="3" max="3" width="77.375" style="100" customWidth="1"/>
    <col min="4" max="4" width="15.625" style="100" customWidth="1"/>
    <col min="5" max="13" width="11" style="100"/>
    <col min="14" max="14" width="7.125" style="100" customWidth="1"/>
    <col min="15" max="16384" width="11" style="100"/>
  </cols>
  <sheetData>
    <row r="3" spans="2:14" x14ac:dyDescent="0.25">
      <c r="B3" s="110"/>
    </row>
    <row r="4" spans="2:14" x14ac:dyDescent="0.25">
      <c r="B4" s="148" t="s">
        <v>295</v>
      </c>
      <c r="C4" s="148"/>
      <c r="D4" s="148"/>
      <c r="E4" s="148"/>
      <c r="F4" s="148"/>
      <c r="G4" s="148"/>
      <c r="H4" s="148"/>
      <c r="I4" s="148"/>
      <c r="J4" s="148"/>
      <c r="K4" s="150"/>
      <c r="L4" s="99"/>
      <c r="M4" s="99"/>
      <c r="N4" s="99"/>
    </row>
    <row r="5" spans="2:14" x14ac:dyDescent="0.25">
      <c r="B5" s="123" t="s">
        <v>25</v>
      </c>
      <c r="C5" s="124" t="s">
        <v>26</v>
      </c>
      <c r="D5" s="125" t="s">
        <v>27</v>
      </c>
      <c r="E5" s="125" t="s">
        <v>28</v>
      </c>
      <c r="F5" s="125" t="s">
        <v>29</v>
      </c>
      <c r="G5" s="125" t="s">
        <v>30</v>
      </c>
      <c r="H5" s="125" t="s">
        <v>31</v>
      </c>
      <c r="I5" s="125" t="s">
        <v>32</v>
      </c>
      <c r="J5" s="125" t="s">
        <v>33</v>
      </c>
      <c r="K5" s="125" t="s">
        <v>34</v>
      </c>
      <c r="L5" s="99"/>
      <c r="M5" s="99"/>
      <c r="N5" s="99"/>
    </row>
    <row r="6" spans="2:14" x14ac:dyDescent="0.25">
      <c r="B6" s="109" t="s">
        <v>35</v>
      </c>
      <c r="C6" s="108" t="s">
        <v>36</v>
      </c>
      <c r="D6" s="112">
        <f t="shared" ref="D6:J6" si="0">F52-F51+F50</f>
        <v>20951788.606394552</v>
      </c>
      <c r="E6" s="112">
        <f t="shared" si="0"/>
        <v>20218352.049838684</v>
      </c>
      <c r="F6" s="112">
        <f t="shared" si="0"/>
        <v>20266679.835033149</v>
      </c>
      <c r="G6" s="112">
        <f t="shared" si="0"/>
        <v>21711923.057741355</v>
      </c>
      <c r="H6" s="112">
        <f t="shared" si="0"/>
        <v>22597658.421123654</v>
      </c>
      <c r="I6" s="112">
        <f t="shared" si="0"/>
        <v>23402398.49640375</v>
      </c>
      <c r="J6" s="112">
        <f t="shared" si="0"/>
        <v>23156238.991925552</v>
      </c>
      <c r="K6" s="112" t="s">
        <v>154</v>
      </c>
      <c r="L6" s="99"/>
      <c r="M6" s="99"/>
      <c r="N6" s="99"/>
    </row>
    <row r="7" spans="2:14" x14ac:dyDescent="0.25">
      <c r="B7" s="109" t="s">
        <v>37</v>
      </c>
      <c r="C7" s="108" t="s">
        <v>38</v>
      </c>
      <c r="D7" s="160" t="s">
        <v>278</v>
      </c>
      <c r="E7" s="161"/>
      <c r="F7" s="161"/>
      <c r="G7" s="161"/>
      <c r="H7" s="161"/>
      <c r="I7" s="161"/>
      <c r="J7" s="161"/>
      <c r="K7" s="162"/>
      <c r="L7" s="99"/>
      <c r="M7" s="99"/>
      <c r="N7" s="99"/>
    </row>
    <row r="8" spans="2:14" x14ac:dyDescent="0.25">
      <c r="B8" s="109" t="s">
        <v>39</v>
      </c>
      <c r="C8" s="108" t="s">
        <v>40</v>
      </c>
      <c r="D8" s="160" t="s">
        <v>279</v>
      </c>
      <c r="E8" s="161"/>
      <c r="F8" s="161"/>
      <c r="G8" s="161"/>
      <c r="H8" s="161"/>
      <c r="I8" s="161"/>
      <c r="J8" s="161"/>
      <c r="K8" s="162"/>
      <c r="L8" s="99"/>
      <c r="M8" s="99"/>
      <c r="N8" s="99"/>
    </row>
    <row r="9" spans="2:14" x14ac:dyDescent="0.25">
      <c r="B9" s="109" t="s">
        <v>41</v>
      </c>
      <c r="C9" s="108" t="s">
        <v>42</v>
      </c>
      <c r="D9" s="112">
        <v>337590</v>
      </c>
      <c r="E9" s="112">
        <v>239939.99999999997</v>
      </c>
      <c r="F9" s="112">
        <v>234359.99999999997</v>
      </c>
      <c r="G9" s="112">
        <v>343170</v>
      </c>
      <c r="H9" s="112">
        <v>343170</v>
      </c>
      <c r="I9" s="112">
        <v>329220</v>
      </c>
      <c r="J9" s="112">
        <v>276209.99999999994</v>
      </c>
      <c r="K9" s="112">
        <v>237149.99999999997</v>
      </c>
      <c r="L9" s="99"/>
      <c r="M9" s="99"/>
      <c r="N9" s="99"/>
    </row>
    <row r="10" spans="2:14" x14ac:dyDescent="0.25">
      <c r="B10" s="109" t="s">
        <v>46</v>
      </c>
      <c r="C10" s="108" t="s">
        <v>47</v>
      </c>
      <c r="D10" s="112">
        <v>101145.00000000001</v>
      </c>
      <c r="E10" s="112">
        <v>107151.00000000001</v>
      </c>
      <c r="F10" s="112">
        <v>73205</v>
      </c>
      <c r="G10" s="112">
        <v>24222.000000000004</v>
      </c>
      <c r="H10" s="112">
        <v>49170.000000000007</v>
      </c>
      <c r="I10" s="112">
        <v>73029</v>
      </c>
      <c r="J10" s="112">
        <v>78078</v>
      </c>
      <c r="K10" s="112">
        <v>86658</v>
      </c>
      <c r="L10" s="99"/>
      <c r="M10" s="99"/>
      <c r="N10" s="99"/>
    </row>
    <row r="11" spans="2:14" x14ac:dyDescent="0.25">
      <c r="B11" s="109" t="s">
        <v>49</v>
      </c>
      <c r="C11" s="108" t="s">
        <v>50</v>
      </c>
      <c r="D11" s="112">
        <v>87144.2</v>
      </c>
      <c r="E11" s="112">
        <v>81922.75</v>
      </c>
      <c r="F11" s="112">
        <v>73792.800000000003</v>
      </c>
      <c r="G11" s="112">
        <v>84928.2</v>
      </c>
      <c r="H11" s="112">
        <v>88667.7</v>
      </c>
      <c r="I11" s="112">
        <v>72213.899999999994</v>
      </c>
      <c r="J11" s="112">
        <v>69443.899999999994</v>
      </c>
      <c r="K11" s="112">
        <v>73100.3</v>
      </c>
      <c r="L11" s="99"/>
      <c r="M11" s="99"/>
      <c r="N11" s="99"/>
    </row>
    <row r="12" spans="2:14" x14ac:dyDescent="0.25">
      <c r="B12" s="109" t="s">
        <v>51</v>
      </c>
      <c r="C12" s="108" t="s">
        <v>52</v>
      </c>
      <c r="D12" s="112">
        <v>286772.28000000003</v>
      </c>
      <c r="E12" s="112">
        <v>276760.38</v>
      </c>
      <c r="F12" s="112">
        <v>274488.90000000002</v>
      </c>
      <c r="G12" s="112">
        <v>284050.92000000004</v>
      </c>
      <c r="H12" s="112">
        <v>317228.88</v>
      </c>
      <c r="I12" s="112">
        <v>332693.16000000003</v>
      </c>
      <c r="J12" s="112">
        <v>336415.02</v>
      </c>
      <c r="K12" s="112">
        <v>330119.46000000002</v>
      </c>
      <c r="L12" s="99"/>
      <c r="M12" s="99"/>
      <c r="N12" s="99"/>
    </row>
    <row r="13" spans="2:14" x14ac:dyDescent="0.25">
      <c r="B13" s="109" t="s">
        <v>53</v>
      </c>
      <c r="C13" s="113" t="s">
        <v>54</v>
      </c>
      <c r="D13" s="112">
        <f>SUM(D14:D19)</f>
        <v>10985012.59</v>
      </c>
      <c r="E13" s="112">
        <f t="shared" ref="E13:K13" si="1">SUM(E14:E19)</f>
        <v>11899119.43</v>
      </c>
      <c r="F13" s="112">
        <f t="shared" si="1"/>
        <v>11327341.74</v>
      </c>
      <c r="G13" s="112">
        <f t="shared" si="1"/>
        <v>13106900.430000002</v>
      </c>
      <c r="H13" s="112">
        <f t="shared" si="1"/>
        <v>13935694.41</v>
      </c>
      <c r="I13" s="112">
        <f t="shared" si="1"/>
        <v>15270205.83</v>
      </c>
      <c r="J13" s="112">
        <f t="shared" si="1"/>
        <v>15016676.57</v>
      </c>
      <c r="K13" s="112">
        <f t="shared" si="1"/>
        <v>15914523.68</v>
      </c>
      <c r="L13" s="99"/>
      <c r="M13" s="99"/>
      <c r="N13" s="99"/>
    </row>
    <row r="14" spans="2:14" x14ac:dyDescent="0.25">
      <c r="B14" s="109" t="s">
        <v>55</v>
      </c>
      <c r="C14" s="108" t="s">
        <v>56</v>
      </c>
      <c r="D14" s="112">
        <v>456853.19</v>
      </c>
      <c r="E14" s="112">
        <v>405544.69</v>
      </c>
      <c r="F14" s="112">
        <v>273399.36000000004</v>
      </c>
      <c r="G14" s="112">
        <v>381446.99</v>
      </c>
      <c r="H14" s="112">
        <v>431833.09</v>
      </c>
      <c r="I14" s="112">
        <v>414999.29000000004</v>
      </c>
      <c r="J14" s="112">
        <v>293911.23</v>
      </c>
      <c r="K14" s="112">
        <v>354270.78</v>
      </c>
      <c r="L14" s="99"/>
      <c r="M14" s="99"/>
      <c r="N14" s="99"/>
    </row>
    <row r="15" spans="2:14" x14ac:dyDescent="0.25">
      <c r="B15" s="109" t="s">
        <v>57</v>
      </c>
      <c r="C15" s="108" t="s">
        <v>58</v>
      </c>
      <c r="D15" s="112">
        <v>4810619</v>
      </c>
      <c r="E15" s="112">
        <v>5038330</v>
      </c>
      <c r="F15" s="112">
        <v>4731727</v>
      </c>
      <c r="G15" s="112">
        <v>4509395</v>
      </c>
      <c r="H15" s="112">
        <v>4778345</v>
      </c>
      <c r="I15" s="112">
        <v>5952760</v>
      </c>
      <c r="J15" s="112">
        <v>5943795</v>
      </c>
      <c r="K15" s="112">
        <v>5999378</v>
      </c>
      <c r="L15" s="99"/>
      <c r="M15" s="99"/>
      <c r="N15" s="99"/>
    </row>
    <row r="16" spans="2:14" x14ac:dyDescent="0.25">
      <c r="B16" s="109" t="s">
        <v>59</v>
      </c>
      <c r="C16" s="108" t="s">
        <v>60</v>
      </c>
      <c r="D16" s="112">
        <v>210008.8</v>
      </c>
      <c r="E16" s="112">
        <v>228577.94</v>
      </c>
      <c r="F16" s="112">
        <v>238782.38</v>
      </c>
      <c r="G16" s="112">
        <v>480488.04</v>
      </c>
      <c r="H16" s="112">
        <v>482117.12</v>
      </c>
      <c r="I16" s="112">
        <v>485289.94</v>
      </c>
      <c r="J16" s="112">
        <v>439716.74</v>
      </c>
      <c r="K16" s="112">
        <v>462621.1</v>
      </c>
      <c r="L16" s="99"/>
      <c r="M16" s="99"/>
      <c r="N16" s="99"/>
    </row>
    <row r="17" spans="2:14" x14ac:dyDescent="0.25">
      <c r="B17" s="109" t="s">
        <v>63</v>
      </c>
      <c r="C17" s="108" t="s">
        <v>64</v>
      </c>
      <c r="D17" s="112">
        <v>3691488</v>
      </c>
      <c r="E17" s="112">
        <v>4383642</v>
      </c>
      <c r="F17" s="112">
        <v>4499001</v>
      </c>
      <c r="G17" s="112">
        <v>5921762</v>
      </c>
      <c r="H17" s="112">
        <v>6306292</v>
      </c>
      <c r="I17" s="112">
        <v>6498557</v>
      </c>
      <c r="J17" s="112">
        <v>6613916</v>
      </c>
      <c r="K17" s="112">
        <v>7344523</v>
      </c>
      <c r="L17" s="99"/>
      <c r="M17" s="99"/>
      <c r="N17" s="99"/>
    </row>
    <row r="18" spans="2:14" x14ac:dyDescent="0.25">
      <c r="B18" s="109" t="s">
        <v>65</v>
      </c>
      <c r="C18" s="108" t="s">
        <v>66</v>
      </c>
      <c r="D18" s="112">
        <v>176860</v>
      </c>
      <c r="E18" s="112">
        <v>186420</v>
      </c>
      <c r="F18" s="112">
        <v>143400</v>
      </c>
      <c r="G18" s="112">
        <v>186420</v>
      </c>
      <c r="H18" s="112">
        <v>181640</v>
      </c>
      <c r="I18" s="112">
        <v>181640</v>
      </c>
      <c r="J18" s="112">
        <v>157740</v>
      </c>
      <c r="K18" s="112">
        <v>176860</v>
      </c>
      <c r="L18" s="99"/>
      <c r="M18" s="99"/>
      <c r="N18" s="99"/>
    </row>
    <row r="19" spans="2:14" x14ac:dyDescent="0.25">
      <c r="B19" s="109" t="s">
        <v>67</v>
      </c>
      <c r="C19" s="108" t="s">
        <v>68</v>
      </c>
      <c r="D19" s="112">
        <v>1639183.6</v>
      </c>
      <c r="E19" s="112">
        <v>1656604.7999999998</v>
      </c>
      <c r="F19" s="112">
        <v>1441032</v>
      </c>
      <c r="G19" s="112">
        <v>1627388.4</v>
      </c>
      <c r="H19" s="112">
        <v>1755467.2</v>
      </c>
      <c r="I19" s="112">
        <v>1736959.6</v>
      </c>
      <c r="J19" s="112">
        <v>1567597.6</v>
      </c>
      <c r="K19" s="112">
        <v>1576870.7999999998</v>
      </c>
      <c r="L19" s="99"/>
      <c r="M19" s="99"/>
      <c r="N19" s="99"/>
    </row>
    <row r="20" spans="2:14" x14ac:dyDescent="0.25">
      <c r="B20" s="114"/>
      <c r="C20" s="99"/>
      <c r="D20" s="99"/>
      <c r="E20" s="99"/>
      <c r="F20" s="99"/>
      <c r="G20" s="99"/>
      <c r="H20" s="99"/>
      <c r="I20" s="99"/>
      <c r="J20" s="99"/>
      <c r="K20" s="99"/>
      <c r="L20" s="99"/>
      <c r="M20" s="99"/>
      <c r="N20" s="99"/>
    </row>
    <row r="21" spans="2:14" x14ac:dyDescent="0.25">
      <c r="B21" s="114"/>
      <c r="C21" s="99"/>
      <c r="D21" s="99"/>
      <c r="E21" s="99"/>
      <c r="F21" s="99"/>
      <c r="G21" s="99"/>
      <c r="H21" s="99"/>
      <c r="I21" s="99"/>
      <c r="J21" s="99"/>
      <c r="K21" s="99"/>
      <c r="L21" s="99"/>
      <c r="M21" s="99"/>
      <c r="N21" s="99"/>
    </row>
    <row r="22" spans="2:14" x14ac:dyDescent="0.25">
      <c r="B22" s="148" t="s">
        <v>296</v>
      </c>
      <c r="C22" s="148"/>
      <c r="D22" s="148"/>
      <c r="E22" s="148"/>
      <c r="F22" s="148"/>
      <c r="G22" s="148"/>
      <c r="H22" s="148"/>
      <c r="I22" s="148"/>
      <c r="J22" s="148"/>
      <c r="K22" s="148"/>
      <c r="L22" s="148"/>
      <c r="M22" s="150"/>
      <c r="N22" s="99"/>
    </row>
    <row r="23" spans="2:14" ht="30" x14ac:dyDescent="0.25">
      <c r="B23" s="126" t="s">
        <v>25</v>
      </c>
      <c r="C23" s="127" t="s">
        <v>26</v>
      </c>
      <c r="D23" s="127" t="s">
        <v>74</v>
      </c>
      <c r="E23" s="128" t="s">
        <v>69</v>
      </c>
      <c r="F23" s="128" t="s">
        <v>27</v>
      </c>
      <c r="G23" s="128" t="s">
        <v>28</v>
      </c>
      <c r="H23" s="128" t="s">
        <v>29</v>
      </c>
      <c r="I23" s="128" t="s">
        <v>30</v>
      </c>
      <c r="J23" s="128" t="s">
        <v>31</v>
      </c>
      <c r="K23" s="128" t="s">
        <v>32</v>
      </c>
      <c r="L23" s="128" t="s">
        <v>33</v>
      </c>
      <c r="M23" s="128" t="s">
        <v>34</v>
      </c>
      <c r="N23" s="103" t="s">
        <v>70</v>
      </c>
    </row>
    <row r="24" spans="2:14" x14ac:dyDescent="0.25">
      <c r="B24" s="109" t="s">
        <v>35</v>
      </c>
      <c r="C24" s="108" t="s">
        <v>36</v>
      </c>
      <c r="D24" s="129">
        <v>1.76715</v>
      </c>
      <c r="E24" s="36" t="s">
        <v>71</v>
      </c>
      <c r="F24" s="115">
        <f>IFERROR($D24*(VLOOKUP($C24,$C$58:$K$77,D$55,FALSE)*1000)*$N24,"")</f>
        <v>0</v>
      </c>
      <c r="G24" s="115">
        <f t="shared" ref="G24:M26" si="2">$D24*(VLOOKUP($C24,$C$58:$K$77,E$55,FALSE)*1000)*$N24</f>
        <v>0</v>
      </c>
      <c r="H24" s="115">
        <f t="shared" si="2"/>
        <v>0</v>
      </c>
      <c r="I24" s="115">
        <f t="shared" si="2"/>
        <v>0</v>
      </c>
      <c r="J24" s="115">
        <f t="shared" si="2"/>
        <v>0</v>
      </c>
      <c r="K24" s="115">
        <f t="shared" si="2"/>
        <v>0</v>
      </c>
      <c r="L24" s="115">
        <f t="shared" si="2"/>
        <v>0</v>
      </c>
      <c r="M24" s="115">
        <f t="shared" si="2"/>
        <v>0</v>
      </c>
      <c r="N24" s="36">
        <v>1</v>
      </c>
    </row>
    <row r="25" spans="2:14" x14ac:dyDescent="0.25">
      <c r="B25" s="109" t="s">
        <v>37</v>
      </c>
      <c r="C25" s="108" t="s">
        <v>38</v>
      </c>
      <c r="D25" s="130">
        <v>5.0000000000000001E-3</v>
      </c>
      <c r="E25" s="116" t="s">
        <v>72</v>
      </c>
      <c r="F25" s="115">
        <f>$D25*(VLOOKUP($C25,$C$58:$K$77,D$55,FALSE)*1000)*$N25</f>
        <v>0</v>
      </c>
      <c r="G25" s="115">
        <f t="shared" si="2"/>
        <v>0</v>
      </c>
      <c r="H25" s="115">
        <f t="shared" si="2"/>
        <v>0</v>
      </c>
      <c r="I25" s="115">
        <f t="shared" si="2"/>
        <v>0</v>
      </c>
      <c r="J25" s="115">
        <f t="shared" si="2"/>
        <v>0</v>
      </c>
      <c r="K25" s="115">
        <f t="shared" si="2"/>
        <v>0</v>
      </c>
      <c r="L25" s="115">
        <f t="shared" si="2"/>
        <v>0</v>
      </c>
      <c r="M25" s="115">
        <f t="shared" si="2"/>
        <v>0</v>
      </c>
      <c r="N25" s="36">
        <v>310</v>
      </c>
    </row>
    <row r="26" spans="2:14" x14ac:dyDescent="0.25">
      <c r="B26" s="109" t="s">
        <v>39</v>
      </c>
      <c r="C26" s="108" t="s">
        <v>40</v>
      </c>
      <c r="D26" s="131">
        <v>0.3</v>
      </c>
      <c r="E26" s="117" t="s">
        <v>72</v>
      </c>
      <c r="F26" s="115">
        <f>$D26*(VLOOKUP($C26,$C$58:$K$77,D$55,FALSE)*1000)*$N26</f>
        <v>0</v>
      </c>
      <c r="G26" s="115">
        <f t="shared" si="2"/>
        <v>0</v>
      </c>
      <c r="H26" s="115">
        <f t="shared" si="2"/>
        <v>0</v>
      </c>
      <c r="I26" s="115">
        <f t="shared" si="2"/>
        <v>0</v>
      </c>
      <c r="J26" s="115">
        <f t="shared" si="2"/>
        <v>0</v>
      </c>
      <c r="K26" s="115">
        <f t="shared" si="2"/>
        <v>0</v>
      </c>
      <c r="L26" s="115">
        <f t="shared" si="2"/>
        <v>0</v>
      </c>
      <c r="M26" s="115">
        <f t="shared" si="2"/>
        <v>0</v>
      </c>
      <c r="N26" s="36"/>
    </row>
    <row r="27" spans="2:14" x14ac:dyDescent="0.25">
      <c r="B27" s="109" t="s">
        <v>41</v>
      </c>
      <c r="C27" s="108" t="s">
        <v>42</v>
      </c>
      <c r="D27" s="131"/>
      <c r="E27" s="117"/>
      <c r="F27" s="115">
        <f>SUM(F28:F30)</f>
        <v>337590</v>
      </c>
      <c r="G27" s="115">
        <f t="shared" ref="G27:M27" si="3">SUM(G28:G30)</f>
        <v>239939.99999999997</v>
      </c>
      <c r="H27" s="115">
        <f t="shared" si="3"/>
        <v>234359.99999999997</v>
      </c>
      <c r="I27" s="115">
        <f t="shared" si="3"/>
        <v>343170</v>
      </c>
      <c r="J27" s="115">
        <f t="shared" si="3"/>
        <v>343170</v>
      </c>
      <c r="K27" s="115">
        <f t="shared" si="3"/>
        <v>329220</v>
      </c>
      <c r="L27" s="115">
        <f t="shared" si="3"/>
        <v>276209.99999999994</v>
      </c>
      <c r="M27" s="115">
        <f t="shared" si="3"/>
        <v>237149.99999999997</v>
      </c>
      <c r="N27" s="36"/>
    </row>
    <row r="28" spans="2:14" x14ac:dyDescent="0.25">
      <c r="B28" s="109"/>
      <c r="C28" s="108" t="s">
        <v>43</v>
      </c>
      <c r="D28" s="129">
        <v>8.9999999999999993E-3</v>
      </c>
      <c r="E28" s="117" t="s">
        <v>72</v>
      </c>
      <c r="F28" s="115">
        <f t="shared" ref="F28:M30" si="4">$D28*(VLOOKUP($C28,$C$58:$K$77,D$55,FALSE)*1000)*$N28</f>
        <v>337590</v>
      </c>
      <c r="G28" s="115">
        <f t="shared" si="4"/>
        <v>239939.99999999997</v>
      </c>
      <c r="H28" s="115">
        <f t="shared" si="4"/>
        <v>234359.99999999997</v>
      </c>
      <c r="I28" s="115">
        <f t="shared" si="4"/>
        <v>343170</v>
      </c>
      <c r="J28" s="115">
        <f t="shared" si="4"/>
        <v>343170</v>
      </c>
      <c r="K28" s="115">
        <f t="shared" si="4"/>
        <v>329220</v>
      </c>
      <c r="L28" s="115">
        <f t="shared" si="4"/>
        <v>276209.99999999994</v>
      </c>
      <c r="M28" s="115">
        <f t="shared" si="4"/>
        <v>237149.99999999997</v>
      </c>
      <c r="N28" s="36">
        <v>310</v>
      </c>
    </row>
    <row r="29" spans="2:14" x14ac:dyDescent="0.25">
      <c r="B29" s="109"/>
      <c r="C29" s="108" t="s">
        <v>44</v>
      </c>
      <c r="D29" s="131">
        <v>5.1999999999999998E-3</v>
      </c>
      <c r="E29" s="117" t="s">
        <v>72</v>
      </c>
      <c r="F29" s="115">
        <f t="shared" si="4"/>
        <v>0</v>
      </c>
      <c r="G29" s="115">
        <f t="shared" si="4"/>
        <v>0</v>
      </c>
      <c r="H29" s="115">
        <f t="shared" si="4"/>
        <v>0</v>
      </c>
      <c r="I29" s="115">
        <f t="shared" si="4"/>
        <v>0</v>
      </c>
      <c r="J29" s="115">
        <f t="shared" si="4"/>
        <v>0</v>
      </c>
      <c r="K29" s="115">
        <f t="shared" si="4"/>
        <v>0</v>
      </c>
      <c r="L29" s="115">
        <f t="shared" si="4"/>
        <v>0</v>
      </c>
      <c r="M29" s="115">
        <f t="shared" si="4"/>
        <v>0</v>
      </c>
      <c r="N29" s="36">
        <v>310</v>
      </c>
    </row>
    <row r="30" spans="2:14" x14ac:dyDescent="0.25">
      <c r="B30" s="109"/>
      <c r="C30" s="108" t="s">
        <v>45</v>
      </c>
      <c r="D30" s="131"/>
      <c r="E30" s="117"/>
      <c r="F30" s="115">
        <f t="shared" si="4"/>
        <v>0</v>
      </c>
      <c r="G30" s="115">
        <f t="shared" si="4"/>
        <v>0</v>
      </c>
      <c r="H30" s="115">
        <f t="shared" si="4"/>
        <v>0</v>
      </c>
      <c r="I30" s="115">
        <f t="shared" si="4"/>
        <v>0</v>
      </c>
      <c r="J30" s="115">
        <f t="shared" si="4"/>
        <v>0</v>
      </c>
      <c r="K30" s="115">
        <f t="shared" si="4"/>
        <v>0</v>
      </c>
      <c r="L30" s="115">
        <f t="shared" si="4"/>
        <v>0</v>
      </c>
      <c r="M30" s="115">
        <f t="shared" si="4"/>
        <v>0</v>
      </c>
      <c r="N30" s="36"/>
    </row>
    <row r="31" spans="2:14" x14ac:dyDescent="0.25">
      <c r="B31" s="109" t="s">
        <v>46</v>
      </c>
      <c r="C31" s="108" t="s">
        <v>47</v>
      </c>
      <c r="D31" s="131"/>
      <c r="E31" s="117"/>
      <c r="F31" s="115">
        <f>SUM(F32)</f>
        <v>101145.00000000001</v>
      </c>
      <c r="G31" s="115">
        <f t="shared" ref="G31:M31" si="5">SUM(G32)</f>
        <v>107151.00000000001</v>
      </c>
      <c r="H31" s="115">
        <f t="shared" si="5"/>
        <v>73205</v>
      </c>
      <c r="I31" s="115">
        <f t="shared" si="5"/>
        <v>24222.000000000004</v>
      </c>
      <c r="J31" s="115">
        <f t="shared" si="5"/>
        <v>49170.000000000007</v>
      </c>
      <c r="K31" s="115">
        <f t="shared" si="5"/>
        <v>73029</v>
      </c>
      <c r="L31" s="115">
        <f t="shared" si="5"/>
        <v>78078</v>
      </c>
      <c r="M31" s="115">
        <f t="shared" si="5"/>
        <v>86658</v>
      </c>
      <c r="N31" s="36"/>
    </row>
    <row r="32" spans="2:14" x14ac:dyDescent="0.25">
      <c r="B32" s="109"/>
      <c r="C32" s="108" t="s">
        <v>48</v>
      </c>
      <c r="D32" s="131">
        <v>1.1000000000000001</v>
      </c>
      <c r="E32" s="117" t="s">
        <v>71</v>
      </c>
      <c r="F32" s="115">
        <f t="shared" ref="F32:M34" si="6">$D32*(VLOOKUP($C32,$C$58:$K$77,D$55,FALSE)*1000)*$N32</f>
        <v>101145.00000000001</v>
      </c>
      <c r="G32" s="115">
        <f t="shared" si="6"/>
        <v>107151.00000000001</v>
      </c>
      <c r="H32" s="115">
        <f t="shared" si="6"/>
        <v>73205</v>
      </c>
      <c r="I32" s="115">
        <f t="shared" si="6"/>
        <v>24222.000000000004</v>
      </c>
      <c r="J32" s="115">
        <f t="shared" si="6"/>
        <v>49170.000000000007</v>
      </c>
      <c r="K32" s="115">
        <f t="shared" si="6"/>
        <v>73029</v>
      </c>
      <c r="L32" s="115">
        <f t="shared" si="6"/>
        <v>78078</v>
      </c>
      <c r="M32" s="115">
        <f t="shared" si="6"/>
        <v>86658</v>
      </c>
      <c r="N32" s="36">
        <v>1</v>
      </c>
    </row>
    <row r="33" spans="2:14" x14ac:dyDescent="0.25">
      <c r="B33" s="109" t="s">
        <v>49</v>
      </c>
      <c r="C33" s="108" t="s">
        <v>50</v>
      </c>
      <c r="D33" s="129">
        <v>1.385</v>
      </c>
      <c r="E33" s="117" t="s">
        <v>71</v>
      </c>
      <c r="F33" s="115">
        <f t="shared" si="6"/>
        <v>87144.2</v>
      </c>
      <c r="G33" s="115">
        <f t="shared" si="6"/>
        <v>81922.75</v>
      </c>
      <c r="H33" s="115">
        <f t="shared" si="6"/>
        <v>73792.800000000003</v>
      </c>
      <c r="I33" s="115">
        <f t="shared" si="6"/>
        <v>84928.2</v>
      </c>
      <c r="J33" s="115">
        <f t="shared" si="6"/>
        <v>88667.7</v>
      </c>
      <c r="K33" s="115">
        <f t="shared" si="6"/>
        <v>72213.899999999994</v>
      </c>
      <c r="L33" s="115">
        <f t="shared" si="6"/>
        <v>69443.899999999994</v>
      </c>
      <c r="M33" s="115">
        <f t="shared" si="6"/>
        <v>73100.3</v>
      </c>
      <c r="N33" s="36">
        <v>1</v>
      </c>
    </row>
    <row r="34" spans="2:14" x14ac:dyDescent="0.25">
      <c r="B34" s="109" t="s">
        <v>51</v>
      </c>
      <c r="C34" s="108" t="s">
        <v>52</v>
      </c>
      <c r="D34" s="129">
        <v>0.13800000000000001</v>
      </c>
      <c r="E34" s="117" t="s">
        <v>71</v>
      </c>
      <c r="F34" s="115">
        <f t="shared" si="6"/>
        <v>286772.28000000003</v>
      </c>
      <c r="G34" s="115">
        <f t="shared" si="6"/>
        <v>276760.38</v>
      </c>
      <c r="H34" s="115">
        <f t="shared" si="6"/>
        <v>274488.90000000002</v>
      </c>
      <c r="I34" s="115">
        <f t="shared" si="6"/>
        <v>284050.92000000004</v>
      </c>
      <c r="J34" s="115">
        <f t="shared" si="6"/>
        <v>317228.88</v>
      </c>
      <c r="K34" s="115">
        <f t="shared" si="6"/>
        <v>332693.16000000003</v>
      </c>
      <c r="L34" s="115">
        <f t="shared" si="6"/>
        <v>336415.02</v>
      </c>
      <c r="M34" s="115">
        <f t="shared" si="6"/>
        <v>330119.46000000002</v>
      </c>
      <c r="N34" s="36">
        <v>1</v>
      </c>
    </row>
    <row r="35" spans="2:14" x14ac:dyDescent="0.25">
      <c r="B35" s="109" t="s">
        <v>53</v>
      </c>
      <c r="C35" s="113" t="s">
        <v>54</v>
      </c>
      <c r="D35" s="113"/>
      <c r="E35" s="118"/>
      <c r="F35" s="115">
        <f>SUM(F36:F39)</f>
        <v>5267472.1900000004</v>
      </c>
      <c r="G35" s="115">
        <f t="shared" ref="G35:M35" si="7">SUM(G36:G39)</f>
        <v>5443874.6900000004</v>
      </c>
      <c r="H35" s="115">
        <f t="shared" si="7"/>
        <v>5005126.3600000003</v>
      </c>
      <c r="I35" s="115">
        <f t="shared" si="7"/>
        <v>4890841.99</v>
      </c>
      <c r="J35" s="115">
        <f t="shared" si="7"/>
        <v>5210178.09</v>
      </c>
      <c r="K35" s="115">
        <f t="shared" si="7"/>
        <v>6367759.29</v>
      </c>
      <c r="L35" s="115">
        <f t="shared" si="7"/>
        <v>6237706.2300000004</v>
      </c>
      <c r="M35" s="115">
        <f t="shared" si="7"/>
        <v>6353648.7800000003</v>
      </c>
      <c r="N35" s="36"/>
    </row>
    <row r="36" spans="2:14" x14ac:dyDescent="0.25">
      <c r="B36" s="109" t="s">
        <v>55</v>
      </c>
      <c r="C36" s="108" t="s">
        <v>56</v>
      </c>
      <c r="D36" s="129">
        <v>0.67</v>
      </c>
      <c r="E36" s="117" t="s">
        <v>71</v>
      </c>
      <c r="F36" s="115">
        <f t="shared" ref="F36:M39" si="8">$D36*(VLOOKUP($C36,$C$58:$K$77,D$55,FALSE)*1000)*$N36</f>
        <v>265474.10000000003</v>
      </c>
      <c r="G36" s="115">
        <f t="shared" si="8"/>
        <v>235659.1</v>
      </c>
      <c r="H36" s="115">
        <f t="shared" si="8"/>
        <v>158870.40000000002</v>
      </c>
      <c r="I36" s="115">
        <f t="shared" si="8"/>
        <v>221656.1</v>
      </c>
      <c r="J36" s="115">
        <f t="shared" si="8"/>
        <v>250935.1</v>
      </c>
      <c r="K36" s="115">
        <f t="shared" si="8"/>
        <v>241153.1</v>
      </c>
      <c r="L36" s="115">
        <f t="shared" si="8"/>
        <v>170789.7</v>
      </c>
      <c r="M36" s="115">
        <f t="shared" si="8"/>
        <v>205864.2</v>
      </c>
      <c r="N36" s="36">
        <v>1</v>
      </c>
    </row>
    <row r="37" spans="2:14" x14ac:dyDescent="0.25">
      <c r="B37" s="109" t="s">
        <v>55</v>
      </c>
      <c r="C37" s="108" t="s">
        <v>56</v>
      </c>
      <c r="D37" s="129">
        <v>2.3E-2</v>
      </c>
      <c r="E37" s="117" t="s">
        <v>73</v>
      </c>
      <c r="F37" s="115">
        <f t="shared" si="8"/>
        <v>191379.08999999997</v>
      </c>
      <c r="G37" s="115">
        <f t="shared" si="8"/>
        <v>169885.59</v>
      </c>
      <c r="H37" s="115">
        <f t="shared" si="8"/>
        <v>114528.96000000001</v>
      </c>
      <c r="I37" s="115">
        <f t="shared" si="8"/>
        <v>159790.89000000001</v>
      </c>
      <c r="J37" s="115">
        <f t="shared" si="8"/>
        <v>180897.99000000002</v>
      </c>
      <c r="K37" s="115">
        <f t="shared" si="8"/>
        <v>173846.19</v>
      </c>
      <c r="L37" s="115">
        <f t="shared" si="8"/>
        <v>123121.53</v>
      </c>
      <c r="M37" s="115">
        <f t="shared" si="8"/>
        <v>148406.57999999999</v>
      </c>
      <c r="N37" s="36">
        <v>21</v>
      </c>
    </row>
    <row r="38" spans="2:14" x14ac:dyDescent="0.25">
      <c r="B38" s="109" t="s">
        <v>57</v>
      </c>
      <c r="C38" s="108" t="s">
        <v>58</v>
      </c>
      <c r="D38" s="129">
        <v>1.73</v>
      </c>
      <c r="E38" s="117" t="s">
        <v>71</v>
      </c>
      <c r="F38" s="115">
        <f t="shared" si="8"/>
        <v>4641590</v>
      </c>
      <c r="G38" s="115">
        <f t="shared" si="8"/>
        <v>4861300</v>
      </c>
      <c r="H38" s="115">
        <f t="shared" si="8"/>
        <v>4565470</v>
      </c>
      <c r="I38" s="115">
        <f t="shared" si="8"/>
        <v>4350950</v>
      </c>
      <c r="J38" s="115">
        <f t="shared" si="8"/>
        <v>4610450</v>
      </c>
      <c r="K38" s="115">
        <f t="shared" si="8"/>
        <v>5743600</v>
      </c>
      <c r="L38" s="115">
        <f t="shared" si="8"/>
        <v>5734950</v>
      </c>
      <c r="M38" s="115">
        <f t="shared" si="8"/>
        <v>5788580</v>
      </c>
      <c r="N38" s="36">
        <v>1</v>
      </c>
    </row>
    <row r="39" spans="2:14" x14ac:dyDescent="0.25">
      <c r="B39" s="109" t="s">
        <v>57</v>
      </c>
      <c r="C39" s="108" t="s">
        <v>58</v>
      </c>
      <c r="D39" s="129">
        <v>3.0000000000000001E-3</v>
      </c>
      <c r="E39" s="117" t="s">
        <v>73</v>
      </c>
      <c r="F39" s="115">
        <f t="shared" si="8"/>
        <v>169029</v>
      </c>
      <c r="G39" s="115">
        <f t="shared" si="8"/>
        <v>177030</v>
      </c>
      <c r="H39" s="115">
        <f t="shared" si="8"/>
        <v>166257</v>
      </c>
      <c r="I39" s="115">
        <f t="shared" si="8"/>
        <v>158445</v>
      </c>
      <c r="J39" s="115">
        <f t="shared" si="8"/>
        <v>167895</v>
      </c>
      <c r="K39" s="115">
        <f t="shared" si="8"/>
        <v>209160</v>
      </c>
      <c r="L39" s="115">
        <f t="shared" si="8"/>
        <v>208845</v>
      </c>
      <c r="M39" s="115">
        <f t="shared" si="8"/>
        <v>210798</v>
      </c>
      <c r="N39" s="36">
        <v>21</v>
      </c>
    </row>
    <row r="40" spans="2:14" x14ac:dyDescent="0.25">
      <c r="B40" s="109" t="s">
        <v>59</v>
      </c>
      <c r="C40" s="108" t="s">
        <v>60</v>
      </c>
      <c r="D40" s="131"/>
      <c r="E40" s="117"/>
      <c r="F40" s="115">
        <f>SUM(F41:F43)</f>
        <v>210008.8</v>
      </c>
      <c r="G40" s="115">
        <f t="shared" ref="G40:M40" si="9">SUM(G41:G43)</f>
        <v>228577.94</v>
      </c>
      <c r="H40" s="115">
        <f t="shared" si="9"/>
        <v>238782.38</v>
      </c>
      <c r="I40" s="115">
        <f t="shared" si="9"/>
        <v>480488.04</v>
      </c>
      <c r="J40" s="115">
        <f t="shared" si="9"/>
        <v>482117.12</v>
      </c>
      <c r="K40" s="115">
        <f t="shared" si="9"/>
        <v>485289.94</v>
      </c>
      <c r="L40" s="115">
        <f t="shared" si="9"/>
        <v>439716.74</v>
      </c>
      <c r="M40" s="115">
        <f t="shared" si="9"/>
        <v>462621.1</v>
      </c>
      <c r="N40" s="36"/>
    </row>
    <row r="41" spans="2:14" x14ac:dyDescent="0.25">
      <c r="B41" s="109"/>
      <c r="C41" s="108" t="s">
        <v>61</v>
      </c>
      <c r="D41" s="131">
        <v>0.29599999999999999</v>
      </c>
      <c r="E41" s="117" t="s">
        <v>71</v>
      </c>
      <c r="F41" s="115">
        <f t="shared" ref="F41:F49" si="10">$D41*(VLOOKUP($C41,$C$58:$K$77,D$55,FALSE)*1000)*$N41</f>
        <v>65120</v>
      </c>
      <c r="G41" s="115">
        <f t="shared" ref="G41:G49" si="11">$D41*(VLOOKUP($C41,$C$58:$K$77,E$55,FALSE)*1000)*$N41</f>
        <v>79032</v>
      </c>
      <c r="H41" s="115">
        <f t="shared" ref="H41:H49" si="12">$D41*(VLOOKUP($C41,$C$58:$K$77,F$55,FALSE)*1000)*$N41</f>
        <v>81992</v>
      </c>
      <c r="I41" s="115">
        <f t="shared" ref="I41:I49" si="13">$D41*(VLOOKUP($C41,$C$58:$K$77,G$55,FALSE)*1000)*$N41</f>
        <v>131720</v>
      </c>
      <c r="J41" s="115">
        <f t="shared" ref="J41:J49" si="14">$D41*(VLOOKUP($C41,$C$58:$K$77,H$55,FALSE)*1000)*$N41</f>
        <v>134384</v>
      </c>
      <c r="K41" s="115">
        <f t="shared" ref="K41:K49" si="15">$D41*(VLOOKUP($C41,$C$58:$K$77,I$55,FALSE)*1000)*$N41</f>
        <v>128760</v>
      </c>
      <c r="L41" s="115">
        <f t="shared" ref="L41:L49" si="16">$D41*(VLOOKUP($C41,$C$58:$K$77,J$55,FALSE)*1000)*$N41</f>
        <v>93536</v>
      </c>
      <c r="M41" s="115">
        <f t="shared" ref="M41:M49" si="17">$D41*(VLOOKUP($C41,$C$58:$K$77,K$55,FALSE)*1000)*$N41</f>
        <v>82288</v>
      </c>
      <c r="N41" s="36">
        <v>1</v>
      </c>
    </row>
    <row r="42" spans="2:14" x14ac:dyDescent="0.25">
      <c r="B42" s="109"/>
      <c r="C42" s="108" t="s">
        <v>62</v>
      </c>
      <c r="D42" s="131">
        <v>0.47</v>
      </c>
      <c r="E42" s="117" t="s">
        <v>71</v>
      </c>
      <c r="F42" s="115">
        <f t="shared" si="10"/>
        <v>131600</v>
      </c>
      <c r="G42" s="115">
        <f t="shared" si="11"/>
        <v>135830</v>
      </c>
      <c r="H42" s="115">
        <f t="shared" si="12"/>
        <v>142410</v>
      </c>
      <c r="I42" s="115">
        <f t="shared" si="13"/>
        <v>316780</v>
      </c>
      <c r="J42" s="115">
        <f t="shared" si="14"/>
        <v>315840</v>
      </c>
      <c r="K42" s="115">
        <f t="shared" si="15"/>
        <v>323830</v>
      </c>
      <c r="L42" s="115">
        <f t="shared" si="16"/>
        <v>314430</v>
      </c>
      <c r="M42" s="115">
        <f t="shared" si="17"/>
        <v>345450</v>
      </c>
      <c r="N42" s="36">
        <v>1</v>
      </c>
    </row>
    <row r="43" spans="2:14" x14ac:dyDescent="0.25">
      <c r="B43" s="109"/>
      <c r="C43" s="108" t="s">
        <v>62</v>
      </c>
      <c r="D43" s="131">
        <v>2.2599999999999999E-3</v>
      </c>
      <c r="E43" s="117" t="s">
        <v>73</v>
      </c>
      <c r="F43" s="115">
        <f t="shared" si="10"/>
        <v>13288.8</v>
      </c>
      <c r="G43" s="115">
        <f t="shared" si="11"/>
        <v>13715.94</v>
      </c>
      <c r="H43" s="115">
        <f t="shared" si="12"/>
        <v>14380.38</v>
      </c>
      <c r="I43" s="115">
        <f t="shared" si="13"/>
        <v>31988.04</v>
      </c>
      <c r="J43" s="115">
        <f t="shared" si="14"/>
        <v>31893.119999999995</v>
      </c>
      <c r="K43" s="115">
        <f t="shared" si="15"/>
        <v>32699.94</v>
      </c>
      <c r="L43" s="115">
        <f t="shared" si="16"/>
        <v>31750.739999999998</v>
      </c>
      <c r="M43" s="115">
        <f t="shared" si="17"/>
        <v>34883.1</v>
      </c>
      <c r="N43" s="36">
        <v>21</v>
      </c>
    </row>
    <row r="44" spans="2:14" x14ac:dyDescent="0.25">
      <c r="B44" s="109" t="s">
        <v>63</v>
      </c>
      <c r="C44" s="108" t="s">
        <v>64</v>
      </c>
      <c r="D44" s="131">
        <v>0.86299999999999999</v>
      </c>
      <c r="E44" s="117" t="s">
        <v>71</v>
      </c>
      <c r="F44" s="115">
        <f t="shared" si="10"/>
        <v>82848</v>
      </c>
      <c r="G44" s="115">
        <f t="shared" si="11"/>
        <v>98382</v>
      </c>
      <c r="H44" s="115">
        <f t="shared" si="12"/>
        <v>100971</v>
      </c>
      <c r="I44" s="115">
        <f t="shared" si="13"/>
        <v>132902</v>
      </c>
      <c r="J44" s="115">
        <f t="shared" si="14"/>
        <v>141532</v>
      </c>
      <c r="K44" s="115">
        <f t="shared" si="15"/>
        <v>145847</v>
      </c>
      <c r="L44" s="115">
        <f t="shared" si="16"/>
        <v>148436</v>
      </c>
      <c r="M44" s="115">
        <f t="shared" si="17"/>
        <v>164833</v>
      </c>
      <c r="N44" s="36">
        <v>1</v>
      </c>
    </row>
    <row r="45" spans="2:14" x14ac:dyDescent="0.25">
      <c r="B45" s="109" t="s">
        <v>63</v>
      </c>
      <c r="C45" s="108" t="s">
        <v>64</v>
      </c>
      <c r="D45" s="131">
        <v>1.79</v>
      </c>
      <c r="E45" s="117" t="s">
        <v>73</v>
      </c>
      <c r="F45" s="115">
        <f t="shared" si="10"/>
        <v>3608640</v>
      </c>
      <c r="G45" s="115">
        <f t="shared" si="11"/>
        <v>4285260</v>
      </c>
      <c r="H45" s="115">
        <f t="shared" si="12"/>
        <v>4398030</v>
      </c>
      <c r="I45" s="115">
        <f t="shared" si="13"/>
        <v>5788860</v>
      </c>
      <c r="J45" s="115">
        <f t="shared" si="14"/>
        <v>6164760</v>
      </c>
      <c r="K45" s="115">
        <f t="shared" si="15"/>
        <v>6352710</v>
      </c>
      <c r="L45" s="115">
        <f t="shared" si="16"/>
        <v>6465480</v>
      </c>
      <c r="M45" s="115">
        <f t="shared" si="17"/>
        <v>7179690</v>
      </c>
      <c r="N45" s="36">
        <v>21</v>
      </c>
    </row>
    <row r="46" spans="2:14" x14ac:dyDescent="0.25">
      <c r="B46" s="109" t="s">
        <v>65</v>
      </c>
      <c r="C46" s="108" t="s">
        <v>66</v>
      </c>
      <c r="D46" s="131">
        <v>1</v>
      </c>
      <c r="E46" s="117" t="s">
        <v>71</v>
      </c>
      <c r="F46" s="115">
        <f t="shared" si="10"/>
        <v>37000</v>
      </c>
      <c r="G46" s="115">
        <f t="shared" si="11"/>
        <v>39000</v>
      </c>
      <c r="H46" s="115">
        <f t="shared" si="12"/>
        <v>30000</v>
      </c>
      <c r="I46" s="115">
        <f t="shared" si="13"/>
        <v>39000</v>
      </c>
      <c r="J46" s="115">
        <f t="shared" si="14"/>
        <v>38000</v>
      </c>
      <c r="K46" s="115">
        <f t="shared" si="15"/>
        <v>38000</v>
      </c>
      <c r="L46" s="115">
        <f t="shared" si="16"/>
        <v>33000</v>
      </c>
      <c r="M46" s="115">
        <f t="shared" si="17"/>
        <v>37000</v>
      </c>
      <c r="N46" s="36">
        <v>1</v>
      </c>
    </row>
    <row r="47" spans="2:14" x14ac:dyDescent="0.25">
      <c r="B47" s="109" t="s">
        <v>65</v>
      </c>
      <c r="C47" s="108" t="s">
        <v>66</v>
      </c>
      <c r="D47" s="131">
        <v>0.18</v>
      </c>
      <c r="E47" s="117" t="s">
        <v>73</v>
      </c>
      <c r="F47" s="115">
        <f t="shared" si="10"/>
        <v>139860</v>
      </c>
      <c r="G47" s="115">
        <f t="shared" si="11"/>
        <v>147420</v>
      </c>
      <c r="H47" s="115">
        <f t="shared" si="12"/>
        <v>113400</v>
      </c>
      <c r="I47" s="115">
        <f t="shared" si="13"/>
        <v>147420</v>
      </c>
      <c r="J47" s="115">
        <f t="shared" si="14"/>
        <v>143640</v>
      </c>
      <c r="K47" s="115">
        <f t="shared" si="15"/>
        <v>143640</v>
      </c>
      <c r="L47" s="115">
        <f t="shared" si="16"/>
        <v>124740</v>
      </c>
      <c r="M47" s="115">
        <f t="shared" si="17"/>
        <v>139860</v>
      </c>
      <c r="N47" s="36">
        <v>21</v>
      </c>
    </row>
    <row r="48" spans="2:14" x14ac:dyDescent="0.25">
      <c r="B48" s="109" t="s">
        <v>67</v>
      </c>
      <c r="C48" s="108" t="s">
        <v>68</v>
      </c>
      <c r="D48" s="131">
        <v>2.62</v>
      </c>
      <c r="E48" s="117" t="s">
        <v>71</v>
      </c>
      <c r="F48" s="115">
        <f t="shared" si="10"/>
        <v>1106871.4000000001</v>
      </c>
      <c r="G48" s="115">
        <f t="shared" si="11"/>
        <v>1118635.2</v>
      </c>
      <c r="H48" s="115">
        <f t="shared" si="12"/>
        <v>973068</v>
      </c>
      <c r="I48" s="115">
        <f t="shared" si="13"/>
        <v>1098906.6000000001</v>
      </c>
      <c r="J48" s="115">
        <f t="shared" si="14"/>
        <v>1185392.8</v>
      </c>
      <c r="K48" s="115">
        <f t="shared" si="15"/>
        <v>1172895.4000000001</v>
      </c>
      <c r="L48" s="115">
        <f t="shared" si="16"/>
        <v>1058532.4000000001</v>
      </c>
      <c r="M48" s="115">
        <f t="shared" si="17"/>
        <v>1064794.2</v>
      </c>
      <c r="N48" s="36">
        <v>1</v>
      </c>
    </row>
    <row r="49" spans="2:14" x14ac:dyDescent="0.25">
      <c r="B49" s="109" t="s">
        <v>67</v>
      </c>
      <c r="C49" s="115" t="s">
        <v>68</v>
      </c>
      <c r="D49" s="131">
        <v>0.06</v>
      </c>
      <c r="E49" s="117" t="s">
        <v>73</v>
      </c>
      <c r="F49" s="115">
        <f t="shared" si="10"/>
        <v>532312.20000000007</v>
      </c>
      <c r="G49" s="115">
        <f t="shared" si="11"/>
        <v>537969.6</v>
      </c>
      <c r="H49" s="115">
        <f t="shared" si="12"/>
        <v>467964</v>
      </c>
      <c r="I49" s="115">
        <f t="shared" si="13"/>
        <v>528481.79999999993</v>
      </c>
      <c r="J49" s="115">
        <f t="shared" si="14"/>
        <v>570074.39999999991</v>
      </c>
      <c r="K49" s="115">
        <f t="shared" si="15"/>
        <v>564064.20000000007</v>
      </c>
      <c r="L49" s="115">
        <f t="shared" si="16"/>
        <v>509065.2</v>
      </c>
      <c r="M49" s="115">
        <f t="shared" si="17"/>
        <v>512076.6</v>
      </c>
      <c r="N49" s="36">
        <v>21</v>
      </c>
    </row>
    <row r="50" spans="2:14" x14ac:dyDescent="0.25">
      <c r="B50" s="115" t="s">
        <v>35</v>
      </c>
      <c r="C50" s="115" t="s">
        <v>134</v>
      </c>
      <c r="D50" s="129">
        <v>0.99772000000000005</v>
      </c>
      <c r="E50" s="36" t="s">
        <v>71</v>
      </c>
      <c r="F50" s="112">
        <f t="shared" ref="F50:L50" si="18">D78*$D$50*10^5</f>
        <v>20263693.199999999</v>
      </c>
      <c r="G50" s="112">
        <f t="shared" si="18"/>
        <v>19814719.200000003</v>
      </c>
      <c r="H50" s="112">
        <f t="shared" si="18"/>
        <v>19874582.399999999</v>
      </c>
      <c r="I50" s="112">
        <f t="shared" si="18"/>
        <v>21063864.640000004</v>
      </c>
      <c r="J50" s="112">
        <f t="shared" si="18"/>
        <v>21831111.320000004</v>
      </c>
      <c r="K50" s="112">
        <f t="shared" si="18"/>
        <v>21933876.48</v>
      </c>
      <c r="L50" s="112">
        <f t="shared" si="18"/>
        <v>22523529.000000004</v>
      </c>
      <c r="M50" s="115"/>
      <c r="N50" s="36">
        <v>1</v>
      </c>
    </row>
    <row r="51" spans="2:14" x14ac:dyDescent="0.25">
      <c r="B51" s="115" t="s">
        <v>35</v>
      </c>
      <c r="C51" s="115" t="s">
        <v>135</v>
      </c>
      <c r="D51" s="129"/>
      <c r="E51" s="36" t="s">
        <v>71</v>
      </c>
      <c r="F51" s="112">
        <f>GETPIVOTDATA("IPPUEmissions (tonnes)",'9'!$AA$3,"Sector","Ammonia Production (as an intermediate for Urea production)")</f>
        <v>16064550.850262437</v>
      </c>
      <c r="G51" s="112">
        <f>GETPIVOTDATA("IPPUEmissions (tonnes)",'10'!$AA$5,"Sector","Ammonia Production (as an intermediate for Urea production)")</f>
        <v>25875534.562432002</v>
      </c>
      <c r="H51" s="112">
        <f>GETPIVOTDATA("IPPUEmissions",'11'!$AA$5,"Sector","Ammonia Production (as an intermediate for Urea production)")</f>
        <v>19136672.978195999</v>
      </c>
      <c r="I51" s="112">
        <f>GETPIVOTDATA("IPPUEmissions",'12'!$AA$4,"Sector","Ammonia Production (as an intermediate for Urea production)")</f>
        <v>15953796.22088</v>
      </c>
      <c r="J51" s="112">
        <f>GETPIVOTDATA("IPPUEmissions",'13'!$AA$4,"Sectors","Ammonia Production (as an intermediate for Urea production)")</f>
        <v>11821335.536755154</v>
      </c>
      <c r="K51" s="112">
        <f>GETPIVOTDATA("IPPUEmissions",'14'!$AA$6,"Sectors","Ammonia Production (as an intermediate for Urea production)")</f>
        <v>19852780.741573945</v>
      </c>
      <c r="L51" s="112">
        <f>GETPIVOTDATA("IPPUEmissions",'15'!$AA$6,"Sectors","Ammonia Production (as an intermediate for Urea production)")</f>
        <v>20590550.262879997</v>
      </c>
      <c r="M51" s="115"/>
      <c r="N51" s="36">
        <v>1</v>
      </c>
    </row>
    <row r="52" spans="2:14" x14ac:dyDescent="0.25">
      <c r="B52" s="115" t="s">
        <v>35</v>
      </c>
      <c r="C52" s="115" t="s">
        <v>251</v>
      </c>
      <c r="D52" s="129"/>
      <c r="E52" s="36" t="s">
        <v>71</v>
      </c>
      <c r="F52" s="112">
        <f>GETPIVOTDATA("IPPUEmissions (tonnes)",'9'!$AA$3,"Sector","Ammonia Production")+GETPIVOTDATA("IPPUEmissions (tonnes)",'9'!$AA$3,"Sector","Ammonia Production (as an intermediate for Urea production)")</f>
        <v>16752646.256656988</v>
      </c>
      <c r="G52" s="112">
        <f>GETPIVOTDATA("IPPUEmissions (tonnes)",'10'!$AA$5,"Sector","Ammonia Production")+GETPIVOTDATA("IPPUEmissions (tonnes)",'10'!$AA$5,"Sector","Ammonia Production (as an intermediate for Urea production)")</f>
        <v>26279167.412270684</v>
      </c>
      <c r="H52" s="112">
        <f>GETPIVOTDATA("IPPUEmissions",'11'!$AA$5,"Sector","Ammonia Production")+GETPIVOTDATA("IPPUEmissions",'11'!$AA$5,"Sector","Ammonia Production (as an intermediate for Urea production)")</f>
        <v>19528770.413229149</v>
      </c>
      <c r="I52" s="112">
        <f>GETPIVOTDATA("IPPUEmissions",'12'!$AA$4,"Sector","Ammonia Production")+GETPIVOTDATA("IPPUEmissions",'12'!$AA$4,"Sector","Ammonia Production (as an intermediate for Urea production)")</f>
        <v>16601854.638621351</v>
      </c>
      <c r="J52" s="112">
        <f>GETPIVOTDATA("IPPUEmissions",'13'!$AA$4,"Sectors","Ammonia Production")+GETPIVOTDATA("IPPUEmissions",'13'!$AA$4,"Sectors","Ammonia Production (as an intermediate for Urea production)")</f>
        <v>12587882.637878804</v>
      </c>
      <c r="K52" s="112">
        <f>GETPIVOTDATA("IPPUEmissions",'14'!$AA$6,"Sectors","Ammonia Production")+GETPIVOTDATA("IPPUEmissions",'14'!$AA$6,"Sectors","Ammonia Production (as an intermediate for Urea production)")</f>
        <v>21321302.757977694</v>
      </c>
      <c r="L52" s="112">
        <f>GETPIVOTDATA("IPPUEmissions",'15'!$AA$6,"Sectors","Ammonia Production")+GETPIVOTDATA("IPPUEmissions",'15'!$AA$6,"Sectors","Ammonia Production (as an intermediate for Urea production)")</f>
        <v>21223260.254805546</v>
      </c>
      <c r="M52" s="115"/>
      <c r="N52" s="36">
        <v>1</v>
      </c>
    </row>
    <row r="53" spans="2:14" x14ac:dyDescent="0.25">
      <c r="B53" s="114"/>
      <c r="C53" s="99"/>
      <c r="D53" s="99"/>
      <c r="E53" s="99"/>
      <c r="F53" s="99"/>
      <c r="G53" s="99"/>
      <c r="H53" s="99"/>
      <c r="I53" s="99"/>
      <c r="J53" s="99"/>
      <c r="K53" s="99"/>
      <c r="L53" s="99"/>
      <c r="M53" s="99"/>
      <c r="N53" s="99"/>
    </row>
    <row r="54" spans="2:14" x14ac:dyDescent="0.25">
      <c r="B54" s="166" t="s">
        <v>297</v>
      </c>
      <c r="C54" s="166"/>
      <c r="D54" s="166"/>
      <c r="E54" s="166"/>
      <c r="F54" s="166"/>
      <c r="G54" s="166"/>
      <c r="H54" s="166"/>
      <c r="I54" s="166"/>
      <c r="J54" s="166"/>
      <c r="K54" s="166"/>
      <c r="L54" s="166"/>
      <c r="M54" s="99"/>
      <c r="N54" s="99"/>
    </row>
    <row r="55" spans="2:14" x14ac:dyDescent="0.25">
      <c r="B55" s="99"/>
      <c r="C55" s="99">
        <v>1</v>
      </c>
      <c r="D55" s="99">
        <v>2</v>
      </c>
      <c r="E55" s="99">
        <v>3</v>
      </c>
      <c r="F55" s="99">
        <v>4</v>
      </c>
      <c r="G55" s="99">
        <v>5</v>
      </c>
      <c r="H55" s="99">
        <v>6</v>
      </c>
      <c r="I55" s="99">
        <v>7</v>
      </c>
      <c r="J55" s="99">
        <v>8</v>
      </c>
      <c r="K55" s="99">
        <v>9</v>
      </c>
      <c r="L55" s="99"/>
      <c r="M55" s="99"/>
      <c r="N55" s="99"/>
    </row>
    <row r="56" spans="2:14" x14ac:dyDescent="0.25">
      <c r="B56" s="132" t="s">
        <v>146</v>
      </c>
      <c r="C56" s="132" t="s">
        <v>147</v>
      </c>
      <c r="D56" s="167" t="s">
        <v>24</v>
      </c>
      <c r="E56" s="167"/>
      <c r="F56" s="167"/>
      <c r="G56" s="167"/>
      <c r="H56" s="167"/>
      <c r="I56" s="167"/>
      <c r="J56" s="167"/>
      <c r="K56" s="167"/>
      <c r="L56" s="168" t="s">
        <v>159</v>
      </c>
      <c r="M56" s="99"/>
      <c r="N56" s="99"/>
    </row>
    <row r="57" spans="2:14" x14ac:dyDescent="0.25">
      <c r="B57" s="133" t="s">
        <v>25</v>
      </c>
      <c r="C57" s="124" t="s">
        <v>26</v>
      </c>
      <c r="D57" s="134" t="s">
        <v>27</v>
      </c>
      <c r="E57" s="134" t="s">
        <v>28</v>
      </c>
      <c r="F57" s="134" t="s">
        <v>29</v>
      </c>
      <c r="G57" s="134" t="s">
        <v>30</v>
      </c>
      <c r="H57" s="134" t="s">
        <v>31</v>
      </c>
      <c r="I57" s="134" t="s">
        <v>32</v>
      </c>
      <c r="J57" s="134" t="s">
        <v>33</v>
      </c>
      <c r="K57" s="134" t="s">
        <v>34</v>
      </c>
      <c r="L57" s="168"/>
      <c r="M57" s="99"/>
      <c r="N57" s="99"/>
    </row>
    <row r="58" spans="2:14" ht="15.6" customHeight="1" x14ac:dyDescent="0.25">
      <c r="B58" s="109" t="s">
        <v>35</v>
      </c>
      <c r="C58" s="108" t="s">
        <v>36</v>
      </c>
      <c r="D58" s="115"/>
      <c r="E58" s="115"/>
      <c r="F58" s="115"/>
      <c r="G58" s="115"/>
      <c r="H58" s="115"/>
      <c r="I58" s="115"/>
      <c r="J58" s="115"/>
      <c r="K58" s="115"/>
      <c r="L58" s="163" t="s">
        <v>281</v>
      </c>
      <c r="M58" s="99"/>
      <c r="N58" s="99"/>
    </row>
    <row r="59" spans="2:14" x14ac:dyDescent="0.25">
      <c r="B59" s="109" t="s">
        <v>37</v>
      </c>
      <c r="C59" s="108" t="s">
        <v>38</v>
      </c>
      <c r="D59" s="115"/>
      <c r="E59" s="115"/>
      <c r="F59" s="115"/>
      <c r="G59" s="115"/>
      <c r="H59" s="115"/>
      <c r="I59" s="115"/>
      <c r="J59" s="115"/>
      <c r="K59" s="115"/>
      <c r="L59" s="164"/>
      <c r="M59" s="99"/>
      <c r="N59" s="99"/>
    </row>
    <row r="60" spans="2:14" x14ac:dyDescent="0.25">
      <c r="B60" s="109" t="s">
        <v>39</v>
      </c>
      <c r="C60" s="108" t="s">
        <v>40</v>
      </c>
      <c r="D60" s="115"/>
      <c r="E60" s="115"/>
      <c r="F60" s="115"/>
      <c r="G60" s="115"/>
      <c r="H60" s="115"/>
      <c r="I60" s="115"/>
      <c r="J60" s="115"/>
      <c r="K60" s="115"/>
      <c r="L60" s="164"/>
      <c r="M60" s="99"/>
      <c r="N60" s="99"/>
    </row>
    <row r="61" spans="2:14" x14ac:dyDescent="0.25">
      <c r="B61" s="109" t="s">
        <v>41</v>
      </c>
      <c r="C61" s="108" t="s">
        <v>42</v>
      </c>
      <c r="D61" s="115"/>
      <c r="E61" s="115"/>
      <c r="F61" s="115"/>
      <c r="G61" s="115"/>
      <c r="H61" s="115"/>
      <c r="I61" s="115"/>
      <c r="J61" s="115"/>
      <c r="K61" s="115"/>
      <c r="L61" s="164"/>
      <c r="M61" s="99"/>
      <c r="N61" s="99"/>
    </row>
    <row r="62" spans="2:14" x14ac:dyDescent="0.25">
      <c r="B62" s="109"/>
      <c r="C62" s="108" t="s">
        <v>43</v>
      </c>
      <c r="D62" s="115">
        <v>121</v>
      </c>
      <c r="E62" s="115">
        <v>86</v>
      </c>
      <c r="F62" s="115">
        <v>84</v>
      </c>
      <c r="G62" s="115">
        <v>123</v>
      </c>
      <c r="H62" s="115">
        <v>123</v>
      </c>
      <c r="I62" s="115">
        <v>118</v>
      </c>
      <c r="J62" s="115">
        <v>99</v>
      </c>
      <c r="K62" s="115">
        <v>85</v>
      </c>
      <c r="L62" s="164"/>
      <c r="M62" s="99"/>
      <c r="N62" s="99"/>
    </row>
    <row r="63" spans="2:14" x14ac:dyDescent="0.25">
      <c r="B63" s="109"/>
      <c r="C63" s="108" t="s">
        <v>44</v>
      </c>
      <c r="D63" s="115"/>
      <c r="E63" s="115"/>
      <c r="F63" s="115"/>
      <c r="G63" s="115"/>
      <c r="H63" s="115"/>
      <c r="I63" s="115"/>
      <c r="J63" s="115"/>
      <c r="K63" s="115"/>
      <c r="L63" s="164"/>
      <c r="M63" s="99"/>
      <c r="N63" s="99"/>
    </row>
    <row r="64" spans="2:14" x14ac:dyDescent="0.25">
      <c r="B64" s="109"/>
      <c r="C64" s="108" t="s">
        <v>45</v>
      </c>
      <c r="D64" s="115"/>
      <c r="E64" s="115"/>
      <c r="F64" s="115"/>
      <c r="G64" s="115"/>
      <c r="H64" s="115"/>
      <c r="I64" s="115"/>
      <c r="J64" s="115"/>
      <c r="K64" s="115"/>
      <c r="L64" s="164"/>
      <c r="M64" s="99"/>
      <c r="N64" s="99"/>
    </row>
    <row r="65" spans="2:14" x14ac:dyDescent="0.25">
      <c r="B65" s="109" t="s">
        <v>46</v>
      </c>
      <c r="C65" s="108" t="s">
        <v>47</v>
      </c>
      <c r="D65" s="115"/>
      <c r="E65" s="115"/>
      <c r="F65" s="115"/>
      <c r="G65" s="115"/>
      <c r="H65" s="115"/>
      <c r="I65" s="115"/>
      <c r="J65" s="115"/>
      <c r="K65" s="115"/>
      <c r="L65" s="164"/>
      <c r="M65" s="99"/>
      <c r="N65" s="99"/>
    </row>
    <row r="66" spans="2:14" x14ac:dyDescent="0.25">
      <c r="B66" s="109"/>
      <c r="C66" s="108" t="s">
        <v>48</v>
      </c>
      <c r="D66" s="115">
        <v>91.95</v>
      </c>
      <c r="E66" s="115">
        <v>97.41</v>
      </c>
      <c r="F66" s="115">
        <v>66.55</v>
      </c>
      <c r="G66" s="115">
        <v>22.02</v>
      </c>
      <c r="H66" s="115">
        <v>44.7</v>
      </c>
      <c r="I66" s="115">
        <v>66.39</v>
      </c>
      <c r="J66" s="115">
        <v>70.98</v>
      </c>
      <c r="K66" s="115">
        <v>78.78</v>
      </c>
      <c r="L66" s="164"/>
      <c r="M66" s="99"/>
      <c r="N66" s="99"/>
    </row>
    <row r="67" spans="2:14" x14ac:dyDescent="0.25">
      <c r="B67" s="109" t="s">
        <v>49</v>
      </c>
      <c r="C67" s="108" t="s">
        <v>50</v>
      </c>
      <c r="D67" s="115">
        <v>62.92</v>
      </c>
      <c r="E67" s="115">
        <v>59.15</v>
      </c>
      <c r="F67" s="115">
        <v>53.28</v>
      </c>
      <c r="G67" s="115">
        <v>61.32</v>
      </c>
      <c r="H67" s="115">
        <v>64.02</v>
      </c>
      <c r="I67" s="115">
        <v>52.14</v>
      </c>
      <c r="J67" s="115">
        <v>50.14</v>
      </c>
      <c r="K67" s="115">
        <v>52.78</v>
      </c>
      <c r="L67" s="164"/>
      <c r="M67" s="99"/>
      <c r="N67" s="99"/>
    </row>
    <row r="68" spans="2:14" x14ac:dyDescent="0.25">
      <c r="B68" s="109" t="s">
        <v>51</v>
      </c>
      <c r="C68" s="108" t="s">
        <v>52</v>
      </c>
      <c r="D68" s="115">
        <v>2078.06</v>
      </c>
      <c r="E68" s="115">
        <v>2005.51</v>
      </c>
      <c r="F68" s="115">
        <v>1989.05</v>
      </c>
      <c r="G68" s="115">
        <v>2058.34</v>
      </c>
      <c r="H68" s="115">
        <v>2298.7600000000002</v>
      </c>
      <c r="I68" s="115">
        <v>2410.8200000000002</v>
      </c>
      <c r="J68" s="115">
        <v>2437.79</v>
      </c>
      <c r="K68" s="115">
        <v>2392.17</v>
      </c>
      <c r="L68" s="164"/>
      <c r="M68" s="99"/>
      <c r="N68" s="99"/>
    </row>
    <row r="69" spans="2:14" x14ac:dyDescent="0.25">
      <c r="B69" s="119" t="s">
        <v>53</v>
      </c>
      <c r="C69" s="111" t="s">
        <v>54</v>
      </c>
      <c r="D69" s="115"/>
      <c r="E69" s="115"/>
      <c r="F69" s="115"/>
      <c r="G69" s="115"/>
      <c r="H69" s="115"/>
      <c r="I69" s="115"/>
      <c r="J69" s="115"/>
      <c r="K69" s="115"/>
      <c r="L69" s="164"/>
      <c r="M69" s="99"/>
      <c r="N69" s="99"/>
    </row>
    <row r="70" spans="2:14" x14ac:dyDescent="0.25">
      <c r="B70" s="109" t="s">
        <v>55</v>
      </c>
      <c r="C70" s="108" t="s">
        <v>56</v>
      </c>
      <c r="D70" s="115">
        <v>396.23</v>
      </c>
      <c r="E70" s="115">
        <v>351.73</v>
      </c>
      <c r="F70" s="115">
        <v>237.12</v>
      </c>
      <c r="G70" s="115">
        <v>330.83</v>
      </c>
      <c r="H70" s="115">
        <v>374.53</v>
      </c>
      <c r="I70" s="115">
        <v>359.93</v>
      </c>
      <c r="J70" s="115">
        <v>254.91</v>
      </c>
      <c r="K70" s="115">
        <v>307.26</v>
      </c>
      <c r="L70" s="164"/>
      <c r="M70" s="99"/>
      <c r="N70" s="99"/>
    </row>
    <row r="71" spans="2:14" x14ac:dyDescent="0.25">
      <c r="B71" s="109" t="s">
        <v>57</v>
      </c>
      <c r="C71" s="108" t="s">
        <v>58</v>
      </c>
      <c r="D71" s="115">
        <v>2683</v>
      </c>
      <c r="E71" s="115">
        <v>2810</v>
      </c>
      <c r="F71" s="115">
        <v>2639</v>
      </c>
      <c r="G71" s="115">
        <v>2515</v>
      </c>
      <c r="H71" s="115">
        <v>2665</v>
      </c>
      <c r="I71" s="115">
        <v>3320</v>
      </c>
      <c r="J71" s="115">
        <v>3315</v>
      </c>
      <c r="K71" s="115">
        <v>3346</v>
      </c>
      <c r="L71" s="164"/>
      <c r="M71" s="99"/>
      <c r="N71" s="99"/>
    </row>
    <row r="72" spans="2:14" x14ac:dyDescent="0.25">
      <c r="B72" s="109" t="s">
        <v>59</v>
      </c>
      <c r="C72" s="108" t="s">
        <v>60</v>
      </c>
      <c r="D72" s="115"/>
      <c r="E72" s="115"/>
      <c r="F72" s="115"/>
      <c r="G72" s="115"/>
      <c r="H72" s="115"/>
      <c r="I72" s="115"/>
      <c r="J72" s="115"/>
      <c r="K72" s="115"/>
      <c r="L72" s="164"/>
      <c r="M72" s="99"/>
      <c r="N72" s="99"/>
    </row>
    <row r="73" spans="2:14" x14ac:dyDescent="0.25">
      <c r="B73" s="109"/>
      <c r="C73" s="108" t="s">
        <v>61</v>
      </c>
      <c r="D73" s="115">
        <v>220</v>
      </c>
      <c r="E73" s="115">
        <v>267</v>
      </c>
      <c r="F73" s="115">
        <v>277</v>
      </c>
      <c r="G73" s="115">
        <v>445</v>
      </c>
      <c r="H73" s="115">
        <v>454</v>
      </c>
      <c r="I73" s="115">
        <v>435</v>
      </c>
      <c r="J73" s="115">
        <v>316</v>
      </c>
      <c r="K73" s="115">
        <v>278</v>
      </c>
      <c r="L73" s="164"/>
      <c r="M73" s="99"/>
      <c r="N73" s="99"/>
    </row>
    <row r="74" spans="2:14" x14ac:dyDescent="0.25">
      <c r="B74" s="109"/>
      <c r="C74" s="108" t="s">
        <v>62</v>
      </c>
      <c r="D74" s="115">
        <v>280</v>
      </c>
      <c r="E74" s="115">
        <v>289</v>
      </c>
      <c r="F74" s="115">
        <v>303</v>
      </c>
      <c r="G74" s="115">
        <v>674</v>
      </c>
      <c r="H74" s="115">
        <v>672</v>
      </c>
      <c r="I74" s="115">
        <v>689</v>
      </c>
      <c r="J74" s="115">
        <v>669</v>
      </c>
      <c r="K74" s="115">
        <v>735</v>
      </c>
      <c r="L74" s="164"/>
      <c r="M74" s="99"/>
      <c r="N74" s="99"/>
    </row>
    <row r="75" spans="2:14" x14ac:dyDescent="0.25">
      <c r="B75" s="109" t="s">
        <v>63</v>
      </c>
      <c r="C75" s="108" t="s">
        <v>64</v>
      </c>
      <c r="D75" s="115">
        <v>96</v>
      </c>
      <c r="E75" s="115">
        <v>114</v>
      </c>
      <c r="F75" s="115">
        <v>117</v>
      </c>
      <c r="G75" s="115">
        <v>154</v>
      </c>
      <c r="H75" s="115">
        <v>164</v>
      </c>
      <c r="I75" s="115">
        <v>169</v>
      </c>
      <c r="J75" s="115">
        <v>172</v>
      </c>
      <c r="K75" s="115">
        <v>191</v>
      </c>
      <c r="L75" s="164"/>
      <c r="M75" s="99"/>
      <c r="N75" s="99"/>
    </row>
    <row r="76" spans="2:14" x14ac:dyDescent="0.25">
      <c r="B76" s="109" t="s">
        <v>65</v>
      </c>
      <c r="C76" s="108" t="s">
        <v>66</v>
      </c>
      <c r="D76" s="115">
        <v>37</v>
      </c>
      <c r="E76" s="115">
        <v>39</v>
      </c>
      <c r="F76" s="115">
        <v>30</v>
      </c>
      <c r="G76" s="115">
        <v>39</v>
      </c>
      <c r="H76" s="115">
        <v>38</v>
      </c>
      <c r="I76" s="115">
        <v>38</v>
      </c>
      <c r="J76" s="115">
        <v>33</v>
      </c>
      <c r="K76" s="115">
        <v>37</v>
      </c>
      <c r="L76" s="164"/>
      <c r="M76" s="99"/>
      <c r="N76" s="99"/>
    </row>
    <row r="77" spans="2:14" x14ac:dyDescent="0.25">
      <c r="B77" s="109" t="s">
        <v>67</v>
      </c>
      <c r="C77" s="108" t="s">
        <v>68</v>
      </c>
      <c r="D77" s="115">
        <v>422.47</v>
      </c>
      <c r="E77" s="115">
        <v>426.96</v>
      </c>
      <c r="F77" s="115">
        <v>371.4</v>
      </c>
      <c r="G77" s="115">
        <v>419.43</v>
      </c>
      <c r="H77" s="115">
        <v>452.44</v>
      </c>
      <c r="I77" s="115">
        <v>447.67</v>
      </c>
      <c r="J77" s="115">
        <v>404.02</v>
      </c>
      <c r="K77" s="115">
        <v>406.41</v>
      </c>
      <c r="L77" s="164"/>
      <c r="M77" s="99"/>
      <c r="N77" s="99"/>
    </row>
    <row r="78" spans="2:14" x14ac:dyDescent="0.25">
      <c r="B78" s="115"/>
      <c r="C78" s="115" t="s">
        <v>280</v>
      </c>
      <c r="D78" s="120">
        <v>203.1</v>
      </c>
      <c r="E78" s="120">
        <v>198.6</v>
      </c>
      <c r="F78" s="120">
        <v>199.2</v>
      </c>
      <c r="G78" s="120">
        <v>211.12</v>
      </c>
      <c r="H78" s="120">
        <v>218.81</v>
      </c>
      <c r="I78" s="120">
        <v>219.84</v>
      </c>
      <c r="J78" s="120">
        <v>225.75</v>
      </c>
      <c r="K78" s="115"/>
      <c r="L78" s="165"/>
      <c r="M78" s="99"/>
      <c r="N78" s="99"/>
    </row>
    <row r="112" spans="2:3" x14ac:dyDescent="0.25">
      <c r="B112" s="121"/>
      <c r="C112" s="122"/>
    </row>
  </sheetData>
  <mergeCells count="8">
    <mergeCell ref="D7:K7"/>
    <mergeCell ref="D8:K8"/>
    <mergeCell ref="B22:M22"/>
    <mergeCell ref="B4:K4"/>
    <mergeCell ref="L58:L78"/>
    <mergeCell ref="B54:L54"/>
    <mergeCell ref="D56:K56"/>
    <mergeCell ref="L56:L57"/>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4:L12"/>
  <sheetViews>
    <sheetView zoomScale="59" zoomScaleNormal="59" zoomScalePageLayoutView="59" workbookViewId="0">
      <selection activeCell="I22" sqref="I22"/>
    </sheetView>
  </sheetViews>
  <sheetFormatPr defaultColWidth="10.875" defaultRowHeight="15.75" x14ac:dyDescent="0.25"/>
  <cols>
    <col min="1" max="1" width="10.875" style="100"/>
    <col min="2" max="2" width="14" style="100" customWidth="1"/>
    <col min="3" max="3" width="13.5" style="100" customWidth="1"/>
    <col min="4" max="4" width="13.625" style="100" bestFit="1" customWidth="1"/>
    <col min="5" max="16384" width="10.875" style="100"/>
  </cols>
  <sheetData>
    <row r="4" spans="2:12" x14ac:dyDescent="0.25">
      <c r="B4" s="148" t="s">
        <v>298</v>
      </c>
      <c r="C4" s="148"/>
      <c r="D4" s="148"/>
      <c r="E4" s="148"/>
      <c r="F4" s="148"/>
    </row>
    <row r="5" spans="2:12" ht="63" x14ac:dyDescent="0.25">
      <c r="B5" s="138" t="s">
        <v>0</v>
      </c>
      <c r="C5" s="139" t="s">
        <v>76</v>
      </c>
      <c r="D5" s="139" t="s">
        <v>202</v>
      </c>
      <c r="E5" s="139" t="s">
        <v>22</v>
      </c>
      <c r="F5" s="139" t="s">
        <v>159</v>
      </c>
    </row>
    <row r="6" spans="2:12" x14ac:dyDescent="0.25">
      <c r="B6" s="135" t="s">
        <v>8</v>
      </c>
      <c r="C6" s="115">
        <v>1153000</v>
      </c>
      <c r="D6" s="129">
        <v>1.65</v>
      </c>
      <c r="E6" s="112">
        <f>C6*D6</f>
        <v>1902450</v>
      </c>
      <c r="F6" s="169" t="s">
        <v>157</v>
      </c>
      <c r="J6" s="136"/>
      <c r="L6" s="136"/>
    </row>
    <row r="7" spans="2:12" x14ac:dyDescent="0.25">
      <c r="B7" s="135" t="s">
        <v>9</v>
      </c>
      <c r="C7" s="115">
        <v>1237000</v>
      </c>
      <c r="D7" s="129">
        <v>1.65</v>
      </c>
      <c r="E7" s="112">
        <f t="shared" ref="E7:E12" si="0">C7*D7</f>
        <v>2041050</v>
      </c>
      <c r="F7" s="169"/>
      <c r="J7" s="136"/>
      <c r="L7" s="136"/>
    </row>
    <row r="8" spans="2:12" x14ac:dyDescent="0.25">
      <c r="B8" s="135" t="s">
        <v>15</v>
      </c>
      <c r="C8" s="137">
        <v>1346751</v>
      </c>
      <c r="D8" s="129">
        <v>1.65</v>
      </c>
      <c r="E8" s="112">
        <f t="shared" si="0"/>
        <v>2222139.15</v>
      </c>
      <c r="F8" s="169"/>
      <c r="J8" s="136"/>
      <c r="L8" s="136"/>
    </row>
    <row r="9" spans="2:12" x14ac:dyDescent="0.25">
      <c r="B9" s="135" t="s">
        <v>16</v>
      </c>
      <c r="C9" s="137">
        <v>1524751</v>
      </c>
      <c r="D9" s="129">
        <v>1.65</v>
      </c>
      <c r="E9" s="112">
        <f t="shared" si="0"/>
        <v>2515839.15</v>
      </c>
      <c r="F9" s="169"/>
      <c r="J9" s="136"/>
      <c r="L9" s="136"/>
    </row>
    <row r="10" spans="2:12" x14ac:dyDescent="0.25">
      <c r="B10" s="135" t="s">
        <v>17</v>
      </c>
      <c r="C10" s="137">
        <v>1621033</v>
      </c>
      <c r="D10" s="129">
        <v>1.65</v>
      </c>
      <c r="E10" s="112">
        <f t="shared" si="0"/>
        <v>2674704.4499999997</v>
      </c>
      <c r="F10" s="169"/>
      <c r="J10" s="136"/>
      <c r="L10" s="136"/>
    </row>
    <row r="11" spans="2:12" x14ac:dyDescent="0.25">
      <c r="B11" s="135" t="s">
        <v>18</v>
      </c>
      <c r="C11" s="137">
        <v>1654156</v>
      </c>
      <c r="D11" s="129">
        <v>1.65</v>
      </c>
      <c r="E11" s="112">
        <f t="shared" si="0"/>
        <v>2729357.4</v>
      </c>
      <c r="F11" s="169"/>
      <c r="J11" s="136"/>
      <c r="L11" s="136"/>
    </row>
    <row r="12" spans="2:12" x14ac:dyDescent="0.25">
      <c r="B12" s="135" t="s">
        <v>19</v>
      </c>
      <c r="C12" s="137">
        <v>1720427</v>
      </c>
      <c r="D12" s="129">
        <v>1.65</v>
      </c>
      <c r="E12" s="112">
        <f t="shared" si="0"/>
        <v>2838704.55</v>
      </c>
      <c r="F12" s="169"/>
      <c r="J12" s="136"/>
      <c r="L12" s="136"/>
    </row>
  </sheetData>
  <mergeCells count="2">
    <mergeCell ref="F6:F12"/>
    <mergeCell ref="B4:F4"/>
  </mergeCells>
  <hyperlinks>
    <hyperlink ref="F6" r:id="rId1" xr:uid="{00000000-0004-0000-0700-000000000000}"/>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4:I12"/>
  <sheetViews>
    <sheetView zoomScale="71" zoomScaleNormal="71" zoomScalePageLayoutView="71" workbookViewId="0">
      <selection activeCell="H14" sqref="H14"/>
    </sheetView>
  </sheetViews>
  <sheetFormatPr defaultColWidth="10.875" defaultRowHeight="15.75" x14ac:dyDescent="0.25"/>
  <cols>
    <col min="1" max="1" width="10.875" style="100"/>
    <col min="2" max="2" width="12.625" style="100" customWidth="1"/>
    <col min="3" max="3" width="18" style="100" customWidth="1"/>
    <col min="4" max="4" width="14.375" style="100" customWidth="1"/>
    <col min="5" max="5" width="11.5" style="100" customWidth="1"/>
    <col min="6" max="6" width="11.875" style="100" customWidth="1"/>
    <col min="7" max="16384" width="10.875" style="100"/>
  </cols>
  <sheetData>
    <row r="4" spans="2:9" x14ac:dyDescent="0.25">
      <c r="B4" s="148" t="s">
        <v>299</v>
      </c>
      <c r="C4" s="148"/>
      <c r="D4" s="148"/>
      <c r="E4" s="148"/>
      <c r="F4" s="148"/>
      <c r="G4" s="140"/>
      <c r="H4" s="140"/>
      <c r="I4" s="140"/>
    </row>
    <row r="5" spans="2:9" ht="63" x14ac:dyDescent="0.25">
      <c r="B5" s="139" t="s">
        <v>0</v>
      </c>
      <c r="C5" s="142" t="s">
        <v>13</v>
      </c>
      <c r="D5" s="142" t="s">
        <v>203</v>
      </c>
      <c r="E5" s="143" t="s">
        <v>22</v>
      </c>
      <c r="F5" s="142" t="s">
        <v>159</v>
      </c>
      <c r="G5" s="140"/>
      <c r="H5" s="140"/>
      <c r="I5" s="140"/>
    </row>
    <row r="6" spans="2:9" x14ac:dyDescent="0.25">
      <c r="B6" s="115" t="s">
        <v>8</v>
      </c>
      <c r="C6" s="141">
        <v>44627</v>
      </c>
      <c r="D6" s="129">
        <v>0.52</v>
      </c>
      <c r="E6" s="112">
        <f t="shared" ref="E6:E12" si="0">C6*D6</f>
        <v>23206.04</v>
      </c>
      <c r="F6" s="169" t="s">
        <v>157</v>
      </c>
      <c r="G6" s="140"/>
      <c r="H6" s="140"/>
      <c r="I6" s="140"/>
    </row>
    <row r="7" spans="2:9" x14ac:dyDescent="0.25">
      <c r="B7" s="115" t="s">
        <v>9</v>
      </c>
      <c r="C7" s="141">
        <v>58246</v>
      </c>
      <c r="D7" s="129">
        <v>0.52</v>
      </c>
      <c r="E7" s="112">
        <f t="shared" si="0"/>
        <v>30287.920000000002</v>
      </c>
      <c r="F7" s="169"/>
      <c r="G7" s="140"/>
      <c r="H7" s="140"/>
      <c r="I7" s="140"/>
    </row>
    <row r="8" spans="2:9" x14ac:dyDescent="0.25">
      <c r="B8" s="115" t="s">
        <v>15</v>
      </c>
      <c r="C8" s="141">
        <v>60323</v>
      </c>
      <c r="D8" s="129">
        <v>0.52</v>
      </c>
      <c r="E8" s="112">
        <f t="shared" si="0"/>
        <v>31367.960000000003</v>
      </c>
      <c r="F8" s="169" t="s">
        <v>157</v>
      </c>
      <c r="G8" s="140"/>
      <c r="H8" s="140"/>
      <c r="I8" s="140"/>
    </row>
    <row r="9" spans="2:9" x14ac:dyDescent="0.25">
      <c r="B9" s="115" t="s">
        <v>16</v>
      </c>
      <c r="C9" s="141">
        <v>64319</v>
      </c>
      <c r="D9" s="129">
        <v>0.52</v>
      </c>
      <c r="E9" s="112">
        <f t="shared" si="0"/>
        <v>33445.880000000005</v>
      </c>
      <c r="F9" s="169"/>
      <c r="G9" s="140"/>
      <c r="H9" s="140"/>
      <c r="I9" s="140"/>
    </row>
    <row r="10" spans="2:9" x14ac:dyDescent="0.25">
      <c r="B10" s="115" t="s">
        <v>17</v>
      </c>
      <c r="C10" s="141">
        <v>57294</v>
      </c>
      <c r="D10" s="129">
        <v>0.52</v>
      </c>
      <c r="E10" s="112">
        <f t="shared" si="0"/>
        <v>29792.880000000001</v>
      </c>
      <c r="F10" s="169"/>
      <c r="G10" s="140"/>
      <c r="H10" s="140"/>
      <c r="I10" s="140"/>
    </row>
    <row r="11" spans="2:9" x14ac:dyDescent="0.25">
      <c r="B11" s="115" t="s">
        <v>18</v>
      </c>
      <c r="C11" s="141">
        <v>92100</v>
      </c>
      <c r="D11" s="129">
        <v>0.52</v>
      </c>
      <c r="E11" s="112">
        <f t="shared" si="0"/>
        <v>47892</v>
      </c>
      <c r="F11" s="169"/>
      <c r="G11" s="140"/>
      <c r="H11" s="140"/>
      <c r="I11" s="140"/>
    </row>
    <row r="12" spans="2:9" x14ac:dyDescent="0.25">
      <c r="B12" s="115" t="s">
        <v>19</v>
      </c>
      <c r="C12" s="141">
        <v>118317</v>
      </c>
      <c r="D12" s="129">
        <v>0.52</v>
      </c>
      <c r="E12" s="112">
        <f t="shared" si="0"/>
        <v>61524.840000000004</v>
      </c>
      <c r="F12" s="169"/>
      <c r="G12" s="140"/>
      <c r="H12" s="140"/>
      <c r="I12" s="140"/>
    </row>
  </sheetData>
  <mergeCells count="3">
    <mergeCell ref="F6:F7"/>
    <mergeCell ref="F8:F12"/>
    <mergeCell ref="B4:F4"/>
  </mergeCells>
  <phoneticPr fontId="9" type="noConversion"/>
  <hyperlinks>
    <hyperlink ref="F6" r:id="rId1" xr:uid="{00000000-0004-0000-0800-000000000000}"/>
    <hyperlink ref="F8" r:id="rId2" xr:uid="{00000000-0004-0000-0800-000001000000}"/>
  </hyperlinks>
  <pageMargins left="0.7" right="0.7" top="0.75" bottom="0.75" header="0.3" footer="0.3"/>
  <pageSetup paperSize="9" orientation="portrait" horizontalDpi="0" verticalDpi="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Introduction</vt:lpstr>
      <vt:lpstr>Description</vt:lpstr>
      <vt:lpstr>1</vt:lpstr>
      <vt:lpstr>2</vt:lpstr>
      <vt:lpstr>3</vt:lpstr>
      <vt:lpstr>4</vt:lpstr>
      <vt:lpstr>5</vt:lpstr>
      <vt:lpstr>6</vt:lpstr>
      <vt:lpstr>7</vt:lpstr>
      <vt:lpstr>8</vt:lpstr>
      <vt:lpstr>9</vt:lpstr>
      <vt:lpstr>10</vt:lpstr>
      <vt:lpstr>11</vt:lpstr>
      <vt:lpstr>12</vt:lpstr>
      <vt:lpstr>13</vt:lpstr>
      <vt:lpstr>14</vt:lpstr>
      <vt:lpstr>15</vt:lpstr>
      <vt:lpstr>16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PRIYA</cp:lastModifiedBy>
  <dcterms:created xsi:type="dcterms:W3CDTF">2016-05-05T05:47:47Z</dcterms:created>
  <dcterms:modified xsi:type="dcterms:W3CDTF">2019-09-11T06:59:04Z</dcterms:modified>
</cp:coreProperties>
</file>